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pivotTables/pivotTable5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tables/table3.xml" ContentType="application/vnd.openxmlformats-officedocument.spreadsheetml.table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19200" windowHeight="7050" firstSheet="21" activeTab="21"/>
  </bookViews>
  <sheets>
    <sheet name="Sheet2" sheetId="2" state="hidden" r:id="rId1"/>
    <sheet name="Pivot" sheetId="28" state="hidden" r:id="rId2"/>
    <sheet name="Sheet5" sheetId="27" state="hidden" r:id="rId3"/>
    <sheet name="Automotive " sheetId="5" state="hidden" r:id="rId4"/>
    <sheet name="Detailed Summary sheet" sheetId="7" state="hidden" r:id="rId5"/>
    <sheet name="Sheet1" sheetId="6" state="hidden" r:id="rId6"/>
    <sheet name="Detailed Summary Sheets" sheetId="8" state="hidden" r:id="rId7"/>
    <sheet name="Under Industry " sheetId="9" state="hidden" r:id="rId8"/>
    <sheet name="Sheet3" sheetId="11" state="hidden" r:id="rId9"/>
    <sheet name="Under Industry Validation Count" sheetId="12" state="hidden" r:id="rId10"/>
    <sheet name="sheet 4" sheetId="15" state="hidden" r:id="rId11"/>
    <sheet name="Sheet4" sheetId="20" state="hidden" r:id="rId12"/>
    <sheet name="Sheet12" sheetId="34" state="hidden" r:id="rId13"/>
    <sheet name="Sheet10" sheetId="36" state="hidden" r:id="rId14"/>
    <sheet name="PMKVY 18-19 STT" sheetId="50" state="hidden" r:id="rId15"/>
    <sheet name="PMKVY Job Roles Missing" sheetId="35" state="hidden" r:id="rId16"/>
    <sheet name="Pivot Summary Sheet" sheetId="31" state="hidden" r:id="rId17"/>
    <sheet name="PMKVY STT Curr Content" sheetId="53" state="hidden" r:id="rId18"/>
    <sheet name="PMKK" sheetId="45" state="hidden" r:id="rId19"/>
    <sheet name="PMKVY Reallocation" sheetId="46" state="hidden" r:id="rId20"/>
    <sheet name="CSSM with Content" sheetId="48" state="hidden" r:id="rId21"/>
    <sheet name="List of QP-NOS" sheetId="17" r:id="rId22"/>
    <sheet name="List-data" sheetId="56" state="hidden" r:id="rId23"/>
    <sheet name="CSSM without Content" sheetId="51" state="hidden" r:id="rId24"/>
    <sheet name="PMKVY 17-18 with non nsqc" sheetId="47" state="hidden" r:id="rId25"/>
    <sheet name="PMKK-with Non NSQC" sheetId="44" state="hidden" r:id="rId26"/>
    <sheet name="PMKK-with Non NSQC (2)" sheetId="52" state="hidden" r:id="rId27"/>
    <sheet name="Summary Sheet" sheetId="3" r:id="rId28"/>
    <sheet name="Dropped QPs" sheetId="26" state="hidden" r:id="rId29"/>
    <sheet name="Sheet9" sheetId="25" state="hidden" r:id="rId30"/>
    <sheet name="Sheet8" sheetId="24" state="hidden" r:id="rId31"/>
    <sheet name="Sheet7" sheetId="23" state="hidden" r:id="rId32"/>
    <sheet name="Sheet6" sheetId="22" state="hidden" r:id="rId33"/>
    <sheet name="List of QP-NOS (2)" sheetId="40" state="hidden" r:id="rId34"/>
    <sheet name="Retired QPs (2)" sheetId="19" state="hidden" r:id="rId35"/>
  </sheets>
  <definedNames>
    <definedName name="_xlnm._FilterDatabase" localSheetId="20" hidden="1">'CSSM with Content'!$A$4:$AO$282</definedName>
    <definedName name="_xlnm._FilterDatabase" localSheetId="23" hidden="1">'CSSM without Content'!$A$4:$AO$917</definedName>
    <definedName name="_xlnm._FilterDatabase" localSheetId="6" hidden="1">'Detailed Summary Sheets'!$C$1:$G$25</definedName>
    <definedName name="_xlnm._FilterDatabase" localSheetId="21" hidden="1">'List of QP-NOS'!$A$3:$BB$2448</definedName>
    <definedName name="_xlnm._FilterDatabase" localSheetId="33" hidden="1">'List of QP-NOS (2)'!$A$2:$XEZ$2</definedName>
    <definedName name="_xlnm._FilterDatabase" localSheetId="18" hidden="1">PMKK!$A$4:$AO$62</definedName>
    <definedName name="_xlnm._FilterDatabase" localSheetId="25" hidden="1">'PMKK-with Non NSQC'!$A$2:$AO$78</definedName>
    <definedName name="_xlnm._FilterDatabase" localSheetId="26" hidden="1">'PMKK-with Non NSQC (2)'!$A$2:$AO$78</definedName>
    <definedName name="_xlnm._FilterDatabase" localSheetId="24" hidden="1">'PMKVY 17-18 with non nsqc'!$A$2:$AO$72</definedName>
    <definedName name="_xlnm._FilterDatabase" localSheetId="14" hidden="1">'PMKVY 18-19 STT'!$A$4:$AO$143</definedName>
    <definedName name="_xlnm._FilterDatabase" localSheetId="19" hidden="1">'PMKVY Reallocation'!$A$4:$AO$55</definedName>
    <definedName name="_xlnm._FilterDatabase" localSheetId="17" hidden="1">'PMKVY STT Curr Content'!$A$4:$AO$93</definedName>
    <definedName name="_xlnm._FilterDatabase" localSheetId="0" hidden="1">Sheet2!$A$2:$L$768</definedName>
    <definedName name="_xlnm._FilterDatabase" localSheetId="8" hidden="1">Sheet3!$B$1:$F$140</definedName>
  </definedNames>
  <calcPr calcId="162913"/>
  <pivotCaches>
    <pivotCache cacheId="0" r:id="rId36"/>
    <pivotCache cacheId="1" r:id="rId37"/>
    <pivotCache cacheId="2" r:id="rId38"/>
    <pivotCache cacheId="3" r:id="rId39"/>
    <pivotCache cacheId="4" r:id="rId40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1" i="3" l="1"/>
  <c r="E11" i="3"/>
  <c r="D11" i="3"/>
  <c r="C11" i="3"/>
  <c r="J27" i="3"/>
  <c r="I27" i="3"/>
  <c r="H27" i="3"/>
  <c r="E27" i="3"/>
  <c r="D27" i="3"/>
  <c r="C27" i="3"/>
  <c r="I38" i="3"/>
  <c r="E38" i="3"/>
  <c r="D38" i="3"/>
  <c r="C38" i="3"/>
  <c r="M24" i="3"/>
  <c r="L24" i="3"/>
  <c r="K24" i="3"/>
  <c r="E24" i="3"/>
  <c r="D24" i="3"/>
  <c r="C24" i="3"/>
  <c r="D44" i="3"/>
  <c r="E44" i="3"/>
  <c r="H44" i="3"/>
  <c r="C44" i="3"/>
  <c r="H9" i="3"/>
  <c r="E9" i="3"/>
  <c r="D9" i="3"/>
  <c r="C9" i="3"/>
  <c r="G44" i="3"/>
  <c r="I29" i="3"/>
  <c r="D29" i="3"/>
  <c r="E29" i="3"/>
  <c r="C29" i="3"/>
  <c r="I12" i="3"/>
  <c r="D12" i="3"/>
  <c r="E12" i="3"/>
  <c r="C12" i="3"/>
  <c r="I35" i="3"/>
  <c r="E35" i="3"/>
  <c r="D35" i="3"/>
  <c r="C35" i="3"/>
  <c r="E3" i="56"/>
  <c r="E4" i="56"/>
  <c r="E5" i="56"/>
  <c r="E6" i="56"/>
  <c r="E7" i="56"/>
  <c r="E2" i="56"/>
  <c r="E28" i="3"/>
  <c r="D28" i="3"/>
  <c r="I28" i="3"/>
  <c r="C28" i="3"/>
  <c r="H29" i="3"/>
  <c r="D16" i="3"/>
  <c r="E16" i="3"/>
  <c r="J16" i="3"/>
  <c r="I16" i="3"/>
  <c r="H16" i="3"/>
  <c r="J15" i="3"/>
  <c r="C16" i="3"/>
  <c r="D14" i="3"/>
  <c r="I14" i="3"/>
  <c r="E14" i="3"/>
  <c r="C14" i="3"/>
  <c r="E18" i="3"/>
  <c r="I10" i="3"/>
  <c r="D10" i="3"/>
  <c r="E10" i="3"/>
  <c r="C10" i="3"/>
  <c r="D18" i="3"/>
  <c r="I18" i="3"/>
  <c r="C18" i="3"/>
  <c r="H18" i="3"/>
  <c r="C4" i="3"/>
  <c r="C5" i="3"/>
  <c r="D5" i="3"/>
  <c r="E5" i="3"/>
  <c r="H5" i="3"/>
  <c r="I5" i="3"/>
  <c r="J5" i="3"/>
  <c r="H7" i="3"/>
  <c r="I7" i="3"/>
  <c r="E8" i="3"/>
  <c r="J9" i="3"/>
  <c r="G11" i="3"/>
  <c r="I11" i="3"/>
  <c r="J11" i="3"/>
  <c r="C13" i="3"/>
  <c r="D13" i="3"/>
  <c r="E13" i="3"/>
  <c r="H13" i="3"/>
  <c r="I13" i="3"/>
  <c r="J13" i="3"/>
  <c r="J14" i="3"/>
  <c r="C15" i="3"/>
  <c r="D15" i="3"/>
  <c r="E15" i="3"/>
  <c r="G16" i="3"/>
  <c r="K16" i="3"/>
  <c r="C17" i="3"/>
  <c r="D17" i="3"/>
  <c r="E17" i="3"/>
  <c r="H17" i="3"/>
  <c r="I17" i="3"/>
  <c r="J17" i="3"/>
  <c r="K17" i="3"/>
  <c r="G18" i="3"/>
  <c r="J18" i="3"/>
  <c r="C19" i="3"/>
  <c r="D19" i="3"/>
  <c r="E19" i="3"/>
  <c r="I19" i="3"/>
  <c r="J19" i="3"/>
  <c r="C20" i="3"/>
  <c r="D20" i="3"/>
  <c r="E20" i="3"/>
  <c r="I20" i="3"/>
  <c r="C21" i="3"/>
  <c r="D21" i="3"/>
  <c r="E21" i="3"/>
  <c r="H21" i="3"/>
  <c r="I21" i="3"/>
  <c r="K27" i="3"/>
  <c r="J28" i="3"/>
  <c r="K28" i="3"/>
  <c r="L28" i="3"/>
  <c r="C30" i="3"/>
  <c r="D30" i="3"/>
  <c r="E30" i="3"/>
  <c r="I30" i="3"/>
  <c r="C31" i="3"/>
  <c r="D31" i="3"/>
  <c r="E31" i="3"/>
  <c r="H31" i="3"/>
  <c r="I31" i="3"/>
  <c r="C33" i="3"/>
  <c r="D33" i="3"/>
  <c r="E33" i="3"/>
  <c r="I33" i="3"/>
  <c r="H35" i="3"/>
  <c r="J35" i="3"/>
  <c r="K35" i="3"/>
  <c r="C37" i="3"/>
  <c r="D37" i="3"/>
  <c r="E37" i="3"/>
  <c r="I37" i="3"/>
  <c r="H38" i="3"/>
  <c r="J38" i="3"/>
  <c r="D39" i="3"/>
  <c r="E39" i="3"/>
  <c r="H39" i="3"/>
  <c r="I39" i="3"/>
  <c r="C40" i="3"/>
  <c r="E40" i="3"/>
  <c r="G40" i="3"/>
  <c r="H40" i="3"/>
  <c r="I40" i="3"/>
  <c r="J40" i="3"/>
  <c r="K40" i="3"/>
  <c r="L40" i="3"/>
  <c r="M40" i="3"/>
  <c r="M45" i="3" s="1"/>
  <c r="N40" i="3"/>
  <c r="N45" i="3" s="1"/>
  <c r="I44" i="3"/>
  <c r="J44" i="3"/>
  <c r="K44" i="3"/>
  <c r="K45" i="3" s="1"/>
  <c r="F45" i="3"/>
  <c r="O45" i="3"/>
  <c r="D4" i="3"/>
  <c r="E4" i="3"/>
  <c r="H4" i="3"/>
  <c r="I4" i="3"/>
  <c r="J4" i="3"/>
  <c r="K4" i="3"/>
  <c r="P41" i="17"/>
  <c r="P46" i="17"/>
  <c r="P47" i="17"/>
  <c r="P49" i="17"/>
  <c r="P99" i="17"/>
  <c r="P103" i="17"/>
  <c r="P126" i="17"/>
  <c r="P130" i="17"/>
  <c r="P144" i="17"/>
  <c r="P147" i="17"/>
  <c r="P153" i="17"/>
  <c r="P183" i="17"/>
  <c r="P190" i="17"/>
  <c r="P229" i="17"/>
  <c r="P570" i="17"/>
  <c r="P609" i="17"/>
  <c r="P926" i="17"/>
  <c r="P942" i="17"/>
  <c r="P943" i="17"/>
  <c r="P945" i="17"/>
  <c r="P952" i="17"/>
  <c r="P1068" i="17"/>
  <c r="P1073" i="17"/>
  <c r="P1074" i="17"/>
  <c r="P1075" i="17"/>
  <c r="P1077" i="17"/>
  <c r="P1081" i="17"/>
  <c r="P1083" i="17"/>
  <c r="P1088" i="17"/>
  <c r="P1224" i="17"/>
  <c r="P1225" i="17"/>
  <c r="P1804" i="17"/>
  <c r="P1805" i="17"/>
  <c r="P1806" i="17"/>
  <c r="P1807" i="17"/>
  <c r="P2111" i="17"/>
  <c r="P2113" i="17"/>
  <c r="P2183" i="17"/>
  <c r="P2185" i="17"/>
  <c r="P2189" i="17"/>
  <c r="P2190" i="17"/>
  <c r="P2191" i="17"/>
  <c r="P2192" i="17"/>
  <c r="P2193" i="17"/>
  <c r="P2194" i="17"/>
  <c r="P2195" i="17"/>
  <c r="P2196" i="17"/>
  <c r="P2198" i="17"/>
  <c r="P2392" i="17"/>
  <c r="P2393" i="17"/>
  <c r="P2394" i="17"/>
  <c r="P2395" i="17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S32" i="50"/>
  <c r="S33" i="50"/>
  <c r="S34" i="50"/>
  <c r="S35" i="50"/>
  <c r="S36" i="50"/>
  <c r="S37" i="50"/>
  <c r="S38" i="50"/>
  <c r="S39" i="50"/>
  <c r="S40" i="50"/>
  <c r="S41" i="50"/>
  <c r="S42" i="50"/>
  <c r="S43" i="50"/>
  <c r="S44" i="50"/>
  <c r="S45" i="50"/>
  <c r="S46" i="50"/>
  <c r="S47" i="50"/>
  <c r="S48" i="50"/>
  <c r="S49" i="50"/>
  <c r="S50" i="50"/>
  <c r="S51" i="50"/>
  <c r="S52" i="50"/>
  <c r="S53" i="50"/>
  <c r="S54" i="50"/>
  <c r="S55" i="50"/>
  <c r="S56" i="50"/>
  <c r="S57" i="50"/>
  <c r="S58" i="50"/>
  <c r="S59" i="50"/>
  <c r="S60" i="50"/>
  <c r="S61" i="50"/>
  <c r="S62" i="50"/>
  <c r="S63" i="50"/>
  <c r="S64" i="50"/>
  <c r="S65" i="50"/>
  <c r="S66" i="50"/>
  <c r="S67" i="50"/>
  <c r="S68" i="50"/>
  <c r="S69" i="50"/>
  <c r="S70" i="50"/>
  <c r="S71" i="50"/>
  <c r="S72" i="50"/>
  <c r="S73" i="50"/>
  <c r="S74" i="50"/>
  <c r="S75" i="50"/>
  <c r="S76" i="50"/>
  <c r="S77" i="50"/>
  <c r="S78" i="50"/>
  <c r="S79" i="50"/>
  <c r="S80" i="50"/>
  <c r="S81" i="50"/>
  <c r="S82" i="50"/>
  <c r="S83" i="50"/>
  <c r="S84" i="50"/>
  <c r="S85" i="50"/>
  <c r="S86" i="50"/>
  <c r="S87" i="50"/>
  <c r="S88" i="50"/>
  <c r="S89" i="50"/>
  <c r="S90" i="50"/>
  <c r="S91" i="50"/>
  <c r="S92" i="50"/>
  <c r="S93" i="50"/>
  <c r="S94" i="50"/>
  <c r="S95" i="50"/>
  <c r="S96" i="50"/>
  <c r="S97" i="50"/>
  <c r="S98" i="50"/>
  <c r="S99" i="50"/>
  <c r="S100" i="50"/>
  <c r="S101" i="50"/>
  <c r="S102" i="50"/>
  <c r="S103" i="50"/>
  <c r="S104" i="50"/>
  <c r="S105" i="50"/>
  <c r="S106" i="50"/>
  <c r="S107" i="50"/>
  <c r="S108" i="50"/>
  <c r="S109" i="50"/>
  <c r="S110" i="50"/>
  <c r="S111" i="50"/>
  <c r="S112" i="50"/>
  <c r="S113" i="50"/>
  <c r="S114" i="50"/>
  <c r="S115" i="50"/>
  <c r="S116" i="50"/>
  <c r="S117" i="50"/>
  <c r="S118" i="50"/>
  <c r="S119" i="50"/>
  <c r="S120" i="50"/>
  <c r="S121" i="50"/>
  <c r="S122" i="50"/>
  <c r="S123" i="50"/>
  <c r="S124" i="50"/>
  <c r="S125" i="50"/>
  <c r="S126" i="50"/>
  <c r="S127" i="50"/>
  <c r="S128" i="50"/>
  <c r="S129" i="50"/>
  <c r="S130" i="50"/>
  <c r="S131" i="50"/>
  <c r="S132" i="50"/>
  <c r="S133" i="50"/>
  <c r="S134" i="50"/>
  <c r="S135" i="50"/>
  <c r="S136" i="50"/>
  <c r="S137" i="50"/>
  <c r="S138" i="50"/>
  <c r="S139" i="50"/>
  <c r="S140" i="50"/>
  <c r="S141" i="50"/>
  <c r="S142" i="50"/>
  <c r="S143" i="50"/>
  <c r="S7" i="50"/>
  <c r="S6" i="50"/>
  <c r="S5" i="50"/>
  <c r="P80" i="53"/>
  <c r="P7" i="53"/>
  <c r="P714" i="51"/>
  <c r="P713" i="51"/>
  <c r="P712" i="51"/>
  <c r="P218" i="51"/>
  <c r="P197" i="51"/>
  <c r="P56" i="51"/>
  <c r="P35" i="51"/>
  <c r="P28" i="51"/>
  <c r="I38" i="27"/>
  <c r="E38" i="27"/>
  <c r="D38" i="27"/>
  <c r="E33" i="27"/>
  <c r="D33" i="27"/>
  <c r="E29" i="27"/>
  <c r="E8" i="27"/>
  <c r="D8" i="27"/>
  <c r="H11" i="19"/>
  <c r="I11" i="19"/>
  <c r="H5" i="19"/>
  <c r="I5" i="19" s="1"/>
  <c r="Q35" i="15"/>
  <c r="P35" i="15"/>
  <c r="O35" i="15"/>
  <c r="N35" i="15"/>
  <c r="M35" i="15"/>
  <c r="L35" i="15"/>
  <c r="K35" i="15"/>
  <c r="J35" i="15"/>
  <c r="I35" i="15"/>
  <c r="H35" i="15"/>
  <c r="G35" i="15"/>
  <c r="F35" i="15"/>
  <c r="D35" i="15"/>
  <c r="C35" i="15"/>
  <c r="R23" i="15"/>
  <c r="R35" i="15" s="1"/>
  <c r="F26" i="9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S23" i="8"/>
  <c r="S35" i="8" s="1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L45" i="3"/>
  <c r="D45" i="3" l="1"/>
  <c r="J45" i="3"/>
  <c r="G45" i="3"/>
  <c r="E45" i="3"/>
  <c r="I45" i="3"/>
  <c r="H45" i="3"/>
  <c r="C45" i="3"/>
</calcChain>
</file>

<file path=xl/comments1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AF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B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 per SSC the Draughtsman - Civil QP has been handed over to Construction and is to be dropped from their SSC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 per NSQC - 3 job roles (1. Crochet Lace Maker- Accessories
2. Crochet Lace Maker- Apparel
3. Crochet Lace Maker- Furnishings)  have been replaced with one job role - Hand Crochet Lace Maker.
The three job roles have been moved to retired QPs list
As per NSQC feedback, Furnace Operator (Ceramics) HCS/Q0901 has merged with Furnace Operator - HCS/Q2101
</t>
        </r>
      </text>
    </comment>
    <comment ref="D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 - the number is to be finalised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AG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  <comment ref="AD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  <comment ref="AD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I8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Final names awaited from SSC.To be filled</t>
        </r>
      </text>
    </comment>
    <comment ref="D12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NSQF level changed as per NSQC
</t>
        </r>
      </text>
    </comment>
    <comment ref="D1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QP Name changed as per NSQC feedback</t>
        </r>
      </text>
    </comment>
    <comment ref="D1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changed again from Pradhan Mantri Aroghya Mitra as per Ministry request</t>
        </r>
      </text>
    </comment>
    <comment ref="D15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changed as per NSQC -- NSQF level change confirmation awaited from NSDA
Updated QP awaited from SSC</t>
        </r>
      </text>
    </comment>
    <comment ref="D15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changed as per NSQC -- NSQF level change confirmation awaited from NSDA
Updated QP awaited from SSC</t>
        </r>
      </text>
    </comment>
    <comment ref="D16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To be uploaded on website - all 6 NOS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  <comment ref="AD4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  <comment ref="AD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F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AF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<sst xmlns="http://schemas.openxmlformats.org/spreadsheetml/2006/main" count="38123" uniqueCount="7623">
  <si>
    <t>S.NO.</t>
  </si>
  <si>
    <t>Sector</t>
  </si>
  <si>
    <t>Sub-Sector</t>
  </si>
  <si>
    <t>Name of the QP</t>
  </si>
  <si>
    <t>QP Ref. ID</t>
  </si>
  <si>
    <t>No. of NOS</t>
  </si>
  <si>
    <t>NVEQF Level</t>
  </si>
  <si>
    <t>QRC Status</t>
  </si>
  <si>
    <t>Status</t>
  </si>
  <si>
    <t>Agriculture</t>
  </si>
  <si>
    <t>Banana Farmer</t>
  </si>
  <si>
    <t>AGR/ Q 0201</t>
  </si>
  <si>
    <t>Done</t>
  </si>
  <si>
    <t>On Public View 31st July 2014</t>
  </si>
  <si>
    <t>Coffee Plantation Worker</t>
  </si>
  <si>
    <t>AGR / Q 0203</t>
  </si>
  <si>
    <t>Dairy Farmer/Entrepreneur</t>
  </si>
  <si>
    <t>AGR / Q 0502</t>
  </si>
  <si>
    <t>Dairy Worker</t>
  </si>
  <si>
    <t>AGR / Q 0501</t>
  </si>
  <si>
    <t>Floriculturist (Open Cultivation)</t>
  </si>
  <si>
    <t>AGR/Q 0205</t>
  </si>
  <si>
    <t>Floriculturist (Protected Cultivation)</t>
  </si>
  <si>
    <t>AGR/Q 0303</t>
  </si>
  <si>
    <t>Gardener</t>
  </si>
  <si>
    <t>AGR/ Q 0202</t>
  </si>
  <si>
    <t>Green House Fitter</t>
  </si>
  <si>
    <t>AGR/ Q 0302</t>
  </si>
  <si>
    <t>Micro Irrigation Technician</t>
  </si>
  <si>
    <t>AGR/ Q 0301</t>
  </si>
  <si>
    <t>Paddy Farmer</t>
  </si>
  <si>
    <t>AGR/ Q 0101</t>
  </si>
  <si>
    <t>Tea Plantation Worker</t>
  </si>
  <si>
    <t>AGR / Q 0204</t>
  </si>
  <si>
    <t>Tractor operator</t>
  </si>
  <si>
    <t>AGR / Q 0401</t>
  </si>
  <si>
    <t>Wheat Cultivator</t>
  </si>
  <si>
    <t>AGR/Q0102</t>
  </si>
  <si>
    <t>Under Industry Validation</t>
  </si>
  <si>
    <t>Maize Cultivator</t>
  </si>
  <si>
    <t>AGR/Q0103</t>
  </si>
  <si>
    <t>Soyabean Cultivator</t>
  </si>
  <si>
    <t>AGR/Q0201</t>
  </si>
  <si>
    <t>Cotton Cultivator</t>
  </si>
  <si>
    <t>AGR/Q0202</t>
  </si>
  <si>
    <t>Sugarcane Cultivator</t>
  </si>
  <si>
    <t>AGR/Q0203</t>
  </si>
  <si>
    <t>Mango Grower</t>
  </si>
  <si>
    <t>AGR/Q0402</t>
  </si>
  <si>
    <t>Citrus Fruit Grower</t>
  </si>
  <si>
    <t>AGR/Q0403</t>
  </si>
  <si>
    <t>Bulb Crop Cultivator</t>
  </si>
  <si>
    <t>AGR/Q0501</t>
  </si>
  <si>
    <t>Solanaceous Crops Farmer</t>
  </si>
  <si>
    <t>AGR/Q0502</t>
  </si>
  <si>
    <t>AGR/Q0503</t>
  </si>
  <si>
    <t>Bee Keeper</t>
  </si>
  <si>
    <t>AGR/Q4801</t>
  </si>
  <si>
    <t>Hatchery Production Worker - Fishery</t>
  </si>
  <si>
    <t>AGR/Q4901</t>
  </si>
  <si>
    <t>Shrimp Farmer</t>
  </si>
  <si>
    <t>AGR/Q4902</t>
  </si>
  <si>
    <t>Marine Capture Fisherman</t>
  </si>
  <si>
    <t>AGR/Q5001</t>
  </si>
  <si>
    <t>Agriculture Extension Service Provider</t>
  </si>
  <si>
    <t>AGR/Q7601</t>
  </si>
  <si>
    <t xml:space="preserve"> Pulses Cultivator</t>
  </si>
  <si>
    <t>Not Recived from SSC</t>
  </si>
  <si>
    <t xml:space="preserve"> Coriander Cultivator</t>
  </si>
  <si>
    <t xml:space="preserve"> Chillies Cultivator</t>
  </si>
  <si>
    <t xml:space="preserve"> Bamboo Grover</t>
  </si>
  <si>
    <t xml:space="preserve"> Harvesting Machine Operator</t>
  </si>
  <si>
    <t>Hatchery Incharge-Poultry</t>
  </si>
  <si>
    <t>Sericulturist</t>
  </si>
  <si>
    <t>Quality Seed Grower</t>
  </si>
  <si>
    <t>Seed Processing Worker</t>
  </si>
  <si>
    <t>Supply Chain Field Assisstant</t>
  </si>
  <si>
    <t>Warehouse Worker</t>
  </si>
  <si>
    <t>Agriculture Extension Executive</t>
  </si>
  <si>
    <t>Agriculture Field Officer</t>
  </si>
  <si>
    <t>Apparel</t>
  </si>
  <si>
    <t>Sewing Machine Operator</t>
  </si>
  <si>
    <t>AMH/Q0301</t>
  </si>
  <si>
    <t>Fabric Checker</t>
  </si>
  <si>
    <t>AMH/Q0101</t>
  </si>
  <si>
    <t>Measurement Checker</t>
  </si>
  <si>
    <t>AMH/Q0103</t>
  </si>
  <si>
    <t>Inline Checker</t>
  </si>
  <si>
    <t>AMH/Q0102</t>
  </si>
  <si>
    <t>Pressman</t>
  </si>
  <si>
    <t>AMH/Q0401</t>
  </si>
  <si>
    <t>Layer Man</t>
  </si>
  <si>
    <t>AMH/Q0201</t>
  </si>
  <si>
    <t>Service</t>
  </si>
  <si>
    <t>Automotive</t>
  </si>
  <si>
    <t xml:space="preserve"> PUC Attendant</t>
  </si>
  <si>
    <t>ASC/Q 9601</t>
  </si>
  <si>
    <t>National Standards</t>
  </si>
  <si>
    <t>AC Specialist</t>
  </si>
  <si>
    <t>ASC/Q 1409</t>
  </si>
  <si>
    <t>Accessory Fitter</t>
  </si>
  <si>
    <t>ASC/Q1102</t>
  </si>
  <si>
    <t>Ambulance Driver</t>
  </si>
  <si>
    <t>ASC/Q9706</t>
  </si>
  <si>
    <t>Area Manager (Auto Components)</t>
  </si>
  <si>
    <t xml:space="preserve">ASC/ Q 1702 </t>
  </si>
  <si>
    <t>Auto Body Repair - Welder</t>
  </si>
  <si>
    <t>Auto Component Assembly Fitter</t>
  </si>
  <si>
    <t>ASC/Q3701</t>
  </si>
  <si>
    <t>ASC/Q1411</t>
  </si>
  <si>
    <t>Automotive Body Painting Technician Level 3</t>
  </si>
  <si>
    <t xml:space="preserve">ASC/Q3303 </t>
  </si>
  <si>
    <t>ASC/ Q 1402</t>
  </si>
  <si>
    <t>Automotive Paintshop Assistant</t>
  </si>
  <si>
    <t>ASC/Q3302</t>
  </si>
  <si>
    <t>Automotive Sales Lead</t>
  </si>
  <si>
    <t>ASC/ Q 1006</t>
  </si>
  <si>
    <t>ASC/Q1408</t>
  </si>
  <si>
    <t>ASC/Q1401</t>
  </si>
  <si>
    <t>ASC/Q1402</t>
  </si>
  <si>
    <t xml:space="preserve">ASC/ Q 1403 </t>
  </si>
  <si>
    <t>ASC/ Q 1404</t>
  </si>
  <si>
    <t>Body Shop In-Charge</t>
  </si>
  <si>
    <t>ASC/ Q 1417</t>
  </si>
  <si>
    <t>Brake Specialist</t>
  </si>
  <si>
    <t>ASC/ Q 1407</t>
  </si>
  <si>
    <t>Casting Technician Level 3</t>
  </si>
  <si>
    <t>ASC/Q3202</t>
  </si>
  <si>
    <t>Casting Technician Level 4</t>
  </si>
  <si>
    <t>ASC/Q3203</t>
  </si>
  <si>
    <t>Clutch Specialist</t>
  </si>
  <si>
    <t xml:space="preserve">ASC/ Q 1408 </t>
  </si>
  <si>
    <t>CNC Operator</t>
  </si>
  <si>
    <t>ASC/Q9703</t>
  </si>
  <si>
    <t>Commercial Vehicle Driver Level 3</t>
  </si>
  <si>
    <t>ASC/Q9702</t>
  </si>
  <si>
    <t>Commercial Vehicle Driver Level 4</t>
  </si>
  <si>
    <t>Customer Relationship Executive</t>
  </si>
  <si>
    <t>ASC/Q1106</t>
  </si>
  <si>
    <t>Customer Relationship Manager</t>
  </si>
  <si>
    <t>ASC/ Q 1104</t>
  </si>
  <si>
    <t>Driving Assistant</t>
  </si>
  <si>
    <t>ASC/Q9701</t>
  </si>
  <si>
    <t>Equipment Designer L3</t>
  </si>
  <si>
    <t xml:space="preserve">ASC/Q6405 </t>
  </si>
  <si>
    <t>Executive, Proto Manufacturing</t>
  </si>
  <si>
    <t xml:space="preserve">ASC/Q6501 </t>
  </si>
  <si>
    <t>Finance, Insurance and Registration Coordinator</t>
  </si>
  <si>
    <t>ASC/ Q 1201</t>
  </si>
  <si>
    <t>Sales</t>
  </si>
  <si>
    <t>Forging Operator</t>
  </si>
  <si>
    <t xml:space="preserve">ASC/Q4501 </t>
  </si>
  <si>
    <t>Forklift Driver</t>
  </si>
  <si>
    <t>ASC/Q9704</t>
  </si>
  <si>
    <t>Foundry Assistant</t>
  </si>
  <si>
    <t>ASC/Q3201</t>
  </si>
  <si>
    <t>Fuel Service Man</t>
  </si>
  <si>
    <t xml:space="preserve">ASC/Q9604 </t>
  </si>
  <si>
    <t>Heat Treatment Operator</t>
  </si>
  <si>
    <t>ASC/Q/3901</t>
  </si>
  <si>
    <t>Home Delivery Manager</t>
  </si>
  <si>
    <t>Industrial Engineer (Layout Design)</t>
  </si>
  <si>
    <t>Industrial Engineer (Workstation Design)</t>
  </si>
  <si>
    <t>Lathe Operator</t>
  </si>
  <si>
    <t>Loading and Unloading Executive</t>
  </si>
  <si>
    <t>ASC/Q 6101</t>
  </si>
  <si>
    <t>Machining Assistant</t>
  </si>
  <si>
    <t>ASC/Q3502</t>
  </si>
  <si>
    <t>Machining Technician L3</t>
  </si>
  <si>
    <t>ASC/Q3501</t>
  </si>
  <si>
    <t>Machining Technician L4</t>
  </si>
  <si>
    <t>ASC/Q3503</t>
  </si>
  <si>
    <t>Maintenance Technician Mechanical</t>
  </si>
  <si>
    <t>Maintenance Technician Electrical</t>
  </si>
  <si>
    <t>Manager Customer Quality</t>
  </si>
  <si>
    <t>Manager Maintenance Mechanical &amp; Electrical</t>
  </si>
  <si>
    <t>Manager Manufacturing Quality</t>
  </si>
  <si>
    <t>Manager Material Testing</t>
  </si>
  <si>
    <t>Manager R&amp;D Testing</t>
  </si>
  <si>
    <t>Manager Supplier Quality</t>
  </si>
  <si>
    <t>Manufacturing</t>
  </si>
  <si>
    <t>Manager Testing Facility</t>
  </si>
  <si>
    <t>Manager Vendor Development</t>
  </si>
  <si>
    <t>Manager, Process Engineering</t>
  </si>
  <si>
    <t>Manager-PLM</t>
  </si>
  <si>
    <t>Manager-Stores Operation</t>
  </si>
  <si>
    <t>Marketing and Social Media Manager</t>
  </si>
  <si>
    <t>Material Coordination Manager</t>
  </si>
  <si>
    <t>Method Study Executive</t>
  </si>
  <si>
    <t>Moulding Helper</t>
  </si>
  <si>
    <t>Moulding Operator/ Technician</t>
  </si>
  <si>
    <t>Packing Executive/Packing Assistant/Packer</t>
  </si>
  <si>
    <t>ASC/Q6102</t>
  </si>
  <si>
    <t>Painter L 3</t>
  </si>
  <si>
    <t>Painter L 4</t>
  </si>
  <si>
    <t>Painting Technician Level 4</t>
  </si>
  <si>
    <t>Parts Picker</t>
  </si>
  <si>
    <t>ASC/Q6103</t>
  </si>
  <si>
    <t>PDI Incharge</t>
  </si>
  <si>
    <t>PDI Supervisor</t>
  </si>
  <si>
    <t>Press Shop helper</t>
  </si>
  <si>
    <t>Press Shop Operator L4</t>
  </si>
  <si>
    <t>Process Design Engineer</t>
  </si>
  <si>
    <t>Process Tryout Engineer</t>
  </si>
  <si>
    <t>Process Tryout Technician</t>
  </si>
  <si>
    <t>Process Validation Executive</t>
  </si>
  <si>
    <t>QA Standards Incharge</t>
  </si>
  <si>
    <t>QC Inspector Level 3</t>
  </si>
  <si>
    <t>QC Inspector Level 4</t>
  </si>
  <si>
    <t>QCP Attendant</t>
  </si>
  <si>
    <t>Quality Controller</t>
  </si>
  <si>
    <t>Sales Consultant (Automotive finance)</t>
  </si>
  <si>
    <t>Sales consultant (Institutional Sales)</t>
  </si>
  <si>
    <t>Sales consultant (Retail)</t>
  </si>
  <si>
    <t>Sales Consultant Level 4</t>
  </si>
  <si>
    <t>ASC/Q1005</t>
  </si>
  <si>
    <t>Sales Executive (Accessories Value added services)</t>
  </si>
  <si>
    <t>Sales Lead (Pre-owned Vehicles)</t>
  </si>
  <si>
    <t>Sales Manager</t>
  </si>
  <si>
    <t>Sales Officer (Auto Components)</t>
  </si>
  <si>
    <t>Sales Representative</t>
  </si>
  <si>
    <t>Sales/Service Trainer (Dealer)</t>
  </si>
  <si>
    <t>Sand Casting Operator</t>
  </si>
  <si>
    <t>Service Advisor</t>
  </si>
  <si>
    <t>Service Supervisor</t>
  </si>
  <si>
    <t>Showroom Hostess</t>
  </si>
  <si>
    <t>ASC/Q1103</t>
  </si>
  <si>
    <t>Soldering and Brazing Technician</t>
  </si>
  <si>
    <t>ASC/Q1501</t>
  </si>
  <si>
    <t>Spare Parts Operations Incharge</t>
  </si>
  <si>
    <t>Super Finishing Technician</t>
  </si>
  <si>
    <t>Surface Treatment Technician</t>
  </si>
  <si>
    <t>Taxi Driver</t>
  </si>
  <si>
    <t>ASC/Q9705</t>
  </si>
  <si>
    <t>Telecaller</t>
  </si>
  <si>
    <t>Tool Designer</t>
  </si>
  <si>
    <t>Tool Room operator</t>
  </si>
  <si>
    <t>Tyre Inflation Attendant</t>
  </si>
  <si>
    <t>Vehicle Assembly Fitter</t>
  </si>
  <si>
    <t>Vendor Development Executive</t>
  </si>
  <si>
    <t>Warranty Incharge</t>
  </si>
  <si>
    <t>ASC/Q1603</t>
  </si>
  <si>
    <t>Washer</t>
  </si>
  <si>
    <t>ASC/Q1101</t>
  </si>
  <si>
    <t>Welder L4</t>
  </si>
  <si>
    <t>Welding Assistant</t>
  </si>
  <si>
    <t>ASC/Q3101</t>
  </si>
  <si>
    <t>Welding Technician Level 4</t>
  </si>
  <si>
    <t>ASC/Q3103</t>
  </si>
  <si>
    <t>Welding Technician Level 3</t>
  </si>
  <si>
    <t>ASC/Q3102</t>
  </si>
  <si>
    <t>Sales officer (Auto Insurance)</t>
  </si>
  <si>
    <t>WELDING SUPERVISOR</t>
  </si>
  <si>
    <t>WELDING MACHINE SETTER</t>
  </si>
  <si>
    <t>PRESSURE DIE CASTING OPERATOR</t>
  </si>
  <si>
    <t>CASTING LINE INCHARGE</t>
  </si>
  <si>
    <t>CASTING SUPERVISOR</t>
  </si>
  <si>
    <t>PAINTING SUPERVISOR</t>
  </si>
  <si>
    <t>PAINTING &amp; SURFACE TREATMENT SHIFT IN CHARGE</t>
  </si>
  <si>
    <t>PRESS SHOP SUPERVISOR</t>
  </si>
  <si>
    <t>PRESS SHOP LINE IN CHARGE</t>
  </si>
  <si>
    <t>MACHINE  SHOP SUPERVISOR</t>
  </si>
  <si>
    <t>MACHINE SETTER /MASTER TECHNICIAN</t>
  </si>
  <si>
    <t xml:space="preserve">ASSEMBLY  LINE SUPERVISOR </t>
  </si>
  <si>
    <t>ASSEMBLY LINE MACHINE SETTER</t>
  </si>
  <si>
    <t xml:space="preserve"> HEAT TREATMENT SHOP SUPERVISOR</t>
  </si>
  <si>
    <t xml:space="preserve"> HEAT TREATMENT (SHOP) METALLURGIST  </t>
  </si>
  <si>
    <t xml:space="preserve">  PLASTIC MOULDING SUPERVISOR</t>
  </si>
  <si>
    <t xml:space="preserve"> PLASTIC  MOULDING SHIFT  IN CHARGE</t>
  </si>
  <si>
    <t>FORGING LINE SUPERVISOR</t>
  </si>
  <si>
    <t>FORGING SHIFT IN CHARGE</t>
  </si>
  <si>
    <t>TOOL ROOM SUPERVISOR</t>
  </si>
  <si>
    <t>MAINTENANCE TECHNICIAN L3- ELECTRICAL</t>
  </si>
  <si>
    <t>MAINTENANCE TECHNICIAN L3- MECHANICAL</t>
  </si>
  <si>
    <t>MAINTENANCE ASSISTANT</t>
  </si>
  <si>
    <t>AUTOMATION SPECIALIST</t>
  </si>
  <si>
    <t>MODELLER</t>
  </si>
  <si>
    <t>DRAUGHTSMAN</t>
  </si>
  <si>
    <t>PRODUCT DESIGN ENGINEER</t>
  </si>
  <si>
    <t>PRODUCT DESIGN MANAGER</t>
  </si>
  <si>
    <t>PRODUCT CONCEPTUALIZATION ENGINEER</t>
  </si>
  <si>
    <t xml:space="preserve"> COMPUTER AIDED TEST EXECUTIVE</t>
  </si>
  <si>
    <t>PRODUCT CONCEPTUALIZATION MANAGER</t>
  </si>
  <si>
    <t>TEST TECHNICIAN</t>
  </si>
  <si>
    <t>VEHICLE TEST DRIVER</t>
  </si>
  <si>
    <t xml:space="preserve">  TEST ENGR- PRODUCT/ VEHICLE</t>
  </si>
  <si>
    <t xml:space="preserve"> TESTING MANAGER </t>
  </si>
  <si>
    <t>PROTOTYPING ENGR</t>
  </si>
  <si>
    <t>PROTOTYPING MANAGER</t>
  </si>
  <si>
    <t>Territory Sales Manager (Retail)</t>
  </si>
  <si>
    <t>Key Accounts Sales Manager</t>
  </si>
  <si>
    <t>Regional Sales Manager</t>
  </si>
  <si>
    <t>Territory Sales Manager
(Used/ Preowned Vehicles)</t>
  </si>
  <si>
    <t>Regional Sales Manager
(Used/ Preowned Vehicles)</t>
  </si>
  <si>
    <t>Commercial Executive / Officer</t>
  </si>
  <si>
    <t>Commercial Manager 
(Zonal/ Regional)</t>
  </si>
  <si>
    <t>Sales Training Manager</t>
  </si>
  <si>
    <t>Regional Sales Development 
/ CRM Manager</t>
  </si>
  <si>
    <t>Regional Dealer Development/ Network Expansion  Manager</t>
  </si>
  <si>
    <t>Regional Retail Finance &amp; Insurance  Manager</t>
  </si>
  <si>
    <t>Digital Marketing / Social Media Manager</t>
  </si>
  <si>
    <t>Product / Brand Manager</t>
  </si>
  <si>
    <t>Marketing Manager - LOB</t>
  </si>
  <si>
    <t>Area Technical Lead</t>
  </si>
  <si>
    <t>Territory Service Manager</t>
  </si>
  <si>
    <t>Area Service Manager</t>
  </si>
  <si>
    <t>Key Accounts Service Manager</t>
  </si>
  <si>
    <t>Area Parts Manager</t>
  </si>
  <si>
    <t>Regional Parts Manager</t>
  </si>
  <si>
    <t>Regional Manager - 
Customer Care</t>
  </si>
  <si>
    <t>Regional Service Marketing Manager</t>
  </si>
  <si>
    <t>Regional Service Process Manager</t>
  </si>
  <si>
    <t>Trainer</t>
  </si>
  <si>
    <t>Service Training Incharge</t>
  </si>
  <si>
    <t xml:space="preserve">Service Office Executive </t>
  </si>
  <si>
    <t>Service Office Manager</t>
  </si>
  <si>
    <t>Sales executive</t>
  </si>
  <si>
    <t>LCV DRIVER  L3</t>
  </si>
  <si>
    <t>LCV DRIVER L4</t>
  </si>
  <si>
    <t>FORK LIFT OPERATOR</t>
  </si>
  <si>
    <t>DRIVER TRAINER</t>
  </si>
  <si>
    <t>2W- DELIVERY ASSOCIATE</t>
  </si>
  <si>
    <t>CHAUFFEUR L4</t>
  </si>
  <si>
    <t>CHAUFFEUR L5</t>
  </si>
  <si>
    <t>SHOWROOM HOSTESS  / HOST</t>
  </si>
  <si>
    <t>FUEL  SERVICE MAN/ FUEL SERVICE DISPENSING ATTENDANT</t>
  </si>
  <si>
    <t>CNC OPERATOR / MACHINING TECHNICIAN L3</t>
  </si>
  <si>
    <t>CNC OPERATOR / MACHINING TECHNICIAN L4</t>
  </si>
  <si>
    <t xml:space="preserve">DRIVING ASSISTANT </t>
  </si>
  <si>
    <t>MEDIUM &amp; HEAVY COMMERCIAL VEHICLE DRIVER L4</t>
  </si>
  <si>
    <t>MEDIUM &amp; HEAVY COMMERCIAL VEHICLE DRIVER L3</t>
  </si>
  <si>
    <t>Beauty&amp;Wellness</t>
  </si>
  <si>
    <t>Pedicurist and Manicurist</t>
  </si>
  <si>
    <t>BWS/Q0102</t>
  </si>
  <si>
    <t>Assistant Beautician</t>
  </si>
  <si>
    <t>BWS/Q0101</t>
  </si>
  <si>
    <t>Assistant Hair Stylist</t>
  </si>
  <si>
    <t>BWS/Q0201</t>
  </si>
  <si>
    <t>BFSI</t>
  </si>
  <si>
    <t>Mutual Fund Agent</t>
  </si>
  <si>
    <t>BSC / Q 0601</t>
  </si>
  <si>
    <t>TBD</t>
  </si>
  <si>
    <t>Equity Dealer</t>
  </si>
  <si>
    <t>BSC / Q 0201</t>
  </si>
  <si>
    <t>Business Correspondent</t>
  </si>
  <si>
    <t>BSC / Q 0301</t>
  </si>
  <si>
    <t>Loan Approval Officer</t>
  </si>
  <si>
    <t>BSC / Q 0401</t>
  </si>
  <si>
    <t>Insurance Agent</t>
  </si>
  <si>
    <t>BSC / Q 0101</t>
  </si>
  <si>
    <t>Draft Standards</t>
  </si>
  <si>
    <t>Small and Medium Enterprise Officer (SME Officer)</t>
  </si>
  <si>
    <t>BSC / Q 0501</t>
  </si>
  <si>
    <t>Capital Goods</t>
  </si>
  <si>
    <t>Fitter</t>
  </si>
  <si>
    <t>CSC/ Q 0102</t>
  </si>
  <si>
    <t>Machinist</t>
  </si>
  <si>
    <t>CSC/ Q 0301</t>
  </si>
  <si>
    <t>Tool &amp; Die Maker</t>
  </si>
  <si>
    <t>CSC/ Q 0104</t>
  </si>
  <si>
    <t>Welder</t>
  </si>
  <si>
    <t>CSC/ Q 0101</t>
  </si>
  <si>
    <t>Construction</t>
  </si>
  <si>
    <t>Helper Mason Level 1</t>
  </si>
  <si>
    <t>CON/Q 0101</t>
  </si>
  <si>
    <t>Helper Bar Bender &amp; fixer Level 1</t>
  </si>
  <si>
    <t>CON/Q 0201</t>
  </si>
  <si>
    <t>Helper Carpenter, Shuttering &amp; Scaffolding</t>
  </si>
  <si>
    <t>CON/Q 0301</t>
  </si>
  <si>
    <t>Helper Laboratory &amp; Field Technician</t>
  </si>
  <si>
    <t>CON/Q 0401</t>
  </si>
  <si>
    <t>Assistant Scaffolder level 2</t>
  </si>
  <si>
    <t>CON/Q 0303</t>
  </si>
  <si>
    <t>Assistant construction Laboratory Technician Level2</t>
  </si>
  <si>
    <t>CON/Q 0402</t>
  </si>
  <si>
    <t>Helper Electrician</t>
  </si>
  <si>
    <t>CON/Q0601</t>
  </si>
  <si>
    <t>Helper Painter &amp; Decorator</t>
  </si>
  <si>
    <t>CON/Q 0501</t>
  </si>
  <si>
    <t>Assistant Mason</t>
  </si>
  <si>
    <t>CON/Q 0102</t>
  </si>
  <si>
    <t>Assistant Bar Bender &amp; Fixer </t>
  </si>
  <si>
    <t>CON/Q 0202</t>
  </si>
  <si>
    <t>Assistant Shuttering Carpenter</t>
  </si>
  <si>
    <t>CON/Q 0302</t>
  </si>
  <si>
    <t>Assistant Painter &amp; Decorator</t>
  </si>
  <si>
    <t>CON/Q 0502</t>
  </si>
  <si>
    <t>Electronics</t>
  </si>
  <si>
    <t>Circuit Imaging Operator</t>
  </si>
  <si>
    <t>ELE / Q 2101</t>
  </si>
  <si>
    <t>Pick &amp; Place Operator</t>
  </si>
  <si>
    <t>ELE/Q5102</t>
  </si>
  <si>
    <t>Through Hole Operator</t>
  </si>
  <si>
    <t>ELE/Q5101</t>
  </si>
  <si>
    <t>Set top box Installer/ Service technician</t>
  </si>
  <si>
    <t>ELE/Q8101</t>
  </si>
  <si>
    <t>Television Repair Technician</t>
  </si>
  <si>
    <t>ELE / Q 3101</t>
  </si>
  <si>
    <t>Field Technician - Refrigerator</t>
  </si>
  <si>
    <t>ELE/Q3101</t>
  </si>
  <si>
    <t>Field Technician - AC</t>
  </si>
  <si>
    <t>Field Technician - WM</t>
  </si>
  <si>
    <t>TV Repair Technician</t>
  </si>
  <si>
    <t>Assembly Operator-TV</t>
  </si>
  <si>
    <t>ELE/Q3501</t>
  </si>
  <si>
    <t>RAC Assembly Operator</t>
  </si>
  <si>
    <t>Material Inspector</t>
  </si>
  <si>
    <t>ELE/Q3401</t>
  </si>
  <si>
    <t>Test and Repair Technician</t>
  </si>
  <si>
    <t>ELE/Q4601</t>
  </si>
  <si>
    <t>Remote Helpdesk Technician</t>
  </si>
  <si>
    <t>IT Coordinator in School</t>
  </si>
  <si>
    <t>ELE/Q4701</t>
  </si>
  <si>
    <t>Incoming QC Technician</t>
  </si>
  <si>
    <t>ELE/Q4401</t>
  </si>
  <si>
    <t>Field Technician (Computing and Peripherals)</t>
  </si>
  <si>
    <t>Disk Duplicator</t>
  </si>
  <si>
    <t>ELE/Q4301</t>
  </si>
  <si>
    <t>Customer Care Executive</t>
  </si>
  <si>
    <t>Assembly Line Operator</t>
  </si>
  <si>
    <t>Electrical Design Developer</t>
  </si>
  <si>
    <t>ELE/Q3801</t>
  </si>
  <si>
    <t>Field Engineer – TV</t>
  </si>
  <si>
    <t>ELE/Q3108</t>
  </si>
  <si>
    <t>Field Technician – Digital Camera</t>
  </si>
  <si>
    <t>ELE/Q3107</t>
  </si>
  <si>
    <t>Field Technician – Other Home Appliances</t>
  </si>
  <si>
    <t>ELE/Q3104</t>
  </si>
  <si>
    <t>Functional Tester - RAC</t>
  </si>
  <si>
    <t>ELE/Q3601</t>
  </si>
  <si>
    <t>Functional Tester - TV</t>
  </si>
  <si>
    <t>ELE/Q3602</t>
  </si>
  <si>
    <t>Injection Moulding Operator</t>
  </si>
  <si>
    <t>Machine Maintenance Technician</t>
  </si>
  <si>
    <t>ELE/Q3701</t>
  </si>
  <si>
    <t>Performance Tester - RACWO</t>
  </si>
  <si>
    <t>ELE/Q3606</t>
  </si>
  <si>
    <t>Performance Tester - TV</t>
  </si>
  <si>
    <t>ELE/Q3607</t>
  </si>
  <si>
    <t>Safety Testing Technician - TV</t>
  </si>
  <si>
    <t>ELE/Q3603</t>
  </si>
  <si>
    <t>Safety Testing Technician - RACWO</t>
  </si>
  <si>
    <t>ELE/Q3605</t>
  </si>
  <si>
    <t>Sales Executive-Consumer Electronics</t>
  </si>
  <si>
    <t>ELE/Q3201</t>
  </si>
  <si>
    <t>ELE/Q7202</t>
  </si>
  <si>
    <t>ELE/Q7304</t>
  </si>
  <si>
    <t>Assembly Operator - PLC</t>
  </si>
  <si>
    <t>ELE/Q7305</t>
  </si>
  <si>
    <t>Assembly Operator - UPS</t>
  </si>
  <si>
    <t>ELE/Q7301</t>
  </si>
  <si>
    <t>Draftsman</t>
  </si>
  <si>
    <t>ELE/Q7101</t>
  </si>
  <si>
    <t>Electrical Assembly Operator – Control Panel</t>
  </si>
  <si>
    <t>ELE/Q7306</t>
  </si>
  <si>
    <t>Field Technician – UPS and Inverter</t>
  </si>
  <si>
    <t>ELE/Q7201</t>
  </si>
  <si>
    <t xml:space="preserve">Functional Tester </t>
  </si>
  <si>
    <t>ELE/Q7401</t>
  </si>
  <si>
    <t>Mechanical Fitter – Control Panel</t>
  </si>
  <si>
    <t>ELE/Q7303</t>
  </si>
  <si>
    <t xml:space="preserve">Performance Tester </t>
  </si>
  <si>
    <t xml:space="preserve">Reliability Tester </t>
  </si>
  <si>
    <t xml:space="preserve">Safety Testing Technician </t>
  </si>
  <si>
    <t>Site Engineer – Control Panel</t>
  </si>
  <si>
    <t>Wireman – Control Panel</t>
  </si>
  <si>
    <t xml:space="preserve">Automated Optical Inspection Operator </t>
  </si>
  <si>
    <t xml:space="preserve">In-circuit Testing Machine Operator </t>
  </si>
  <si>
    <t xml:space="preserve">Potting and Curing Operator </t>
  </si>
  <si>
    <t>FPGA Design Engineer</t>
  </si>
  <si>
    <t>Repair Assistant – Switches</t>
  </si>
  <si>
    <t>DAS Set-top-box Installer and Service Technician</t>
  </si>
  <si>
    <t>DTH Set-top-box Installer and Service Technician</t>
  </si>
  <si>
    <t>Smartphones Repair Technician</t>
  </si>
  <si>
    <t>Sales Executive</t>
  </si>
  <si>
    <r>
      <t xml:space="preserve">Assembly Operator – 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PMD and X-Ray</t>
    </r>
  </si>
  <si>
    <t>Box Assembly Operator</t>
  </si>
  <si>
    <t xml:space="preserve">Calibration Engineer </t>
  </si>
  <si>
    <r>
      <t xml:space="preserve">Functional Tester – Medical 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Devices</t>
    </r>
  </si>
  <si>
    <t>Installation and Service Engineer</t>
  </si>
  <si>
    <t>PCB Assembly Operator</t>
  </si>
  <si>
    <t>Purchase Executive</t>
  </si>
  <si>
    <t>Quality Engineer</t>
  </si>
  <si>
    <t>Assembly Operator - Capacitor</t>
  </si>
  <si>
    <t>Auto Tester - Capacitor</t>
  </si>
  <si>
    <t>Capping Operator</t>
  </si>
  <si>
    <t>Coating, Curing &amp; Marking Operator</t>
  </si>
  <si>
    <t>Cutting, Crimping and Connector Assembly Operator</t>
  </si>
  <si>
    <t>Final Assembly Operator - Magnetics</t>
  </si>
  <si>
    <t>Manual Soldering Technician</t>
  </si>
  <si>
    <t>Masking Machine Operator</t>
  </si>
  <si>
    <t>Pressing Machine Operator</t>
  </si>
  <si>
    <t>Silicone Painting Operator</t>
  </si>
  <si>
    <t>Sorting Operator</t>
  </si>
  <si>
    <t>Testing Technician</t>
  </si>
  <si>
    <t>Vacuum Plant Operator</t>
  </si>
  <si>
    <t>Winding Operator</t>
  </si>
  <si>
    <t>AOI Machine Operator</t>
  </si>
  <si>
    <t>Box-building Assembly Technician</t>
  </si>
  <si>
    <t>Component Preparation Operator</t>
  </si>
  <si>
    <t>Final Testing Technician</t>
  </si>
  <si>
    <t>In-process and Final Quality Engineer</t>
  </si>
  <si>
    <t>Manual Insertion Operator</t>
  </si>
  <si>
    <t>Reflow -oven Soldering Operator</t>
  </si>
  <si>
    <t>Stencil Printing Operator</t>
  </si>
  <si>
    <t>Through-hole Assembly Operator</t>
  </si>
  <si>
    <t>Wave Soldering Machine Operator</t>
  </si>
  <si>
    <t>Design Engineer</t>
  </si>
  <si>
    <t>System Analyst</t>
  </si>
  <si>
    <t xml:space="preserve">Systems Designer </t>
  </si>
  <si>
    <t>Bare Board Testing Operator</t>
  </si>
  <si>
    <t xml:space="preserve">Circuit Imaging Operator </t>
  </si>
  <si>
    <t xml:space="preserve">Drilling Operator </t>
  </si>
  <si>
    <t xml:space="preserve">Inner Layer and Pressing Operator </t>
  </si>
  <si>
    <t>Maintenance Executive</t>
  </si>
  <si>
    <t xml:space="preserve">Routing Operator </t>
  </si>
  <si>
    <t>Solder Masking &amp; Legend Printing Operator</t>
  </si>
  <si>
    <t>Business Development Executive</t>
  </si>
  <si>
    <t>Design-for-Test Engineer</t>
  </si>
  <si>
    <t>Die Bonding Operator</t>
  </si>
  <si>
    <t>Embedded Software Engineer</t>
  </si>
  <si>
    <t>Encapsulation Operator</t>
  </si>
  <si>
    <t>Physical Design Engineer</t>
  </si>
  <si>
    <t>Testing and Validation Engineer</t>
  </si>
  <si>
    <t>Verification Engineer</t>
  </si>
  <si>
    <t>Wire Bonding Operator</t>
  </si>
  <si>
    <t xml:space="preserve">Solar PV System Installation Engineer </t>
  </si>
  <si>
    <t>PV System Maintenance Technician</t>
  </si>
  <si>
    <t>Module Assembly Technician</t>
  </si>
  <si>
    <t>Solar Panel Installation Technician</t>
  </si>
  <si>
    <t>Module Soldering Operator</t>
  </si>
  <si>
    <t>Assembly Supervisor</t>
  </si>
  <si>
    <t>Customer Inspection Technician</t>
  </si>
  <si>
    <t>Design-for-Manufacture Engineer</t>
  </si>
  <si>
    <t>Electrical Technician</t>
  </si>
  <si>
    <t>Electronic Hardware Design Engineer</t>
  </si>
  <si>
    <t>Incoming Inspection Technician</t>
  </si>
  <si>
    <t>Mechanical Fitter</t>
  </si>
  <si>
    <t>PPC Engineer</t>
  </si>
  <si>
    <t>Sub-assembly Technician (Electronic)</t>
  </si>
  <si>
    <t>Mechanical Sub-assembly Technician</t>
  </si>
  <si>
    <t>Access Controls Installation Technician</t>
  </si>
  <si>
    <t>CCTV Installation Technician</t>
  </si>
  <si>
    <t xml:space="preserve">Field Technician – Networking and Storage </t>
  </si>
  <si>
    <t>Final Product QC Technician</t>
  </si>
  <si>
    <t>Maintenance Technician</t>
  </si>
  <si>
    <t>Product Engineer</t>
  </si>
  <si>
    <t>ELE/Q4201</t>
  </si>
  <si>
    <t>Service Engineer</t>
  </si>
  <si>
    <t>ELE/Q4607</t>
  </si>
  <si>
    <t>In-store Demonstrator</t>
  </si>
  <si>
    <t>Installation Technician (Computing &amp; Peripherals)</t>
  </si>
  <si>
    <t>LED Light Design Engineer</t>
  </si>
  <si>
    <t>LED Light Design Validation Engine</t>
  </si>
  <si>
    <t>Mechanical Assembly Operator</t>
  </si>
  <si>
    <t>LED Light Repair Technician</t>
  </si>
  <si>
    <t>LED Luminaries Testing &amp; Measurement Technician</t>
  </si>
  <si>
    <t>Gems &amp; Jewellery</t>
  </si>
  <si>
    <t>Hand Sketch Designer (Basic)</t>
  </si>
  <si>
    <t>Metal Setter (Basic)</t>
  </si>
  <si>
    <t>Jewellery Polisher</t>
  </si>
  <si>
    <t>Wax Setter (Basic)</t>
  </si>
  <si>
    <t>Designer (CAD)</t>
  </si>
  <si>
    <t>Wax Model Making Supervisor</t>
  </si>
  <si>
    <t>Retail Assessor</t>
  </si>
  <si>
    <t>G&amp;J/Q8502</t>
  </si>
  <si>
    <t>Cashier</t>
  </si>
  <si>
    <t>Floor Manager</t>
  </si>
  <si>
    <t>Inventory Manager</t>
  </si>
  <si>
    <t>Jewellery Retail Sales Associate Advanced</t>
  </si>
  <si>
    <t>Merchandiser</t>
  </si>
  <si>
    <t>Store Manager</t>
  </si>
  <si>
    <t>Jewellery Retail Sales Associate Basic</t>
  </si>
  <si>
    <t>Labeller</t>
  </si>
  <si>
    <t>Final QC Inspector</t>
  </si>
  <si>
    <t>Goldsmith Components</t>
  </si>
  <si>
    <t>Goldsmith Enameller</t>
  </si>
  <si>
    <t>Goldsmith Frame</t>
  </si>
  <si>
    <t>Melter &amp; Refiner</t>
  </si>
  <si>
    <t>Order Processor</t>
  </si>
  <si>
    <t>Polisher &amp; Cleaner</t>
  </si>
  <si>
    <t>Setter</t>
  </si>
  <si>
    <t>Sorter</t>
  </si>
  <si>
    <t>Tagger &amp; labeller</t>
  </si>
  <si>
    <t xml:space="preserve"> Gemstone Driller</t>
  </si>
  <si>
    <t>Filer and Assembler</t>
  </si>
  <si>
    <t>Girdle polisher</t>
  </si>
  <si>
    <t>Inventory Manager (Wholesale)</t>
  </si>
  <si>
    <t>G&amp;J/Q7102</t>
  </si>
  <si>
    <t xml:space="preserve"> Gemstone Polisher</t>
  </si>
  <si>
    <t>Preshaper</t>
  </si>
  <si>
    <t>Rough cutter</t>
  </si>
  <si>
    <t>Supervisor Faceting &amp; Polishing</t>
  </si>
  <si>
    <t>Thread Maker</t>
  </si>
  <si>
    <t>Auto Blocker</t>
  </si>
  <si>
    <t>G&amp;J/Q4606</t>
  </si>
  <si>
    <t>Auto Bruter</t>
  </si>
  <si>
    <t>G&amp;J/Q4505</t>
  </si>
  <si>
    <t>Blade Sawing Supervisor</t>
  </si>
  <si>
    <t>G&amp;J/Q4404</t>
  </si>
  <si>
    <t>Blade Sawyer</t>
  </si>
  <si>
    <t>Blocking Supervisor</t>
  </si>
  <si>
    <t>Boiling Incharge</t>
  </si>
  <si>
    <t>Bottom Polisher</t>
  </si>
  <si>
    <t>Bruting Supervisor</t>
  </si>
  <si>
    <t>Cleaver</t>
  </si>
  <si>
    <t>Data Entry Person</t>
  </si>
  <si>
    <t>Final Assortment Supervisor</t>
  </si>
  <si>
    <t>Inclusion Plotter</t>
  </si>
  <si>
    <t>G&amp;J/Q4202</t>
  </si>
  <si>
    <t>Issue Return In-charge</t>
  </si>
  <si>
    <t>Laser Sawing Machine Operator</t>
  </si>
  <si>
    <t>Laser Supervisor</t>
  </si>
  <si>
    <t>Manual Blocker</t>
  </si>
  <si>
    <t>Manual Bruter</t>
  </si>
  <si>
    <t>Planner</t>
  </si>
  <si>
    <t>Planning Supervisor</t>
  </si>
  <si>
    <t>Polisher Grader &amp; Assorter Advanced</t>
  </si>
  <si>
    <t>Polished Grader &amp; Assorter basic</t>
  </si>
  <si>
    <t>Polishing Supervisor</t>
  </si>
  <si>
    <t>Rough Assorter</t>
  </si>
  <si>
    <t>G&amp;J/Q4101</t>
  </si>
  <si>
    <t>Rough Marker</t>
  </si>
  <si>
    <t>Spectrum Operator</t>
  </si>
  <si>
    <t>Symmetry Analyser machine operator</t>
  </si>
  <si>
    <t>Table Cutter</t>
  </si>
  <si>
    <t>Weighing Person</t>
  </si>
  <si>
    <t>Window Opener</t>
  </si>
  <si>
    <t>CAM machine Operator</t>
  </si>
  <si>
    <t>Casting Machine Operator</t>
  </si>
  <si>
    <t>Diamond Assorter</t>
  </si>
  <si>
    <t>Diamond bagger and flueter</t>
  </si>
  <si>
    <t>Merchandiser – Design</t>
  </si>
  <si>
    <t>G&amp;J/Q2303</t>
  </si>
  <si>
    <t>Plater</t>
  </si>
  <si>
    <t>Product Development Manger</t>
  </si>
  <si>
    <t>Gold Refiner</t>
  </si>
  <si>
    <t>Rubber Mould Maker</t>
  </si>
  <si>
    <t>Wax tree Maker</t>
  </si>
  <si>
    <t>Wax piece maker</t>
  </si>
  <si>
    <t>Inventory manager (Wholesale)</t>
  </si>
  <si>
    <t>Gemstone Packager and Dispatcher</t>
  </si>
  <si>
    <t>Healthcare</t>
  </si>
  <si>
    <t>Assistant Physiotherapist</t>
  </si>
  <si>
    <t>Diabetes Educator</t>
  </si>
  <si>
    <t>HSS/ Q 8701</t>
  </si>
  <si>
    <t>Dental Assistant</t>
  </si>
  <si>
    <t>Anaesthesia Technician</t>
  </si>
  <si>
    <t>HSS/ Q 2501</t>
  </si>
  <si>
    <t>Dental Hygienist</t>
  </si>
  <si>
    <t>Cardiac Care Technician</t>
  </si>
  <si>
    <t>HSS/ Q 0101</t>
  </si>
  <si>
    <t>Blood Bank Technician</t>
  </si>
  <si>
    <t>HSS/ Q 2801</t>
  </si>
  <si>
    <t>Dental Laboratory Technician</t>
  </si>
  <si>
    <t>Basic Health Volunteer [equivalent to Accredited Social Health Activist(ASHA)]</t>
  </si>
  <si>
    <t>HSS/ Q 8601</t>
  </si>
  <si>
    <t>Dialysis Technician</t>
  </si>
  <si>
    <t>HSS/ Q 2701</t>
  </si>
  <si>
    <t>Dietician Assistant</t>
  </si>
  <si>
    <t>Emergency Medical Technician - Advanced</t>
  </si>
  <si>
    <t>Emergency Medical Technician - Basic</t>
  </si>
  <si>
    <t>HSS/ Q 2301</t>
  </si>
  <si>
    <t>General Duty Assistant</t>
  </si>
  <si>
    <t>HSS/ Q 5101</t>
  </si>
  <si>
    <t>Histotechnician</t>
  </si>
  <si>
    <t>HSS/ Q 0401</t>
  </si>
  <si>
    <t>Home Health Aide</t>
  </si>
  <si>
    <t>Medical Equipment Technician</t>
  </si>
  <si>
    <t>Medical Laboratory Technician</t>
  </si>
  <si>
    <t>HSS/ Q 0301</t>
  </si>
  <si>
    <t>Medical Records &amp; health Information Technician</t>
  </si>
  <si>
    <t>Mental Health Counselor</t>
  </si>
  <si>
    <t>Operating Theatre Technician</t>
  </si>
  <si>
    <t>Optometrist</t>
  </si>
  <si>
    <t>Pharmacy  Assistant</t>
  </si>
  <si>
    <t>Phlebotomy Technician</t>
  </si>
  <si>
    <t>HSS/ Q 0501</t>
  </si>
  <si>
    <t>Radiology Technician</t>
  </si>
  <si>
    <t>HSS/ Q 0201</t>
  </si>
  <si>
    <t>Refractionist</t>
  </si>
  <si>
    <t>HSS / Q 3002</t>
  </si>
  <si>
    <t>Speech language Pathologist and audiologist</t>
  </si>
  <si>
    <t>Vision Technician</t>
  </si>
  <si>
    <t>HSS / Q 3001</t>
  </si>
  <si>
    <t>Analyst - Research</t>
  </si>
  <si>
    <t>SSC/ Q 2601</t>
  </si>
  <si>
    <t>Associate - Analytics</t>
  </si>
  <si>
    <t>Associate - Clinical Data Management</t>
  </si>
  <si>
    <t>Associate - CRM</t>
  </si>
  <si>
    <t>Associate-Customer Care (Non-Voice)</t>
  </si>
  <si>
    <t>SSC/ Q 2201</t>
  </si>
  <si>
    <t>Associate - Desktop Publishing(DTP)</t>
  </si>
  <si>
    <t>Associate - Editorial</t>
  </si>
  <si>
    <t>Associate-F&amp;A Complex</t>
  </si>
  <si>
    <t>SSC/ Q 2302</t>
  </si>
  <si>
    <t>Associate - HRO</t>
  </si>
  <si>
    <t>Associate-Learning</t>
  </si>
  <si>
    <t>Associate-Medical Transcription</t>
  </si>
  <si>
    <t>Associate - Recruitment</t>
  </si>
  <si>
    <t>Associate - SCM</t>
  </si>
  <si>
    <t>Associate - Transactional F&amp;A</t>
  </si>
  <si>
    <t>SSC/ Q 2301</t>
  </si>
  <si>
    <t>Document Coder/Processor</t>
  </si>
  <si>
    <t>Legal Associate</t>
  </si>
  <si>
    <t>Associate Network Engineer</t>
  </si>
  <si>
    <t>SSC/ Q 5102</t>
  </si>
  <si>
    <t>Associate Operations Engineer</t>
  </si>
  <si>
    <t>SSC/ Q 5101</t>
  </si>
  <si>
    <t>Design Engineer - EA</t>
  </si>
  <si>
    <t>Design Engineer - PMS</t>
  </si>
  <si>
    <t>Product Lifecycle Management (PLM)</t>
  </si>
  <si>
    <t>Engineer Trainee</t>
  </si>
  <si>
    <t>Hardware Engineer</t>
  </si>
  <si>
    <t>Management Trainee</t>
  </si>
  <si>
    <t>Market Research Associate</t>
  </si>
  <si>
    <t>SSC/ Q 4102</t>
  </si>
  <si>
    <t>Research Associate</t>
  </si>
  <si>
    <t>Software Engineer</t>
  </si>
  <si>
    <t>SSC/ Q 4601</t>
  </si>
  <si>
    <t>Technical Writer</t>
  </si>
  <si>
    <t>Tester/Test Engineer - Hardware</t>
  </si>
  <si>
    <t>Test Engineer - Software</t>
  </si>
  <si>
    <t>Analyst</t>
  </si>
  <si>
    <t>Application Maintenance Engineer</t>
  </si>
  <si>
    <t>Deployment Engineer</t>
  </si>
  <si>
    <t>Engineer-Technical Support(Level 1)</t>
  </si>
  <si>
    <t>SSC/ Q 0101</t>
  </si>
  <si>
    <t>SSC/ Q 0507</t>
  </si>
  <si>
    <t>Infrastructure Engineer</t>
  </si>
  <si>
    <t>SSC/ Q 0801</t>
  </si>
  <si>
    <t>Junior Data Associate</t>
  </si>
  <si>
    <t>SSC/ Q 0401</t>
  </si>
  <si>
    <t>Language Translator</t>
  </si>
  <si>
    <t>Media Developer</t>
  </si>
  <si>
    <t>QA Engineer</t>
  </si>
  <si>
    <t>Sales and Pre-Sales Analyst</t>
  </si>
  <si>
    <t>Security Analyst</t>
  </si>
  <si>
    <t>Software Developer</t>
  </si>
  <si>
    <t>Test Engineer</t>
  </si>
  <si>
    <t>SSC/ Q 1301</t>
  </si>
  <si>
    <t>UI Developer</t>
  </si>
  <si>
    <t>Web Developer</t>
  </si>
  <si>
    <t>SSC/ Q 0503</t>
  </si>
  <si>
    <t>Communication Analyst</t>
  </si>
  <si>
    <t>Engineer-Packaging</t>
  </si>
  <si>
    <t>Engineer-Software Transition</t>
  </si>
  <si>
    <t>IP Executive</t>
  </si>
  <si>
    <t>Product Executive</t>
  </si>
  <si>
    <t>Sales/Pre-Sales Executive</t>
  </si>
  <si>
    <t>SSC/ Q 6702</t>
  </si>
  <si>
    <t>Support Engineer</t>
  </si>
  <si>
    <t>SSC/ Q 6101</t>
  </si>
  <si>
    <t>Technical Support Executive-Non Voice</t>
  </si>
  <si>
    <t>SSC/ Q 7201</t>
  </si>
  <si>
    <t>Technical Support Executive-Voice</t>
  </si>
  <si>
    <t>SSC/ Q 7202</t>
  </si>
  <si>
    <t>SSC/ Q 7001</t>
  </si>
  <si>
    <t>CRM Domestic Voice</t>
  </si>
  <si>
    <t>Domestic Data entry Operator</t>
  </si>
  <si>
    <t xml:space="preserve">Collections Executive </t>
  </si>
  <si>
    <t>CRM Domestic Non -Voice</t>
  </si>
  <si>
    <t>SSC/Q2211</t>
  </si>
  <si>
    <t>Domestic Biometric data operator</t>
  </si>
  <si>
    <t>Domestic IT helpdesk Attendant</t>
  </si>
  <si>
    <t>Junior Software Developer</t>
  </si>
  <si>
    <t>Master Trainer for Software Developer</t>
  </si>
  <si>
    <t>Leather</t>
  </si>
  <si>
    <t>Buffing Operator (Fast Track)</t>
  </si>
  <si>
    <t>LSS/ Q 0201</t>
  </si>
  <si>
    <t>Cutter (footwear)</t>
  </si>
  <si>
    <t>LSS/ Q3201</t>
  </si>
  <si>
    <t>Cutter (goods &amp; garments)</t>
  </si>
  <si>
    <t>LSS/Q6103</t>
  </si>
  <si>
    <t>Drum Operator</t>
  </si>
  <si>
    <t>LSS / QO701</t>
  </si>
  <si>
    <t>Fleshing Operator</t>
  </si>
  <si>
    <t>LSS / QO601</t>
  </si>
  <si>
    <t>Helper - Bottom Making</t>
  </si>
  <si>
    <t>LSS/Q6102</t>
  </si>
  <si>
    <t>Helper - Dry Operation (Fast Track)</t>
  </si>
  <si>
    <t>LSS/Q0101</t>
  </si>
  <si>
    <t>Helper - Finished Operations</t>
  </si>
  <si>
    <t>LSS/Q6201</t>
  </si>
  <si>
    <t>Helper - Finishing</t>
  </si>
  <si>
    <t>Helper - Finishing Process(Leather  Goods &amp; Garments)</t>
  </si>
  <si>
    <t>Helper - Parts Making</t>
  </si>
  <si>
    <t>Helper - Uppers Making (Fast Track)</t>
  </si>
  <si>
    <t>LSS/Q3101</t>
  </si>
  <si>
    <t>Helper - Wet Operations</t>
  </si>
  <si>
    <t>LSS/Q0401</t>
  </si>
  <si>
    <t>Operator - Lasting</t>
  </si>
  <si>
    <t>LSS/N3801</t>
  </si>
  <si>
    <t>Operator - Moulding</t>
  </si>
  <si>
    <t>LSS/N9101</t>
  </si>
  <si>
    <t>Operator - Pre Assembly</t>
  </si>
  <si>
    <t>LSS/N3601</t>
  </si>
  <si>
    <t>Operator - Skiving</t>
  </si>
  <si>
    <t>LSS/N3701</t>
  </si>
  <si>
    <t>Operator - Stitching</t>
  </si>
  <si>
    <t>LSS/N3501</t>
  </si>
  <si>
    <t>Post Tanning Operator</t>
  </si>
  <si>
    <t>LSS /Q0901</t>
  </si>
  <si>
    <t>Shaving Operator</t>
  </si>
  <si>
    <t>LSS / QO301</t>
  </si>
  <si>
    <t>Splitting - Sammying Operator</t>
  </si>
  <si>
    <t>Stitcher (Fast Track)(Goods &amp; Garments)</t>
  </si>
  <si>
    <t>LSS/ Q6101</t>
  </si>
  <si>
    <t>Logistics</t>
  </si>
  <si>
    <t>Commercial Vehicle Driver</t>
  </si>
  <si>
    <t>LSC/ Q 0401</t>
  </si>
  <si>
    <t>Courier Sorter</t>
  </si>
  <si>
    <t>LSC/ Q 0101</t>
  </si>
  <si>
    <t>Forklift Operator</t>
  </si>
  <si>
    <t>LSC/ Q 0201</t>
  </si>
  <si>
    <t>Warehouse Picker</t>
  </si>
  <si>
    <t>LSC/Q 0301</t>
  </si>
  <si>
    <t>Media &amp; Entertainment</t>
  </si>
  <si>
    <t xml:space="preserve">Assistant Camera man </t>
  </si>
  <si>
    <t xml:space="preserve">Clean-up Artist </t>
  </si>
  <si>
    <t>4 to 7</t>
  </si>
  <si>
    <t xml:space="preserve">Camera Operator </t>
  </si>
  <si>
    <t xml:space="preserve">animator </t>
  </si>
  <si>
    <t xml:space="preserve">MES/ Q 0701 </t>
  </si>
  <si>
    <t xml:space="preserve">Set Decorator / props master </t>
  </si>
  <si>
    <t xml:space="preserve">Set Carpenter </t>
  </si>
  <si>
    <t xml:space="preserve">Set painter </t>
  </si>
  <si>
    <t xml:space="preserve">Set Plasterer </t>
  </si>
  <si>
    <t>Artist</t>
  </si>
  <si>
    <t xml:space="preserve">Character Designer </t>
  </si>
  <si>
    <t xml:space="preserve">Layout designer </t>
  </si>
  <si>
    <t xml:space="preserve">Lighting Artist </t>
  </si>
  <si>
    <t xml:space="preserve">Colour key artist </t>
  </si>
  <si>
    <t>Storyboard Artist</t>
  </si>
  <si>
    <t xml:space="preserve">Director of Photography </t>
  </si>
  <si>
    <t xml:space="preserve">Art Director/Set Designer </t>
  </si>
  <si>
    <t xml:space="preserve">Art Director </t>
  </si>
  <si>
    <t>7 to 9</t>
  </si>
  <si>
    <t>Editor</t>
  </si>
  <si>
    <t>VFX Editor</t>
  </si>
  <si>
    <t>Colourist</t>
  </si>
  <si>
    <t>Rendering Artist</t>
  </si>
  <si>
    <t>Roto Artist</t>
  </si>
  <si>
    <t>Compositor</t>
  </si>
  <si>
    <t>Script Editor</t>
  </si>
  <si>
    <t>Script Writer</t>
  </si>
  <si>
    <t xml:space="preserve">Script Researcher </t>
  </si>
  <si>
    <t>Sound Engineer</t>
  </si>
  <si>
    <t>Sound Designer</t>
  </si>
  <si>
    <t xml:space="preserve">Director  </t>
  </si>
  <si>
    <t>Animation Director</t>
  </si>
  <si>
    <t>Executive Producer</t>
  </si>
  <si>
    <t>Producer/Line Producer/Unit Production Manager</t>
  </si>
  <si>
    <t>Modeller</t>
  </si>
  <si>
    <t xml:space="preserve">MES/ Q 2501 </t>
  </si>
  <si>
    <t>Rigging Artist</t>
  </si>
  <si>
    <t>MES/ Q 2502</t>
  </si>
  <si>
    <t>Texturing Artist</t>
  </si>
  <si>
    <t>MES/ Q 2503</t>
  </si>
  <si>
    <t xml:space="preserve">Mining </t>
  </si>
  <si>
    <t>Wire saw Operator</t>
  </si>
  <si>
    <t>MIN/Q 0410</t>
  </si>
  <si>
    <t>Sprinkler and Other Vehicle Driver</t>
  </si>
  <si>
    <t>MIN/Q 0409</t>
  </si>
  <si>
    <t>Mazdoor / Helper</t>
  </si>
  <si>
    <t>MIN/Q 0408</t>
  </si>
  <si>
    <t>Loader Operator</t>
  </si>
  <si>
    <t>MIN/Q 0407</t>
  </si>
  <si>
    <t>Mechanic / Fitter</t>
  </si>
  <si>
    <t>MIN/Q 0406</t>
  </si>
  <si>
    <t>Person Handling Explosives</t>
  </si>
  <si>
    <t>MIN/ Q 0405</t>
  </si>
  <si>
    <t>Excavator Operator</t>
  </si>
  <si>
    <t>MIN/Q 0404</t>
  </si>
  <si>
    <t>Bulldozer Operator</t>
  </si>
  <si>
    <t>MIN/Q 0401</t>
  </si>
  <si>
    <t>Rig Mounted Drill Operator</t>
  </si>
  <si>
    <t>MIN/Q 0402</t>
  </si>
  <si>
    <t>Dumper / Tipper Operator</t>
  </si>
  <si>
    <t>MIN/Q 0403</t>
  </si>
  <si>
    <t>Plumbing</t>
  </si>
  <si>
    <t>PSC/Q0104</t>
  </si>
  <si>
    <t>Plumbing mason</t>
  </si>
  <si>
    <t>PSC/Q0106</t>
  </si>
  <si>
    <t>Plumber (Pipeline)</t>
  </si>
  <si>
    <t>PSC/Q0107</t>
  </si>
  <si>
    <t>Plumber (Maintenance and servicing)</t>
  </si>
  <si>
    <t>PSC/Q0109</t>
  </si>
  <si>
    <t>Plumbing Supervisor</t>
  </si>
  <si>
    <t>PSC/Q0114</t>
  </si>
  <si>
    <t>Plumber (Maintenance and servicing Assistant)</t>
  </si>
  <si>
    <t>Plumber General (Assistant)</t>
  </si>
  <si>
    <t>PSC/Q0102</t>
  </si>
  <si>
    <t>Plumber General (helper)</t>
  </si>
  <si>
    <t>PSC/Q0101</t>
  </si>
  <si>
    <t>Plumber (Sanitary Fixtures fitter assistant)</t>
  </si>
  <si>
    <t>PSC/ Q 0108</t>
  </si>
  <si>
    <t>Plumber (After Sales Service)</t>
  </si>
  <si>
    <t>PSC/ Q 0303</t>
  </si>
  <si>
    <t>Plumbing Product Sales officer</t>
  </si>
  <si>
    <t>PSC/ Q 0302</t>
  </si>
  <si>
    <t>Plumbing Draftsman</t>
  </si>
  <si>
    <t>PSC/ Q0201</t>
  </si>
  <si>
    <t>PSC/ Q 0301</t>
  </si>
  <si>
    <t xml:space="preserve">Wastewater system design engineer </t>
  </si>
  <si>
    <t>PSC/ Q 0207</t>
  </si>
  <si>
    <t>Public health system design engineer</t>
  </si>
  <si>
    <t>PSC/ Q 0206</t>
  </si>
  <si>
    <t>Bathroom and kitchen designer</t>
  </si>
  <si>
    <t>PSC/ Q 0204</t>
  </si>
  <si>
    <t>groundwater engineer</t>
  </si>
  <si>
    <t>PSC/ Q0202</t>
  </si>
  <si>
    <t>Municipal Water and Sewage assessor</t>
  </si>
  <si>
    <t>PSC/ Q 0203</t>
  </si>
  <si>
    <t>Plumbing site engineer</t>
  </si>
  <si>
    <t>PSC/Q0115</t>
  </si>
  <si>
    <t>Plumbing Foreman</t>
  </si>
  <si>
    <t>PSC/Q0113</t>
  </si>
  <si>
    <t>Plumber (operations)</t>
  </si>
  <si>
    <t>PSC/Q0108</t>
  </si>
  <si>
    <t>Plumber (Pumps and E/M Mechanic)</t>
  </si>
  <si>
    <t>PSC/Q0111</t>
  </si>
  <si>
    <t>Plumber (General) - II</t>
  </si>
  <si>
    <t>PSC/Q0110</t>
  </si>
  <si>
    <t>Plumber  (Welder)</t>
  </si>
  <si>
    <t>plumber (Welding assistant)</t>
  </si>
  <si>
    <t>PSC/Q0103</t>
  </si>
  <si>
    <t>fire protection systems designer</t>
  </si>
  <si>
    <t>PSC/ Q 0205</t>
  </si>
  <si>
    <t>Retail</t>
  </si>
  <si>
    <t>RAS/Q0102</t>
  </si>
  <si>
    <t>Sales Associate</t>
  </si>
  <si>
    <t>RAS/Q0104</t>
  </si>
  <si>
    <t>Stores Ops Assistant</t>
  </si>
  <si>
    <t>RAS/Q0101</t>
  </si>
  <si>
    <t>Trainee Associate</t>
  </si>
  <si>
    <t>RAS/Q0103</t>
  </si>
  <si>
    <t>Rubber</t>
  </si>
  <si>
    <t xml:space="preserve">Kneader operator </t>
  </si>
  <si>
    <t xml:space="preserve">Assistant - storage of mixed batch </t>
  </si>
  <si>
    <t>Mill operator</t>
  </si>
  <si>
    <t>RSC/ Q 0101</t>
  </si>
  <si>
    <t xml:space="preserve">Internal Mixer Operator </t>
  </si>
  <si>
    <t xml:space="preserve">Compression moulding operator </t>
  </si>
  <si>
    <t>Transfer moulding operator</t>
  </si>
  <si>
    <t xml:space="preserve">Injection Moulding operator </t>
  </si>
  <si>
    <t>RSC/ Q 0207</t>
  </si>
  <si>
    <t xml:space="preserve">Rotocuring Operator </t>
  </si>
  <si>
    <t>Autoclave operator</t>
  </si>
  <si>
    <t xml:space="preserve">Quality control inspector - dimension check </t>
  </si>
  <si>
    <t xml:space="preserve">Lab Chemist - Incoming Raw Material testing </t>
  </si>
  <si>
    <t xml:space="preserve">lab Chemist - Batch release testing </t>
  </si>
  <si>
    <t xml:space="preserve">lab chemist - cured compound testing </t>
  </si>
  <si>
    <t xml:space="preserve">lab chemist - finished compound testing </t>
  </si>
  <si>
    <t>Quality control inspector - Visual Inspection</t>
  </si>
  <si>
    <t>Quality control inspector - Statistical Process control</t>
  </si>
  <si>
    <t>Calendering Operator</t>
  </si>
  <si>
    <t>Textile Coating</t>
  </si>
  <si>
    <t>Pre &amp; Post Calendering Operator</t>
  </si>
  <si>
    <t>QC inspector - Calendering</t>
  </si>
  <si>
    <t>Extruder Operator</t>
  </si>
  <si>
    <t>RSC/ Q 0622</t>
  </si>
  <si>
    <t>Pre and Post Extruder Operator</t>
  </si>
  <si>
    <t>QC inspector – Extrusion</t>
  </si>
  <si>
    <t>Continuous Curing Operator</t>
  </si>
  <si>
    <t>Tyre Moulding Operator</t>
  </si>
  <si>
    <t>Radial Building Operator</t>
  </si>
  <si>
    <t>Tyre building Operator – Commercial Vehicle</t>
  </si>
  <si>
    <t>Tyre building operator- Passenger Vehicles</t>
  </si>
  <si>
    <t>Junior Rubber Technician</t>
  </si>
  <si>
    <t>Rubber Nursery Office Assistant</t>
  </si>
  <si>
    <t>Rubber Nursery Supervisor</t>
  </si>
  <si>
    <t>Rubber Nursery Worker- General</t>
  </si>
  <si>
    <t>Rubber Nursery Manager</t>
  </si>
  <si>
    <t>Rubber Nursary Worker-Budder</t>
  </si>
  <si>
    <t xml:space="preserve">Security </t>
  </si>
  <si>
    <t>Unarmed Security Guard</t>
  </si>
  <si>
    <t>Armed Security Guard</t>
  </si>
  <si>
    <t>Security Supervisor</t>
  </si>
  <si>
    <t>CCTV Supervisor</t>
  </si>
  <si>
    <t>Personal Security Officer</t>
  </si>
  <si>
    <t>Security Officer</t>
  </si>
  <si>
    <t>Assignment Manager</t>
  </si>
  <si>
    <t>Customer Care Executive (Repair Centre)</t>
  </si>
  <si>
    <t>TEL/Q2200</t>
  </si>
  <si>
    <t>Distributor Sales Representative</t>
  </si>
  <si>
    <t>TEL/Q2100</t>
  </si>
  <si>
    <t>In-Store Promoter</t>
  </si>
  <si>
    <t>TEL/Q2101</t>
  </si>
  <si>
    <t>Handset Repair Technician</t>
  </si>
  <si>
    <t>TEL/Q2201</t>
  </si>
  <si>
    <t>Optical Fiber Splicer</t>
  </si>
  <si>
    <t>TEL/Q6400</t>
  </si>
  <si>
    <t>Optical Fiber technician</t>
  </si>
  <si>
    <t>TEL/Q6401</t>
  </si>
  <si>
    <t>Fault Management Engineer</t>
  </si>
  <si>
    <t>Product Specialist Engineer</t>
  </si>
  <si>
    <t xml:space="preserve">Installation Engineer </t>
  </si>
  <si>
    <t>Installation Engineer SDH &amp; DWDM</t>
  </si>
  <si>
    <t xml:space="preserve">Network management engineer </t>
  </si>
  <si>
    <t>BSS Engineer</t>
  </si>
  <si>
    <t>Core Engineer</t>
  </si>
  <si>
    <t>Field Maintenance Engineer</t>
  </si>
  <si>
    <t>Infra Engineer</t>
  </si>
  <si>
    <t>Transmission Engineer</t>
  </si>
  <si>
    <t>Cluster In-charge</t>
  </si>
  <si>
    <t>Cluster manager</t>
  </si>
  <si>
    <t>Tower technician</t>
  </si>
  <si>
    <t>TEL/Q4100</t>
  </si>
  <si>
    <t>Field Sales Executive (FSE)</t>
  </si>
  <si>
    <t>TEL/Q0200</t>
  </si>
  <si>
    <t>Territory Sales Manager (Prepaid)</t>
  </si>
  <si>
    <t>Customer Care Executive (Call Centre)</t>
  </si>
  <si>
    <t>TEL/Q0100</t>
  </si>
  <si>
    <t>Customer Care Executive (Relationship Centre)</t>
  </si>
  <si>
    <t>TEL/Q0101</t>
  </si>
  <si>
    <t>Sales Executive (Broadband)</t>
  </si>
  <si>
    <t>TEL/Q0201</t>
  </si>
  <si>
    <t>Territory Sales Manager (Broadband)</t>
  </si>
  <si>
    <t>BroadBand Technician</t>
  </si>
  <si>
    <t>DOne</t>
  </si>
  <si>
    <t>Telecom</t>
  </si>
  <si>
    <t>Telecom Terminal Equipment Application Developer (Android Application)</t>
  </si>
  <si>
    <t>Telecom Terminal Equipment Application Developer (Native Application)</t>
  </si>
  <si>
    <t>Automotive Service Technician Level 3</t>
  </si>
  <si>
    <t>Automotive Service Technician Level 4</t>
  </si>
  <si>
    <t>Automotive Service Technician Level 5</t>
  </si>
  <si>
    <t>Automotive Service Technician Level 6</t>
  </si>
  <si>
    <t>Automotive Service Technician (Two and Three Wheelers)</t>
  </si>
  <si>
    <t>Automotive Electrician Level 4</t>
  </si>
  <si>
    <t>Automotive Engine Repair Technician Level 4</t>
  </si>
  <si>
    <t>Horticulture</t>
  </si>
  <si>
    <t>Animal Husbandry</t>
  </si>
  <si>
    <t>Precision Farming</t>
  </si>
  <si>
    <t>Field Crops</t>
  </si>
  <si>
    <t>Farm Mechanisation</t>
  </si>
  <si>
    <t>Agriculture Crop Production</t>
  </si>
  <si>
    <t xml:space="preserve">Agriculture </t>
  </si>
  <si>
    <t xml:space="preserve"> Agriculture Allied Activity</t>
  </si>
  <si>
    <t>Agriculture Related Industries</t>
  </si>
  <si>
    <t>APPAREL / MADE-UP’S / HOME FURNISHING</t>
  </si>
  <si>
    <t>Spare Parts Operations Executive Level 3 (Repeat)</t>
  </si>
  <si>
    <t>Spare parts Operations Executive Level 3</t>
  </si>
  <si>
    <t>Warranty Processor Level 4</t>
  </si>
  <si>
    <t>Non Formal</t>
  </si>
  <si>
    <t>ASC/Q 1901</t>
  </si>
  <si>
    <t>Road Transporation</t>
  </si>
  <si>
    <t>ASC/ Q 1004</t>
  </si>
  <si>
    <t>ASC/ Q 1412</t>
  </si>
  <si>
    <t>ASC/ Q 1109</t>
  </si>
  <si>
    <t>ASC/ Q 1413</t>
  </si>
  <si>
    <t>Auto Body Technician Level 3</t>
  </si>
  <si>
    <t>ASC/ Q 1414</t>
  </si>
  <si>
    <t>ASC/ Q 1605</t>
  </si>
  <si>
    <t>ASC/ Q 1503</t>
  </si>
  <si>
    <t>ASC/ Q 1603</t>
  </si>
  <si>
    <t>Workshop Manager</t>
  </si>
  <si>
    <t>ASC/ Q 1606</t>
  </si>
  <si>
    <t>ASC/ Q 1002</t>
  </si>
  <si>
    <t>ASC/ Q 2001</t>
  </si>
  <si>
    <t>ASC/Q 1005</t>
  </si>
  <si>
    <t>Sales Consultant (Pre-owned Vehicles)</t>
  </si>
  <si>
    <t>ASC/Q 1007</t>
  </si>
  <si>
    <t>ASC/ Q 1001</t>
  </si>
  <si>
    <t>sales</t>
  </si>
  <si>
    <t>ASC/Q 2101</t>
  </si>
  <si>
    <t>Under Industry Validation (Bt not recevied from SSC)</t>
  </si>
  <si>
    <t xml:space="preserve">In QP the refernce ID is -ASC/Q 1102 </t>
  </si>
  <si>
    <t>ASC/ Q 1107</t>
  </si>
  <si>
    <t>ASC/ Q 1106</t>
  </si>
  <si>
    <t>ASC/ Q 1008</t>
  </si>
  <si>
    <t>ASC/ Q 1009</t>
  </si>
  <si>
    <t>ASC/ Q 1101</t>
  </si>
  <si>
    <t>ASC/ Q 1108</t>
  </si>
  <si>
    <t>ASC/ 1701</t>
  </si>
  <si>
    <t>Q is missing</t>
  </si>
  <si>
    <t>ASC/ Q1801</t>
  </si>
  <si>
    <t>ASC/Q 1601</t>
  </si>
  <si>
    <t>ASC/ Q 1415</t>
  </si>
  <si>
    <t>ASC/ Q 1416</t>
  </si>
  <si>
    <t>ASC/Q 1903</t>
  </si>
  <si>
    <t>ASC/Q3401</t>
  </si>
  <si>
    <t>CNC OPERATOR / MACHINING TECHNICIAN L4 (Repeat)</t>
  </si>
  <si>
    <t>ASC/Q6304</t>
  </si>
  <si>
    <t>ASC Q/3402</t>
  </si>
  <si>
    <t>ASC/Q6404</t>
  </si>
  <si>
    <t>ASC/Q6409</t>
  </si>
  <si>
    <t>ASC/Q 6408</t>
  </si>
  <si>
    <t>ASC/Q6305</t>
  </si>
  <si>
    <t>ASC/Q6301</t>
  </si>
  <si>
    <t>ASC/Q6803</t>
  </si>
  <si>
    <t>ASC/Q 6407</t>
  </si>
  <si>
    <t>ASC/Q 6104</t>
  </si>
  <si>
    <t>ASC/Q6302</t>
  </si>
  <si>
    <t>ASC/Q 6503</t>
  </si>
  <si>
    <t>ASC/Q6203</t>
  </si>
  <si>
    <t>ASC/Q6401</t>
  </si>
  <si>
    <t>ASC/Q4401</t>
  </si>
  <si>
    <t>ASC/Q6402</t>
  </si>
  <si>
    <t>ASC/Q6403</t>
  </si>
  <si>
    <t>ASC/Q6801</t>
  </si>
  <si>
    <t>ASC/Q6802</t>
  </si>
  <si>
    <t>ASC/Q6105</t>
  </si>
  <si>
    <t>ASC/Q3205</t>
  </si>
  <si>
    <t>ASC/Q3304</t>
  </si>
  <si>
    <t>ASC/Q4201</t>
  </si>
  <si>
    <t>ASC/Q 4301</t>
  </si>
  <si>
    <t>ASC/Q3801</t>
  </si>
  <si>
    <t>ASC/Q4001</t>
  </si>
  <si>
    <t>ASC/Q4101</t>
  </si>
  <si>
    <t>ASC/Q3601</t>
  </si>
  <si>
    <t>ASC/Q6201</t>
  </si>
  <si>
    <t>Petrol &amp; pumps Operations</t>
  </si>
  <si>
    <t>PETROL PUMP OPERATIONS</t>
  </si>
  <si>
    <t>ASC/Q 9602</t>
  </si>
  <si>
    <t>Petrol Pumps Operations</t>
  </si>
  <si>
    <t>ASC/Q9603</t>
  </si>
  <si>
    <t>R&amp;D Support</t>
  </si>
  <si>
    <t>ASC/Q6502</t>
  </si>
  <si>
    <t>ASC/Q 6505</t>
  </si>
  <si>
    <t>ASC/Q6504</t>
  </si>
  <si>
    <t>ASC/Q6306</t>
  </si>
  <si>
    <t>ASC/Q4402</t>
  </si>
  <si>
    <t>ASC/Q6303</t>
  </si>
  <si>
    <t>Insurance</t>
  </si>
  <si>
    <t>Financial Services</t>
  </si>
  <si>
    <t>Financial services</t>
  </si>
  <si>
    <t>Banking</t>
  </si>
  <si>
    <t>SALON AND BEAUTY CENTER</t>
  </si>
  <si>
    <t>QRC not done</t>
  </si>
  <si>
    <t>Machine Tools Manufacturing</t>
  </si>
  <si>
    <t>Building &amp; Factories</t>
  </si>
  <si>
    <t>Real Estate</t>
  </si>
  <si>
    <t>PCB Manufacturing</t>
  </si>
  <si>
    <t>PCB Assembly</t>
  </si>
  <si>
    <t>On Public View 31st july 2014</t>
  </si>
  <si>
    <t>Communication &amp; Broadcasting</t>
  </si>
  <si>
    <t>Consumer Electronics</t>
  </si>
  <si>
    <t>IT Hardware</t>
  </si>
  <si>
    <t>Area Sales Officer</t>
  </si>
  <si>
    <t>Industrial Electronics</t>
  </si>
  <si>
    <t xml:space="preserve">Assembly Operator – Energy Meter </t>
  </si>
  <si>
    <t>ELE/Q7402</t>
  </si>
  <si>
    <t>ELE/Q7404</t>
  </si>
  <si>
    <t>ELE/Q7403</t>
  </si>
  <si>
    <t>ELE/Q7501</t>
  </si>
  <si>
    <t>ELE/Q7302</t>
  </si>
  <si>
    <t>ELE/Q6601</t>
  </si>
  <si>
    <t>ELE/Q6602</t>
  </si>
  <si>
    <t>ELE/Q6603</t>
  </si>
  <si>
    <t>ELE/Q8201</t>
  </si>
  <si>
    <t>ELE/Q8103</t>
  </si>
  <si>
    <t>ELE/Q8102</t>
  </si>
  <si>
    <t>ELE/Q8104</t>
  </si>
  <si>
    <t>ELE/Q4101</t>
  </si>
  <si>
    <t>Sales Executive-IT Hardware</t>
  </si>
  <si>
    <t>ELE/Q7801</t>
  </si>
  <si>
    <t>Medical Electronics</t>
  </si>
  <si>
    <t>ELE/Q7802</t>
  </si>
  <si>
    <t>ELE/Q8002</t>
  </si>
  <si>
    <t>ELE/Q7803</t>
  </si>
  <si>
    <t>ELE/Q8001</t>
  </si>
  <si>
    <t>ELE/Q7804</t>
  </si>
  <si>
    <t>ELE/Q7701</t>
  </si>
  <si>
    <t>Purchase Executive-Medical Electronics</t>
  </si>
  <si>
    <t>ELE/Q7901</t>
  </si>
  <si>
    <t>ELE/Q0113</t>
  </si>
  <si>
    <t>Passive Components</t>
  </si>
  <si>
    <t>ELE/Q0103</t>
  </si>
  <si>
    <t>ELE/Q0107</t>
  </si>
  <si>
    <t>ELE/Q0110</t>
  </si>
  <si>
    <t>ELE/Q0115</t>
  </si>
  <si>
    <t>ELE/Q0114</t>
  </si>
  <si>
    <t>ELE/Q0105</t>
  </si>
  <si>
    <t>ELE/Q0116</t>
  </si>
  <si>
    <t>ELE/Q0106</t>
  </si>
  <si>
    <t>ELE/Q0108</t>
  </si>
  <si>
    <t>ELE/Q0109</t>
  </si>
  <si>
    <t>ELE/Q1801</t>
  </si>
  <si>
    <t>Semiconductor Design and Active Components</t>
  </si>
  <si>
    <t>ELE/Q0104</t>
  </si>
  <si>
    <t>ELE/Q0102</t>
  </si>
  <si>
    <t>Welding Operator</t>
  </si>
  <si>
    <t>ELE/Q5401</t>
  </si>
  <si>
    <t>ELE/Q0101</t>
  </si>
  <si>
    <t>ELE/Q5306</t>
  </si>
  <si>
    <t>ELE/Q5202</t>
  </si>
  <si>
    <t>ELE/Q5402</t>
  </si>
  <si>
    <t>ELE/Q5501</t>
  </si>
  <si>
    <t>ELE/Q5305</t>
  </si>
  <si>
    <t xml:space="preserve">Pick and Place Assembly Operator </t>
  </si>
  <si>
    <t>Repeat already have same QP</t>
  </si>
  <si>
    <t>ELE/Q5304</t>
  </si>
  <si>
    <t>ELE/Q5201</t>
  </si>
  <si>
    <t>ELE/Q5303</t>
  </si>
  <si>
    <t>ELE/Q8703</t>
  </si>
  <si>
    <t>ELE/Q8701</t>
  </si>
  <si>
    <t>ELE/Q8702</t>
  </si>
  <si>
    <t>ELE/Q2401</t>
  </si>
  <si>
    <t>ELE/Q2201</t>
  </si>
  <si>
    <t>ELE/Q2102</t>
  </si>
  <si>
    <t>ELE/Q2101</t>
  </si>
  <si>
    <t>ELE/Q2501</t>
  </si>
  <si>
    <t>ELE/Q2103</t>
  </si>
  <si>
    <t>ELE/Q2301</t>
  </si>
  <si>
    <t>ELE/Q1101</t>
  </si>
  <si>
    <t>ELE/Q1201</t>
  </si>
  <si>
    <t>ELE/Q1402</t>
  </si>
  <si>
    <t>ELE/Q1701</t>
  </si>
  <si>
    <t>ELE/Q1501</t>
  </si>
  <si>
    <t>ELE/Q1703</t>
  </si>
  <si>
    <t>ELE/Q1601</t>
  </si>
  <si>
    <t>ELE/Q1401</t>
  </si>
  <si>
    <t>ELE/Q1301</t>
  </si>
  <si>
    <t>ELE/Q5701</t>
  </si>
  <si>
    <t>Solar Electronics</t>
  </si>
  <si>
    <t>ELE/Q5902</t>
  </si>
  <si>
    <t>ELE/Q6001</t>
  </si>
  <si>
    <t>ELE/Q5601</t>
  </si>
  <si>
    <t>ELE/Q5801</t>
  </si>
  <si>
    <t>ELE/Q5901</t>
  </si>
  <si>
    <t>ELE/Q5802</t>
  </si>
  <si>
    <t>ELE/Q6305</t>
  </si>
  <si>
    <t>Strategic Electronics</t>
  </si>
  <si>
    <t>ELE/Q6501</t>
  </si>
  <si>
    <t>ELE/Q6101</t>
  </si>
  <si>
    <t>ELE/Q6301</t>
  </si>
  <si>
    <t>ELE/Q6102</t>
  </si>
  <si>
    <t>ELE/Q6401</t>
  </si>
  <si>
    <t>ELE/Q6302</t>
  </si>
  <si>
    <t>ELE/Q6201</t>
  </si>
  <si>
    <t>ELE/Q6303</t>
  </si>
  <si>
    <t>ELE/Q6304</t>
  </si>
  <si>
    <t>ELE/Q4608</t>
  </si>
  <si>
    <t>ELE/Q4605</t>
  </si>
  <si>
    <t>ELE/Q4606</t>
  </si>
  <si>
    <t>ELE/Q4402</t>
  </si>
  <si>
    <t>ELE/Q4501</t>
  </si>
  <si>
    <t>ELE/Q7601</t>
  </si>
  <si>
    <t>Sales Executive-Medical Electronics</t>
  </si>
  <si>
    <t>Cast and Diamonds-Set Jewellery</t>
  </si>
  <si>
    <t>HSS/ Q 7701</t>
  </si>
  <si>
    <t>Allied Health and Paramedics</t>
  </si>
  <si>
    <t>HSS/ Q 2401</t>
  </si>
  <si>
    <t>HSS/ Q 5301</t>
  </si>
  <si>
    <t>HSS/ Q 5201</t>
  </si>
  <si>
    <t>HSS/ Q 2302</t>
  </si>
  <si>
    <t>HSS/ Q 5102</t>
  </si>
  <si>
    <t>HSS/ Q 5601</t>
  </si>
  <si>
    <t>HSS/ Q 5501</t>
  </si>
  <si>
    <t>HSS/ Q 2901</t>
  </si>
  <si>
    <t>HSS/ Q 2601</t>
  </si>
  <si>
    <t>HSS/ Q 5401</t>
  </si>
  <si>
    <t>HSS/ Q 7601</t>
  </si>
  <si>
    <t>BPM</t>
  </si>
  <si>
    <t>SSC/ Q 2101</t>
  </si>
  <si>
    <t>SSC/ Q 2401</t>
  </si>
  <si>
    <t>SSC/ Q 2202</t>
  </si>
  <si>
    <t>SSC/ Q 2702</t>
  </si>
  <si>
    <t>SSC/ Q 2701</t>
  </si>
  <si>
    <t>SSC/ Q 2502</t>
  </si>
  <si>
    <t>SSC/ Q 2801</t>
  </si>
  <si>
    <t>SSC/ Q 2402</t>
  </si>
  <si>
    <t>SSC/ Q 2501</t>
  </si>
  <si>
    <t>SSC/ Q 3001</t>
  </si>
  <si>
    <t>SSC/ Q 2901</t>
  </si>
  <si>
    <t>SSC/ Q 2902</t>
  </si>
  <si>
    <t>ERD</t>
  </si>
  <si>
    <t>SSC/ Q 4401</t>
  </si>
  <si>
    <t>SSC/ Q 4201</t>
  </si>
  <si>
    <t>SSC/ Q 4301</t>
  </si>
  <si>
    <t>SSC/ Q 5201</t>
  </si>
  <si>
    <t>SSC/ Q 4202</t>
  </si>
  <si>
    <t>SSC/ Q 4701</t>
  </si>
  <si>
    <t>SSC/ Q 4101</t>
  </si>
  <si>
    <t>SSC/ Q 4801</t>
  </si>
  <si>
    <t>SSC/ Q 5301</t>
  </si>
  <si>
    <t>SSC/ Q 4501</t>
  </si>
  <si>
    <t>SSC/ Q 5001</t>
  </si>
  <si>
    <t>ITS</t>
  </si>
  <si>
    <t>SSC/ Q 0701</t>
  </si>
  <si>
    <t>SSC/ Q 4901</t>
  </si>
  <si>
    <t>SSC/ Q 0201</t>
  </si>
  <si>
    <t>SSC/ Q 0301</t>
  </si>
  <si>
    <t>SSC/ Q 0506</t>
  </si>
  <si>
    <t>SSC/ Q 0504</t>
  </si>
  <si>
    <t>SSC/ Q 1302</t>
  </si>
  <si>
    <t>SSC/ Q 1101</t>
  </si>
  <si>
    <t>SSC/ Q 0901</t>
  </si>
  <si>
    <t>SSC/ Q 0501</t>
  </si>
  <si>
    <t>SSC/ Q 0505</t>
  </si>
  <si>
    <t>SSC/ Q 0502</t>
  </si>
  <si>
    <t>SPD</t>
  </si>
  <si>
    <t>SSC/ Q 7102</t>
  </si>
  <si>
    <t>SSC/ Q 6601</t>
  </si>
  <si>
    <t>SSC/ Q 6901</t>
  </si>
  <si>
    <t>SSC/ Q 7101</t>
  </si>
  <si>
    <t>SSC/ Q 6201</t>
  </si>
  <si>
    <t>SSC/ Q 6802</t>
  </si>
  <si>
    <t>SSC/ Q 6301</t>
  </si>
  <si>
    <t>SSC/ Q 6302</t>
  </si>
  <si>
    <t>SSC/ Q 6703</t>
  </si>
  <si>
    <t>SSC/ Q 6501</t>
  </si>
  <si>
    <t>SSC/ Q 7002</t>
  </si>
  <si>
    <t>SSC/ Q 6303</t>
  </si>
  <si>
    <t>SSC/ Q 6801</t>
  </si>
  <si>
    <t>SSC/Q2210</t>
  </si>
  <si>
    <t>SSC/Q2212</t>
  </si>
  <si>
    <t>SSC/Q2214</t>
  </si>
  <si>
    <t>SSC/Q2213</t>
  </si>
  <si>
    <t>SSC/Q0110</t>
  </si>
  <si>
    <t>SSC/ Q 0508</t>
  </si>
  <si>
    <t>SSC/Q0509</t>
  </si>
  <si>
    <t>FINISHED LEATHER</t>
  </si>
  <si>
    <t>FOOTWEAR</t>
  </si>
  <si>
    <t>GOODS AND GARMENTS</t>
  </si>
  <si>
    <t>LSS/Q3301</t>
  </si>
  <si>
    <t>Incomplete Code</t>
  </si>
  <si>
    <t>No sector Mention</t>
  </si>
  <si>
    <t>MES/ Q 0603</t>
  </si>
  <si>
    <t>Film, Television</t>
  </si>
  <si>
    <t>MES/ Q 0406</t>
  </si>
  <si>
    <t>MES/ Q 0602</t>
  </si>
  <si>
    <t>MES/ Q 2702</t>
  </si>
  <si>
    <t>MES/ Q 2703</t>
  </si>
  <si>
    <t>MES/ Q 2704</t>
  </si>
  <si>
    <t>MES/ Q 2705</t>
  </si>
  <si>
    <t>MES/ Q 0101</t>
  </si>
  <si>
    <t>MES/ Q 0402</t>
  </si>
  <si>
    <t>MES/ Q 0403</t>
  </si>
  <si>
    <t>MES/ Q 0404</t>
  </si>
  <si>
    <t>MES/ Q 0405</t>
  </si>
  <si>
    <t>MES/ Q 0407</t>
  </si>
  <si>
    <t>MES/ Q 0601</t>
  </si>
  <si>
    <t>MES/ Q 0401</t>
  </si>
  <si>
    <t>Not found</t>
  </si>
  <si>
    <t>MES/ Q 2901</t>
  </si>
  <si>
    <t>MES/ Q 2902</t>
  </si>
  <si>
    <t>MES/ Q 2903</t>
  </si>
  <si>
    <t>MES/ Q 2904</t>
  </si>
  <si>
    <t>MES/ Q 2905</t>
  </si>
  <si>
    <t>MES/ Q 2906</t>
  </si>
  <si>
    <t>MES/ Q 2601</t>
  </si>
  <si>
    <t>MES/ Q 2602</t>
  </si>
  <si>
    <t>MES/ Q 2603</t>
  </si>
  <si>
    <t>MES/ Q 2802</t>
  </si>
  <si>
    <t>MES/ Q 2801</t>
  </si>
  <si>
    <t>MES/ Q 1201</t>
  </si>
  <si>
    <t>MES/ Q 1202</t>
  </si>
  <si>
    <t>MES/ Q 2401</t>
  </si>
  <si>
    <t>MES/ Q 2402</t>
  </si>
  <si>
    <t>Industrial Minerals</t>
  </si>
  <si>
    <t>Contractors</t>
  </si>
  <si>
    <t>Manufacturer</t>
  </si>
  <si>
    <t>Consultants</t>
  </si>
  <si>
    <t>B2B &amp; B2C</t>
  </si>
  <si>
    <t>RSC/ Q 0103</t>
  </si>
  <si>
    <t>Tyre &amp; Non-Tyre</t>
  </si>
  <si>
    <t>RSC/ Q 0104</t>
  </si>
  <si>
    <t>RSC/Q 0201</t>
  </si>
  <si>
    <t>RSC/ Q 0205</t>
  </si>
  <si>
    <t>RSC/ Q 0206</t>
  </si>
  <si>
    <t>RSC/ Q 0209</t>
  </si>
  <si>
    <t>RSC/ Q 0210</t>
  </si>
  <si>
    <t>RSC/ Q 0418</t>
  </si>
  <si>
    <t>RSC/ Q 0312</t>
  </si>
  <si>
    <t>RSC/ Q 0313</t>
  </si>
  <si>
    <t>RSC/ Q 0314</t>
  </si>
  <si>
    <t>RSC/ Q 0417</t>
  </si>
  <si>
    <t>RSC/ Q 0416</t>
  </si>
  <si>
    <t>RSC/ Q 0727</t>
  </si>
  <si>
    <t xml:space="preserve">Tyre   </t>
  </si>
  <si>
    <t>RSC/ Q 0728</t>
  </si>
  <si>
    <t>RSC/ Q 0729</t>
  </si>
  <si>
    <t>RSC/ Q 0730</t>
  </si>
  <si>
    <t>RSC/ Q 0624</t>
  </si>
  <si>
    <t>RSC/ Q 0625</t>
  </si>
  <si>
    <t>RSC/ Q 0208</t>
  </si>
  <si>
    <t>RSC/ Q 0211</t>
  </si>
  <si>
    <t>RSC/ Q 0520</t>
  </si>
  <si>
    <t xml:space="preserve">Tyre </t>
  </si>
  <si>
    <t>RSC/ Q 0521</t>
  </si>
  <si>
    <t>RSC/ Q 0519</t>
  </si>
  <si>
    <t>Tyre</t>
  </si>
  <si>
    <t>RSC/ Q 0831</t>
  </si>
  <si>
    <t>Rubber Manufacturing</t>
  </si>
  <si>
    <t>RSC/ Q 0934</t>
  </si>
  <si>
    <t>Rubber Plantation</t>
  </si>
  <si>
    <t>RSC/ Q 0933</t>
  </si>
  <si>
    <t>RSC/ Q 0936</t>
  </si>
  <si>
    <t>RSC/ Q 0932</t>
  </si>
  <si>
    <t>RSC/ Q 0935</t>
  </si>
  <si>
    <t>SSS/Q0101</t>
  </si>
  <si>
    <t>Commercial &amp; Industrial</t>
  </si>
  <si>
    <t>SSS/Q0201</t>
  </si>
  <si>
    <t>SSS/Q0301</t>
  </si>
  <si>
    <t>SSS/Q0501</t>
  </si>
  <si>
    <t>SSS/Q0601</t>
  </si>
  <si>
    <t>SSS/Q0401</t>
  </si>
  <si>
    <t>SSS/Q0701</t>
  </si>
  <si>
    <t>Handset</t>
  </si>
  <si>
    <t xml:space="preserve">Telecom </t>
  </si>
  <si>
    <t>(Network &amp; Managed Service)</t>
  </si>
  <si>
    <t>(Passive &amp; Infra)</t>
  </si>
  <si>
    <t>(Service Provider)</t>
  </si>
  <si>
    <t>TEL/Q6500</t>
  </si>
  <si>
    <t>TEL/Q6204</t>
  </si>
  <si>
    <t>TEL/Q6301</t>
  </si>
  <si>
    <t>TEL/Q6300</t>
  </si>
  <si>
    <t>TEL/Q6302</t>
  </si>
  <si>
    <t>TEL/Q6200</t>
  </si>
  <si>
    <t>TEL/Q6201</t>
  </si>
  <si>
    <t>TEL/Q6202</t>
  </si>
  <si>
    <t>TEL/Q6100</t>
  </si>
  <si>
    <t>TEL/Q6203</t>
  </si>
  <si>
    <t>TEL/Q4101</t>
  </si>
  <si>
    <t>TEL/Q4102</t>
  </si>
  <si>
    <t>TEL/Q0203</t>
  </si>
  <si>
    <t>TEL/Q0204</t>
  </si>
  <si>
    <t>TEL/Q2300</t>
  </si>
  <si>
    <t>TEL/Q2301</t>
  </si>
  <si>
    <t>Public View till 31st Aug 2014</t>
  </si>
  <si>
    <t>G&amp;J/Q2701</t>
  </si>
  <si>
    <t>G&amp;J/Q3001</t>
  </si>
  <si>
    <t>Jewellery Retailing</t>
  </si>
  <si>
    <t>G&amp;J/Q8301</t>
  </si>
  <si>
    <t>G&amp;J/Q8304</t>
  </si>
  <si>
    <t>G&amp;J/Q8402</t>
  </si>
  <si>
    <t>G&amp;J/Q8303</t>
  </si>
  <si>
    <t>G&amp;J/Q8201</t>
  </si>
  <si>
    <t>G&amp;J/Q8202</t>
  </si>
  <si>
    <t>G&amp;J/Q8302</t>
  </si>
  <si>
    <t>G&amp;J/Q8401</t>
  </si>
  <si>
    <t>G&amp;J/Q1002</t>
  </si>
  <si>
    <t>Handmade gold and gems-set jewellery</t>
  </si>
  <si>
    <t>G&amp;J/Q0601</t>
  </si>
  <si>
    <t>G&amp;J/Q0902</t>
  </si>
  <si>
    <t>G&amp;J/Q0605</t>
  </si>
  <si>
    <t>G&amp;J/Q0401</t>
  </si>
  <si>
    <t>G&amp;J/Q0201</t>
  </si>
  <si>
    <t>G&amp;J/Q0701</t>
  </si>
  <si>
    <t>G&amp;J/Q0802</t>
  </si>
  <si>
    <t>G&amp;J/Q0801</t>
  </si>
  <si>
    <t>G&amp;J/Q1001</t>
  </si>
  <si>
    <t>G&amp;J/Q6801</t>
  </si>
  <si>
    <t>Gemstone Processing</t>
  </si>
  <si>
    <t>G&amp;J/Q2901</t>
  </si>
  <si>
    <t>Cast and Diamond-Set Jewellery</t>
  </si>
  <si>
    <t>Gemstone Final-shaper &amp; Calibrator</t>
  </si>
  <si>
    <t>G&amp;J/Q6604</t>
  </si>
  <si>
    <t>G&amp;J/Q6703</t>
  </si>
  <si>
    <t>G&amp;J/6701</t>
  </si>
  <si>
    <t>Incorrect code Q is missing</t>
  </si>
  <si>
    <t>G&amp;J/Q6601</t>
  </si>
  <si>
    <t>G&amp;J/Q6501</t>
  </si>
  <si>
    <t>G&amp;J/Q6706</t>
  </si>
  <si>
    <t>G&amp;J/Q6901</t>
  </si>
  <si>
    <t>G&amp;J/Q4602</t>
  </si>
  <si>
    <t>G&amp;J/Q4502</t>
  </si>
  <si>
    <t>G&amp;J/Q4402</t>
  </si>
  <si>
    <t>G&amp;J/Q4403</t>
  </si>
  <si>
    <t>G&amp;J/Q4801</t>
  </si>
  <si>
    <t>G&amp;J/Q4703</t>
  </si>
  <si>
    <t>G&amp;J/Q4405</t>
  </si>
  <si>
    <t>G&amp;J/Q4302</t>
  </si>
  <si>
    <t>G&amp;J/Q4901</t>
  </si>
  <si>
    <t>G&amp;J/Q4201</t>
  </si>
  <si>
    <t>G&amp;J/Q4301</t>
  </si>
  <si>
    <t>G&amp;J/Q4401</t>
  </si>
  <si>
    <t>G&amp;J/Q4603</t>
  </si>
  <si>
    <t>G&amp;J/Q4503</t>
  </si>
  <si>
    <t>G&amp;J/Q4205</t>
  </si>
  <si>
    <t>G&amp;J/Q4902</t>
  </si>
  <si>
    <t>G&amp;J/Q4903</t>
  </si>
  <si>
    <t>G&amp;J/Q4701</t>
  </si>
  <si>
    <t>G&amp;J/Q4102</t>
  </si>
  <si>
    <t>G&amp;J/Q4204</t>
  </si>
  <si>
    <t>G&amp;J/Q4705</t>
  </si>
  <si>
    <t>G&amp;J/Q4604</t>
  </si>
  <si>
    <t xml:space="preserve">G&amp;J/Q4303 </t>
  </si>
  <si>
    <t>G&amp;J/Q4103</t>
  </si>
  <si>
    <t>G&amp;J/Q2401</t>
  </si>
  <si>
    <t>G&amp;J/Q2801</t>
  </si>
  <si>
    <t>G&amp;J/Q2502</t>
  </si>
  <si>
    <t>G&amp;J/Q2501</t>
  </si>
  <si>
    <t>G&amp;J/Q2304</t>
  </si>
  <si>
    <t>G&amp;J/Q3201</t>
  </si>
  <si>
    <t>G&amp;J/Q2305</t>
  </si>
  <si>
    <t>G&amp;J/Q3401</t>
  </si>
  <si>
    <t>G&amp;J/Q2603</t>
  </si>
  <si>
    <t>G&amp;J/Q2601</t>
  </si>
  <si>
    <t>G&amp;J/Q2602</t>
  </si>
  <si>
    <t>G&amp;J/7001</t>
  </si>
  <si>
    <t>SUMMARY</t>
  </si>
  <si>
    <t>S.No.</t>
  </si>
  <si>
    <t>No. of QPs</t>
  </si>
  <si>
    <t>Total No. of NOSs</t>
  </si>
  <si>
    <t>Level 1</t>
  </si>
  <si>
    <t>Level 2</t>
  </si>
  <si>
    <t xml:space="preserve"> Level 3</t>
  </si>
  <si>
    <t>Level 4</t>
  </si>
  <si>
    <t>Level 5</t>
  </si>
  <si>
    <t>Level 6</t>
  </si>
  <si>
    <t>Level 7</t>
  </si>
  <si>
    <t xml:space="preserve"> Level 8</t>
  </si>
  <si>
    <t>Public View</t>
  </si>
  <si>
    <t>Beauty &amp; Wellness</t>
  </si>
  <si>
    <t xml:space="preserve">Gems &amp; Jewellery </t>
  </si>
  <si>
    <t>IT-ITES</t>
  </si>
  <si>
    <t>Mining</t>
  </si>
  <si>
    <t>Security</t>
  </si>
  <si>
    <t>Total</t>
  </si>
  <si>
    <t>Public View till 31st july 2014</t>
  </si>
  <si>
    <t>Next Review Date</t>
  </si>
  <si>
    <t>Tuber Crop Cultivator</t>
  </si>
  <si>
    <t>Auto Body Technician Level 4</t>
  </si>
  <si>
    <t>ASC/ Q 1604</t>
  </si>
  <si>
    <t>G&amp;J/Q2301</t>
  </si>
  <si>
    <t>G&amp;J/Q3101</t>
  </si>
  <si>
    <t>G&amp;J/Q2606</t>
  </si>
  <si>
    <t>-</t>
  </si>
  <si>
    <t>Next review date missing</t>
  </si>
  <si>
    <t>Next Review Date is missing</t>
  </si>
  <si>
    <t>Plumber (General)</t>
  </si>
  <si>
    <t>Tube Extruder Operator</t>
  </si>
  <si>
    <t>Last review date is missing</t>
  </si>
  <si>
    <t>ELE/Q3202</t>
  </si>
  <si>
    <t>NCO-2004/5220.35</t>
  </si>
  <si>
    <t>ELE/Q4609</t>
  </si>
  <si>
    <t>NCO-2004/ NIL</t>
  </si>
  <si>
    <t>ELE/Q9101</t>
  </si>
  <si>
    <t>ELE/Q9102</t>
  </si>
  <si>
    <t>ELE/Q9201</t>
  </si>
  <si>
    <t>ELE/Q9302</t>
  </si>
  <si>
    <t>NCO-2004/NIL</t>
  </si>
  <si>
    <t>ELE/Q9301</t>
  </si>
  <si>
    <t>NCO-2004/6112.1</t>
  </si>
  <si>
    <t>Missing</t>
  </si>
  <si>
    <t>NCO-2004/6121.15</t>
  </si>
  <si>
    <t>In QP NSQF Level</t>
  </si>
  <si>
    <t>NCO Codes</t>
  </si>
  <si>
    <t>NCO-2004/6121.50</t>
  </si>
  <si>
    <t>AGR/Q 0206</t>
  </si>
  <si>
    <t>In QP Ref. ID</t>
  </si>
  <si>
    <t>NCO-2004/6113.3</t>
  </si>
  <si>
    <t>NCO-2004/6112.2</t>
  </si>
  <si>
    <t>NCO-2004/8331.1</t>
  </si>
  <si>
    <t>NCO-2004/6111.20</t>
  </si>
  <si>
    <t xml:space="preserve"> NCO-2004/6111.20</t>
  </si>
  <si>
    <t>NCO-2004/6112.10</t>
  </si>
  <si>
    <t>NCO-2004/6111.30</t>
  </si>
  <si>
    <t xml:space="preserve">On website QP not open 404 - File or directory not found.
</t>
  </si>
  <si>
    <t>NCO-2004/6153.10</t>
  </si>
  <si>
    <t>AGR/Q0104</t>
  </si>
  <si>
    <t>AGR/Q0902</t>
  </si>
  <si>
    <t>NCO-2004/6111.10</t>
  </si>
  <si>
    <t>AGR/Q0901</t>
  </si>
  <si>
    <t>AGR/Q1101</t>
  </si>
  <si>
    <t>AGR/Q1002</t>
  </si>
  <si>
    <t>NCO-2004/8331.20</t>
  </si>
  <si>
    <t>Broiler Farm Worker</t>
  </si>
  <si>
    <t>AGR/Q4302</t>
  </si>
  <si>
    <t>NCO-2004/6122.30</t>
  </si>
  <si>
    <t>Broiler Farm Supervisor</t>
  </si>
  <si>
    <t>AGR/Q4301</t>
  </si>
  <si>
    <t>NCO-2004/6122.10</t>
  </si>
  <si>
    <t>AGR/Q4401</t>
  </si>
  <si>
    <t>NCO-2004/6122.40</t>
  </si>
  <si>
    <t>AGR/Q4701</t>
  </si>
  <si>
    <t>NCO-2004/6123.20</t>
  </si>
  <si>
    <t>AGR/Q7101</t>
  </si>
  <si>
    <t>NCO-2004/6112.60</t>
  </si>
  <si>
    <t>AGR/Q7102</t>
  </si>
  <si>
    <t>AGR/Q7801</t>
  </si>
  <si>
    <t>AGR/Q7802</t>
  </si>
  <si>
    <t>AGR/Q7602</t>
  </si>
  <si>
    <t>AGR/Q7701</t>
  </si>
  <si>
    <t>NCO-2004/6123.10</t>
  </si>
  <si>
    <t>NCO-2004/3429.10</t>
  </si>
  <si>
    <t>NCO-2004/5220.30</t>
  </si>
  <si>
    <t>NCO-2004/7245.20</t>
  </si>
  <si>
    <t>NCO-2004/7248.20</t>
  </si>
  <si>
    <t>NCO-2004/7249.20</t>
  </si>
  <si>
    <t>NCO-2004/3114.20</t>
  </si>
  <si>
    <t>NCO-2004/2144.10</t>
  </si>
  <si>
    <t>NCO-2004/7241.20</t>
  </si>
  <si>
    <t>NCO-2004/3113.10</t>
  </si>
  <si>
    <t>NCO-2004/3415.10</t>
  </si>
  <si>
    <t>NCO-2004/1233.20</t>
  </si>
  <si>
    <t>NCO-2004/5220.22</t>
  </si>
  <si>
    <t>NCO/2004 NIL</t>
  </si>
  <si>
    <t>NCO‐2004 / 3111.25</t>
  </si>
  <si>
    <t>NCO‐2004 / 9313.90</t>
  </si>
  <si>
    <t>NCO‐2004 / 3111.10</t>
  </si>
  <si>
    <t>NCO‐2004 / 8285.10</t>
  </si>
  <si>
    <t>NCO‐2004/9313.90</t>
  </si>
  <si>
    <t>NCO‐2004 / 7122.20 &amp; NCO‐2004 / 7133.10</t>
  </si>
  <si>
    <t>NCO‐2004/7214.70</t>
  </si>
  <si>
    <t>NCO-2004/7124.20</t>
  </si>
  <si>
    <t>NCO-2004/714.90</t>
  </si>
  <si>
    <t>Assessment Criteria</t>
  </si>
  <si>
    <t>Not recevied</t>
  </si>
  <si>
    <t>Recevied</t>
  </si>
  <si>
    <t>Recevied (based on NOS criteria)</t>
  </si>
  <si>
    <t>NCO – 2004 / 8263.10</t>
  </si>
  <si>
    <t>NCO-2004 / 8269.40</t>
  </si>
  <si>
    <t>NCO-2004/5141.90</t>
  </si>
  <si>
    <t>NCO-2004/5141.40</t>
  </si>
  <si>
    <t>NCO-2004/5141.40/5141.90</t>
  </si>
  <si>
    <t>NCO-2004/ 5169.10</t>
  </si>
  <si>
    <t>NCO – 2004/9152.30</t>
  </si>
  <si>
    <t>NCO-2004/ 3471.50</t>
  </si>
  <si>
    <t xml:space="preserve"> NCO-2004/ 2142.45</t>
  </si>
  <si>
    <t>NCO-2004/2142.72</t>
  </si>
  <si>
    <t>NCO-2004/7136.10</t>
  </si>
  <si>
    <t>NCO-2004/ 3415.90</t>
  </si>
  <si>
    <t>NCO-2004/3118.20</t>
  </si>
  <si>
    <t>NCO-2004/7138.30</t>
  </si>
  <si>
    <t>NCO-2004/7122.20</t>
  </si>
  <si>
    <t>Plumbing Products Sales</t>
  </si>
  <si>
    <t>NCO-2004/7136.90</t>
  </si>
  <si>
    <t>NCO-2004/ 3415.10</t>
  </si>
  <si>
    <t>PSC/Q0112</t>
  </si>
  <si>
    <t>NCO-2004/ 2142.72</t>
  </si>
  <si>
    <t>NCO-2004/ 2142.70</t>
  </si>
  <si>
    <t>NCO-2004/9153.20</t>
  </si>
  <si>
    <t>NCO-2004/2142.20</t>
  </si>
  <si>
    <t>NCO-2004/7233.40</t>
  </si>
  <si>
    <t xml:space="preserve"> PSC/Q0105</t>
  </si>
  <si>
    <t>NCO-2004/7212.10</t>
  </si>
  <si>
    <t>NCO-2004/7212.90</t>
  </si>
  <si>
    <t>Life Science</t>
  </si>
  <si>
    <t>S.No</t>
  </si>
  <si>
    <t>NSQF Level</t>
  </si>
  <si>
    <t>ASC/Q 1416</t>
  </si>
  <si>
    <t>ASC/ Q 1410</t>
  </si>
  <si>
    <t>ASC/ Q 1405</t>
  </si>
  <si>
    <t>Home Installer</t>
  </si>
  <si>
    <t>Auto Rikshaw Driver</t>
  </si>
  <si>
    <t>ASC/Q 9713</t>
  </si>
  <si>
    <t>ASC/Q9707</t>
  </si>
  <si>
    <t>Manager / Supervisor Customer Quality</t>
  </si>
  <si>
    <t>Manager /Supervisor Manufacturing Quality</t>
  </si>
  <si>
    <t>Method Study Executive (Level 5)</t>
  </si>
  <si>
    <t>ASC/ Q 1406</t>
  </si>
  <si>
    <t>ASC/Q 6103</t>
  </si>
  <si>
    <t>ASC/Q 1002</t>
  </si>
  <si>
    <t>ASC/Q 1003</t>
  </si>
  <si>
    <t>ASC/ Q 1602</t>
  </si>
  <si>
    <t>Spare Parts Operations Executive Level 5</t>
  </si>
  <si>
    <t>ASC/Q1502</t>
  </si>
  <si>
    <t>ASC/ Q 1105</t>
  </si>
  <si>
    <t>ASC/Q 3204</t>
  </si>
  <si>
    <t>ASC/Q 3207</t>
  </si>
  <si>
    <t>ASC/Q 3206</t>
  </si>
  <si>
    <t>ASC/Q 3305</t>
  </si>
  <si>
    <t>ASC/Q 3306</t>
  </si>
  <si>
    <t>ASC/Q 3404</t>
  </si>
  <si>
    <t>ASC/Q 3405</t>
  </si>
  <si>
    <t>ASC/Q 3505</t>
  </si>
  <si>
    <t>ASC/Q 3506</t>
  </si>
  <si>
    <t>ASC/Q 3602</t>
  </si>
  <si>
    <t>ASC/Q 3902</t>
  </si>
  <si>
    <t>ASC/Q 3903</t>
  </si>
  <si>
    <t>ASC/Q 4403</t>
  </si>
  <si>
    <t>ASC/Q 4404</t>
  </si>
  <si>
    <t>ASC/Q 4502</t>
  </si>
  <si>
    <t>ASC/Q 4503</t>
  </si>
  <si>
    <t>ASC/Q 4102</t>
  </si>
  <si>
    <t>ASC/Q 6806</t>
  </si>
  <si>
    <t>ASC/Q 6807</t>
  </si>
  <si>
    <t>ASC/Q 8101</t>
  </si>
  <si>
    <t>ASC/Q 8201</t>
  </si>
  <si>
    <t>ASC/Q 8202</t>
  </si>
  <si>
    <t>ASC/Q 8401</t>
  </si>
  <si>
    <t>ASC/Q 8402</t>
  </si>
  <si>
    <t>ASC/Q 8403</t>
  </si>
  <si>
    <t>ASC/Q 8405</t>
  </si>
  <si>
    <t>ASC/Q 8301</t>
  </si>
  <si>
    <t>ASC/Q 0101</t>
  </si>
  <si>
    <t>ASC/Q 0102</t>
  </si>
  <si>
    <t>ASC/Q 0103</t>
  </si>
  <si>
    <t>ASC/Q 0104</t>
  </si>
  <si>
    <t>ASC/Q 0105</t>
  </si>
  <si>
    <t>ASC/Q 0203</t>
  </si>
  <si>
    <t>ASC/Q 0204</t>
  </si>
  <si>
    <t>ASC/Q 0201</t>
  </si>
  <si>
    <t>ASC/Q 0202</t>
  </si>
  <si>
    <t>ASC/Q 0301</t>
  </si>
  <si>
    <t>ASC/Q 0401</t>
  </si>
  <si>
    <t>ASC/Q 0503</t>
  </si>
  <si>
    <t>ASC/Q 0504</t>
  </si>
  <si>
    <t>ASC/Q 0601</t>
  </si>
  <si>
    <t>ASC/Q 0602</t>
  </si>
  <si>
    <t>ASC/Q 0603</t>
  </si>
  <si>
    <t>ASC/Q 0604</t>
  </si>
  <si>
    <t>ASC/Q 0605</t>
  </si>
  <si>
    <t>ASC/Q 0606</t>
  </si>
  <si>
    <t>ASC/Q 0607</t>
  </si>
  <si>
    <t>ASC/Q 0701</t>
  </si>
  <si>
    <t>ASC/Q 0702</t>
  </si>
  <si>
    <t>Trainer-Service</t>
  </si>
  <si>
    <t>ASC/Q 0801</t>
  </si>
  <si>
    <t>Service Training Incharge Centre</t>
  </si>
  <si>
    <t>ASC/Q 0802</t>
  </si>
  <si>
    <t>ASC/Q 0901</t>
  </si>
  <si>
    <t>ASC/Q 0902</t>
  </si>
  <si>
    <t>ASC/Q 1010</t>
  </si>
  <si>
    <t>ASC/Q 9708</t>
  </si>
  <si>
    <t>ASC/Q 9710</t>
  </si>
  <si>
    <t>ASC/Q 9711</t>
  </si>
  <si>
    <t>ASC/Q 9712</t>
  </si>
  <si>
    <t>ASC/Q 1103</t>
  </si>
  <si>
    <t>BSC/Q0601</t>
  </si>
  <si>
    <t>BSC/Q0201</t>
  </si>
  <si>
    <t>BSC/Q0301</t>
  </si>
  <si>
    <t>BSC/Q0401</t>
  </si>
  <si>
    <t>Production Engineer</t>
  </si>
  <si>
    <t xml:space="preserve">Field Technician - Refrigerator </t>
  </si>
  <si>
    <t>ELE/Q3103</t>
  </si>
  <si>
    <t>ELE/Q3102</t>
  </si>
  <si>
    <t>ELE/Q3502</t>
  </si>
  <si>
    <t>ELE/Q4602</t>
  </si>
  <si>
    <t>ELE/Q4604</t>
  </si>
  <si>
    <t>ELE/Q4302</t>
  </si>
  <si>
    <t>ELE/Q4603</t>
  </si>
  <si>
    <t>Field Engineer – RACW</t>
  </si>
  <si>
    <t>ELE/Q3105</t>
  </si>
  <si>
    <t>ELE/Q0111</t>
  </si>
  <si>
    <t>ELE/Q1702</t>
  </si>
  <si>
    <t>Designer – CAD</t>
  </si>
  <si>
    <t>G&amp;J/Q4601</t>
  </si>
  <si>
    <t>G&amp;J/Q4501</t>
  </si>
  <si>
    <t>Design Merchandiser</t>
  </si>
  <si>
    <t>Gemstone Facet maker</t>
  </si>
  <si>
    <t>Jewellery Retail Sales Associate (Advanced)</t>
  </si>
  <si>
    <t>Jewellery Retail Sales Associate (Basic)</t>
  </si>
  <si>
    <t>Appraiser and Valuer</t>
  </si>
  <si>
    <t>Assayer And Hallmark Administrator</t>
  </si>
  <si>
    <t>Kundan-Jadau Goldsmith</t>
  </si>
  <si>
    <t>G&amp;J/Q0901</t>
  </si>
  <si>
    <t>Goldsmith:Engraving &amp; Embossing</t>
  </si>
  <si>
    <t>Locker Manager</t>
  </si>
  <si>
    <t>G&amp;J/Q0302</t>
  </si>
  <si>
    <t>Master Maker (Hand)</t>
  </si>
  <si>
    <t>Raw Material Procurement Manager</t>
  </si>
  <si>
    <t>G&amp;J/Q0301</t>
  </si>
  <si>
    <t>Production Manager</t>
  </si>
  <si>
    <t>G&amp;J/Q0101</t>
  </si>
  <si>
    <t>Supervisor-Cleaning &amp; Polishing</t>
  </si>
  <si>
    <t>Supervisor-Setting</t>
  </si>
  <si>
    <t>LSS/Q0501</t>
  </si>
  <si>
    <t>Lasting Operator</t>
  </si>
  <si>
    <t>Moulding Operator</t>
  </si>
  <si>
    <t>Medical Sales Representative</t>
  </si>
  <si>
    <t>Life Insurance Agent</t>
  </si>
  <si>
    <t>BSC/Q0101</t>
  </si>
  <si>
    <t>BSC/Q0501</t>
  </si>
  <si>
    <t xml:space="preserve">Automotive Body Painting Technician </t>
  </si>
  <si>
    <t>Casting Technician</t>
  </si>
  <si>
    <t xml:space="preserve">Equipment Designer </t>
  </si>
  <si>
    <t>Heat Treatment Technician/ Furnace Operator</t>
  </si>
  <si>
    <t>Loading and Unloading Operator/ Loader</t>
  </si>
  <si>
    <t xml:space="preserve">Manager Vendor Development </t>
  </si>
  <si>
    <t>Plastic Moulding Helper</t>
  </si>
  <si>
    <t>Plastic Moulding Operator/ Technician</t>
  </si>
  <si>
    <t>Automotive Painting Technician Level 4</t>
  </si>
  <si>
    <t xml:space="preserve">Parts Picker </t>
  </si>
  <si>
    <t>ASC/Q6406</t>
  </si>
  <si>
    <t xml:space="preserve">QC Inspector </t>
  </si>
  <si>
    <t>QC Inspector</t>
  </si>
  <si>
    <t>Casting Techinican-Sand Moulding</t>
  </si>
  <si>
    <t>Vehicle Assembly Fitter/ Technician</t>
  </si>
  <si>
    <t xml:space="preserve">Vendor Development Executive </t>
  </si>
  <si>
    <t>Welding Technician</t>
  </si>
  <si>
    <t>ASC/Q 3603</t>
  </si>
  <si>
    <t>ASC/Q 3104</t>
  </si>
  <si>
    <t>ASC/Q 3105</t>
  </si>
  <si>
    <t>ASC/Q 6804</t>
  </si>
  <si>
    <t>ASC/Q 6805</t>
  </si>
  <si>
    <t>ASC/Q 3501</t>
  </si>
  <si>
    <t>ASC/Q 3503</t>
  </si>
  <si>
    <t>Melting Assistant/ Helper</t>
  </si>
  <si>
    <t>Manager Process Engneering</t>
  </si>
  <si>
    <t>ASC/Q 9604</t>
  </si>
  <si>
    <t>Manager Test Facility</t>
  </si>
  <si>
    <t>Incharge Material Testing</t>
  </si>
  <si>
    <t>ASC/Q 8203</t>
  </si>
  <si>
    <t>ASC/Q 5101</t>
  </si>
  <si>
    <t>ASC/Q 5102</t>
  </si>
  <si>
    <t>ASC/Q 5103</t>
  </si>
  <si>
    <t>ASC/Q 8302</t>
  </si>
  <si>
    <t>LMV Driver Level 3</t>
  </si>
  <si>
    <t>Dealership Driver</t>
  </si>
  <si>
    <t>ASC/Q9715</t>
  </si>
  <si>
    <t>ASC/ Q 1110</t>
  </si>
  <si>
    <t>ASC/ Q 1005</t>
  </si>
  <si>
    <t>ASC/Q1001</t>
  </si>
  <si>
    <t>ASC/ Q 1701</t>
  </si>
  <si>
    <t>Social Media &amp; Digital Marketing Manager</t>
  </si>
  <si>
    <t>ASC/Q 0501</t>
  </si>
  <si>
    <t>Sales executive-Dealership</t>
  </si>
  <si>
    <t>Autobody Repair Painter L 3</t>
  </si>
  <si>
    <t>Autobody Repair Painter L 4</t>
  </si>
  <si>
    <t>Repair - Welder</t>
  </si>
  <si>
    <t>Auto Body Repair Technician Level 3</t>
  </si>
  <si>
    <t>Auto Body Repair Technician Level 4</t>
  </si>
  <si>
    <t>Maintenance Technician-Service Workshop</t>
  </si>
  <si>
    <t>Automobile Sales Lead</t>
  </si>
  <si>
    <t>Tourism &amp; Hospitality</t>
  </si>
  <si>
    <t>Food &amp; Beverage Service-Steward</t>
  </si>
  <si>
    <t>Room Attendant</t>
  </si>
  <si>
    <t>Housekeeping Supervisor</t>
  </si>
  <si>
    <t>Maintenance Fitter - Mechanical</t>
  </si>
  <si>
    <t>Fitter – Electrical and Electronic Assembly</t>
  </si>
  <si>
    <t>Painting Technician (Spray Painting)</t>
  </si>
  <si>
    <t>ICT Engineer</t>
  </si>
  <si>
    <t>ICT Technician</t>
  </si>
  <si>
    <t>Grass Root Telecom Provider (GRTP)</t>
  </si>
  <si>
    <t>RF Site Surveyor</t>
  </si>
  <si>
    <t xml:space="preserve">Voice Over Artist </t>
  </si>
  <si>
    <t>Latex Harvest Technician (Tapper)</t>
  </si>
  <si>
    <t>General Worker - Rubber Plantation</t>
  </si>
  <si>
    <t>Furniture Assembler</t>
  </si>
  <si>
    <t>Machine Operator</t>
  </si>
  <si>
    <t>Saw Mill Technician</t>
  </si>
  <si>
    <t>Calibration Technician</t>
  </si>
  <si>
    <t>Sales Director</t>
  </si>
  <si>
    <t>Traffic Coordinator</t>
  </si>
  <si>
    <t>Accounts Director</t>
  </si>
  <si>
    <t>Sales Manger</t>
  </si>
  <si>
    <t>Technician Instrumentation</t>
  </si>
  <si>
    <t>Tool and Die Maker</t>
  </si>
  <si>
    <t>Electroplating Operator</t>
  </si>
  <si>
    <t>Draughtsman - Piping</t>
  </si>
  <si>
    <t>Submerged Arc Welder</t>
  </si>
  <si>
    <t>Forger</t>
  </si>
  <si>
    <t>Draughtsman - Civil</t>
  </si>
  <si>
    <t>Operator - Broaching Machine</t>
  </si>
  <si>
    <t>Lab Technician - Radiographic testing</t>
  </si>
  <si>
    <t>Lab Technician - Metal Testing</t>
  </si>
  <si>
    <t>Plasma Cutter Manual</t>
  </si>
  <si>
    <t>Operator - Plate Bending Machine</t>
  </si>
  <si>
    <t>Pressure Die Casting Operator</t>
  </si>
  <si>
    <t>Casting Line Incharge</t>
  </si>
  <si>
    <t>Casting Supervisor</t>
  </si>
  <si>
    <t>Painting Supervisor</t>
  </si>
  <si>
    <t>Painting &amp; Surface Treatment Shift In Charge</t>
  </si>
  <si>
    <t>Press Shop Supervisor</t>
  </si>
  <si>
    <t>Press Shop Line In Charge</t>
  </si>
  <si>
    <t>Machine Shop Supervisor</t>
  </si>
  <si>
    <t>Machine Setter/Master Technician</t>
  </si>
  <si>
    <t>Assembly Line Supervisor</t>
  </si>
  <si>
    <t>Assembly Line Machine Setter</t>
  </si>
  <si>
    <t xml:space="preserve"> Heat Treatment Shop Supervisor</t>
  </si>
  <si>
    <t xml:space="preserve"> Heat Treatment (Shop) Meetallurgist</t>
  </si>
  <si>
    <t xml:space="preserve">  Plastic Moulding Supervisor</t>
  </si>
  <si>
    <t xml:space="preserve"> Plastic  Moulding Shift  In Charge</t>
  </si>
  <si>
    <t>Forging Line Supervisor</t>
  </si>
  <si>
    <t>Forging Shift In Charge</t>
  </si>
  <si>
    <t>Tool Room Supervisor</t>
  </si>
  <si>
    <t>Maintenance Assistant</t>
  </si>
  <si>
    <t>Automation Specialist</t>
  </si>
  <si>
    <t>Welding Supervisor</t>
  </si>
  <si>
    <t>Welding Machine Setter/Master  Welder</t>
  </si>
  <si>
    <t>Cnc Operator / Machining Technician L3</t>
  </si>
  <si>
    <t>Cnc Operator / Machining Technician L4</t>
  </si>
  <si>
    <t>Fuel  Service Man/ Fuel Service Dispensing Attendant</t>
  </si>
  <si>
    <t>Supervisor R &amp; D Testing (Indoor, Product)</t>
  </si>
  <si>
    <t>Manager-Plm</t>
  </si>
  <si>
    <t xml:space="preserve"> Testing Manager </t>
  </si>
  <si>
    <t>Prototyping Engr</t>
  </si>
  <si>
    <t>Draughtsman</t>
  </si>
  <si>
    <t>Product Design Engineer</t>
  </si>
  <si>
    <t>Product Design Manager</t>
  </si>
  <si>
    <t>Product Conceptualization Engineer</t>
  </si>
  <si>
    <t xml:space="preserve"> Computer Aided Test Executive</t>
  </si>
  <si>
    <t>Product Conceptualization Manager</t>
  </si>
  <si>
    <t>Test Technician</t>
  </si>
  <si>
    <t>Vehicle Test Driver</t>
  </si>
  <si>
    <t xml:space="preserve">  Test Engr- Product/ Vehicle</t>
  </si>
  <si>
    <t>Prototyping Manager</t>
  </si>
  <si>
    <t>Driver Trainer</t>
  </si>
  <si>
    <t>2w- Delivery Associate</t>
  </si>
  <si>
    <t>Chauffeur L4</t>
  </si>
  <si>
    <t>Chauffeur L5</t>
  </si>
  <si>
    <t>count</t>
  </si>
  <si>
    <t>QP Code</t>
  </si>
  <si>
    <t>NSQF level</t>
  </si>
  <si>
    <t>Version</t>
  </si>
  <si>
    <t>Assessment criterion</t>
  </si>
  <si>
    <t xml:space="preserve">Under QRC </t>
  </si>
  <si>
    <t>Y</t>
  </si>
  <si>
    <t>II</t>
  </si>
  <si>
    <t>I</t>
  </si>
  <si>
    <t>Melting assistant /Helper</t>
  </si>
  <si>
    <t>Equipment Designer L5</t>
  </si>
  <si>
    <t>Foundry Assistant/ Casting Assistant</t>
  </si>
  <si>
    <t>Maintenance Technician Mechanical L4</t>
  </si>
  <si>
    <t>Maintenance Technician Electrical L4</t>
  </si>
  <si>
    <t>Manager Process Engineering</t>
  </si>
  <si>
    <t>ASC/Q6407</t>
  </si>
  <si>
    <t xml:space="preserve"> Plastic Moulding Helper</t>
  </si>
  <si>
    <t>Casting Technician- Sand Moulding</t>
  </si>
  <si>
    <t>Tool Room operator/ Technician</t>
  </si>
  <si>
    <t>ASC/Q3104</t>
  </si>
  <si>
    <t>III</t>
  </si>
  <si>
    <t>Welding Machine Setter /Master  Welder</t>
  </si>
  <si>
    <t>ASC/Q3105</t>
  </si>
  <si>
    <t>Pressure die casting Operator</t>
  </si>
  <si>
    <t>Casting Line In-Charge</t>
  </si>
  <si>
    <t>Painting &amp; Surface Treatment Shift- In Charge</t>
  </si>
  <si>
    <t>Press Shop Line - In Charge</t>
  </si>
  <si>
    <t>Machine shop supervisor</t>
  </si>
  <si>
    <t>Machine Setter / Master Technician</t>
  </si>
  <si>
    <t>ASC/Q3603</t>
  </si>
  <si>
    <t>Heat Treatment Shop Supervisor</t>
  </si>
  <si>
    <t>Heat Treatment Shop- Metallurgist</t>
  </si>
  <si>
    <t>Plastic Moulding Supervisor</t>
  </si>
  <si>
    <t>Plastic Moulding Shift-In -Charge</t>
  </si>
  <si>
    <t>30//07/15</t>
  </si>
  <si>
    <t>Forging Shift -In -Charge</t>
  </si>
  <si>
    <t xml:space="preserve">Maintenance Technician -Electrical- L3 </t>
  </si>
  <si>
    <t>ASC/Q6804</t>
  </si>
  <si>
    <t xml:space="preserve">Maintenance Technician -Mechanical- L3 </t>
  </si>
  <si>
    <t>ASC/Q6805</t>
  </si>
  <si>
    <t>CNC Operator / Machining Technician L3</t>
  </si>
  <si>
    <t>CNC Operator / Machining Technician L4</t>
  </si>
  <si>
    <t>Manufacturing (Non -formal)</t>
  </si>
  <si>
    <t>ASC/Q9604</t>
  </si>
  <si>
    <t>Nomenclatu-re change</t>
  </si>
  <si>
    <t xml:space="preserve">R &amp; D </t>
  </si>
  <si>
    <t>ASC/Q8302</t>
  </si>
  <si>
    <t>Vehicle test Driver</t>
  </si>
  <si>
    <t>Test Engineer- Product/Vehicle</t>
  </si>
  <si>
    <t>y</t>
  </si>
  <si>
    <t>Testing Manager</t>
  </si>
  <si>
    <t>Prototyping Engineer</t>
  </si>
  <si>
    <t>ASC/Q5101</t>
  </si>
  <si>
    <t xml:space="preserve">Computer Aided Engineering - Test Executive </t>
  </si>
  <si>
    <t>ASC/Q5102</t>
  </si>
  <si>
    <t>ASC/Q5103</t>
  </si>
  <si>
    <t>Draughtsman/Draughtsperson</t>
  </si>
  <si>
    <t>ASC/Q 8102</t>
  </si>
  <si>
    <t>Product Design Manager L7</t>
  </si>
  <si>
    <t>ASC/Q8103</t>
  </si>
  <si>
    <t>Manager Test Facility (R &amp; D infrastructure)</t>
  </si>
  <si>
    <t>ASC/Q6503</t>
  </si>
  <si>
    <t>Supervisor R &amp; D testing (Indoor, product)</t>
  </si>
  <si>
    <t>Manager-PLM( Product Lifecycle Management)</t>
  </si>
  <si>
    <t>levelchange</t>
  </si>
  <si>
    <t>1.1,nomencla-ture change</t>
  </si>
  <si>
    <t>Forklift Operator (Driver)</t>
  </si>
  <si>
    <t>Level change</t>
  </si>
  <si>
    <t>2W- Delivery  Associate</t>
  </si>
  <si>
    <t>Home Installer/Home delivery Manager</t>
  </si>
  <si>
    <t>Automotive Sales Lead (Retail )</t>
  </si>
  <si>
    <t>Marketing and Social Media manager</t>
  </si>
  <si>
    <t>level chg</t>
  </si>
  <si>
    <t>ASC/Q 1001</t>
  </si>
  <si>
    <t>ASC/Q 1701</t>
  </si>
  <si>
    <t>ASC/Q0501</t>
  </si>
  <si>
    <t>Technical Service &amp; Repair</t>
  </si>
  <si>
    <t>ASC/Q 1102</t>
  </si>
  <si>
    <t xml:space="preserve"> Repair - Welder</t>
  </si>
  <si>
    <t>ASC/Q 1902</t>
  </si>
  <si>
    <t>ASC/ Q 1409</t>
  </si>
  <si>
    <t>Maintenance Technician- Service Workshop</t>
  </si>
  <si>
    <t>Repair Painter- Auto body L 3</t>
  </si>
  <si>
    <t>Repair Painter Auto body L 4</t>
  </si>
  <si>
    <t>Regional Manager - Customer Care</t>
  </si>
  <si>
    <t>Sampling Tailor</t>
  </si>
  <si>
    <t>Fashion Designer</t>
  </si>
  <si>
    <t>Embroidery Machine Operator</t>
  </si>
  <si>
    <t>Advance Pattern Maker (CAD-CAM)</t>
  </si>
  <si>
    <t>Hand Embroiderer</t>
  </si>
  <si>
    <t>Framer-Computerized Embroidery Machine</t>
  </si>
  <si>
    <t>Q C Executive-Sewing Line</t>
  </si>
  <si>
    <t>Garment Cutter-CAM</t>
  </si>
  <si>
    <t>Export Assistant</t>
  </si>
  <si>
    <t>Quality Assessor</t>
  </si>
  <si>
    <t>Live Action Director</t>
  </si>
  <si>
    <t>TEL/Q0102</t>
  </si>
  <si>
    <t>ASC/Q3901</t>
  </si>
  <si>
    <t>ASC/Q3402</t>
  </si>
  <si>
    <t>Unit Production Manager</t>
  </si>
  <si>
    <t>Line Producer</t>
  </si>
  <si>
    <t>Location Manager</t>
  </si>
  <si>
    <t>Debt Recovery Agent</t>
  </si>
  <si>
    <t>Accounts Executive (Payroll)</t>
  </si>
  <si>
    <t>Distributor Salesman</t>
  </si>
  <si>
    <t>Team Leader</t>
  </si>
  <si>
    <t>Departmental Manager</t>
  </si>
  <si>
    <t>Harvesting Machine Operator</t>
  </si>
  <si>
    <t>Chillies Cultivator</t>
  </si>
  <si>
    <t>Coriander Cultivator</t>
  </si>
  <si>
    <t>Pulses Cultivator</t>
  </si>
  <si>
    <t>Manager Customer Quality Level 6</t>
  </si>
  <si>
    <t>LSS/Q0801</t>
  </si>
  <si>
    <t>Gemstone Polisher</t>
  </si>
  <si>
    <t>G&amp;J/Q6701</t>
  </si>
  <si>
    <t>Final Quality Inspector</t>
  </si>
  <si>
    <t>AGR/Q0504</t>
  </si>
  <si>
    <t>Machine Maintenance Mechanic (Sewing Machine)</t>
  </si>
  <si>
    <t>Production Supervisor (Sewing)</t>
  </si>
  <si>
    <t>Export Manager</t>
  </si>
  <si>
    <t xml:space="preserve">Export Executive </t>
  </si>
  <si>
    <t>Factory Compliance Auditor</t>
  </si>
  <si>
    <t>Sampling Coordinator</t>
  </si>
  <si>
    <t>Iron &amp; Steel</t>
  </si>
  <si>
    <t>Mobile Equipment Operator</t>
  </si>
  <si>
    <t>Locomotive Driver</t>
  </si>
  <si>
    <t>Kitting and Labelling</t>
  </si>
  <si>
    <t>Warehouse Binner</t>
  </si>
  <si>
    <t>Warehouse Packer</t>
  </si>
  <si>
    <t>Inventory Clerk</t>
  </si>
  <si>
    <t>Loader/Unloader</t>
  </si>
  <si>
    <t>Warehouse Supervisor</t>
  </si>
  <si>
    <t>Dip Solution Preparation Operator</t>
  </si>
  <si>
    <t>Bladder Assembly Operator</t>
  </si>
  <si>
    <t>Lab Supervisor</t>
  </si>
  <si>
    <t>Finishing Supervisor</t>
  </si>
  <si>
    <t>Latex Compounder</t>
  </si>
  <si>
    <t>Lab Chemist (Latex)</t>
  </si>
  <si>
    <t>Planetary Mixer Operator</t>
  </si>
  <si>
    <t>Continuous Foaming Machine Operator</t>
  </si>
  <si>
    <t>Dipping Plant Operator</t>
  </si>
  <si>
    <t>Coagulant Bath Operator</t>
  </si>
  <si>
    <t>Foam Wrapping Operator</t>
  </si>
  <si>
    <t xml:space="preserve">Mill Operator </t>
  </si>
  <si>
    <t xml:space="preserve">Kneader Operator </t>
  </si>
  <si>
    <t>Storage Assistant</t>
  </si>
  <si>
    <t xml:space="preserve">Autoclave Operator </t>
  </si>
  <si>
    <t xml:space="preserve">Lab Chemist - Incoming Raw Material Testing </t>
  </si>
  <si>
    <t xml:space="preserve">Lab Chemist - Cured Compound Testing </t>
  </si>
  <si>
    <t xml:space="preserve">Lab Chemist - Finished Product Testing </t>
  </si>
  <si>
    <t xml:space="preserve">Quality Control Inspector-Statistical Process Control </t>
  </si>
  <si>
    <t xml:space="preserve">Quality Control Inspector-Dimension Check </t>
  </si>
  <si>
    <t xml:space="preserve">Radial Building Operator </t>
  </si>
  <si>
    <t xml:space="preserve">Tyre Building Operator- Commercial Vehicles </t>
  </si>
  <si>
    <t xml:space="preserve">Tyre Building Operator -Passenger Vehicles </t>
  </si>
  <si>
    <t xml:space="preserve">Extruder Operator </t>
  </si>
  <si>
    <t xml:space="preserve">Quality Control Inspector -Calendering </t>
  </si>
  <si>
    <t>Junior Rubber Technician / Technical Assistant</t>
  </si>
  <si>
    <t>Fitness Trainer</t>
  </si>
  <si>
    <t>Sports Masseur</t>
  </si>
  <si>
    <t>Sports Coach</t>
  </si>
  <si>
    <t>SPF/Q1102</t>
  </si>
  <si>
    <t>SPF/Q1104</t>
  </si>
  <si>
    <t>SPF/Q1103</t>
  </si>
  <si>
    <t>SPF/Q1101</t>
  </si>
  <si>
    <t>QC Chemist Packaging</t>
  </si>
  <si>
    <t>QC Chemist Batch Release Testing</t>
  </si>
  <si>
    <t>Sports</t>
  </si>
  <si>
    <t>AGR/Q6501</t>
  </si>
  <si>
    <t>AGR/Q4804</t>
  </si>
  <si>
    <t>AGR/Q4803</t>
  </si>
  <si>
    <t>AGR/Q6701</t>
  </si>
  <si>
    <t>Regional Sales Development /CRM Manager</t>
  </si>
  <si>
    <t xml:space="preserve">CNC Programmer </t>
  </si>
  <si>
    <t>Tungsten Inert Gas Welder Level 5</t>
  </si>
  <si>
    <t>G&amp;J/Q0402</t>
  </si>
  <si>
    <t>G&amp;J/Q0904</t>
  </si>
  <si>
    <t>G&amp;J/Q0903</t>
  </si>
  <si>
    <t>G&amp;J/Q0501</t>
  </si>
  <si>
    <t>G&amp;J/Q0602</t>
  </si>
  <si>
    <t>G&amp;J/Q0702</t>
  </si>
  <si>
    <t>G&amp;J/Q0803</t>
  </si>
  <si>
    <t>LSC/Q2102</t>
  </si>
  <si>
    <t>LSC/Q2304</t>
  </si>
  <si>
    <t>LSC/Q2105</t>
  </si>
  <si>
    <t>LSC/Q2303</t>
  </si>
  <si>
    <t>LSC/Q2108</t>
  </si>
  <si>
    <t>LSC/Q1110</t>
  </si>
  <si>
    <t>LSC/Q2307</t>
  </si>
  <si>
    <t>Reach Truck Operator</t>
  </si>
  <si>
    <t>LSC/Q2111</t>
  </si>
  <si>
    <t>Receiving Assistant</t>
  </si>
  <si>
    <t>LSC/Q2112</t>
  </si>
  <si>
    <t>Warehouse Quality Checker</t>
  </si>
  <si>
    <t>LSC/Q2313</t>
  </si>
  <si>
    <t>Loading Supervisor</t>
  </si>
  <si>
    <t>LSC/Q2314</t>
  </si>
  <si>
    <t>Material Handling Equipment (MHE) Maintenance Technician</t>
  </si>
  <si>
    <t>LSC/Q2315</t>
  </si>
  <si>
    <t>Goods Packaging Machine Operator</t>
  </si>
  <si>
    <t>LSC/Q2216</t>
  </si>
  <si>
    <t>Warehouse Claims Coordinator</t>
  </si>
  <si>
    <t>LSC/Q2117</t>
  </si>
  <si>
    <t>Transport Coordinator</t>
  </si>
  <si>
    <t>LSC/Q1118</t>
  </si>
  <si>
    <t>Transport Consolidator</t>
  </si>
  <si>
    <t>LSC/Q1119</t>
  </si>
  <si>
    <t>Consignment Booking Assistant</t>
  </si>
  <si>
    <t>LSC/Q1120</t>
  </si>
  <si>
    <t>Consignment Tracking Executive</t>
  </si>
  <si>
    <t>LSC/Q1121</t>
  </si>
  <si>
    <t>Documentation Assistant</t>
  </si>
  <si>
    <t>LSC/Q1122</t>
  </si>
  <si>
    <t>LFS/Q0401</t>
  </si>
  <si>
    <t>LFS/Q0213</t>
  </si>
  <si>
    <t>LFS/Q0211</t>
  </si>
  <si>
    <t>LFS/Q0209</t>
  </si>
  <si>
    <t>LFS/Q0212</t>
  </si>
  <si>
    <t>LFS/Q0210</t>
  </si>
  <si>
    <t>Production/ Manufacturing Biologist</t>
  </si>
  <si>
    <t>LFS/Q0206</t>
  </si>
  <si>
    <t>LFS/Q0310</t>
  </si>
  <si>
    <t>LFS/Q0305</t>
  </si>
  <si>
    <t>LFS/Q0603</t>
  </si>
  <si>
    <t>LFS/Q0602</t>
  </si>
  <si>
    <t>LFS/Q0604</t>
  </si>
  <si>
    <t>LFS/Q0509</t>
  </si>
  <si>
    <t>LFS/Q0505</t>
  </si>
  <si>
    <t>Research Associate/ Associate Scientist - Analytical/ Technical/Process Development</t>
  </si>
  <si>
    <t>LFS/Q0511</t>
  </si>
  <si>
    <t>Drug Regulatory Affairs Chemist</t>
  </si>
  <si>
    <t>LFS/Q0501</t>
  </si>
  <si>
    <t>LFS/Q0510</t>
  </si>
  <si>
    <t>MES/Q0903</t>
  </si>
  <si>
    <t>MES/Q0506</t>
  </si>
  <si>
    <t>MES/Q0902</t>
  </si>
  <si>
    <t>Props Master</t>
  </si>
  <si>
    <t>Set Carpenter</t>
  </si>
  <si>
    <t>Set Decorator</t>
  </si>
  <si>
    <t>Make-up artist</t>
  </si>
  <si>
    <t>Hairdresser</t>
  </si>
  <si>
    <t>Prosthetics artist</t>
  </si>
  <si>
    <t>MES/Q2804</t>
  </si>
  <si>
    <t>MES/Q0502</t>
  </si>
  <si>
    <t>MES/Q0505</t>
  </si>
  <si>
    <t>MES/Q0507</t>
  </si>
  <si>
    <t>MES/Q0901</t>
  </si>
  <si>
    <t>Art Director</t>
  </si>
  <si>
    <t>MES/Q0501</t>
  </si>
  <si>
    <t>MES/Q1401</t>
  </si>
  <si>
    <t>MES/Q3501</t>
  </si>
  <si>
    <t>MES/Q3502</t>
  </si>
  <si>
    <t>MES/Q3503</t>
  </si>
  <si>
    <t>MES/Q3504</t>
  </si>
  <si>
    <t>MES/Q3505</t>
  </si>
  <si>
    <t>MES/Q3001</t>
  </si>
  <si>
    <t>MES/Q3002</t>
  </si>
  <si>
    <t>MES/Q3003</t>
  </si>
  <si>
    <t>MES/Q2803</t>
  </si>
  <si>
    <t>MES/Q2801</t>
  </si>
  <si>
    <t>MES/Q2802</t>
  </si>
  <si>
    <t>MES/Q0701</t>
  </si>
  <si>
    <t>MES/Q3401</t>
  </si>
  <si>
    <t>TEL/Q6207</t>
  </si>
  <si>
    <t>Textile</t>
  </si>
  <si>
    <t>Ring Frame Doffer</t>
  </si>
  <si>
    <t>Stud Welding</t>
  </si>
  <si>
    <t xml:space="preserve">Senior Manual Metal Arc Welder </t>
  </si>
  <si>
    <t>Assistant Manual Metal Arc Welder</t>
  </si>
  <si>
    <t>Bare Foot Technician</t>
  </si>
  <si>
    <t xml:space="preserve">Veterinary Field Assistant </t>
  </si>
  <si>
    <t xml:space="preserve">Veterinary Clinical Assistant </t>
  </si>
  <si>
    <t xml:space="preserve">Artificial Insemination Technician </t>
  </si>
  <si>
    <t xml:space="preserve">Animal Health Worker </t>
  </si>
  <si>
    <t xml:space="preserve">Climate Change &amp; Risk Mitigation Manager </t>
  </si>
  <si>
    <t>AGR/Q0505</t>
  </si>
  <si>
    <t>AGR/Q4802</t>
  </si>
  <si>
    <t>Infrastructure</t>
  </si>
  <si>
    <t>Power</t>
  </si>
  <si>
    <t>No</t>
  </si>
  <si>
    <t>Yes</t>
  </si>
  <si>
    <t>Mason General</t>
  </si>
  <si>
    <t xml:space="preserve">Mason Tiling </t>
  </si>
  <si>
    <t xml:space="preserve">Mason Concrete </t>
  </si>
  <si>
    <t xml:space="preserve">Mason Marble, Granite and Stone </t>
  </si>
  <si>
    <t xml:space="preserve">Foreman Wet Finishing and Flooring </t>
  </si>
  <si>
    <t xml:space="preserve">Bar Bender and Steel Fixer </t>
  </si>
  <si>
    <t xml:space="preserve">Reinforcement Fitter </t>
  </si>
  <si>
    <t xml:space="preserve">Foreman Reinforcement </t>
  </si>
  <si>
    <t xml:space="preserve">Foreman Formwork </t>
  </si>
  <si>
    <t xml:space="preserve">Assistant Electrician </t>
  </si>
  <si>
    <t>Quality Check Technician (Ceramics)</t>
  </si>
  <si>
    <t>HCS/Q0802</t>
  </si>
  <si>
    <t>HCS/Q9801</t>
  </si>
  <si>
    <t>Compactor Operator</t>
  </si>
  <si>
    <t>Concrete Pump Operator</t>
  </si>
  <si>
    <t>Mechanic (Electrical/Electronics/Instrumentation)</t>
  </si>
  <si>
    <t>Junior Mechanic (Hydraulic)</t>
  </si>
  <si>
    <t>Junior Mechanic (Engine)</t>
  </si>
  <si>
    <t>Crawler Crane Operator</t>
  </si>
  <si>
    <t>Hydra Crane Operator</t>
  </si>
  <si>
    <t>Tyre Mounted Crane Operator</t>
  </si>
  <si>
    <t>Junior Operator Crane</t>
  </si>
  <si>
    <t>Backhoe Loader Operator</t>
  </si>
  <si>
    <t>Junior Backhoe Operator</t>
  </si>
  <si>
    <t>Junior Excavator Operator</t>
  </si>
  <si>
    <t>Wheel Loader Operator</t>
  </si>
  <si>
    <t>Supervisor (Plant &amp; Machinery)</t>
  </si>
  <si>
    <t>IES/Q0101</t>
  </si>
  <si>
    <t>Grader Operator</t>
  </si>
  <si>
    <t>Assistant Mine Surveyor</t>
  </si>
  <si>
    <t>Explosive Van operator</t>
  </si>
  <si>
    <t>Fireman</t>
  </si>
  <si>
    <t>Haulage Operator</t>
  </si>
  <si>
    <t>Ore Processing Operator</t>
  </si>
  <si>
    <t>SDL &amp; LHD Operator</t>
  </si>
  <si>
    <t>Longwall Operator</t>
  </si>
  <si>
    <t>Mechatronics In Charge</t>
  </si>
  <si>
    <t>Reclamation Supervisor</t>
  </si>
  <si>
    <t>Banksman</t>
  </si>
  <si>
    <t>Mining Shot Firer/Blaster</t>
  </si>
  <si>
    <t>Compressor Operator</t>
  </si>
  <si>
    <t>Gas Detector</t>
  </si>
  <si>
    <t>Mining Mate</t>
  </si>
  <si>
    <t>Dewatering Pump Operator</t>
  </si>
  <si>
    <t>Sampler</t>
  </si>
  <si>
    <t>Timberman</t>
  </si>
  <si>
    <t>Track Layer Operator</t>
  </si>
  <si>
    <t>Ventilation Adequacy Checker/Fan Operator</t>
  </si>
  <si>
    <t>Winding Engine Operator</t>
  </si>
  <si>
    <t>Roof Bolter</t>
  </si>
  <si>
    <t>Strata Monitoring Operator</t>
  </si>
  <si>
    <t>Setting Operator</t>
  </si>
  <si>
    <t>Saddle Maker</t>
  </si>
  <si>
    <t>Sample Maker</t>
  </si>
  <si>
    <t>Harness Maker</t>
  </si>
  <si>
    <t>Heel Builder</t>
  </si>
  <si>
    <t>Line Supervisor</t>
  </si>
  <si>
    <t>Product Developer</t>
  </si>
  <si>
    <t>Fitter - Ring Spinning</t>
  </si>
  <si>
    <t>Fitter - Post Spinning</t>
  </si>
  <si>
    <t>Speed Frame Operator – Tenter &amp; Doffer</t>
  </si>
  <si>
    <t>Blowroom Operator</t>
  </si>
  <si>
    <t>Carding Operator</t>
  </si>
  <si>
    <t>Drawframe Operator</t>
  </si>
  <si>
    <t>Automatic shuttle loom operator</t>
  </si>
  <si>
    <t>Beam Carrier - Loader</t>
  </si>
  <si>
    <t>Sizing Machine Operator</t>
  </si>
  <si>
    <t>Size Mixer</t>
  </si>
  <si>
    <t>Fabric Mender</t>
  </si>
  <si>
    <t>Pirn Winding Machine Operator</t>
  </si>
  <si>
    <t>Knitting Machine Operator – Circular Knitting</t>
  </si>
  <si>
    <t>Knitting Machine Operator – Flat Bed Knitting</t>
  </si>
  <si>
    <t>Knitting Machine Operator – Warp Knitting</t>
  </si>
  <si>
    <t>Jigger Machine Operator</t>
  </si>
  <si>
    <t>Folding Machine Operator</t>
  </si>
  <si>
    <t>Printing Machine operator</t>
  </si>
  <si>
    <t>Fitter - Processing</t>
  </si>
  <si>
    <t>Soft Flow Dyeing Machine Operator</t>
  </si>
  <si>
    <t>Package Dyeing Machine Operator</t>
  </si>
  <si>
    <t>Washing Range Operator</t>
  </si>
  <si>
    <t>Drying Range Machine Operator</t>
  </si>
  <si>
    <t>Calendaring Machine Operator</t>
  </si>
  <si>
    <t>Finishing Machine Operator (Zero-Zero/Compacting)</t>
  </si>
  <si>
    <t>Dyestuff &amp; Chemical Preparation Operator</t>
  </si>
  <si>
    <t>Telecom Board Bring-Up Engineer</t>
  </si>
  <si>
    <t>Telecom Embedded Hardware Developer</t>
  </si>
  <si>
    <t>Telecom Tower / Bay Installation Supervisor</t>
  </si>
  <si>
    <t>TEL/Q2302</t>
  </si>
  <si>
    <t>TEL/Q2303</t>
  </si>
  <si>
    <t>TEL/Q4104</t>
  </si>
  <si>
    <t>Shift In Charge – Furnace – Ferro Alloys</t>
  </si>
  <si>
    <t>Technician Furnace Transformer: Ferro Alloys</t>
  </si>
  <si>
    <t>EOT/ Overhead crane operator</t>
  </si>
  <si>
    <t>Conveyor operation and maintenance</t>
  </si>
  <si>
    <t>Fitter : Hydraulic &amp; Pneumatic System</t>
  </si>
  <si>
    <t>Belt conveyor maintenance</t>
  </si>
  <si>
    <t>Fitter : Levelling , alignment , balancing</t>
  </si>
  <si>
    <t>Bearing maintenance</t>
  </si>
  <si>
    <t>Mobile equipment maintenance</t>
  </si>
  <si>
    <t>Rigger : Rigging of heavy material</t>
  </si>
  <si>
    <t xml:space="preserve">Process Operator </t>
  </si>
  <si>
    <t>Laboratory  Technician - Physical Analysis</t>
  </si>
  <si>
    <t>Refractory Bricks Layer</t>
  </si>
  <si>
    <t>Supervisor - Refractory Brick Laying</t>
  </si>
  <si>
    <t>Cast House Junior  Operator</t>
  </si>
  <si>
    <t>Cast House Senior Operator</t>
  </si>
  <si>
    <t>Battery Operator</t>
  </si>
  <si>
    <t>Battery Anchorage Regulator</t>
  </si>
  <si>
    <t>Heating Regulator</t>
  </si>
  <si>
    <t>Reversing System Maintenance</t>
  </si>
  <si>
    <t>Screen &amp; Crusher Operator</t>
  </si>
  <si>
    <t>Control Room Operator</t>
  </si>
  <si>
    <t>Manual Packaging &amp; Marking Operations</t>
  </si>
  <si>
    <t>Utility Hand</t>
  </si>
  <si>
    <t>Stacker / Reclaimer Operator</t>
  </si>
  <si>
    <t>Fitter Maintenance: Ferro Alloys</t>
  </si>
  <si>
    <t>ISC/Q0909</t>
  </si>
  <si>
    <t>ISC/Q0910</t>
  </si>
  <si>
    <t>ISC/Q0911</t>
  </si>
  <si>
    <t>ISC/Q1001</t>
  </si>
  <si>
    <t>ISC/Q1101</t>
  </si>
  <si>
    <t>ISC/Q1102</t>
  </si>
  <si>
    <t>ISC/Q0403</t>
  </si>
  <si>
    <t>ISC/Q0404</t>
  </si>
  <si>
    <t>ISC/Q0401</t>
  </si>
  <si>
    <t>ISC/Q0703</t>
  </si>
  <si>
    <t>ISC/Q5301</t>
  </si>
  <si>
    <t>ISC/Q5601</t>
  </si>
  <si>
    <t>ISC/Q0402</t>
  </si>
  <si>
    <t>ISC/Q0901</t>
  </si>
  <si>
    <t>ISC/Q0902</t>
  </si>
  <si>
    <t>ISC/Q0903</t>
  </si>
  <si>
    <t>ISC/Q0904</t>
  </si>
  <si>
    <t>ISC/Q0905</t>
  </si>
  <si>
    <t>ISC/Q0906</t>
  </si>
  <si>
    <t>ISC/Q0907</t>
  </si>
  <si>
    <t>ISC/Q0908</t>
  </si>
  <si>
    <t>ISC/Q0702</t>
  </si>
  <si>
    <t>ISC/Q0701</t>
  </si>
  <si>
    <t>ISC/Q5302</t>
  </si>
  <si>
    <t>Distribution Lineman</t>
  </si>
  <si>
    <t>Technical Helper (Distribution)</t>
  </si>
  <si>
    <t>Lineman Construction- Distribution</t>
  </si>
  <si>
    <t>Senior Power System Technician (Transmission)</t>
  </si>
  <si>
    <t>Power Plant High Pressure Welder</t>
  </si>
  <si>
    <t>Consumer Energy Meter Technician</t>
  </si>
  <si>
    <t>Power Plant Millwright Fitter</t>
  </si>
  <si>
    <t>Regulatory Medical Writer</t>
  </si>
  <si>
    <t>Clean Room Engineer</t>
  </si>
  <si>
    <t>EHS Manager - Life Sciences</t>
  </si>
  <si>
    <t>Packaging Supervisor - Manual and Machine - Life Sciences</t>
  </si>
  <si>
    <t xml:space="preserve">Clinical Research Associate </t>
  </si>
  <si>
    <t>Vendor and Internal Audit In charge - Life Sciences</t>
  </si>
  <si>
    <t>Stability Specialist  - Life Sciences</t>
  </si>
  <si>
    <t>Quality Management System In charge - Life Sciences</t>
  </si>
  <si>
    <t>QA Chemist Process Validation - Life Sciences</t>
  </si>
  <si>
    <t>Telesales Executive - Life Sciences</t>
  </si>
  <si>
    <t>Associate Brand Manager - Life Sciences</t>
  </si>
  <si>
    <t>Market Research Specialist - Life Sciences</t>
  </si>
  <si>
    <t>Business Development Executive - Life Sciences</t>
  </si>
  <si>
    <t>Demand Planning Manager - Life Sciences</t>
  </si>
  <si>
    <t>SCM Executive - Life Sciences</t>
  </si>
  <si>
    <t>Supply Planning Manager - Life Sciences</t>
  </si>
  <si>
    <t>Supply Chain Manager  - Life Sciences</t>
  </si>
  <si>
    <t>Sourcing Lead/Vendor Development - Life Sciences</t>
  </si>
  <si>
    <t>Licensing Manager - Life Sciences</t>
  </si>
  <si>
    <t>Coordination Manager - Life Sciences</t>
  </si>
  <si>
    <t>Export Logistics Manager - Life Sciences</t>
  </si>
  <si>
    <t>Import Logistics Manager - Life Sciences</t>
  </si>
  <si>
    <t>Scientific Medical Writer</t>
  </si>
  <si>
    <t>Bio Process Engineer</t>
  </si>
  <si>
    <t>QA Chemist Equipment Validation - Life Sciences</t>
  </si>
  <si>
    <t>LFS/Q0218</t>
  </si>
  <si>
    <t>LFS/Q0214</t>
  </si>
  <si>
    <t>LFS/Q0205</t>
  </si>
  <si>
    <t>LFS/Q0503</t>
  </si>
  <si>
    <t>LFS/Q0311</t>
  </si>
  <si>
    <t>LFS/Q0404</t>
  </si>
  <si>
    <t>LFS/Q0405</t>
  </si>
  <si>
    <t>LFS/Q0403</t>
  </si>
  <si>
    <t>LFS/Q0402</t>
  </si>
  <si>
    <t>LFS/Q0606</t>
  </si>
  <si>
    <t>LFS/Q0610</t>
  </si>
  <si>
    <t>LFS/Q0612</t>
  </si>
  <si>
    <t>LFS/Q0611</t>
  </si>
  <si>
    <t>LFS/Q0613</t>
  </si>
  <si>
    <t>LFS/Q0609</t>
  </si>
  <si>
    <t>LFS/Q0605</t>
  </si>
  <si>
    <t>LFS/Q0607</t>
  </si>
  <si>
    <t>LFS/Q0608</t>
  </si>
  <si>
    <t>LFS/Q0219</t>
  </si>
  <si>
    <t xml:space="preserve">Production/ Manufacturing Chemist - Life Sciences </t>
  </si>
  <si>
    <t>Production/ Machine Operator - Life Sciences</t>
  </si>
  <si>
    <t>QA Chemist</t>
  </si>
  <si>
    <t xml:space="preserve">QC Chemist </t>
  </si>
  <si>
    <t>QC Chemist Microbiology</t>
  </si>
  <si>
    <t>Fitter Mechanical - Life Sciences</t>
  </si>
  <si>
    <t>Data Entry Operator/ Documentation Officer - Life Sciences</t>
  </si>
  <si>
    <t>QC Assistant - Visual Inspection/ Visual Inspector - Life Sciences</t>
  </si>
  <si>
    <t>Lab Technician/ Assistant - Life Sciences</t>
  </si>
  <si>
    <t>Research Associate/ Associate Scientist - Product Development</t>
  </si>
  <si>
    <t>QC Biologist</t>
  </si>
  <si>
    <t>QC Biologist - Packaging</t>
  </si>
  <si>
    <t>QC Biologist - Batch Release Testing</t>
  </si>
  <si>
    <t>LFS/Q0204</t>
  </si>
  <si>
    <t>LFS/Q0215</t>
  </si>
  <si>
    <t>LFS/Q0302</t>
  </si>
  <si>
    <t>LFS/Q0308</t>
  </si>
  <si>
    <t>LFS/Q0601</t>
  </si>
  <si>
    <t>Procurement Executive (FM)</t>
  </si>
  <si>
    <t>THC/Q5601</t>
  </si>
  <si>
    <t>Cleaner – Carpet and Chair</t>
  </si>
  <si>
    <t>THC/Q5703</t>
  </si>
  <si>
    <t>Kitchen Steward</t>
  </si>
  <si>
    <t>THC/Q0401</t>
  </si>
  <si>
    <t>THC/Q5704</t>
  </si>
  <si>
    <t>Bell Boy</t>
  </si>
  <si>
    <t>THC/Q0104</t>
  </si>
  <si>
    <t>Front Office Associate</t>
  </si>
  <si>
    <t>THC/Q0102</t>
  </si>
  <si>
    <t>Home Delivery Boy</t>
  </si>
  <si>
    <t>THC/Q2902</t>
  </si>
  <si>
    <t>THC/Q2901</t>
  </si>
  <si>
    <t>Dishwasher</t>
  </si>
  <si>
    <t>THC/Q2701</t>
  </si>
  <si>
    <t>THC/Q3001</t>
  </si>
  <si>
    <t>Meeting, Conference and Event Planner</t>
  </si>
  <si>
    <t>THC/Q4401</t>
  </si>
  <si>
    <t>Ticketing Consultant</t>
  </si>
  <si>
    <t>THC/Q4302</t>
  </si>
  <si>
    <t>Travel Consultant</t>
  </si>
  <si>
    <t>THC/Q4404</t>
  </si>
  <si>
    <t>Travel Insurance Executive</t>
  </si>
  <si>
    <t>THC/Q4301</t>
  </si>
  <si>
    <t>Visa Assistance Consultant</t>
  </si>
  <si>
    <t>THC/Q4303</t>
  </si>
  <si>
    <t>Heel Attacher (Ladies Shoe)</t>
  </si>
  <si>
    <t>CAD CAM Operator</t>
  </si>
  <si>
    <t>LSS/Q3001</t>
  </si>
  <si>
    <t>LSS/Q2702</t>
  </si>
  <si>
    <t>LSS/Q2901</t>
  </si>
  <si>
    <t>LSS/Q2402</t>
  </si>
  <si>
    <t>LSS/Q2801</t>
  </si>
  <si>
    <t>LSS/Q2102</t>
  </si>
  <si>
    <t>LSS/Q2101</t>
  </si>
  <si>
    <t>LSS/Q2103</t>
  </si>
  <si>
    <t>LSS/Q3102</t>
  </si>
  <si>
    <t>LSS/Q3201</t>
  </si>
  <si>
    <t>LSS/Q2201</t>
  </si>
  <si>
    <t>LSS/Q7701</t>
  </si>
  <si>
    <t>LSS/Q5401</t>
  </si>
  <si>
    <t>LSS/Q5101</t>
  </si>
  <si>
    <t>LSS/Q5102</t>
  </si>
  <si>
    <t>LSS/Q5103</t>
  </si>
  <si>
    <t>LSS/Q5701</t>
  </si>
  <si>
    <t>LSS/Q7201</t>
  </si>
  <si>
    <t>LSS/Q7401</t>
  </si>
  <si>
    <t>LSS/Q7101</t>
  </si>
  <si>
    <t>LSS/Q7301</t>
  </si>
  <si>
    <t>LSS/Q5201</t>
  </si>
  <si>
    <t>Friends of Coconut Tree</t>
  </si>
  <si>
    <t>Neera Technician</t>
  </si>
  <si>
    <t>Community Service Provider</t>
  </si>
  <si>
    <t>CNC Operator - Grinding Machine Centre</t>
  </si>
  <si>
    <t>CNC Operator - Turning</t>
  </si>
  <si>
    <t>CNC Operator - Vertical Machining Centre</t>
  </si>
  <si>
    <t>CNC Setter cum operator - Turning</t>
  </si>
  <si>
    <t>CNC Setter cum operator - Vertical Machining Centre</t>
  </si>
  <si>
    <t>Designer - mechanical</t>
  </si>
  <si>
    <t>Draughtsman - Mechanical</t>
  </si>
  <si>
    <t>Fitter – Mechanical Assembly</t>
  </si>
  <si>
    <t>Fitter - Fabrication</t>
  </si>
  <si>
    <t>Operator - Conventional Milling</t>
  </si>
  <si>
    <t>Operator - Conventional Surface Grinding Machines</t>
  </si>
  <si>
    <t>Operator - Conventional Turning</t>
  </si>
  <si>
    <t xml:space="preserve">Service Engineer - Installation </t>
  </si>
  <si>
    <t>RAS/Q0604</t>
  </si>
  <si>
    <t>LSS/Q2301</t>
  </si>
  <si>
    <t>LSS/Q5301</t>
  </si>
  <si>
    <t>LSS/Q0301</t>
  </si>
  <si>
    <t>LSS/Q3302</t>
  </si>
  <si>
    <t>LSS/Q0902</t>
  </si>
  <si>
    <t>LSS/Q0804</t>
  </si>
  <si>
    <t>LSS/Q3002</t>
  </si>
  <si>
    <t>LSS/Q5601</t>
  </si>
  <si>
    <t>Helper- Dry Operations</t>
  </si>
  <si>
    <t>Buffing Operator</t>
  </si>
  <si>
    <t>Helper- Wet Operations (Multi Skilled)</t>
  </si>
  <si>
    <t>Helper- Finishing Operations</t>
  </si>
  <si>
    <t>Splitting and Sammying Operator</t>
  </si>
  <si>
    <t>Post Tanning Machine Operator</t>
  </si>
  <si>
    <t>Helper Upper Making</t>
  </si>
  <si>
    <t>Helper Bottom Making</t>
  </si>
  <si>
    <t>Helper Finishing</t>
  </si>
  <si>
    <t>Skiving Operator ( Machine)</t>
  </si>
  <si>
    <t>Helper- Parts Making</t>
  </si>
  <si>
    <t>Finishing  Operator (Roller Coater, machine spray , Hand Spray)</t>
  </si>
  <si>
    <t>Skiver ( by hand)</t>
  </si>
  <si>
    <t>Store In charge</t>
  </si>
  <si>
    <t>Skiving Operator (by hand)</t>
  </si>
  <si>
    <t>CAD CAM Operator- Goods</t>
  </si>
  <si>
    <t>CAD CAM Operator- Garments</t>
  </si>
  <si>
    <t>LSS/Q0901</t>
  </si>
  <si>
    <t>LSS/Q0701</t>
  </si>
  <si>
    <t>LSS/Q2501</t>
  </si>
  <si>
    <t>LSS/Q2601</t>
  </si>
  <si>
    <t>LSS/Q2401</t>
  </si>
  <si>
    <t>LSS/Q2701</t>
  </si>
  <si>
    <t>LSS/Q7501</t>
  </si>
  <si>
    <t>LSS/Q5501</t>
  </si>
  <si>
    <t>LSS/Q5502</t>
  </si>
  <si>
    <t>LSS/Q0201</t>
  </si>
  <si>
    <t>LSS/Q0601</t>
  </si>
  <si>
    <t>LSS/Q0802</t>
  </si>
  <si>
    <t>LSS/Q0803</t>
  </si>
  <si>
    <t>Mango grower</t>
  </si>
  <si>
    <t>Solanaceous crop cultivator</t>
  </si>
  <si>
    <t>Tuber crop cultivator</t>
  </si>
  <si>
    <t>Banana farmer</t>
  </si>
  <si>
    <t>Floriculturist - Open cultivation</t>
  </si>
  <si>
    <t>Floriculturist - Protected cultivation</t>
  </si>
  <si>
    <t>Tea plantation worker</t>
  </si>
  <si>
    <t>Broiler Poultry Farm Supervisor</t>
  </si>
  <si>
    <t>Broiler Poultry Farm Worker</t>
  </si>
  <si>
    <t>Hatchery Incharge</t>
  </si>
  <si>
    <t>Shrimp farmer</t>
  </si>
  <si>
    <t>Beekeeper</t>
  </si>
  <si>
    <t>Bamboo Grower</t>
  </si>
  <si>
    <t>Supply Chain Field Assistant</t>
  </si>
  <si>
    <t xml:space="preserve">Solar Pump technician </t>
  </si>
  <si>
    <t>AGR/Q0302</t>
  </si>
  <si>
    <t>AGR/Q0303</t>
  </si>
  <si>
    <t>AGR/Q0401</t>
  </si>
  <si>
    <t>AGR/Q0101</t>
  </si>
  <si>
    <t>AGR/Q0801</t>
  </si>
  <si>
    <t>AGR/Q0301</t>
  </si>
  <si>
    <t>AGR/Q0701</t>
  </si>
  <si>
    <t>AGR/Q0702</t>
  </si>
  <si>
    <t>AGR/Q0602</t>
  </si>
  <si>
    <t>AGR/Q0601</t>
  </si>
  <si>
    <t>AGR/Q1001</t>
  </si>
  <si>
    <t>AGR/Q1102</t>
  </si>
  <si>
    <t>AGR/Q4101</t>
  </si>
  <si>
    <t>AGR/Q4102</t>
  </si>
  <si>
    <t>AGR/Q5201</t>
  </si>
  <si>
    <t>AGR/Q5301</t>
  </si>
  <si>
    <t>AGR/Q6101</t>
  </si>
  <si>
    <t>AGR/Q7501</t>
  </si>
  <si>
    <t>AGR/Q7502</t>
  </si>
  <si>
    <t>Grinder-Hand &amp; Hand Held Power Tools</t>
  </si>
  <si>
    <t>Metal Inert Gas / Metal Active Gas /Gas Metal Arc Welder (MIG/MAG/GMAW)</t>
  </si>
  <si>
    <t>Operator - CNC Electric Discharge Machine (Spark Erosion)</t>
  </si>
  <si>
    <t>Operator - Non-Conventional Electric Discharge Machine (Spark Erosion)</t>
  </si>
  <si>
    <t>Operator - Shot Blasting and Grit Blasting</t>
  </si>
  <si>
    <t xml:space="preserve">CNC Setter cum operator - Electric Discharge Machine (Spark Erosion) </t>
  </si>
  <si>
    <t>Assistant Oxy fuel gas cutter</t>
  </si>
  <si>
    <t>Assistant Tungsten Inert Gas Welder</t>
  </si>
  <si>
    <t>Accounts Executive (Statutory Compliance)</t>
  </si>
  <si>
    <t>Name of the job Role</t>
  </si>
  <si>
    <t>Supervisor: Jewellery Polishing</t>
  </si>
  <si>
    <t>G&amp;J/Q3002</t>
  </si>
  <si>
    <t>not found in our list</t>
  </si>
  <si>
    <t>Supervisor Wax Setting</t>
  </si>
  <si>
    <t>NO</t>
  </si>
  <si>
    <t>Supervisor: Casting</t>
  </si>
  <si>
    <t>G&amp;J/Q2802</t>
  </si>
  <si>
    <t>CNC Machine Jewellery Maker</t>
  </si>
  <si>
    <t>G&amp;J/Q3301</t>
  </si>
  <si>
    <t>NCO-2004/7313.35</t>
  </si>
  <si>
    <t>G&amp;J/Q2503</t>
  </si>
  <si>
    <t>Electroforming Machine Operator</t>
  </si>
  <si>
    <t>G&amp;J/Q3302</t>
  </si>
  <si>
    <t>Supervisor: Filing and Assembling</t>
  </si>
  <si>
    <t>G&amp;J/Q2902</t>
  </si>
  <si>
    <t>Final Quality Inspector (Cast Jewellery)</t>
  </si>
  <si>
    <t>G&amp;J/Q3501</t>
  </si>
  <si>
    <t>NCO-2004/3471.90</t>
  </si>
  <si>
    <t>NCO-2004/7313.28</t>
  </si>
  <si>
    <t>Laser machine Operator</t>
  </si>
  <si>
    <t>G&amp;J/Q3303</t>
  </si>
  <si>
    <t>G&amp;J/Q3103</t>
  </si>
  <si>
    <t>NCO-2004/7313.30</t>
  </si>
  <si>
    <t>Metal Setter (Advanced)</t>
  </si>
  <si>
    <t>G&amp;J/Q3102</t>
  </si>
  <si>
    <t>Supervisor: Metal Setting</t>
  </si>
  <si>
    <t>G&amp;J/Q2202</t>
  </si>
  <si>
    <t>Supervisor: Plating</t>
  </si>
  <si>
    <t>G&amp;J/Q3202</t>
  </si>
  <si>
    <t>Product Development Manager</t>
  </si>
  <si>
    <t>NCO-2004/7313.18</t>
  </si>
  <si>
    <t>NCO-2004/8231.67</t>
  </si>
  <si>
    <t>G&amp;J/Q2604</t>
  </si>
  <si>
    <t>G&amp;J/Q2703</t>
  </si>
  <si>
    <t>Wax Setter (Advanced)</t>
  </si>
  <si>
    <t>G&amp;J/Q2702</t>
  </si>
  <si>
    <t>NCO-2004/7313.50</t>
  </si>
  <si>
    <t>Name change of the QP new name is Diamond Weigher</t>
  </si>
  <si>
    <t>G&amp;J/Q4704</t>
  </si>
  <si>
    <t>NCO-2004/ 7313.60</t>
  </si>
  <si>
    <t>G&amp;J/Q4203</t>
  </si>
  <si>
    <t>NCO-2004/7313.55</t>
  </si>
  <si>
    <t>G&amp;J/Q5001</t>
  </si>
  <si>
    <t>Plotting Supervisor</t>
  </si>
  <si>
    <t>Polished Grader &amp; Assorter Advanced</t>
  </si>
  <si>
    <t>Top Polisher</t>
  </si>
  <si>
    <t>G&amp;J/Q4702</t>
  </si>
  <si>
    <t>NCO-2004/7313.68</t>
  </si>
  <si>
    <t>G&amp;J/Q6704</t>
  </si>
  <si>
    <t>Gemstone Girdle Polisher</t>
  </si>
  <si>
    <t>NCO-2004/ 1235.10</t>
  </si>
  <si>
    <t>Same QP name with diff. QP code (G&amp;J/Q7002)</t>
  </si>
  <si>
    <t>NCO-2004/7313.60</t>
  </si>
  <si>
    <t>Gemstone Pre-shaper</t>
  </si>
  <si>
    <t>G&amp;J/Q6602</t>
  </si>
  <si>
    <t>Gemstone Rough Cutter</t>
  </si>
  <si>
    <t>G&amp;J/Q6502</t>
  </si>
  <si>
    <t>G&amp;J/Q6705</t>
  </si>
  <si>
    <t>Gemstone Thread maker</t>
  </si>
  <si>
    <t>NCO-2004/ 7313.18</t>
  </si>
  <si>
    <t>Melter and Refiner</t>
  </si>
  <si>
    <t>NCO-2004/ 7313.30</t>
  </si>
  <si>
    <t>Goldsmith: Chettinadu Jewellery</t>
  </si>
  <si>
    <t>Goldsmith: Component Maker</t>
  </si>
  <si>
    <t>Goldsmith: Enameller</t>
  </si>
  <si>
    <t>NCO-2004/7313.78</t>
  </si>
  <si>
    <t>Goldsmith: Frame Maker</t>
  </si>
  <si>
    <t>Polisher and Cleaner</t>
  </si>
  <si>
    <t>Supervisor-Frame &amp; Components</t>
  </si>
  <si>
    <t>Tagger and Labeller</t>
  </si>
  <si>
    <t>NCO-2004/9322.20</t>
  </si>
  <si>
    <t>NCO-2004/4211.30</t>
  </si>
  <si>
    <t>NCO-2004/5220.15</t>
  </si>
  <si>
    <t>NCO-2004/3471.10</t>
  </si>
  <si>
    <t>NCO-2004/1224.20</t>
  </si>
  <si>
    <t>Goldsmith (Repairs)</t>
  </si>
  <si>
    <t>G&amp;J/Q8501</t>
  </si>
  <si>
    <t>Accounts Executive (Recording, Reporting)</t>
  </si>
  <si>
    <t>Autoclave Operator – Rubber Reclaim</t>
  </si>
  <si>
    <t>Cracker Operator</t>
  </si>
  <si>
    <t>Grinding Operator</t>
  </si>
  <si>
    <t>Pre-refining Operator</t>
  </si>
  <si>
    <t>Refining Operator</t>
  </si>
  <si>
    <t>Straining Operator</t>
  </si>
  <si>
    <t>Courier Delivery Executive</t>
  </si>
  <si>
    <t>Courier Pick-up Executive</t>
  </si>
  <si>
    <t>Mail Handler</t>
  </si>
  <si>
    <t>Shipment Bagging Agent</t>
  </si>
  <si>
    <t>Lead Courier</t>
  </si>
  <si>
    <t>Shipment Classification Agent</t>
  </si>
  <si>
    <t>Clearance Support Agent</t>
  </si>
  <si>
    <t>Shipment Query Handler</t>
  </si>
  <si>
    <t>Delivery Management Cell Agent</t>
  </si>
  <si>
    <t>Courier Branch Sales Executive</t>
  </si>
  <si>
    <t>Courier Institutional Sales Executive</t>
  </si>
  <si>
    <t>Key Consignor Executive</t>
  </si>
  <si>
    <t>Courier Claims Processor</t>
  </si>
  <si>
    <t>LSC/Q3023</t>
  </si>
  <si>
    <t>LSC/Q3024</t>
  </si>
  <si>
    <t>LSC/Q3025</t>
  </si>
  <si>
    <t>LSC/Q3026</t>
  </si>
  <si>
    <t>LSC/Q3027</t>
  </si>
  <si>
    <t>LSC/Q3028</t>
  </si>
  <si>
    <t>LSC/Q3029</t>
  </si>
  <si>
    <t>LSC/Q3030</t>
  </si>
  <si>
    <t>LSC/Q3031</t>
  </si>
  <si>
    <t>LSC/Q3032</t>
  </si>
  <si>
    <t>LSC/Q3033</t>
  </si>
  <si>
    <t>LSC/Q3034</t>
  </si>
  <si>
    <t>LSC/Q3035</t>
  </si>
  <si>
    <t>LSC/Q3036</t>
  </si>
  <si>
    <t>Handset Repair Engineer</t>
  </si>
  <si>
    <t>Optical Fiber Technician</t>
  </si>
  <si>
    <t>Installation Engineer L2 &amp; L3</t>
  </si>
  <si>
    <t>Cluster Manager</t>
  </si>
  <si>
    <t>BSS Support Engineer</t>
  </si>
  <si>
    <t xml:space="preserve">Network Management Engineer </t>
  </si>
  <si>
    <t>E-Waste Collector</t>
  </si>
  <si>
    <t>Assistant Spa Therapist</t>
  </si>
  <si>
    <t>Spa Therapist</t>
  </si>
  <si>
    <t>Assistant Nail Technician</t>
  </si>
  <si>
    <t>Hair Stylist</t>
  </si>
  <si>
    <t>Hair Advisor</t>
  </si>
  <si>
    <t>Bridal Fashion and Photographic Makeup Artist</t>
  </si>
  <si>
    <t>Assistant Beauty Therapist</t>
  </si>
  <si>
    <t>Beauty Therapist</t>
  </si>
  <si>
    <t>Beauty Advisor</t>
  </si>
  <si>
    <t>BWS/Q1001</t>
  </si>
  <si>
    <t>BWS/Q1002</t>
  </si>
  <si>
    <t>BWS/Q4001</t>
  </si>
  <si>
    <t>BWS/Q0202</t>
  </si>
  <si>
    <t>Blower</t>
  </si>
  <si>
    <t>HCS/Q2203</t>
  </si>
  <si>
    <t>Furnace Operator</t>
  </si>
  <si>
    <t>HCS/Q2101</t>
  </si>
  <si>
    <t>HCS/Q2302</t>
  </si>
  <si>
    <t>HCS/Q2001</t>
  </si>
  <si>
    <t>HCS/Q2202</t>
  </si>
  <si>
    <t>HCS/Q2303</t>
  </si>
  <si>
    <t>HCS/Q2201</t>
  </si>
  <si>
    <t>HCS/Q2102</t>
  </si>
  <si>
    <t>HCS/Q2301</t>
  </si>
  <si>
    <t>Etching Machine Operator</t>
  </si>
  <si>
    <t>HCS/Q2402</t>
  </si>
  <si>
    <t>Silver Coating Technician</t>
  </si>
  <si>
    <t>HCS/Q2401</t>
  </si>
  <si>
    <t>HCS/Q3001</t>
  </si>
  <si>
    <t>HCS/Q2801</t>
  </si>
  <si>
    <t>HCS/Q2901</t>
  </si>
  <si>
    <t>HCS/Q2902</t>
  </si>
  <si>
    <t>HCS/Q2907</t>
  </si>
  <si>
    <t>HCS/Q2908</t>
  </si>
  <si>
    <t>Inlay Artisan</t>
  </si>
  <si>
    <t>HCS/Q2903</t>
  </si>
  <si>
    <t>Inspection Operator</t>
  </si>
  <si>
    <t>HCS/Q3201</t>
  </si>
  <si>
    <t>HCS/Q3101</t>
  </si>
  <si>
    <t>Polisher</t>
  </si>
  <si>
    <t>HCS/Q3002</t>
  </si>
  <si>
    <t>HCS/Q2802</t>
  </si>
  <si>
    <t>HCS/Q2906</t>
  </si>
  <si>
    <t>Packer</t>
  </si>
  <si>
    <t>HCS/Q9701</t>
  </si>
  <si>
    <t xml:space="preserve">Yarn Opener  </t>
  </si>
  <si>
    <t>HCS/Q5001</t>
  </si>
  <si>
    <t>Dyer</t>
  </si>
  <si>
    <t>HCS/Q5101</t>
  </si>
  <si>
    <t xml:space="preserve">Designer &amp; Sketcher </t>
  </si>
  <si>
    <t>HCS/Q5201</t>
  </si>
  <si>
    <t xml:space="preserve">Computer Designer </t>
  </si>
  <si>
    <t>HCS/Q5202</t>
  </si>
  <si>
    <t xml:space="preserve">Washer </t>
  </si>
  <si>
    <t>HCS/Q5301</t>
  </si>
  <si>
    <t xml:space="preserve">Laminator </t>
  </si>
  <si>
    <t>HCS/Q5401</t>
  </si>
  <si>
    <t>Shade supervisor</t>
  </si>
  <si>
    <t>HCS/Q5203</t>
  </si>
  <si>
    <t xml:space="preserve">Shade writer </t>
  </si>
  <si>
    <t>HCS/Q5204</t>
  </si>
  <si>
    <t>HCS/Q5402</t>
  </si>
  <si>
    <t xml:space="preserve">Dryer </t>
  </si>
  <si>
    <t>HCS/Q5403</t>
  </si>
  <si>
    <t>HCS/Q5404</t>
  </si>
  <si>
    <t>HCS/Q5405</t>
  </si>
  <si>
    <t xml:space="preserve">Piercer &amp; Matcher </t>
  </si>
  <si>
    <t>HCS/Q5406</t>
  </si>
  <si>
    <t xml:space="preserve">Finisher </t>
  </si>
  <si>
    <t>HCS/Q5407</t>
  </si>
  <si>
    <t xml:space="preserve">Binder </t>
  </si>
  <si>
    <t>HCS/Q5408</t>
  </si>
  <si>
    <t>HCS/Q5501</t>
  </si>
  <si>
    <t>HCS/Q5409</t>
  </si>
  <si>
    <t>HCS/Q5410</t>
  </si>
  <si>
    <t xml:space="preserve">Tufted weaving supervisor </t>
  </si>
  <si>
    <t>HCS/Q5411</t>
  </si>
  <si>
    <t>HCS/Q5412</t>
  </si>
  <si>
    <t>Carpet Final Inspector</t>
  </si>
  <si>
    <t>HCS/Q5601</t>
  </si>
  <si>
    <t>loading and Unloading Operator</t>
  </si>
  <si>
    <t>Mixing Supervisor</t>
  </si>
  <si>
    <t xml:space="preserve">Curing Chamber Operator </t>
  </si>
  <si>
    <t xml:space="preserve">Lab Chemist - Batch Release Testing  </t>
  </si>
  <si>
    <t xml:space="preserve">Quality Control Inspector-Visual  Inspection </t>
  </si>
  <si>
    <t xml:space="preserve">QA Supervisor </t>
  </si>
  <si>
    <t>QA Technician (Latex)</t>
  </si>
  <si>
    <t xml:space="preserve">Extrusion Supervisor </t>
  </si>
  <si>
    <t>Latex Thread Extrusion Operator</t>
  </si>
  <si>
    <t>Synthetic Cord Dipping Operator</t>
  </si>
  <si>
    <t>Finishing Operator (Latex)</t>
  </si>
  <si>
    <t>Packaging Operator</t>
  </si>
  <si>
    <t>Storage Operator</t>
  </si>
  <si>
    <t>Dispatch Operator</t>
  </si>
  <si>
    <t>Sorting/Packing Operator (Latex)</t>
  </si>
  <si>
    <t>Dispersion Maker</t>
  </si>
  <si>
    <t>Stripping Unit Operator</t>
  </si>
  <si>
    <t>Final Inspection Operator (Retreaded Tyre)</t>
  </si>
  <si>
    <t>Senior Rubber Technician</t>
  </si>
  <si>
    <t>Storage assistant - RSS Trading</t>
  </si>
  <si>
    <t>Manager – Quality Assurance (CENEX)</t>
  </si>
  <si>
    <t>Laboratory Assistant / Chemist</t>
  </si>
  <si>
    <t>Rubber Plantation Manager</t>
  </si>
  <si>
    <t>Rubber Plantation Supervisor</t>
  </si>
  <si>
    <t>Field Assistant - Latex Harvest</t>
  </si>
  <si>
    <t xml:space="preserve">Field Supervisor - Latex Harvest </t>
  </si>
  <si>
    <t>Manager - Production (CENEX)</t>
  </si>
  <si>
    <t>Supervisor - CENEX</t>
  </si>
  <si>
    <t>General Worker - RSS Trading</t>
  </si>
  <si>
    <t>General Worker - CENEX</t>
  </si>
  <si>
    <t>Factory Manager - TSR</t>
  </si>
  <si>
    <t>Supervisor -  TSR</t>
  </si>
  <si>
    <t>Processing Assistants - TSR</t>
  </si>
  <si>
    <t>Manager - Rubber sheeting</t>
  </si>
  <si>
    <t>Processing Supervisor - Rubber sheeting</t>
  </si>
  <si>
    <t>Processing Technician - Rubber sheeting</t>
  </si>
  <si>
    <t>Quality Controller  - TSR</t>
  </si>
  <si>
    <t>Officer – Purchase / Sale (TSR)</t>
  </si>
  <si>
    <t>Market Analyst cum Supervisor  - RSS Trading</t>
  </si>
  <si>
    <t>Executive Procurement - RSS Trading</t>
  </si>
  <si>
    <t>Handicrafts</t>
  </si>
  <si>
    <t>LFS/Q1201</t>
  </si>
  <si>
    <t>LFS/Q0203</t>
  </si>
  <si>
    <t>LFS/Q1303</t>
  </si>
  <si>
    <t>LFS/Q1301</t>
  </si>
  <si>
    <t>LFS/Q1302</t>
  </si>
  <si>
    <t>LFS/Q2201</t>
  </si>
  <si>
    <t>LFS/Q2301</t>
  </si>
  <si>
    <t>LFS/Q2302</t>
  </si>
  <si>
    <t>LFS/Q2303</t>
  </si>
  <si>
    <t>LFS/Q0504</t>
  </si>
  <si>
    <t>LFS/Q0306</t>
  </si>
  <si>
    <t>LFS/Q0304</t>
  </si>
  <si>
    <t>LFS/Q0303</t>
  </si>
  <si>
    <t>LFS/Q0312</t>
  </si>
  <si>
    <t>Mine Machinist</t>
  </si>
  <si>
    <t>Assistant Beauty/Wellness Consultant</t>
  </si>
  <si>
    <t>Domestic Worker</t>
  </si>
  <si>
    <t>Food Processing</t>
  </si>
  <si>
    <t>Furniture &amp; Fittings</t>
  </si>
  <si>
    <t>Child Care taker</t>
  </si>
  <si>
    <t>General Housekeeper</t>
  </si>
  <si>
    <t>DWC/Q0102</t>
  </si>
  <si>
    <t>DWC/Q0101</t>
  </si>
  <si>
    <t>Plant baker</t>
  </si>
  <si>
    <t>Craft Baker</t>
  </si>
  <si>
    <t>Mixing Technician</t>
  </si>
  <si>
    <t>Baking Technician</t>
  </si>
  <si>
    <t>Food Products Packaging Technician</t>
  </si>
  <si>
    <t>FIC/Q7001</t>
  </si>
  <si>
    <t>Architectural Hardware Technician</t>
  </si>
  <si>
    <t>Assistant Furniture Installer</t>
  </si>
  <si>
    <t>FFS/Q0101</t>
  </si>
  <si>
    <t>Assistant Furniture Maker</t>
  </si>
  <si>
    <t>FFS/Q0102</t>
  </si>
  <si>
    <t>Furniture Maker</t>
  </si>
  <si>
    <t>HCS/Q4401</t>
  </si>
  <si>
    <t>Sakhta – Wood</t>
  </si>
  <si>
    <t>HCS/Q4402</t>
  </si>
  <si>
    <t xml:space="preserve">Sakhta - Kharadi </t>
  </si>
  <si>
    <t>HCS/Q4403</t>
  </si>
  <si>
    <t>HCS/Q4404</t>
  </si>
  <si>
    <t>Artisan</t>
  </si>
  <si>
    <t>HCS/Q4501</t>
  </si>
  <si>
    <t>Brushing Operator</t>
  </si>
  <si>
    <t>HCS/Q4502</t>
  </si>
  <si>
    <t>Rubbing Operator</t>
  </si>
  <si>
    <t>HCS/Q4503</t>
  </si>
  <si>
    <t>Painter/Nakkash</t>
  </si>
  <si>
    <t>HCS/Q4504</t>
  </si>
  <si>
    <t>Lacquerer</t>
  </si>
  <si>
    <t>HCS/Q4505</t>
  </si>
  <si>
    <t>HCS/Q4506</t>
  </si>
  <si>
    <t>Engobing operator (Ceramics)</t>
  </si>
  <si>
    <t>Mixing operator (Ceramics)</t>
  </si>
  <si>
    <t>Handmade Bamboo Agarbatti Stick Making</t>
  </si>
  <si>
    <t>Bamboo Mat Weaver</t>
  </si>
  <si>
    <t>Semi-Mechanized Bamboo Stick Maker</t>
  </si>
  <si>
    <t>Automatic Stick Making M/C Operator</t>
  </si>
  <si>
    <t>Handmade Bamboo Stick Maker</t>
  </si>
  <si>
    <t>Bamboo Basket Maker</t>
  </si>
  <si>
    <t>Hand Rolled Agarbatti Maker</t>
  </si>
  <si>
    <t>Bamboo Utility Handicraft Assembler</t>
  </si>
  <si>
    <t>Pedal-operated M/C Agarbatti Maker</t>
  </si>
  <si>
    <t>Automatic Machine Rolled Agarbatti Maker</t>
  </si>
  <si>
    <t>Bamboo Utility Product Tailor</t>
  </si>
  <si>
    <t>Bamboo Artwork Maker</t>
  </si>
  <si>
    <t>Agarbatti Perfume Applicator</t>
  </si>
  <si>
    <t>Agarbatti Packer</t>
  </si>
  <si>
    <t>Telecom Network Security Technician</t>
  </si>
  <si>
    <t>TEL/Q6208</t>
  </si>
  <si>
    <t>Order Taker-Home Delivery</t>
  </si>
  <si>
    <t>Tandoor Cook</t>
  </si>
  <si>
    <t>Multi-cuisine Cook</t>
  </si>
  <si>
    <t>Commis Chef</t>
  </si>
  <si>
    <t>Chef-de-partie</t>
  </si>
  <si>
    <t>Mountaineering Camp Cook/ Camp Cook</t>
  </si>
  <si>
    <t>Latexing Man</t>
  </si>
  <si>
    <t>Clipper &amp; Embosser</t>
  </si>
  <si>
    <t>Color cut &amp; Carpet repairer (Rang Katawaala)</t>
  </si>
  <si>
    <t xml:space="preserve">Tufting Gun Master </t>
  </si>
  <si>
    <t xml:space="preserve">Loom supervisor- Knotted Carpets </t>
  </si>
  <si>
    <t>Handloom Weaver (Carpets)</t>
  </si>
  <si>
    <t>Quality Supervisor</t>
  </si>
  <si>
    <t xml:space="preserve">Paper Mache Art Designer </t>
  </si>
  <si>
    <t>Paper Mache Art Promoter</t>
  </si>
  <si>
    <t>Bamboo Processor and Dyer</t>
  </si>
  <si>
    <t xml:space="preserve">Carving Artisan </t>
  </si>
  <si>
    <t xml:space="preserve">Chiseler </t>
  </si>
  <si>
    <t xml:space="preserve">Design Marker / Supervisor </t>
  </si>
  <si>
    <t xml:space="preserve">Drill machine operator </t>
  </si>
  <si>
    <t xml:space="preserve">Product Checker / Quality checker </t>
  </si>
  <si>
    <t xml:space="preserve">Stone Cutter (Cutting machine operator) </t>
  </si>
  <si>
    <t xml:space="preserve">Stone Grinder (Grinding machine operator) </t>
  </si>
  <si>
    <t xml:space="preserve">Lathe machine operator / Turner </t>
  </si>
  <si>
    <t xml:space="preserve">Casting Operator (Ceramics) </t>
  </si>
  <si>
    <t>Sieving Artisan (Ceramics)</t>
  </si>
  <si>
    <t xml:space="preserve">Glazing operator (Ceramics) </t>
  </si>
  <si>
    <t xml:space="preserve">Jigger operator (Ceramics) </t>
  </si>
  <si>
    <t>Sketching and painting artisan (Ceramics)</t>
  </si>
  <si>
    <t xml:space="preserve">Floor Supervisor (Ceramics) </t>
  </si>
  <si>
    <t xml:space="preserve">Lab assistant (Ceramics) </t>
  </si>
  <si>
    <t>Hammering artisan</t>
  </si>
  <si>
    <t>Embossing artisan</t>
  </si>
  <si>
    <t>Threading / Drilling Operator</t>
  </si>
  <si>
    <t>Filing artisan</t>
  </si>
  <si>
    <t>Acid cleaner</t>
  </si>
  <si>
    <t>Mixing machine operator</t>
  </si>
  <si>
    <t>Press man</t>
  </si>
  <si>
    <t>Ball Maker / Ball Cooler</t>
  </si>
  <si>
    <t>Cutting operator</t>
  </si>
  <si>
    <t>Grinder</t>
  </si>
  <si>
    <t xml:space="preserve">Abrasion machine operator </t>
  </si>
  <si>
    <t>Layer oven Operator</t>
  </si>
  <si>
    <t xml:space="preserve">Merchandiser </t>
  </si>
  <si>
    <t>HCS/Q4601</t>
  </si>
  <si>
    <t>Helper Shuttering Carpenter</t>
  </si>
  <si>
    <t>Scaffolder  System</t>
  </si>
  <si>
    <t>Packhouse Worker</t>
  </si>
  <si>
    <t>AGR/Q7503</t>
  </si>
  <si>
    <t>Ripening Chamber Operator</t>
  </si>
  <si>
    <t>CA Store Technician/Operator</t>
  </si>
  <si>
    <t>AGR/Q7508</t>
  </si>
  <si>
    <t>Cold Storage Supervisor</t>
  </si>
  <si>
    <t>AGR/Q7505</t>
  </si>
  <si>
    <t>Coldstore Keeper</t>
  </si>
  <si>
    <t>AGR/Q7507</t>
  </si>
  <si>
    <t>Organic Grower</t>
  </si>
  <si>
    <t>AGR/Q1201</t>
  </si>
  <si>
    <t>Material Handling and Storage Operator</t>
  </si>
  <si>
    <t>Rubber Adhesive/Cement Mixing Operator</t>
  </si>
  <si>
    <t>Tyre Pre Cure Preparation Operator</t>
  </si>
  <si>
    <t>Tyre Post Cure Operator</t>
  </si>
  <si>
    <t>Bladder Curing Operator</t>
  </si>
  <si>
    <t>Bicycle/Rickshaw Tyre Building Operator-Mono Band</t>
  </si>
  <si>
    <t>Bicycle/Rickshaw Tyre Building Operator-TBM</t>
  </si>
  <si>
    <t>Tyre Building Operator-Solid Tyres</t>
  </si>
  <si>
    <t>Tyre Building Operator - Off the Road Tyre</t>
  </si>
  <si>
    <t xml:space="preserve">Quality Control Inspector- Extrusion </t>
  </si>
  <si>
    <t>Ply Cutting Operator</t>
  </si>
  <si>
    <t>Wire Cutting Operator</t>
  </si>
  <si>
    <t>Slitting Operator</t>
  </si>
  <si>
    <t>Bead Room Operator</t>
  </si>
  <si>
    <t>Stock/Component/Bead Preparation Supervisor</t>
  </si>
  <si>
    <t xml:space="preserve">Building Operator-Hoses </t>
  </si>
  <si>
    <t>Building Operator-Conveyor Belts</t>
  </si>
  <si>
    <t xml:space="preserve">Building Operator-V belts for Transmission </t>
  </si>
  <si>
    <t>Building Operator-Cables</t>
  </si>
  <si>
    <t>Building Operator-Footwear</t>
  </si>
  <si>
    <t>Building Operator-Rubber to Metal Bonding</t>
  </si>
  <si>
    <t>Building Operator-Sports Goods</t>
  </si>
  <si>
    <t>Building Operator-Rubber Roller</t>
  </si>
  <si>
    <t>Finishing Operator (Tyre)</t>
  </si>
  <si>
    <t>Finishing Operator (Non Tyre)</t>
  </si>
  <si>
    <t>Emulsion Maker</t>
  </si>
  <si>
    <t>Latex Compounding Supervisor</t>
  </si>
  <si>
    <t>Tyre Casing Inspection Operator</t>
  </si>
  <si>
    <t xml:space="preserve">Tyre Casing Buffing Operator </t>
  </si>
  <si>
    <t>Tyre Tread Preparation and Building Operator</t>
  </si>
  <si>
    <t>Retreaded Tyre Curing Operator</t>
  </si>
  <si>
    <t>Tyre Fitter</t>
  </si>
  <si>
    <t>Tyre Wheel Balancing Operator</t>
  </si>
  <si>
    <t>Rubber Nursery Worker - Budder</t>
  </si>
  <si>
    <t xml:space="preserve">Rubber Nursery Worker - General </t>
  </si>
  <si>
    <t>Grader (RSS Trading)</t>
  </si>
  <si>
    <t>Public View2</t>
  </si>
  <si>
    <t>Under Industry Validation3</t>
  </si>
  <si>
    <t>Draft Standards2</t>
  </si>
  <si>
    <t>LFS/Q0506</t>
  </si>
  <si>
    <t>LFS/Q0507</t>
  </si>
  <si>
    <t>MES/Q3108</t>
  </si>
  <si>
    <t>MES/Q3103</t>
  </si>
  <si>
    <t>MES/Q3104</t>
  </si>
  <si>
    <t>MES/Q3106</t>
  </si>
  <si>
    <t>MES/Q3109</t>
  </si>
  <si>
    <t>MES/Q1801</t>
  </si>
  <si>
    <t>MES/Q1802</t>
  </si>
  <si>
    <t>MES/Q1803</t>
  </si>
  <si>
    <t>MES/Q3402</t>
  </si>
  <si>
    <t>MES/Q3403</t>
  </si>
  <si>
    <t>MES/Q3404</t>
  </si>
  <si>
    <t>MES/Q0101</t>
  </si>
  <si>
    <t>MES/Q0201</t>
  </si>
  <si>
    <t>MES/Q0202</t>
  </si>
  <si>
    <t>MES/Q0203</t>
  </si>
  <si>
    <t>MES/Q0204</t>
  </si>
  <si>
    <t>MES/Q0205</t>
  </si>
  <si>
    <t>MES/Q0206</t>
  </si>
  <si>
    <t>MES/Q0207</t>
  </si>
  <si>
    <t>MES/Q0208</t>
  </si>
  <si>
    <t>MES/Q1302</t>
  </si>
  <si>
    <t>MES/Q1301</t>
  </si>
  <si>
    <t xml:space="preserve">Public View </t>
  </si>
  <si>
    <t xml:space="preserve">Under Industry Validation </t>
  </si>
  <si>
    <t xml:space="preserve">Draft Standards   </t>
  </si>
  <si>
    <t>Hatchery Production Worker - Fishery </t>
  </si>
  <si>
    <t>move to National Standards</t>
  </si>
  <si>
    <t>Community Veterinary Assistant</t>
  </si>
  <si>
    <t>Shrimp Farmer </t>
  </si>
  <si>
    <t>Marine Capture Fisherman </t>
  </si>
  <si>
    <t>Pulses Cultivator </t>
  </si>
  <si>
    <t>Coriander Cultivator </t>
  </si>
  <si>
    <t>Chillies Cultivator </t>
  </si>
  <si>
    <t>Bamboo Grover </t>
  </si>
  <si>
    <t>Harvesting Machine Operator </t>
  </si>
  <si>
    <t>Broiler Poultry Farm Supervisor </t>
  </si>
  <si>
    <t>Broiler Poultry Farm Worker </t>
  </si>
  <si>
    <t>Hatchery Incharge-Poultry </t>
  </si>
  <si>
    <t>Sericulturist </t>
  </si>
  <si>
    <t>Quality Seed Grower </t>
  </si>
  <si>
    <t>Seed Processing Worker </t>
  </si>
  <si>
    <t>Supply Chain Field Assisstant </t>
  </si>
  <si>
    <t>Warehouse Worker </t>
  </si>
  <si>
    <t>Agriculture Field Officer </t>
  </si>
  <si>
    <t>Community Service Provider </t>
  </si>
  <si>
    <t>Veterinary Field Assistant  </t>
  </si>
  <si>
    <t>Veterinary Clinical Assistant  </t>
  </si>
  <si>
    <t>Artificial Insemination Technician </t>
  </si>
  <si>
    <t>Animal Health Worker </t>
  </si>
  <si>
    <t>Solar Pump Technician </t>
  </si>
  <si>
    <t>Agriculture Extension Executive </t>
  </si>
  <si>
    <t>Welding Supervisor </t>
  </si>
  <si>
    <t>Welding Machine Setter /Master Welder </t>
  </si>
  <si>
    <t>Pressure die casting Operator </t>
  </si>
  <si>
    <t>Casting Line In-Charge </t>
  </si>
  <si>
    <t>Casting Supervisor </t>
  </si>
  <si>
    <t>Painting Supervisor </t>
  </si>
  <si>
    <t>Painting &amp; Surface Treatment Shift- In Charge </t>
  </si>
  <si>
    <t>Press Shop Supervisor </t>
  </si>
  <si>
    <t>Press Shop Line - In Charge </t>
  </si>
  <si>
    <t>Machine shop supervisor </t>
  </si>
  <si>
    <t>Machine Setter / Master Technician </t>
  </si>
  <si>
    <t>Assembly Line Supervisor </t>
  </si>
  <si>
    <t>Assembly Line Machine Setter </t>
  </si>
  <si>
    <t>Heat Treatment Shop Supervisor </t>
  </si>
  <si>
    <t>Heat Treatment Shop- Metallurgist </t>
  </si>
  <si>
    <t>Plastic Moulding Supervisor </t>
  </si>
  <si>
    <t>Plastic Moulding Shift-In -Charge </t>
  </si>
  <si>
    <t>Forging Line Supervisor </t>
  </si>
  <si>
    <t>Forging Shift -In -Charge </t>
  </si>
  <si>
    <t>Tool Room Supervisor </t>
  </si>
  <si>
    <t>Maintenance Technician -Electrical- L3 </t>
  </si>
  <si>
    <t>Maintenance Technician -Mechanical- L3 </t>
  </si>
  <si>
    <t>Maintenance Assistant </t>
  </si>
  <si>
    <t>Automation Specialist </t>
  </si>
  <si>
    <t>Prototyping Manager </t>
  </si>
  <si>
    <t>Test Technician </t>
  </si>
  <si>
    <t>Vehicle test Driver </t>
  </si>
  <si>
    <t>Test Engineer- Product/Vehicle </t>
  </si>
  <si>
    <t>Testing Manager </t>
  </si>
  <si>
    <t>Prototyping Engineer </t>
  </si>
  <si>
    <t>Product Conceptualization Engineer </t>
  </si>
  <si>
    <t>Computer Aided Engineering - Test Executive </t>
  </si>
  <si>
    <t>Product Conceptualization Manager </t>
  </si>
  <si>
    <t>Modeller </t>
  </si>
  <si>
    <t>Draughtsman/Draughtsperson </t>
  </si>
  <si>
    <t>Product Design Engineer </t>
  </si>
  <si>
    <t>Product Design Manager L7 </t>
  </si>
  <si>
    <t>Auto Rikshaw Driver </t>
  </si>
  <si>
    <t>Driver Trainer </t>
  </si>
  <si>
    <t>2W- Delivery Associate </t>
  </si>
  <si>
    <t>CHAUFFEUR L4 </t>
  </si>
  <si>
    <t>CHAUFFEUR L5 </t>
  </si>
  <si>
    <t>Territory Sales Manager (Retail) </t>
  </si>
  <si>
    <t>Key Accounts Sales Manager </t>
  </si>
  <si>
    <t>Regional Sales Manager </t>
  </si>
  <si>
    <t>Territory Sales Manager (Used/ Preowned Vehicles) </t>
  </si>
  <si>
    <t>Regional Sales Manager (Used/ Preowned Vehicles) </t>
  </si>
  <si>
    <t>Commercial Executive / Officer </t>
  </si>
  <si>
    <t>Commercial Manager (Zonal/ Regional) </t>
  </si>
  <si>
    <t>Sales Training Manager </t>
  </si>
  <si>
    <t>Regional Sales Development /CRM Manager </t>
  </si>
  <si>
    <t>Regional Dealer Development/ Network Expansion Manager </t>
  </si>
  <si>
    <t>Regional Retail Finance &amp; Insurance Manager </t>
  </si>
  <si>
    <t>Social Media &amp; Digital Marketing Manager </t>
  </si>
  <si>
    <t>Product / Brand Manager </t>
  </si>
  <si>
    <t>Marketing Manager - LOB </t>
  </si>
  <si>
    <t>Sales executive-Dealership </t>
  </si>
  <si>
    <t>Service Advisor </t>
  </si>
  <si>
    <t>Area Technical Lead </t>
  </si>
  <si>
    <t>Territory Service Manager </t>
  </si>
  <si>
    <t>Area Service Manager </t>
  </si>
  <si>
    <t>Key Accounts Service Manager </t>
  </si>
  <si>
    <t>Area Parts Manager </t>
  </si>
  <si>
    <t>Regional Parts Manager </t>
  </si>
  <si>
    <t>Regional Manager - Customer Care </t>
  </si>
  <si>
    <t>Regional Service Marketing Manager </t>
  </si>
  <si>
    <t>Regional Service Process Manager </t>
  </si>
  <si>
    <t>Trainer-Service </t>
  </si>
  <si>
    <t>Service Training Incharge Centre </t>
  </si>
  <si>
    <t>Service Office Executive </t>
  </si>
  <si>
    <t>Service Office Manager </t>
  </si>
  <si>
    <t xml:space="preserve">Business Correspondent </t>
  </si>
  <si>
    <t xml:space="preserve">Equity Dealer </t>
  </si>
  <si>
    <t xml:space="preserve">Mutual Fund Agent </t>
  </si>
  <si>
    <t xml:space="preserve">Loan Approval Officer </t>
  </si>
  <si>
    <t xml:space="preserve">Qualification Pack-Accounts Payable &amp; Receivables </t>
  </si>
  <si>
    <t xml:space="preserve">Qualification Pack-Accounts Executive (Payroll) </t>
  </si>
  <si>
    <t xml:space="preserve">Qualification Pack-Recording and Reporting </t>
  </si>
  <si>
    <t xml:space="preserve">Qualification Pack-Accounts Executive (Statutory Compliance) </t>
  </si>
  <si>
    <t>Automated Optical Inspection Operator </t>
  </si>
  <si>
    <t>In-circuit Testing Machine Operator </t>
  </si>
  <si>
    <t>Potting and Curing Operator </t>
  </si>
  <si>
    <t>Communications Electronics</t>
  </si>
  <si>
    <t>FPGA Design Engineer </t>
  </si>
  <si>
    <t>Repair Assistant – Switches </t>
  </si>
  <si>
    <t>DAS Set-top-box Installer and Service Technician </t>
  </si>
  <si>
    <t>Smartphones Repair Technician </t>
  </si>
  <si>
    <t>Design Engineer </t>
  </si>
  <si>
    <t>System Analyst </t>
  </si>
  <si>
    <t>Systems Designer </t>
  </si>
  <si>
    <t>Assembly Operator - Capacitor </t>
  </si>
  <si>
    <t>Auto Tester - Capacitor </t>
  </si>
  <si>
    <t>Capping Operator </t>
  </si>
  <si>
    <t>Coating, Curing &amp; Marking Operator </t>
  </si>
  <si>
    <t>Cutting, Crimping and Connector Assembly Operator </t>
  </si>
  <si>
    <t>Final Assembly Operator - Magnetics </t>
  </si>
  <si>
    <t>Manual Soldering Technician </t>
  </si>
  <si>
    <t>Masking Machine Operator </t>
  </si>
  <si>
    <t>Pressing Machine Operator </t>
  </si>
  <si>
    <t>Silicone Painting Operator </t>
  </si>
  <si>
    <t>Sorting Operator </t>
  </si>
  <si>
    <t>Testing Technician </t>
  </si>
  <si>
    <t>Vacuum Plant Operator </t>
  </si>
  <si>
    <t>Welding Operator - Resisters </t>
  </si>
  <si>
    <t>Winding Operator </t>
  </si>
  <si>
    <t>Area Sales Officer </t>
  </si>
  <si>
    <t>Assembly Operator – Energy Meter </t>
  </si>
  <si>
    <t>Assembly Operator - PLC </t>
  </si>
  <si>
    <t>Assembly Operator - UPS </t>
  </si>
  <si>
    <t>Draftsman </t>
  </si>
  <si>
    <t>Electrical Assembly Operator – Control Panel </t>
  </si>
  <si>
    <t>Field Technician – UPS and Inverter Functional Tester </t>
  </si>
  <si>
    <t>Mechanical Fitter – Control Panel </t>
  </si>
  <si>
    <t>Performance Tester </t>
  </si>
  <si>
    <t>Reliability Tester </t>
  </si>
  <si>
    <t>Safety Testing Technician </t>
  </si>
  <si>
    <t>Site Engineer – Control Panel </t>
  </si>
  <si>
    <t>Wireman – Control Panel </t>
  </si>
  <si>
    <t>Sales Executive-IT Hardware </t>
  </si>
  <si>
    <t>Access Controls Installation Technician </t>
  </si>
  <si>
    <t>CCTV Installation Technician </t>
  </si>
  <si>
    <t>Field Technician – Networking and Storage </t>
  </si>
  <si>
    <t>Final Product QC Technician </t>
  </si>
  <si>
    <t>Maintenance Technician </t>
  </si>
  <si>
    <t>Sales Executive </t>
  </si>
  <si>
    <t>Assembly Operator – PMD and X-Ray </t>
  </si>
  <si>
    <t>Box Assembly Operator </t>
  </si>
  <si>
    <t>Calibration Engineer </t>
  </si>
  <si>
    <t>Functional Tester – Medical Devices </t>
  </si>
  <si>
    <t>Installation and Service Engineer </t>
  </si>
  <si>
    <t>PCB Assembly Operator </t>
  </si>
  <si>
    <t>Purchase Executive </t>
  </si>
  <si>
    <t>Quality Engineer </t>
  </si>
  <si>
    <t>Electrical Design Developer </t>
  </si>
  <si>
    <t>Field Engineer – RACW </t>
  </si>
  <si>
    <t>Field Engineer – TV </t>
  </si>
  <si>
    <t>Field Technician – Digital Camera </t>
  </si>
  <si>
    <t>Field Technician – Other Home Appliances </t>
  </si>
  <si>
    <t>Functional Tester - RAC </t>
  </si>
  <si>
    <t>Functional Tester - TV </t>
  </si>
  <si>
    <t>Injection Moulding Operator </t>
  </si>
  <si>
    <t>Machine Maintenance Technician </t>
  </si>
  <si>
    <t>Performance Tester - RACWO </t>
  </si>
  <si>
    <t>Performance Tester - TV </t>
  </si>
  <si>
    <t>Safety Testing Technician - TV </t>
  </si>
  <si>
    <t>Safety Testing Technician - RACWO </t>
  </si>
  <si>
    <t>Bare Board Testing Operator </t>
  </si>
  <si>
    <t>Drilling Operator </t>
  </si>
  <si>
    <t>Inner Layer and Pressing Operator </t>
  </si>
  <si>
    <t>Maintenance Executive </t>
  </si>
  <si>
    <t>Routing Operator </t>
  </si>
  <si>
    <t>Solder Masking &amp; Legend Printing Operator </t>
  </si>
  <si>
    <t>AOI Machine Operator </t>
  </si>
  <si>
    <t>Box-building Assembly Technician </t>
  </si>
  <si>
    <t>Component Preparation Operator </t>
  </si>
  <si>
    <t>Final Testing Technician </t>
  </si>
  <si>
    <t>In-process and Final Quality Engineer </t>
  </si>
  <si>
    <t>Manual Insertion Operator </t>
  </si>
  <si>
    <t>Reflow -oven Soldering Operator </t>
  </si>
  <si>
    <t>Stencil Printing Operator </t>
  </si>
  <si>
    <t>Wave Soldering Machine Operator </t>
  </si>
  <si>
    <t>Business Development Executive </t>
  </si>
  <si>
    <t>Design-for-Test Engineer </t>
  </si>
  <si>
    <t>Die Bonding Operator </t>
  </si>
  <si>
    <t>Embedded Software Engineer </t>
  </si>
  <si>
    <t>Encapsulation Operator </t>
  </si>
  <si>
    <t>Physical Design Engineer </t>
  </si>
  <si>
    <t>Testing and Validation Engineer </t>
  </si>
  <si>
    <t>Verification Engineer </t>
  </si>
  <si>
    <t>Wire Bonding Operator </t>
  </si>
  <si>
    <t>Solar PV System Installation Engineer </t>
  </si>
  <si>
    <t>PV System Maintenance Technician </t>
  </si>
  <si>
    <t>Module Assembly Technician </t>
  </si>
  <si>
    <t>Solar Panel Installation Technician </t>
  </si>
  <si>
    <t>Module Soldering Operator </t>
  </si>
  <si>
    <t>Assembly Supervisor </t>
  </si>
  <si>
    <t>Customer Inspection Technician </t>
  </si>
  <si>
    <t>Design-for-Manufacture Engineer </t>
  </si>
  <si>
    <t>Electrical Technician </t>
  </si>
  <si>
    <t>Electronic Hardware Design Engineer </t>
  </si>
  <si>
    <t>Incoming Inspection Technician </t>
  </si>
  <si>
    <t>Mechanical Fitter </t>
  </si>
  <si>
    <t>PPC Engineer </t>
  </si>
  <si>
    <t>Sub-assembly Technician (Electronic) </t>
  </si>
  <si>
    <t>Mechanical Sub-assembly Technician </t>
  </si>
  <si>
    <t xml:space="preserve">Furniture Installer </t>
  </si>
  <si>
    <t>IT &amp; ITes</t>
  </si>
  <si>
    <t xml:space="preserve">Master Trainer for Junior Software Developer </t>
  </si>
  <si>
    <t xml:space="preserve">Qualifications Pack- Junior Software Developer </t>
  </si>
  <si>
    <t>Stoking Car Operator: Ferro Alloys</t>
  </si>
  <si>
    <t>Shift In Charge Furnace: Ferro</t>
  </si>
  <si>
    <t>Technician Furnace Transformer: Ferro</t>
  </si>
  <si>
    <t>Mobile Equipment Maintence</t>
  </si>
  <si>
    <t>Bearing Maintenance</t>
  </si>
  <si>
    <t>Fitter: Levelling, Alignment &amp; Balancing</t>
  </si>
  <si>
    <t>Fitter: Hydraulic &amp; Pneumatic System</t>
  </si>
  <si>
    <t>Belt Conveyor Maintenance</t>
  </si>
  <si>
    <t>Rigger: Rigging of heavy material</t>
  </si>
  <si>
    <t>Coil Packaging Machine Operator</t>
  </si>
  <si>
    <t>Process Operator</t>
  </si>
  <si>
    <t>EOT Crane Operator</t>
  </si>
  <si>
    <t>Conveyor Operation and Maintenance</t>
  </si>
  <si>
    <t>Tungsten Inert Gas Welder</t>
  </si>
  <si>
    <t>Machinsit</t>
  </si>
  <si>
    <t>Plasma Cutter</t>
  </si>
  <si>
    <t>Fitter Electrical Assembly</t>
  </si>
  <si>
    <t>Fitter Electronic Assembly</t>
  </si>
  <si>
    <t>Fitter Instrumentation</t>
  </si>
  <si>
    <t>Fluid Management Operator: Rolling Milles</t>
  </si>
  <si>
    <t>Dumper Operator</t>
  </si>
  <si>
    <t>Cast House Junior Operator</t>
  </si>
  <si>
    <t>Control Room Operator(Agglomeration)</t>
  </si>
  <si>
    <t>Control Room Operator Generic</t>
  </si>
  <si>
    <t>Furnace Operator Ferro Alloys</t>
  </si>
  <si>
    <t>House Keeping with mechanised equipment</t>
  </si>
  <si>
    <t>Laboratory Technician Physical</t>
  </si>
  <si>
    <t>Letter Writer cum Painter</t>
  </si>
  <si>
    <t>Manual Packaging &amp; Marking Operation</t>
  </si>
  <si>
    <t>Refractory Bricklayer</t>
  </si>
  <si>
    <t>Screen And Crusher Operator</t>
  </si>
  <si>
    <t>Stacker Re-Claimer Operator</t>
  </si>
  <si>
    <t>Supervisor for Refractory Brick laying</t>
  </si>
  <si>
    <t xml:space="preserve">Qualifications Pack –Scudding Operator </t>
  </si>
  <si>
    <t xml:space="preserve">Qualifications Pack –Setting Operator </t>
  </si>
  <si>
    <t xml:space="preserve">Qualifications Pack –Glazing Operator </t>
  </si>
  <si>
    <t xml:space="preserve">Qualifications Pack –Finishing Operator </t>
  </si>
  <si>
    <t xml:space="preserve">Qualifications Pack –Finishing Operator-Post Lasting </t>
  </si>
  <si>
    <t xml:space="preserve">Qualifications Pack –Laster (By Hand) </t>
  </si>
  <si>
    <t xml:space="preserve">Qualifications Pack –Heel Attacher (Ladies Shoe) </t>
  </si>
  <si>
    <t xml:space="preserve">Qualifications Pack –Skiver (By Hand) </t>
  </si>
  <si>
    <t xml:space="preserve">Qualifications Pack –Heel Builder </t>
  </si>
  <si>
    <t xml:space="preserve">Qualifications Pack –Pattern Cutter </t>
  </si>
  <si>
    <t xml:space="preserve">Qualifications Pack –Product Developer </t>
  </si>
  <si>
    <t xml:space="preserve">Qualifications Pack –CAD CAM Operator </t>
  </si>
  <si>
    <t xml:space="preserve">Qualifications Pack –Quality Control Inspector </t>
  </si>
  <si>
    <t xml:space="preserve">Qualifications Pack –Line Supervisor </t>
  </si>
  <si>
    <t xml:space="preserve">Qualifications Pack –Store -In-Charge </t>
  </si>
  <si>
    <t xml:space="preserve">Qualifications Pack –Sample Maker </t>
  </si>
  <si>
    <t xml:space="preserve">Qualifications Pack –Moulding Supervisor </t>
  </si>
  <si>
    <t xml:space="preserve">Qualifications Pack –Skiving Operator </t>
  </si>
  <si>
    <t xml:space="preserve">Qualifications Pack –CAD CAM Operator Goods </t>
  </si>
  <si>
    <t xml:space="preserve">Qualifications Pack –CAD CAM Operator Garments </t>
  </si>
  <si>
    <t xml:space="preserve">Qualifications Pack –Harness Maker </t>
  </si>
  <si>
    <t xml:space="preserve">Qualifications Pack –Sewing Machine Operator- Saddlery </t>
  </si>
  <si>
    <t xml:space="preserve">Qualifications Pack –Saddle Maker </t>
  </si>
  <si>
    <t xml:space="preserve">Qualifications Pack –Quality Control Inspector- Saddlery </t>
  </si>
  <si>
    <t xml:space="preserve">Courier Delivery Executive </t>
  </si>
  <si>
    <t xml:space="preserve">Courier Pick-up Executive </t>
  </si>
  <si>
    <t xml:space="preserve">Mail Handler </t>
  </si>
  <si>
    <t xml:space="preserve">Courier Sorter </t>
  </si>
  <si>
    <t xml:space="preserve">Shipment Bagging Agent </t>
  </si>
  <si>
    <t xml:space="preserve">Lead Courier </t>
  </si>
  <si>
    <t xml:space="preserve">Shipment Classification Agent </t>
  </si>
  <si>
    <t xml:space="preserve">Clearance Support Agent </t>
  </si>
  <si>
    <t xml:space="preserve">Shipment Query Handler </t>
  </si>
  <si>
    <t xml:space="preserve">Delivery Management Cell Agent </t>
  </si>
  <si>
    <t xml:space="preserve">Courier Branch Sales Executive </t>
  </si>
  <si>
    <t xml:space="preserve">Courier Institutional Sales Executive </t>
  </si>
  <si>
    <t xml:space="preserve">Key Consignor Executive </t>
  </si>
  <si>
    <t xml:space="preserve">Courier Claims Processor </t>
  </si>
  <si>
    <t xml:space="preserve">Bulldozer Operator </t>
  </si>
  <si>
    <t xml:space="preserve">Rig Mounted Drill Operator </t>
  </si>
  <si>
    <t xml:space="preserve">Dumper / Tipper Operator </t>
  </si>
  <si>
    <t xml:space="preserve">Excavator Operator </t>
  </si>
  <si>
    <t xml:space="preserve">Person Handling Explosives </t>
  </si>
  <si>
    <t xml:space="preserve">Mechanic / Fitter </t>
  </si>
  <si>
    <t xml:space="preserve">Loader Operator </t>
  </si>
  <si>
    <t xml:space="preserve">Mazdoor / Helper </t>
  </si>
  <si>
    <t xml:space="preserve">Sprinkler and Other Vehicle Driver </t>
  </si>
  <si>
    <t xml:space="preserve">Wire saw Operator </t>
  </si>
  <si>
    <t>Media and Entertainment</t>
  </si>
  <si>
    <t xml:space="preserve">Sales Director </t>
  </si>
  <si>
    <t xml:space="preserve">Sales Manager </t>
  </si>
  <si>
    <t xml:space="preserve">Sales Execeutive </t>
  </si>
  <si>
    <t xml:space="preserve">Sales Coordinatior </t>
  </si>
  <si>
    <t xml:space="preserve">Traffic Coordinator </t>
  </si>
  <si>
    <t xml:space="preserve">Advertising Operations Coordinator </t>
  </si>
  <si>
    <t xml:space="preserve">Account Director </t>
  </si>
  <si>
    <t xml:space="preserve">Account Executive </t>
  </si>
  <si>
    <t xml:space="preserve">Make-up Artist </t>
  </si>
  <si>
    <t xml:space="preserve">Hairdresser </t>
  </si>
  <si>
    <t xml:space="preserve">Prosthetics Artist </t>
  </si>
  <si>
    <t xml:space="preserve">Set Painter </t>
  </si>
  <si>
    <t xml:space="preserve">Props Master </t>
  </si>
  <si>
    <t xml:space="preserve">Set Decorator </t>
  </si>
  <si>
    <t>Fitness Trainer </t>
  </si>
  <si>
    <t>Lifeguard </t>
  </si>
  <si>
    <t>Sports Coach </t>
  </si>
  <si>
    <t>Sports Masseur </t>
  </si>
  <si>
    <t>Total No. of NOS under Industry Validation</t>
  </si>
  <si>
    <t>Power – Draft</t>
  </si>
  <si>
    <t>Qualification Pack-Senior Lineman- Distribution</t>
  </si>
  <si>
    <t xml:space="preserve">Debt Recovery Agent </t>
  </si>
  <si>
    <t>Helper: Power System (Transmission)</t>
  </si>
  <si>
    <t>Power System Technician (Transmission)</t>
  </si>
  <si>
    <t>Pipe Fitters</t>
  </si>
  <si>
    <t>G&amp;J/Q6603</t>
  </si>
  <si>
    <t>G&amp;J/Q0603</t>
  </si>
  <si>
    <t>G&amp;J/Q0604</t>
  </si>
  <si>
    <t>G&amp;J/Q2302</t>
  </si>
  <si>
    <t>Diet Assistant</t>
  </si>
  <si>
    <t>IES/Q0104</t>
  </si>
  <si>
    <t>IES/Q0105</t>
  </si>
  <si>
    <t>IES/Q0106</t>
  </si>
  <si>
    <t>IES/Q0107</t>
  </si>
  <si>
    <t>IES/Q0108</t>
  </si>
  <si>
    <t>IES/Q0109</t>
  </si>
  <si>
    <t>IES/Q0110</t>
  </si>
  <si>
    <t>IES/Q0111</t>
  </si>
  <si>
    <t>IES/Q1201</t>
  </si>
  <si>
    <t>IES/Q1101</t>
  </si>
  <si>
    <t>IES/Q1102</t>
  </si>
  <si>
    <t>IES/Q1103</t>
  </si>
  <si>
    <t>IES/Q1104</t>
  </si>
  <si>
    <t>IES/Q1105</t>
  </si>
  <si>
    <t>IES/Q1106</t>
  </si>
  <si>
    <t>IES/Q0103</t>
  </si>
  <si>
    <t>Mine Electrician</t>
  </si>
  <si>
    <t>Product Design Engineer - Mechanical</t>
  </si>
  <si>
    <t>Engineer-Product Lifecycle Management</t>
  </si>
  <si>
    <t>Management Trainee - Marketing</t>
  </si>
  <si>
    <t>Assembly Operator –  PMD and X-Ray</t>
  </si>
  <si>
    <t>Functional Tester – Medical  Devices</t>
  </si>
  <si>
    <t>A</t>
  </si>
  <si>
    <t>B</t>
  </si>
  <si>
    <t>C</t>
  </si>
  <si>
    <t>D</t>
  </si>
  <si>
    <t>In industry validation I have taken approx numbers 15</t>
  </si>
  <si>
    <t xml:space="preserve">Scudding Operator </t>
  </si>
  <si>
    <t xml:space="preserve">Setting Operator </t>
  </si>
  <si>
    <t xml:space="preserve">Glazing Operator </t>
  </si>
  <si>
    <t xml:space="preserve">Finishing Operator </t>
  </si>
  <si>
    <t xml:space="preserve">Finishing Operator-Post Lasting </t>
  </si>
  <si>
    <t xml:space="preserve">Laster (By Hand) </t>
  </si>
  <si>
    <t xml:space="preserve">Heel Attacher (Ladies Shoe) </t>
  </si>
  <si>
    <t xml:space="preserve">Skiver (By Hand) </t>
  </si>
  <si>
    <t xml:space="preserve">Heel Builder </t>
  </si>
  <si>
    <t xml:space="preserve">Pattern Cutter </t>
  </si>
  <si>
    <t xml:space="preserve">Product Developer </t>
  </si>
  <si>
    <t xml:space="preserve">CAD CAM Operator </t>
  </si>
  <si>
    <t xml:space="preserve">Quality Control Inspector </t>
  </si>
  <si>
    <t xml:space="preserve">Line Supervisor </t>
  </si>
  <si>
    <t xml:space="preserve">Store -In-Charge </t>
  </si>
  <si>
    <t xml:space="preserve">Sample Maker </t>
  </si>
  <si>
    <t xml:space="preserve">Moulding Supervisor </t>
  </si>
  <si>
    <t xml:space="preserve">Skiving Operator </t>
  </si>
  <si>
    <t xml:space="preserve">CAD CAM Operator Goods </t>
  </si>
  <si>
    <t xml:space="preserve">CAD CAM Operator Garments </t>
  </si>
  <si>
    <t xml:space="preserve">Harness Maker </t>
  </si>
  <si>
    <t xml:space="preserve">Sewing Machine Operator- Saddlery </t>
  </si>
  <si>
    <t xml:space="preserve">Saddle Maker </t>
  </si>
  <si>
    <t xml:space="preserve">Quality Control Inspector- Saddlery </t>
  </si>
  <si>
    <t>Total No. of Unique NOS</t>
  </si>
  <si>
    <t>Mobile Phone Hardware Repair Technician</t>
  </si>
  <si>
    <t>PCB Design Engineer</t>
  </si>
  <si>
    <t>Auto - AOI Machine Operator</t>
  </si>
  <si>
    <t>PCB - AOI Machine Operator</t>
  </si>
  <si>
    <t>Helper Dry Operations</t>
  </si>
  <si>
    <t>Helper- Wet Operations</t>
  </si>
  <si>
    <t>Scudder (Machine)</t>
  </si>
  <si>
    <t>Glazing Operator</t>
  </si>
  <si>
    <t xml:space="preserve">Finishing  Operator </t>
  </si>
  <si>
    <t>Helper- Upper Making</t>
  </si>
  <si>
    <t>Cutter (Footwear)</t>
  </si>
  <si>
    <t>Helper- Bottom Making</t>
  </si>
  <si>
    <t>Helper- Finishing (Footwear)</t>
  </si>
  <si>
    <t>Stitching Operator (Footwear)</t>
  </si>
  <si>
    <t>Pre-assembly Operator</t>
  </si>
  <si>
    <t>Skiving Operator (Footwear)</t>
  </si>
  <si>
    <t>Finsihing Operator- Post Lasting</t>
  </si>
  <si>
    <t>Laster- by hand</t>
  </si>
  <si>
    <t>Skiver-by hand (Footwear)</t>
  </si>
  <si>
    <t>Pattern Cutter (Footwear)</t>
  </si>
  <si>
    <t>Quality Control Inspector (Footwear)</t>
  </si>
  <si>
    <t>Store In-charge</t>
  </si>
  <si>
    <t>Moulding Supervisor</t>
  </si>
  <si>
    <t>Quality Control Inspector (Non Leather Footwear)</t>
  </si>
  <si>
    <t>Stitcher (Goods &amp; Garments)</t>
  </si>
  <si>
    <t>Helper- Finishing Operations (Goods &amp; Garments)</t>
  </si>
  <si>
    <t>Cutter(Goods &amp; Garments)</t>
  </si>
  <si>
    <t>Skiving Operator (Machine)</t>
  </si>
  <si>
    <t>Pattern Cutter (Goods &amp; Garments)</t>
  </si>
  <si>
    <t>Quality Control Inspector (Goods &amp; Garments)</t>
  </si>
  <si>
    <t>CAD CAM Operator (Goods)</t>
  </si>
  <si>
    <t>CAD CAM Operator (Garments)</t>
  </si>
  <si>
    <t>Quality Control Inspector- Saddlery</t>
  </si>
  <si>
    <t>Sewing Machine Operator- Saddlery</t>
  </si>
  <si>
    <t>Data Feeder Warehouse</t>
  </si>
  <si>
    <t>LSC/Q2306</t>
  </si>
  <si>
    <t>MES/Q0503</t>
  </si>
  <si>
    <t>VLSI Design Engineer</t>
  </si>
  <si>
    <t>In-Store Demonstrator</t>
  </si>
  <si>
    <t>Injection Molding Operator</t>
  </si>
  <si>
    <t>Safety Tester - TV</t>
  </si>
  <si>
    <t>Safety Tester - RACWO</t>
  </si>
  <si>
    <t>Performance Tester -RACWO</t>
  </si>
  <si>
    <t>Through Hole Assembly Operator</t>
  </si>
  <si>
    <t>Pick and Place Assembly Operator</t>
  </si>
  <si>
    <t>Solar Module Assembly Technician</t>
  </si>
  <si>
    <t>ICT Machine Operator</t>
  </si>
  <si>
    <t>DTH Set Top Box Installation &amp; Service Technician</t>
  </si>
  <si>
    <t>DAS Set Top Box Installation &amp; Service Technician</t>
  </si>
  <si>
    <t>Repair Assistant Switches</t>
  </si>
  <si>
    <t>Systems Analyst</t>
  </si>
  <si>
    <t>Systems Design Engineer</t>
  </si>
  <si>
    <t>LED Light Design Validation Engineer</t>
  </si>
  <si>
    <t>ELE/Q3106</t>
  </si>
  <si>
    <t>ELE/Q3503</t>
  </si>
  <si>
    <t>Supervisor Maintenance (Infrastructure Equipment)</t>
  </si>
  <si>
    <t xml:space="preserve">Raw Material Handling Operator </t>
  </si>
  <si>
    <t>ISC/Q5303</t>
  </si>
  <si>
    <t>Furnace Operator: Ferro Alloys</t>
  </si>
  <si>
    <t>ISC/Q0103</t>
  </si>
  <si>
    <t>Conveyor and Other Bulk Material Handling Technician</t>
  </si>
  <si>
    <t>AGR/Q7504</t>
  </si>
  <si>
    <t>AGR/Q7506</t>
  </si>
  <si>
    <t>ASC/Q6101</t>
  </si>
  <si>
    <t>ASC/Q6104</t>
  </si>
  <si>
    <t>ASC/Q6408</t>
  </si>
  <si>
    <t>ASC/Q4301</t>
  </si>
  <si>
    <t>ASC/Q3204</t>
  </si>
  <si>
    <t>ASC/Q3207</t>
  </si>
  <si>
    <t>ASC/Q3206</t>
  </si>
  <si>
    <t>ASC/Q3305</t>
  </si>
  <si>
    <t>ASC/Q3306</t>
  </si>
  <si>
    <t>ASC/Q3404</t>
  </si>
  <si>
    <t>ASC/Q3405</t>
  </si>
  <si>
    <t>ASC/Q3505</t>
  </si>
  <si>
    <t>ASC/Q3506</t>
  </si>
  <si>
    <t>ASC/Q3602</t>
  </si>
  <si>
    <t>ASC/Q3902</t>
  </si>
  <si>
    <t>ASC/Q3903</t>
  </si>
  <si>
    <t>ASC/Q4403</t>
  </si>
  <si>
    <t>ASC/Q4404</t>
  </si>
  <si>
    <t>ASC/Q4502</t>
  </si>
  <si>
    <t>ASC/Q4503</t>
  </si>
  <si>
    <t>ASC/Q4102</t>
  </si>
  <si>
    <t>ASC/Q6806</t>
  </si>
  <si>
    <t>ASC/Q6807</t>
  </si>
  <si>
    <t>ASC/Q1901</t>
  </si>
  <si>
    <t>ASC/Q9601</t>
  </si>
  <si>
    <t>ASC/Q9602</t>
  </si>
  <si>
    <t>ASC/Q8401</t>
  </si>
  <si>
    <t>ASC/Q8402</t>
  </si>
  <si>
    <t>ASC/Q8403</t>
  </si>
  <si>
    <t>ASC/Q8405</t>
  </si>
  <si>
    <t>ASC/Q8301</t>
  </si>
  <si>
    <t>ASC/Q8101</t>
  </si>
  <si>
    <t>ASC/Q8201</t>
  </si>
  <si>
    <t>ASC/Q8102</t>
  </si>
  <si>
    <t>ASC/Q6505</t>
  </si>
  <si>
    <t>ASC/Q9713</t>
  </si>
  <si>
    <t>ASC/Q9708</t>
  </si>
  <si>
    <t>ASC/Q9710</t>
  </si>
  <si>
    <t>ASC/Q9712</t>
  </si>
  <si>
    <t>ASC/Q9711</t>
  </si>
  <si>
    <t>ASC/Q1007</t>
  </si>
  <si>
    <t>ASC/Q1002</t>
  </si>
  <si>
    <t>ASC/Q1003</t>
  </si>
  <si>
    <t>ASC/Q1701</t>
  </si>
  <si>
    <t>ASC/Q2101</t>
  </si>
  <si>
    <t>ASC/Q0101</t>
  </si>
  <si>
    <t>ASC/Q0102</t>
  </si>
  <si>
    <t>ASC/Q0103</t>
  </si>
  <si>
    <t>ASC/Q0104</t>
  </si>
  <si>
    <t>ASC/Q0105</t>
  </si>
  <si>
    <t>ASC/Q0203</t>
  </si>
  <si>
    <t>ASC/Q0204</t>
  </si>
  <si>
    <t>ASC/Q0201</t>
  </si>
  <si>
    <t>ASC/Q0202</t>
  </si>
  <si>
    <t>ASC/Q0301</t>
  </si>
  <si>
    <t>ASC/Q0401</t>
  </si>
  <si>
    <t>ASC/Q0503</t>
  </si>
  <si>
    <t>ASC/Q0504</t>
  </si>
  <si>
    <t>ASC/Q1010</t>
  </si>
  <si>
    <t>ASC/Q1416</t>
  </si>
  <si>
    <t>ASC/Q1902</t>
  </si>
  <si>
    <t>ASC/Q1601</t>
  </si>
  <si>
    <t>ASC/Q0601</t>
  </si>
  <si>
    <t>ASC/Q0602</t>
  </si>
  <si>
    <t>ASC/Q0603</t>
  </si>
  <si>
    <t>ASC/Q0604</t>
  </si>
  <si>
    <t>ASC/Q0605</t>
  </si>
  <si>
    <t>ASC/Q0606</t>
  </si>
  <si>
    <t>ASC/Q0607</t>
  </si>
  <si>
    <t>ASC/Q0701</t>
  </si>
  <si>
    <t>ASC/Q0702</t>
  </si>
  <si>
    <t>ASC/Q0801</t>
  </si>
  <si>
    <t>ASC/Q0802</t>
  </si>
  <si>
    <t>ASC/Q0901</t>
  </si>
  <si>
    <t>ASC/Q0902</t>
  </si>
  <si>
    <t>AMH/Q2001</t>
  </si>
  <si>
    <t>AMH/Q1901</t>
  </si>
  <si>
    <t>AMH/Q2301</t>
  </si>
  <si>
    <t>AMH/Q2101</t>
  </si>
  <si>
    <t>AMH/Q1603</t>
  </si>
  <si>
    <t>AMH/Q1602</t>
  </si>
  <si>
    <t>AMH/Q2201</t>
  </si>
  <si>
    <t>AMH/Q1801</t>
  </si>
  <si>
    <t>CON/Q0402</t>
  </si>
  <si>
    <t>HCS/Q8701</t>
  </si>
  <si>
    <t>HCS/Q7801</t>
  </si>
  <si>
    <t>HCS/Q8702</t>
  </si>
  <si>
    <t>HCS/Q7802</t>
  </si>
  <si>
    <t>HCS/Q7803</t>
  </si>
  <si>
    <t>HCS/Q8703</t>
  </si>
  <si>
    <t>HCS/Q8704</t>
  </si>
  <si>
    <t>HCS/Q7901</t>
  </si>
  <si>
    <t>HCS/Q8705</t>
  </si>
  <si>
    <t>HCS/Q7902</t>
  </si>
  <si>
    <t>HCS/Q7903</t>
  </si>
  <si>
    <t>HCS/Q8706</t>
  </si>
  <si>
    <t>HCS/Q8707</t>
  </si>
  <si>
    <t>HCS/Q8001</t>
  </si>
  <si>
    <t>HCS/Q8002</t>
  </si>
  <si>
    <t>ISC/Q0101</t>
  </si>
  <si>
    <t>MIN/Q0426</t>
  </si>
  <si>
    <t>MIN/Q0433</t>
  </si>
  <si>
    <t>MIN/Q0422</t>
  </si>
  <si>
    <t>MIN/Q0437</t>
  </si>
  <si>
    <t>MIN/Q0440</t>
  </si>
  <si>
    <t>MIN/Q0438</t>
  </si>
  <si>
    <t>MIN/Q0436</t>
  </si>
  <si>
    <t>MIN/Q0424</t>
  </si>
  <si>
    <t>MIN/Q0412</t>
  </si>
  <si>
    <t>MIN/Q0427</t>
  </si>
  <si>
    <t>MIN/Q0411</t>
  </si>
  <si>
    <t>MIN/Q0418</t>
  </si>
  <si>
    <t>MIN/Q0419</t>
  </si>
  <si>
    <t>MIN/Q0421</t>
  </si>
  <si>
    <t>MIN/Q0420</t>
  </si>
  <si>
    <t>MIN/Q0417</t>
  </si>
  <si>
    <t>RSC/Q6001</t>
  </si>
  <si>
    <t>RSC/Q6002</t>
  </si>
  <si>
    <t>RSC/Q6003</t>
  </si>
  <si>
    <t>RSC/Q6004</t>
  </si>
  <si>
    <t>RSC/Q6005</t>
  </si>
  <si>
    <t>TEL/Q6205</t>
  </si>
  <si>
    <t>TEL/Q6206</t>
  </si>
  <si>
    <t>TEL/Q2400</t>
  </si>
  <si>
    <t>TEL/Q4103</t>
  </si>
  <si>
    <t>TSC/Q0201</t>
  </si>
  <si>
    <t>TSC/Q0203</t>
  </si>
  <si>
    <t>TSC/Q0301</t>
  </si>
  <si>
    <t>TSC/Q0202</t>
  </si>
  <si>
    <t>TSC/Q0302</t>
  </si>
  <si>
    <t>TSC/Q0401</t>
  </si>
  <si>
    <t>TSC/Q0402</t>
  </si>
  <si>
    <t>TSC/Q0403</t>
  </si>
  <si>
    <t>TSC/Q0303</t>
  </si>
  <si>
    <t>TSC/Q0106</t>
  </si>
  <si>
    <t>TSC/Q0103</t>
  </si>
  <si>
    <t>TSC/Q0104</t>
  </si>
  <si>
    <t>TSC/Q0101</t>
  </si>
  <si>
    <t>TSC/Q0102</t>
  </si>
  <si>
    <t>TSC/Q0105</t>
  </si>
  <si>
    <t>TSC/Q0501</t>
  </si>
  <si>
    <t>TSC/Q2201</t>
  </si>
  <si>
    <t>TSC/Q2202</t>
  </si>
  <si>
    <t>TSC/Q2601</t>
  </si>
  <si>
    <t>TSC/Q2402</t>
  </si>
  <si>
    <t>TSC/Q2403</t>
  </si>
  <si>
    <t>TSC/Q2404</t>
  </si>
  <si>
    <t>TSC/Q2405</t>
  </si>
  <si>
    <t>TSC/Q2101</t>
  </si>
  <si>
    <t>TSC/Q2103</t>
  </si>
  <si>
    <t>TSC/Q2102</t>
  </si>
  <si>
    <t>TSC/Q2205</t>
  </si>
  <si>
    <t>TSC/Q2301</t>
  </si>
  <si>
    <t>TSC/Q2302</t>
  </si>
  <si>
    <t>TSC/Q2406</t>
  </si>
  <si>
    <t>TSC/Q2401</t>
  </si>
  <si>
    <t>TSC/Q2206</t>
  </si>
  <si>
    <t>TSC/Q2203</t>
  </si>
  <si>
    <t>TSC/Q2204</t>
  </si>
  <si>
    <t>TSC/Q4101</t>
  </si>
  <si>
    <t>TSC/Q4102</t>
  </si>
  <si>
    <t>TSC/Q4103</t>
  </si>
  <si>
    <t>TSC/Q4201</t>
  </si>
  <si>
    <t>TSC/Q5201</t>
  </si>
  <si>
    <t>TSC/Q5601</t>
  </si>
  <si>
    <t>TSC/Q5101</t>
  </si>
  <si>
    <t>TSC/Q5204</t>
  </si>
  <si>
    <t>TSC/Q5701</t>
  </si>
  <si>
    <t>TSC/Q5102</t>
  </si>
  <si>
    <t>TSC/Q5202</t>
  </si>
  <si>
    <t>TSC/Q5203</t>
  </si>
  <si>
    <t>TSC/Q5301</t>
  </si>
  <si>
    <t>TSC/Q5302</t>
  </si>
  <si>
    <t>TSC/Q5402</t>
  </si>
  <si>
    <t>TSC/Q5403</t>
  </si>
  <si>
    <t>TSC/Q5205</t>
  </si>
  <si>
    <t>TSC/Q5206</t>
  </si>
  <si>
    <t>TSC/Q5501</t>
  </si>
  <si>
    <t>TSC/Q5502</t>
  </si>
  <si>
    <t>TSC/Q5503</t>
  </si>
  <si>
    <t>THC/Q0301</t>
  </si>
  <si>
    <t>THC/Q0202</t>
  </si>
  <si>
    <t>THC/Q0201</t>
  </si>
  <si>
    <t>THC/Q0203</t>
  </si>
  <si>
    <t>No of Unique NOS</t>
  </si>
  <si>
    <t>Master Crochet Lace Maker</t>
  </si>
  <si>
    <t>Crochet Lace Tailor</t>
  </si>
  <si>
    <t>Microfinance Executive</t>
  </si>
  <si>
    <t>IES/Q0102</t>
  </si>
  <si>
    <t>ISC/Q0801</t>
  </si>
  <si>
    <t>ISC/Q1201</t>
  </si>
  <si>
    <t>ISC/Q1203</t>
  </si>
  <si>
    <t>ISC/Q0406</t>
  </si>
  <si>
    <t>ISC/Q0407</t>
  </si>
  <si>
    <t>ISC/Q0408</t>
  </si>
  <si>
    <t>ISC/Q0201</t>
  </si>
  <si>
    <t>ISC/Q0204</t>
  </si>
  <si>
    <t>ISC/Q0102</t>
  </si>
  <si>
    <t>ISC/Q0409</t>
  </si>
  <si>
    <t>ISC/Q0913</t>
  </si>
  <si>
    <t>ISC/Q0704</t>
  </si>
  <si>
    <t>ISC/Q0410</t>
  </si>
  <si>
    <t>ISC/Q0301</t>
  </si>
  <si>
    <t>ISC/Q0104</t>
  </si>
  <si>
    <t>ISC/Q5501</t>
  </si>
  <si>
    <t>SSC/Q2601</t>
  </si>
  <si>
    <t>SSC/Q2101</t>
  </si>
  <si>
    <t>SSC/Q2401</t>
  </si>
  <si>
    <t>SSC/Q2202</t>
  </si>
  <si>
    <t>SSC/Q2201</t>
  </si>
  <si>
    <t>SSC/Q2702</t>
  </si>
  <si>
    <t>SSC/Q2701</t>
  </si>
  <si>
    <t>SSC/Q2302</t>
  </si>
  <si>
    <t>SSC/Q2502</t>
  </si>
  <si>
    <t>SSC/Q2801</t>
  </si>
  <si>
    <t>SSC/Q2402</t>
  </si>
  <si>
    <t>SSC/Q2501</t>
  </si>
  <si>
    <t>SSC/Q3001</t>
  </si>
  <si>
    <t>SSC/Q2301</t>
  </si>
  <si>
    <t>SSC/Q2901</t>
  </si>
  <si>
    <t>SSC/Q2902</t>
  </si>
  <si>
    <t>SSC/Q5101</t>
  </si>
  <si>
    <t>SSC/Q4201</t>
  </si>
  <si>
    <t>SSC/Q4401</t>
  </si>
  <si>
    <t>SSC/Q4301</t>
  </si>
  <si>
    <t>SSC/Q5201</t>
  </si>
  <si>
    <t>SSC/Q4202</t>
  </si>
  <si>
    <t>SSC/Q4701</t>
  </si>
  <si>
    <t>SSC/Q4101</t>
  </si>
  <si>
    <t>SSC/Q4102</t>
  </si>
  <si>
    <t>SSC/Q4801</t>
  </si>
  <si>
    <t>SSC/Q5301</t>
  </si>
  <si>
    <t>SSC/Q4601</t>
  </si>
  <si>
    <t>SSC/Q4501</t>
  </si>
  <si>
    <t>SSC/Q5001</t>
  </si>
  <si>
    <t>SSC/Q4901</t>
  </si>
  <si>
    <t>SSC/Q0701</t>
  </si>
  <si>
    <t>SSC/Q0201</t>
  </si>
  <si>
    <t>SSC/Q0301</t>
  </si>
  <si>
    <t>SSC/Q0101</t>
  </si>
  <si>
    <t>SSC/Q0507</t>
  </si>
  <si>
    <t>SSC/Q0801</t>
  </si>
  <si>
    <t>SSC/Q0401</t>
  </si>
  <si>
    <t>SSC/Q0506</t>
  </si>
  <si>
    <t>SSC/Q0504</t>
  </si>
  <si>
    <t>SSC/Q1302</t>
  </si>
  <si>
    <t>SSC/Q1101</t>
  </si>
  <si>
    <t>SSC/Q0901</t>
  </si>
  <si>
    <t>SSC/Q0501</t>
  </si>
  <si>
    <t>SSC/Q0505</t>
  </si>
  <si>
    <t>SSC/Q1301</t>
  </si>
  <si>
    <t>SSC/Q0502</t>
  </si>
  <si>
    <t>SSC/Q0503</t>
  </si>
  <si>
    <t>SSC/Q7102</t>
  </si>
  <si>
    <t>SSC/Q6601</t>
  </si>
  <si>
    <t>SSC/Q6901</t>
  </si>
  <si>
    <t>SSC/Q7101</t>
  </si>
  <si>
    <t>SSC/Q6201</t>
  </si>
  <si>
    <t>SSC/Q6802</t>
  </si>
  <si>
    <t>SSC/Q6301</t>
  </si>
  <si>
    <t>SSC/Q6302</t>
  </si>
  <si>
    <t>SSC/Q6703</t>
  </si>
  <si>
    <t>SSC/Q6501</t>
  </si>
  <si>
    <t>SSC/Q7002</t>
  </si>
  <si>
    <t>SSC/Q6303</t>
  </si>
  <si>
    <t>SSC/Q6702</t>
  </si>
  <si>
    <t>SSC/Q6101</t>
  </si>
  <si>
    <t>SSC/Q7201</t>
  </si>
  <si>
    <t>SSC/Q7202</t>
  </si>
  <si>
    <t>SSC/Q6801</t>
  </si>
  <si>
    <t>SSC/Q7001</t>
  </si>
  <si>
    <t>SSC/Q0508</t>
  </si>
  <si>
    <t>Warper</t>
  </si>
  <si>
    <t>Squash and Juice Processing Technician</t>
  </si>
  <si>
    <t>Pickle Making Technician</t>
  </si>
  <si>
    <t>Jam, Jelly and Ketchup Processing Technician</t>
  </si>
  <si>
    <t>Fruit Ripening Technician</t>
  </si>
  <si>
    <t>Fruits and Vegetables Drying/ Dehydration Technician</t>
  </si>
  <si>
    <t>Fruit Pulp Processing Technician</t>
  </si>
  <si>
    <t>Fruits and Vegetables Canning Technician</t>
  </si>
  <si>
    <t>Fruits and Vegetables Selection In-Charge</t>
  </si>
  <si>
    <t>Chief Miller</t>
  </si>
  <si>
    <t xml:space="preserve">Milling Technician </t>
  </si>
  <si>
    <t xml:space="preserve">Grain Mill Operator </t>
  </si>
  <si>
    <t xml:space="preserve">Pulse Processing Technician </t>
  </si>
  <si>
    <t>Dairy Products Processor</t>
  </si>
  <si>
    <t>Dairy Processing Equipment Operator</t>
  </si>
  <si>
    <t>Butter and Ghee Processing Operator</t>
  </si>
  <si>
    <t>Ice Cream Processing Technician</t>
  </si>
  <si>
    <t xml:space="preserve">Fish and Sea Food Processing Technician </t>
  </si>
  <si>
    <t xml:space="preserve">Assistant Lab Technician - Food and Agricultural Commodities </t>
  </si>
  <si>
    <t xml:space="preserve">Modified Atmosphere Storage Technician </t>
  </si>
  <si>
    <t xml:space="preserve">Purchase Assistant - Food and Agricultural Commodities </t>
  </si>
  <si>
    <t>FIC/Q0101</t>
  </si>
  <si>
    <t>FIC/Q0102</t>
  </si>
  <si>
    <t>FIC/Q0103</t>
  </si>
  <si>
    <t>FIC/Q0104</t>
  </si>
  <si>
    <t>FIC/Q0105</t>
  </si>
  <si>
    <t>FIC/Q0106</t>
  </si>
  <si>
    <t>FIC/Q0107</t>
  </si>
  <si>
    <t>FIC/Q0108</t>
  </si>
  <si>
    <t>FIC/Q1001</t>
  </si>
  <si>
    <t>FIC/Q1002</t>
  </si>
  <si>
    <t>FIC/Q1003</t>
  </si>
  <si>
    <t>FIC/Q1004</t>
  </si>
  <si>
    <t>FIC/Q7003</t>
  </si>
  <si>
    <t>FIC/Q7004</t>
  </si>
  <si>
    <t xml:space="preserve">Scientist Clinical Research Development </t>
  </si>
  <si>
    <t xml:space="preserve">Sound Assistant </t>
  </si>
  <si>
    <t>Sales Coordinator</t>
  </si>
  <si>
    <t>Accounts Executive</t>
  </si>
  <si>
    <t xml:space="preserve">Rubber Product Assembler </t>
  </si>
  <si>
    <t>Broadband Technician</t>
  </si>
  <si>
    <t>Housekeeping Attendant (Manual Cleaning)</t>
  </si>
  <si>
    <t>Auto Rickshaw Driver</t>
  </si>
  <si>
    <t>Industrial Engineer (IE) Executive</t>
  </si>
  <si>
    <t>Specialized Sewing Machine Operator</t>
  </si>
  <si>
    <t>Service Engineer - Installation and Commissioning</t>
  </si>
  <si>
    <t xml:space="preserve">Cold Storage Technician </t>
  </si>
  <si>
    <t>Mechanic (Engine)</t>
  </si>
  <si>
    <t>Mechanic (Hydraulic)</t>
  </si>
  <si>
    <t>House Keeping with Mechanised Equipment</t>
  </si>
  <si>
    <t>Pre- Assembly Operator</t>
  </si>
  <si>
    <t>Advertising Operational Coordinator</t>
  </si>
  <si>
    <t>Coconut Grower</t>
  </si>
  <si>
    <t>CON/Q0103</t>
  </si>
  <si>
    <t>FIC/Q2001</t>
  </si>
  <si>
    <t>FIC/Q2002</t>
  </si>
  <si>
    <t>FIC/Q2003</t>
  </si>
  <si>
    <t>FIC/Q2004</t>
  </si>
  <si>
    <t>FIC/Q4001</t>
  </si>
  <si>
    <t>FIC/Q7005</t>
  </si>
  <si>
    <t>FIC/Q5001</t>
  </si>
  <si>
    <t>FIC/Q5002</t>
  </si>
  <si>
    <t>Plant Biscuit Production Specialist</t>
  </si>
  <si>
    <t>FIC/Q5003</t>
  </si>
  <si>
    <t>FIC/Q5004</t>
  </si>
  <si>
    <t>FIC/Q5005</t>
  </si>
  <si>
    <t>Pattern Master</t>
  </si>
  <si>
    <t>Assistant Fashion Designer</t>
  </si>
  <si>
    <t>Hand Embroiderer (Addawala)</t>
  </si>
  <si>
    <t>Washing Machine Operator</t>
  </si>
  <si>
    <t>Record Keeper</t>
  </si>
  <si>
    <t>Merchandiser - Made-ups &amp; Home Furnishing</t>
  </si>
  <si>
    <t>Cutting Supervisor</t>
  </si>
  <si>
    <t>Online Sample Designer</t>
  </si>
  <si>
    <t>Boutique Manager</t>
  </si>
  <si>
    <t>Store Keeper</t>
  </si>
  <si>
    <t>Sourcing Manager</t>
  </si>
  <si>
    <t>Finisher</t>
  </si>
  <si>
    <t>Assistant Designer- Home Furnishing</t>
  </si>
  <si>
    <t>Assistant Designer- Made ups</t>
  </si>
  <si>
    <t>Line Supervisor Stitching</t>
  </si>
  <si>
    <t>Sewing Machine Operator- Knits</t>
  </si>
  <si>
    <t>AMH/Q1105</t>
  </si>
  <si>
    <t>AMH/Q1210</t>
  </si>
  <si>
    <t>AMH/Q1010</t>
  </si>
  <si>
    <t>AMH/Q1810</t>
  </si>
  <si>
    <t>AMH/Q1920</t>
  </si>
  <si>
    <t>AMH/Q1947</t>
  </si>
  <si>
    <t>AMH/Q0911</t>
  </si>
  <si>
    <t>AMH/Q0610</t>
  </si>
  <si>
    <t>AMH/Q1215</t>
  </si>
  <si>
    <t>AMH/Q1910</t>
  </si>
  <si>
    <t>AMH/Q0501</t>
  </si>
  <si>
    <t>AMH/Q0920</t>
  </si>
  <si>
    <t>AMH/Q1510</t>
  </si>
  <si>
    <t>AMH/Q0615</t>
  </si>
  <si>
    <t>AMH/Q1220</t>
  </si>
  <si>
    <t>AMH/Q1230</t>
  </si>
  <si>
    <t>AMH/Q0601</t>
  </si>
  <si>
    <t>AMH/Q1407</t>
  </si>
  <si>
    <t>AMH/Q0305</t>
  </si>
  <si>
    <t>Green Jobs</t>
  </si>
  <si>
    <t>SGJ/Q0101</t>
  </si>
  <si>
    <t>Solar PV Installer (Suryamitra)</t>
  </si>
  <si>
    <t>X- ray Technician</t>
  </si>
  <si>
    <t>Lancing &amp; Scarfing Operator</t>
  </si>
  <si>
    <t>Investigator</t>
  </si>
  <si>
    <t>THC/Q3006</t>
  </si>
  <si>
    <t>THC/Q0406</t>
  </si>
  <si>
    <t>THC/Q0404</t>
  </si>
  <si>
    <t>THC/Q4524</t>
  </si>
  <si>
    <t>THC/Q4201</t>
  </si>
  <si>
    <t>THC/Q4521</t>
  </si>
  <si>
    <t>THC/Q4517</t>
  </si>
  <si>
    <t>THC/Q4501</t>
  </si>
  <si>
    <t>THC/Q4509</t>
  </si>
  <si>
    <t>THC/Q4304</t>
  </si>
  <si>
    <t>THC/Q4402</t>
  </si>
  <si>
    <t>THC/Q4502</t>
  </si>
  <si>
    <t>THC/Q4405</t>
  </si>
  <si>
    <t>THC/Q4202</t>
  </si>
  <si>
    <t>THC/Q5602</t>
  </si>
  <si>
    <t>THC/Q5801</t>
  </si>
  <si>
    <t>THC/Q5901</t>
  </si>
  <si>
    <t>THC/Q5707</t>
  </si>
  <si>
    <t>THC/Q5708</t>
  </si>
  <si>
    <t>THC/Q5709</t>
  </si>
  <si>
    <t>THC/Q5701</t>
  </si>
  <si>
    <t>THC/Q5802</t>
  </si>
  <si>
    <t>THC/Q0302</t>
  </si>
  <si>
    <t>THC/Q0103</t>
  </si>
  <si>
    <t>THC/Q0306</t>
  </si>
  <si>
    <t>THC/Q0405</t>
  </si>
  <si>
    <t>THC/Q0106</t>
  </si>
  <si>
    <t>THC/Q0307</t>
  </si>
  <si>
    <t>THC/Q0109</t>
  </si>
  <si>
    <t>THC/Q0501</t>
  </si>
  <si>
    <t>THC/Q0108</t>
  </si>
  <si>
    <t>THC/Q0208</t>
  </si>
  <si>
    <t>THC/Q0207</t>
  </si>
  <si>
    <t>THC/Q0205</t>
  </si>
  <si>
    <t>THC/Q0204</t>
  </si>
  <si>
    <t>THC/Q0305</t>
  </si>
  <si>
    <t>THC/Q0403</t>
  </si>
  <si>
    <t>THC/Q7601</t>
  </si>
  <si>
    <t>THC/Q3002</t>
  </si>
  <si>
    <t>THC/Q2903</t>
  </si>
  <si>
    <t>THC/Q3303</t>
  </si>
  <si>
    <t>THC/Q3007</t>
  </si>
  <si>
    <t>Barber</t>
  </si>
  <si>
    <t>Senior Stylist</t>
  </si>
  <si>
    <t>Senior Barber</t>
  </si>
  <si>
    <t>Haircare Trainer</t>
  </si>
  <si>
    <t>Senior Beauty Therapist</t>
  </si>
  <si>
    <t>Skincare Trainer</t>
  </si>
  <si>
    <t>Aesthetician</t>
  </si>
  <si>
    <t>Assistant Tattoo artist</t>
  </si>
  <si>
    <t>Tattoo artist</t>
  </si>
  <si>
    <t>Tattoo Trainer</t>
  </si>
  <si>
    <t>Intern</t>
  </si>
  <si>
    <t>Junior Faculty</t>
  </si>
  <si>
    <t>Senior Faculty</t>
  </si>
  <si>
    <t>Institute Technical Head</t>
  </si>
  <si>
    <t>Category Expert</t>
  </si>
  <si>
    <t>Institute Head</t>
  </si>
  <si>
    <t>Mehendi Specialist</t>
  </si>
  <si>
    <t>Make Up Trainer</t>
  </si>
  <si>
    <t>Senior Spa Therapist</t>
  </si>
  <si>
    <t>Spa Trainer</t>
  </si>
  <si>
    <t>Nail Technician</t>
  </si>
  <si>
    <t>Senior Nail Technician</t>
  </si>
  <si>
    <t>Nails Trainer</t>
  </si>
  <si>
    <t>Senior Prosthetic and Media Make Up Artist</t>
  </si>
  <si>
    <t>BWS/Q0204</t>
  </si>
  <si>
    <t>BWS/Q0205</t>
  </si>
  <si>
    <t>BWS/Q0206</t>
  </si>
  <si>
    <t>BWS/Q0104</t>
  </si>
  <si>
    <t>BWS/Q0106</t>
  </si>
  <si>
    <t>BWS/Q0105</t>
  </si>
  <si>
    <t>BWS/Q0302</t>
  </si>
  <si>
    <t>BWS/Q0305</t>
  </si>
  <si>
    <t>BWS/Q0304</t>
  </si>
  <si>
    <t>BWS/Q0403</t>
  </si>
  <si>
    <t>BWS/Q0404</t>
  </si>
  <si>
    <t>BWS/Q0501</t>
  </si>
  <si>
    <t>BWS/Q0502</t>
  </si>
  <si>
    <t>BWS/Q0601</t>
  </si>
  <si>
    <t>BWS/Q0602</t>
  </si>
  <si>
    <t>BWS/Q0603</t>
  </si>
  <si>
    <t>BWS/Q0604</t>
  </si>
  <si>
    <t>BWS/Q0605</t>
  </si>
  <si>
    <t>BWS/Q0606</t>
  </si>
  <si>
    <t>BWS/Q0701</t>
  </si>
  <si>
    <t>BWS/Q0702</t>
  </si>
  <si>
    <t>BWS/Q0703</t>
  </si>
  <si>
    <t>BWS/Q1003</t>
  </si>
  <si>
    <t>BWS/Q1004</t>
  </si>
  <si>
    <t>ISC/Q0820</t>
  </si>
  <si>
    <t>Supervisor - Structure</t>
  </si>
  <si>
    <t>Supervisor - Finishes</t>
  </si>
  <si>
    <t>Quality Technician</t>
  </si>
  <si>
    <t>Construction UT Tester</t>
  </si>
  <si>
    <t>Construction MPT Tester</t>
  </si>
  <si>
    <t>Construction DPT Tester</t>
  </si>
  <si>
    <t>Assistant Paint Inspector</t>
  </si>
  <si>
    <t xml:space="preserve">Supervisor - Electrical Works </t>
  </si>
  <si>
    <t>Supervisor - Piling</t>
  </si>
  <si>
    <t>Assistant Technician - Prestress</t>
  </si>
  <si>
    <t>Technician - Prestress</t>
  </si>
  <si>
    <t>Senior Technician - Prestress</t>
  </si>
  <si>
    <t>Assistant Surveyor</t>
  </si>
  <si>
    <t>Surveyor</t>
  </si>
  <si>
    <t>Assistant Pavement Layer</t>
  </si>
  <si>
    <t>Pavement Layer</t>
  </si>
  <si>
    <t>Foreman - Roads &amp; Runways</t>
  </si>
  <si>
    <t>Supervisor - Roads &amp; Runways</t>
  </si>
  <si>
    <t>Helper Interior Finishes</t>
  </si>
  <si>
    <t>Helper Façade Installer</t>
  </si>
  <si>
    <t>Assistant False Ceiling and Drywall Installer</t>
  </si>
  <si>
    <t>Assistant Façade Installer</t>
  </si>
  <si>
    <t>Doors &amp; Windows Fixer</t>
  </si>
  <si>
    <t>Façade Installer</t>
  </si>
  <si>
    <t>False Ceiling &amp; Drywall Installer</t>
  </si>
  <si>
    <t>Chargehand - Façade Installer</t>
  </si>
  <si>
    <t>Chargehand - False Ceiling &amp; Drywall Installer</t>
  </si>
  <si>
    <t>Foreman Façade Installation</t>
  </si>
  <si>
    <t>Supervisor - Fabrication</t>
  </si>
  <si>
    <t>EHS Steward</t>
  </si>
  <si>
    <t xml:space="preserve">Supervisor - Site EHS </t>
  </si>
  <si>
    <t>Khalasi (Assistant Rigger)</t>
  </si>
  <si>
    <t>Rigger Structural Erection</t>
  </si>
  <si>
    <t>Foreman Erection</t>
  </si>
  <si>
    <t>Supervisor Erection</t>
  </si>
  <si>
    <t>Foreman Painting and Decorating</t>
  </si>
  <si>
    <t>Helper Fabrication</t>
  </si>
  <si>
    <t>Assistant Construction Fitter</t>
  </si>
  <si>
    <t>Construction Fitter</t>
  </si>
  <si>
    <t>Fabricator</t>
  </si>
  <si>
    <t>Foreman Fabrication</t>
  </si>
  <si>
    <t>Helper Mason</t>
  </si>
  <si>
    <t>Mason Special Finishing</t>
  </si>
  <si>
    <t>Mason Form Finished &amp; Special Concrete</t>
  </si>
  <si>
    <t>Foreman Concrete</t>
  </si>
  <si>
    <t>Helper Bar Bender &amp; Steel Fixer</t>
  </si>
  <si>
    <t>Assistant Bar Bender &amp; Steel Fixer</t>
  </si>
  <si>
    <t>Chargehand Shuttering Carpenter - System</t>
  </si>
  <si>
    <t>Chargehand Shuttering Carpenter - Conventional</t>
  </si>
  <si>
    <t>Assistant Scaffolder - Conventional</t>
  </si>
  <si>
    <t>Assistant Scaffolder - System</t>
  </si>
  <si>
    <t>Chargehand Scaffolding - System</t>
  </si>
  <si>
    <t>Foreman Scaffolding</t>
  </si>
  <si>
    <t>Construction Electrician - LV</t>
  </si>
  <si>
    <t>CON/Q0111</t>
  </si>
  <si>
    <t>CON/Q0112</t>
  </si>
  <si>
    <t>CON/Q0403</t>
  </si>
  <si>
    <t>CON/Q0404</t>
  </si>
  <si>
    <t>CON/Q0405</t>
  </si>
  <si>
    <t>CON/Q0406</t>
  </si>
  <si>
    <t>CON/Q0407</t>
  </si>
  <si>
    <t>CON/Q0605</t>
  </si>
  <si>
    <t>CON/Q0710</t>
  </si>
  <si>
    <t>CON/Q0801</t>
  </si>
  <si>
    <t>CON/Q0802</t>
  </si>
  <si>
    <t>CON/Q0803</t>
  </si>
  <si>
    <t>CON/Q0901</t>
  </si>
  <si>
    <t>CON/Q0902</t>
  </si>
  <si>
    <t>CON/Q1001</t>
  </si>
  <si>
    <t>CON/Q1002</t>
  </si>
  <si>
    <t>CON/Q1003</t>
  </si>
  <si>
    <t>CON/Q1004</t>
  </si>
  <si>
    <t>CON/Q1101</t>
  </si>
  <si>
    <t>CON/Q1102</t>
  </si>
  <si>
    <t>CON/Q1103</t>
  </si>
  <si>
    <t>CON/Q1104</t>
  </si>
  <si>
    <t>CON/Q1105</t>
  </si>
  <si>
    <t>CON/Q1106</t>
  </si>
  <si>
    <t>CON/Q1107</t>
  </si>
  <si>
    <t>CON/Q1108</t>
  </si>
  <si>
    <t>CON/Q1109</t>
  </si>
  <si>
    <t>CON/Q1110</t>
  </si>
  <si>
    <t>CON/Q1111</t>
  </si>
  <si>
    <t>CON/Q1209</t>
  </si>
  <si>
    <t>CON/Q1301</t>
  </si>
  <si>
    <t>CON/Q1401</t>
  </si>
  <si>
    <t>CON/Q1402</t>
  </si>
  <si>
    <t>CON/Q1501</t>
  </si>
  <si>
    <t>CON/Q1502</t>
  </si>
  <si>
    <t>CON/Q1503</t>
  </si>
  <si>
    <t>CON/Q0701</t>
  </si>
  <si>
    <t>CON/Q0702</t>
  </si>
  <si>
    <t>CON/Q0703</t>
  </si>
  <si>
    <t>CON/Q0705</t>
  </si>
  <si>
    <t>CON/Q0706</t>
  </si>
  <si>
    <t>CON/Q0707</t>
  </si>
  <si>
    <t>CON/Q0708</t>
  </si>
  <si>
    <t>CON/Q0709</t>
  </si>
  <si>
    <t>CON/Q0503</t>
  </si>
  <si>
    <t>CON/Q0504</t>
  </si>
  <si>
    <t>CON/Q0505</t>
  </si>
  <si>
    <t>CON/Q1201</t>
  </si>
  <si>
    <t>CON/Q1202</t>
  </si>
  <si>
    <t>CON/Q1203</t>
  </si>
  <si>
    <t>CON/Q1205</t>
  </si>
  <si>
    <t>CON/Q1206</t>
  </si>
  <si>
    <t>CON/Q1207</t>
  </si>
  <si>
    <t>CON/Q1208</t>
  </si>
  <si>
    <t>Rigger Precast Erection</t>
  </si>
  <si>
    <t>Senior Colorist</t>
  </si>
  <si>
    <t>Colorist</t>
  </si>
  <si>
    <t>ISC/Q0304</t>
  </si>
  <si>
    <t>Elderly Caretaker (Non-Clinical)</t>
  </si>
  <si>
    <t>DWC/Q0801</t>
  </si>
  <si>
    <t>ISC/Q0819</t>
  </si>
  <si>
    <t>Fitter &amp; Maintenance Water Cooling</t>
  </si>
  <si>
    <t>Pipeline Fitter &amp; Maintenance</t>
  </si>
  <si>
    <t>ISC/Q0813</t>
  </si>
  <si>
    <t xml:space="preserve">Transport Coordinator </t>
  </si>
  <si>
    <t>Base Camp Manager</t>
  </si>
  <si>
    <t xml:space="preserve">Bungee Jump Guide </t>
  </si>
  <si>
    <t xml:space="preserve">Heritage Tour Guide </t>
  </si>
  <si>
    <t>Paragliding Coach</t>
  </si>
  <si>
    <t>Tour Escort</t>
  </si>
  <si>
    <t xml:space="preserve">Tour Guide </t>
  </si>
  <si>
    <t>Tour Manager</t>
  </si>
  <si>
    <t xml:space="preserve">Tour Vehicle Driver </t>
  </si>
  <si>
    <t>Facility Store Keeper</t>
  </si>
  <si>
    <t>Billing Executive</t>
  </si>
  <si>
    <t>Assistant Catering Manager</t>
  </si>
  <si>
    <t>Assistant Facility Manager</t>
  </si>
  <si>
    <t>Facility Management Executive</t>
  </si>
  <si>
    <t>Facility Supervisor</t>
  </si>
  <si>
    <t>Surface Polisher</t>
  </si>
  <si>
    <t>Water Tank Cleaner</t>
  </si>
  <si>
    <t>Bartender</t>
  </si>
  <si>
    <t>Bell Captain</t>
  </si>
  <si>
    <t>Captain</t>
  </si>
  <si>
    <t>Commi 1</t>
  </si>
  <si>
    <t>Duty Manager</t>
  </si>
  <si>
    <t>F&amp;B Service Trainee</t>
  </si>
  <si>
    <t>Front Office Executive</t>
  </si>
  <si>
    <t>Guest House Caretaker</t>
  </si>
  <si>
    <t>Guest Relations Manager</t>
  </si>
  <si>
    <t>Housekeeping Executive</t>
  </si>
  <si>
    <t>Housekeeping Manager</t>
  </si>
  <si>
    <t>Laundry Machine Operator</t>
  </si>
  <si>
    <t>Laundry Valet</t>
  </si>
  <si>
    <t>Outlet Manager</t>
  </si>
  <si>
    <t>Sous Chef</t>
  </si>
  <si>
    <t>Cleaner-Roadside Eatery</t>
  </si>
  <si>
    <t>Counter Sale Executive</t>
  </si>
  <si>
    <t>Kitchen Helper</t>
  </si>
  <si>
    <t>Fitter - Instrumentation</t>
  </si>
  <si>
    <t>BWS/Q2301</t>
  </si>
  <si>
    <t>BWS/Q0208</t>
  </si>
  <si>
    <t>BWS/Q0209</t>
  </si>
  <si>
    <t>BWS/Q2303</t>
  </si>
  <si>
    <t>BWS/Q2302</t>
  </si>
  <si>
    <t>Combing operator</t>
  </si>
  <si>
    <t>Carpenter Wooden Furniture</t>
  </si>
  <si>
    <t>Fitter- Modular Furniture</t>
  </si>
  <si>
    <t>FFS/Q5702</t>
  </si>
  <si>
    <t>Assistant – Fitter- Modular Furniture</t>
  </si>
  <si>
    <t>FFS/Q5701</t>
  </si>
  <si>
    <t>Lock Technician</t>
  </si>
  <si>
    <t>FFS/Q5703</t>
  </si>
  <si>
    <t>People with Disability*</t>
  </si>
  <si>
    <t>Meet &amp; Greet officer</t>
  </si>
  <si>
    <t>THC/Q4205</t>
  </si>
  <si>
    <t>Trainee Chef</t>
  </si>
  <si>
    <t>Shuttering Carpenter System</t>
  </si>
  <si>
    <t>Helper Construction Painter</t>
  </si>
  <si>
    <t xml:space="preserve">Wastewater Treatment Plant Technician </t>
  </si>
  <si>
    <t>Wastewater Treatment Plant Helper</t>
  </si>
  <si>
    <t>Solar PV Installer - Electrical</t>
  </si>
  <si>
    <t>Solar PV Installer - Civil</t>
  </si>
  <si>
    <t>SGJ/Q0102</t>
  </si>
  <si>
    <t>SGJ/Q0103</t>
  </si>
  <si>
    <t>THC/Q2702</t>
  </si>
  <si>
    <t>Mine Welder</t>
  </si>
  <si>
    <t>Wellness Neurotherapist</t>
  </si>
  <si>
    <t>Senior Wellness Neurotherapist</t>
  </si>
  <si>
    <t>Master Wellness Neurotherapist</t>
  </si>
  <si>
    <t>CON/Q0310</t>
  </si>
  <si>
    <t>CON/Q0312</t>
  </si>
  <si>
    <t>Rigger Piling</t>
  </si>
  <si>
    <t>CON/Q0704</t>
  </si>
  <si>
    <t>MIN/Q0203</t>
  </si>
  <si>
    <t>MIN/Q0209</t>
  </si>
  <si>
    <t>MIN/Q0201</t>
  </si>
  <si>
    <t>MIN/Q0208</t>
  </si>
  <si>
    <t>MIN/Q0304</t>
  </si>
  <si>
    <t>Explosives Handler</t>
  </si>
  <si>
    <t>MIN/Q0204</t>
  </si>
  <si>
    <t>MIN/Q0205</t>
  </si>
  <si>
    <t>MIN/Q0202</t>
  </si>
  <si>
    <t xml:space="preserve">Jumbo Drill Operator/ Jumbo Operator </t>
  </si>
  <si>
    <t>MIN/Q0429</t>
  </si>
  <si>
    <t>MIN/Q0439</t>
  </si>
  <si>
    <t>MIN/Q0413</t>
  </si>
  <si>
    <t>MIN/Q0434</t>
  </si>
  <si>
    <t>MIN/Q0414</t>
  </si>
  <si>
    <t>MIN/Q0428</t>
  </si>
  <si>
    <t>MIN/Q0415</t>
  </si>
  <si>
    <t>MIN/Q0416</t>
  </si>
  <si>
    <t>MIN/Q0430</t>
  </si>
  <si>
    <t>MIN/Q0432</t>
  </si>
  <si>
    <t>MIN/Q0435</t>
  </si>
  <si>
    <t>MIN/Q0423</t>
  </si>
  <si>
    <t>MIN/Q0431</t>
  </si>
  <si>
    <t>Colour mixing operator (Ceramics)</t>
  </si>
  <si>
    <t>Rural Mason</t>
  </si>
  <si>
    <t>CON/Q3603</t>
  </si>
  <si>
    <t>Poultry farm manager</t>
  </si>
  <si>
    <t>Poultry shed designer</t>
  </si>
  <si>
    <t xml:space="preserve">Poultry feed, food safety and labelling supervisor </t>
  </si>
  <si>
    <t xml:space="preserve">Small poultry farmer </t>
  </si>
  <si>
    <t xml:space="preserve">Non Timber Forest Produce Collector </t>
  </si>
  <si>
    <t>Forest Nursery Raiser</t>
  </si>
  <si>
    <t>AGR/Q6103</t>
  </si>
  <si>
    <t>AGR/Q1202</t>
  </si>
  <si>
    <t>Greenhouse Operator</t>
  </si>
  <si>
    <t>AGR/Q1003</t>
  </si>
  <si>
    <t>Watershed Engineer</t>
  </si>
  <si>
    <t>Watershed Supervisor</t>
  </si>
  <si>
    <t>AGR/Q6605</t>
  </si>
  <si>
    <t>Watershed Manager</t>
  </si>
  <si>
    <t>AGR/Q6604</t>
  </si>
  <si>
    <t>Watershed Assistant</t>
  </si>
  <si>
    <t>AGR/Q6607</t>
  </si>
  <si>
    <t>Village Water Technician</t>
  </si>
  <si>
    <t>AGR/Q6602</t>
  </si>
  <si>
    <t>Watershed Consultant</t>
  </si>
  <si>
    <t>AGR/Q6603</t>
  </si>
  <si>
    <t>Community Mobilizer</t>
  </si>
  <si>
    <t>AGR/Q6601</t>
  </si>
  <si>
    <t>Tack Welder</t>
  </si>
  <si>
    <t>CON/Q1251</t>
  </si>
  <si>
    <t>Florist</t>
  </si>
  <si>
    <t>AGR/Q0703</t>
  </si>
  <si>
    <t xml:space="preserve">Front Line Health Worker </t>
  </si>
  <si>
    <t xml:space="preserve">Medical Equipment Technician (Basic Clinical Equipment) </t>
  </si>
  <si>
    <t>Speech Audio Therapy Assistant</t>
  </si>
  <si>
    <t>Dental Technician</t>
  </si>
  <si>
    <t>Dento Oral Hygienist</t>
  </si>
  <si>
    <t>HSS/Q2201</t>
  </si>
  <si>
    <t>Cast and diamonds-set jewellery - Product Development Manager</t>
  </si>
  <si>
    <t>Cast and diamonds-set jewellery - Merchandiser Design</t>
  </si>
  <si>
    <t>Cast and diamonds-set jewellery - CAD Designer</t>
  </si>
  <si>
    <t>Cast and diamonds-set jewellery - Hand Sketch Designer (Basic)</t>
  </si>
  <si>
    <t>Cast and diamonds-set jewellery - CAM Machine Operator</t>
  </si>
  <si>
    <t>Cast and diamonds-set jewellery - Wax Tree Maker</t>
  </si>
  <si>
    <t>Cast and diamonds-set jewellery - Casting Machine Operator</t>
  </si>
  <si>
    <t>Cast and diamonds-set jewellery - Filer and Assembler</t>
  </si>
  <si>
    <t>Diamond Processing - Polishing Supervisor</t>
  </si>
  <si>
    <t>Cast and diamonds-set jewellery - Jewellery Polisher</t>
  </si>
  <si>
    <t>Cast and diamonds-set jewellery - Metal Setter (Basic)</t>
  </si>
  <si>
    <t>Cast and diamonds-set jewellery - Plater</t>
  </si>
  <si>
    <t>Cast and diamonds-set jewellery - Refiner</t>
  </si>
  <si>
    <t>Handmade Gold and Gems-set Jewellery - Final QC and Inspector</t>
  </si>
  <si>
    <t>Diamond Processing - Rough Marker</t>
  </si>
  <si>
    <t>Diamond Processing - Window Opener</t>
  </si>
  <si>
    <t>Diamond Processing - Planning Supervisor</t>
  </si>
  <si>
    <t>Diamond Processing - Planner</t>
  </si>
  <si>
    <t>Diamond Processing - Inclusion Plotter</t>
  </si>
  <si>
    <t>Diamond Processing - Spectrum Operator</t>
  </si>
  <si>
    <t>Diamond Processing - Issue-Return In-charge</t>
  </si>
  <si>
    <t>Diamond Processing - Weigher</t>
  </si>
  <si>
    <t>Diamond Processing - Laser Supervisor</t>
  </si>
  <si>
    <t>Diamond Processing - Blade Sawing Supervisor</t>
  </si>
  <si>
    <t>Diamond Processing - Blade Sawyer</t>
  </si>
  <si>
    <t>Diamond Processing - Laser Sawing Machine Operator</t>
  </si>
  <si>
    <t>Diamond Processing - Cleaver</t>
  </si>
  <si>
    <t>Diamond Processing - Supervisor - Bruting</t>
  </si>
  <si>
    <t>Diamond Processing - Auto Bruter</t>
  </si>
  <si>
    <t>Diamond Processing - Manual Bruter</t>
  </si>
  <si>
    <t>Diamond Processing - Supervisor - Blocking</t>
  </si>
  <si>
    <t>Diamond Processing - Auto Blocker</t>
  </si>
  <si>
    <t>Diamond Processing - Manual Blocker</t>
  </si>
  <si>
    <t>Diamond Processing - Table Cutter</t>
  </si>
  <si>
    <t>Diamond Processing - Bottom Polisher</t>
  </si>
  <si>
    <t>Diamond Processing - Symmetry Analyser Machine Operator</t>
  </si>
  <si>
    <t>Diamond Processing - Final Assortment Supervisor</t>
  </si>
  <si>
    <t>Diamond Processing - Boiling In-charge</t>
  </si>
  <si>
    <t>Gemstone Processing - Rough Cutter</t>
  </si>
  <si>
    <t>Gemstone Processing - Final Shaper and Calibrator</t>
  </si>
  <si>
    <t>Gemstone Processing - Supervisor Faceting and Polishing</t>
  </si>
  <si>
    <t>Gemstone Processing - Driller</t>
  </si>
  <si>
    <t>Gemstone Processing - Thread Maker</t>
  </si>
  <si>
    <t>Gemstone Processing - Packager and Dispatcher</t>
  </si>
  <si>
    <t>G&amp;J/Q7002</t>
  </si>
  <si>
    <t>Gemstone Processing - Inventory Manager - Wholesale</t>
  </si>
  <si>
    <t>Handmade Gold and Gems-set Jewellery - Production Manager (Handmade Jewellery)</t>
  </si>
  <si>
    <t>Handmade Gold and Gems-set Jewellery - Order Processor</t>
  </si>
  <si>
    <t>Handmade Gold and Gems-set Jewellery - Procurement Manager - Raw Materials</t>
  </si>
  <si>
    <t>Handmade Gold and Gems-set Jewellery - Locker Manager</t>
  </si>
  <si>
    <t>Handmade Gold and Gems-set Jewellery - Assayer and Hallmark Administrator</t>
  </si>
  <si>
    <t>Handmade Gold and Gems-set Jewellery - Gold Melter and Refiner</t>
  </si>
  <si>
    <t>Handmade Gold and Gems-set Jewellery - Master Maker - Hand</t>
  </si>
  <si>
    <t>Handmade Gold and Gems-set Jewellery - Supervisor - Frame and Components</t>
  </si>
  <si>
    <t>Handmade Gold and Gems-set Jewellery - Goldsmith - Frame</t>
  </si>
  <si>
    <t>Handmade Gold and Gems-set Jewellery - Goldsmith - Components</t>
  </si>
  <si>
    <t>Handmade Gold and Gems-set Jewellery - Supervisor - Polishing &amp; Cleaning</t>
  </si>
  <si>
    <t>Handmade Gold and Gems-set Jewellery - Polisher and Cleaner</t>
  </si>
  <si>
    <t>Handmade Gold and Gems-set Jewellery - Setter</t>
  </si>
  <si>
    <t>Handmade Gold and Gems-set Jewellery - Supervisor - Setting</t>
  </si>
  <si>
    <t>Handmade Gold and Gems-set Jewellery - Goldsmith - Kundan and Jadau</t>
  </si>
  <si>
    <t>Handmade Gold and Gems-set Jewellery - Goldsmith - Enameller</t>
  </si>
  <si>
    <t>Handmade Gold and Gems-set Jewellery - Goldsmith - Engraving and Embossing</t>
  </si>
  <si>
    <t>Handmade Gold and Gems-set Jewellery - Goldsmith - Chettinadu Jewellery</t>
  </si>
  <si>
    <t>Jewellery Retail - Merchandiser</t>
  </si>
  <si>
    <t>Jewellery Retail - Store Manager</t>
  </si>
  <si>
    <t>Jewellery Retail - Cashier</t>
  </si>
  <si>
    <t>Jewellery Retail - Appraiser and Valuer</t>
  </si>
  <si>
    <t>Pharmacy  Assistant</t>
  </si>
  <si>
    <t>HSS/Q7701</t>
  </si>
  <si>
    <t>HSS/Q8701</t>
  </si>
  <si>
    <t>HSS/Q2401</t>
  </si>
  <si>
    <t>HSS/Q2501</t>
  </si>
  <si>
    <t>HSS/Q0101</t>
  </si>
  <si>
    <t>HSS/Q2801</t>
  </si>
  <si>
    <t>HSS/Q5301</t>
  </si>
  <si>
    <t>HSS/Q8601</t>
  </si>
  <si>
    <t>HSS/Q2701</t>
  </si>
  <si>
    <t>HSS/Q5201</t>
  </si>
  <si>
    <t>HSS/Q2302</t>
  </si>
  <si>
    <t>HSS/Q2301</t>
  </si>
  <si>
    <t>HSS/Q5101</t>
  </si>
  <si>
    <t>HSS/Q0401</t>
  </si>
  <si>
    <t>HSS/Q5102</t>
  </si>
  <si>
    <t>HSS/Q5601</t>
  </si>
  <si>
    <t>HSS/Q0301</t>
  </si>
  <si>
    <t>HSS/Q5501</t>
  </si>
  <si>
    <t>HSS/Q2601</t>
  </si>
  <si>
    <t>HSS/Q5401</t>
  </si>
  <si>
    <t>HSS/Q0501</t>
  </si>
  <si>
    <t>HSS/Q0201</t>
  </si>
  <si>
    <t>HSS/Q7601</t>
  </si>
  <si>
    <t>HSS/Q3001</t>
  </si>
  <si>
    <t>HSS/Q3002</t>
  </si>
  <si>
    <t>HSS/Q0701</t>
  </si>
  <si>
    <t>AGR/Q4306</t>
  </si>
  <si>
    <t>AGR/Q4303</t>
  </si>
  <si>
    <t>AGR/Q4304</t>
  </si>
  <si>
    <t>AGR/Q4305</t>
  </si>
  <si>
    <t>AGR/Q4307</t>
  </si>
  <si>
    <t>AGR/Q4402</t>
  </si>
  <si>
    <t>AGR/Q4403</t>
  </si>
  <si>
    <t>TSC/Q7201</t>
  </si>
  <si>
    <t>TSC/Q7302</t>
  </si>
  <si>
    <t>AGR/Q4202</t>
  </si>
  <si>
    <t>AGR/Q4201</t>
  </si>
  <si>
    <t>Chilling Plant Technician</t>
  </si>
  <si>
    <t>AGR/Q4205</t>
  </si>
  <si>
    <t>Bulk Milk Cooler (BMC) Operator</t>
  </si>
  <si>
    <t>AGR/Q4204</t>
  </si>
  <si>
    <t>AGR/Q4103</t>
  </si>
  <si>
    <t>AGR/Q4203</t>
  </si>
  <si>
    <t xml:space="preserve">Assessor </t>
  </si>
  <si>
    <t xml:space="preserve">Lead Assessor </t>
  </si>
  <si>
    <t xml:space="preserve">Trainer </t>
  </si>
  <si>
    <t xml:space="preserve">Lead Trainer </t>
  </si>
  <si>
    <t>Traditional Snack and Savoury Maker</t>
  </si>
  <si>
    <t>Processed Food Entrepreneur</t>
  </si>
  <si>
    <t>Quality Assurance Manager</t>
  </si>
  <si>
    <t>Food Regulatory Affairs Manager</t>
  </si>
  <si>
    <t>Cottage Cheese Maker</t>
  </si>
  <si>
    <t>Milk Powder Manufacturing Technician</t>
  </si>
  <si>
    <t>Supervisor: Dairy Products Processing</t>
  </si>
  <si>
    <t>FIC/Q7002</t>
  </si>
  <si>
    <t>FIC/Q8501</t>
  </si>
  <si>
    <t>FIC/Q9001</t>
  </si>
  <si>
    <t>FIC/Q9002</t>
  </si>
  <si>
    <t>FIC/Q2005</t>
  </si>
  <si>
    <t>FIC/Q2006</t>
  </si>
  <si>
    <t>FIC/Q2007</t>
  </si>
  <si>
    <t>Network Engineer</t>
  </si>
  <si>
    <t>TEL/Q6209</t>
  </si>
  <si>
    <t>Jacquard Harness Builder</t>
  </si>
  <si>
    <t>TSC/Q7401</t>
  </si>
  <si>
    <t>TSC/Q7403</t>
  </si>
  <si>
    <t>TSC/Q7502</t>
  </si>
  <si>
    <t>Smartphone Assembly Inspector</t>
  </si>
  <si>
    <t>ELE/Q4001</t>
  </si>
  <si>
    <t>Security System Installation Technician</t>
  </si>
  <si>
    <t>ELE/Q4611</t>
  </si>
  <si>
    <t>Security System Service Engineer</t>
  </si>
  <si>
    <t>ELE/Q4610</t>
  </si>
  <si>
    <t>Smartphone Assembly Technician</t>
  </si>
  <si>
    <t>ELE/Q3901</t>
  </si>
  <si>
    <t>Solar &amp; LED Technician</t>
  </si>
  <si>
    <t>ELE/Q5903</t>
  </si>
  <si>
    <t>Pre Sales Solar Technical Support Engineer</t>
  </si>
  <si>
    <t>ELE/Q5602</t>
  </si>
  <si>
    <t>Aesthetic Dermatology Technician</t>
  </si>
  <si>
    <t>Senior Aesthetic Dermatology Technician</t>
  </si>
  <si>
    <t>Aesthetic Dermatology Trainer</t>
  </si>
  <si>
    <t>Category as per common Norms</t>
  </si>
  <si>
    <t>Self Employed Tailor</t>
  </si>
  <si>
    <t>Card Puncher (Automatic Machine)</t>
  </si>
  <si>
    <t>Combing Preparatory operator</t>
  </si>
  <si>
    <t>Hank dyer</t>
  </si>
  <si>
    <t>Power Loom Operator</t>
  </si>
  <si>
    <t>TFO Tenter</t>
  </si>
  <si>
    <t>Two shaft Handloom Weaver</t>
  </si>
  <si>
    <t>Warper - Direct Warping Machine</t>
  </si>
  <si>
    <t>TSC/Q7301</t>
  </si>
  <si>
    <t>TSC/Q7801</t>
  </si>
  <si>
    <t>TSC/Q7306</t>
  </si>
  <si>
    <t>TSC/Q2208</t>
  </si>
  <si>
    <t>TSC/Q2407</t>
  </si>
  <si>
    <t>TSC/Q2207</t>
  </si>
  <si>
    <t>TSC/Q5401</t>
  </si>
  <si>
    <t>TSC/Q7303</t>
  </si>
  <si>
    <t>Theory (hours)</t>
  </si>
  <si>
    <t>Practical(hours)</t>
  </si>
  <si>
    <t xml:space="preserve">Curriculum Available </t>
  </si>
  <si>
    <t>Content Available</t>
  </si>
  <si>
    <t>Total Hours</t>
  </si>
  <si>
    <t>OJT extra</t>
  </si>
  <si>
    <t>PUC Attendant</t>
  </si>
  <si>
    <t>DWC/Q0201</t>
  </si>
  <si>
    <t>SGJ/Q6602</t>
  </si>
  <si>
    <t>SGJ/Q6601</t>
  </si>
  <si>
    <t>AGR/Q4903</t>
  </si>
  <si>
    <t>AGR/Q4904</t>
  </si>
  <si>
    <t>AGR/Q5108</t>
  </si>
  <si>
    <t>AGR/Q5109</t>
  </si>
  <si>
    <t>AGR/Q4907</t>
  </si>
  <si>
    <t>AGR/Q4905</t>
  </si>
  <si>
    <t>AGR/Q5107</t>
  </si>
  <si>
    <t>Fishing boat deckhand</t>
  </si>
  <si>
    <t>AGR/Q5101</t>
  </si>
  <si>
    <t>AGR/Q5002</t>
  </si>
  <si>
    <t>Fishing boat maintenance worker</t>
  </si>
  <si>
    <t>AGR/Q5102</t>
  </si>
  <si>
    <t>Fishing boat mechanic</t>
  </si>
  <si>
    <t>AGR/Q5103</t>
  </si>
  <si>
    <t>AGR/Q0704</t>
  </si>
  <si>
    <t>AGR/Q4906</t>
  </si>
  <si>
    <t>AGR/Q4910</t>
  </si>
  <si>
    <t>Inland capture fisherman cum primary processor</t>
  </si>
  <si>
    <t>AGR/Q5003</t>
  </si>
  <si>
    <t>Mariculture operator</t>
  </si>
  <si>
    <t>AGR/Q4911</t>
  </si>
  <si>
    <t>AGR/Q5104</t>
  </si>
  <si>
    <t>Mushroom Grower (small entrepreneur)</t>
  </si>
  <si>
    <t>AGR/Q7803</t>
  </si>
  <si>
    <t>AGR/Q5105</t>
  </si>
  <si>
    <t>Ornamental fish technician</t>
  </si>
  <si>
    <t>AGR/Q4912</t>
  </si>
  <si>
    <t>Pearl culture technician</t>
  </si>
  <si>
    <t>AGR/Q4913</t>
  </si>
  <si>
    <t>AGR/Q0802</t>
  </si>
  <si>
    <t>AGR/Q7103</t>
  </si>
  <si>
    <t>Seed plant production supervisor</t>
  </si>
  <si>
    <t>AGR/Q7105</t>
  </si>
  <si>
    <t>Seed processing plant technician</t>
  </si>
  <si>
    <t>AGR/Q7104</t>
  </si>
  <si>
    <t>AGR/Q5106</t>
  </si>
  <si>
    <t>Vermicompost producer</t>
  </si>
  <si>
    <t>AGR/Q1203</t>
  </si>
  <si>
    <t>AGR/Q4909</t>
  </si>
  <si>
    <t>AGR/Q4908</t>
  </si>
  <si>
    <t>AMH/Q1101</t>
  </si>
  <si>
    <t>AMH/Q0801</t>
  </si>
  <si>
    <t>AMH/Q1601</t>
  </si>
  <si>
    <t>AMH/Q1201</t>
  </si>
  <si>
    <t>AMH/Q1301</t>
  </si>
  <si>
    <t>AMH/Q1501</t>
  </si>
  <si>
    <t>AMH/Q1001</t>
  </si>
  <si>
    <t>AMH/Q0901</t>
  </si>
  <si>
    <t>AMH/Q1401</t>
  </si>
  <si>
    <t>AMH/Q1701</t>
  </si>
  <si>
    <t>AMH/Q0701</t>
  </si>
  <si>
    <t>Crusher Operator</t>
  </si>
  <si>
    <t>IES/Q0112</t>
  </si>
  <si>
    <t>Junior Crusher  Operator</t>
  </si>
  <si>
    <t>IES/Q0113</t>
  </si>
  <si>
    <t>Hot Mix Plant Operator</t>
  </si>
  <si>
    <t>IES/Q0114</t>
  </si>
  <si>
    <t>Junior Hot Mix Plant Operator</t>
  </si>
  <si>
    <t>IES/Q0115</t>
  </si>
  <si>
    <t>Batching Plant Operator</t>
  </si>
  <si>
    <t>IES/Q0116</t>
  </si>
  <si>
    <t>Junior  Batching Plant Operator</t>
  </si>
  <si>
    <t>IES/Q0117</t>
  </si>
  <si>
    <t>Transit Mixer Operator</t>
  </si>
  <si>
    <t>IES/Q0118</t>
  </si>
  <si>
    <t>Junior Transit Mixer Operator</t>
  </si>
  <si>
    <t>IES/Q0119</t>
  </si>
  <si>
    <t>Paver Operator</t>
  </si>
  <si>
    <t>IES/Q0120</t>
  </si>
  <si>
    <t>IES/Q0121</t>
  </si>
  <si>
    <t>Junior Aromatherapist</t>
  </si>
  <si>
    <t>Aromatherapist</t>
  </si>
  <si>
    <t>DAS Broadband Technician</t>
  </si>
  <si>
    <t>Data Networking Cable Technician</t>
  </si>
  <si>
    <t>ELE/Q4613</t>
  </si>
  <si>
    <t>Soya beverage making technician</t>
  </si>
  <si>
    <t>FIC/Q8003</t>
  </si>
  <si>
    <t>Offal Collector</t>
  </si>
  <si>
    <t>FIC/Q3005</t>
  </si>
  <si>
    <t>Supervisor: Meat and Poultry Processing </t>
  </si>
  <si>
    <t>FIC/Q3007</t>
  </si>
  <si>
    <t>Spice Processing Technician</t>
  </si>
  <si>
    <t>FIC/Q8502</t>
  </si>
  <si>
    <t>Food Microbiologist</t>
  </si>
  <si>
    <t>Plant Manager</t>
  </si>
  <si>
    <t>FIC/Q9004</t>
  </si>
  <si>
    <t>FIC/Q9003</t>
  </si>
  <si>
    <t>Convenience Food Maker</t>
  </si>
  <si>
    <t>FIC/Q8503</t>
  </si>
  <si>
    <t xml:space="preserve">Animator </t>
  </si>
  <si>
    <t>RAS/Q0105</t>
  </si>
  <si>
    <t xml:space="preserve">Paints &amp; Coatings </t>
  </si>
  <si>
    <t>Powder Coater</t>
  </si>
  <si>
    <t>PCS/Q5102</t>
  </si>
  <si>
    <t>Tinting Operator</t>
  </si>
  <si>
    <t>Air Classification Mill Operator</t>
  </si>
  <si>
    <t>Tumbling Operator</t>
  </si>
  <si>
    <t>Protective and Marine Painter</t>
  </si>
  <si>
    <t>PCS/Q5007</t>
  </si>
  <si>
    <t>PCS/Q0102</t>
  </si>
  <si>
    <t>PSS/Q3001</t>
  </si>
  <si>
    <t>PSS/Q6003</t>
  </si>
  <si>
    <t>PSS/Q3003</t>
  </si>
  <si>
    <t>PSS/Q3002</t>
  </si>
  <si>
    <t>PSS/Q3006</t>
  </si>
  <si>
    <t>PSS/Q3007</t>
  </si>
  <si>
    <t>Supervisor -Street Light Installation &amp; Maintenance</t>
  </si>
  <si>
    <t>PSS/Q6002</t>
  </si>
  <si>
    <t>Junior Mechanic – Elec/Electronics/ Instruments</t>
  </si>
  <si>
    <t>Cutter- Footwear</t>
  </si>
  <si>
    <t>Cutter-Goods &amp; Garments</t>
  </si>
  <si>
    <t>Helper Finishing Operation (Goods &amp; Garments)</t>
  </si>
  <si>
    <t>Helper Parts Making ( Goods &amp; Garments)</t>
  </si>
  <si>
    <t xml:space="preserve">Mining - Wire saw Operator </t>
  </si>
  <si>
    <t>Mining - Mazdoor / Helper</t>
  </si>
  <si>
    <t>Mining - Loader Operator</t>
  </si>
  <si>
    <t>Mining - Mechanic / Fitter</t>
  </si>
  <si>
    <t>Mining - Safety Operator</t>
  </si>
  <si>
    <t xml:space="preserve">Retail Sales Associate </t>
  </si>
  <si>
    <t xml:space="preserve">Retail Trainee Associate </t>
  </si>
  <si>
    <t xml:space="preserve">Retail Team Leader </t>
  </si>
  <si>
    <t xml:space="preserve">Life Guard-Pool &amp; Beach </t>
  </si>
  <si>
    <t>Telecom -In-store promoter</t>
  </si>
  <si>
    <t>Telecom- Tower Technician</t>
  </si>
  <si>
    <t>Stenter Machine Operator</t>
  </si>
  <si>
    <t>MES/Q0401</t>
  </si>
  <si>
    <t>Sound Editor</t>
  </si>
  <si>
    <t>MES/Q0504</t>
  </si>
  <si>
    <t>MES/Q2502</t>
  </si>
  <si>
    <t>MES/Q2503</t>
  </si>
  <si>
    <t>Street Food Vendor-Standalone</t>
  </si>
  <si>
    <t>Gas Tungsten Arc Welding</t>
  </si>
  <si>
    <t>PWT/Q0203</t>
  </si>
  <si>
    <t>PWT/Q0301</t>
  </si>
  <si>
    <t>PWR/Q0104</t>
  </si>
  <si>
    <t xml:space="preserve">Apprentice Interior Landscaper </t>
  </si>
  <si>
    <t>AGR/Q0803</t>
  </si>
  <si>
    <t xml:space="preserve">Assistant gardener </t>
  </si>
  <si>
    <t>AGR/Q0804</t>
  </si>
  <si>
    <t>Assistant groundskeeper</t>
  </si>
  <si>
    <t>AGR/Q0805</t>
  </si>
  <si>
    <t xml:space="preserve">Interior Landscaper </t>
  </si>
  <si>
    <t>AGR/Q0806</t>
  </si>
  <si>
    <t xml:space="preserve">Nursery worker </t>
  </si>
  <si>
    <t xml:space="preserve">Hydroponics Technician </t>
  </si>
  <si>
    <t>AGR/Q0808</t>
  </si>
  <si>
    <t>Vineyard grower</t>
  </si>
  <si>
    <t>AGR/Q0304</t>
  </si>
  <si>
    <t xml:space="preserve">Vineyard worker </t>
  </si>
  <si>
    <t>AGR/Q0305</t>
  </si>
  <si>
    <t>Jute and Mesta Cultivator</t>
  </si>
  <si>
    <t>Lac Cultivator</t>
  </si>
  <si>
    <t>Goat Farmer</t>
  </si>
  <si>
    <t>AGR/Q4501</t>
  </si>
  <si>
    <t>Timber Grower</t>
  </si>
  <si>
    <t>Essential Oil Extractor</t>
  </si>
  <si>
    <t>Soil Sampler/Collector</t>
  </si>
  <si>
    <t>AGR/Q8104</t>
  </si>
  <si>
    <t>Soil &amp; Water Testing Lab Assistant</t>
  </si>
  <si>
    <t>AGR/Q8102</t>
  </si>
  <si>
    <t>Soil &amp; Water Testing Lab Analyst</t>
  </si>
  <si>
    <t>AGR/Q8103</t>
  </si>
  <si>
    <t>SGJ/Q6101</t>
  </si>
  <si>
    <t>SGJ/Q2101</t>
  </si>
  <si>
    <t>Hand Block Printer</t>
  </si>
  <si>
    <t>MEP/Q0104</t>
  </si>
  <si>
    <t>MEP/Q0103</t>
  </si>
  <si>
    <t>MEP/Q0102</t>
  </si>
  <si>
    <t>MEP/Q0101</t>
  </si>
  <si>
    <t>PCS/Q0802</t>
  </si>
  <si>
    <t>General Industrial (Liquid) Painter</t>
  </si>
  <si>
    <t>PCS/Q5108</t>
  </si>
  <si>
    <t>PCS/Q0902</t>
  </si>
  <si>
    <t>RAS/Q0201</t>
  </si>
  <si>
    <t>RAS/Q0202</t>
  </si>
  <si>
    <t>RAS/Q0203</t>
  </si>
  <si>
    <t>RAS/Q0204</t>
  </si>
  <si>
    <t>ASC/Q1702</t>
  </si>
  <si>
    <t>ASC/Q1410</t>
  </si>
  <si>
    <t>ASC/Q1405</t>
  </si>
  <si>
    <t>ASC/Q1409</t>
  </si>
  <si>
    <t>ASC/Q1404</t>
  </si>
  <si>
    <t>ASC/Q1413</t>
  </si>
  <si>
    <t>ASC/Q1414</t>
  </si>
  <si>
    <t>ASC/Q1415</t>
  </si>
  <si>
    <t>ASC/Q1104</t>
  </si>
  <si>
    <t>ASC/Q1201</t>
  </si>
  <si>
    <t>ASC/Q1006</t>
  </si>
  <si>
    <t>ASC/Q1110</t>
  </si>
  <si>
    <t>ASC/Q1108</t>
  </si>
  <si>
    <t>ASC/Q1107</t>
  </si>
  <si>
    <t>ASC/Q1605</t>
  </si>
  <si>
    <t>ASC/Q1407</t>
  </si>
  <si>
    <t>ASC/Q1406</t>
  </si>
  <si>
    <t>ASC/Q2001</t>
  </si>
  <si>
    <t>ASC/Q1004</t>
  </si>
  <si>
    <t>ASC/Q1008</t>
  </si>
  <si>
    <t>ASC/Q1009</t>
  </si>
  <si>
    <t>ASC/Q1801</t>
  </si>
  <si>
    <t>ASC/Q1109</t>
  </si>
  <si>
    <t>ASC/Q1602</t>
  </si>
  <si>
    <t>ASC/Q1412</t>
  </si>
  <si>
    <t>ASC/Q1503</t>
  </si>
  <si>
    <t>ASC/Q1105</t>
  </si>
  <si>
    <t>ASC/Q1604</t>
  </si>
  <si>
    <t>ASC/Q1606</t>
  </si>
  <si>
    <t>BWS/Q0401</t>
  </si>
  <si>
    <t>BWS/Q0402</t>
  </si>
  <si>
    <t>BWS/Q0203</t>
  </si>
  <si>
    <t>Accounts Executive (Accounts Payable &amp; Receivable)</t>
  </si>
  <si>
    <t>Construction Painter and Decorator</t>
  </si>
  <si>
    <t>IES/Q0201</t>
  </si>
  <si>
    <t>Bucketing</t>
  </si>
  <si>
    <t>Mining-Bulldozer Operator</t>
  </si>
  <si>
    <t>Mining-HEMM Mechanic</t>
  </si>
  <si>
    <t>AGR/Q6104</t>
  </si>
  <si>
    <t>As per PMKVY 2</t>
  </si>
  <si>
    <t>QPRef.ID</t>
  </si>
  <si>
    <t>Flower Handler — Packaging &amp; Palletising</t>
  </si>
  <si>
    <t>AGR/Q6102</t>
  </si>
  <si>
    <t>Roof Top Gardener</t>
  </si>
  <si>
    <t>Seed Analysis In-charge</t>
  </si>
  <si>
    <t>ASC/Q3303</t>
  </si>
  <si>
    <t>ASC/Q1403</t>
  </si>
  <si>
    <t>ASC/Q6405</t>
  </si>
  <si>
    <t>ASC/Q6501</t>
  </si>
  <si>
    <t>ASC/Q4501</t>
  </si>
  <si>
    <t>AMH/Q2255</t>
  </si>
  <si>
    <t>BWS/Q0301</t>
  </si>
  <si>
    <t>BWS/Q0103</t>
  </si>
  <si>
    <t>BWS/Q0303</t>
  </si>
  <si>
    <t>BWS/Q0405</t>
  </si>
  <si>
    <t>BWS/Q0503</t>
  </si>
  <si>
    <t>BWS/Q2403</t>
  </si>
  <si>
    <t>BWS/Q2404</t>
  </si>
  <si>
    <t>Business Correspondent &amp; Business Facilitator</t>
  </si>
  <si>
    <t>BSC/Q0701</t>
  </si>
  <si>
    <t>BSC/Q0901</t>
  </si>
  <si>
    <t>BSC/Q1001</t>
  </si>
  <si>
    <t>BSC/Q1201</t>
  </si>
  <si>
    <t>BSC/Q1101</t>
  </si>
  <si>
    <t>BSC/Q0801</t>
  </si>
  <si>
    <t>CSC/Q0202</t>
  </si>
  <si>
    <t>CSC/Q0201</t>
  </si>
  <si>
    <t>CSC/Q0212</t>
  </si>
  <si>
    <t>CSC/Q0801</t>
  </si>
  <si>
    <t>CSC/Q0117</t>
  </si>
  <si>
    <t>CSC/Q0115</t>
  </si>
  <si>
    <t>CSC/Q0116</t>
  </si>
  <si>
    <t>CSC/Q0401</t>
  </si>
  <si>
    <t>CSC/Q0121</t>
  </si>
  <si>
    <t>CSC/Q0120</t>
  </si>
  <si>
    <t>CSC/Q0123</t>
  </si>
  <si>
    <t>CSC/Q0405</t>
  </si>
  <si>
    <t>CSC/Q0404</t>
  </si>
  <si>
    <t>CSC/Q0402</t>
  </si>
  <si>
    <t>CSC/Q0403</t>
  </si>
  <si>
    <t>CSC/Q0701</t>
  </si>
  <si>
    <t>CSC/Q0305</t>
  </si>
  <si>
    <t>CSC/Q0303</t>
  </si>
  <si>
    <t>CSC/Q0304</t>
  </si>
  <si>
    <t>CSC/Q0205</t>
  </si>
  <si>
    <t>CSC/Q1101</t>
  </si>
  <si>
    <t>CSC/Q0302</t>
  </si>
  <si>
    <t>CSC/Q1001</t>
  </si>
  <si>
    <t>CSC/Q0602</t>
  </si>
  <si>
    <t>CSC/Q0603</t>
  </si>
  <si>
    <t>CSC/Q0901</t>
  </si>
  <si>
    <t>Manual Metal Arc Welding/Shielded Metal Arc Welding Welder</t>
  </si>
  <si>
    <t>CSC/Q0204</t>
  </si>
  <si>
    <t>CSC/Q0209</t>
  </si>
  <si>
    <t>CSC/Q0114</t>
  </si>
  <si>
    <t>CSC/Q0118</t>
  </si>
  <si>
    <t>CSC/Q0108</t>
  </si>
  <si>
    <t>CSC/Q0109</t>
  </si>
  <si>
    <t>CSC/Q0110</t>
  </si>
  <si>
    <t>CSC/Q0119</t>
  </si>
  <si>
    <t>CSC/Q0112</t>
  </si>
  <si>
    <t>CSC/Q0111</t>
  </si>
  <si>
    <t>CSC/Q0107</t>
  </si>
  <si>
    <t>CSC/Q0203</t>
  </si>
  <si>
    <t>CSC/Q0702</t>
  </si>
  <si>
    <t>CSC/Q0207</t>
  </si>
  <si>
    <t>CSC/Q0113</t>
  </si>
  <si>
    <t>CSC/Q0703</t>
  </si>
  <si>
    <t>CSC/Q1201</t>
  </si>
  <si>
    <t>CSC/Q0601</t>
  </si>
  <si>
    <t>CSC/Q0206</t>
  </si>
  <si>
    <t>CSC/Q0208</t>
  </si>
  <si>
    <t>CSC/Q0503</t>
  </si>
  <si>
    <t>CSC/Q0501</t>
  </si>
  <si>
    <t>CSC/Q0502</t>
  </si>
  <si>
    <t>CSC/Q0122</t>
  </si>
  <si>
    <t>CSC/Q0301</t>
  </si>
  <si>
    <t>CSC/Q0210</t>
  </si>
  <si>
    <t>CSC/Q0211</t>
  </si>
  <si>
    <t>CSC/Q0802</t>
  </si>
  <si>
    <t>CSC/Q0306</t>
  </si>
  <si>
    <t>CSC/Q0213</t>
  </si>
  <si>
    <t>CON/Q0104</t>
  </si>
  <si>
    <t>CON/Q0105</t>
  </si>
  <si>
    <t>CON/Q0106</t>
  </si>
  <si>
    <t>CON/Q0109</t>
  </si>
  <si>
    <t>CON/Q0203</t>
  </si>
  <si>
    <t>CON/Q0204</t>
  </si>
  <si>
    <t>CON/Q0205</t>
  </si>
  <si>
    <t>CON/Q0304</t>
  </si>
  <si>
    <t>CON/Q0308</t>
  </si>
  <si>
    <t>CON/Q0305</t>
  </si>
  <si>
    <t>CON/Q0602</t>
  </si>
  <si>
    <t>Chargehand – Painting and Decorating</t>
  </si>
  <si>
    <t xml:space="preserve">Construction Laboratory &amp; Field Technician </t>
  </si>
  <si>
    <t>CON/Q0101</t>
  </si>
  <si>
    <t>CON/Q0102</t>
  </si>
  <si>
    <t>CON/Q0107</t>
  </si>
  <si>
    <t>CON/Q0108</t>
  </si>
  <si>
    <t>CON/Q0110</t>
  </si>
  <si>
    <t>CON/Q0201</t>
  </si>
  <si>
    <t>CON/Q0202</t>
  </si>
  <si>
    <t>CON/Q0301</t>
  </si>
  <si>
    <t>CON/Q0302</t>
  </si>
  <si>
    <t>CON/Q0306</t>
  </si>
  <si>
    <t>CON/Q0311</t>
  </si>
  <si>
    <t>CON/Q0313</t>
  </si>
  <si>
    <t>CON/Q0314</t>
  </si>
  <si>
    <t>CON/Q0307</t>
  </si>
  <si>
    <t>CON/Q0309</t>
  </si>
  <si>
    <t>CON/Q0401</t>
  </si>
  <si>
    <t>CON/Q0501</t>
  </si>
  <si>
    <t>CON/Q0502</t>
  </si>
  <si>
    <t>CON/Q0603</t>
  </si>
  <si>
    <t>CON/Q0604</t>
  </si>
  <si>
    <t>G&amp;J/Q4303</t>
  </si>
  <si>
    <t>HCS/Q1502</t>
  </si>
  <si>
    <t>HCS/Q0601</t>
  </si>
  <si>
    <t>HCS/Q1401</t>
  </si>
  <si>
    <t>HCS/Q0801</t>
  </si>
  <si>
    <t>HCS/Q7703</t>
  </si>
  <si>
    <t>HCS/Q7705</t>
  </si>
  <si>
    <t>HCS/Q1501</t>
  </si>
  <si>
    <t>HCS/Q1503</t>
  </si>
  <si>
    <t>HCS/Q0701</t>
  </si>
  <si>
    <t>HCS/Q0101</t>
  </si>
  <si>
    <t>HCS/Q0803</t>
  </si>
  <si>
    <t>HCS/Q0501</t>
  </si>
  <si>
    <t>HCS/Q1002</t>
  </si>
  <si>
    <t>HCS/Q1404</t>
  </si>
  <si>
    <t>HCS/Q7704</t>
  </si>
  <si>
    <t>HCS/Q0301</t>
  </si>
  <si>
    <t>HCS/Q0201</t>
  </si>
  <si>
    <t>HCS/Q0401</t>
  </si>
  <si>
    <t>HCS/Q1601</t>
  </si>
  <si>
    <t>HCS/Q1001</t>
  </si>
  <si>
    <t>HCS/Q0702</t>
  </si>
  <si>
    <t>HCS/Q1402</t>
  </si>
  <si>
    <t>HCS/Q1403</t>
  </si>
  <si>
    <t>HCS/Q7201</t>
  </si>
  <si>
    <t>ISC/Q0202</t>
  </si>
  <si>
    <t>Coil Packaging Operator: Rolling Mills</t>
  </si>
  <si>
    <t>Control Room Operator for Agglomeration</t>
  </si>
  <si>
    <t>Fitter: Heating Insulation</t>
  </si>
  <si>
    <t>Fluid Management Operator: Rolling Mills</t>
  </si>
  <si>
    <t>ISC/Q0203</t>
  </si>
  <si>
    <t>Iron &amp; Steel: Machinist</t>
  </si>
  <si>
    <t>Iron &amp; Steel: Marker &amp; Signage Painter</t>
  </si>
  <si>
    <t>Iron &amp; Steel: Utility Hand-Plant Operations</t>
  </si>
  <si>
    <t>CAD/CAM Operator (Footwear)</t>
  </si>
  <si>
    <t>Finishing Operator</t>
  </si>
  <si>
    <t>Glazing Operator (Finished Leather)</t>
  </si>
  <si>
    <t>Laster by hand</t>
  </si>
  <si>
    <t>Pattern Cutter(Footwear)</t>
  </si>
  <si>
    <t>Product Developer(Footwear)</t>
  </si>
  <si>
    <t>Quality Control Inspector
(Goods and Garments)</t>
  </si>
  <si>
    <t>Quality Control Inspector
(Footwear)</t>
  </si>
  <si>
    <t>Quality Control Inspector(Non Leather Footwear)</t>
  </si>
  <si>
    <t>Quality Control Inspector
( Saddlery)</t>
  </si>
  <si>
    <t>Sample Maker (Footwear)</t>
  </si>
  <si>
    <t>Scudding Operator (Machine)</t>
  </si>
  <si>
    <t>Sewing Machine Operator ( Saddlery)</t>
  </si>
  <si>
    <t>Stitching Operator</t>
  </si>
  <si>
    <t>LFS/Q0207</t>
  </si>
  <si>
    <t>LFS/Q0216</t>
  </si>
  <si>
    <t>LFS/Q0217</t>
  </si>
  <si>
    <t>LFS/Q0208</t>
  </si>
  <si>
    <t>MES/Q3102</t>
  </si>
  <si>
    <t>Paint Production QC In-charge</t>
  </si>
  <si>
    <t>PCS/Q0505</t>
  </si>
  <si>
    <t>PCS/Q0509</t>
  </si>
  <si>
    <t>PCS/Q0601</t>
  </si>
  <si>
    <t>Powder Paint Extrusion Operator</t>
  </si>
  <si>
    <t>PCS/Q0602</t>
  </si>
  <si>
    <t>PCS/Q0603</t>
  </si>
  <si>
    <t>PCS/Q5109</t>
  </si>
  <si>
    <t>Shop Tinting Assistant</t>
  </si>
  <si>
    <t>Technical Sales Representative-Paints</t>
  </si>
  <si>
    <t>PSC/Q0303</t>
  </si>
  <si>
    <t>PSC/Q0302</t>
  </si>
  <si>
    <t>PSC/Q0201</t>
  </si>
  <si>
    <t>PSC/Q0301</t>
  </si>
  <si>
    <t>PSC/Q0207</t>
  </si>
  <si>
    <t>PSC/Q0206</t>
  </si>
  <si>
    <t>PSC/Q0204</t>
  </si>
  <si>
    <t>PSC/Q0202</t>
  </si>
  <si>
    <t>PSC/Q0203</t>
  </si>
  <si>
    <t>PSC/Q0105</t>
  </si>
  <si>
    <t>PSC/Q0205</t>
  </si>
  <si>
    <t>PSS/Q0102</t>
  </si>
  <si>
    <t>PSS/Q0101</t>
  </si>
  <si>
    <t>PSS/Q0103</t>
  </si>
  <si>
    <t>PSS/Q0108</t>
  </si>
  <si>
    <t>PSS/Q0104</t>
  </si>
  <si>
    <t>PSS/Q0105</t>
  </si>
  <si>
    <t>PSS/Q0106</t>
  </si>
  <si>
    <t>PSS/Q0401</t>
  </si>
  <si>
    <t>PSS/Q0107</t>
  </si>
  <si>
    <t>PSS/Q0301</t>
  </si>
  <si>
    <t>PSS/Q0201</t>
  </si>
  <si>
    <t>Assistant Technician -Street Light Installation &amp; Maintenance</t>
  </si>
  <si>
    <t>Technician- Distribution Transformer Repair</t>
  </si>
  <si>
    <t>RAS/Q0106</t>
  </si>
  <si>
    <t>RSC/Q0101</t>
  </si>
  <si>
    <t>RSC/Q0201</t>
  </si>
  <si>
    <t>RSC/Q0103</t>
  </si>
  <si>
    <t>RSC/Q0104</t>
  </si>
  <si>
    <t>RSC/Q0106</t>
  </si>
  <si>
    <t>RSC/Q0107</t>
  </si>
  <si>
    <t>RSC/Q0108</t>
  </si>
  <si>
    <t>RSC/Q0109</t>
  </si>
  <si>
    <t>RSC/Q0110</t>
  </si>
  <si>
    <t>RSC/Q0111</t>
  </si>
  <si>
    <t>RSC/Q0208</t>
  </si>
  <si>
    <t>RSC/Q0211</t>
  </si>
  <si>
    <t>RSC/Q0205</t>
  </si>
  <si>
    <t>RSC/Q0206</t>
  </si>
  <si>
    <t>RSC/Q0207</t>
  </si>
  <si>
    <t>RSC/Q0209</t>
  </si>
  <si>
    <t>RSC/Q0210</t>
  </si>
  <si>
    <t>RSC/Q0216</t>
  </si>
  <si>
    <t>RSC/Q0202</t>
  </si>
  <si>
    <t>RSC/Q0203</t>
  </si>
  <si>
    <t>RSC/Q0204</t>
  </si>
  <si>
    <t>RSC/Q0212</t>
  </si>
  <si>
    <t>RSC/Q0213</t>
  </si>
  <si>
    <t>RSC/Q0214</t>
  </si>
  <si>
    <t>RSC/Q0215</t>
  </si>
  <si>
    <t>RSC/Q0312</t>
  </si>
  <si>
    <t>RSC/Q0313</t>
  </si>
  <si>
    <t>RSC/Q0314</t>
  </si>
  <si>
    <t>RSC/Q0315</t>
  </si>
  <si>
    <t>RSC/Q0301</t>
  </si>
  <si>
    <t>RSC/Q0302</t>
  </si>
  <si>
    <t>RSC/Q0416</t>
  </si>
  <si>
    <t>RSC/Q0417</t>
  </si>
  <si>
    <t>RSC/Q0418</t>
  </si>
  <si>
    <t>RSC/Q0401</t>
  </si>
  <si>
    <t>RSC/Q0402</t>
  </si>
  <si>
    <t>RSC/Q0520</t>
  </si>
  <si>
    <t>RSC/Q0521</t>
  </si>
  <si>
    <t>RSC/Q0519</t>
  </si>
  <si>
    <t>RSC/Q0501</t>
  </si>
  <si>
    <t>RSC/Q0502</t>
  </si>
  <si>
    <t>RSC/Q0503</t>
  </si>
  <si>
    <t>RSC/Q0504</t>
  </si>
  <si>
    <t>RSC/Q0622</t>
  </si>
  <si>
    <t>RSC/Q0623</t>
  </si>
  <si>
    <t>RSC/Q0626</t>
  </si>
  <si>
    <t>RSC/Q0625</t>
  </si>
  <si>
    <t>RSC/Q0624</t>
  </si>
  <si>
    <t>RSC/Q0601</t>
  </si>
  <si>
    <t>RSC/Q0602</t>
  </si>
  <si>
    <t>RSC/Q0727</t>
  </si>
  <si>
    <t>RSC/Q0728</t>
  </si>
  <si>
    <t>RSC/Q0729</t>
  </si>
  <si>
    <t>RSC/Q0730</t>
  </si>
  <si>
    <t>RSC/Q0701</t>
  </si>
  <si>
    <t>RSC/Q0831</t>
  </si>
  <si>
    <t>RSC/Q0832</t>
  </si>
  <si>
    <t>RSC/Q1001</t>
  </si>
  <si>
    <t>RSC/Q1002</t>
  </si>
  <si>
    <t>RSC/Q1003</t>
  </si>
  <si>
    <t>RSC/Q1101</t>
  </si>
  <si>
    <t>RSC/Q1102</t>
  </si>
  <si>
    <t>RSC/Q1103</t>
  </si>
  <si>
    <t>RSC/Q1104</t>
  </si>
  <si>
    <t>RSC/Q1105</t>
  </si>
  <si>
    <t>RSC/Q1201</t>
  </si>
  <si>
    <t>RSC/Q1202</t>
  </si>
  <si>
    <t>RSC/Q1203</t>
  </si>
  <si>
    <t>RSC/Q1204</t>
  </si>
  <si>
    <t>RSC/Q1205</t>
  </si>
  <si>
    <t>RSC/Q1206</t>
  </si>
  <si>
    <t>RSC/Q1207</t>
  </si>
  <si>
    <t>RSC/Q1208</t>
  </si>
  <si>
    <t>RSC/Q1302</t>
  </si>
  <si>
    <t>RSC/Q1303</t>
  </si>
  <si>
    <t>RSC/Q1501</t>
  </si>
  <si>
    <t>RSC/Q1502</t>
  </si>
  <si>
    <t>RSC/Q1503</t>
  </si>
  <si>
    <t>RSC/Q1504</t>
  </si>
  <si>
    <t>RSC/Q1601</t>
  </si>
  <si>
    <t>RSC/Q1602</t>
  </si>
  <si>
    <t>RSC/Q1603</t>
  </si>
  <si>
    <t>RSC/Q1604</t>
  </si>
  <si>
    <t>RSC/Q1605</t>
  </si>
  <si>
    <t>RSC/Q1606</t>
  </si>
  <si>
    <t>RSC/Q1607</t>
  </si>
  <si>
    <t>RSC/Q1701</t>
  </si>
  <si>
    <t>RSC/Q1702</t>
  </si>
  <si>
    <t>RSC/Q1703</t>
  </si>
  <si>
    <t>RSC/Q1704</t>
  </si>
  <si>
    <t>RSC/Q1705</t>
  </si>
  <si>
    <t>RSC/Q1706</t>
  </si>
  <si>
    <t>RSC/Q1707</t>
  </si>
  <si>
    <t>RSC/Q1801</t>
  </si>
  <si>
    <t>RSC/Q1802</t>
  </si>
  <si>
    <t>RSC/Q1901</t>
  </si>
  <si>
    <t>RSC/Q1902</t>
  </si>
  <si>
    <t>RSC/Q1903</t>
  </si>
  <si>
    <t>RSC/Q1904</t>
  </si>
  <si>
    <t>RSC/Q1905</t>
  </si>
  <si>
    <t>RSC/Q2001</t>
  </si>
  <si>
    <t>RSC/Q2003</t>
  </si>
  <si>
    <t>RSC/Q2101</t>
  </si>
  <si>
    <t>RSC/Q2102</t>
  </si>
  <si>
    <t>RSC/Q2103</t>
  </si>
  <si>
    <t>RSC/Q2104</t>
  </si>
  <si>
    <t>RSC/Q2105</t>
  </si>
  <si>
    <t>RSC/Q2106</t>
  </si>
  <si>
    <t>RSC/Q6101</t>
  </si>
  <si>
    <t>RSC/Q6102</t>
  </si>
  <si>
    <t>RSC/Q6103</t>
  </si>
  <si>
    <t>RSC/Q6104</t>
  </si>
  <si>
    <t>RSC/Q6105</t>
  </si>
  <si>
    <t>RSC/Q6106</t>
  </si>
  <si>
    <t>RSC/Q6107</t>
  </si>
  <si>
    <t>RSC/Q6108</t>
  </si>
  <si>
    <t>RSC/Q6109</t>
  </si>
  <si>
    <t>RSC/Q6110</t>
  </si>
  <si>
    <t>RSC/Q6111</t>
  </si>
  <si>
    <t>RSC/Q6112</t>
  </si>
  <si>
    <t>RSC/Q6113</t>
  </si>
  <si>
    <t>RSC/Q6114</t>
  </si>
  <si>
    <t>RSC/Q6115</t>
  </si>
  <si>
    <t>RSC/Q6116</t>
  </si>
  <si>
    <t>RSC/Q6117</t>
  </si>
  <si>
    <t>RSC/Q6118</t>
  </si>
  <si>
    <t>RSC/Q0303</t>
  </si>
  <si>
    <t>RSC/Q0404</t>
  </si>
  <si>
    <t>RSC/Q0403</t>
  </si>
  <si>
    <t>RSC/Q6201</t>
  </si>
  <si>
    <t>RSC/Q6202</t>
  </si>
  <si>
    <t>RSC/Q6203</t>
  </si>
  <si>
    <t>RSC/Q6301</t>
  </si>
  <si>
    <t>RSC/Q6302</t>
  </si>
  <si>
    <t>RSC/Q6303</t>
  </si>
  <si>
    <t>Field Sales Executive-Telecom Plan &amp; Services</t>
  </si>
  <si>
    <t>Compacting Machine Operator</t>
  </si>
  <si>
    <t>Cone Winding Operator</t>
  </si>
  <si>
    <t>Continuous Bleaching Range Operator</t>
  </si>
  <si>
    <t>Fitter- Spinning Preparatory</t>
  </si>
  <si>
    <t>Fitter - Weaving preparatory</t>
  </si>
  <si>
    <t>Jacquard Weaver- Handloom</t>
  </si>
  <si>
    <t>Knotting  Machine Operator</t>
  </si>
  <si>
    <t>Oiler-Weaving Machine Maintenance</t>
  </si>
  <si>
    <t>Open End Spinning Tenter</t>
  </si>
  <si>
    <t>Screen preparatory operator – rotary/ flat bed</t>
  </si>
  <si>
    <t>Pest Controller</t>
  </si>
  <si>
    <t>Boat Jetty In-charge</t>
  </si>
  <si>
    <t>Analyst Application Security</t>
  </si>
  <si>
    <t>SSC/Q0903</t>
  </si>
  <si>
    <t>Analyst Security Operations Centre</t>
  </si>
  <si>
    <t>SSC/Q0909</t>
  </si>
  <si>
    <t xml:space="preserve">Consultant Network Security </t>
  </si>
  <si>
    <t>SSC/Q0917</t>
  </si>
  <si>
    <t>Forensic specialist</t>
  </si>
  <si>
    <t>SSC/Q0922</t>
  </si>
  <si>
    <t>Architect Identity and Access Management</t>
  </si>
  <si>
    <t>SSC/Q0928</t>
  </si>
  <si>
    <t>Analyst Compliance Audit</t>
  </si>
  <si>
    <t>SSC/Q0907</t>
  </si>
  <si>
    <t>Analyst Identity and Access Management</t>
  </si>
  <si>
    <t>SSC/Q0904</t>
  </si>
  <si>
    <t>Analyst Endpoint Security</t>
  </si>
  <si>
    <t>SSC/Q0905</t>
  </si>
  <si>
    <t>Security Infrastructure Specialist</t>
  </si>
  <si>
    <t>SSC/Q0923</t>
  </si>
  <si>
    <t>Penetration Tester</t>
  </si>
  <si>
    <t>SSC/Q0912</t>
  </si>
  <si>
    <t>Cargo Surveyor</t>
  </si>
  <si>
    <t>LSC/Q4901</t>
  </si>
  <si>
    <t>Rail Mounted Quay Crane (RMQC) Operator</t>
  </si>
  <si>
    <t>LSC/Q5001</t>
  </si>
  <si>
    <t>Grab /ship Unloader (GSU) Crane operation</t>
  </si>
  <si>
    <t>LSC/Q5002</t>
  </si>
  <si>
    <t>Port Operation - Signalman</t>
  </si>
  <si>
    <t>LSC/Q5003</t>
  </si>
  <si>
    <t>Documentation Executive - Freight Forwarding - Export</t>
  </si>
  <si>
    <t>LSC/Q7601</t>
  </si>
  <si>
    <t>Documentation Executive - Freight Forwarding - Import</t>
  </si>
  <si>
    <t>LSC/Q7602</t>
  </si>
  <si>
    <t>Documentation Executive - Custom Clearance - Export</t>
  </si>
  <si>
    <t>LSC/Q7801</t>
  </si>
  <si>
    <t>Documentation Executive - Custom Clearance - Import</t>
  </si>
  <si>
    <t>LSC/Q7803</t>
  </si>
  <si>
    <t>Field Operation Executive - Custom Clearance - Export</t>
  </si>
  <si>
    <t>LSC/Q7802</t>
  </si>
  <si>
    <t xml:space="preserve">Field Operation Executive - Custom Clearance - Import </t>
  </si>
  <si>
    <t>LSC/Q7804</t>
  </si>
  <si>
    <t>Wireless Technician</t>
  </si>
  <si>
    <t>TEL/Q4105</t>
  </si>
  <si>
    <t>AGR/Q0807</t>
  </si>
  <si>
    <t>BWS/Q0210</t>
  </si>
  <si>
    <t>Graduate Passed (preferably in agriculture related stream)</t>
  </si>
  <si>
    <t>Diploma</t>
  </si>
  <si>
    <t>No formal education</t>
  </si>
  <si>
    <t xml:space="preserve">Graduate qualification in Environmental Science/Climate Change/Natural Resource Management/Agriculture </t>
  </si>
  <si>
    <t>Graduation</t>
  </si>
  <si>
    <t>Graduation in any discipline (preferably social science)</t>
  </si>
  <si>
    <t>Primary Education (5th Pass Preferably)</t>
  </si>
  <si>
    <t>Graduate degree in Agriculture with specialization in Poultry</t>
  </si>
  <si>
    <t>Bachelors degree in Architecture</t>
  </si>
  <si>
    <t>No entry barrier</t>
  </si>
  <si>
    <t>ITI in Automobile or Class 10</t>
  </si>
  <si>
    <t>B.Tech/ B.E / Graduate in Business Administration</t>
  </si>
  <si>
    <t>Graduate degree/ diploma in automotive or mechanical engineering</t>
  </si>
  <si>
    <t>Graduate degree/diploma in Automotive/ Mechanical Engineering</t>
  </si>
  <si>
    <t>B.Tech/ B.E. in any discipline</t>
  </si>
  <si>
    <t>Diploma in Mechanical Engineering/BSc</t>
  </si>
  <si>
    <t>ITI – Mechanical</t>
  </si>
  <si>
    <t>Diploma /B. Tech/ BE in Industrial / Electrical / Electronics
Engineering</t>
  </si>
  <si>
    <t>ITI in Automobile</t>
  </si>
  <si>
    <t>ITI – Mechanical/ Painting Technology</t>
  </si>
  <si>
    <t>Undergraduate degree or diploma in business administration or  ASDC Automotive Sales Lead (Retail) Level 7 certificate</t>
  </si>
  <si>
    <t>Diploma in Mechanical/ Automobile Engineering</t>
  </si>
  <si>
    <t>Diploma in Mechanical/Automobile Engineering</t>
  </si>
  <si>
    <t>ITI – Mechanical/ Machine Technology</t>
  </si>
  <si>
    <t>Graduate degree/ diploma in any discipline.</t>
  </si>
  <si>
    <t>Graduate degree/ diploma in commerce or any other relevant stream.</t>
  </si>
  <si>
    <t>Undergraduate degree or diploma in any discipline</t>
  </si>
  <si>
    <t>ITI    Mechanical</t>
  </si>
  <si>
    <t xml:space="preserve">Preferably Ex  Army men /certificate in a course in 
motor mechanics or Dip. in Mechanical Engineering 
</t>
  </si>
  <si>
    <t xml:space="preserve">Diploma /B. Tech/ BE in Industrial / Production / Mechanical
Engineer/ Diploma in Tool Design
</t>
  </si>
  <si>
    <t>B. Tech/Dip. in Mechanical/ Automobile Engineering</t>
  </si>
  <si>
    <t xml:space="preserve">Undergraduate degree or diploma in any discipline (Preferably in Finance / Commerce)
</t>
  </si>
  <si>
    <t>ITI</t>
  </si>
  <si>
    <t>SSC, basic knowledge (read &amp; write) of local language, English, Hindi</t>
  </si>
  <si>
    <t>Diploma in Metallurgy/ Graduate in chemistry</t>
  </si>
  <si>
    <t>B. Tech/ BE in Industrial / Production / Mechanical Engineer</t>
  </si>
  <si>
    <t>B.E/ B.Tech in any discipline or Graduate degree in Advertising/Marketing or graduate degree in any discipline</t>
  </si>
  <si>
    <t>Diploma in Mechanical Engineering</t>
  </si>
  <si>
    <t>ITI Mechanical</t>
  </si>
  <si>
    <t xml:space="preserve">Diploma /B. Tech/ BE in Industrial / Production / Mechanical Engineering 
</t>
  </si>
  <si>
    <t xml:space="preserve">Diploma /B. Tech/ BE in Industrial / Production / Mechanical
Engineering 
</t>
  </si>
  <si>
    <t>B. Tech/Diploma in Mechanical/Electrical/Electronics Engineering</t>
  </si>
  <si>
    <t>B. Tech/ BE in Industrial / Production / Mechanical Engg</t>
  </si>
  <si>
    <t xml:space="preserve">B. Tech/Diploma in Mechanical/Electrical/Electronics
Engineering
</t>
  </si>
  <si>
    <t>B. Tech in Mechanical/Electrical/Electronics Engineering</t>
  </si>
  <si>
    <t xml:space="preserve">B. Tech/Diploma in Mechanical/Electrical Electronics
Engineering (Based on product type)
</t>
  </si>
  <si>
    <t>B. Tech/Diploma in Mechanical/Electrical/Electronics</t>
  </si>
  <si>
    <t xml:space="preserve"> For  Digital Data and Mock Up    
DET/ B.E/ B.Tech. in Automobile/ Mechanical/ Mechatronics 
 Bachelor degree in fine arts and sculpturing
</t>
  </si>
  <si>
    <t>Diploma in Engineering or Graduate in any discipline</t>
  </si>
  <si>
    <t xml:space="preserve">ITI – Mechanical  </t>
  </si>
  <si>
    <t>ITI/ Higher Secondary</t>
  </si>
  <si>
    <t xml:space="preserve">Diploma /B. Tech/ BE in Industrial / Production / Mechanical Engineer 
</t>
  </si>
  <si>
    <t>ITI in Industrial / Production / Mechanical Engineer</t>
  </si>
  <si>
    <t>B.E / B. Tech in any discipline or any other relevant field</t>
  </si>
  <si>
    <t>B.E/ B. Tech (Preferably automobile/ mechanical engineering)</t>
  </si>
  <si>
    <t>B.E/ B. Tech (Preferably automobile/ mechanical/ electronics/ electrical engineering)</t>
  </si>
  <si>
    <t>B.E/ B. Tech (Preferably automobile/ mechanical/ electrical/ electronic/ Mechatronics engineering)</t>
  </si>
  <si>
    <t>B.E/ B Tech in Mechanical/ Automobile engineering</t>
  </si>
  <si>
    <t>B.E/ B. Tech (Preferably automobile/ mechanical)</t>
  </si>
  <si>
    <t xml:space="preserve">ITI in Mechanical/Electrical/Electronics Engineering ( Product
content based)
</t>
  </si>
  <si>
    <t>ITI in Mechanical/Electrical/Electronics Engineering ( Product
content based)</t>
  </si>
  <si>
    <t xml:space="preserve">ITI or diploma in mechanical /automobile/ electrical engineering
</t>
  </si>
  <si>
    <t xml:space="preserve">B.E/ B.Tech in any discipline </t>
  </si>
  <si>
    <t>Graduate degree/diploma in automotive or mechanical engineering</t>
  </si>
  <si>
    <t>B.E/ B.Tech in any discipline</t>
  </si>
  <si>
    <t xml:space="preserve">Graduate in Marketing/ Advertising or B.B.A in Marketing/ Advertising or related field </t>
  </si>
  <si>
    <t>Graduate degree/ diploma in any discipline</t>
  </si>
  <si>
    <t>Graduate degree or diploma in any discipline</t>
  </si>
  <si>
    <t>Undergraduate degree or diploma in business administration or  ASDC Sales Manager Level 8 certificate</t>
  </si>
  <si>
    <t>Graduate degree/ diploma in Business Studies  or Marketing</t>
  </si>
  <si>
    <t>Undergraduate degree or diploma in mechanical/ automobile engineering</t>
  </si>
  <si>
    <t>Graduate degree in any discipline</t>
  </si>
  <si>
    <t>Undergraduate degree/ diploma in any discipline</t>
  </si>
  <si>
    <t>ITI – Mechanical/ Welding Technology</t>
  </si>
  <si>
    <t xml:space="preserve">B. Tech/Diploma in Mechanical/Electrical/Electronics Engineering
</t>
  </si>
  <si>
    <t>Graduate degree/ diploma in Automotive/ Mechanical Engineering</t>
  </si>
  <si>
    <t xml:space="preserve">Diploma in Mechanical Engineering with certification in
CAD/CAM
</t>
  </si>
  <si>
    <t>ITI – Mechanical Technology</t>
  </si>
  <si>
    <t>ITI – Mechanical/ BSc with a valid driving license for commercial/ light motor vehicle</t>
  </si>
  <si>
    <t>Diploma in Mechanical Engineering/Welding Technology</t>
  </si>
  <si>
    <t>Graduate, with legal/social/technical specialization, preferably</t>
  </si>
  <si>
    <t>Graduate, preferably</t>
  </si>
  <si>
    <t>Preferbaly, Diploma/Degree in textile engineering</t>
  </si>
  <si>
    <t>Graduate</t>
  </si>
  <si>
    <t>Graduate / Post Graduate</t>
  </si>
  <si>
    <t>Graduation in commerce or allied subjects/Diploma in commercial Practice</t>
  </si>
  <si>
    <t>Diploma(10+) – Mechanical, Electrical, Electronic / Mechatronics</t>
  </si>
  <si>
    <t>Diploma – Civil Engineering</t>
  </si>
  <si>
    <t>Diploma - Mechanical Engineering</t>
  </si>
  <si>
    <t>Diploma(10+) - Electrical or Electronics</t>
  </si>
  <si>
    <t>Technical Diploma (eg. mechanical, metallurgy, etc.)</t>
  </si>
  <si>
    <t>Technical Diploma (Mechanical, Chemical, Metallurgy, etc.)</t>
  </si>
  <si>
    <t>Diploma – Mechanical/Production, Degree preferred</t>
  </si>
  <si>
    <t>ITI/Diploma Civil</t>
  </si>
  <si>
    <t>ITI/Diploma</t>
  </si>
  <si>
    <t>Graduate/BE/MTech.</t>
  </si>
  <si>
    <t>BE/Btech</t>
  </si>
  <si>
    <t>ITI/Diploma/BE/Bio-Med Engineer</t>
  </si>
  <si>
    <t>Diploma/BSc.</t>
  </si>
  <si>
    <t>ITI/Diploma/BE, Btech,</t>
  </si>
  <si>
    <t>Btech/Mtech</t>
  </si>
  <si>
    <t>BE/MTech.</t>
  </si>
  <si>
    <t>Diploma/BTech</t>
  </si>
  <si>
    <t>B.Tech</t>
  </si>
  <si>
    <t>Diploma/BE</t>
  </si>
  <si>
    <t>B.E. (CSI)</t>
  </si>
  <si>
    <t>ITI/ Diploma</t>
  </si>
  <si>
    <t>BE, Btech/Mtech</t>
  </si>
  <si>
    <t>Diploma in Electrical/Electronics</t>
  </si>
  <si>
    <t>Graduate/Post Graduate</t>
  </si>
  <si>
    <t>Diploma/BTech, BE</t>
  </si>
  <si>
    <t>Graduate/BE/Post Graduate</t>
  </si>
  <si>
    <t>Diploma in Electronics/Electricals / ITI</t>
  </si>
  <si>
    <t>B.E.</t>
  </si>
  <si>
    <t>ITI/Diploma/BTech</t>
  </si>
  <si>
    <t>Diploma in Computer Science (IT/ Electronics) / ITI</t>
  </si>
  <si>
    <t>B.E.(Electronics)</t>
  </si>
  <si>
    <t>Graduation in Science(with Chemistry)/ Diploma in Milling</t>
  </si>
  <si>
    <t>Masters degree in Food Technology / food science, preferably</t>
  </si>
  <si>
    <t>Preferably after Class 10</t>
  </si>
  <si>
    <t>Masters degree in science, preferably</t>
  </si>
  <si>
    <t>Minimum Age - 14 Years ; Preferable Qualification shall be Minimum: Graduate Preferable: Diploma - Business Management</t>
  </si>
  <si>
    <t>Minimum 8th pass</t>
  </si>
  <si>
    <t>5th pass preferably</t>
  </si>
  <si>
    <t>Diploma or certificate courses in related fields</t>
  </si>
  <si>
    <t>Preferably ITI/ Diploma in Hydraulic Mechanic</t>
  </si>
  <si>
    <t>Preferably Diploma in Mechanical/ Automobile Engineering</t>
  </si>
  <si>
    <t>Preferably Diploma in Mechanical/ Electrical/ Automobile Engineering</t>
  </si>
  <si>
    <t>ITI Pass Diploma Pass and 18 years of age</t>
  </si>
  <si>
    <t>Class 10th Pass, ITI Pass and 18 years of age</t>
  </si>
  <si>
    <t xml:space="preserve">ITI </t>
  </si>
  <si>
    <t>Class 10th Pass ITI Pass and 18 years of age</t>
  </si>
  <si>
    <t>ITI / 10th Pass</t>
  </si>
  <si>
    <t>ITI pass and 18 years of age</t>
  </si>
  <si>
    <t>Class 8th Pass and 18 years of age</t>
  </si>
  <si>
    <t>Class 8th pass, preferably</t>
  </si>
  <si>
    <t xml:space="preserve">ITI (Electrical/Electronics) </t>
  </si>
  <si>
    <t>Bachelor's Degree in Science/Technology/Computers/Business</t>
  </si>
  <si>
    <t>Diploma in engineering, Bachelor's Degree in Science/Technology/ Computers or any graduate course</t>
  </si>
  <si>
    <t>Diploma in Engineering/ Bachelor's Degree in Science/Technology/ Computers or any graduate course</t>
  </si>
  <si>
    <t>Bachelor's Degree in Law or any graduate course</t>
  </si>
  <si>
    <t xml:space="preserve">Diploma in Computers/ Electronics / Electrical Engg/ Bachelor's Degree in Science/Technology/Computers </t>
  </si>
  <si>
    <t>Bachelor's Degree in Electrical &amp; Electronics Engg. / Computer Science Engg.</t>
  </si>
  <si>
    <t>Bachelor's Degree in Science/Technology/Computers or any graduate course</t>
  </si>
  <si>
    <t>Masters Degree</t>
  </si>
  <si>
    <t>Bachelor's degree in Management/ Business/ Marketing/Technology</t>
  </si>
  <si>
    <t>Bachelors Degree in /Engineering/Technology/ Science/Computer Science or any graduate course</t>
  </si>
  <si>
    <t>Masters Degree in Science/Technology/Ph.D</t>
  </si>
  <si>
    <t>Diploma in Engineering or any graduate course</t>
  </si>
  <si>
    <t>Bachelor's Degree in Electronics/ Computer Science Engg.</t>
  </si>
  <si>
    <t>Bachelor's Degree in Computer Science/Computer Engineering/Technology</t>
  </si>
  <si>
    <t>BA/B. Com/BCA/BE</t>
  </si>
  <si>
    <t>BE / B. Tech</t>
  </si>
  <si>
    <t>Middle School (Class VIII)</t>
  </si>
  <si>
    <t>Diploma (Any, Engineering, Arts, Commerce)</t>
  </si>
  <si>
    <t>Diploma/Graduate (Engineering, Arts, Commerce, Science)</t>
  </si>
  <si>
    <t>Graduate (Engineering, Arts, Commerce, Science)</t>
  </si>
  <si>
    <t>10th – 12th Class</t>
  </si>
  <si>
    <t>B. Sc with Chemistry as major subject (preferable) / B. Pharma</t>
  </si>
  <si>
    <t>B.Sc in a relevant subject such as biochemistry, biology, chemistry, immunology, biomedical science, biotechnology, microbiology (Preferable)</t>
  </si>
  <si>
    <t>Preferably B. Pharma / B. Sc with Chemistry major subject/Graduation in biotechnology</t>
  </si>
  <si>
    <t>Diploma in Pharmacy/ any relevant science discipline</t>
  </si>
  <si>
    <t>Diploma in Computer Science</t>
  </si>
  <si>
    <t>Masters in relevant discipline/ M. Pharma</t>
  </si>
  <si>
    <t>B. Pharma preferable/ B. Sc / M. Sc with Chemistry/ Biology/ Biochemistry as major subject/ Graduation in Biotechnology</t>
  </si>
  <si>
    <t>B. Pharma / Graduation in Biotechnology/ B. Sc with Chemistry/ Biology/Microbiology/ Biochemistry as major subject (Preferable)</t>
  </si>
  <si>
    <t>B. Pharma / Graduation in Biotechnology / B. Sc with Chemistry/ Biology/ Biochemistry as major subject (Preferable)</t>
  </si>
  <si>
    <t>Mechanical &amp; Chemical Engineering/ Graduate in Science/ B.Pharmacy (Preferable)</t>
  </si>
  <si>
    <t>Master’s degree in pharmaceutical, biotechnology, nursing or life sciences</t>
  </si>
  <si>
    <t>Diploma/ D.Pharma/ B.Sc/ Graduation in any field</t>
  </si>
  <si>
    <t>Bachelor’s Degree in EHS related discipline preferable / B.Sc. In Environmental Sciences or Industrial Health and Safety / B.Tech in chemical engineering</t>
  </si>
  <si>
    <t>Diploma/D.Pharma/ Graduation in any field/ Diploma in Packaging</t>
  </si>
  <si>
    <t>B. Pharma preferable/ B. Sc. / Clinical Research certification</t>
  </si>
  <si>
    <t>B.Tech/ B. Pharma or Bachelor's degree with coursework in chemistry, quality or a related discipline (Preferable)</t>
  </si>
  <si>
    <t>B. Pharma / M. Sc with majors in Biology, Biochemistry, Pharmaceutical Science</t>
  </si>
  <si>
    <t>B. Pharma / B.Tech Chemical / B. Sc with Chemistry major subject (Preferable)</t>
  </si>
  <si>
    <t>Diploma/D.Pharma/ITI/Graduate in any science-related field</t>
  </si>
  <si>
    <t>B. Pharma/ Graduate specifically in marketing, advertising or a business related subject</t>
  </si>
  <si>
    <t>B.Tech in Biotechnology/ B. Pharma / Graduate in a related field (preferably biotechnology)</t>
  </si>
  <si>
    <t>BBA/ B.Tech/B. Pharma/ B.Sc in a related discipline</t>
  </si>
  <si>
    <t>B.Tech/ Graduate in any field/ B. Pharma (Preferable)</t>
  </si>
  <si>
    <t>BBA/ B.Tech / B.Sc in a related discipline</t>
  </si>
  <si>
    <t>B.Tech/ B. Pharma / Graduate in any field/ B.Com/ BBA</t>
  </si>
  <si>
    <t>B. Pharma /Graduate in any field / LLB</t>
  </si>
  <si>
    <t>B.Tech/ Graduate in any field/ B. Sc/ B.Com/ B. Pharma (Preferable)</t>
  </si>
  <si>
    <t>Master’s degree in pharmaceutical, biotechnology, nursing or life sciences/ M. Pharma/M.Sc in the above disciplines</t>
  </si>
  <si>
    <t>Graduation in biotechnology/biochemical/ chemical preferable or biological science or applied science or a closely related field</t>
  </si>
  <si>
    <t>High School</t>
  </si>
  <si>
    <t>High school</t>
  </si>
  <si>
    <t>ITI in Draughts   manship, ITI Civil, 2 years’ experience  for ITIs and 6 months for diploma holders</t>
  </si>
  <si>
    <t>ITI Mechanic/ Electrical, 3  4 years of experience in ore processing</t>
  </si>
  <si>
    <t>B.Sc. – Agriculture/ Horticulture, B.Sc. – General (with a subject Botany), 3  5 years of experience in similar role or as support to similar role for 2  3 years.</t>
  </si>
  <si>
    <t>ITI Machinist, 1  10 years of experience</t>
  </si>
  <si>
    <t>8th (To be revised to 10th post 31st December, 2017)</t>
  </si>
  <si>
    <t>ITI / AutoCAD certificate</t>
  </si>
  <si>
    <t>Diploma / Degree in Civil Engineering</t>
  </si>
  <si>
    <t>Diploma / Degree in Civil Engineering (with specialization in PHE)</t>
  </si>
  <si>
    <t>Diploma in Civil Engineering / Degree in Architecture or Interior Designing</t>
  </si>
  <si>
    <t>Diploma in Civil / Mech. Engg.</t>
  </si>
  <si>
    <t>Degree / Diploma in Civil Engineering</t>
  </si>
  <si>
    <t>Diploma in Civil / Mechanical Engineering</t>
  </si>
  <si>
    <t>Minimum Age - 14 Years ; Preferable Qualification shall be Minimum: Graduate</t>
  </si>
  <si>
    <t>Secondary School Grade X Passed</t>
  </si>
  <si>
    <t>Higher Secondary School Grade XI Passed</t>
  </si>
  <si>
    <t>Diploma/XII/Diploma/ITI, desirable</t>
  </si>
  <si>
    <t xml:space="preserve">Diploma - Preferred  </t>
  </si>
  <si>
    <t>Diploma - Preferred</t>
  </si>
  <si>
    <t xml:space="preserve">Graduation - Preferred  </t>
  </si>
  <si>
    <t>Degree in Chemical / Mechanical Engineering - desirable</t>
  </si>
  <si>
    <t xml:space="preserve">ITI/Diploma - Preferred  </t>
  </si>
  <si>
    <t xml:space="preserve">ITI/Diploma - Desirable </t>
  </si>
  <si>
    <t>ITI/Diploma - Desirable</t>
  </si>
  <si>
    <t xml:space="preserve">ITI/Diploma - Desirable - Preferred  </t>
  </si>
  <si>
    <t>Diploma/ Bachelor in Technology (Electronics, Computer Science, IT and related field)</t>
  </si>
  <si>
    <t>ITI /Diploma in Technical Degree</t>
  </si>
  <si>
    <t>ITI/Diploma (Electronics, Computer Science, IT and related field)</t>
  </si>
  <si>
    <t>ITI / Diploma/B.E/B.Tech</t>
  </si>
  <si>
    <t>Graduate in Science/Engineering/Technology    Electronics, Computer Science, and IT</t>
  </si>
  <si>
    <t>Diploma/ITI</t>
  </si>
  <si>
    <t xml:space="preserve">Bachelor of Technology (Electronics, Computer Science, IT and related field) </t>
  </si>
  <si>
    <t>Diploma(Electrical/ Electronics/ Computer Science)</t>
  </si>
  <si>
    <t>ITI (IT related streams)</t>
  </si>
  <si>
    <t>Graduate in any discipline</t>
  </si>
  <si>
    <t>Minimum Age - 14 Years ; Preferable Qualification shall be 10th Pass with 1-2 years experience in a textile processing.</t>
  </si>
  <si>
    <t>Minimum Age - 14 Years ; Preferable Qualification shall be 10th Pass with training in weaving department.</t>
  </si>
  <si>
    <t>Minimum Age - 14 Years ; Preferable Qualification shall be 10th Pass.</t>
  </si>
  <si>
    <t>Minimum Age - 14 Years ; Preferable Qualification shall be 10th Pass with 1-2 years experience in a Textile Mill.</t>
  </si>
  <si>
    <t>Minimum Age - 14 Years ; Preferable Qualification shall be 5th Pass with 1-2 years’ experience in a Textile Mill.</t>
  </si>
  <si>
    <t>Minimum Age - 14 Years ;  Preferable Qualification shall be 10th Pass with 1-2 years’ experience in textile mill.</t>
  </si>
  <si>
    <t>Minimum Age - 14 Years ;  Preferable Qualification shall be 10th Pass with 1-2 years’ experience in textile processing.</t>
  </si>
  <si>
    <t>Preferable Qualification shall be 5th Pass with 1  2 years experience in a Textile Mill.</t>
  </si>
  <si>
    <t>Preferable Qualification shall be 10th Pass with 1  2 years experience in a Textile Mill.</t>
  </si>
  <si>
    <t>Preferable Qualification shall be 8th Pass with 1  2 years experience in a Textile Mill.</t>
  </si>
  <si>
    <t>Preferable Qualification shall be 5th Pass with 1  2 years experience in a textile Mill.</t>
  </si>
  <si>
    <t>Minimum Age    14 Years ; Preferable Qualification shall be 10th Pass with 1  2 years experience in a Textile processing.</t>
  </si>
  <si>
    <t>Diploma in Electrical Engineering</t>
  </si>
  <si>
    <t>Preferable Diploma</t>
  </si>
  <si>
    <t>Preferably primary education passed</t>
  </si>
  <si>
    <t>Preferable primary education</t>
  </si>
  <si>
    <t>Diploma preferable in Electrical Engineering</t>
  </si>
  <si>
    <t>Preferable ITI</t>
  </si>
  <si>
    <t>Preferable Primary Education</t>
  </si>
  <si>
    <t>Preferable Primary education</t>
  </si>
  <si>
    <t>NA</t>
  </si>
  <si>
    <t>Preferable Graduate</t>
  </si>
  <si>
    <t>Preferable primary school passed</t>
  </si>
  <si>
    <t>1st Yr Bachelor's Passed</t>
  </si>
  <si>
    <t>Preferable Primary school passed</t>
  </si>
  <si>
    <t>Diploma/Degree</t>
  </si>
  <si>
    <t>Graduate degree/ diploma in Automotive or Mechanical Engineering</t>
  </si>
  <si>
    <t>Diploma in Production/Foundry Engineering</t>
  </si>
  <si>
    <t>B.E/ B. Tech.( Mechanical /Automobile/ Electrical &amp; Electronics/ Instrumentation)</t>
  </si>
  <si>
    <t>M. Tech/B. Tech/Dip. in Polymer/Chemical Technology</t>
  </si>
  <si>
    <t>Diploma / Electrical / Electronics Engineering</t>
  </si>
  <si>
    <t>ITI / Mechanical Engineering / Fitter</t>
  </si>
  <si>
    <t>B.Tech in Computer/ Mechanical/Electronics Engineering</t>
  </si>
  <si>
    <t>Diploma in Mechanical/Electrical/Electronics Engineering</t>
  </si>
  <si>
    <t>Diploma in Painting Technology/ Mechanical engineering</t>
  </si>
  <si>
    <t>Diploma in Mechanical Engineering/Polymer Science or BSc in
Chemistry</t>
  </si>
  <si>
    <t>Graduate degree/ diploma in business administration</t>
  </si>
  <si>
    <t xml:space="preserve">Diploma/degree or Equivalent in Business Administration, Industrial Management or any Graduate Degree </t>
  </si>
  <si>
    <t>Graduate degree/ Diploma in any discipline</t>
  </si>
  <si>
    <t>Graduate Degree/ Diploma in any discipline</t>
  </si>
  <si>
    <t>Diploma - Mechanical Engineering, Degree preferred</t>
  </si>
  <si>
    <t>Preferably Diploma in Civil / Mechanical</t>
  </si>
  <si>
    <t>Minimum Age - 14 Years ; Preferable Qualification shall be Graduate with training in Jewellery design course</t>
  </si>
  <si>
    <t>Minimum Age - 14 Years; Minimally Qualified</t>
  </si>
  <si>
    <t>Minimum Age - 14 Years ; Preferable Qualification shall be 10thpass with training in computer operations</t>
  </si>
  <si>
    <t>Minimum Age - 14 Years ; Preferable Qualification shall be 10th pass</t>
  </si>
  <si>
    <t>Minimum Age - 14 Years; Preferable Qualification shall be 10th pass</t>
  </si>
  <si>
    <t>Minimum Age - 14 Years ; Preferable Qualification shall be 10thpass</t>
  </si>
  <si>
    <t>Minimum Age - 14 Years ; Preferable Qualification shall be 12th pass with training in Diamond Planning</t>
  </si>
  <si>
    <t>Minimum Age - 14 Years; Preferable Qualification shall be 12th pass with training in Laser Supervisor</t>
  </si>
  <si>
    <t>Minimum Age - 14 Years ; Preferable Qualification shall be 12th pass with training in Diamond polishing</t>
  </si>
  <si>
    <t>Minimum Age - 14 Years ; Preferable Qualification shall be 10thpass with training in computer operations.</t>
  </si>
  <si>
    <t xml:space="preserve">Minimum Age - 14 Years ; Preferable Qualification shall be Minimum: Graduate </t>
  </si>
  <si>
    <t>Diploma in Ceramic Engineering</t>
  </si>
  <si>
    <t>Graduate in Science</t>
  </si>
  <si>
    <t xml:space="preserve">Graduate </t>
  </si>
  <si>
    <t xml:space="preserve">Diploma </t>
  </si>
  <si>
    <t>Preferably ITI/ Diploma in Diesel Engine Mechanic</t>
  </si>
  <si>
    <t>Class 8th Pass , Class 10th Pass  and 18 years of age</t>
  </si>
  <si>
    <t>ITI Pass/ Diploma in Engineering, B.E. / 
B. Tech Pass and 18 years of age</t>
  </si>
  <si>
    <t>Diploma (Metallurgical / Mechanical) Pass,  
BE (Metallurgical / Mechanical) Pass and 18 years of age</t>
  </si>
  <si>
    <t>Class 10th Pass Class 12th Pass and 18 years of age</t>
  </si>
  <si>
    <t>Class 10th Pass  Class 12th Pass and 18 years of age</t>
  </si>
  <si>
    <t>Diploma (Mech/Metallurgy/Electrical)</t>
  </si>
  <si>
    <t>ITI (Mechanical) pass Diploma (Mechanical / Electrical) Pass and 18 years of age</t>
  </si>
  <si>
    <t>B.Sc /Diploma Pass B.Tech/B.E Pass and 18 years of age</t>
  </si>
  <si>
    <t>Bachelor's Degree in any discipline</t>
  </si>
  <si>
    <t>Bachelor's Degree in Statistics/ Science/Technology or any other course</t>
  </si>
  <si>
    <t xml:space="preserve">Bachelor's Degree in Computer Science/Biology </t>
  </si>
  <si>
    <t xml:space="preserve">Bachelor's Degree in any discipline </t>
  </si>
  <si>
    <t>Bachelor's Degree in English or any other graduate course</t>
  </si>
  <si>
    <t>Bachelor's Degree in Human Resources/General Management or graduate in any discipline</t>
  </si>
  <si>
    <t>Bachelor's Degree in Commerce/ Science</t>
  </si>
  <si>
    <t>Bachelor's Degree in Commerce/Accounts/Finance</t>
  </si>
  <si>
    <t>Bachelor's Degree in Science/Certificate in Medical Transcription</t>
  </si>
  <si>
    <t>Bachelor's Degree in Science/Technology/Computers or any other graduate course</t>
  </si>
  <si>
    <t>Bachelor's Degree in Mechanical Engg./Electrical &amp; Electronics Engg</t>
  </si>
  <si>
    <t>Bachelor's Degree in Science/Technology/Computers</t>
  </si>
  <si>
    <t>MBA</t>
  </si>
  <si>
    <t>Bachelor's Degree in Mechanical Engg./Electrical &amp; Electronics Engg.</t>
  </si>
  <si>
    <t xml:space="preserve">Bachelor's Degree in Management/ Business/ Science/ Technology/ Computers  </t>
  </si>
  <si>
    <t>Bachelor's Degree in Electronics/ Computer Science Engg. or any other graduate course</t>
  </si>
  <si>
    <t>CAD/CAM Certification</t>
  </si>
  <si>
    <t>B. Pharma preferable/ Graduate in Science (chemistry specialization preferable for Pharmaceuticals)/ B.Tech in chemistry</t>
  </si>
  <si>
    <t>Diploma in chemical engineering/D.Pharma/B.Sc (chemistry specialization preferable for Pharmaceuticals, biology specialization preferable for Bio-pharmaceuticals)</t>
  </si>
  <si>
    <t>Diploma/ ITI</t>
  </si>
  <si>
    <t>Diploma/ D.Pharma/B.Sc/ Graduation in any field</t>
  </si>
  <si>
    <t>Diploma/D.Pharma/ITI/B.Sc</t>
  </si>
  <si>
    <t>Diploma in Mechanical /ITI (Plumbing)</t>
  </si>
  <si>
    <t>Diploma/ITI/ B.Sc</t>
  </si>
  <si>
    <t>Diploma/ ITI/B.Sc</t>
  </si>
  <si>
    <t>D.Pharma/ Diploma / B.Sc in in a scientific or engineering related field</t>
  </si>
  <si>
    <t>Diploma/ D.Pharma/ ITI/ B.Sc</t>
  </si>
  <si>
    <t>B.Sc in Chemistry, biology or Life Science discipline/ B. Pharma</t>
  </si>
  <si>
    <t>B.Tech/ B. Pharma / Graduate in any field/ B.Com</t>
  </si>
  <si>
    <t>Basic counting skills and numeracy.</t>
  </si>
  <si>
    <t>ITI (Motor Vehicle Mechanic)</t>
  </si>
  <si>
    <t xml:space="preserve">Graduate in Science, desirable </t>
  </si>
  <si>
    <t>Diploma in Agriculture - Preferred</t>
  </si>
  <si>
    <t xml:space="preserve">Diploma - Preferred </t>
  </si>
  <si>
    <t>ITI /Diploma in Electrical/Mechanical. B.Tech or B.SC in Electrical/Mechanical</t>
  </si>
  <si>
    <t>Minimum Age - 14 Years ; Preferable Qualification shall be 10th Pass / ITI Certificate with 2-3 years experience in a textile processing.</t>
  </si>
  <si>
    <t>Minimum Age - 14 Years ; Preferable Qualification shall be 12th Pass with 1-2 years experience as maintenance assistant in a textile mill.</t>
  </si>
  <si>
    <t>Minimum Age - 14 Years ;  Preferable Qualification shall be 10th Pass with training in weaving department.</t>
  </si>
  <si>
    <t>Minimum Age    14 Years ; Preferable Qualification shall be 5th Pass.</t>
  </si>
  <si>
    <t>Minimum Age    14 Years ; Preferable Qualification shall be 10th Pass with training in weaving department.</t>
  </si>
  <si>
    <t>Minimum Age    14 Years ; Preferable Qualification shall be 12th Pass with 1  2 years experience as maintenance assistant in a textile mill.</t>
  </si>
  <si>
    <t>Minimum Age    14 Years ; Preferable Qualification shall be 5th Pass with 1  2 years work experience as maintenance assistant in a textile mill.</t>
  </si>
  <si>
    <t>Minimum Age    14 Years ; Preferable Qualification shall be 5th Pass</t>
  </si>
  <si>
    <t>Minimum Age    14 Years ; Preferable Qualification shall be 5th Pass with 1  2 years of work experience in a textile mill</t>
  </si>
  <si>
    <t>Minimum Age    14 Years ; Preferable Qualification shall be 10th Pass with 1  2 years experience in a Textile Mill</t>
  </si>
  <si>
    <t>Minimum Age    14 Years ; Preferable Qualification shall be 10th Pass with 1  2 years experience in a Textile Mill.</t>
  </si>
  <si>
    <t>Minimum Age    14 Years ; Preferable Qualification shall be 10th Pass with 2  3 years experience in a textile processing.</t>
  </si>
  <si>
    <t xml:space="preserve">Minimum Age    14 Years ; Preferable Qualification shall be 10th Pass with training in weaving department. </t>
  </si>
  <si>
    <t>Minimum Age    14 Years ; Preferable Qualification shall be 10th Pass.</t>
  </si>
  <si>
    <t xml:space="preserve">Minimum Age    14 Years ; Preferable Qualification shall be 10th Pass and trained in weaving department. </t>
  </si>
  <si>
    <t xml:space="preserve">Minimum Age    14 Years ; Preferable Qualification shall be 10th Pass with training in weaving preparatory department. </t>
  </si>
  <si>
    <t>Minimum Age    14 Years ; Preferable Qualification shall be 10th Pass with 1  2 years’ experience in a textile processing.</t>
  </si>
  <si>
    <t xml:space="preserve">Minimum Age    14 Years ; Preferable Qualification shall be 5th Pass with 1  2 years’ experience in a textile mill. </t>
  </si>
  <si>
    <t>Minimum Age    14 Years ; Preferable Qualification shall be 5th Pass with 1  2 years’ experience in a Textile Mill.</t>
  </si>
  <si>
    <t xml:space="preserve">Minimum Age    14 Years ;  Preferable Qualification shall be 5th Pass with 1  2 years’ experience in a textile mill. </t>
  </si>
  <si>
    <t>Minimum Age    14 Years ;  Preferable Qualification shall be 10th Pass with training in weaving department.</t>
  </si>
  <si>
    <t>Educational Qualification</t>
  </si>
  <si>
    <t xml:space="preserve">Must have at least passed Class VIII and should be functionally literate.
This may be relaxed only if no suitable person with this qualification is available.
</t>
  </si>
  <si>
    <t>B.Sc (with Physics as a subject) Pass /
 Dip.in Engineering (Mechanical/Electrical) Pass</t>
  </si>
  <si>
    <t>Bachelor’s degree in Fisheries/Aquaculture/Marine Biology or Zoology</t>
  </si>
  <si>
    <t>B. Tech/Diploma in Mechanical Engineering</t>
  </si>
  <si>
    <t>Diploma/Degree in Textile/Fashion/Garment, Preferably</t>
  </si>
  <si>
    <t>Graduate/Equivalent, preferably</t>
  </si>
  <si>
    <t>B.E. (Electronics)</t>
  </si>
  <si>
    <t>ITI/ Diploma in Computer Hardware</t>
  </si>
  <si>
    <t>Bachelors degree in Microbiology</t>
  </si>
  <si>
    <t>Masters degree in science</t>
  </si>
  <si>
    <t>Minimally Qualified</t>
  </si>
  <si>
    <t xml:space="preserve"> Graduate </t>
  </si>
  <si>
    <t>B.Sc. (Chemistry)</t>
  </si>
  <si>
    <t xml:space="preserve">B.Sc. (Chemistry) </t>
  </si>
  <si>
    <t>discipline/social science(any one of these) and RCI License</t>
  </si>
  <si>
    <t>ITI/Diploma in Electrical/Electronic/Instrumentation, Preferably</t>
  </si>
  <si>
    <t>Graduate in any stream</t>
  </si>
  <si>
    <t>ITI in Electrician trade</t>
  </si>
  <si>
    <t>ITI in electrician trade</t>
  </si>
  <si>
    <t>BSc Chemistry</t>
  </si>
  <si>
    <t>BSc. Chemistry</t>
  </si>
  <si>
    <t>Year 10 or equivalent standard in literacy and numeracy</t>
  </si>
  <si>
    <t>Graduate (Preferable)</t>
  </si>
  <si>
    <t>ITI (Preferable)</t>
  </si>
  <si>
    <t>Graduate degree in Computer Science or relevant discipline</t>
  </si>
  <si>
    <t>Diploma/Certification in Footwear Technology and Design</t>
  </si>
  <si>
    <t>CAD/ CAM Certification</t>
  </si>
  <si>
    <t>Graduate in any discipline preferably Science/Computer</t>
  </si>
  <si>
    <t>Graduate in Security/ Computer Science/Electronics and Engineering /IT</t>
  </si>
  <si>
    <t xml:space="preserve">Diploma in Engineering(with 1 year experience) or Bachelor's
Degree in Science/Technology/Computers </t>
  </si>
  <si>
    <t>Graduate in Security/ Computer Science/Electronics and Engineering
/Information Technology</t>
  </si>
  <si>
    <t>Graduate in Science/ Computer Science/Electronics and
Engineering /Information Technology</t>
  </si>
  <si>
    <t>Diploma in IT/Computer</t>
  </si>
  <si>
    <t>Bachelor's Degree in Science/Computers/Technology and/or Degree in Law</t>
  </si>
  <si>
    <t>Bachelor’s Degree</t>
  </si>
  <si>
    <t>B. Pharma (Preferable)/ B. Tech in Biotechnology (Preferable for Bio Pharmaceutical)/ B. Sc. in Microbiology (Preferable for Bio Pharmaceutical)/ B.Sc. in chemistry</t>
  </si>
  <si>
    <t>B. Pharma / B. Sc with Chemistry major subject or Analytical Chemistry (Preferable)</t>
  </si>
  <si>
    <t>BBA/ B.Tech/ B.Sc in a related discipline/ B.Com</t>
  </si>
  <si>
    <t>BSc (Stat, Math, Physics, Chemistry, Geology) or BE/BTech</t>
  </si>
  <si>
    <t xml:space="preserve">Agriculture Machinery Operator </t>
  </si>
  <si>
    <t>AGR/Q1103</t>
  </si>
  <si>
    <t>Agriculture Machinery Demonstrator</t>
  </si>
  <si>
    <t>AGR/Q1107</t>
  </si>
  <si>
    <t>AGR/Q1111</t>
  </si>
  <si>
    <t>AGR/Q1112</t>
  </si>
  <si>
    <t>Fitness Manager</t>
  </si>
  <si>
    <t>BWS/Q3007</t>
  </si>
  <si>
    <t>Fitness Services Trainer</t>
  </si>
  <si>
    <t>BWS/Q3008</t>
  </si>
  <si>
    <t>Fitness Services Internal Evaluator</t>
  </si>
  <si>
    <t>BWS/Q3009</t>
  </si>
  <si>
    <t>Fitness Centre Head</t>
  </si>
  <si>
    <t>BWS/Q3010</t>
  </si>
  <si>
    <t>Group Fitness Trainer</t>
  </si>
  <si>
    <t>BWS/Q3004</t>
  </si>
  <si>
    <t>Group Training Manager</t>
  </si>
  <si>
    <t>BWS/Q3005</t>
  </si>
  <si>
    <t>Gym Assistant</t>
  </si>
  <si>
    <t>BWS/Q3001</t>
  </si>
  <si>
    <t>Membership Consultant</t>
  </si>
  <si>
    <t>BWS/Q3002</t>
  </si>
  <si>
    <t>BWS/Q3003</t>
  </si>
  <si>
    <t>Personal Training Manager</t>
  </si>
  <si>
    <t>BWS/Q3006</t>
  </si>
  <si>
    <t>Rooftop Solar Grid Engineer</t>
  </si>
  <si>
    <t>SGJ/Q0106</t>
  </si>
  <si>
    <t>SGJ/Q0104</t>
  </si>
  <si>
    <t>SGJ/Q0105</t>
  </si>
  <si>
    <t>Seller Activation Executive</t>
  </si>
  <si>
    <t>RAS/Q0301</t>
  </si>
  <si>
    <t>Digital Cataloguer</t>
  </si>
  <si>
    <t>RAS/Q0302</t>
  </si>
  <si>
    <t>Farm Workshop Foreman/Supervisor</t>
  </si>
  <si>
    <t>AGR/Q1109</t>
  </si>
  <si>
    <t>Farm Workshop/Service Manager</t>
  </si>
  <si>
    <t>AGR/Q1110</t>
  </si>
  <si>
    <t>Fish Seed Grower</t>
  </si>
  <si>
    <t xml:space="preserve">Irrigation Service  Technician </t>
  </si>
  <si>
    <t>AGR/Q1104</t>
  </si>
  <si>
    <t>Operator-Reaper Thresher and Crop Residue Machinery</t>
  </si>
  <si>
    <t>AGR/Q1105</t>
  </si>
  <si>
    <t>Service and Maintenance Technician-Farm Machinery</t>
  </si>
  <si>
    <t>AGR/Q1106</t>
  </si>
  <si>
    <t xml:space="preserve">B.Tech/ B.E / Graduate in Business Administration </t>
  </si>
  <si>
    <t>Pipe Fitter - Ship Building</t>
  </si>
  <si>
    <t>SMC/Q3101</t>
  </si>
  <si>
    <t>Strategic Manufacturing</t>
  </si>
  <si>
    <t>Level 9</t>
  </si>
  <si>
    <t>yes</t>
  </si>
  <si>
    <t>B.E. / B. Tech. / Any Graduate with Science background, preferred</t>
  </si>
  <si>
    <t xml:space="preserve">B.E. / B.Tech. / BBA / B.Com. / B.Sc. / C.A. 
</t>
  </si>
  <si>
    <t xml:space="preserve">Diploma (Electrical, EEE) </t>
  </si>
  <si>
    <t>10th/ Standard/ITI</t>
  </si>
  <si>
    <t>5th Stnadard, Pass (Primary Education)</t>
  </si>
  <si>
    <t>5th Stnadard (To be revised to 10th post 31st December, 2017)</t>
  </si>
  <si>
    <t>Graduate/ ITI Preferably (Construction related trade)</t>
  </si>
  <si>
    <t>Graduation,Preferably</t>
  </si>
  <si>
    <t>Preferably Qualification shall be B.Sc chemistry with training in Computer operations</t>
  </si>
  <si>
    <t>12th Class Pass preferable</t>
  </si>
  <si>
    <t>12th Class, Preferably</t>
  </si>
  <si>
    <t>12th Class</t>
  </si>
  <si>
    <t>12th Class, Preferably with specialization in biology</t>
  </si>
  <si>
    <t>12th Class, Preferably/Certificate in logistics management</t>
  </si>
  <si>
    <t>12th Class with certification in laboratory techniques</t>
  </si>
  <si>
    <t>12th Class ( Chemistry stream)</t>
  </si>
  <si>
    <t xml:space="preserve">12th Class Undergraduate degree or diploma in any discipline (preferable in Automobile / Mechanical Egg.)
</t>
  </si>
  <si>
    <t>12th Class pass, preferably</t>
  </si>
  <si>
    <t>12th Class /Equivalent, preferably</t>
  </si>
  <si>
    <t>12th Class ,Preferably or The ability to read/ write and communicate effectively for the job role</t>
  </si>
  <si>
    <t xml:space="preserve">12th Class ,Preferably </t>
  </si>
  <si>
    <t>12th Class ,Preferably and compulsorily having Low Voltage license from any Govt. recognized licensing authority</t>
  </si>
  <si>
    <t>12th Class ,Preferably and compulsory Certification course in industrial safety</t>
  </si>
  <si>
    <t>12th Class ,Preferably and compulsory Certification course F36in industrial safety</t>
  </si>
  <si>
    <t>12th Class/ITI</t>
  </si>
  <si>
    <t>12th Class/ITI/Diploma</t>
  </si>
  <si>
    <t>10th/12th Class</t>
  </si>
  <si>
    <t>10th/12th Class/ITI</t>
  </si>
  <si>
    <t>10th/12th Class/ITI/Diploma</t>
  </si>
  <si>
    <t>12th Class pass/ ITI</t>
  </si>
  <si>
    <t>10th/12th Class/Graduate</t>
  </si>
  <si>
    <t>12th Class ,Preferably/ Diploma /ITI with certification in refrigeration</t>
  </si>
  <si>
    <t xml:space="preserve">12th Class,Preferably </t>
  </si>
  <si>
    <t>12th Class ,Preferably/Certification in refrigeration and modified
atmosphere storage</t>
  </si>
  <si>
    <t>12th Class, Pass with training in computer operations</t>
  </si>
  <si>
    <t>12th Class, Pass with training in CAD design</t>
  </si>
  <si>
    <t>12th Class,Preferably</t>
  </si>
  <si>
    <t>12th Class passed</t>
  </si>
  <si>
    <t xml:space="preserve">Minimum Age - 14 Years ; Preferably 12th Class Pass </t>
  </si>
  <si>
    <t>12th Class in Science</t>
  </si>
  <si>
    <t>12th Class in Science Or Level 3 Phlebotomy with experience of minimum three years in the laboratory setup</t>
  </si>
  <si>
    <t>12th Class in Science Or Level 3 ECG Technician with Experience of minimum 3 Years.</t>
  </si>
  <si>
    <t>12th Class or Level 4 Dental Assistant with 2 years of experience in the field</t>
  </si>
  <si>
    <t>12th Class in Science or Level 4 Dental Assistant with 3 years of experience in the field/Level 4 Dental Technician with two years of experience in the field</t>
  </si>
  <si>
    <t>12th Class in preferably in Science or Home Science</t>
  </si>
  <si>
    <t>12th Class in Science Or Level 4 EMT  B with the minimum three years of experience</t>
  </si>
  <si>
    <t>12th Class in Science Or Level 4 Medical lab technician with experience of minimum three years</t>
  </si>
  <si>
    <t>12th Class in science ,Preferably</t>
  </si>
  <si>
    <t>12th Class in Science or NSQF Level 3 X  ray Technician with 2 years of experience in the field</t>
  </si>
  <si>
    <t>12th Class in Science Or Level 3 Vision technician with minimum three year of experience</t>
  </si>
  <si>
    <t>12th Class, Pass Preferably having certificates/diploma in fine arts</t>
  </si>
  <si>
    <t>12th Class ,Preferably with Science</t>
  </si>
  <si>
    <t>12th Class (Science/Commerce)</t>
  </si>
  <si>
    <t>12th Class (Science)/ ITI</t>
  </si>
  <si>
    <t xml:space="preserve">12th Class (Science)/ ITI  </t>
  </si>
  <si>
    <t xml:space="preserve">12th Class (Science) </t>
  </si>
  <si>
    <t>10th – 12th Class ,Preferably</t>
  </si>
  <si>
    <t>12th Class, Basic Computer Literacy</t>
  </si>
  <si>
    <t>12th Class with a background in physical sciences</t>
  </si>
  <si>
    <t>12th Class, Preferably with a background in physical sciences</t>
  </si>
  <si>
    <t>12th Class, 1 year experience in  mining firefighting operations</t>
  </si>
  <si>
    <t>12th Class , 6 months of experience</t>
  </si>
  <si>
    <t>12th Class , 1  10 years of experience</t>
  </si>
  <si>
    <t>12th Class , 1 year experience as long wall  in  mining operations</t>
  </si>
  <si>
    <t>12th Class , 2  3 years of experience in  mechatronics</t>
  </si>
  <si>
    <t>12th Class, 6 months of experience</t>
  </si>
  <si>
    <t>12th Class/ ITI- Mechanical</t>
  </si>
  <si>
    <t xml:space="preserve">12th Class , 6 month of experience </t>
  </si>
  <si>
    <t>12th Class, 1  10 years of experience</t>
  </si>
  <si>
    <t>12th Class, 2  3 years of experience in mining</t>
  </si>
  <si>
    <t>12th Class/ Diploma</t>
  </si>
  <si>
    <t>12th Class/ Certificate Courses in Sales</t>
  </si>
  <si>
    <t>12th Class,Pass out / ITI</t>
  </si>
  <si>
    <t xml:space="preserve">12th Class/Diploma/ITI/Graduate, Desirable </t>
  </si>
  <si>
    <t>12th Class/Diploma/ITI/Graduate, Preferably</t>
  </si>
  <si>
    <t xml:space="preserve">12th Class/Diploma/ITI/Graduate in Science, Desirable </t>
  </si>
  <si>
    <t>12th Class/ITI Diploma, Preferably</t>
  </si>
  <si>
    <t>12th Class/Diploma/ITI/Graduate in Science, Preferably</t>
  </si>
  <si>
    <t>12th Class, Prefreably</t>
  </si>
  <si>
    <t>12th Class.Trained as per PSARA requirements in QP &amp; NOS aligned syllabus</t>
  </si>
  <si>
    <t>12th Class, Trained as per PSARA requirements in QP &amp; NOS aligned syllabus</t>
  </si>
  <si>
    <t>12th Class or equivalent</t>
  </si>
  <si>
    <t>12th Class or equivalent.</t>
  </si>
  <si>
    <t>12th Class and/or ITI Diploma in Electrical/Mechanical</t>
  </si>
  <si>
    <t>12th Class passed, Preferably</t>
  </si>
  <si>
    <t>12th Class, Passed</t>
  </si>
  <si>
    <t>12th Class Passed</t>
  </si>
  <si>
    <t>10th Class ,Preferably</t>
  </si>
  <si>
    <t>10th Class</t>
  </si>
  <si>
    <t>10th Class / Diploma /ITI with certification in HVAC, Preferably</t>
  </si>
  <si>
    <t>10th Class  / Diploma /ITI with certification in HVAC, Preferably</t>
  </si>
  <si>
    <t>10th Class/ITI, Preferably</t>
  </si>
  <si>
    <t>10th Class, Preferably/ Diploma in dairy management</t>
  </si>
  <si>
    <t xml:space="preserve">ITI in Automobile or 10th Class </t>
  </si>
  <si>
    <t>10th Class ,Preferably or ability to read/ write and communicate effectively on the job role</t>
  </si>
  <si>
    <t>10th Class  OR the ability to read/write and communicate effectively on the job role</t>
  </si>
  <si>
    <t>10th Class or the ability to read/write and communicate effectively on the job role</t>
  </si>
  <si>
    <t>10th Class ,Preferably or ability to read/write and communicate effectively on the job role</t>
  </si>
  <si>
    <t>10th Class ,Preferably/ the ability to read/write and communicate effectively on the job role</t>
  </si>
  <si>
    <t>10th Class/ fine arts student / the ability to read/write and communicate effectively on the job role</t>
  </si>
  <si>
    <t>10th Class and ability to read/ write and communicate effectively on the job role</t>
  </si>
  <si>
    <t xml:space="preserve">10th Class ,Preferably </t>
  </si>
  <si>
    <t>10th Class , or ASNT level 1 qualified, Preferably</t>
  </si>
  <si>
    <t>Preferably 10th Class , or ASNT level 1 qualified</t>
  </si>
  <si>
    <t xml:space="preserve">10th Class,Preferably </t>
  </si>
  <si>
    <t>10th Class ,Preferably with Low Voltage electrical work license from recognized licensing authority</t>
  </si>
  <si>
    <t>10th Class ,Preferably / Low Voltage license from any Govt. recognized licensing authority</t>
  </si>
  <si>
    <t>10th Class/ITI/Diploma</t>
  </si>
  <si>
    <t>10th Class/ITI</t>
  </si>
  <si>
    <t>10th Class/Graduate</t>
  </si>
  <si>
    <t>10th Class + ITI / Diploma (Electrical, Electronics, Civil, Mechanical, Fitter, Instrumentation, Welder, Mason)</t>
  </si>
  <si>
    <t>10th Class + ITI / Diploma (Electrical, Electronics)</t>
  </si>
  <si>
    <t>10th Class + ITI / Diploma (Electrical, Electronics, Civil, Mechanical, Fitter, Instrumentation, Welder)</t>
  </si>
  <si>
    <t>12th Class/10th Class +ITI/Diploma, 8th pass + 4 years’ experience as Wastewater Treatment Plant Helper</t>
  </si>
  <si>
    <t xml:space="preserve">10th Class, Preferably </t>
  </si>
  <si>
    <t>10th Class ,Preferably but Class VIII is also considered in certain situations</t>
  </si>
  <si>
    <t>10th Class preferably but Class VIII in certain cases</t>
  </si>
  <si>
    <t>12th Class preferably but 10th Class in certain cases</t>
  </si>
  <si>
    <t>12th Class, Preferably in Science , but 10th Class is also considered in certain</t>
  </si>
  <si>
    <t>10th Class, Preferably</t>
  </si>
  <si>
    <t xml:space="preserve">10th Class  Valid Driving License </t>
  </si>
  <si>
    <t xml:space="preserve">10th Class (Science) </t>
  </si>
  <si>
    <t>10th Class Pass</t>
  </si>
  <si>
    <t>10th Class ,Preferably with a background in physical sciences</t>
  </si>
  <si>
    <t xml:space="preserve">10th Class  , 0  10 years of experience </t>
  </si>
  <si>
    <t>10th Class, 6 months of experience</t>
  </si>
  <si>
    <t>10th Class  and statutory certificate</t>
  </si>
  <si>
    <t>10th Class  and Possesses Gas Testing Certificate from DGMS, 1  10 years of experience</t>
  </si>
  <si>
    <t>10th Class  and Mining Mate Certificate (DGMS), at least 4  5 years of experience in mine.</t>
  </si>
  <si>
    <t>10th Class ,2-3 years’ experience</t>
  </si>
  <si>
    <t xml:space="preserve">10th Class , 0-10 years of experience </t>
  </si>
  <si>
    <t>10th Class ,1-10 years of experience</t>
  </si>
  <si>
    <t>10th Class ,12 months as Roof Bolter (Helper)</t>
  </si>
  <si>
    <t>10th Class  Pass</t>
  </si>
  <si>
    <t>10th Class ,Preferably- 18 Years</t>
  </si>
  <si>
    <t>10th Class /ITI, Preferably-18 years</t>
  </si>
  <si>
    <t>10th Class ,Preferably-18 Years</t>
  </si>
  <si>
    <t>10th Class ,Preferably-18 years</t>
  </si>
  <si>
    <t>10th Class/ITI, Desirable – 18 years</t>
  </si>
  <si>
    <t>10th Class/ITI, Prefreably- 18 years</t>
  </si>
  <si>
    <t>10th Class ,Preferably- 18 years</t>
  </si>
  <si>
    <t>10th Class ,Preferably, ITI-18 Years</t>
  </si>
  <si>
    <t>10th Class /ITI</t>
  </si>
  <si>
    <t>10th Class/ITI, Preferably-18 years</t>
  </si>
  <si>
    <t>10th Class ,Preferably, ITI– 18 Years</t>
  </si>
  <si>
    <t>10th Class ,Preferably– 18 Years</t>
  </si>
  <si>
    <t>10th Class /be able to swim</t>
  </si>
  <si>
    <t>10th Class ,Trained as per PSARA requirements in QP &amp; NOS aligned syllabus</t>
  </si>
  <si>
    <t>10th Class  and/or ITI Diploma in Electronics, Computer Science, IT or related  fields</t>
  </si>
  <si>
    <t>10th Class ,Preferably ITI Certificate</t>
  </si>
  <si>
    <t>10th Class pass, preferably</t>
  </si>
  <si>
    <t>5th Class ,Preferably</t>
  </si>
  <si>
    <t>5th Class Pass ,Preferably</t>
  </si>
  <si>
    <t>5th Class, Preferably</t>
  </si>
  <si>
    <t>5th Class, Preferably Primary Education</t>
  </si>
  <si>
    <t>5th Class, basic knowledge (read &amp; write) of local language, English, Hindi</t>
  </si>
  <si>
    <t>5th Class</t>
  </si>
  <si>
    <t xml:space="preserve"> 5th Class </t>
  </si>
  <si>
    <t xml:space="preserve"> 5th Class</t>
  </si>
  <si>
    <t>5th Class,Preferably</t>
  </si>
  <si>
    <t>5th Class, Pass (Primary Education)</t>
  </si>
  <si>
    <t>5th Class, Pass (Primary education)</t>
  </si>
  <si>
    <t>5th Class (Primary Education)</t>
  </si>
  <si>
    <t>5th Class,Pass (Primary Education)</t>
  </si>
  <si>
    <t>5th Class,Pass</t>
  </si>
  <si>
    <t>5th Class (To be revised to 10th post 31st December, 2017)</t>
  </si>
  <si>
    <t>5th Class (To be revised to 9th post 31st December, 2017)</t>
  </si>
  <si>
    <t>5th Class (To be revised to 8th post 31st December, 2017)</t>
  </si>
  <si>
    <t>5th Class Pass</t>
  </si>
  <si>
    <t>5th Class passed, Preferably</t>
  </si>
  <si>
    <t>6th Class</t>
  </si>
  <si>
    <t>6th Class, Preferably</t>
  </si>
  <si>
    <t>7th Class, Preferably</t>
  </si>
  <si>
    <t>7th Class</t>
  </si>
  <si>
    <t>7th Class,Trained as per PSARA requirements in QP &amp; NOS aligned syllabus</t>
  </si>
  <si>
    <t>8th Class, Preferably</t>
  </si>
  <si>
    <t>8th Class Passed Preferable</t>
  </si>
  <si>
    <t>8th Class Preferable</t>
  </si>
  <si>
    <t>8th Class Pass preferable</t>
  </si>
  <si>
    <t xml:space="preserve"> 8th Class Passed. Preferable ITI (Electrical, Mechanical)</t>
  </si>
  <si>
    <t>8th Class</t>
  </si>
  <si>
    <t>8th Class pass, basic knowledge (read &amp; write) of local language,
English, Hindi</t>
  </si>
  <si>
    <t xml:space="preserve">8th Class, basic knowledge (read &amp; write) of local language,
English, Hindi
</t>
  </si>
  <si>
    <t>8th Class/ ability to read / write and communicate for the job role</t>
  </si>
  <si>
    <t>8th Class,Preferably  / the ability to read/write and communicate effectively for the job role</t>
  </si>
  <si>
    <t>8th Class(preferable) OR ability to read/ write and communicate effectively on the job role</t>
  </si>
  <si>
    <t>8th Class OR ability to read/ write and communicate effectively on the job role</t>
  </si>
  <si>
    <t>8th Class or the ability to read/write and communicate effectively on the job role</t>
  </si>
  <si>
    <t>8th Class, Preferably or ability to read/write and communicate effectively on the job role</t>
  </si>
  <si>
    <t>8th Class ,Preferably/ fine arts student/ community heritage and / the ability to read/write and communicate effectively on the job role</t>
  </si>
  <si>
    <t>8th Class or ability to read/ write and communicate effectively on the job role</t>
  </si>
  <si>
    <t xml:space="preserve">8th Class ,Preferably </t>
  </si>
  <si>
    <t>8th Class ,Preferably</t>
  </si>
  <si>
    <t>8th Class + 2 yrs/10th</t>
  </si>
  <si>
    <t>8th Class/ITI/Diploma</t>
  </si>
  <si>
    <t>8th Class+ 2 yrs/10th</t>
  </si>
  <si>
    <t>8th Class+ 2 yrs</t>
  </si>
  <si>
    <t>8th Class ,Preferably/ Certification in refrigeration system</t>
  </si>
  <si>
    <t>8th Class pass, Preferably</t>
  </si>
  <si>
    <t>8th Class ,Preferably Pass with ability to read and write about chemicals used</t>
  </si>
  <si>
    <t>8th Class, Driving Licence</t>
  </si>
  <si>
    <t>8th Class (To be revised to 11th post 31st December, 2017)</t>
  </si>
  <si>
    <t>8th Class (10th/ITI preferred) Standard</t>
  </si>
  <si>
    <t>8th Class pass, preferably</t>
  </si>
  <si>
    <t>9th Class</t>
  </si>
  <si>
    <t>Carpet Weaver – Knotted</t>
  </si>
  <si>
    <t>HCS/Q5701</t>
  </si>
  <si>
    <t>Carpet Weaver – Tufted</t>
  </si>
  <si>
    <t>HCS/Q5702</t>
  </si>
  <si>
    <t>HCS/Q6902</t>
  </si>
  <si>
    <t>Assembly Machine Operator</t>
  </si>
  <si>
    <t>HCS/Q6602</t>
  </si>
  <si>
    <t>HCS/Q6701</t>
  </si>
  <si>
    <t>HCS/Q7001</t>
  </si>
  <si>
    <t>Engraving/ Carving/ Etching Assistant</t>
  </si>
  <si>
    <t>HCS/Q6901</t>
  </si>
  <si>
    <t>Gluing, Joining, Nailing Assembler</t>
  </si>
  <si>
    <t>HCS/Q7102</t>
  </si>
  <si>
    <t>HCS/Q7101</t>
  </si>
  <si>
    <t>HCS/Q7103</t>
  </si>
  <si>
    <t>Helper (Finishing Process)</t>
  </si>
  <si>
    <t>HCS/Q6801</t>
  </si>
  <si>
    <t>HCS/Q6702</t>
  </si>
  <si>
    <t>Bundler</t>
  </si>
  <si>
    <t>HCS/Q2501</t>
  </si>
  <si>
    <t>HCS/Q2502</t>
  </si>
  <si>
    <t>Decorative Cutter — Glassware</t>
  </si>
  <si>
    <t>Decorative Painter — Glassware</t>
  </si>
  <si>
    <t>Handicrafts &amp; Carpets</t>
  </si>
  <si>
    <t>Aquarium Technician</t>
  </si>
  <si>
    <t>Aquatic Animal Health Lab Assistant</t>
  </si>
  <si>
    <t>Fisheries Extension Associate</t>
  </si>
  <si>
    <t>Fishing boat driver ( Small Mechanized vessels&lt; 20 OAL)</t>
  </si>
  <si>
    <t>Fish Retailer</t>
  </si>
  <si>
    <t>Fishing Gear Technician</t>
  </si>
  <si>
    <t>Fishing Equipment Technician (Electronics)</t>
  </si>
  <si>
    <t>FIC/Q7601</t>
  </si>
  <si>
    <t>FIC/Q7603</t>
  </si>
  <si>
    <t>FIC/Q9005</t>
  </si>
  <si>
    <t>FIC/Q7602</t>
  </si>
  <si>
    <t>Technical helper Electrical- Thermal Power Generation</t>
  </si>
  <si>
    <t>PSS/Q1003</t>
  </si>
  <si>
    <t>Operator Coal Handling - Thermal Power Generation</t>
  </si>
  <si>
    <t>PSS/Q1004</t>
  </si>
  <si>
    <t>Operator Ash Handling - Thermal Power Generation</t>
  </si>
  <si>
    <t>PSS/Q1001</t>
  </si>
  <si>
    <t>Operator Water treatment - Thermal Power Generation</t>
  </si>
  <si>
    <t>PSS/Q1006</t>
  </si>
  <si>
    <t>Technical Helper Mechanical- Thermal Power Generation</t>
  </si>
  <si>
    <t>PSS/Q1005</t>
  </si>
  <si>
    <t>Cable Jointer Electrical Power System</t>
  </si>
  <si>
    <t>PSS/Q1002</t>
  </si>
  <si>
    <t>Tower Foundation Power Transmission</t>
  </si>
  <si>
    <t>PSS/Q2004</t>
  </si>
  <si>
    <t>Assistant- Tower Erection Power Transmission</t>
  </si>
  <si>
    <t>PSS/Q2003</t>
  </si>
  <si>
    <t>Surveyor- Transmission Line</t>
  </si>
  <si>
    <t>PSS/Q2002</t>
  </si>
  <si>
    <t>Engineer –Power Distribution</t>
  </si>
  <si>
    <t>PSS/Q7001</t>
  </si>
  <si>
    <t>Junior Engineer (JE)-Power Distribution</t>
  </si>
  <si>
    <t>PSS/Q3004</t>
  </si>
  <si>
    <t>Technician - Installation and Commissioning (Fire Safety System)</t>
  </si>
  <si>
    <t>SMC/Q7601</t>
  </si>
  <si>
    <t>Industrial Automation Specialist</t>
  </si>
  <si>
    <t>IAS/Q8005</t>
  </si>
  <si>
    <t>Building Automation Specialist</t>
  </si>
  <si>
    <t>IAS/Q3006</t>
  </si>
  <si>
    <t>IAS/Q5001</t>
  </si>
  <si>
    <t>IAS/Q3003</t>
  </si>
  <si>
    <t>Instrumentation Technician (Control Valves)</t>
  </si>
  <si>
    <t>IAS/Q3001</t>
  </si>
  <si>
    <t>Surface Miner Operator</t>
  </si>
  <si>
    <t>Assistant Support-Open Cast Mines</t>
  </si>
  <si>
    <t>Mine Driller (Exploration)</t>
  </si>
  <si>
    <t>MIN/Q0101</t>
  </si>
  <si>
    <t>Assistant Support Underground Mines</t>
  </si>
  <si>
    <t>MIN/Q0213</t>
  </si>
  <si>
    <t>Technical Helper - Electrical</t>
  </si>
  <si>
    <t>MIN/Q0305</t>
  </si>
  <si>
    <t>Technical Helper (Mechanical)</t>
  </si>
  <si>
    <t>MIN/Q0306</t>
  </si>
  <si>
    <t>Assistant Operator – Ore processing / Beneficiation</t>
  </si>
  <si>
    <t>MIN/Q0441</t>
  </si>
  <si>
    <t>Jack Hammer Operator</t>
  </si>
  <si>
    <t>MIN/Q0212</t>
  </si>
  <si>
    <t>Survey Helper</t>
  </si>
  <si>
    <t>MIN/Q0214</t>
  </si>
  <si>
    <t>Telecom Technician - IoT Device/System (Installation &amp; M2M Communication Setup)</t>
  </si>
  <si>
    <t>TEL/Q6210</t>
  </si>
  <si>
    <t>Bachelor Degree in Engineering (Electrical, Electronics, Mechatronics, Instrumentation) or M.Sc. (Electronics)</t>
  </si>
  <si>
    <t>Diploma in Mechanical/ Civil/ Industrial/ Instrumentation/ Electrical / Mechatronics/ Electronics Engineering</t>
  </si>
  <si>
    <t>B.Sc or Diploma in Instrumentation/Electrical/Electronics</t>
  </si>
  <si>
    <t>12th pass</t>
  </si>
  <si>
    <t>12th , Preferably ITI-Instrumentation/Electrical/Electronics</t>
  </si>
  <si>
    <t>MIN/Q0210</t>
  </si>
  <si>
    <t>MIN/Q0211</t>
  </si>
  <si>
    <t>ITI / Diploma</t>
  </si>
  <si>
    <t>Diploma in Mechanical / Drilling engineering</t>
  </si>
  <si>
    <t>10th Class/ ITI. Preferably Diploma in Mining or Drilling</t>
  </si>
  <si>
    <t>10th Class/ ITI</t>
  </si>
  <si>
    <t>Aerospace &amp; Aviation</t>
  </si>
  <si>
    <t>Airline High Lift Truck Operator</t>
  </si>
  <si>
    <t>AAS/Q0102</t>
  </si>
  <si>
    <t>Airline Cargo Assistant</t>
  </si>
  <si>
    <t>AAS/Q0103</t>
  </si>
  <si>
    <t>Airline Baggage Handler</t>
  </si>
  <si>
    <t>AAS/Q0104</t>
  </si>
  <si>
    <t>Airline Customer Service Executive</t>
  </si>
  <si>
    <t>AAS/Q0301</t>
  </si>
  <si>
    <t>Airline Security Executive</t>
  </si>
  <si>
    <t>AAS/Q0601</t>
  </si>
  <si>
    <t>Flight Dispatcher</t>
  </si>
  <si>
    <t>AAS/Q0603</t>
  </si>
  <si>
    <t>Airline Flight Load Controller</t>
  </si>
  <si>
    <t>AAS/Q0604</t>
  </si>
  <si>
    <t>Tractor Mechanic</t>
  </si>
  <si>
    <t>AGR/Q1108</t>
  </si>
  <si>
    <t>Highway Toll Collector</t>
  </si>
  <si>
    <t>ASC/Q9730</t>
  </si>
  <si>
    <t>Highway Toll Attendant</t>
  </si>
  <si>
    <t>ASC/Q9731</t>
  </si>
  <si>
    <t>Highway Toll Traffic Channelizer</t>
  </si>
  <si>
    <t>ASC/Q9732</t>
  </si>
  <si>
    <t>Traditional Hand Embroiderer</t>
  </si>
  <si>
    <t>HCS/Q7301</t>
  </si>
  <si>
    <t>Master Embroiderer</t>
  </si>
  <si>
    <t>HCS/Q7302</t>
  </si>
  <si>
    <t>Design Tracer</t>
  </si>
  <si>
    <t>HCS/Q7305</t>
  </si>
  <si>
    <t>Embroidery Finisher</t>
  </si>
  <si>
    <t>HCS/Q7306</t>
  </si>
  <si>
    <t>Welding and Quality Technician</t>
  </si>
  <si>
    <t>ASC/Q3109</t>
  </si>
  <si>
    <t>Machining and Quality Technician</t>
  </si>
  <si>
    <t>ASC/Q3509</t>
  </si>
  <si>
    <t>Dealership Telecaller Sales Executive</t>
  </si>
  <si>
    <t>ASC/Q1011</t>
  </si>
  <si>
    <t>ASC/Q1012</t>
  </si>
  <si>
    <t>Showroom Hostess - Customer Relationship Executive</t>
  </si>
  <si>
    <t>ASC/Q1111</t>
  </si>
  <si>
    <t xml:space="preserve">Car Washer and Assistant Service Technician </t>
  </si>
  <si>
    <t>ASC/Q1417</t>
  </si>
  <si>
    <t>Chauffeur / Taxi Driver</t>
  </si>
  <si>
    <t>ASC/Q9714</t>
  </si>
  <si>
    <t>BWS/Q2203</t>
  </si>
  <si>
    <t>Yoga Instructor</t>
  </si>
  <si>
    <t>BWS/Q2201</t>
  </si>
  <si>
    <t>BWS/Q2205</t>
  </si>
  <si>
    <t>Diamond Processing-Assorter (Basic)</t>
  </si>
  <si>
    <t>G&amp;J/Q3601</t>
  </si>
  <si>
    <t>Diamond Processing-Assorter (Advanced)</t>
  </si>
  <si>
    <t>G&amp;J/Q3603</t>
  </si>
  <si>
    <t>Cast &amp; Diamonds set Jewellery-Wax Setter</t>
  </si>
  <si>
    <t>G&amp;J/Q1701</t>
  </si>
  <si>
    <t>10th  Standard</t>
  </si>
  <si>
    <t>12th Standard</t>
  </si>
  <si>
    <t>10th Standard pass, preferably</t>
  </si>
  <si>
    <t>12th Standard pass, preferably</t>
  </si>
  <si>
    <t>5th Standard pass, preferably</t>
  </si>
  <si>
    <t>8th Standard pass, preferably</t>
  </si>
  <si>
    <t>10th Class, preferably</t>
  </si>
  <si>
    <t>Graduate Preferably</t>
  </si>
  <si>
    <t>10th Standard, preferably</t>
  </si>
  <si>
    <t>5th Standard, preferably</t>
  </si>
  <si>
    <t>Remarks</t>
  </si>
  <si>
    <t>G&amp;J/Q6802</t>
  </si>
  <si>
    <t>12th Standard Passed</t>
  </si>
  <si>
    <t>Infrastructure Equipment</t>
  </si>
  <si>
    <t>Electronics &amp; Hardware</t>
  </si>
  <si>
    <t>Paints and Coatings</t>
  </si>
  <si>
    <t>Textiles &amp; Handlooms</t>
  </si>
  <si>
    <t>Life Sciences</t>
  </si>
  <si>
    <t>Management and Entrepreneurship &amp; Professional</t>
  </si>
  <si>
    <t>Apparel, Made-Ups &amp; Home Furnishing</t>
  </si>
  <si>
    <t>Banking, Financial Services and Insurance</t>
  </si>
  <si>
    <t>Instrumentation, Automation, Surveillance and Communication</t>
  </si>
  <si>
    <t>Textile &amp; Handlooms</t>
  </si>
  <si>
    <t>Piggery Farmer</t>
  </si>
  <si>
    <t>AGR/Q4502</t>
  </si>
  <si>
    <t>Multi Skill Technician - Fabrication</t>
  </si>
  <si>
    <t>CON/Q1210</t>
  </si>
  <si>
    <t>10th pass</t>
  </si>
  <si>
    <t xml:space="preserve">Multi Skill Technician (Electrical) </t>
  </si>
  <si>
    <t>ELE/Q3109</t>
  </si>
  <si>
    <t>SGJ/Q6102</t>
  </si>
  <si>
    <t>5th Pass, preferrably</t>
  </si>
  <si>
    <t>Junior Assistant - Door Installation</t>
  </si>
  <si>
    <t>Cane Seat Weaver</t>
  </si>
  <si>
    <t>Slivering Machine Operator</t>
  </si>
  <si>
    <t>Finisher  - Bamboo Furniture</t>
  </si>
  <si>
    <t>Round Bamboo Furniture Maker</t>
  </si>
  <si>
    <t>Lead Furniture Maker</t>
  </si>
  <si>
    <t>FFS/Q6103</t>
  </si>
  <si>
    <t>FFS/Q6104</t>
  </si>
  <si>
    <t>FFS/Q6105</t>
  </si>
  <si>
    <t>FFS/Q4106</t>
  </si>
  <si>
    <t>FFS/Q4105</t>
  </si>
  <si>
    <t>FFS/Q4104</t>
  </si>
  <si>
    <t>FFS/Q4102</t>
  </si>
  <si>
    <t>FFS/Q4103</t>
  </si>
  <si>
    <t>5th pass (Primary Education) Preferably</t>
  </si>
  <si>
    <t>5th Pass Preferably</t>
  </si>
  <si>
    <t>8th Pass Preferaby</t>
  </si>
  <si>
    <t>10th Pass Preferably</t>
  </si>
  <si>
    <t>8th Pass Preferably</t>
  </si>
  <si>
    <t>Visual Merchandiser</t>
  </si>
  <si>
    <t>12th Standard Pass (Preferably)</t>
  </si>
  <si>
    <t>12th Standard Pass</t>
  </si>
  <si>
    <t>PWD/SSC/Q2211</t>
  </si>
  <si>
    <t>PWD/SSC/Q2212</t>
  </si>
  <si>
    <t>PWD/RAS/Q0101</t>
  </si>
  <si>
    <t>Retail Store Manager</t>
  </si>
  <si>
    <t>RAS/Q0107</t>
  </si>
  <si>
    <t>RAS/Q0402</t>
  </si>
  <si>
    <t>FFS/Q4101</t>
  </si>
  <si>
    <t>Refrigeration Equipment Maintenance Specialist</t>
  </si>
  <si>
    <t>LSC/Q9101</t>
  </si>
  <si>
    <t xml:space="preserve">Commissioning/ Modernization Specialist </t>
  </si>
  <si>
    <t>LSC/Q8601</t>
  </si>
  <si>
    <t>Perishable Product Handling Specialist</t>
  </si>
  <si>
    <t>LSC/Q8701</t>
  </si>
  <si>
    <t>Cold Chain Engineering Specialist</t>
  </si>
  <si>
    <t>LSC/Q9201</t>
  </si>
  <si>
    <t>Graduation in engineering/ food technology</t>
  </si>
  <si>
    <t>Installer - Framed Doors/Windows</t>
  </si>
  <si>
    <t>Installer - Frameless Glass Doors/Windows</t>
  </si>
  <si>
    <t xml:space="preserve">Freshwater aquaculture farmer </t>
  </si>
  <si>
    <t>Foreman False Ceiling and Drywall Installation</t>
  </si>
  <si>
    <t>Assistant Construction Painter &amp; Decorator</t>
  </si>
  <si>
    <t>Industrial Production Worker – Food Processing</t>
  </si>
  <si>
    <t>Packing Machine Worker – Food Processing</t>
  </si>
  <si>
    <t>Jewellery Retail-Jewellery Retail Sales Associate (Basic)</t>
  </si>
  <si>
    <t>Iron &amp; Steel: Plasma Cutter</t>
  </si>
  <si>
    <t>Paint QC Chemist (RM and FG)</t>
  </si>
  <si>
    <t>Paint Filling and Packing Operator</t>
  </si>
  <si>
    <t xml:space="preserve">Distribution Lineman </t>
  </si>
  <si>
    <t>Technical Helper Distribution</t>
  </si>
  <si>
    <t>Senior Lineman Distribution</t>
  </si>
  <si>
    <t>Lineman Construction-Distribution</t>
  </si>
  <si>
    <t>Assistant-Electricity-Meter-Reader-Billing-and-Cash-Collector</t>
  </si>
  <si>
    <t>Attendant Sub-Station (66/11, 33/11 KV)- Power Distribution</t>
  </si>
  <si>
    <t>Assistant-GIS-Mapping-Power-Distribution</t>
  </si>
  <si>
    <t>Technician-Sub-Station-Erection-&amp;-Commissioning-Power-Distribution</t>
  </si>
  <si>
    <t xml:space="preserve">Autoconer Tenter </t>
  </si>
  <si>
    <t xml:space="preserve">Balloon Squeezer Machine Operator </t>
  </si>
  <si>
    <t>Cone winder cum pirn winder</t>
  </si>
  <si>
    <t xml:space="preserve">Knitting Machine Fitter </t>
  </si>
  <si>
    <t xml:space="preserve">Packing Checker </t>
  </si>
  <si>
    <t xml:space="preserve">Relax Dryer Operator </t>
  </si>
  <si>
    <t xml:space="preserve">Ring Frame Tenter </t>
  </si>
  <si>
    <t>Shuttle less loom Fitter - water jet</t>
  </si>
  <si>
    <t>Shuttle less loom weaver - water jet</t>
  </si>
  <si>
    <t>Shuttle-less Loom Weaver - Airjet</t>
  </si>
  <si>
    <t>Shuttle-less Loom Weaver - Projectile</t>
  </si>
  <si>
    <t>Shuttle-less Loom Weaver - Rapier</t>
  </si>
  <si>
    <t>Textile Designer- Handloom Jacquard</t>
  </si>
  <si>
    <t>CRM Domestic Non-Voice</t>
  </si>
  <si>
    <t>Domestic Data Entry Operator</t>
  </si>
  <si>
    <t>16*</t>
  </si>
  <si>
    <t>12*</t>
  </si>
  <si>
    <t>8*</t>
  </si>
  <si>
    <t>3*</t>
  </si>
  <si>
    <t>4*</t>
  </si>
  <si>
    <t>1*</t>
  </si>
  <si>
    <t>Dealership Sales and Value Added Services Executive</t>
  </si>
  <si>
    <t>Aircraft Powerplant Technician</t>
  </si>
  <si>
    <t>Aircraft Instrument Technician</t>
  </si>
  <si>
    <t>AAS/Q2002</t>
  </si>
  <si>
    <t>Composite Repair Technician</t>
  </si>
  <si>
    <t>AAS/Q2003</t>
  </si>
  <si>
    <t>Helicopter Transmission Technician</t>
  </si>
  <si>
    <t>AAS/Q2004</t>
  </si>
  <si>
    <t>Propeller Technician</t>
  </si>
  <si>
    <t>AAS/Q2006</t>
  </si>
  <si>
    <t>AAS/Q2007</t>
  </si>
  <si>
    <t>AAS/Q2008</t>
  </si>
  <si>
    <t>Technical Services Engineer</t>
  </si>
  <si>
    <t>AAS/Q2101</t>
  </si>
  <si>
    <t>Airline Reservation Agent</t>
  </si>
  <si>
    <t>AAS/Q0302</t>
  </si>
  <si>
    <t>Airline Ramp Executive</t>
  </si>
  <si>
    <t>AAS/Q0602</t>
  </si>
  <si>
    <t>Airline Cabin Crew</t>
  </si>
  <si>
    <t>AAS/Q0605</t>
  </si>
  <si>
    <t>Airline First Officer</t>
  </si>
  <si>
    <t>AAS/Q0606</t>
  </si>
  <si>
    <t>Airline Revenue Management Analyst</t>
  </si>
  <si>
    <t>AAS/Q0608</t>
  </si>
  <si>
    <t>Airline Network Planning Analyst</t>
  </si>
  <si>
    <t>AAS/Q0609</t>
  </si>
  <si>
    <t>Airline Senior ULD staff</t>
  </si>
  <si>
    <t>AAS/Q0610</t>
  </si>
  <si>
    <t>Airline Pushback Operator</t>
  </si>
  <si>
    <t>AAS/Q0702</t>
  </si>
  <si>
    <t>AAS/Q0703</t>
  </si>
  <si>
    <t>Airline Forklift Operator</t>
  </si>
  <si>
    <t>AAS/Q0704</t>
  </si>
  <si>
    <t>Airline Technical Publication Executive</t>
  </si>
  <si>
    <t>AAS/Q0801</t>
  </si>
  <si>
    <t>Airlines Ground Support Equipment Mechanic</t>
  </si>
  <si>
    <t>AAS/Q0802</t>
  </si>
  <si>
    <t>Garden cum Nursery Raiser</t>
  </si>
  <si>
    <t>AGR/Q0809</t>
  </si>
  <si>
    <t>Waste Picker</t>
  </si>
  <si>
    <t>SGJ/Q6103</t>
  </si>
  <si>
    <t>LSS/Q4101</t>
  </si>
  <si>
    <t>LSS/Q4201</t>
  </si>
  <si>
    <t>AAS/Q2001</t>
  </si>
  <si>
    <t xml:space="preserve">Cast and diamonds-set jewellery - Diamond Assorter </t>
  </si>
  <si>
    <t>**G&amp;J/Q2502</t>
  </si>
  <si>
    <t>QP  rationalized and New QP is G&amp;J/Q3603.</t>
  </si>
  <si>
    <t>Cast and diamonds-set jewellery - Diamond Bagger and Fluter</t>
  </si>
  <si>
    <t>**G&amp;J/Q2503</t>
  </si>
  <si>
    <t>QP  rationalized and New QP is G&amp;J/Q3601.</t>
  </si>
  <si>
    <t>Cast and diamonds-set jewellery - Wax Setter (Basic)</t>
  </si>
  <si>
    <t>**G&amp;J/Q2703</t>
  </si>
  <si>
    <t>QP  rationalized New QP is G&amp;J/Q1701.</t>
  </si>
  <si>
    <t>Diamond Processing - Polished Grader and Assorter (Advanced)</t>
  </si>
  <si>
    <t>**G&amp;J/Q4902</t>
  </si>
  <si>
    <t>QP  rationalized New QP is G&amp;J/Q3603.</t>
  </si>
  <si>
    <t>Diamond Processing - Polished Grader and Assorter (Basic)</t>
  </si>
  <si>
    <t>**G&amp;J/Q4903</t>
  </si>
  <si>
    <t>QP  rationalized New QP is G&amp;J/Q3601.</t>
  </si>
  <si>
    <t>Diamond Processing - Rough Assorter</t>
  </si>
  <si>
    <t>**G&amp;J/Q4101</t>
  </si>
  <si>
    <t>Handmade Gold and Gems-set Jewellery - Sorter</t>
  </si>
  <si>
    <t>**G&amp;J/Q0801</t>
  </si>
  <si>
    <t>Jewellery Retail - Jewellery Retail Sales Associate (Advanced)</t>
  </si>
  <si>
    <t>**G&amp;J/Q8303</t>
  </si>
  <si>
    <t>QP  rationalized New QP is G&amp;J/Q6802.</t>
  </si>
  <si>
    <t>Jewellery Retail - Jewellery Retail Sales Associate (Basic)</t>
  </si>
  <si>
    <t>**G&amp;J/Q8302</t>
  </si>
  <si>
    <t>QP Retirement Planned (Yes/Tentative)</t>
  </si>
  <si>
    <t>Retirement Announcement Date</t>
  </si>
  <si>
    <t>Retirement Not Before Date</t>
  </si>
  <si>
    <t>Qp Retirement Planned(Y/N)</t>
  </si>
  <si>
    <t>Retirment Announcemnet Date</t>
  </si>
  <si>
    <t>Retirment not before Date</t>
  </si>
  <si>
    <t xml:space="preserve"> final Retirement Date</t>
  </si>
  <si>
    <t>Version No.</t>
  </si>
  <si>
    <t xml:space="preserve">Maintenance Assistant- Life Sciences </t>
  </si>
  <si>
    <t>Manufacturing Assistant-Life Sciences</t>
  </si>
  <si>
    <t>Packaging Assistant-Life Sciences</t>
  </si>
  <si>
    <t>Store Assistant-Life Sciences</t>
  </si>
  <si>
    <t>Tentative</t>
  </si>
  <si>
    <t>Business Builder/Retailer</t>
  </si>
  <si>
    <t>Business Enhancer/Multichannel Retailer</t>
  </si>
  <si>
    <t>Business Leader/Multi-outlet Retailer</t>
  </si>
  <si>
    <t>POS Terminal Machine Installer</t>
  </si>
  <si>
    <t>ELE/Q3203</t>
  </si>
  <si>
    <t>10th std Pass</t>
  </si>
  <si>
    <t>Solar Domestic Water Heater Technician</t>
  </si>
  <si>
    <t>SGJ/Q0601</t>
  </si>
  <si>
    <t>Solar PV Business Development Executive</t>
  </si>
  <si>
    <t>SGJ/Q0107</t>
  </si>
  <si>
    <t>Solar PV Site Surveyor</t>
  </si>
  <si>
    <t>SGJ/Q0108</t>
  </si>
  <si>
    <t>Solar PV Structural Design Engineer</t>
  </si>
  <si>
    <t>SGJ/Q0109</t>
  </si>
  <si>
    <t>Solar PV Designer</t>
  </si>
  <si>
    <t>SGJ/Q0110</t>
  </si>
  <si>
    <t>SGJ/Q0119</t>
  </si>
  <si>
    <t xml:space="preserve">B.B.A./ B.Com./ B.Tech. </t>
  </si>
  <si>
    <t xml:space="preserve">Diploma/ B.E./ B.Tech. preferrably in Civil Engineering  </t>
  </si>
  <si>
    <t>Diploma in Civil Engineering/Structural Engineering</t>
  </si>
  <si>
    <t>B. Tech/ B.E.  (Solar/ Electrical, Electronics, Civil, Mechanical/ Energy Systems) or M.Tech (Solar/ Renewables/ Energy Studies)</t>
  </si>
  <si>
    <t>10th pass preferrably</t>
  </si>
  <si>
    <t>B.Tech/B.E (Electrical)</t>
  </si>
  <si>
    <t xml:space="preserve">Engineer Power Generation- Thermal Plant Erection, Commissioning, Operation and Maintenance  </t>
  </si>
  <si>
    <t>PSS/Q1007</t>
  </si>
  <si>
    <t xml:space="preserve">Engineer- Transmission </t>
  </si>
  <si>
    <t>Technician Grid  Substation Operation &amp; Maintenance (66/11 KV, 33/11 KV )</t>
  </si>
  <si>
    <t>PSS/Q2001</t>
  </si>
  <si>
    <t>ITI in Electrical Trade</t>
  </si>
  <si>
    <t>Ginning Helper</t>
  </si>
  <si>
    <t>TSC/Q0901</t>
  </si>
  <si>
    <t>Assistant Cotton Grader (Ginning)</t>
  </si>
  <si>
    <t>TSC/Q0902</t>
  </si>
  <si>
    <t>TSC/Q0903</t>
  </si>
  <si>
    <t>Traditional Bale Press Operator</t>
  </si>
  <si>
    <t>TSC/Q0904</t>
  </si>
  <si>
    <t>Kalamkari Artisan</t>
  </si>
  <si>
    <t>TSC/Q7402</t>
  </si>
  <si>
    <t>Ikkat Artisan</t>
  </si>
  <si>
    <t>TSC/Q7404</t>
  </si>
  <si>
    <t>QRC Approval Date</t>
  </si>
  <si>
    <t>Class 12th</t>
  </si>
  <si>
    <t>PSS/Q7003</t>
  </si>
  <si>
    <t>RAS/Q0205</t>
  </si>
  <si>
    <t>Agriculture Machinery Repair and Maintenance Service Provider</t>
  </si>
  <si>
    <t>Custom Hiring Service Provider</t>
  </si>
  <si>
    <t xml:space="preserve">Multi Skill Technician (Food Processing) </t>
  </si>
  <si>
    <t>Solar PV Project Helper</t>
  </si>
  <si>
    <t>Solar PV Engineer</t>
  </si>
  <si>
    <t xml:space="preserve">Solar PV Project Manager (E&amp;C) </t>
  </si>
  <si>
    <t>Solar PV Maintenance Technician - Electrical (Ground Mount)</t>
  </si>
  <si>
    <t xml:space="preserve">Solar PV Maintenance Technician - Civil (Ground Mount)  </t>
  </si>
  <si>
    <t>Solar PV O&amp;M Engineer</t>
  </si>
  <si>
    <t>Solar Off Grid Entrepreneur</t>
  </si>
  <si>
    <t>Solar Thermal Plant Installation &amp; Maintenance Technician</t>
  </si>
  <si>
    <t xml:space="preserve">Solar Thermal Engineer -Industrial Process Heat </t>
  </si>
  <si>
    <t>SGJ/Q0111</t>
  </si>
  <si>
    <t>SGJ/Q0112</t>
  </si>
  <si>
    <t>SGJ/Q0113</t>
  </si>
  <si>
    <t>SGJ/Q0114</t>
  </si>
  <si>
    <t>SGJ/Q0115</t>
  </si>
  <si>
    <t>SGJ/Q0116</t>
  </si>
  <si>
    <t>SGJ/Q0117</t>
  </si>
  <si>
    <t>SGJ/Q0118</t>
  </si>
  <si>
    <t>SGJ/Q0602</t>
  </si>
  <si>
    <t>SGJ/Q0603</t>
  </si>
  <si>
    <t>TSC/Q7901</t>
  </si>
  <si>
    <t>Diploma /Pursuing B.Tech 3rd (Civil/Mechanical/Electrical/EEE/Instrumentation)</t>
  </si>
  <si>
    <t>B.E (Civil/Mechanical/EEE/Instrumentation/Construction Management )</t>
  </si>
  <si>
    <t>B.E./ B.Tech. in Electrical Engineering/ Construction Management or related discipline/ Preferably MBA</t>
  </si>
  <si>
    <t xml:space="preserve">ITI - Electrical and Electronics </t>
  </si>
  <si>
    <t>10th pass preferred</t>
  </si>
  <si>
    <t xml:space="preserve">Diploma (Electrical/Electronics/ Civil/ Mechanical)
/B.E. / B.Tech. (Electrical/Electronics/ Civil/ Mechanical/Solar or related Discipline)
</t>
  </si>
  <si>
    <t>12th pass preferably</t>
  </si>
  <si>
    <t>10th pass + ITI / Diploma (Civil, Plumbing, Mechanical)</t>
  </si>
  <si>
    <t>B.E. / B.Tech (Mechanical /Chemical/ Civil)</t>
  </si>
  <si>
    <t>Hand Operated Knitting Machine Operator (Circular &amp; Flat)</t>
  </si>
  <si>
    <t>TSC/Q7304</t>
  </si>
  <si>
    <t>Twister cum Doubler - Handloom</t>
  </si>
  <si>
    <t>Individual Sales Professional/ Self-employed Retailer</t>
  </si>
  <si>
    <t>National Standrads</t>
  </si>
  <si>
    <t>FIC/Q9007</t>
  </si>
  <si>
    <t>Preferably Class 8</t>
  </si>
  <si>
    <t>Metal Cutting Worker (Manual)</t>
  </si>
  <si>
    <t>HCS/Q2910</t>
  </si>
  <si>
    <t>HCS/Q2909</t>
  </si>
  <si>
    <t>HCS/Q6601</t>
  </si>
  <si>
    <t>10th Pass, Preferably</t>
  </si>
  <si>
    <t>Secretary</t>
  </si>
  <si>
    <t>MEP/Q0201</t>
  </si>
  <si>
    <t>Office Assistant</t>
  </si>
  <si>
    <t>MEP/Q0202</t>
  </si>
  <si>
    <t>12th Standard Passed, preferably</t>
  </si>
  <si>
    <t>10th Standard</t>
  </si>
  <si>
    <t>5th Standard pass, peferably</t>
  </si>
  <si>
    <t>8 th Standard pass, preferably</t>
  </si>
  <si>
    <t>5th pass, preferably</t>
  </si>
  <si>
    <t>8 th pass preferably</t>
  </si>
  <si>
    <t>ITI (Electrical/Mechanical)</t>
  </si>
  <si>
    <t>ITI (with 10+2 science background)</t>
  </si>
  <si>
    <t>8th pass</t>
  </si>
  <si>
    <t>BE/B.Tech (Electrical)</t>
  </si>
  <si>
    <t>Diploma in Engineering (Electrical)</t>
  </si>
  <si>
    <t>Store Ops Assistant</t>
  </si>
  <si>
    <t>Goods &amp; Services Tax (GST)
Accounts Assistant</t>
  </si>
  <si>
    <t>BSC/Q0910</t>
  </si>
  <si>
    <t>Graduation in commerce or allied subject</t>
  </si>
  <si>
    <t>Airport Crash Fire Tenders and Rescue Crew</t>
  </si>
  <si>
    <t>Airport Fire Prevention Crew</t>
  </si>
  <si>
    <t>Runway Operator</t>
  </si>
  <si>
    <t>Airport Wildlife Management Crew</t>
  </si>
  <si>
    <t>Airport Safety Crew</t>
  </si>
  <si>
    <t>Airport Terminal Electrician</t>
  </si>
  <si>
    <t>Airport X Ray Qualified Staff</t>
  </si>
  <si>
    <t>AAS/Q4101</t>
  </si>
  <si>
    <t>AAS/Q4102</t>
  </si>
  <si>
    <t>AAS/Q4103</t>
  </si>
  <si>
    <t>AAS/Q4104</t>
  </si>
  <si>
    <t>AAS/Q4201</t>
  </si>
  <si>
    <t>AAS/Q4401</t>
  </si>
  <si>
    <t>AAS/Q4402</t>
  </si>
  <si>
    <t>AAS/Q4501</t>
  </si>
  <si>
    <t>Class XII</t>
  </si>
  <si>
    <t>Class X</t>
  </si>
  <si>
    <t>TSC/Q7902</t>
  </si>
  <si>
    <t>Airport Unit Load Device (ULD) Staff</t>
  </si>
  <si>
    <t>Airport Cargo Operations Assistant</t>
  </si>
  <si>
    <t>Airport Warehouse Coordinator</t>
  </si>
  <si>
    <t>AAS/Q4301</t>
  </si>
  <si>
    <t>AAS/Q4302</t>
  </si>
  <si>
    <t>AAS/Q4303</t>
  </si>
  <si>
    <t>Elective/Option Name</t>
  </si>
  <si>
    <t>Number of Electives/Options</t>
  </si>
  <si>
    <t>Elective/Optional NOS count</t>
  </si>
  <si>
    <t>Option</t>
  </si>
  <si>
    <t>Compulsary NOS Count</t>
  </si>
  <si>
    <t>Solar PV Manufacturing Technician</t>
  </si>
  <si>
    <t xml:space="preserve">Safai Karmachari </t>
  </si>
  <si>
    <t>Recyclable Waste Collector &amp; Segregator</t>
  </si>
  <si>
    <t>SGJ/Q2102</t>
  </si>
  <si>
    <t>10th Pass</t>
  </si>
  <si>
    <t>Wood  Polisher</t>
  </si>
  <si>
    <t>PCS/Q5004</t>
  </si>
  <si>
    <t xml:space="preserve">Assistant Carpenter-Wooden Furniture </t>
  </si>
  <si>
    <t xml:space="preserve">Lead Carpenter-Wooden Furniture </t>
  </si>
  <si>
    <t xml:space="preserve">Lead Sofa Maker-Wooden Furniture </t>
  </si>
  <si>
    <t>Assembler–Modular Furniture</t>
  </si>
  <si>
    <t>Cabinet Maker–Modular Furniture-Kitchen</t>
  </si>
  <si>
    <t xml:space="preserve">Design Supervisor -Wooden/modular Furniture </t>
  </si>
  <si>
    <t xml:space="preserve">Lead Wood Quality Examiner-Wooden Furniture </t>
  </si>
  <si>
    <t>Sales Executive- Furniture &amp; Fittings</t>
  </si>
  <si>
    <t>Lead Assembler-Modular Furniture</t>
  </si>
  <si>
    <t>FFS/Q0103</t>
  </si>
  <si>
    <t>FFS/Q0104</t>
  </si>
  <si>
    <t>FFS/Q0107</t>
  </si>
  <si>
    <t>FFS/Q5101</t>
  </si>
  <si>
    <t>FFS/Q5102</t>
  </si>
  <si>
    <t>FFS/Q5103</t>
  </si>
  <si>
    <t>FFS/Q0106</t>
  </si>
  <si>
    <t>FFS/Q0108</t>
  </si>
  <si>
    <t>FFS/Q0109</t>
  </si>
  <si>
    <t>FFS/Q6101</t>
  </si>
  <si>
    <t>FFS/Q8101</t>
  </si>
  <si>
    <t>FFS/Q8102</t>
  </si>
  <si>
    <t xml:space="preserve">Agri Research Analyst </t>
  </si>
  <si>
    <t>Agri Commodity Quality Assayer</t>
  </si>
  <si>
    <t>Risk Analyst Manager-Agri Commodity</t>
  </si>
  <si>
    <t>Agri Commodity Procurement Manager</t>
  </si>
  <si>
    <t>Electronic Trading Supervisor-Agri Commodity</t>
  </si>
  <si>
    <t xml:space="preserve">Commodity Account Manager </t>
  </si>
  <si>
    <t xml:space="preserve">Produce Mapping Surveyor </t>
  </si>
  <si>
    <t>Aquaculture Fabricator</t>
  </si>
  <si>
    <t>Institution Development Manager</t>
  </si>
  <si>
    <t>Agri Commodity Fumigation Operator</t>
  </si>
  <si>
    <t>Agri Warehouse Supervisor</t>
  </si>
  <si>
    <t>Plant Tissue Culture Technician</t>
  </si>
  <si>
    <t>AGR/Q7805</t>
  </si>
  <si>
    <t>AGR/Q7804</t>
  </si>
  <si>
    <t>AGR/Q7908</t>
  </si>
  <si>
    <t>AGR/Q7510</t>
  </si>
  <si>
    <t>AGR/Q8101</t>
  </si>
  <si>
    <t>Lineman Distribution</t>
  </si>
  <si>
    <t>PSS/Q2010</t>
  </si>
  <si>
    <t>PSS/Q6001</t>
  </si>
  <si>
    <t>10th</t>
  </si>
  <si>
    <t>8th</t>
  </si>
  <si>
    <t>Service Technician – Home Appliances</t>
  </si>
  <si>
    <t>ELE/Q3111</t>
  </si>
  <si>
    <t>PCS/Q0510</t>
  </si>
  <si>
    <t>10th standard</t>
  </si>
  <si>
    <t>As decided in 17th NSQC</t>
  </si>
  <si>
    <t>NSQC Approval Status</t>
  </si>
  <si>
    <t>Elective</t>
  </si>
  <si>
    <t>Hand Spinning Operator</t>
  </si>
  <si>
    <t>Ground Operation Associate</t>
  </si>
  <si>
    <t>Pallet Maker</t>
  </si>
  <si>
    <t>Stevedoring Labour</t>
  </si>
  <si>
    <t>LSC/Q6101</t>
  </si>
  <si>
    <t>LSC/Q6102</t>
  </si>
  <si>
    <t>LSC/Q5004</t>
  </si>
  <si>
    <t xml:space="preserve">10th Standard Pass
</t>
  </si>
  <si>
    <t>5th Standard</t>
  </si>
  <si>
    <t xml:space="preserve">Electrician Domestic Solutions </t>
  </si>
  <si>
    <t>Solar Proposal Evaluation Specialist</t>
  </si>
  <si>
    <t>Liquid Paint Processing Operator</t>
  </si>
  <si>
    <t>O1:Airside 
Vehicle Operator</t>
  </si>
  <si>
    <t>O1:Lock Installer</t>
  </si>
  <si>
    <t>O1:Wooden/Aluminium</t>
  </si>
  <si>
    <t>O1:Wet Cleaning O2: Mechanized Cleaning</t>
  </si>
  <si>
    <t>O1: Manufacturing  Technician</t>
  </si>
  <si>
    <t>O1: Solar Water Pumping System</t>
  </si>
  <si>
    <t>O1: Consultant</t>
  </si>
  <si>
    <t>E1 : Traditional Charkha E2: New Model Charkha E3:Solar operated New Model Charkha</t>
  </si>
  <si>
    <t>Elective/Option Theory (hours)</t>
  </si>
  <si>
    <t>Elective/Option Practical (hours)</t>
  </si>
  <si>
    <t>Assistant Ginning Fitter</t>
  </si>
  <si>
    <t>Contains Electives/Options</t>
  </si>
  <si>
    <t>GRAND TOTAL Minimum hours duration for QP</t>
  </si>
  <si>
    <t>Theory (hours) for Compulsory NOSs</t>
  </si>
  <si>
    <t>Practical(hours) for Compulsory NOSs</t>
  </si>
  <si>
    <t>Total Hours for Compulsory NOSs</t>
  </si>
  <si>
    <t>Total No. of NOS</t>
  </si>
  <si>
    <t>Cat 1 (Phase 1)</t>
  </si>
  <si>
    <t>CSSM MES</t>
  </si>
  <si>
    <t>AUR702</t>
  </si>
  <si>
    <t>AUR705, AUR706</t>
  </si>
  <si>
    <t>AUR701</t>
  </si>
  <si>
    <t>AUR707</t>
  </si>
  <si>
    <t>AUR708</t>
  </si>
  <si>
    <t>AUR709</t>
  </si>
  <si>
    <t>AUR714</t>
  </si>
  <si>
    <t>AUR815</t>
  </si>
  <si>
    <t>AGR101</t>
  </si>
  <si>
    <t>AGR102</t>
  </si>
  <si>
    <t>AGR104</t>
  </si>
  <si>
    <t>BAN101</t>
  </si>
  <si>
    <t>BAN705</t>
  </si>
  <si>
    <t>BEA701</t>
  </si>
  <si>
    <t>BEA702</t>
  </si>
  <si>
    <t>BEA704</t>
  </si>
  <si>
    <t>CON704</t>
  </si>
  <si>
    <t>CON707</t>
  </si>
  <si>
    <t>CON708</t>
  </si>
  <si>
    <t>CON710</t>
  </si>
  <si>
    <t>CON716</t>
  </si>
  <si>
    <t>CON719</t>
  </si>
  <si>
    <t>CON720</t>
  </si>
  <si>
    <t>CON721</t>
  </si>
  <si>
    <t>ELE701</t>
  </si>
  <si>
    <t>GEM102</t>
  </si>
  <si>
    <t>GEM203</t>
  </si>
  <si>
    <t>HOS701</t>
  </si>
  <si>
    <t>HOS702, HOS703</t>
  </si>
  <si>
    <t>HOS704</t>
  </si>
  <si>
    <t>HOS705</t>
  </si>
  <si>
    <t>ICT703</t>
  </si>
  <si>
    <t>ICT704</t>
  </si>
  <si>
    <t>ICT705</t>
  </si>
  <si>
    <t>ICT706</t>
  </si>
  <si>
    <t>IEL701</t>
  </si>
  <si>
    <t>LEA101</t>
  </si>
  <si>
    <t>LEA102</t>
  </si>
  <si>
    <t>LEA101, LEA103, LEA104, LEA105</t>
  </si>
  <si>
    <t>LEA101, LEA103,LEA104, LEA105</t>
  </si>
  <si>
    <t>MAN702</t>
  </si>
  <si>
    <t>MAN704</t>
  </si>
  <si>
    <t>MHE102</t>
  </si>
  <si>
    <t>MHE203</t>
  </si>
  <si>
    <t>REF702</t>
  </si>
  <si>
    <t>REF703</t>
  </si>
  <si>
    <t>REF704</t>
  </si>
  <si>
    <t>RNE701,RNE704,RNE805</t>
  </si>
  <si>
    <t>SPW701</t>
  </si>
  <si>
    <t>TRV601</t>
  </si>
  <si>
    <t>TRV602</t>
  </si>
  <si>
    <t>TRV703</t>
  </si>
  <si>
    <t>WOO202</t>
  </si>
  <si>
    <t>GAR502</t>
  </si>
  <si>
    <t>GAR505</t>
  </si>
  <si>
    <t>GAR504</t>
  </si>
  <si>
    <t>GAR603</t>
  </si>
  <si>
    <t>GAR516</t>
  </si>
  <si>
    <t>GAR514</t>
  </si>
  <si>
    <t>GAR515</t>
  </si>
  <si>
    <t>FAB708</t>
  </si>
  <si>
    <t>FAB702, FAB708</t>
  </si>
  <si>
    <t>FAB701, FAB703, FAB704</t>
  </si>
  <si>
    <t>CEQ103</t>
  </si>
  <si>
    <t>CEQ101, CEQ102</t>
  </si>
  <si>
    <t>CEQ104</t>
  </si>
  <si>
    <t>PWD/TEL/Q0100</t>
  </si>
  <si>
    <t>Job Roles Readiness for CSSM</t>
  </si>
  <si>
    <t>FOL Storage and Control Technician</t>
  </si>
  <si>
    <t>Seat and Safety Equipment Technician</t>
  </si>
  <si>
    <t>Airfield Ground Lighting  (AGL) Technician</t>
  </si>
  <si>
    <t>Aqua Culture Worker</t>
  </si>
  <si>
    <t>Aqua Culture Technician</t>
  </si>
  <si>
    <t>Brackishwater Aquaculture Farmer</t>
  </si>
  <si>
    <t>Cold Storage Manager</t>
  </si>
  <si>
    <t>Dairy Farm Supervisor</t>
  </si>
  <si>
    <t>Feed Technician</t>
  </si>
  <si>
    <t>Greenhouse Fitter</t>
  </si>
  <si>
    <t>Hatchery Manager</t>
  </si>
  <si>
    <t>Hatchery Production Worker</t>
  </si>
  <si>
    <t>Marine Capture Fisherman cum Primary Processor</t>
  </si>
  <si>
    <t>Micro irrigation Technician</t>
  </si>
  <si>
    <t>Village Level Milk Collection Center Incharge</t>
  </si>
  <si>
    <t>Milk Route Supervisor</t>
  </si>
  <si>
    <t>Milk Tester</t>
  </si>
  <si>
    <t>Fabric Cutter - Apparel, Made-Ups &amp; Home Furnishing</t>
  </si>
  <si>
    <t xml:space="preserve">Processing Supervisor-Dyeing and Printing </t>
  </si>
  <si>
    <t>2W-Delivery  Associate</t>
  </si>
  <si>
    <t>Casting Technician-Sand Moulding</t>
  </si>
  <si>
    <t>Foundry Assistant/Casting Assistant</t>
  </si>
  <si>
    <t>Fuel  Service Man/Fuel Service Dispensing Attendant</t>
  </si>
  <si>
    <t>Heat Treatment Shop-Metallurgist</t>
  </si>
  <si>
    <t>Heat Treatment Technician/Furnace Operator</t>
  </si>
  <si>
    <t>Light Motor Vehicle Driver Level 3</t>
  </si>
  <si>
    <t xml:space="preserve">Maintenance Technician-Mechanical L3 </t>
  </si>
  <si>
    <t xml:space="preserve">Maintenance Technician-Electrical L3 </t>
  </si>
  <si>
    <t>Manager Test Facility (R&amp;D Infrastructure)</t>
  </si>
  <si>
    <t>Manager-PLM (Product Lifecycle Management)</t>
  </si>
  <si>
    <t>Marketing Manager-LOB</t>
  </si>
  <si>
    <t>Melting Assistant/Helper</t>
  </si>
  <si>
    <t>Plastic Moulding Operator/Technician</t>
  </si>
  <si>
    <t>Plastic Moulding Shift-In-Charge</t>
  </si>
  <si>
    <t>Press Shop Line-In Charge</t>
  </si>
  <si>
    <t>Product/Brand Manager</t>
  </si>
  <si>
    <t>Regional Sales Manager (Used/ Pre-owned Vehicles)</t>
  </si>
  <si>
    <t>Sales Executive (Accessories Value Added Services)</t>
  </si>
  <si>
    <t>Sales Executive-Dealership</t>
  </si>
  <si>
    <t>Showroom Hostess/Host</t>
  </si>
  <si>
    <t>Spare Parts Operations Executive Level 3</t>
  </si>
  <si>
    <t>Spare Parts Operations In-charge</t>
  </si>
  <si>
    <t>Supervisor R&amp;D testing (Indoor, product)</t>
  </si>
  <si>
    <t>Territory Sales Manager (Used/ Pre-owned Vehicles)</t>
  </si>
  <si>
    <t>Test Engineer-Product/Vehicle</t>
  </si>
  <si>
    <t>Tool Room Operator/ Technician</t>
  </si>
  <si>
    <t>Welding Machine Setter /Master Welder</t>
  </si>
  <si>
    <t xml:space="preserve">Auto / E-Rickshaw Driver &amp; Service Technician </t>
  </si>
  <si>
    <t>Personal Trainer</t>
  </si>
  <si>
    <t>Theatrical and Media Make Up Artist</t>
  </si>
  <si>
    <t>Flux Cored Arc Welder (Semi-Automatic)</t>
  </si>
  <si>
    <t xml:space="preserve">Operator - Boring Machine </t>
  </si>
  <si>
    <t>Oxy Fuel Gas Cutter</t>
  </si>
  <si>
    <t>Quality Inspector-Forged, Casted or Machined Components</t>
  </si>
  <si>
    <t>Polisher - Machine</t>
  </si>
  <si>
    <t>Polisher - Manual</t>
  </si>
  <si>
    <t>Resistance Spot Welding Machine Operator</t>
  </si>
  <si>
    <t>Service Engineer - Breakdown Service</t>
  </si>
  <si>
    <t xml:space="preserve">Setter cum Operator - Non Conventional Electric Discharge (Spark Erosion) </t>
  </si>
  <si>
    <t>Sheet Metal Worker - Hand Tools and Manually Operated Machines</t>
  </si>
  <si>
    <t>Store Assistant - Construction</t>
  </si>
  <si>
    <t>Junior Store Keeper - Construction</t>
  </si>
  <si>
    <t>Store Keeper - Construction</t>
  </si>
  <si>
    <t>Chargehand - Piling</t>
  </si>
  <si>
    <t>Chargehand - Precast Erection</t>
  </si>
  <si>
    <t>Chargehand - Structural Erection</t>
  </si>
  <si>
    <t>Grinder-Construction</t>
  </si>
  <si>
    <t>Foreman - Electrical Works (Construction)</t>
  </si>
  <si>
    <t>Shuttering Carpenter - Conventional</t>
  </si>
  <si>
    <t>Scaffolder - Conventional</t>
  </si>
  <si>
    <t>Housekeeper cum Cook</t>
  </si>
  <si>
    <t xml:space="preserve">Assembly Operator - Energy Meter </t>
  </si>
  <si>
    <t>Assembly Operator -  PMD and X-Ray</t>
  </si>
  <si>
    <t>Assembly Operator - RAC</t>
  </si>
  <si>
    <t>Assembly Operator - TV</t>
  </si>
  <si>
    <t>Field Engineer - TV</t>
  </si>
  <si>
    <t>Field Engineer - RACW</t>
  </si>
  <si>
    <t>Field Technician - Computing and Peripherals</t>
  </si>
  <si>
    <t>Field Technician - Digital Camera</t>
  </si>
  <si>
    <t>Field Technician - Networking and Storage</t>
  </si>
  <si>
    <t>Field Technician - Other Home Appliances</t>
  </si>
  <si>
    <t>Field Technician - UPS and Inverter</t>
  </si>
  <si>
    <t>Field Technician - Washing Machine</t>
  </si>
  <si>
    <t>Functional Tester - Medical  Devices</t>
  </si>
  <si>
    <t>Installation Technician - Computing and Peripherals</t>
  </si>
  <si>
    <t>Molded Component Maker</t>
  </si>
  <si>
    <t>Delivery &amp; Installation Executive- Furniture &amp; Fitting</t>
  </si>
  <si>
    <t>Cast and diamonds-set jewellery - Rubber Mold Maker</t>
  </si>
  <si>
    <t>Gemstone Processing – Pre-shaper</t>
  </si>
  <si>
    <t>Handmade Gold and Gems-set Jewellery - Tagger and Labeler</t>
  </si>
  <si>
    <t>Jewellery Retail - Labeler</t>
  </si>
  <si>
    <t>Rooftop Solar PV Entrepreneur</t>
  </si>
  <si>
    <t>Improved Cook stove Installer</t>
  </si>
  <si>
    <t>Solar Site In charge</t>
  </si>
  <si>
    <t>Portable Improved Cook stove Assembler</t>
  </si>
  <si>
    <t>Cutting, Sanding and Planing</t>
  </si>
  <si>
    <t>Modeler (Ceramics)</t>
  </si>
  <si>
    <t>Molder (Ceramics)</t>
  </si>
  <si>
    <t>Etching Artisan - Metal ware</t>
  </si>
  <si>
    <t>Designer (Woodward Products)</t>
  </si>
  <si>
    <t>Anesthesia Technician</t>
  </si>
  <si>
    <t>Junior Paver Operator/ Screed man</t>
  </si>
  <si>
    <t>Calibration Technician(Thermal)</t>
  </si>
  <si>
    <t>Junior Instrumentation Technician(Process Control)</t>
  </si>
  <si>
    <t>Molding Operator</t>
  </si>
  <si>
    <t>Molding Supervisor (Non Leather Footwear)</t>
  </si>
  <si>
    <t>Production Supervisor/ In charge - Life Sciences</t>
  </si>
  <si>
    <t xml:space="preserve">Packaging Supervisor/ In charge - Machine - Life Sciences </t>
  </si>
  <si>
    <t xml:space="preserve">Maintenance Supervisor/In charge - Electricity - Life Sciences </t>
  </si>
  <si>
    <t xml:space="preserve">Store Chemist/ Supervisor/ In charge - Raw Materials - Life Sciences </t>
  </si>
  <si>
    <t>Production Planning Supervisor/ In charge/ Engineer - Life Sciences</t>
  </si>
  <si>
    <t>Maintenance Supervisor/ In charge - HVAC - Life Sciences</t>
  </si>
  <si>
    <t>Maintenance Supervisor/ In charge - Water - Life Sciences</t>
  </si>
  <si>
    <t>Maintenance Supervisor/ In charge - Gases - Life Sciences</t>
  </si>
  <si>
    <t>Maintenance Supervisor/ In charge - Steam - Life Sciences</t>
  </si>
  <si>
    <t>Validation Supervisor/ In charge - Life Sciences</t>
  </si>
  <si>
    <t xml:space="preserve">Store Chemist/ Supervisor/ In charge - Finished Goods - Life Sciences </t>
  </si>
  <si>
    <t xml:space="preserve">Store Chemist/ Supervisor/ In charge - Packaging Material - Life Sciences </t>
  </si>
  <si>
    <t>Modeler</t>
  </si>
  <si>
    <t xml:space="preserve">Plumbing Products Sales Assistant </t>
  </si>
  <si>
    <t>Pneumatic Tyre Molding Operator</t>
  </si>
  <si>
    <t xml:space="preserve">Compression Molding Operator </t>
  </si>
  <si>
    <t xml:space="preserve">Transfer Molding Operator </t>
  </si>
  <si>
    <t xml:space="preserve">Injection Molding Operator </t>
  </si>
  <si>
    <t>Mold Cleaning &amp; Inspection Operator</t>
  </si>
  <si>
    <t>Molding /Curing Supervisor</t>
  </si>
  <si>
    <t>Mold Cleaning &amp; Inspection Operator (Latex)</t>
  </si>
  <si>
    <t>Physical Activity Trainer</t>
  </si>
  <si>
    <t>Fitter - Auto loom Weaving Machine</t>
  </si>
  <si>
    <t>Fitter - Shuttle less Weaving Machine: Air-Jet</t>
  </si>
  <si>
    <t>Fitter - Shuttle less Weaving Machine: Projectile</t>
  </si>
  <si>
    <t>Fitter - Shuttle less Weaving Machine: Rapier</t>
  </si>
  <si>
    <t>Handloom Entrepreneur</t>
  </si>
  <si>
    <t>Singeing &amp; De-sizing machine operator</t>
  </si>
  <si>
    <t>Seasoning and Chemical Treatment Assistant</t>
  </si>
  <si>
    <t>Pattern Cutter (Goods and Garments</t>
  </si>
  <si>
    <t>Sample Maker( Goods and Garments</t>
  </si>
  <si>
    <t>17th Meeting</t>
  </si>
  <si>
    <t>6th Meeting</t>
  </si>
  <si>
    <t>7th Meeting</t>
  </si>
  <si>
    <t>8th Meeting</t>
  </si>
  <si>
    <t>11th Meeting</t>
  </si>
  <si>
    <t>13th Meeting</t>
  </si>
  <si>
    <t>9th Meeting</t>
  </si>
  <si>
    <t>10th Meeting</t>
  </si>
  <si>
    <t>5th Meeting</t>
  </si>
  <si>
    <t>4th Meeting</t>
  </si>
  <si>
    <t>15th Meeting</t>
  </si>
  <si>
    <t>12th Meeting</t>
  </si>
  <si>
    <t>6th Meeting &amp; 12th Meeting</t>
  </si>
  <si>
    <t>15th meeting</t>
  </si>
  <si>
    <t>6th Meeting,9th Meeting</t>
  </si>
  <si>
    <t>4th Meeting; 5th Meeting</t>
  </si>
  <si>
    <t>7th Meeting, 8th Meeting</t>
  </si>
  <si>
    <t>6th meeting</t>
  </si>
  <si>
    <t>6th &amp; 7th Meeting</t>
  </si>
  <si>
    <t>11TH Meeting</t>
  </si>
  <si>
    <t>Dairy Farmer/ Entrepreneur</t>
  </si>
  <si>
    <t>PWD/AGR/Q4101</t>
  </si>
  <si>
    <t>PWD/AMH/Q1001</t>
  </si>
  <si>
    <t>PWD/TEL/Q2101</t>
  </si>
  <si>
    <t>PWD/FIC/Q0103</t>
  </si>
  <si>
    <t>PWD/AMH/Q1407</t>
  </si>
  <si>
    <t>PWD/FIC/Q0102</t>
  </si>
  <si>
    <t>PWD/G&amp;J/Q0701</t>
  </si>
  <si>
    <t>PWD/THC/Q0202</t>
  </si>
  <si>
    <t>PWD/AMH/Q0301</t>
  </si>
  <si>
    <t>PWD/RAS/Q0103</t>
  </si>
  <si>
    <t>Self-employed e-tailer</t>
  </si>
  <si>
    <t>Row Labels</t>
  </si>
  <si>
    <t>Grand Total</t>
  </si>
  <si>
    <t>Count of NSQC Approval Status</t>
  </si>
  <si>
    <t>(blank)</t>
  </si>
  <si>
    <t>Inlay Artisan - Stonecraft</t>
  </si>
  <si>
    <t>HCS/Q1504</t>
  </si>
  <si>
    <t>Column Labels</t>
  </si>
  <si>
    <t xml:space="preserve">8th Meeting </t>
  </si>
  <si>
    <t>Production Assistant</t>
  </si>
  <si>
    <t>MES/Q2805</t>
  </si>
  <si>
    <t>Painting Helper</t>
  </si>
  <si>
    <t>PCS/Q5005</t>
  </si>
  <si>
    <t>5th standard</t>
  </si>
  <si>
    <t>Decorative Painter </t>
  </si>
  <si>
    <t>Supervisor - Decorative Application</t>
  </si>
  <si>
    <t>PCS/Q5001</t>
  </si>
  <si>
    <t>BFSI Process Lead</t>
  </si>
  <si>
    <t>CASA Sales Manager</t>
  </si>
  <si>
    <t>Financial Inclusion Officer</t>
  </si>
  <si>
    <t>Front Desk Officer - Financial Institutions</t>
  </si>
  <si>
    <t>Loan Processing Officer</t>
  </si>
  <si>
    <t>Operations Executive - Lending</t>
  </si>
  <si>
    <t>Process Executive - Financial Institutions</t>
  </si>
  <si>
    <t>Research Officer - Financial Institutions</t>
  </si>
  <si>
    <t>Insolvency Associate</t>
  </si>
  <si>
    <t>BSC/Q8405</t>
  </si>
  <si>
    <t>BSC/Q2203</t>
  </si>
  <si>
    <t>BSC/Q2304 </t>
  </si>
  <si>
    <t>BSC/Q8202</t>
  </si>
  <si>
    <t>Graduate </t>
  </si>
  <si>
    <t>SGJ/Q0201</t>
  </si>
  <si>
    <t>8th Pass, Preferably</t>
  </si>
  <si>
    <t>Circular Loom operator (Shuttle type)</t>
  </si>
  <si>
    <t>Tape Plant Operator</t>
  </si>
  <si>
    <t>Tape Winder</t>
  </si>
  <si>
    <t>Jute Selector cum Assorter</t>
  </si>
  <si>
    <t>Jute Beaming Operator</t>
  </si>
  <si>
    <t>Jute Weft Winding Operator</t>
  </si>
  <si>
    <t>Jute Carding Operator</t>
  </si>
  <si>
    <t>Jute spinning Sardar ( Jobber)cum Jr. Supervisor</t>
  </si>
  <si>
    <t>TSC/Q0107</t>
  </si>
  <si>
    <t>TSC/Q0304</t>
  </si>
  <si>
    <t>TSC/Q0108</t>
  </si>
  <si>
    <t>TSC/Q0204</t>
  </si>
  <si>
    <t>TSC/Q2209</t>
  </si>
  <si>
    <t>TSC/Q7305</t>
  </si>
  <si>
    <t>TSC/Q5207</t>
  </si>
  <si>
    <t xml:space="preserve">Powerloom Operator </t>
  </si>
  <si>
    <t>O1: Solar Power Drive Attachment</t>
  </si>
  <si>
    <t xml:space="preserve">Two shaft handloom weaver </t>
  </si>
  <si>
    <t xml:space="preserve">Jigger Machine Operator </t>
  </si>
  <si>
    <t>6th Standard, preferrably</t>
  </si>
  <si>
    <t>Rubber Curing Operator</t>
  </si>
  <si>
    <t>Rubber Extruder Operator</t>
  </si>
  <si>
    <t>Rubber Internal Mixer Operator</t>
  </si>
  <si>
    <t xml:space="preserve">Rubber Pre-Mixing Operator </t>
  </si>
  <si>
    <t xml:space="preserve">Rubber Product Finishing Operator </t>
  </si>
  <si>
    <t>Rubber Product Reclaim Operator</t>
  </si>
  <si>
    <t>Rubber Tube Extruder Operator</t>
  </si>
  <si>
    <t>Tyre Fitter - Servicing and Maintenance</t>
  </si>
  <si>
    <t>Whole Tyre Reclaim Operator</t>
  </si>
  <si>
    <t>RSC/Q2701</t>
  </si>
  <si>
    <t>RSC/Q2201</t>
  </si>
  <si>
    <t>RSC/Q2601</t>
  </si>
  <si>
    <t>RSC/Q0112</t>
  </si>
  <si>
    <t>RSC/Q0113</t>
  </si>
  <si>
    <t>RSC/Q3201</t>
  </si>
  <si>
    <t>RSC/Q3702</t>
  </si>
  <si>
    <t>RSC/Q2602</t>
  </si>
  <si>
    <t>RSC/Q3601</t>
  </si>
  <si>
    <t>RSC/Q3701</t>
  </si>
  <si>
    <t>Rubber Calendering Operator</t>
  </si>
  <si>
    <t>O1: Batch Curing</t>
  </si>
  <si>
    <t>O1: Carbon Oil Charging, O2: Automated Charging</t>
  </si>
  <si>
    <t>O1: Service microfinance transaction  points</t>
  </si>
  <si>
    <t>O1 :Corporate Loans Processing/Lease Finance Processing</t>
  </si>
  <si>
    <t>O1: Outsourced BFSI Processing </t>
  </si>
  <si>
    <t>O1: Solar Home Lighting System/Solar Street Lights </t>
  </si>
  <si>
    <t>O1: Texture Painter</t>
  </si>
  <si>
    <t>List of QP-NOS AS ON 23rd August 2017</t>
  </si>
  <si>
    <t>I/RAS/Q0104</t>
  </si>
  <si>
    <t>Food &amp; Beverage Service - Steward</t>
  </si>
  <si>
    <t>I/SSS/Q0101</t>
  </si>
  <si>
    <t>I/CON/Q0103</t>
  </si>
  <si>
    <t>I/CON/Q0604</t>
  </si>
  <si>
    <t>Foreman – Electrical Works (Construction)</t>
  </si>
  <si>
    <t>I/CSC/Q0209</t>
  </si>
  <si>
    <t>Metal Inert Gas/Metal Active Gas/Gas Metal Arc Welder (MIG/MAG/GMAW)</t>
  </si>
  <si>
    <t>I/DWC/Q0102</t>
  </si>
  <si>
    <t>I/HSS/Q5101</t>
  </si>
  <si>
    <t>I/ASC/Q9703</t>
  </si>
  <si>
    <t>IISC</t>
  </si>
  <si>
    <t>*9</t>
  </si>
  <si>
    <t>*This SSC has Expositories for QPs.</t>
  </si>
  <si>
    <t>Layerman</t>
  </si>
  <si>
    <t>Pesticide &amp; Fertilizer Applicator</t>
  </si>
  <si>
    <t>Agri Input Dealer</t>
  </si>
  <si>
    <t>AGR/Q0204</t>
  </si>
  <si>
    <t>AGR/Q6105</t>
  </si>
  <si>
    <t>PCS/Q5002</t>
  </si>
  <si>
    <t>Dropped due to overlap with Gems &amp; Jewellery</t>
  </si>
  <si>
    <t>QP Name</t>
  </si>
  <si>
    <t>List of Dropped QPs - 29th Aug, 2017</t>
  </si>
  <si>
    <t>QP not presented to QRC</t>
  </si>
  <si>
    <t>Mentioned in 15th QRC Minutes, however not uploaded on NQR</t>
  </si>
  <si>
    <t>To be validated from Construction SSC</t>
  </si>
  <si>
    <t xml:space="preserve">Product Checker / Quality Checker </t>
  </si>
  <si>
    <t>Assistant Scaffolder</t>
  </si>
  <si>
    <t>CON/Q0303</t>
  </si>
  <si>
    <t>Solar Lighting Technician</t>
  </si>
  <si>
    <t>Sum of No. of QPs</t>
  </si>
  <si>
    <t>SPF/Q4004</t>
  </si>
  <si>
    <t>O1: Washing Machine, O2: Water Purifier, O3: Microwave Oven</t>
  </si>
  <si>
    <t>Assistant Interior Designer</t>
  </si>
  <si>
    <t>Lead Interior Designer</t>
  </si>
  <si>
    <t>Supervisor Interior Designer</t>
  </si>
  <si>
    <t>Senior Interior Designer</t>
  </si>
  <si>
    <t>FFS/Q9101</t>
  </si>
  <si>
    <t>FFS/Q9102</t>
  </si>
  <si>
    <t>FFS/Q9103</t>
  </si>
  <si>
    <t>FFS/Q9104</t>
  </si>
  <si>
    <t>Class XI</t>
  </si>
  <si>
    <t xml:space="preserve">Class XII </t>
  </si>
  <si>
    <t>Applique Artisan</t>
  </si>
  <si>
    <t>Available on SMART Portal</t>
  </si>
  <si>
    <t xml:space="preserve">Preferably 5th Standard </t>
  </si>
  <si>
    <t>8th Standard passed</t>
  </si>
  <si>
    <t>Preferably class 8th</t>
  </si>
  <si>
    <t>Preferably class VIII</t>
  </si>
  <si>
    <t>ITI/12th Standard with Science pass (and no vertigo problem), preferably</t>
  </si>
  <si>
    <t>Class 10th pass</t>
  </si>
  <si>
    <t>12th Class preferable</t>
  </si>
  <si>
    <t>12th pass with good aptitude</t>
  </si>
  <si>
    <t>Class V</t>
  </si>
  <si>
    <t>10+2</t>
  </si>
  <si>
    <t>Preferably Class XII</t>
  </si>
  <si>
    <t>Preferable Class XIIth</t>
  </si>
  <si>
    <t>Preferable class X, ITI</t>
  </si>
  <si>
    <t>Preferable class X</t>
  </si>
  <si>
    <t>ITI in Mechanical/ Welding Technology</t>
  </si>
  <si>
    <t>Class VII</t>
  </si>
  <si>
    <t>High School Education</t>
  </si>
  <si>
    <t>VIII</t>
  </si>
  <si>
    <t>Class XII preferably with Biology</t>
  </si>
  <si>
    <t>10+2 or equivalent</t>
  </si>
  <si>
    <t>10+2 / ITI / Diploma / Certification in repairing services Bachelor in Technology (Electronics, Computer Science, IT and related field)</t>
  </si>
  <si>
    <t>Class VIII</t>
  </si>
  <si>
    <t>12th Class,  preferably</t>
  </si>
  <si>
    <t>5th standard, preferably</t>
  </si>
  <si>
    <t>Preferably Class 10th</t>
  </si>
  <si>
    <t>Preferably, 8th Standard</t>
  </si>
  <si>
    <t>Preferable 12th standard passed</t>
  </si>
  <si>
    <t>Preferably primary education</t>
  </si>
  <si>
    <t>Geriatric Aide</t>
  </si>
  <si>
    <t xml:space="preserve">Class X
Or
NSQF level 4 certified Home Health Aide or General Duty Assistant with 1 year of working experience
</t>
  </si>
  <si>
    <t>Post Graduate in the discipline related to Natural Resource Management, especially in Rural Development/ Sociology/ Social Work/ Agriculture/ Agriculture Engineering/ Civil Engineering/ Agri-Business Management, preferably</t>
  </si>
  <si>
    <t>Marine Fitter and Rigger</t>
  </si>
  <si>
    <t>Lager Insulator</t>
  </si>
  <si>
    <t>Technician – Ship scrapper</t>
  </si>
  <si>
    <t>Pre-cleaning technician – Shipbreaking</t>
  </si>
  <si>
    <t>Utility Hand (Skilled-Marine)</t>
  </si>
  <si>
    <t>Design Engineer - Hull &amp; Structures</t>
  </si>
  <si>
    <t>Design Engineer - Marine Piping &amp; Engineering</t>
  </si>
  <si>
    <t>Structural Fabricator - Ship</t>
  </si>
  <si>
    <t>Joiner Ship</t>
  </si>
  <si>
    <t>Ship Safety Inspector – Radiation and Hazardous Material</t>
  </si>
  <si>
    <t>SMC/Q3301</t>
  </si>
  <si>
    <t>SMC/Q3801</t>
  </si>
  <si>
    <t>SMC/Q4301</t>
  </si>
  <si>
    <t>SMC/Q3901</t>
  </si>
  <si>
    <t>SMC/Q4901</t>
  </si>
  <si>
    <t>8th Standard</t>
  </si>
  <si>
    <t>Engineering Graduate in marine engineering/industrial design</t>
  </si>
  <si>
    <t>Diploma inIndustrial Safety/health and safety environment</t>
  </si>
  <si>
    <t>Addl Ready</t>
  </si>
  <si>
    <t>No.of QPs</t>
  </si>
  <si>
    <t>Total No of NOSs</t>
  </si>
  <si>
    <t>QP  Rationalised to FFS/Q0104</t>
  </si>
  <si>
    <t>QP Rationalised to FFS/Q5103</t>
  </si>
  <si>
    <t>Portable Improved Cookstove Sales &amp; Maintenance Executive</t>
  </si>
  <si>
    <t>Portable Improved Cookstove Distributor</t>
  </si>
  <si>
    <t>SGJ/Q2104</t>
  </si>
  <si>
    <t>SGJ/Q2105</t>
  </si>
  <si>
    <t>12th Pass</t>
  </si>
  <si>
    <t>Heritage Gardener</t>
  </si>
  <si>
    <t>AGR/Q0810</t>
  </si>
  <si>
    <t>Class 10th passed</t>
  </si>
  <si>
    <t>Assistant Decorative Painter</t>
  </si>
  <si>
    <t>PCS/Q5006</t>
  </si>
  <si>
    <t>5th standard</t>
  </si>
  <si>
    <t>Gas Cutter</t>
  </si>
  <si>
    <t>CON/Q1204</t>
  </si>
  <si>
    <t>CON/Q1252</t>
  </si>
  <si>
    <t>CON/Q1253</t>
  </si>
  <si>
    <t xml:space="preserve"> 8th standard</t>
  </si>
  <si>
    <t>10th standard pass</t>
  </si>
  <si>
    <t>12th standard</t>
  </si>
  <si>
    <t>Solid Tyre Moulding Operator</t>
  </si>
  <si>
    <t>Pre &amp; Post-Tyre Moulding Operator</t>
  </si>
  <si>
    <t>Lab Chemist-Rubber</t>
  </si>
  <si>
    <t>Rubber Product-Quality Assurance Supervisor</t>
  </si>
  <si>
    <t>Rubber Adhesive Fabric Dipping Operator</t>
  </si>
  <si>
    <t>Assembling &amp; Curing Operator-Footwear &amp; Sports Good</t>
  </si>
  <si>
    <t>Latex Mixing Operator</t>
  </si>
  <si>
    <t>Rubber Foaming Machine Operator</t>
  </si>
  <si>
    <t>Latex Dipping Plant Operator</t>
  </si>
  <si>
    <t>Finishing and Packaging Operator (Latex)</t>
  </si>
  <si>
    <t>RSC/Q2203</t>
  </si>
  <si>
    <t>RSC/Q2209</t>
  </si>
  <si>
    <t>RSC/Q2301</t>
  </si>
  <si>
    <t>RSC/Q2401</t>
  </si>
  <si>
    <t>RSC/Q2901</t>
  </si>
  <si>
    <t>RSC/Q3104</t>
  </si>
  <si>
    <t>RSC/Q3401</t>
  </si>
  <si>
    <t>RSC/Q3403</t>
  </si>
  <si>
    <t>RSC/Q3404</t>
  </si>
  <si>
    <t>RSC/Q3406</t>
  </si>
  <si>
    <t>O1: Carry out Post Cure Inflation</t>
  </si>
  <si>
    <t>O1: Quality assurance of latex products</t>
  </si>
  <si>
    <t>Class VIIIth Pass</t>
  </si>
  <si>
    <t>Class XIIth Pass in Science stream</t>
  </si>
  <si>
    <t>Class XIIth Pass</t>
  </si>
  <si>
    <t xml:space="preserve">Class VIIIth Pass  </t>
  </si>
  <si>
    <t>O1:Aerospace Welder</t>
  </si>
  <si>
    <t>Dealer - Financial Institutions</t>
  </si>
  <si>
    <t>Special Projects</t>
  </si>
  <si>
    <t>Revised QP</t>
  </si>
  <si>
    <t>Business Correspondent / Business Facilitator</t>
  </si>
  <si>
    <t xml:space="preserve">Manager - Loan Approval </t>
  </si>
  <si>
    <t>Small and Medium Enterprise (SME) Officer</t>
  </si>
  <si>
    <t>E1: Create and/or review management control system
E2: Assay and administer hallmark on the precious-metal product</t>
  </si>
  <si>
    <t>Hand Spinning Operator -Solar operated new model charkha)</t>
  </si>
  <si>
    <t>Powerloom Operator -Solar power drive attachment</t>
  </si>
  <si>
    <t>Two shaft handloom weaver -Solar power drive attachment</t>
  </si>
  <si>
    <t>Jigger Machine Operator -Solar power drive attachment</t>
  </si>
  <si>
    <t>SPL/TSC/Q7901</t>
  </si>
  <si>
    <t>SPL/TSC/Q2209</t>
  </si>
  <si>
    <t>SPL/TSC/Q7305</t>
  </si>
  <si>
    <t>SPL/TSC/Q5207</t>
  </si>
  <si>
    <t>6th standard, preferably</t>
  </si>
  <si>
    <t>8th standard, preferably</t>
  </si>
  <si>
    <t>10th standard, preferably</t>
  </si>
  <si>
    <t>Hydrocarbon</t>
  </si>
  <si>
    <t>QP revised to QP BSC/Q3801</t>
  </si>
  <si>
    <t>QP revised to QP BSC/Q2303</t>
  </si>
  <si>
    <t>QP revised to QP BSC/Q3802</t>
  </si>
  <si>
    <t xml:space="preserve">Construction Welder </t>
  </si>
  <si>
    <t xml:space="preserve">Senior Construction Welder </t>
  </si>
  <si>
    <t>E1:  MIG
E2:  TIG
E3:  SMAW</t>
  </si>
  <si>
    <t>Revised QPs</t>
  </si>
  <si>
    <t>10th Standard pass,preferably</t>
  </si>
  <si>
    <t>*4</t>
  </si>
  <si>
    <t>Hydrocarbons</t>
  </si>
  <si>
    <t>Assistant Technician-Drilling (Oil &amp; Gas)</t>
  </si>
  <si>
    <t>Assistant Technician-Production (Oil &amp; Gas)</t>
  </si>
  <si>
    <t>Retail Outlet Attendant (Oil &amp; Gas)</t>
  </si>
  <si>
    <t>Retail Outlet Supervisor (Oil &amp; Gas)</t>
  </si>
  <si>
    <t>LPG Delivery Personnel</t>
  </si>
  <si>
    <t>LPG Supervisor</t>
  </si>
  <si>
    <t>Tank Lorry Driver-Petroleum Products</t>
  </si>
  <si>
    <t>Industrial Electrician (Oil &amp; Gas)</t>
  </si>
  <si>
    <t>Pipe Fitter – City Gas Distribution</t>
  </si>
  <si>
    <t>Pipe Fitter (Oil &amp; Gas)</t>
  </si>
  <si>
    <t>Industrial Welder (Oil &amp; Gas)</t>
  </si>
  <si>
    <t>Class XII or Class X+2 year of ITI course</t>
  </si>
  <si>
    <t>Class X, Preferably</t>
  </si>
  <si>
    <t>Class VIII, Preferably</t>
  </si>
  <si>
    <t>SPWD</t>
  </si>
  <si>
    <t>18th Meeting</t>
  </si>
  <si>
    <t>QP revised to QP BSC/Q8101</t>
  </si>
  <si>
    <t>Jute Yarn Hank Dyer</t>
  </si>
  <si>
    <t>Jute Handloom Weaver</t>
  </si>
  <si>
    <t>Jute Product Stitching Operator</t>
  </si>
  <si>
    <t>Jute Screen Printer</t>
  </si>
  <si>
    <t>Drive Test Engineer</t>
  </si>
  <si>
    <t>Outside Plant Fiber Installation, Testing and Commissioning Supervisor</t>
  </si>
  <si>
    <t>Line Assembler - Telecom Products</t>
  </si>
  <si>
    <t>Hand Soldering Technician Telecom Board</t>
  </si>
  <si>
    <t>TEL/Q6211</t>
  </si>
  <si>
    <t>TEL/Q4107</t>
  </si>
  <si>
    <t>TEL/Q2502</t>
  </si>
  <si>
    <t>TEL/Q2500</t>
  </si>
  <si>
    <t>ITI, Diploma</t>
  </si>
  <si>
    <t>10+2 or OFT QP certified with one-year experience.</t>
  </si>
  <si>
    <t>ITI/Diploma or Qualified on Handset Repair Eng QP with 1 yr exp.</t>
  </si>
  <si>
    <t>Aerospace Design Assistant</t>
  </si>
  <si>
    <t>Aerospace Design Quality Assurance Engineer</t>
  </si>
  <si>
    <t>Aerospace Design Testing Engineer – Mechanical Systems</t>
  </si>
  <si>
    <t>Aerospace Software Testing Engineer</t>
  </si>
  <si>
    <t>Design Engineer Aerodynamics</t>
  </si>
  <si>
    <t>Design Engineer Aerospace Propulsion Systems</t>
  </si>
  <si>
    <t>Aerospace Structural  Engineer -  Designer/ Analyst</t>
  </si>
  <si>
    <t>Design Engineer Avionics/Electrical Systems</t>
  </si>
  <si>
    <t>Design Engineer Aerospace Systems Integrator</t>
  </si>
  <si>
    <t>AAS/Q3106</t>
  </si>
  <si>
    <t>AAS/Q3308</t>
  </si>
  <si>
    <t>AAS/Q3209</t>
  </si>
  <si>
    <t>AAS/Q3207</t>
  </si>
  <si>
    <t>AAS/Q3101</t>
  </si>
  <si>
    <t>AAS/Q3105</t>
  </si>
  <si>
    <t>AAS/Q3103</t>
  </si>
  <si>
    <t>AAS/Q3102</t>
  </si>
  <si>
    <t>AAS/Q3104</t>
  </si>
  <si>
    <t>Diploma in Mechanical / Aeronautical / Electrical and allied 
  engineering branches</t>
  </si>
  <si>
    <t>Degree in Mechanical/Aeronautics and allied engineering 
  branches</t>
  </si>
  <si>
    <t>Degree in Mechanical and 
allied engineering branches</t>
  </si>
  <si>
    <t>Degree in Mechanical / Aeronautics and allied engineering 
  branches</t>
  </si>
  <si>
    <t>Degree in Mechanical/Aeronautical and allied engineering 
  branches</t>
  </si>
  <si>
    <t>Degree in Electrical / Electronic / Avionics and allied 
  engineering branches and equivalent qualification</t>
  </si>
  <si>
    <t>Degree in  Mechanical / Aeronautical and allied engineering    
 branches</t>
  </si>
  <si>
    <t>E1: Electrical
E2: Mechanical</t>
  </si>
  <si>
    <t xml:space="preserve">E1: Designer
E2: Analyst </t>
  </si>
  <si>
    <t>Surface Mount Technology Technician</t>
  </si>
  <si>
    <t>TEL/Q2501</t>
  </si>
  <si>
    <t>12th standard, Preferably ,</t>
  </si>
  <si>
    <t>10th standard, Preferably ,</t>
  </si>
  <si>
    <t>Supervisor  - Diamond Processing</t>
  </si>
  <si>
    <t>E1: Supervisor – Blade Sawing
E2: Supervisor – Blocking
E3: Supervisor – Bruting 
E4: Supervisor – Final Assortment
E5: Supervisor – Laser Cutting
E6: Supervisor – Planning
E7: Supervisor – Diamond Polishing</t>
  </si>
  <si>
    <t>O1: Laser Bruter</t>
  </si>
  <si>
    <t xml:space="preserve">O1:  Marker </t>
  </si>
  <si>
    <t>O1: Gemstone Packager
O2: Retail Tagger and  Labeller</t>
  </si>
  <si>
    <t>HSS/Q6001</t>
  </si>
  <si>
    <t>OJT Mandatory</t>
  </si>
  <si>
    <t>OJT recommended</t>
  </si>
  <si>
    <t>LSS/Q9201</t>
  </si>
  <si>
    <t>ELE/Q8105</t>
  </si>
  <si>
    <t>O1: Foaming Operator</t>
  </si>
  <si>
    <t>Sum of Total No. of NOS</t>
  </si>
  <si>
    <t>G&amp;J/Q1301</t>
  </si>
  <si>
    <t>G&amp;J/Q1401</t>
  </si>
  <si>
    <t>G&amp;J/Q1403</t>
  </si>
  <si>
    <t>G&amp;J/Q1504</t>
  </si>
  <si>
    <t>Casting Expert - Imitation Jewellery </t>
  </si>
  <si>
    <t xml:space="preserve">Table Cutter - Diamond Processing </t>
  </si>
  <si>
    <t xml:space="preserve">Planner - Diamond Processing </t>
  </si>
  <si>
    <t xml:space="preserve">Top Polisher </t>
  </si>
  <si>
    <t>Assistant Planning Engineer-Wind Power Plant</t>
  </si>
  <si>
    <t>CMS Engineer - Wind Power Plant</t>
  </si>
  <si>
    <t>Construction Technician (Mechanical)- Wind Power Plant</t>
  </si>
  <si>
    <t>O&amp;M Mechanical Technician-Wind Power Plant</t>
  </si>
  <si>
    <t>O&amp;M Electrical &amp; Instrumentation Technician –Wind Power Plant</t>
  </si>
  <si>
    <t>Construction Technician (Civil)- Wind Power Plant</t>
  </si>
  <si>
    <t>Construction Technician (Electrical)- Wind Power Plant</t>
  </si>
  <si>
    <t>Site Surveyor Wind Power Plant</t>
  </si>
  <si>
    <t>SGJ/Q1201</t>
  </si>
  <si>
    <t>SGJ/Q1501</t>
  </si>
  <si>
    <t>SGJ/Q1401</t>
  </si>
  <si>
    <t>SGJ/Q1502</t>
  </si>
  <si>
    <t>SGJ/Q1503</t>
  </si>
  <si>
    <t>SGJ/Q1402</t>
  </si>
  <si>
    <t>SGJ/Q1403</t>
  </si>
  <si>
    <t>SGJ/Q1202</t>
  </si>
  <si>
    <t>ITI / Diploma (Electrical, Mechanical, Civil)</t>
  </si>
  <si>
    <t>B. Tech (Electrical, Electronics) or Pre Engineering and Technology candidate with 3 years of formal Engineering Education</t>
  </si>
  <si>
    <t>Class 12th pass preferably</t>
  </si>
  <si>
    <t>B Tech., (Electrical/ Mechanical/ Civil/ Electronics and Communication / Electrical and Electronics/ Control &amp; Instrumentation)</t>
  </si>
  <si>
    <t>Layer Farm Worker</t>
  </si>
  <si>
    <t>Lineman Distribution (Multi-Skilled)</t>
  </si>
  <si>
    <t>PSS/Q2011</t>
  </si>
  <si>
    <t>LPG Mechanic</t>
  </si>
  <si>
    <t>HSS/Q6101</t>
  </si>
  <si>
    <t>HSS/Q6102</t>
  </si>
  <si>
    <t>HSS/Q6103</t>
  </si>
  <si>
    <t>HSS/Q6104</t>
  </si>
  <si>
    <t>Hospital Front Desk Coordinator</t>
  </si>
  <si>
    <t>Patient Relations Associate</t>
  </si>
  <si>
    <t>Assistant Duty Manager - Patient Relation Services</t>
  </si>
  <si>
    <t xml:space="preserve">Radiation Therapy Technologist </t>
  </si>
  <si>
    <t xml:space="preserve">Class XII
</t>
  </si>
  <si>
    <t xml:space="preserve">Graduate in any stream
Or
NSQF Level 4 Hospital Front Desk Executive
</t>
  </si>
  <si>
    <t xml:space="preserve">Graduate with 1 year of experience in administration role 
Or
HSSC NSQF Certified level 5 Patient Relation Assosciate or Service Professionals  
</t>
  </si>
  <si>
    <t xml:space="preserve">Graduate with 2 year of experience in administration role  Or HSSC NSQF Certified level 6 Assistant  Duty Manager  NSQF Level 6 or Service Professionals 
</t>
  </si>
  <si>
    <t xml:space="preserve">10+2 with science stream
Or
Level 4 Radiology Technician with experience of minimum 2 years
</t>
  </si>
  <si>
    <t>ELE/Q8106</t>
  </si>
  <si>
    <t>ELE/Q8107</t>
  </si>
  <si>
    <t>Digital Cable TV  Technician -Access</t>
  </si>
  <si>
    <t xml:space="preserve">Digital Cable TV Technician- Network </t>
  </si>
  <si>
    <t xml:space="preserve">10th std.pass </t>
  </si>
  <si>
    <t>Stud Farm Worker</t>
  </si>
  <si>
    <t>Class 10, preferably</t>
  </si>
  <si>
    <t>Tyre Component Stock Preparation Operator</t>
  </si>
  <si>
    <t xml:space="preserve">Tyre Retreading - Building &amp; Curing Operator </t>
  </si>
  <si>
    <t>Tyre Retreading Inspection and Buffing Operator</t>
  </si>
  <si>
    <t>Tyre Balancing Operator</t>
  </si>
  <si>
    <t>Tyre Uniformity Operator</t>
  </si>
  <si>
    <t>RSC/Q2509</t>
  </si>
  <si>
    <t>RSC/Q3502</t>
  </si>
  <si>
    <t>RSC/Q3501</t>
  </si>
  <si>
    <t>O1: Perform  steel cord cutting operation</t>
  </si>
  <si>
    <t>29th December, 2017</t>
  </si>
  <si>
    <t>HYC/Q0101</t>
  </si>
  <si>
    <t>HYC/Q0102</t>
  </si>
  <si>
    <t>HYC/Q3101</t>
  </si>
  <si>
    <t>HYC/Q3102</t>
  </si>
  <si>
    <t>HYC/Q3201</t>
  </si>
  <si>
    <t>HYC/Q3202</t>
  </si>
  <si>
    <t>HYC/Q3301</t>
  </si>
  <si>
    <t>HYC/Q6101</t>
  </si>
  <si>
    <t>HYC/Q6102</t>
  </si>
  <si>
    <t>HYC/Q6103</t>
  </si>
  <si>
    <t>HYC/Q9101</t>
  </si>
  <si>
    <t>HYC/Q3401</t>
  </si>
  <si>
    <t>AGR/Q5110</t>
  </si>
  <si>
    <t>BSC/Q5102</t>
  </si>
  <si>
    <t>HCS/Q7303</t>
  </si>
  <si>
    <t>HSS/Q0601</t>
  </si>
  <si>
    <t>RSC/Q2006</t>
  </si>
  <si>
    <t>SMC/Q3401</t>
  </si>
  <si>
    <t>SMC/Q3601</t>
  </si>
  <si>
    <t>SMC/Q4501</t>
  </si>
  <si>
    <t>SMC/Q4601</t>
  </si>
  <si>
    <t>SMC/Q4801</t>
  </si>
  <si>
    <t>TSC/Q8401</t>
  </si>
  <si>
    <t>TSC/Q8201</t>
  </si>
  <si>
    <t>TSC/Q8301</t>
  </si>
  <si>
    <t>I/THC/Q0301</t>
  </si>
  <si>
    <t>BSC/Q3801</t>
  </si>
  <si>
    <t>BSC/Q8401</t>
  </si>
  <si>
    <t>BSC/Q2303</t>
  </si>
  <si>
    <t>BSC/Q2301</t>
  </si>
  <si>
    <t>BSC/Q3802</t>
  </si>
  <si>
    <t>BSC/Q2302</t>
  </si>
  <si>
    <t>BSC/Q8101</t>
  </si>
  <si>
    <t>SSC</t>
  </si>
  <si>
    <t>Job Role/QP Name</t>
  </si>
  <si>
    <t xml:space="preserve">NSQF Level </t>
  </si>
  <si>
    <t>Persons With Disability</t>
  </si>
  <si>
    <t>PWD/AMH/Q0305</t>
  </si>
  <si>
    <t>PWD/BWS/Q1001</t>
  </si>
  <si>
    <t>PWD/FIC/Q5002</t>
  </si>
  <si>
    <t>PWD/FFS/Q5702</t>
  </si>
  <si>
    <t>Fitter Modular Furniture</t>
  </si>
  <si>
    <t>PWD/HCS/Q8705</t>
  </si>
  <si>
    <t>PWD/HCS/Q8002</t>
  </si>
  <si>
    <t>PWD/ASC/Q1011</t>
  </si>
  <si>
    <t>Dealership Tell caller Sales Executive</t>
  </si>
  <si>
    <t>Tourism and Hospitality</t>
  </si>
  <si>
    <t>THSC/Q3007</t>
  </si>
  <si>
    <t>Street Food Vendor</t>
  </si>
  <si>
    <t>Incorrect QP code/name, AMH/Q0305 is Sewing Machine Operator - Knits</t>
  </si>
  <si>
    <t xml:space="preserve">Approved by Steering Committee
Pending QRC approval
</t>
  </si>
  <si>
    <t>Deleted as per 9th Steering Committee Meeting</t>
  </si>
  <si>
    <t>Warehouse Associate</t>
  </si>
  <si>
    <t>Warehouse Executive</t>
  </si>
  <si>
    <t>Warehouse Manager</t>
  </si>
  <si>
    <t>Inventory, Materials  Manager</t>
  </si>
  <si>
    <t>Warehouse, Inventory and Transport Manager</t>
  </si>
  <si>
    <t>Transport Manager</t>
  </si>
  <si>
    <t>Courier Associate</t>
  </si>
  <si>
    <t>Courier Executive</t>
  </si>
  <si>
    <t>Courier Supervisor</t>
  </si>
  <si>
    <t>Courier Manager</t>
  </si>
  <si>
    <t>LSC/Q0101</t>
  </si>
  <si>
    <t>LSC/Q0301</t>
  </si>
  <si>
    <t>LSC/Q0103</t>
  </si>
  <si>
    <t>LSC/Q0104</t>
  </si>
  <si>
    <t>LSC/Q0105</t>
  </si>
  <si>
    <t>LSC/Q1004</t>
  </si>
  <si>
    <t>LSC/Q1901</t>
  </si>
  <si>
    <t>LSC/Q1902</t>
  </si>
  <si>
    <t>LSC/Q1903</t>
  </si>
  <si>
    <t>LSC/Q1904</t>
  </si>
  <si>
    <t>Electives - 4
Options - 1</t>
  </si>
  <si>
    <t>Electives - 3
Options - 1</t>
  </si>
  <si>
    <t>Electives - 6
Options - 1</t>
  </si>
  <si>
    <t>Electives - 2
Options - 1</t>
  </si>
  <si>
    <t>Electives - 2
Options - 2</t>
  </si>
  <si>
    <t>E:4
O:1</t>
  </si>
  <si>
    <t>E:3
O:1</t>
  </si>
  <si>
    <t>E:6
O:1</t>
  </si>
  <si>
    <t>E:2
O:1</t>
  </si>
  <si>
    <t>E:2
O:2</t>
  </si>
  <si>
    <t>Class XII pass</t>
  </si>
  <si>
    <t>Under Graduate</t>
  </si>
  <si>
    <t xml:space="preserve">Driller - Gemstone Processing </t>
  </si>
  <si>
    <t xml:space="preserve">Engraver - Gemstone Processing </t>
  </si>
  <si>
    <t xml:space="preserve"> Thread Maker - Gemstone Processing </t>
  </si>
  <si>
    <t xml:space="preserve"> Final Quality Inspector and Grader - Gemstone Processing </t>
  </si>
  <si>
    <t xml:space="preserve">Gemstone Rough Assorter and Bagger </t>
  </si>
  <si>
    <t xml:space="preserve">Wholesale Sales Executive - Gemstone Processing </t>
  </si>
  <si>
    <t>G&amp;J/Q6702</t>
  </si>
  <si>
    <t>G&amp;J/Q7001</t>
  </si>
  <si>
    <t>G&amp;J/Q6401</t>
  </si>
  <si>
    <t>G&amp;J/Q7101</t>
  </si>
  <si>
    <t>E1: Perishables
E2: FMCG
E3: Automotive
E4: Bulk Operations
O1: GST Application</t>
  </si>
  <si>
    <t>E1: Inbound/Outbound
E2: QC &amp; Inventory Check
E3: Transport Coordination
O1: Forecasting</t>
  </si>
  <si>
    <t>E1: Automated warehouse 
E2: Cold Chain
E3: Bulk Warehouse
E4: Bonded Warehouse
O1: Bid Process</t>
  </si>
  <si>
    <t>O1: Bid Process</t>
  </si>
  <si>
    <t>E1: Automated warehouse operations
E2: Cold Chain
E3: Bulk Warehouse
E4: Bonded Warehouse
E5: Multimodal Operations
E6: Hub &amp; Spoke Operations
O1: Bid Process</t>
  </si>
  <si>
    <t>E1: Multi modal Operations
E2: Hub &amp; Spoke Operations
O1: Bid Process</t>
  </si>
  <si>
    <t>E1: Handling Perishables
E2: Handling High Value Goods
E3: Handling Furnitures
O1: ERP data entry and analysis
O2: GST Application</t>
  </si>
  <si>
    <t>E1: Institutional &amp; Branch Sales
E2: Custom Clearance Support
E3: Customer Support
O1: Forecasting</t>
  </si>
  <si>
    <t>E1: Courier Operations
E2: Last Mile Operations
O1: Customer Clearance Support
O2: Business Development
O3: P&amp;L Management</t>
  </si>
  <si>
    <t>E1: Courier Operations
E2: Key Account Management
O1: Profit Management
O2: Warehouse Operations</t>
  </si>
  <si>
    <t>List of PMKVY Job Roles - Pending QRC Approval</t>
  </si>
  <si>
    <t>HEMM Mechanic</t>
  </si>
  <si>
    <t>ITI or Diploma in Draughtsmanship / Civil</t>
  </si>
  <si>
    <t>X</t>
  </si>
  <si>
    <t>XII/ITI</t>
  </si>
  <si>
    <t>QP has been revised. The QP code remains the same.</t>
  </si>
  <si>
    <t>Management - Security</t>
  </si>
  <si>
    <t>Solderer- Imitation Jewellery</t>
  </si>
  <si>
    <t>Spot Welder - Imitation Jewellery</t>
  </si>
  <si>
    <t>Stone Fixer - Imitation Jewellery</t>
  </si>
  <si>
    <t>Electives - 3
Options - 2</t>
  </si>
  <si>
    <t>Electives - 2
Options - 3</t>
  </si>
  <si>
    <t>30 days</t>
  </si>
  <si>
    <t xml:space="preserve">Packager, Labeller and Dispatcher - Diamond Processing   </t>
  </si>
  <si>
    <t>G&amp;J/Q5002</t>
  </si>
  <si>
    <t>G&amp;J/Q5201</t>
  </si>
  <si>
    <t>Chick Sexing and Grading Technician</t>
  </si>
  <si>
    <t xml:space="preserve">Bruter - Diamond Processing </t>
  </si>
  <si>
    <t>*May be added from 1-Apr-2018; 9th SC</t>
  </si>
  <si>
    <t>Cat 1(Phase 2)</t>
  </si>
  <si>
    <t>Yes- *To be Deleted from 1-Apr2018; 9th SC</t>
  </si>
  <si>
    <t>Revised version 2.0 QP</t>
  </si>
  <si>
    <t>Yes-* Will be Replaced from 1-Apr-2018 by BSC/Q3802; 9th SC</t>
  </si>
  <si>
    <t>Yes-* Will be Replaced from 1-Apr-2018 by BSC/Q8401; 9th SC</t>
  </si>
  <si>
    <t>Yes-* Will be Replaced from 1-Apr-2018 by BSC/Q3801; 9th SC</t>
  </si>
  <si>
    <t>Yes-*Will be Replaced from 1-Apr-2018 by BSC/Q2303; 9th SC</t>
  </si>
  <si>
    <t>Yes-*EC-Will be replaced from 1Apr2018; 9th SC</t>
  </si>
  <si>
    <t xml:space="preserve">Please Note * The job roles shall be added under PMKVY 2.0 only on compliance of following requirements:
• NSQC clearance
• Curriculum &amp; Content readiness
</t>
  </si>
  <si>
    <t>RSC/Q3602</t>
  </si>
  <si>
    <t xml:space="preserve">Rough Cutter - Gemstone Processing </t>
  </si>
  <si>
    <t>Driver Special Vehicle</t>
  </si>
  <si>
    <t xml:space="preserve">Final Shaper &amp; Calibrator - Gemstone Processing </t>
  </si>
  <si>
    <t>Aerospace CNC Machinist</t>
  </si>
  <si>
    <t>Aerospace Welder</t>
  </si>
  <si>
    <t>Aerospace Precision Mechanical Assembly Fitter</t>
  </si>
  <si>
    <t>AAS/Q1001</t>
  </si>
  <si>
    <t>AAS/Q1101</t>
  </si>
  <si>
    <t>AAS/Q1608</t>
  </si>
  <si>
    <t>I.T.I/Diploma in Mechanical trade</t>
  </si>
  <si>
    <t>Diploma / ITI – Mechanical/ Welding Technology</t>
  </si>
  <si>
    <t>I.T.I in Mechanical trade</t>
  </si>
  <si>
    <t>Group Farming Practitioner</t>
  </si>
  <si>
    <t>AGR/Q7806</t>
  </si>
  <si>
    <t>Basic literacy level</t>
  </si>
  <si>
    <t>Fire-fighter</t>
  </si>
  <si>
    <t>MEP/Q7301</t>
  </si>
  <si>
    <t>LSC/Q0401</t>
  </si>
  <si>
    <t>LSC/Q1001</t>
  </si>
  <si>
    <t>LSC/Q1002</t>
  </si>
  <si>
    <t>LSC/Q2101</t>
  </si>
  <si>
    <t>LSC/Q2103</t>
  </si>
  <si>
    <t>LSC/Q2601</t>
  </si>
  <si>
    <t>LSC/Q2602</t>
  </si>
  <si>
    <t>Material Handling Operator and Technician</t>
  </si>
  <si>
    <t>Land Transportation - Associate</t>
  </si>
  <si>
    <t xml:space="preserve">Land Transportation - Executive </t>
  </si>
  <si>
    <t xml:space="preserve">EXIM - Executive </t>
  </si>
  <si>
    <t>EXIM - Supervisor</t>
  </si>
  <si>
    <t>EXIM - Manager</t>
  </si>
  <si>
    <t>Ecommerce Operations Team Lead</t>
  </si>
  <si>
    <t>Ecommerce Operations Manager</t>
  </si>
  <si>
    <t>12th standard with 50% with basic computer abilities</t>
  </si>
  <si>
    <t>Diploma with 3 years of experience or NSQF 4 with 5 years of experience</t>
  </si>
  <si>
    <t>Electives -2
Options - 2</t>
  </si>
  <si>
    <t>Electives -3
Options -2</t>
  </si>
  <si>
    <t>Electives -2
Options - 1</t>
  </si>
  <si>
    <t>E1: BOPT Operations
E2: Reach Truck Operations
E3: Forklift Operations
E4: Order Picking
O1: Supervise Loading/Unloading</t>
  </si>
  <si>
    <t xml:space="preserve">E1: Articulated Truck Operations
E2: Refer Vehicle Operations
O1: Transport Consolidation
O2: Feasibility Assessments </t>
  </si>
  <si>
    <t>E1: Consolidation &amp; Tracking
E2: Feasbility &amp; Route Optimization
O1: EXIM Documentation
O2: Telematics</t>
  </si>
  <si>
    <t>E1: Freight Forwarding
E2: Custom Clearance
O1: Custom Clearance - Supervision
O2: ERP Data Management</t>
  </si>
  <si>
    <t>E1: Custom Clearance
E2: Freight Forwarding
O1: Business Development
O1: Business Development</t>
  </si>
  <si>
    <t>E1: Domestic and Nominated Sales
E2: Ocean Cargo
E3: Air Cargo
O1: Profit Management
O2: Customised Tariff Solutions</t>
  </si>
  <si>
    <t>E1: Order Processing
E2: Reverse Logistics
E3: Inbound/Outbound
O1: Business Development
O2: Category Management</t>
  </si>
  <si>
    <t>E1: Category Management
E2: Key Accounts
E3: Big Data Analysis
O1: Catalogue Management
O2: Warehouse Operations
O3: Courier Operations</t>
  </si>
  <si>
    <t>Electives - 3
Options - 3</t>
  </si>
  <si>
    <t>PWD/HCS/Q8704</t>
  </si>
  <si>
    <t>Jumbo Drill Operator</t>
  </si>
  <si>
    <t>XII / ITI</t>
  </si>
  <si>
    <t>ITI / Graduate (Science)</t>
  </si>
  <si>
    <t xml:space="preserve">B.Sc.- Environment science, Diplmo/degree in Mining or Civil or Environmental Engineering. </t>
  </si>
  <si>
    <t>HCS/Q1102</t>
  </si>
  <si>
    <t>HCS/Q1201</t>
  </si>
  <si>
    <t>HCS/Q1101</t>
  </si>
  <si>
    <t>Final Product Maker (Fashion Jewellery)</t>
  </si>
  <si>
    <t>Quality Checker (Fashion Jewellery)</t>
  </si>
  <si>
    <t>Stringing/Beading Artisan (Fashion Jewellery)</t>
  </si>
  <si>
    <t>Preferably 5th Pass</t>
  </si>
  <si>
    <t>Preferably 12th Pass</t>
  </si>
  <si>
    <t>TSC/Q2104</t>
  </si>
  <si>
    <t>Stamping operator (Metal Handicrafts)</t>
  </si>
  <si>
    <t>Engraving artisan (Metal Handicrafts)</t>
  </si>
  <si>
    <t>Casting operator (Metal Handicrafts)</t>
  </si>
  <si>
    <t>Added - 16th Feb 2018</t>
  </si>
  <si>
    <t>Added - June 2017</t>
  </si>
  <si>
    <t>8th standard passed, preferably</t>
  </si>
  <si>
    <t>MIN/Q0207</t>
  </si>
  <si>
    <t>G&amp;J/Q6707</t>
  </si>
  <si>
    <t>G&amp;J/Q6101</t>
  </si>
  <si>
    <t xml:space="preserve"> Supervisor - Gemstone Processing (Electives: Supervisor – Rough Cutting / Supervisor – Shaping /Supervisor – Faceting &amp; Polishing)
)
</t>
  </si>
  <si>
    <t>E1:Gemstone Pre-Shaping
E2: Gemstone Polishing
E3: Gemstone Facet Making
E4: Gemstone Girdle Polishing</t>
  </si>
  <si>
    <t>E1: Supervisor - Rough Cutting
E2: Supervisor - Shaping
E3: Supervisor - Faceting &amp; Polishing</t>
  </si>
  <si>
    <t>X / ITI (Mechanical / Civil / Electrical)</t>
  </si>
  <si>
    <t xml:space="preserve">XII  </t>
  </si>
  <si>
    <t>Master Trainer</t>
  </si>
  <si>
    <t>Assessor</t>
  </si>
  <si>
    <t>Lead Assessor</t>
  </si>
  <si>
    <t>MEP/Q2601</t>
  </si>
  <si>
    <t>MEP/Q2602</t>
  </si>
  <si>
    <t>MEP/Q2701</t>
  </si>
  <si>
    <t>MEP/Q2702</t>
  </si>
  <si>
    <t xml:space="preserve">12th standard passed or equivalent.
</t>
  </si>
  <si>
    <t xml:space="preserve">12th standard passed or equivalent
</t>
  </si>
  <si>
    <t xml:space="preserve">12th standard passed or equivalent
</t>
  </si>
  <si>
    <t>19th Meeting (In Principle)</t>
  </si>
  <si>
    <t>19th Meeting</t>
  </si>
  <si>
    <t>18th, 19th Meeting</t>
  </si>
  <si>
    <t>Hatchery Operator</t>
  </si>
  <si>
    <t>Side Discharge Loader (SDL) &amp; Load Haul Dump (LHD) Operator</t>
  </si>
  <si>
    <t>Senior Yoga Trainer</t>
  </si>
  <si>
    <t>Assistant Carpenter- Wooden Furniture</t>
  </si>
  <si>
    <t>Yoga Trainer</t>
  </si>
  <si>
    <t>*29</t>
  </si>
  <si>
    <t>*1</t>
  </si>
  <si>
    <t>*3</t>
  </si>
  <si>
    <t>Job Roles in PMKVY 2.0</t>
  </si>
  <si>
    <t>Job Roles in PMKVY 2.0 (9th SC Remarks)</t>
  </si>
  <si>
    <t>HCS/Q7402</t>
  </si>
  <si>
    <t>HCS/Q7401</t>
  </si>
  <si>
    <t>HCS/Q7403</t>
  </si>
  <si>
    <t>HCS/Q7404</t>
  </si>
  <si>
    <t>HCS/Q7405</t>
  </si>
  <si>
    <t>5*</t>
  </si>
  <si>
    <t>14*</t>
  </si>
  <si>
    <t>6*</t>
  </si>
  <si>
    <t>7*</t>
  </si>
  <si>
    <t>4th Meeting, 5th Meeting</t>
  </si>
  <si>
    <t>6th, 7th Meeting</t>
  </si>
  <si>
    <t>6th Meeting, 12th Meeting</t>
  </si>
  <si>
    <t>8th Meeting, 18th Meeting</t>
  </si>
  <si>
    <t>E1: Assorter for Jewellery Manufacturing
E2: Polshed Diamonds Assorter
E3: Rough Diamonds Assorter
E4: Gemstone Assorter</t>
  </si>
  <si>
    <t>O1: Jewellery Manufacturing
O2: Polished Diamonds Assorter
O3: Rough Diamonds Assorter
O4: Gemstone Assorter</t>
  </si>
  <si>
    <t>Elective/Option</t>
  </si>
  <si>
    <t>Gemstone Processor (Electives:Pre-shaping /Polishing /Facet Making / Girdle Polishing)</t>
  </si>
  <si>
    <t>Crab farmer</t>
  </si>
  <si>
    <t>(Multiple Items)</t>
  </si>
  <si>
    <t>Count of Name of the QP</t>
  </si>
  <si>
    <t>ASC/Q9719</t>
  </si>
  <si>
    <t>Diploma/Degree in Electrical/Instrumentation/Mechanical/E&amp;C/E&amp;E/E&amp;I</t>
  </si>
  <si>
    <t>Agri-residue Aggregator</t>
  </si>
  <si>
    <t>Animal Waste Manure Aggregator(Option: Biogas Plant Operator/Compost Plant Operator)</t>
  </si>
  <si>
    <t>Biomass Depot Operator</t>
  </si>
  <si>
    <t>Manager- Waste Management (Elective: Biomass Depot/Compost Yard/Dry Waste Center)</t>
  </si>
  <si>
    <t>SGJ/Q6201</t>
  </si>
  <si>
    <t>SGJ/Q6302</t>
  </si>
  <si>
    <t>SGJ/Q6207</t>
  </si>
  <si>
    <t>SGJ/Q6501</t>
  </si>
  <si>
    <t xml:space="preserve">5th Pass </t>
  </si>
  <si>
    <t>5th Pass</t>
  </si>
  <si>
    <t xml:space="preserve">10th Pass </t>
  </si>
  <si>
    <t>O1: Biogas Plant Operator
O2: Compost Plant Operator</t>
  </si>
  <si>
    <t>E1: Manager - Biomas Depot 
E2: Manager - Compost Yard
E3: Manager - Dry Waste Centre</t>
  </si>
  <si>
    <t xml:space="preserve">Jewellery Appraiser and Valuer </t>
  </si>
  <si>
    <t>Jewellery Retail Merchandiser</t>
  </si>
  <si>
    <t>MEP/Q7101</t>
  </si>
  <si>
    <t>MEP/Q7102</t>
  </si>
  <si>
    <t>MEP/Q7201</t>
  </si>
  <si>
    <t>MEP/Q7203</t>
  </si>
  <si>
    <t>MEP/Q7104</t>
  </si>
  <si>
    <t>Submitted</t>
  </si>
  <si>
    <t>6April, 2018</t>
  </si>
  <si>
    <r>
      <t xml:space="preserve">List of QP-NOS as on 27th March, 2018 - </t>
    </r>
    <r>
      <rPr>
        <b/>
        <u/>
        <sz val="14"/>
        <color theme="1"/>
        <rFont val="Calibri"/>
        <family val="2"/>
        <scheme val="minor"/>
      </rPr>
      <t>Curriculum Content Updated on 19th April, 2018</t>
    </r>
  </si>
  <si>
    <t xml:space="preserve">QP revised to QP BSC/Q8401
</t>
  </si>
  <si>
    <t>Column1</t>
  </si>
  <si>
    <t>20th Meeting</t>
  </si>
  <si>
    <t>LSC/Q2104</t>
  </si>
  <si>
    <t>6th Meeting (RAS/Q0104)</t>
  </si>
  <si>
    <t>8th Meeting (THC/Q0203)</t>
  </si>
  <si>
    <t>8th Meeting (THC/Q0301)</t>
  </si>
  <si>
    <t>6th Meeting (SSC/Q2211)</t>
  </si>
  <si>
    <t>6th Meeting (SSC/Q2212)</t>
  </si>
  <si>
    <t>7th Meeting (TEL/Q0100)</t>
  </si>
  <si>
    <t>6th Meeting (AGR/Q4101)</t>
  </si>
  <si>
    <t>7th Meeting (AMH/Q1001)</t>
  </si>
  <si>
    <t>7th Meeting (TEL/Q2101)</t>
  </si>
  <si>
    <t>11th Meeting (FIC/Q0103)</t>
  </si>
  <si>
    <t>11th Meeting (AMH/Q1407)</t>
  </si>
  <si>
    <t>11th Meeting (FIC/Q0102)</t>
  </si>
  <si>
    <t>9th Meeting (G&amp;J/Q0701)</t>
  </si>
  <si>
    <t>8th Meeting (THC/Q0202)</t>
  </si>
  <si>
    <t>7th Meeting (AMH/Q0301)</t>
  </si>
  <si>
    <t>6th Meeting (RAS/Q0103)</t>
  </si>
  <si>
    <t>18th Meeting (BWS/Q1001)</t>
  </si>
  <si>
    <t>Girdle Polisher</t>
  </si>
  <si>
    <t>Dumper/Tipper Operator</t>
  </si>
  <si>
    <t>MIN/Q0403</t>
  </si>
  <si>
    <t>Aerospace Structural Fitter</t>
  </si>
  <si>
    <t>Aerospace Composite Technician</t>
  </si>
  <si>
    <t>Aerospace Electrician</t>
  </si>
  <si>
    <t>Aerospace CNC Programmer</t>
  </si>
  <si>
    <t>Aerospace Conventional Machinist</t>
  </si>
  <si>
    <t>Aerospace Sheet Metal Technician</t>
  </si>
  <si>
    <t xml:space="preserve"> Aerospace Avionics Technician</t>
  </si>
  <si>
    <t xml:space="preserve"> Aerospace Fuel and Hydraulic Technician</t>
  </si>
  <si>
    <t xml:space="preserve"> Aerospace Jigs and Fixture Technician</t>
  </si>
  <si>
    <t xml:space="preserve"> Aerospace Lab Technician - NDT</t>
  </si>
  <si>
    <t xml:space="preserve"> Aerospace Finishing Process Technician</t>
  </si>
  <si>
    <t>Aerospace Lab Technician Destructive Testing</t>
  </si>
  <si>
    <t>Aerospace Tool &amp; Die Technician</t>
  </si>
  <si>
    <t>Aerospace Flight Control Technician</t>
  </si>
  <si>
    <t>Aerospace ECS 
(Environmental Control System) Technician</t>
  </si>
  <si>
    <t>Aerospace Armament Technician</t>
  </si>
  <si>
    <t>Aerospace Pipe Bending and Fitting Technician</t>
  </si>
  <si>
    <t>Aerospace Plastics Forming Technician</t>
  </si>
  <si>
    <t>Aerospace Forging Technician</t>
  </si>
  <si>
    <t>Aerospace Foundry Technician</t>
  </si>
  <si>
    <t>AAS/Q1602</t>
  </si>
  <si>
    <t>AAS/Q1301</t>
  </si>
  <si>
    <t>AAS/Q1607</t>
  </si>
  <si>
    <t>AAS/Q1002</t>
  </si>
  <si>
    <t>AAS/Q1003</t>
  </si>
  <si>
    <t>AAS/Q1401</t>
  </si>
  <si>
    <t>AAS/Q1603</t>
  </si>
  <si>
    <t>AAS/Q1606</t>
  </si>
  <si>
    <t>AAS/Q1701</t>
  </si>
  <si>
    <t>AAS/Q1802</t>
  </si>
  <si>
    <t>AAS/Q1901</t>
  </si>
  <si>
    <t>AAS/Q1801</t>
  </si>
  <si>
    <t>AAS/Q1702</t>
  </si>
  <si>
    <t>AAS/Q1605</t>
  </si>
  <si>
    <t>AAS/Q1604</t>
  </si>
  <si>
    <t>AAS/Q1601</t>
  </si>
  <si>
    <t>AAS/Q1501</t>
  </si>
  <si>
    <t>AAS/Q1302</t>
  </si>
  <si>
    <t>AAS/Q1202</t>
  </si>
  <si>
    <t>AAS/Q1201</t>
  </si>
  <si>
    <t>I.T.I in Electrical trade</t>
  </si>
  <si>
    <t>Diploma in Mechanical engg</t>
  </si>
  <si>
    <t>I.T.I in Mechanical/ Painting trades</t>
  </si>
  <si>
    <t>G&amp;J/Q8204</t>
  </si>
  <si>
    <t>Jewellery Store Floor Supervisor</t>
  </si>
  <si>
    <t>G&amp;J/Q0703</t>
  </si>
  <si>
    <t>Basic Literacy Skills</t>
  </si>
  <si>
    <t>O1: Filigree Polisher</t>
  </si>
  <si>
    <t>Spice Crop Cultivator (Electives: Herbal Spices/ Seed Spices/ Tree Spices/ Rhizomatous Spices/ Oil Yielding Spices/ Pod(Cardamom) Spices)</t>
  </si>
  <si>
    <t>AGR/Q0603</t>
  </si>
  <si>
    <t>E1: Herbal Spices
E2: Seed Spices
E3: Tree Spices
E4: Rhizomatous Spices
E5: Oil Yielding Spices</t>
  </si>
  <si>
    <t>Ability to read and write</t>
  </si>
  <si>
    <t>Adventure Scout</t>
  </si>
  <si>
    <t>Adventure Sports Organiser</t>
  </si>
  <si>
    <t>Assistant Property Manager</t>
  </si>
  <si>
    <t>Banquet Manager</t>
  </si>
  <si>
    <t>Cafeteria Supervisor</t>
  </si>
  <si>
    <t>Catering Manager</t>
  </si>
  <si>
    <t>Concierge</t>
  </si>
  <si>
    <t>Doorman</t>
  </si>
  <si>
    <t>Eatery Owner - Manager</t>
  </si>
  <si>
    <t>Executive Chef</t>
  </si>
  <si>
    <t>Executive Housekeeper</t>
  </si>
  <si>
    <t>F&amp;B Controller</t>
  </si>
  <si>
    <t>F&amp;B Manager</t>
  </si>
  <si>
    <t>Façade Cleaner</t>
  </si>
  <si>
    <t>Food Safety Supervisor</t>
  </si>
  <si>
    <t>Food Server</t>
  </si>
  <si>
    <t>Food Technologist</t>
  </si>
  <si>
    <t>Food Vendor</t>
  </si>
  <si>
    <t>Front Desk Officer - QSR</t>
  </si>
  <si>
    <t>Front Office Manager</t>
  </si>
  <si>
    <t>Front Office Trainee</t>
  </si>
  <si>
    <t>Guest House Assistant</t>
  </si>
  <si>
    <t>Heli-Ski Guide</t>
  </si>
  <si>
    <t>Heli-Ski Pilot</t>
  </si>
  <si>
    <t>Hot-Air Balloon Guide</t>
  </si>
  <si>
    <t>Housekeeping Trainee</t>
  </si>
  <si>
    <t>Inventory In-charge</t>
  </si>
  <si>
    <t>Kitchen Stewarding Supervisor</t>
  </si>
  <si>
    <t>Laundry Manager</t>
  </si>
  <si>
    <t>Marine Biologist - Tourism</t>
  </si>
  <si>
    <t>Mountain Porter</t>
  </si>
  <si>
    <t>Mountaineering Guide</t>
  </si>
  <si>
    <t>Mountaineering Instructor</t>
  </si>
  <si>
    <t>Multi-purpose Worker</t>
  </si>
  <si>
    <t>Multi-purpose Worker - Office</t>
  </si>
  <si>
    <t>Multi-skilled Technician</t>
  </si>
  <si>
    <t>Naturalist</t>
  </si>
  <si>
    <t>Pantry Boy</t>
  </si>
  <si>
    <t>Paragliding Tandem Pilot</t>
  </si>
  <si>
    <t>Parasailing Driver</t>
  </si>
  <si>
    <t>Parasailing Guide</t>
  </si>
  <si>
    <t>Pastry Chef</t>
  </si>
  <si>
    <t>Procurement Head-Facilities</t>
  </si>
  <si>
    <t>Property Management Executive</t>
  </si>
  <si>
    <t>Property Manager</t>
  </si>
  <si>
    <t>Property Supervisor</t>
  </si>
  <si>
    <t>QSR Coordinator</t>
  </si>
  <si>
    <t>Quality Control Executive</t>
  </si>
  <si>
    <t>Quality Control Manager</t>
  </si>
  <si>
    <t>Rafting Instructor</t>
  </si>
  <si>
    <t>Ranger - Tourism</t>
  </si>
  <si>
    <t>Regional Manager-Property Management</t>
  </si>
  <si>
    <t>Reservation Desk Executive</t>
  </si>
  <si>
    <t>Reservation Revenue Manager</t>
  </si>
  <si>
    <t>Restaurant Manager</t>
  </si>
  <si>
    <t>Procurement Manager - Restaurant</t>
  </si>
  <si>
    <t>River Rafting Guide</t>
  </si>
  <si>
    <t>Scuba Diving Coach</t>
  </si>
  <si>
    <t>Ski Rep</t>
  </si>
  <si>
    <t>Tariff Procurement Executive</t>
  </si>
  <si>
    <t>Transport Duty Manager</t>
  </si>
  <si>
    <t>Transport Duty Officer</t>
  </si>
  <si>
    <t>Travel Desk Manager</t>
  </si>
  <si>
    <t>Trek Coach</t>
  </si>
  <si>
    <t>Water Sport Vehicle Operator</t>
  </si>
  <si>
    <t>THC/Q4525</t>
  </si>
  <si>
    <t>THC/Q4406</t>
  </si>
  <si>
    <t>THC/Q5804</t>
  </si>
  <si>
    <t>THC/Q0304</t>
  </si>
  <si>
    <t>THC/Q5905</t>
  </si>
  <si>
    <t>THC/Q5902</t>
  </si>
  <si>
    <t>THC/Q0111</t>
  </si>
  <si>
    <t>THC/Q0122</t>
  </si>
  <si>
    <t>THC/Q3004</t>
  </si>
  <si>
    <t>THC/Q0402</t>
  </si>
  <si>
    <t>THC/Q0206</t>
  </si>
  <si>
    <t>THC/Q3101</t>
  </si>
  <si>
    <t>THC/Q0303</t>
  </si>
  <si>
    <t>THC/Q5807</t>
  </si>
  <si>
    <t>THC/Q0412</t>
  </si>
  <si>
    <t>THC/Q3009</t>
  </si>
  <si>
    <t>THC/Q2801</t>
  </si>
  <si>
    <t>THC/Q3008</t>
  </si>
  <si>
    <t>THC/Q2907</t>
  </si>
  <si>
    <t>THC/Q0105</t>
  </si>
  <si>
    <t>THC/Q0110</t>
  </si>
  <si>
    <t>THC/Q0503</t>
  </si>
  <si>
    <t>THC/Q4518</t>
  </si>
  <si>
    <t>THC/Q4519</t>
  </si>
  <si>
    <t>THC/Q4520</t>
  </si>
  <si>
    <t>THC/Q0209</t>
  </si>
  <si>
    <t>THC/Q2602</t>
  </si>
  <si>
    <t>THC/Q0411</t>
  </si>
  <si>
    <t>THC/Q0210</t>
  </si>
  <si>
    <t>THC/Q4503</t>
  </si>
  <si>
    <t>THC/Q4523</t>
  </si>
  <si>
    <t>THC/Q4514</t>
  </si>
  <si>
    <t>THC/Q4522</t>
  </si>
  <si>
    <t>THC/Q5712</t>
  </si>
  <si>
    <t>THC/Q5710</t>
  </si>
  <si>
    <t>THC/Q5713</t>
  </si>
  <si>
    <t>THC/Q4505</t>
  </si>
  <si>
    <t>THC/Q6011</t>
  </si>
  <si>
    <t>THC/Q4508</t>
  </si>
  <si>
    <t>THC/Q4516</t>
  </si>
  <si>
    <t>THC/Q4515</t>
  </si>
  <si>
    <t>THC/Q2708</t>
  </si>
  <si>
    <t>THC/Q5603</t>
  </si>
  <si>
    <t>THC/Q5805</t>
  </si>
  <si>
    <t>THC/Q5803</t>
  </si>
  <si>
    <t>THC/Q5806</t>
  </si>
  <si>
    <t>THC/Q2908</t>
  </si>
  <si>
    <t>THC/Q2803</t>
  </si>
  <si>
    <t>THC/Q2802</t>
  </si>
  <si>
    <t>THC/Q4526</t>
  </si>
  <si>
    <t>THC/Q4506</t>
  </si>
  <si>
    <t>THC/Q0113</t>
  </si>
  <si>
    <t>THC/Q0112</t>
  </si>
  <si>
    <t>THC/Q2703</t>
  </si>
  <si>
    <t>THC/Q2601</t>
  </si>
  <si>
    <t>THC/Q4510</t>
  </si>
  <si>
    <t>THC/Q4504</t>
  </si>
  <si>
    <t>THC/Q4513</t>
  </si>
  <si>
    <t>THC/Q4102</t>
  </si>
  <si>
    <t>THC/Q4203</t>
  </si>
  <si>
    <t>THC/Q4204</t>
  </si>
  <si>
    <t>THC/Q0114</t>
  </si>
  <si>
    <t>THC/Q4511</t>
  </si>
  <si>
    <t>THC/Q4507</t>
  </si>
  <si>
    <t xml:space="preserve">12th standard passed, Preferably  </t>
  </si>
  <si>
    <t xml:space="preserve">12th standard passed,  preferably </t>
  </si>
  <si>
    <t xml:space="preserve">Graduate,  preferably </t>
  </si>
  <si>
    <t xml:space="preserve">8th standard pass,  preferably </t>
  </si>
  <si>
    <t xml:space="preserve">12th pass,  preferably </t>
  </si>
  <si>
    <t xml:space="preserve">Graduate in Hotel management / Graduate,  preferably </t>
  </si>
  <si>
    <t xml:space="preserve">12th standard pass,  preferably </t>
  </si>
  <si>
    <t xml:space="preserve">Primary Education, preferably </t>
  </si>
  <si>
    <t xml:space="preserve">8th standards,  preferably </t>
  </si>
  <si>
    <t>8th standard pass, preferably</t>
  </si>
  <si>
    <t xml:space="preserve">primary education,  preferably </t>
  </si>
  <si>
    <t xml:space="preserve">Graduate in Microbiology,  preferably </t>
  </si>
  <si>
    <t xml:space="preserve">5th pass (Primary Education),  preferably </t>
  </si>
  <si>
    <t xml:space="preserve">Post Graduate in Food Technology,  preferably </t>
  </si>
  <si>
    <t xml:space="preserve">Not applicable </t>
  </si>
  <si>
    <t xml:space="preserve">5th passed,  preferably </t>
  </si>
  <si>
    <t xml:space="preserve">10th standard passed,  preferably </t>
  </si>
  <si>
    <t xml:space="preserve">8th pass,  preferably </t>
  </si>
  <si>
    <t>Post Graduate, preferably</t>
  </si>
  <si>
    <t xml:space="preserve">Graduate / Diploma Electrical Engineering,  preferably </t>
  </si>
  <si>
    <t xml:space="preserve">Graduate in Hotel Management,  preferably </t>
  </si>
  <si>
    <t>10th standard passed,  preferably</t>
  </si>
  <si>
    <t xml:space="preserve">10th standard passed , preferably </t>
  </si>
  <si>
    <t xml:space="preserve">Diploma,  preferably </t>
  </si>
  <si>
    <t>Basic literacy, preferably 5th class pass</t>
  </si>
  <si>
    <t>Basic reading &amp; writing skills, preferably 5th pass</t>
  </si>
  <si>
    <t>Basic literacy, preferably 5th Class pass</t>
  </si>
  <si>
    <t>Painter (Metal Handicrafts)</t>
  </si>
  <si>
    <t xml:space="preserve">Basic literacy, preferably 5th Class pass </t>
  </si>
  <si>
    <t>Sakhta Saaz (Paper Mache)</t>
  </si>
  <si>
    <t>Basic literacy(reading &amp; writing skills)</t>
  </si>
  <si>
    <t>Basic literacy, 5th class pass</t>
  </si>
  <si>
    <t>Basic literacy (reading &amp; writing skills)</t>
  </si>
  <si>
    <t>Hand Crochet Lace Maker Apparel</t>
  </si>
  <si>
    <t>Withdrawn by SSC - HCS/Q7701, HCS/Q7702 &amp; HCS/Q7703 merged to form QP - HCS/Q</t>
  </si>
  <si>
    <t>6th Meeting (RAS/Q0101)</t>
  </si>
  <si>
    <t>Duty Manager - Patient Relation Services</t>
  </si>
  <si>
    <t>MEP/Q7202</t>
  </si>
  <si>
    <t>MEP/Q7401</t>
  </si>
  <si>
    <t>MEP/Q7103</t>
  </si>
  <si>
    <t>7th Meeting, 20th Meeting</t>
  </si>
  <si>
    <t>6th Meeting, 20th Meeting</t>
  </si>
  <si>
    <t>5th Meeting, 20th Meeting</t>
  </si>
  <si>
    <t>HCS/Q7202</t>
  </si>
  <si>
    <t>Block Print Supervisor</t>
  </si>
  <si>
    <t>Preferably 5th standard</t>
  </si>
  <si>
    <t>Medicinal Plants Grower</t>
  </si>
  <si>
    <t>er</t>
  </si>
  <si>
    <t>Common Cost Norms Category (1,2,3)</t>
  </si>
  <si>
    <t>RSC/Q6125</t>
  </si>
  <si>
    <t>AGR/Q6606</t>
  </si>
  <si>
    <t>CSCM (2018-20)
PMKK</t>
  </si>
  <si>
    <t>CSCM (2018-20)
PMKVY Reallocation</t>
  </si>
  <si>
    <t>CSCM (2018-20)
Standalone (w/o Content &amp; Curriculum)</t>
  </si>
  <si>
    <t>CSCM (2018-20)
Standalone</t>
  </si>
  <si>
    <t>CSCM (2018-20)
Apprenticeship (QP1/QP2/Embedded</t>
  </si>
  <si>
    <t>√</t>
  </si>
  <si>
    <t>QP1</t>
  </si>
  <si>
    <t>QP2</t>
  </si>
  <si>
    <t>Embedded</t>
  </si>
  <si>
    <r>
      <t xml:space="preserve">List of QP-NOS as on 15th May, 2018 - </t>
    </r>
    <r>
      <rPr>
        <b/>
        <u/>
        <sz val="14"/>
        <color theme="1"/>
        <rFont val="Calibri"/>
        <family val="2"/>
        <scheme val="minor"/>
      </rPr>
      <t>Curriculum Content Updated on 31st May, 2018</t>
    </r>
  </si>
  <si>
    <t>240 hours</t>
  </si>
  <si>
    <t>Cast and diamonds-set jewellery - Wax Piece Maker</t>
  </si>
  <si>
    <t>Minimum Age - 14 Years ; Preferable Qualification shall be 10th pass with training in computer operations</t>
  </si>
  <si>
    <t>Jewellery Retail - Floor Manager</t>
  </si>
  <si>
    <t>Awaiting NSQC Approval</t>
  </si>
  <si>
    <t>Beauty</t>
  </si>
  <si>
    <t>Content</t>
  </si>
  <si>
    <t>PMKVY '18-19 STT - New</t>
  </si>
  <si>
    <t>NSQC Approved, Curriculum and Content Available</t>
  </si>
  <si>
    <t>NSQC Approved, Curriculum and Content Not Available</t>
  </si>
  <si>
    <t>PMKK</t>
  </si>
  <si>
    <t>NSQC Approved, Curriculum and Content  Available</t>
  </si>
  <si>
    <t>CSSM</t>
  </si>
  <si>
    <t>NSQF Level 3, 4 and 5; NSQC Approved, Curriculum and Content Available</t>
  </si>
  <si>
    <t>NSQF Level 3, 4 and 5; NSQC Approved, Curriculum and Content Not Available</t>
  </si>
  <si>
    <t>PMKVY Reallocation</t>
  </si>
  <si>
    <t>Total # of job roles: 51 -- 29 Overlaps with NAPS</t>
  </si>
  <si>
    <t>Total # of job roles: 58 -- 36 Overlaps with NAPS</t>
  </si>
  <si>
    <t>Total # of job roles: 139</t>
  </si>
  <si>
    <t>PMKVY '18-19 STT - New Curriculum and Content</t>
  </si>
  <si>
    <t>Total # of job roles: 89</t>
  </si>
  <si>
    <t>PMKVY STT GRAND TOTAL hours duration for QP</t>
  </si>
  <si>
    <t>Total # of job roles: 278 -- 73 Overlaps with NAPS; 9 without Curriculum</t>
  </si>
  <si>
    <t>Total # of job roles: 913 -- 107 Overlaps with NAPS; 179 Curriculum available</t>
  </si>
  <si>
    <t>12th standard pass, preferably</t>
  </si>
  <si>
    <t>10th pass, preferably</t>
  </si>
  <si>
    <t>QP Lead Assessor</t>
  </si>
  <si>
    <t>Tarakasi Jeweler</t>
  </si>
  <si>
    <t>G&amp;J/Q9102</t>
  </si>
  <si>
    <t>G&amp;J/Q9202</t>
  </si>
  <si>
    <t>Basic literacy Skill</t>
  </si>
  <si>
    <t>MEP/Q2604</t>
  </si>
  <si>
    <t>MEP/Q2801</t>
  </si>
  <si>
    <t>Training Centre Manager</t>
  </si>
  <si>
    <t>Training Coordinator</t>
  </si>
  <si>
    <t>Graduate or equivalent</t>
  </si>
  <si>
    <t>12th standard passed or equivalent</t>
  </si>
  <si>
    <t>Demonstrator cum Instructor</t>
  </si>
  <si>
    <t>MEP/Q2603</t>
  </si>
  <si>
    <t>8th Standard pass or equivalent, preferably</t>
  </si>
  <si>
    <t>Precious Metal Alloy, Sheet and Wire Maker</t>
  </si>
  <si>
    <t>AGR/Q0306</t>
  </si>
  <si>
    <t>Baby Caregiver (Non Clinical)</t>
  </si>
  <si>
    <t>Caregiver – Mother and Newborn(Non Clinical)</t>
  </si>
  <si>
    <t>Home Cook</t>
  </si>
  <si>
    <t>DWC/Q0202</t>
  </si>
  <si>
    <t>DWC/Q0203</t>
  </si>
  <si>
    <t>DWC/Q1701</t>
  </si>
  <si>
    <t>Optional</t>
  </si>
  <si>
    <t>5th Standard Pass</t>
  </si>
  <si>
    <t>O1: Continental Cuisine</t>
  </si>
  <si>
    <t>MEP/Q2901</t>
  </si>
  <si>
    <t>MEP/Q2903</t>
  </si>
  <si>
    <t>MEP/Q2902</t>
  </si>
  <si>
    <t>Instructional Designer</t>
  </si>
  <si>
    <t>Assessments Designer</t>
  </si>
  <si>
    <t>Training Materials Developer</t>
  </si>
  <si>
    <t>Graduate in the relevant field</t>
  </si>
  <si>
    <t>Receptionist</t>
  </si>
  <si>
    <t>Multifunctional Administration
Executive</t>
  </si>
  <si>
    <t>MEP/Q0204</t>
  </si>
  <si>
    <t>MEP/Q0205</t>
  </si>
  <si>
    <t>Tower Crane Operator</t>
  </si>
  <si>
    <t xml:space="preserve">Junior Tower Crane Operator/ Signalman </t>
  </si>
  <si>
    <t>Bore Well Drilling Machine Operator</t>
  </si>
  <si>
    <t>Junior Bore Well Drilling Machine Operator</t>
  </si>
  <si>
    <t>Skid Steer Loader Operator</t>
  </si>
  <si>
    <t>Aerial Work Platform Operator
(Option: Telescopic Handler)</t>
  </si>
  <si>
    <t>IES/Q0122</t>
  </si>
  <si>
    <t>IES/Q0123</t>
  </si>
  <si>
    <t>IES/Q0124</t>
  </si>
  <si>
    <t>IES/Q0125</t>
  </si>
  <si>
    <t>IES/Q0126</t>
  </si>
  <si>
    <t>IES/Q0127</t>
  </si>
  <si>
    <t>Class 8th</t>
  </si>
  <si>
    <t>Central Sterile Service Department Technician</t>
  </si>
  <si>
    <t>Central Sterile Service Department Assistant</t>
  </si>
  <si>
    <t>10+2 preferably in science stream Or NSQF level 4 certified CSSD Assistant</t>
  </si>
  <si>
    <t>Class 10th</t>
  </si>
  <si>
    <t>Class X preferably but Class VIII could also be considered after aptitude test</t>
  </si>
  <si>
    <t xml:space="preserve">O1: Maternal &amp; New Born Care
O2: Critical Care
O3: Dialysis
O4: Parturition
O4: </t>
  </si>
  <si>
    <t>Makhana Grower Cum Processor</t>
  </si>
  <si>
    <t>O1: Processing
O2: Products Preparation</t>
  </si>
  <si>
    <t>HSS/Q6201</t>
  </si>
  <si>
    <t>HSS/Q6202</t>
  </si>
  <si>
    <t>HSS/Q5103</t>
  </si>
  <si>
    <t>FG Available</t>
  </si>
  <si>
    <t xml:space="preserve"> </t>
  </si>
  <si>
    <t xml:space="preserve">Machine Operator Assistant – Plastics Processing </t>
  </si>
  <si>
    <t xml:space="preserve">Machine Operator Assistant– Injection Moulding </t>
  </si>
  <si>
    <t xml:space="preserve">Machine Operator Assistant – Blow Moulding </t>
  </si>
  <si>
    <t xml:space="preserve">Machine Operator Assistant – Plastics Sacks </t>
  </si>
  <si>
    <t xml:space="preserve">Machine Operator Assistant – Plastics Extrusion </t>
  </si>
  <si>
    <t>Machine Operator Assistant – Plastics Recycling</t>
  </si>
  <si>
    <t>Machine Operator – CNC Lathe</t>
  </si>
  <si>
    <t xml:space="preserve">Machine Operator – CNC Milling </t>
  </si>
  <si>
    <t xml:space="preserve">Plastics Mould Manufacturing Assistant </t>
  </si>
  <si>
    <t xml:space="preserve">Advanced Plastics Mould Manufacturing Assistant </t>
  </si>
  <si>
    <t>Plastics Product &amp; Mould Designer</t>
  </si>
  <si>
    <t xml:space="preserve">Testing &amp; Quality Control for Plastics Materials &amp; Products – Technician </t>
  </si>
  <si>
    <t>AGR/Q7901</t>
  </si>
  <si>
    <t>AGR/Q7902</t>
  </si>
  <si>
    <t>AGR/Q7903</t>
  </si>
  <si>
    <t>AGR/Q7904</t>
  </si>
  <si>
    <t>AGR/Q7905</t>
  </si>
  <si>
    <t>AGR/Q7906</t>
  </si>
  <si>
    <t>AGR/Q7907</t>
  </si>
  <si>
    <t>BSC/Q7101</t>
  </si>
  <si>
    <t>RSC/Q4801(CPC/Q0103)</t>
  </si>
  <si>
    <t>RSC/Q4501(CPC/Q0203)</t>
  </si>
  <si>
    <t>RSC/Q4101(CPC/Q0403)</t>
  </si>
  <si>
    <t>RSC/Q4802(CPC/Q1103)</t>
  </si>
  <si>
    <t>RSC/Q4601(CPC/Q0303)</t>
  </si>
  <si>
    <t>RSC/Q4901(CPC/Q2903)</t>
  </si>
  <si>
    <t>RSC/Q4201(CPC/Q7003)</t>
  </si>
  <si>
    <t>RSC/Q4301(CPC/Q7103)</t>
  </si>
  <si>
    <t>RSC/Q4702(CPC/Q5703)</t>
  </si>
  <si>
    <t>RSC/Q4701(CPC/Q5803)</t>
  </si>
  <si>
    <t>RSC/Q4401(CPC/Q3103)</t>
  </si>
  <si>
    <t>RSC/Q5001(CPC/Q8103)</t>
  </si>
  <si>
    <t>BSC/Q8404</t>
  </si>
  <si>
    <t>BSC/Q2304</t>
  </si>
  <si>
    <t>BSC/Q2202</t>
  </si>
  <si>
    <t>BSC/Q5201</t>
  </si>
  <si>
    <t>BSC/Q5401</t>
  </si>
  <si>
    <t>Patient Care Assistant
(Options: Critical Care/Maternal &amp; Newborn Care/ Dialysis/ Parturition)</t>
  </si>
  <si>
    <t>HSS/Q6105</t>
  </si>
  <si>
    <t>12th standard passed</t>
  </si>
  <si>
    <t>FIC/Q0109</t>
  </si>
  <si>
    <t>FIC/Q1006</t>
  </si>
  <si>
    <t>FIC/Q1007</t>
  </si>
  <si>
    <t>Supervisor: Fruits and Vegetable processing</t>
  </si>
  <si>
    <t>Extruder Operator- Food Processing</t>
  </si>
  <si>
    <t xml:space="preserve">Corn Starch Manufacturing Technician </t>
  </si>
  <si>
    <t>Min: Class 12, preferably</t>
  </si>
  <si>
    <t>Min: Class 10, preferably</t>
  </si>
  <si>
    <t>Mason Heritage Works (Electives: Lime/ Stone)</t>
  </si>
  <si>
    <t>CON/Q5101</t>
  </si>
  <si>
    <t>E1: Lime
E2: Stone</t>
  </si>
  <si>
    <t>Basic Literacy</t>
  </si>
  <si>
    <t>Airline Ground Support Equipment Operator</t>
  </si>
  <si>
    <t>Assistant Beauty Therapist (Version 2)</t>
  </si>
  <si>
    <t>Beauty Therapist (Version 2)</t>
  </si>
  <si>
    <t>Assistant Hair Stylist (Version 2)</t>
  </si>
  <si>
    <t>Assistant Nail Technician (Version 2)</t>
  </si>
  <si>
    <t>Pedicurist &amp; Manicurist (Version 2)</t>
  </si>
  <si>
    <t>Assistant Spa Therapist (Version 2)</t>
  </si>
  <si>
    <t>VIIIth Pass</t>
  </si>
  <si>
    <t>Xth Pass</t>
  </si>
  <si>
    <t xml:space="preserve">Vth Pass </t>
  </si>
  <si>
    <t>Hand Crochet Lace Maker</t>
  </si>
  <si>
    <t>PWD/AGR/Q0801</t>
  </si>
  <si>
    <t>SHI</t>
  </si>
  <si>
    <t>LD</t>
  </si>
  <si>
    <t>LV</t>
  </si>
  <si>
    <t>PWD/ELE/Q8104</t>
  </si>
  <si>
    <t xml:space="preserve"> LD</t>
  </si>
  <si>
    <t>PWD/SGJ/Q0101</t>
  </si>
  <si>
    <t>PWD/SGJ/Q0102</t>
  </si>
  <si>
    <t>PWD/SGJ/Q0103</t>
  </si>
  <si>
    <t>Make -up Artist</t>
  </si>
  <si>
    <t>PWD/MES/Q1801</t>
  </si>
  <si>
    <t>PWD/MES/Q1802</t>
  </si>
  <si>
    <t>Hank Dyer</t>
  </si>
  <si>
    <t>Assistant Designer Furniture</t>
  </si>
  <si>
    <t>Assembler- Doors/Windows- Glass</t>
  </si>
  <si>
    <t>AME/B.E ( mechanical / Aeronautical engineering ) and allied branches</t>
  </si>
  <si>
    <t>Diploma ( Mechanical /Automobile / Electrical engineering ) and allied branches</t>
  </si>
  <si>
    <t>Diploma ( Electrical Engineering) and allied branches</t>
  </si>
  <si>
    <t>ITI Electrician and allied branches</t>
  </si>
  <si>
    <t>Class XII ( with Physics, Chemistry &amp; Maths) or its equivalent</t>
  </si>
  <si>
    <t>Graduate (B.E/B.Tech) or its equivalent</t>
  </si>
  <si>
    <t>Footwear and Allied Goods Repairer</t>
  </si>
  <si>
    <t>Shoe Maker</t>
  </si>
  <si>
    <t>O1: Organizational Compliance</t>
  </si>
  <si>
    <t>Jute Product Maker</t>
  </si>
  <si>
    <t>Assistant Graphic Designer</t>
  </si>
  <si>
    <t>MES/Q0602</t>
  </si>
  <si>
    <t>FIC/Q3004</t>
  </si>
  <si>
    <t>Min: Class 5</t>
  </si>
  <si>
    <t>G&amp;J/Q0608</t>
  </si>
  <si>
    <t>Jewellery Component Maker</t>
  </si>
  <si>
    <t>Jewellery Frame Maker</t>
  </si>
  <si>
    <t>G&amp;J/Q0610</t>
  </si>
  <si>
    <t>Payal Maker</t>
  </si>
  <si>
    <t>G&amp;J/Q9101</t>
  </si>
  <si>
    <t>Basic literacy</t>
  </si>
  <si>
    <t>MEP/Q0207</t>
  </si>
  <si>
    <t>Office Operations Executive</t>
  </si>
  <si>
    <t>Use Generic Skills for Employability – Variant I</t>
  </si>
  <si>
    <t>Use Generic Skills for Employability – Variant II</t>
  </si>
  <si>
    <t xml:space="preserve">Plan for Basic Entrepreneurial Activity </t>
  </si>
  <si>
    <t>Use Basic English for Employability – Variant I</t>
  </si>
  <si>
    <t>Use Basic English for Employability – Variant II</t>
  </si>
  <si>
    <t>Use Basic English for Employability – Variant III</t>
  </si>
  <si>
    <t>MEP/N9991</t>
  </si>
  <si>
    <t>MEP/N9992</t>
  </si>
  <si>
    <t>MEP/N9993</t>
  </si>
  <si>
    <t>MEP/N9994</t>
  </si>
  <si>
    <t>MEP/N9995</t>
  </si>
  <si>
    <t>MEP/N9996</t>
  </si>
  <si>
    <t xml:space="preserve">Applicable for roles with eligibility criteria 6th-8th for Customer Facing Roles, and for Non-Customer facing roles (9th-12th Standard). </t>
  </si>
  <si>
    <t>No formal education required, applicable to all PMKVY roles</t>
  </si>
  <si>
    <t>Applicable for roles with eligibility criteria up to 5th Standard, and for Non-Customer facing roles (6th-8th Standard).</t>
  </si>
  <si>
    <t xml:space="preserve">Applicable for roles with eligibility criteria 9th-12th for Customer Facing Roles, and roles with above 12th Standard eligibility requirements. </t>
  </si>
  <si>
    <t xml:space="preserve">Variant I will be applicable to roles that have eligibility standard of up to 5th Standard </t>
  </si>
  <si>
    <t>Variant II will be applicable to roles that have eligibility standard of beyond 5th Standard</t>
  </si>
  <si>
    <t>Type</t>
  </si>
  <si>
    <t>QP-NOS</t>
  </si>
  <si>
    <t>NOS</t>
  </si>
  <si>
    <t>Expository</t>
  </si>
  <si>
    <t>Type (QP-NOS /NOS/Expository)</t>
  </si>
  <si>
    <t>ASD</t>
  </si>
  <si>
    <t>ID</t>
  </si>
  <si>
    <t>SHI-Expository</t>
  </si>
  <si>
    <t>LD-Expository</t>
  </si>
  <si>
    <t>LV-Expository</t>
  </si>
  <si>
    <t>ASD-Expository</t>
  </si>
  <si>
    <t>ID-Expository</t>
  </si>
  <si>
    <t>PWD/LSS/Q2501</t>
  </si>
  <si>
    <t>PWD/TSC/Q7201</t>
  </si>
  <si>
    <t>PWD/TSC/Q7302</t>
  </si>
  <si>
    <t>Pradhan Mantri Arogya Mitra</t>
  </si>
  <si>
    <t>Moulding Supervisor (Non Leather Footwear)</t>
  </si>
  <si>
    <t>Graphic Designer</t>
  </si>
  <si>
    <t>MES/Q0601</t>
  </si>
  <si>
    <t>Household Multipurpose Executive</t>
  </si>
  <si>
    <t>DWC/Q0103</t>
  </si>
  <si>
    <t>BSC/Q2401</t>
  </si>
  <si>
    <t>10th class</t>
  </si>
  <si>
    <t>Small poultry farmer</t>
  </si>
  <si>
    <t>Animator</t>
  </si>
  <si>
    <t>Cutter - Footwear</t>
  </si>
  <si>
    <t>Two Shaft Handloom Weaver</t>
  </si>
  <si>
    <t>PWD/AGR/Q1201</t>
  </si>
  <si>
    <t>PWD/AGR/Q4306</t>
  </si>
  <si>
    <t>PWD/MES/Q0701</t>
  </si>
  <si>
    <t>PWD/LSS/Q2301</t>
  </si>
  <si>
    <t>PWD/TSC/Q7303</t>
  </si>
  <si>
    <t>*52</t>
  </si>
  <si>
    <t>OJT Recommended</t>
  </si>
  <si>
    <t>Meat and Poultry Processor</t>
  </si>
  <si>
    <t>E1: Butchery, E2: Poultry Dressing</t>
  </si>
  <si>
    <t>Disclaimer: This data is only for reference</t>
  </si>
  <si>
    <t xml:space="preserve">O1:  Prepare and carry out making Phulkari embroidery sample as per given specifications, O2: Prepare and carry out making Chikankari
embroidery sample as per given specifications, O3: Prepare and carry out making Zari- Zardozi embroidery sample as per given specifications    </t>
  </si>
  <si>
    <t xml:space="preserve">O1:  Prepare and carry out making Phulkari embroidery as per given specifications, O2: Prepare and carry out making Chikankari embroidery as per given specifications, O3: Prepare and carry out making Zari- Zardozi embroidery as per given specifications    </t>
  </si>
  <si>
    <t>AI - Data Quality Analyst</t>
  </si>
  <si>
    <t>AI - Business Intelligence Analyst</t>
  </si>
  <si>
    <t>AI - Visualization Specialist</t>
  </si>
  <si>
    <t>AI - Data Scientist</t>
  </si>
  <si>
    <t>AI - Applied Scientist</t>
  </si>
  <si>
    <t>AI - Data Engineer</t>
  </si>
  <si>
    <t>AI - Data Architect</t>
  </si>
  <si>
    <t>AI - Solution Architect</t>
  </si>
  <si>
    <t>AI - Database Administrator</t>
  </si>
  <si>
    <t>AI - Security Analyst</t>
  </si>
  <si>
    <t>AI - Data Steward</t>
  </si>
  <si>
    <t>AI - Devops Engineer</t>
  </si>
  <si>
    <t>AI - Machine Learning Engineer </t>
  </si>
  <si>
    <t>AI - Hardware Engineer</t>
  </si>
  <si>
    <t>AI - Integration Engineer</t>
  </si>
  <si>
    <t>AI - Test Engineer</t>
  </si>
  <si>
    <t>AI - Data Sciences Consultant</t>
  </si>
  <si>
    <t>AI - Product Manager</t>
  </si>
  <si>
    <t>AI - Chief Data Officer</t>
  </si>
  <si>
    <t>SSC/Q8101</t>
  </si>
  <si>
    <t>SSC/Q8102</t>
  </si>
  <si>
    <t>SSC/Q8103</t>
  </si>
  <si>
    <t>SSC/Q8104</t>
  </si>
  <si>
    <t>SSC/Q8105</t>
  </si>
  <si>
    <t>SSC/Q8106</t>
  </si>
  <si>
    <t>SSC/Q8107</t>
  </si>
  <si>
    <t>SSC/Q8108</t>
  </si>
  <si>
    <t>SSC/Q8109</t>
  </si>
  <si>
    <t>SSC/Q8110</t>
  </si>
  <si>
    <t>SSC/Q8111</t>
  </si>
  <si>
    <t>SSC/Q8112</t>
  </si>
  <si>
    <t>SSC/Q8113</t>
  </si>
  <si>
    <t>SSC/Q8114</t>
  </si>
  <si>
    <t>SSC/Q8115</t>
  </si>
  <si>
    <t>SSC/Q8116</t>
  </si>
  <si>
    <t>SSC/Q8117</t>
  </si>
  <si>
    <t>SSC/Q8118</t>
  </si>
  <si>
    <t>SSC/Q8119</t>
  </si>
  <si>
    <t>Bachelor’s Degree in Engineering / Technology / Statistics / Mathematics / Computer Science</t>
  </si>
  <si>
    <t>E1: Evaluate risk of deploying algorithmic models, E2: Evaluate business performance of algorithmic models, E3: Define business outcomes and create visualizations from results of the analysis</t>
  </si>
  <si>
    <t>E1: Implement data storage network solutions, E2: Develop data integrations as per specifications</t>
  </si>
  <si>
    <t>E1: Manage database access and configuration, E2: Manage computing cluster administration</t>
  </si>
  <si>
    <t>FTTH/X (Fiber to the Home) Installer</t>
  </si>
  <si>
    <t>TEL/Q4200</t>
  </si>
  <si>
    <t>Ship and Yard Planning Supervisor </t>
  </si>
  <si>
    <t>Cargo surveyor </t>
  </si>
  <si>
    <t>CFS and ICD supervisor</t>
  </si>
  <si>
    <t>Cargo Handler - Manual </t>
  </si>
  <si>
    <t>Cargo Equipment Handler</t>
  </si>
  <si>
    <t>Liquid Transport Operator </t>
  </si>
  <si>
    <t>Tank Farm Associate </t>
  </si>
  <si>
    <t>Vessel Operator Level 1</t>
  </si>
  <si>
    <t>Vessel Operator Level 2</t>
  </si>
  <si>
    <t>Vessel Operator Level 3</t>
  </si>
  <si>
    <t>LSC/Q3501</t>
  </si>
  <si>
    <t>LSC/Q3801</t>
  </si>
  <si>
    <t>LSC/Q3502</t>
  </si>
  <si>
    <t>LSC/Q3601</t>
  </si>
  <si>
    <t>LSC/Q3701</t>
  </si>
  <si>
    <t>LSC/Q4301</t>
  </si>
  <si>
    <t>LSC/Q3511</t>
  </si>
  <si>
    <t>LSC/Q4101</t>
  </si>
  <si>
    <t>LSC/Q4102</t>
  </si>
  <si>
    <t>LSC/Q4103</t>
  </si>
  <si>
    <t>Engineering Diploma</t>
  </si>
  <si>
    <t>Class X pass</t>
  </si>
  <si>
    <t>Xth pass</t>
  </si>
  <si>
    <t>XII standard pass in science</t>
  </si>
  <si>
    <t>Class X Pass</t>
  </si>
  <si>
    <t>Diploma/ Graduate</t>
  </si>
  <si>
    <t>Elective:3, Option:2</t>
  </si>
  <si>
    <t>Elective:3, Option:1</t>
  </si>
  <si>
    <t>E1: Handle Dry Bulk Cargo, E2: Handle Container Cargo, E3: Cargo and Port Documentation, O1: Business Development and Stakeholder Relations, O2:Container Tracking and Vessel Planning </t>
  </si>
  <si>
    <t>E1: Containerised cargo, E2: Liquid bulk cargo, E3: Dry bulk cargo, O1: EXIM Documentation</t>
  </si>
  <si>
    <t>O1: Ship and yard planning</t>
  </si>
  <si>
    <t>Elective:3, Option: 2</t>
  </si>
  <si>
    <t>Elective:4, Optional:1</t>
  </si>
  <si>
    <t>Elective:3, Optional:1</t>
  </si>
  <si>
    <t>Elective:2, Optional:1</t>
  </si>
  <si>
    <t>Elective:2, Optional:3</t>
  </si>
  <si>
    <t>E1:Stevedoring, E2:Mooring, E3:Signalman
O1:Vessel deck operations, O2: Customs clearance</t>
  </si>
  <si>
    <t>E1: Operate RMQ crane, E2: Operate GSU crane, E3: Operate RTG crane, E4: Operate Reach Stacker
O1: Yard Planning and Cargo Handling</t>
  </si>
  <si>
    <t>E1: Gaseous product transport, E2: Chemical and POL transport, E3: Edible oil transport
O1: Transport coordination</t>
  </si>
  <si>
    <t>E1: Operate and maintain pipeline, E2: Assist in wagon/truck loading/unloading
O1: Perform tank farm inspections and inventory tracking</t>
  </si>
  <si>
    <t>E1: Deck Operations, E2: Engine Operations
O1: Passenger Vessel Operations</t>
  </si>
  <si>
    <t>E1: Advanced Deck Operations, E2: Advanced Engine Operations
O1: Tug Vessel Operations, O2: Profit Management, O3: Ship and Yard Planning</t>
  </si>
  <si>
    <t>E1: Near Coastal Vessel Operations, E2: Tug Vessel Operations, E3: Passenger Vessel Operations
O1: Ship and Yard Planning</t>
  </si>
  <si>
    <t>Structural Steel NDT Tester</t>
  </si>
  <si>
    <t>CON/Q3503</t>
  </si>
  <si>
    <t>E1: UT, E2: MPT, E3: DPT</t>
  </si>
  <si>
    <t>Preferably 10th standard and ASNT level 1 qualified</t>
  </si>
  <si>
    <t>Associate - Desktop Publishing (DTP)</t>
  </si>
  <si>
    <t>Practical (hours) for Compulsory NOSs</t>
  </si>
  <si>
    <r>
      <t xml:space="preserve">List of QP-NOS as on 17th October, 2018 (Updated on 16th November, 2018) - </t>
    </r>
    <r>
      <rPr>
        <b/>
        <u/>
        <sz val="18"/>
        <color theme="1"/>
        <rFont val="Calibri"/>
        <family val="2"/>
        <scheme val="minor"/>
      </rPr>
      <t>Curriculum Content Updated on 15th November, 2018</t>
    </r>
  </si>
  <si>
    <t>List of QP-NOS AS ON 17th October, 2018 (Updated on 16th November, 2018)</t>
  </si>
  <si>
    <t>Cost per hour (Rs)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</si>
</sst>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[$-409]d\-mmm\-yy;@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FFFF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b/>
      <sz val="14"/>
      <color rgb="FFFFFFFF"/>
      <name val="Calibri"/>
      <family val="2"/>
    </font>
    <font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497D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8" fillId="0" borderId="0"/>
    <xf numFmtId="0" fontId="1" fillId="0" borderId="0"/>
  </cellStyleXfs>
  <cellXfs count="518">
    <xf numFmtId="0" fontId="0" fillId="0" borderId="0" xfId="0"/>
    <xf numFmtId="0" fontId="0" fillId="3" borderId="1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7" fontId="0" fillId="0" borderId="0" xfId="0" applyNumberFormat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6" borderId="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6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16" fontId="0" fillId="0" borderId="1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0" fillId="0" borderId="2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0" borderId="0" xfId="0" applyFill="1"/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7" fontId="0" fillId="0" borderId="10" xfId="0" applyNumberFormat="1" applyBorder="1"/>
    <xf numFmtId="0" fontId="0" fillId="0" borderId="10" xfId="0" applyBorder="1"/>
    <xf numFmtId="0" fontId="0" fillId="0" borderId="12" xfId="0" applyFont="1" applyFill="1" applyBorder="1" applyAlignment="1">
      <alignment horizontal="center" vertical="center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14" fontId="0" fillId="0" borderId="1" xfId="0" applyNumberFormat="1" applyFont="1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1" xfId="0" applyNumberFormat="1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14" fontId="0" fillId="0" borderId="1" xfId="0" applyNumberFormat="1" applyBorder="1" applyAlignment="1">
      <alignment vertical="top"/>
    </xf>
    <xf numFmtId="0" fontId="6" fillId="6" borderId="1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/>
    </xf>
    <xf numFmtId="0" fontId="0" fillId="0" borderId="0" xfId="0" applyFont="1"/>
    <xf numFmtId="0" fontId="13" fillId="0" borderId="13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top"/>
    </xf>
    <xf numFmtId="0" fontId="5" fillId="0" borderId="16" xfId="0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5" fillId="0" borderId="10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top"/>
    </xf>
    <xf numFmtId="0" fontId="5" fillId="0" borderId="12" xfId="0" applyFont="1" applyFill="1" applyBorder="1" applyAlignment="1">
      <alignment horizontal="center" vertical="top"/>
    </xf>
    <xf numFmtId="0" fontId="0" fillId="0" borderId="0" xfId="0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11" borderId="14" xfId="0" applyFill="1" applyBorder="1"/>
    <xf numFmtId="0" fontId="0" fillId="12" borderId="14" xfId="0" applyFill="1" applyBorder="1"/>
    <xf numFmtId="0" fontId="0" fillId="11" borderId="14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8" xfId="0" applyFon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8" xfId="0" applyFill="1" applyBorder="1" applyAlignment="1">
      <alignment horizontal="center" wrapText="1"/>
    </xf>
    <xf numFmtId="0" fontId="0" fillId="3" borderId="15" xfId="0" applyFill="1" applyBorder="1" applyAlignment="1">
      <alignment horizontal="center"/>
    </xf>
    <xf numFmtId="0" fontId="0" fillId="6" borderId="19" xfId="0" applyFill="1" applyBorder="1" applyAlignment="1">
      <alignment horizontal="center" vertical="center"/>
    </xf>
    <xf numFmtId="0" fontId="0" fillId="0" borderId="0" xfId="0" applyBorder="1"/>
    <xf numFmtId="0" fontId="0" fillId="0" borderId="10" xfId="0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13" borderId="1" xfId="0" applyFont="1" applyFill="1" applyBorder="1" applyAlignment="1">
      <alignment horizontal="center"/>
    </xf>
    <xf numFmtId="14" fontId="0" fillId="0" borderId="10" xfId="0" applyNumberFormat="1" applyBorder="1"/>
    <xf numFmtId="0" fontId="14" fillId="0" borderId="1" xfId="0" applyFont="1" applyFill="1" applyBorder="1"/>
    <xf numFmtId="14" fontId="14" fillId="0" borderId="10" xfId="0" applyNumberFormat="1" applyFont="1" applyFill="1" applyBorder="1"/>
    <xf numFmtId="0" fontId="14" fillId="0" borderId="10" xfId="0" applyFont="1" applyFill="1" applyBorder="1"/>
    <xf numFmtId="0" fontId="0" fillId="0" borderId="1" xfId="0" applyBorder="1" applyAlignment="1">
      <alignment horizontal="center" wrapText="1"/>
    </xf>
    <xf numFmtId="0" fontId="0" fillId="14" borderId="19" xfId="0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8" fillId="8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4" xfId="0" applyNumberFormat="1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6" fillId="0" borderId="4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top" wrapText="1"/>
    </xf>
    <xf numFmtId="0" fontId="10" fillId="0" borderId="13" xfId="0" applyFont="1" applyFill="1" applyBorder="1" applyAlignment="1">
      <alignment horizontal="center"/>
    </xf>
    <xf numFmtId="0" fontId="10" fillId="0" borderId="1" xfId="0" applyFont="1" applyFill="1" applyBorder="1" applyAlignment="1">
      <alignment wrapText="1"/>
    </xf>
    <xf numFmtId="0" fontId="0" fillId="16" borderId="0" xfId="0" applyFill="1"/>
    <xf numFmtId="0" fontId="0" fillId="6" borderId="1" xfId="0" applyFont="1" applyFill="1" applyBorder="1" applyAlignment="1">
      <alignment horizontal="left" wrapText="1"/>
    </xf>
    <xf numFmtId="0" fontId="0" fillId="6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/>
    </xf>
    <xf numFmtId="0" fontId="19" fillId="0" borderId="13" xfId="0" applyFont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top" wrapText="1"/>
    </xf>
    <xf numFmtId="0" fontId="15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wrapText="1"/>
    </xf>
    <xf numFmtId="0" fontId="10" fillId="0" borderId="2" xfId="0" applyFont="1" applyFill="1" applyBorder="1" applyAlignment="1">
      <alignment wrapText="1"/>
    </xf>
    <xf numFmtId="0" fontId="6" fillId="10" borderId="1" xfId="0" applyFont="1" applyFill="1" applyBorder="1" applyAlignment="1">
      <alignment horizontal="center" wrapText="1"/>
    </xf>
    <xf numFmtId="0" fontId="22" fillId="0" borderId="13" xfId="0" applyFont="1" applyFill="1" applyBorder="1" applyAlignment="1">
      <alignment horizontal="center" vertical="top" wrapText="1"/>
    </xf>
    <xf numFmtId="0" fontId="22" fillId="0" borderId="13" xfId="0" applyFon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3" fillId="8" borderId="22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top" wrapText="1"/>
    </xf>
    <xf numFmtId="0" fontId="19" fillId="0" borderId="13" xfId="0" applyFont="1" applyFill="1" applyBorder="1" applyAlignment="1">
      <alignment horizontal="center"/>
    </xf>
    <xf numFmtId="0" fontId="21" fillId="0" borderId="1" xfId="0" applyFont="1" applyFill="1" applyBorder="1" applyAlignment="1">
      <alignment wrapText="1"/>
    </xf>
    <xf numFmtId="0" fontId="22" fillId="0" borderId="1" xfId="0" applyNumberFormat="1" applyFont="1" applyFill="1" applyBorder="1" applyAlignment="1">
      <alignment horizontal="center"/>
    </xf>
    <xf numFmtId="0" fontId="21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0" fontId="20" fillId="0" borderId="1" xfId="0" applyFont="1" applyFill="1" applyBorder="1" applyAlignment="1">
      <alignment horizontal="center"/>
    </xf>
    <xf numFmtId="0" fontId="7" fillId="7" borderId="5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0" fillId="6" borderId="0" xfId="0" applyFill="1"/>
    <xf numFmtId="0" fontId="2" fillId="0" borderId="1" xfId="0" applyFont="1" applyBorder="1" applyAlignment="1">
      <alignment horizontal="left" vertical="top"/>
    </xf>
    <xf numFmtId="0" fontId="0" fillId="0" borderId="0" xfId="0" applyAlignment="1"/>
    <xf numFmtId="0" fontId="8" fillId="8" borderId="22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0" fontId="0" fillId="15" borderId="0" xfId="0" applyFill="1"/>
    <xf numFmtId="0" fontId="0" fillId="15" borderId="0" xfId="0" applyFill="1" applyBorder="1" applyAlignment="1">
      <alignment horizontal="right" vertical="center"/>
    </xf>
    <xf numFmtId="0" fontId="15" fillId="0" borderId="12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22" fillId="0" borderId="24" xfId="0" applyFont="1" applyFill="1" applyBorder="1" applyAlignment="1">
      <alignment horizontal="center" vertical="top" wrapText="1"/>
    </xf>
    <xf numFmtId="0" fontId="9" fillId="0" borderId="24" xfId="0" applyFont="1" applyFill="1" applyBorder="1" applyAlignment="1">
      <alignment horizontal="center" vertical="top" wrapText="1"/>
    </xf>
    <xf numFmtId="0" fontId="10" fillId="0" borderId="24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/>
    <xf numFmtId="0" fontId="15" fillId="9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wrapText="1"/>
    </xf>
    <xf numFmtId="0" fontId="2" fillId="6" borderId="1" xfId="0" applyFont="1" applyFill="1" applyBorder="1" applyAlignment="1" applyProtection="1">
      <alignment horizontal="center" vertical="center" wrapText="1"/>
    </xf>
    <xf numFmtId="0" fontId="0" fillId="6" borderId="1" xfId="0" applyFont="1" applyFill="1" applyBorder="1" applyAlignment="1" applyProtection="1">
      <alignment horizontal="center" vertical="center"/>
      <protection locked="0"/>
    </xf>
    <xf numFmtId="0" fontId="0" fillId="6" borderId="1" xfId="0" applyFont="1" applyFill="1" applyBorder="1" applyAlignment="1" applyProtection="1">
      <alignment vertical="center"/>
    </xf>
    <xf numFmtId="0" fontId="0" fillId="6" borderId="1" xfId="0" applyFont="1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left" vertic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6" borderId="1" xfId="0" applyFont="1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</xf>
    <xf numFmtId="0" fontId="0" fillId="6" borderId="1" xfId="0" applyFill="1" applyBorder="1" applyAlignment="1">
      <alignment horizontal="left" vertical="center"/>
    </xf>
    <xf numFmtId="0" fontId="4" fillId="6" borderId="1" xfId="0" applyFont="1" applyFill="1" applyBorder="1" applyAlignment="1" applyProtection="1">
      <alignment horizontal="center"/>
      <protection locked="0"/>
    </xf>
    <xf numFmtId="0" fontId="0" fillId="6" borderId="1" xfId="0" applyFill="1" applyBorder="1" applyProtection="1">
      <protection locked="0"/>
    </xf>
    <xf numFmtId="0" fontId="0" fillId="6" borderId="1" xfId="0" applyFont="1" applyFill="1" applyBorder="1" applyAlignment="1" applyProtection="1">
      <alignment horizontal="left" vertical="center"/>
    </xf>
    <xf numFmtId="16" fontId="0" fillId="6" borderId="1" xfId="0" applyNumberFormat="1" applyFill="1" applyBorder="1" applyProtection="1">
      <protection locked="0"/>
    </xf>
    <xf numFmtId="16" fontId="0" fillId="6" borderId="1" xfId="0" applyNumberFormat="1" applyFill="1" applyBorder="1"/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/>
    </xf>
    <xf numFmtId="0" fontId="10" fillId="0" borderId="2" xfId="0" applyFont="1" applyFill="1" applyBorder="1"/>
    <xf numFmtId="0" fontId="9" fillId="0" borderId="2" xfId="0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0" fillId="0" borderId="2" xfId="0" applyBorder="1"/>
    <xf numFmtId="0" fontId="9" fillId="0" borderId="2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/>
    </xf>
    <xf numFmtId="0" fontId="0" fillId="5" borderId="12" xfId="0" applyFont="1" applyFill="1" applyBorder="1" applyAlignment="1" applyProtection="1">
      <alignment horizontal="center" vertical="center"/>
    </xf>
    <xf numFmtId="0" fontId="0" fillId="5" borderId="12" xfId="0" applyFill="1" applyBorder="1" applyAlignment="1" applyProtection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30" fillId="17" borderId="12" xfId="0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center"/>
    </xf>
    <xf numFmtId="0" fontId="9" fillId="5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left" vertical="center" wrapText="1"/>
    </xf>
    <xf numFmtId="0" fontId="0" fillId="0" borderId="1" xfId="0" pivotButton="1" applyBorder="1"/>
    <xf numFmtId="0" fontId="0" fillId="0" borderId="1" xfId="0" pivotButton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21" borderId="1" xfId="0" applyFill="1" applyBorder="1" applyAlignment="1">
      <alignment horizontal="left"/>
    </xf>
    <xf numFmtId="0" fontId="0" fillId="21" borderId="1" xfId="0" applyNumberFormat="1" applyFill="1" applyBorder="1"/>
    <xf numFmtId="0" fontId="0" fillId="19" borderId="1" xfId="0" applyFill="1" applyBorder="1" applyAlignment="1">
      <alignment horizontal="left"/>
    </xf>
    <xf numFmtId="0" fontId="0" fillId="19" borderId="1" xfId="0" applyNumberFormat="1" applyFill="1" applyBorder="1"/>
    <xf numFmtId="0" fontId="4" fillId="21" borderId="1" xfId="0" applyNumberFormat="1" applyFont="1" applyFill="1" applyBorder="1"/>
    <xf numFmtId="0" fontId="0" fillId="18" borderId="1" xfId="0" applyNumberFormat="1" applyFill="1" applyBorder="1"/>
    <xf numFmtId="0" fontId="0" fillId="15" borderId="1" xfId="0" applyFill="1" applyBorder="1" applyAlignment="1">
      <alignment horizontal="left"/>
    </xf>
    <xf numFmtId="0" fontId="0" fillId="15" borderId="1" xfId="0" applyNumberFormat="1" applyFill="1" applyBorder="1"/>
    <xf numFmtId="0" fontId="0" fillId="0" borderId="3" xfId="0" applyNumberFormat="1" applyFill="1" applyBorder="1"/>
    <xf numFmtId="0" fontId="0" fillId="0" borderId="5" xfId="0" applyNumberFormat="1" applyFill="1" applyBorder="1"/>
    <xf numFmtId="0" fontId="4" fillId="18" borderId="1" xfId="0" applyNumberFormat="1" applyFont="1" applyFill="1" applyBorder="1"/>
    <xf numFmtId="0" fontId="0" fillId="0" borderId="1" xfId="0" applyBorder="1" applyAlignment="1">
      <alignment horizontal="left" vertical="top"/>
    </xf>
    <xf numFmtId="0" fontId="0" fillId="0" borderId="0" xfId="0"/>
    <xf numFmtId="0" fontId="32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/>
    </xf>
    <xf numFmtId="0" fontId="32" fillId="0" borderId="10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left" wrapText="1"/>
    </xf>
    <xf numFmtId="0" fontId="11" fillId="5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vertical="center" wrapText="1"/>
    </xf>
    <xf numFmtId="0" fontId="0" fillId="20" borderId="1" xfId="0" applyFont="1" applyFill="1" applyBorder="1" applyAlignment="1" applyProtection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left" vertical="top"/>
    </xf>
    <xf numFmtId="0" fontId="0" fillId="5" borderId="1" xfId="0" applyFont="1" applyFill="1" applyBorder="1" applyAlignment="1" applyProtection="1">
      <alignment vertical="center"/>
    </xf>
    <xf numFmtId="0" fontId="0" fillId="20" borderId="1" xfId="0" applyFont="1" applyFill="1" applyBorder="1" applyAlignment="1" applyProtection="1">
      <alignment horizontal="center" vertical="center"/>
      <protection locked="0"/>
    </xf>
    <xf numFmtId="0" fontId="0" fillId="20" borderId="1" xfId="0" applyFont="1" applyFill="1" applyBorder="1" applyAlignment="1" applyProtection="1">
      <alignment vertical="center" wrapText="1"/>
    </xf>
    <xf numFmtId="0" fontId="0" fillId="20" borderId="1" xfId="0" applyFont="1" applyFill="1" applyBorder="1" applyAlignment="1" applyProtection="1">
      <alignment vertical="center"/>
    </xf>
    <xf numFmtId="0" fontId="0" fillId="0" borderId="1" xfId="0" applyFont="1" applyBorder="1" applyAlignment="1">
      <alignment wrapText="1"/>
    </xf>
    <xf numFmtId="0" fontId="6" fillId="0" borderId="1" xfId="0" applyFont="1" applyBorder="1"/>
    <xf numFmtId="0" fontId="0" fillId="0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9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 applyProtection="1">
      <alignment horizontal="left" vertical="top"/>
      <protection locked="0"/>
    </xf>
    <xf numFmtId="0" fontId="32" fillId="0" borderId="1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Fill="1" applyAlignment="1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/>
    <xf numFmtId="0" fontId="2" fillId="0" borderId="0" xfId="0" applyFont="1" applyFill="1" applyBorder="1" applyAlignment="1" applyProtection="1">
      <alignment horizontal="left" wrapText="1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165" fontId="2" fillId="0" borderId="0" xfId="0" applyNumberFormat="1" applyFont="1" applyFill="1" applyAlignment="1" applyProtection="1">
      <protection locked="0"/>
    </xf>
    <xf numFmtId="0" fontId="2" fillId="0" borderId="0" xfId="0" applyFont="1" applyFill="1" applyAlignment="1" applyProtection="1">
      <alignment wrapText="1"/>
      <protection locked="0"/>
    </xf>
    <xf numFmtId="0" fontId="6" fillId="0" borderId="0" xfId="0" applyFont="1"/>
    <xf numFmtId="0" fontId="2" fillId="0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6" fillId="0" borderId="1" xfId="0" applyFont="1" applyBorder="1" applyAlignment="1">
      <alignment horizontal="center" vertical="top"/>
    </xf>
    <xf numFmtId="0" fontId="0" fillId="20" borderId="1" xfId="0" applyFill="1" applyBorder="1" applyAlignment="1">
      <alignment horizontal="left" vertical="top"/>
    </xf>
    <xf numFmtId="0" fontId="0" fillId="20" borderId="1" xfId="0" applyFill="1" applyBorder="1" applyAlignment="1">
      <alignment horizontal="center" vertical="top"/>
    </xf>
    <xf numFmtId="0" fontId="0" fillId="20" borderId="1" xfId="0" applyFill="1" applyBorder="1" applyAlignment="1">
      <alignment horizontal="left" vertical="top" wrapText="1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34" fillId="17" borderId="1" xfId="0" applyFont="1" applyFill="1" applyBorder="1" applyAlignment="1" applyProtection="1">
      <alignment horizontal="left" vertical="top" wrapText="1"/>
      <protection locked="0"/>
    </xf>
    <xf numFmtId="0" fontId="34" fillId="17" borderId="1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</xf>
    <xf numFmtId="0" fontId="34" fillId="17" borderId="1" xfId="0" applyFont="1" applyFill="1" applyBorder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/>
    </xf>
    <xf numFmtId="0" fontId="25" fillId="0" borderId="0" xfId="0" applyFont="1" applyFill="1" applyBorder="1" applyAlignment="1" applyProtection="1">
      <protection locked="0"/>
    </xf>
    <xf numFmtId="0" fontId="28" fillId="0" borderId="1" xfId="0" applyFont="1" applyFill="1" applyBorder="1" applyAlignment="1" applyProtection="1">
      <alignment horizontal="center" vertical="top" wrapText="1"/>
      <protection locked="0"/>
    </xf>
    <xf numFmtId="165" fontId="2" fillId="0" borderId="1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Fill="1" applyAlignment="1">
      <alignment vertical="center"/>
    </xf>
    <xf numFmtId="0" fontId="9" fillId="0" borderId="2" xfId="0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left" vertical="top"/>
    </xf>
    <xf numFmtId="164" fontId="2" fillId="0" borderId="1" xfId="0" applyNumberFormat="1" applyFont="1" applyFill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vertical="top"/>
    </xf>
    <xf numFmtId="0" fontId="2" fillId="0" borderId="1" xfId="0" quotePrefix="1" applyFont="1" applyFill="1" applyBorder="1" applyAlignment="1" applyProtection="1">
      <alignment horizontal="left" vertical="top"/>
    </xf>
    <xf numFmtId="0" fontId="2" fillId="0" borderId="1" xfId="0" applyFont="1" applyFill="1" applyBorder="1" applyAlignment="1">
      <alignment vertical="top" wrapText="1"/>
    </xf>
    <xf numFmtId="0" fontId="2" fillId="0" borderId="1" xfId="1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protection locked="0"/>
    </xf>
    <xf numFmtId="0" fontId="2" fillId="0" borderId="1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1" xfId="0" applyFont="1" applyBorder="1" applyAlignment="1" applyProtection="1">
      <protection locked="0"/>
    </xf>
    <xf numFmtId="0" fontId="33" fillId="0" borderId="1" xfId="0" applyFont="1" applyFill="1" applyBorder="1" applyAlignment="1" applyProtection="1">
      <alignment horizontal="left" vertical="top"/>
    </xf>
    <xf numFmtId="0" fontId="33" fillId="0" borderId="1" xfId="0" applyFont="1" applyFill="1" applyBorder="1" applyAlignment="1" applyProtection="1">
      <alignment horizontal="center" vertical="top"/>
    </xf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Fill="1" applyAlignment="1" applyProtection="1">
      <alignment horizontal="center" wrapText="1"/>
      <protection locked="0"/>
    </xf>
    <xf numFmtId="0" fontId="0" fillId="0" borderId="1" xfId="0" applyFont="1" applyFill="1" applyBorder="1" applyAlignment="1">
      <alignment horizontal="left" vertical="top" wrapText="1"/>
    </xf>
    <xf numFmtId="165" fontId="34" fillId="17" borderId="1" xfId="0" applyNumberFormat="1" applyFont="1" applyFill="1" applyBorder="1" applyAlignment="1" applyProtection="1">
      <alignment horizontal="left" vertical="top" wrapText="1"/>
      <protection locked="0"/>
    </xf>
    <xf numFmtId="0" fontId="34" fillId="17" borderId="1" xfId="0" applyFont="1" applyFill="1" applyBorder="1" applyAlignment="1" applyProtection="1">
      <alignment horizontal="left" vertical="top"/>
      <protection locked="0"/>
    </xf>
    <xf numFmtId="0" fontId="34" fillId="0" borderId="1" xfId="0" applyFont="1" applyBorder="1" applyAlignment="1" applyProtection="1">
      <alignment horizontal="left" vertical="top" wrapText="1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center" wrapText="1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 applyProtection="1">
      <alignment horizontal="center" vertical="top" wrapText="1"/>
      <protection locked="0"/>
    </xf>
    <xf numFmtId="0" fontId="25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8" fillId="8" borderId="4" xfId="0" applyFont="1" applyFill="1" applyBorder="1" applyAlignment="1">
      <alignment horizontal="center" vertical="center" wrapText="1"/>
    </xf>
    <xf numFmtId="2" fontId="28" fillId="0" borderId="1" xfId="0" applyNumberFormat="1" applyFont="1" applyFill="1" applyBorder="1" applyAlignment="1" applyProtection="1">
      <alignment horizontal="center" vertical="top" wrapText="1"/>
      <protection locked="0"/>
    </xf>
    <xf numFmtId="0" fontId="33" fillId="0" borderId="1" xfId="0" applyFont="1" applyFill="1" applyBorder="1" applyAlignment="1" applyProtection="1">
      <alignment vertical="top"/>
      <protection locked="0"/>
    </xf>
    <xf numFmtId="0" fontId="33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 applyProtection="1">
      <alignment horizontal="center" vertical="top" wrapText="1"/>
      <protection locked="0"/>
    </xf>
    <xf numFmtId="0" fontId="33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25" fillId="6" borderId="1" xfId="0" applyFont="1" applyFill="1" applyBorder="1" applyAlignment="1" applyProtection="1">
      <alignment horizontal="center" vertical="top"/>
    </xf>
    <xf numFmtId="0" fontId="34" fillId="22" borderId="1" xfId="0" applyFont="1" applyFill="1" applyBorder="1" applyAlignment="1" applyProtection="1">
      <alignment horizontal="left" vertical="top" wrapText="1"/>
      <protection locked="0"/>
    </xf>
    <xf numFmtId="0" fontId="34" fillId="22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vertical="top" wrapText="1"/>
    </xf>
    <xf numFmtId="0" fontId="28" fillId="0" borderId="1" xfId="0" applyNumberFormat="1" applyFont="1" applyFill="1" applyBorder="1" applyAlignment="1" applyProtection="1">
      <alignment horizontal="center" vertical="top" wrapText="1"/>
      <protection locked="0"/>
    </xf>
    <xf numFmtId="0" fontId="2" fillId="6" borderId="1" xfId="0" applyFont="1" applyFill="1" applyBorder="1" applyAlignment="1" applyProtection="1">
      <alignment vertical="top"/>
    </xf>
    <xf numFmtId="0" fontId="2" fillId="6" borderId="1" xfId="0" applyFont="1" applyFill="1" applyBorder="1" applyAlignment="1" applyProtection="1">
      <alignment vertical="top"/>
      <protection locked="0"/>
    </xf>
    <xf numFmtId="0" fontId="2" fillId="18" borderId="1" xfId="0" applyFont="1" applyFill="1" applyBorder="1" applyAlignment="1" applyProtection="1">
      <alignment horizontal="left" vertical="top"/>
      <protection locked="0"/>
    </xf>
    <xf numFmtId="0" fontId="34" fillId="18" borderId="1" xfId="0" applyFont="1" applyFill="1" applyBorder="1" applyAlignment="1" applyProtection="1">
      <alignment horizontal="left" vertical="top" wrapText="1"/>
      <protection locked="0"/>
    </xf>
    <xf numFmtId="0" fontId="35" fillId="5" borderId="1" xfId="0" applyFont="1" applyFill="1" applyBorder="1" applyAlignment="1" applyProtection="1">
      <alignment horizontal="center" vertical="top"/>
      <protection locked="0"/>
    </xf>
    <xf numFmtId="0" fontId="2" fillId="20" borderId="1" xfId="0" applyFont="1" applyFill="1" applyBorder="1" applyAlignment="1">
      <alignment vertical="top"/>
    </xf>
    <xf numFmtId="0" fontId="2" fillId="20" borderId="1" xfId="0" applyFont="1" applyFill="1" applyBorder="1" applyAlignment="1" applyProtection="1">
      <alignment vertical="top"/>
    </xf>
    <xf numFmtId="0" fontId="2" fillId="20" borderId="1" xfId="0" applyFont="1" applyFill="1" applyBorder="1" applyAlignment="1" applyProtection="1">
      <alignment horizontal="left" vertical="top"/>
    </xf>
    <xf numFmtId="0" fontId="2" fillId="20" borderId="1" xfId="0" applyFont="1" applyFill="1" applyBorder="1" applyAlignment="1" applyProtection="1">
      <alignment horizontal="center" vertical="top"/>
    </xf>
    <xf numFmtId="0" fontId="25" fillId="20" borderId="1" xfId="0" applyFont="1" applyFill="1" applyBorder="1" applyAlignment="1" applyProtection="1">
      <alignment horizontal="center" vertical="top" wrapText="1"/>
      <protection locked="0"/>
    </xf>
    <xf numFmtId="0" fontId="2" fillId="23" borderId="1" xfId="0" applyFont="1" applyFill="1" applyBorder="1" applyAlignment="1" applyProtection="1">
      <alignment vertical="top"/>
      <protection locked="0"/>
    </xf>
    <xf numFmtId="0" fontId="2" fillId="23" borderId="1" xfId="0" applyFont="1" applyFill="1" applyBorder="1" applyAlignment="1" applyProtection="1">
      <alignment vertical="top"/>
    </xf>
    <xf numFmtId="0" fontId="2" fillId="23" borderId="1" xfId="0" applyFont="1" applyFill="1" applyBorder="1" applyAlignment="1" applyProtection="1">
      <alignment horizontal="left" vertical="top"/>
    </xf>
    <xf numFmtId="0" fontId="2" fillId="23" borderId="1" xfId="0" applyFont="1" applyFill="1" applyBorder="1" applyAlignment="1">
      <alignment vertical="top"/>
    </xf>
    <xf numFmtId="0" fontId="25" fillId="23" borderId="1" xfId="0" applyFont="1" applyFill="1" applyBorder="1" applyAlignment="1">
      <alignment vertical="top"/>
    </xf>
    <xf numFmtId="0" fontId="25" fillId="23" borderId="1" xfId="0" applyFont="1" applyFill="1" applyBorder="1" applyAlignment="1" applyProtection="1">
      <alignment vertical="top"/>
    </xf>
    <xf numFmtId="0" fontId="25" fillId="23" borderId="1" xfId="0" applyFont="1" applyFill="1" applyBorder="1" applyAlignment="1" applyProtection="1">
      <alignment horizontal="left" vertical="top"/>
    </xf>
    <xf numFmtId="0" fontId="35" fillId="15" borderId="1" xfId="0" applyFont="1" applyFill="1" applyBorder="1" applyAlignment="1" applyProtection="1">
      <alignment horizontal="center" vertical="top"/>
      <protection locked="0"/>
    </xf>
    <xf numFmtId="0" fontId="2" fillId="22" borderId="0" xfId="0" applyFont="1" applyFill="1" applyBorder="1" applyAlignment="1" applyProtection="1">
      <protection locked="0"/>
    </xf>
    <xf numFmtId="0" fontId="35" fillId="22" borderId="1" xfId="0" applyFont="1" applyFill="1" applyBorder="1" applyAlignment="1" applyProtection="1">
      <alignment horizontal="center" vertical="top"/>
      <protection locked="0"/>
    </xf>
    <xf numFmtId="0" fontId="25" fillId="0" borderId="1" xfId="0" applyFont="1" applyFill="1" applyBorder="1" applyAlignment="1" applyProtection="1">
      <alignment horizontal="center" vertical="top"/>
    </xf>
    <xf numFmtId="0" fontId="2" fillId="24" borderId="1" xfId="0" applyFont="1" applyFill="1" applyBorder="1" applyAlignment="1" applyProtection="1">
      <alignment horizontal="center" vertical="top" wrapText="1"/>
      <protection locked="0"/>
    </xf>
    <xf numFmtId="0" fontId="25" fillId="0" borderId="1" xfId="0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horizontal="center" vertical="top"/>
      <protection locked="0"/>
    </xf>
    <xf numFmtId="0" fontId="25" fillId="0" borderId="1" xfId="0" applyFont="1" applyFill="1" applyBorder="1" applyAlignment="1" applyProtection="1">
      <protection locked="0"/>
    </xf>
    <xf numFmtId="0" fontId="2" fillId="0" borderId="12" xfId="0" applyFont="1" applyFill="1" applyBorder="1" applyAlignment="1" applyProtection="1">
      <alignment horizontal="center" vertical="top" wrapText="1"/>
      <protection locked="0"/>
    </xf>
    <xf numFmtId="0" fontId="34" fillId="17" borderId="1" xfId="0" applyFont="1" applyFill="1" applyBorder="1" applyAlignment="1" applyProtection="1">
      <alignment horizontal="center" vertical="top" wrapText="1"/>
      <protection locked="0"/>
    </xf>
    <xf numFmtId="0" fontId="2" fillId="0" borderId="0" xfId="0" applyFont="1" applyFill="1" applyBorder="1" applyAlignment="1" applyProtection="1">
      <alignment horizontal="center" wrapText="1"/>
      <protection locked="0"/>
    </xf>
    <xf numFmtId="0" fontId="34" fillId="17" borderId="1" xfId="0" applyFont="1" applyFill="1" applyBorder="1" applyAlignment="1" applyProtection="1">
      <alignment horizontal="center" vertical="top" wrapText="1"/>
    </xf>
    <xf numFmtId="0" fontId="41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top" wrapText="1"/>
      <protection locked="0"/>
    </xf>
    <xf numFmtId="0" fontId="42" fillId="0" borderId="25" xfId="0" applyFont="1" applyFill="1" applyBorder="1" applyAlignment="1">
      <alignment horizontal="center"/>
    </xf>
    <xf numFmtId="0" fontId="42" fillId="0" borderId="2" xfId="0" applyFont="1" applyFill="1" applyBorder="1"/>
    <xf numFmtId="0" fontId="43" fillId="0" borderId="2" xfId="0" applyNumberFormat="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 vertical="center"/>
    </xf>
    <xf numFmtId="0" fontId="42" fillId="0" borderId="2" xfId="0" applyNumberFormat="1" applyFont="1" applyFill="1" applyBorder="1" applyAlignment="1">
      <alignment horizontal="center"/>
    </xf>
    <xf numFmtId="0" fontId="43" fillId="0" borderId="2" xfId="0" applyFont="1" applyBorder="1" applyAlignment="1">
      <alignment horizontal="center" vertical="top" wrapText="1"/>
    </xf>
    <xf numFmtId="0" fontId="43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23" xfId="0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20" borderId="1" xfId="0" applyFont="1" applyFill="1" applyBorder="1" applyAlignment="1" applyProtection="1">
      <alignment horizontal="center" vertical="top" wrapText="1"/>
      <protection locked="0"/>
    </xf>
    <xf numFmtId="0" fontId="34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/>
    <xf numFmtId="0" fontId="6" fillId="0" borderId="1" xfId="0" applyFont="1" applyBorder="1" applyAlignment="1"/>
    <xf numFmtId="0" fontId="0" fillId="0" borderId="0" xfId="0"/>
    <xf numFmtId="0" fontId="40" fillId="0" borderId="1" xfId="0" applyFont="1" applyBorder="1" applyAlignment="1">
      <alignment horizontal="center" vertical="center" wrapText="1"/>
    </xf>
    <xf numFmtId="0" fontId="0" fillId="0" borderId="0" xfId="0"/>
    <xf numFmtId="0" fontId="30" fillId="0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top" wrapText="1"/>
      <protection locked="0"/>
    </xf>
    <xf numFmtId="0" fontId="3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vertical="center"/>
    </xf>
    <xf numFmtId="0" fontId="29" fillId="5" borderId="1" xfId="0" applyNumberFormat="1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 applyProtection="1">
      <alignment vertical="top"/>
    </xf>
    <xf numFmtId="0" fontId="2" fillId="5" borderId="1" xfId="0" applyFont="1" applyFill="1" applyBorder="1" applyAlignment="1" applyProtection="1">
      <alignment horizontal="left" vertical="top" wrapText="1"/>
    </xf>
    <xf numFmtId="0" fontId="2" fillId="5" borderId="1" xfId="0" applyFont="1" applyFill="1" applyBorder="1" applyAlignment="1" applyProtection="1">
      <alignment vertical="top"/>
      <protection locked="0"/>
    </xf>
    <xf numFmtId="0" fontId="2" fillId="5" borderId="1" xfId="0" applyFont="1" applyFill="1" applyBorder="1" applyAlignment="1">
      <alignment horizontal="left" vertical="top"/>
    </xf>
    <xf numFmtId="0" fontId="2" fillId="5" borderId="1" xfId="0" applyFont="1" applyFill="1" applyBorder="1" applyAlignment="1" applyProtection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2" fillId="5" borderId="1" xfId="0" applyFont="1" applyFill="1" applyBorder="1" applyAlignment="1" applyProtection="1">
      <alignment horizontal="center" vertical="top" wrapText="1"/>
      <protection locked="0"/>
    </xf>
    <xf numFmtId="0" fontId="28" fillId="5" borderId="1" xfId="0" applyFont="1" applyFill="1" applyBorder="1" applyAlignment="1" applyProtection="1">
      <alignment horizontal="center" vertical="top" wrapText="1"/>
      <protection locked="0"/>
    </xf>
    <xf numFmtId="0" fontId="25" fillId="5" borderId="1" xfId="0" applyFont="1" applyFill="1" applyBorder="1" applyAlignment="1" applyProtection="1">
      <alignment horizontal="center" vertical="top" wrapText="1"/>
      <protection locked="0"/>
    </xf>
    <xf numFmtId="0" fontId="2" fillId="5" borderId="0" xfId="0" applyFont="1" applyFill="1" applyBorder="1" applyAlignment="1" applyProtection="1">
      <protection locked="0"/>
    </xf>
    <xf numFmtId="0" fontId="2" fillId="5" borderId="1" xfId="0" applyFont="1" applyFill="1" applyBorder="1" applyAlignment="1" applyProtection="1">
      <alignment horizontal="left" vertical="top"/>
    </xf>
    <xf numFmtId="0" fontId="2" fillId="5" borderId="1" xfId="0" applyFont="1" applyFill="1" applyBorder="1" applyAlignment="1">
      <alignment horizontal="center" vertical="top" wrapText="1"/>
    </xf>
    <xf numFmtId="0" fontId="0" fillId="5" borderId="0" xfId="0" applyFill="1" applyAlignment="1">
      <alignment vertical="center" wrapText="1"/>
    </xf>
    <xf numFmtId="0" fontId="30" fillId="5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>
      <alignment vertical="top"/>
    </xf>
    <xf numFmtId="0" fontId="5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 applyProtection="1">
      <alignment horizontal="center" vertical="top" wrapText="1"/>
    </xf>
    <xf numFmtId="0" fontId="2" fillId="0" borderId="0" xfId="0" applyFont="1" applyFill="1" applyAlignment="1">
      <alignment vertical="center" wrapText="1"/>
    </xf>
    <xf numFmtId="0" fontId="45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vertical="center"/>
    </xf>
    <xf numFmtId="0" fontId="46" fillId="0" borderId="0" xfId="0" applyFont="1" applyFill="1" applyAlignment="1">
      <alignment vertical="center"/>
    </xf>
    <xf numFmtId="0" fontId="47" fillId="0" borderId="0" xfId="0" applyFont="1"/>
    <xf numFmtId="1" fontId="28" fillId="0" borderId="1" xfId="0" applyNumberFormat="1" applyFont="1" applyFill="1" applyBorder="1" applyAlignment="1" applyProtection="1">
      <alignment horizontal="center" vertical="top" wrapText="1"/>
      <protection locked="0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38" fillId="0" borderId="0" xfId="0" applyFont="1" applyFill="1" applyAlignment="1" applyProtection="1">
      <alignment horizontal="center" wrapText="1"/>
      <protection locked="0"/>
    </xf>
    <xf numFmtId="0" fontId="35" fillId="0" borderId="26" xfId="0" applyFont="1" applyFill="1" applyBorder="1" applyAlignment="1" applyProtection="1">
      <alignment horizontal="center" vertical="center"/>
      <protection locked="0"/>
    </xf>
    <xf numFmtId="0" fontId="30" fillId="0" borderId="26" xfId="0" applyFont="1" applyBorder="1" applyAlignment="1">
      <alignment horizontal="center"/>
    </xf>
    <xf numFmtId="0" fontId="35" fillId="6" borderId="26" xfId="0" applyFont="1" applyFill="1" applyBorder="1" applyAlignment="1" applyProtection="1">
      <alignment horizontal="center" vertical="center"/>
      <protection locked="0"/>
    </xf>
    <xf numFmtId="0" fontId="37" fillId="0" borderId="1" xfId="0" applyFont="1" applyFill="1" applyBorder="1" applyAlignment="1" applyProtection="1">
      <alignment horizontal="left" vertical="top"/>
      <protection locked="0"/>
    </xf>
    <xf numFmtId="0" fontId="38" fillId="5" borderId="1" xfId="0" applyFont="1" applyFill="1" applyBorder="1" applyAlignment="1" applyProtection="1">
      <alignment vertical="center" wrapText="1"/>
      <protection locked="0"/>
    </xf>
    <xf numFmtId="0" fontId="38" fillId="5" borderId="1" xfId="0" applyFont="1" applyFill="1" applyBorder="1" applyAlignment="1" applyProtection="1">
      <alignment vertical="center"/>
      <protection locked="0"/>
    </xf>
    <xf numFmtId="0" fontId="48" fillId="0" borderId="26" xfId="0" applyFont="1" applyFill="1" applyBorder="1" applyAlignment="1" applyProtection="1">
      <alignment horizontal="center" wrapText="1"/>
      <protection locked="0"/>
    </xf>
    <xf numFmtId="0" fontId="35" fillId="5" borderId="1" xfId="0" applyFont="1" applyFill="1" applyBorder="1" applyAlignment="1" applyProtection="1">
      <alignment horizontal="center" vertical="top"/>
      <protection locked="0"/>
    </xf>
    <xf numFmtId="0" fontId="35" fillId="5" borderId="1" xfId="0" applyFont="1" applyFill="1" applyBorder="1" applyAlignment="1" applyProtection="1">
      <alignment horizontal="left" vertical="top"/>
      <protection locked="0"/>
    </xf>
    <xf numFmtId="0" fontId="6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</cellXfs>
  <cellStyles count="4">
    <cellStyle name="40% - Accent1" xfId="1" builtinId="31"/>
    <cellStyle name="Normal" xfId="0" builtinId="0"/>
    <cellStyle name="Normal 2" xfId="2"/>
    <cellStyle name="Normal 3" xfId="3"/>
  </cellStyles>
  <dxfs count="2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rgb="FF00000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border>
        <left style="thin">
          <color rgb="FF4BACC6"/>
        </left>
      </border>
    </dxf>
    <dxf>
      <border>
        <left style="thin">
          <color rgb="FF4BACC6"/>
        </left>
      </border>
    </dxf>
    <dxf>
      <border>
        <top style="thin">
          <color rgb="FF4BACC6"/>
        </top>
      </border>
    </dxf>
    <dxf>
      <border>
        <top style="thin">
          <color rgb="FF4BACC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BACC6"/>
        </top>
      </border>
    </dxf>
    <dxf>
      <font>
        <b/>
        <color rgb="FFFFFFFF"/>
      </font>
      <fill>
        <patternFill patternType="solid">
          <fgColor rgb="FF4BACC6"/>
          <bgColor rgb="FF4BACC6"/>
        </patternFill>
      </fill>
    </dxf>
    <dxf>
      <font>
        <color rgb="FF000000"/>
      </font>
      <border>
        <left style="thin">
          <color rgb="FF4BACC6"/>
        </left>
        <right style="thin">
          <color rgb="FF4BACC6"/>
        </right>
        <top style="thin">
          <color rgb="FF4BACC6"/>
        </top>
        <bottom style="thin">
          <color rgb="FF4BACC6"/>
        </bottom>
      </border>
    </dxf>
  </dxfs>
  <tableStyles count="1" defaultTableStyle="TableStyleMedium2" defaultPivotStyle="PivotStyleMedium9">
    <tableStyle name="TableStyleLight13 2" pivot="0" count="9">
      <tableStyleElement type="wholeTable" dxfId="243"/>
      <tableStyleElement type="headerRow" dxfId="242"/>
      <tableStyleElement type="totalRow" dxfId="241"/>
      <tableStyleElement type="firstColumn" dxfId="240"/>
      <tableStyleElement type="lastColumn" dxfId="239"/>
      <tableStyleElement type="firstRowStripe" dxfId="238"/>
      <tableStyleElement type="secondRowStripe" dxfId="237"/>
      <tableStyleElement type="firstColumnStripe" dxfId="236"/>
      <tableStyleElement type="secondColumnStripe" dxfId="235"/>
    </tableStyle>
  </tableStyles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pivotCacheDefinition" Target="pivotCache/pivotCacheDefinition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2101\Documents\Standards\Updated-25thJuly-List-of-QP-NOS-with-Notional-Hours-Training-duration.xlsx_22nd%20Aug,%202017.xlsx_TG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QP%20NOS\12th%20Sep-QRC\Website\Updated-13rd%20Sept-List-of-QP-NOS-with-Notional-Hours-Training-duration_11%20Oct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QP%20NOS\10th%20November,%202017-QRC\Website\Updated-10th%20November-List-of-QP-NOS-with-Notional-Hours-Training-duration_17th%20November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2101\Documents\Standards\QP%20NOS\August,%202017\Updated-23%20Aug-List-of-QP-NOS-with-Notional-Hours-Training-duration_11%20Sep,%202017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QP%20NOS\27th%20March%202018\Updated%2027th%20March%202018-List-of-QP-NOS-with-Notional-Hours-Training-duration_28March18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969.502967592591" createdVersion="5" refreshedVersion="5" minRefreshableVersion="3" recordCount="2032">
  <cacheSource type="worksheet">
    <worksheetSource ref="A2:AG2069" sheet="List of QP-NOS" r:id="rId2"/>
  </cacheSource>
  <cacheFields count="33">
    <cacheField name="S.No" numFmtId="0">
      <sharedItems containsString="0" containsBlank="1" containsNumber="1" containsInteger="1" minValue="1" maxValue="2014"/>
    </cacheField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NSQF Level" numFmtId="0">
      <sharedItems containsMixedTypes="1" containsNumber="1" containsInteger="1" minValue="1" maxValue="9"/>
    </cacheField>
    <cacheField name="Contains Electives/Options" numFmtId="0">
      <sharedItems containsBlank="1"/>
    </cacheField>
    <cacheField name="Number of Electives/Options" numFmtId="0">
      <sharedItems containsString="0" containsBlank="1" containsNumber="1" containsInteger="1" minValue="1" maxValue="3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3" maxValue="6"/>
    </cacheField>
    <cacheField name="Elective/Optional NOS count" numFmtId="0">
      <sharedItems containsString="0" containsBlank="1" containsNumber="1" containsInteger="1" minValue="1" maxValue="5"/>
    </cacheField>
    <cacheField name="Total No. of NOS" numFmtId="0">
      <sharedItems containsMixedTypes="1" containsNumber="1" containsInteger="1" minValue="1" maxValue="35"/>
    </cacheField>
    <cacheField name="Version No." numFmtId="164">
      <sharedItems containsSemiMixedTypes="0" containsString="0" containsNumber="1" containsInteger="1" minValue="1" maxValue="1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30" maxValue="130"/>
    </cacheField>
    <cacheField name="Elective/Option Practical (hours)" numFmtId="0">
      <sharedItems containsString="0" containsBlank="1" containsNumber="1" containsInteger="1" minValue="230" maxValue="230"/>
    </cacheField>
    <cacheField name="GRAND TOTAL Minimum hours duration for QP" numFmtId="0">
      <sharedItems containsString="0" containsBlank="1" containsNumber="1" minValue="133.4" maxValue="133.4"/>
    </cacheField>
    <cacheField name="OJT extra" numFmtId="0">
      <sharedItems containsBlank="1" containsMixedTypes="1" containsNumber="1" containsInteger="1" minValue="40" maxValue="80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QRC Approval Date" numFmtId="165">
      <sharedItems containsDate="1" containsBlank="1" containsMixedTypes="1" minDate="2016-08-05T00:00:00" maxDate="2017-07-26T00:00:00"/>
    </cacheField>
    <cacheField name="NSQC Approval Status" numFmtId="0">
      <sharedItems containsBlank="1" count="18">
        <s v="17th Meeting"/>
        <m/>
        <s v="6th Meeting"/>
        <s v="7th Meeting"/>
        <s v="8th Meeting"/>
        <s v="11th Meeting"/>
        <s v="13th Meeting"/>
        <s v="9th Meeting"/>
        <s v="10th Meeting"/>
        <s v="5th Meeting"/>
        <s v="4th Meeting"/>
        <s v="15th Meeting"/>
        <s v="12th Meeting"/>
        <s v="6th Meeting &amp; 12th Meeting"/>
        <s v="6th Meeting,9th Meeting"/>
        <s v="4th Meeting; 5th Meeting"/>
        <s v="7th Meeting, 8th Meeting"/>
        <s v="6th &amp; 7th Meeting"/>
      </sharedItems>
    </cacheField>
    <cacheField name="QP Retirement Planned (Yes/Tentative)" numFmtId="0">
      <sharedItems containsBlank="1"/>
    </cacheField>
    <cacheField name="Retirement Announcement Date" numFmtId="0">
      <sharedItems containsNonDate="0" containsDate="1" containsString="0" containsBlank="1" minDate="2017-05-12T00:00:00" maxDate="2017-08-22T00:00:00"/>
    </cacheField>
    <cacheField name="Retirement Not Before Date" numFmtId="0">
      <sharedItems containsNonDate="0" containsDate="1" containsString="0" containsBlank="1" minDate="2017-08-28T00:00:00" maxDate="2017-08-29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003.477219328706" createdVersion="5" refreshedVersion="5" minRefreshableVersion="3" recordCount="2066">
  <cacheSource type="worksheet">
    <worksheetSource ref="A2:AH2068" sheet="List of QP-NOS" r:id="rId2"/>
  </cacheSource>
  <cacheFields count="34">
    <cacheField name="S.No" numFmtId="0">
      <sharedItems containsSemiMixedTypes="0" containsString="0" containsNumber="1" containsInteger="1" minValue="1" maxValue="2066"/>
    </cacheField>
    <cacheField name="Sector" numFmtId="0">
      <sharedItems count="37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</sharedItems>
    </cacheField>
    <cacheField name="Name of the QP" numFmtId="0">
      <sharedItems/>
    </cacheField>
    <cacheField name="QPRef.ID" numFmtId="0">
      <sharedItems/>
    </cacheField>
    <cacheField name="NSQF Level" numFmtId="0">
      <sharedItems containsSemiMixedTypes="0" containsString="0" containsNumber="1" containsInteger="1" minValue="1" maxValue="9" count="9">
        <n v="3"/>
        <n v="4"/>
        <n v="6"/>
        <n v="5"/>
        <n v="7"/>
        <n v="2"/>
        <n v="8"/>
        <n v="1"/>
        <n v="9"/>
      </sharedItems>
    </cacheField>
    <cacheField name="Contains Electives/Options" numFmtId="0">
      <sharedItems containsBlank="1" containsMixedTypes="1" containsNumber="1" containsInteger="1" minValue="1" maxValue="1"/>
    </cacheField>
    <cacheField name="Number of Electives/Options" numFmtId="0">
      <sharedItems containsString="0" containsBlank="1" containsNumber="1" containsInteger="1" minValue="1" maxValue="3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2" maxValue="13"/>
    </cacheField>
    <cacheField name="Elective/Optional NOS count" numFmtId="0">
      <sharedItems containsString="0" containsBlank="1" containsNumber="1" containsInteger="1" minValue="1" maxValue="5"/>
    </cacheField>
    <cacheField name="Total No. of NOS" numFmtId="0">
      <sharedItems containsSemiMixedTypes="0" containsString="0" containsNumber="1" containsInteger="1" minValue="1" maxValue="35"/>
    </cacheField>
    <cacheField name="Version No." numFmtId="164">
      <sharedItems containsSemiMixedTypes="0" containsString="0" containsNumber="1" containsInteger="1" minValue="1" maxValue="1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" maxValue="130"/>
    </cacheField>
    <cacheField name="Elective/Option Practical (hours)" numFmtId="0">
      <sharedItems containsString="0" containsBlank="1" containsNumber="1" minValue="5" maxValue="300.5"/>
    </cacheField>
    <cacheField name="GRAND TOTAL Minimum hours duration for QP" numFmtId="0">
      <sharedItems containsString="0" containsBlank="1" containsNumber="1" containsInteger="1" minValue="115" maxValue="300"/>
    </cacheField>
    <cacheField name="OJT extra" numFmtId="0">
      <sharedItems containsString="0" containsBlank="1" containsNumber="1" containsInteger="1" minValue="40" maxValue="80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 containsMixedTypes="1" containsNumber="1" containsInteger="1" minValue="1" maxValue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/>
    </cacheField>
    <cacheField name="QRC Approval Date" numFmtId="165">
      <sharedItems containsDate="1" containsBlank="1" containsMixedTypes="1" minDate="2016-08-05T00:00:00" maxDate="2017-09-14T00:00:00"/>
    </cacheField>
    <cacheField name="NSQC Approval Status" numFmtId="0">
      <sharedItems containsBlank="1"/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7-08-24T00:00:00"/>
    </cacheField>
    <cacheField name="Retirement Not Before Date" numFmtId="165">
      <sharedItems containsNonDate="0" containsDate="1" containsString="0" containsBlank="1" minDate="2017-08-28T00:00:00" maxDate="2017-11-24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3056.705000925926" createdVersion="5" refreshedVersion="5" minRefreshableVersion="3" recordCount="2122">
  <cacheSource type="worksheet">
    <worksheetSource ref="A2:AI2124" sheet="List of QP-NOS" r:id="rId2"/>
  </cacheSource>
  <cacheFields count="35">
    <cacheField name="S.No" numFmtId="0">
      <sharedItems containsSemiMixedTypes="0" containsString="0" containsNumber="1" containsInteger="1" minValue="1" maxValue="2122"/>
    </cacheField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</sharedItems>
    </cacheField>
    <cacheField name="Name of the QP" numFmtId="0">
      <sharedItems/>
    </cacheField>
    <cacheField name="QPRef.ID" numFmtId="0">
      <sharedItems containsBlank="1"/>
    </cacheField>
    <cacheField name="NSQF Level" numFmtId="0">
      <sharedItems containsSemiMixedTypes="0" containsString="0" containsNumber="1" containsInteger="1" minValue="1" maxValue="9"/>
    </cacheField>
    <cacheField name="Contains Electives/Options" numFmtId="0">
      <sharedItems containsBlank="1" containsMixedTypes="1" containsNumber="1" containsInteger="1" minValue="1" maxValue="1"/>
    </cacheField>
    <cacheField name="Number of Electives/Options" numFmtId="0">
      <sharedItems containsString="0" containsBlank="1" containsNumber="1" containsInteger="1" minValue="1" maxValue="7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2" maxValue="13"/>
    </cacheField>
    <cacheField name="Elective/Optional NOS count" numFmtId="0">
      <sharedItems containsString="0" containsBlank="1" containsNumber="1" containsInteger="1" minValue="0" maxValue="6"/>
    </cacheField>
    <cacheField name="Total No. of NOS" numFmtId="0">
      <sharedItems containsSemiMixedTypes="0" containsString="0" containsNumber="1" containsInteger="1" minValue="1" maxValue="35"/>
    </cacheField>
    <cacheField name="Version No." numFmtId="164">
      <sharedItems containsSemiMixedTypes="0" containsString="0" containsNumber="1" containsInteger="1" minValue="1" maxValue="2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" maxValue="130"/>
    </cacheField>
    <cacheField name="Elective/Option Practical (hours)" numFmtId="0">
      <sharedItems containsString="0" containsBlank="1" containsNumber="1" minValue="5" maxValue="300.5"/>
    </cacheField>
    <cacheField name="GRAND TOTAL Minimum hours duration for QP" numFmtId="0">
      <sharedItems containsString="0" containsBlank="1" containsNumber="1" containsInteger="1" minValue="115" maxValue="300"/>
    </cacheField>
    <cacheField name="OJT Mandatory" numFmtId="0">
      <sharedItems containsString="0" containsBlank="1" containsNumber="1" containsInteger="1" minValue="50" maxValue="800"/>
    </cacheField>
    <cacheField name="OJT recommended" numFmtId="0">
      <sharedItems containsString="0" containsBlank="1" containsNumber="1" containsInteger="1" minValue="20" maxValue="66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 containsBlank="1"/>
    </cacheField>
    <cacheField name="QRC Approval Date" numFmtId="165">
      <sharedItems containsDate="1" containsBlank="1" containsMixedTypes="1" minDate="2016-08-05T00:00:00" maxDate="2017-11-11T00:00:00"/>
    </cacheField>
    <cacheField name="NSQC Approval Status" numFmtId="0">
      <sharedItems containsBlank="1"/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8-04-01T00:00:00"/>
    </cacheField>
    <cacheField name="Retirement Not Before Date" numFmtId="165">
      <sharedItems containsNonDate="0" containsDate="1" containsString="0" containsBlank="1" minDate="2017-08-28T00:00:00" maxDate="2018-04-01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3168.54978483796" createdVersion="5" refreshedVersion="5" minRefreshableVersion="3" recordCount="37">
  <cacheSource type="worksheet">
    <worksheetSource ref="A2:N39" sheet="Sheet5" r:id="rId2"/>
  </cacheSource>
  <cacheFields count="14">
    <cacheField name="S.No." numFmtId="0">
      <sharedItems containsSemiMixedTypes="0" containsString="0" containsNumber="1" containsInteger="1" minValue="1" maxValue="37"/>
    </cacheField>
    <cacheField name="Sector" numFmtId="0">
      <sharedItems count="37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 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"/>
        <s v="Paints and Coatings"/>
        <s v="Plumbing"/>
        <s v="Power"/>
        <s v="Retail"/>
        <s v="Rubber"/>
        <s v="Security"/>
        <s v="Sports"/>
        <s v="Strategic Manufacturing"/>
        <s v="Telecom"/>
        <s v="Textile &amp; Handlooms"/>
        <s v="Tourism &amp; Hospitality"/>
      </sharedItems>
    </cacheField>
    <cacheField name="No. of QPs" numFmtId="0">
      <sharedItems containsSemiMixedTypes="0" containsString="0" containsNumber="1" containsInteger="1" minValue="2" maxValue="199"/>
    </cacheField>
    <cacheField name="No of Unique NOS" numFmtId="0">
      <sharedItems containsSemiMixedTypes="0" containsString="0" containsNumber="1" containsInteger="1" minValue="7" maxValue="619"/>
    </cacheField>
    <cacheField name="Total No. of NOSs" numFmtId="0">
      <sharedItems containsSemiMixedTypes="0" containsString="0" containsNumber="1" containsInteger="1" minValue="8" maxValue="1009"/>
    </cacheField>
    <cacheField name="Level 1" numFmtId="0">
      <sharedItems containsString="0" containsBlank="1" containsNumber="1" containsInteger="1" minValue="1" maxValue="7"/>
    </cacheField>
    <cacheField name="Level 2" numFmtId="0">
      <sharedItems containsString="0" containsBlank="1" containsNumber="1" containsInteger="1" minValue="1" maxValue="18"/>
    </cacheField>
    <cacheField name=" Level 3" numFmtId="0">
      <sharedItems containsString="0" containsBlank="1" containsNumber="1" containsInteger="1" minValue="1" maxValue="42"/>
    </cacheField>
    <cacheField name="Level 4" numFmtId="0">
      <sharedItems containsString="0" containsBlank="1" containsNumber="1" containsInteger="1" minValue="1" maxValue="114"/>
    </cacheField>
    <cacheField name="Level 5" numFmtId="0">
      <sharedItems containsString="0" containsBlank="1" containsNumber="1" containsInteger="1" minValue="1" maxValue="38"/>
    </cacheField>
    <cacheField name="Level 6" numFmtId="0">
      <sharedItems containsString="0" containsBlank="1" containsNumber="1" containsInteger="1" minValue="1" maxValue="48"/>
    </cacheField>
    <cacheField name="Level 7" numFmtId="0">
      <sharedItems containsString="0" containsBlank="1" containsNumber="1" containsInteger="1" minValue="1" maxValue="53"/>
    </cacheField>
    <cacheField name=" Level 8" numFmtId="0">
      <sharedItems containsString="0" containsBlank="1" containsNumber="1" containsInteger="1" minValue="2" maxValue="7"/>
    </cacheField>
    <cacheField name="Level 9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3179.601806134262" createdVersion="5" refreshedVersion="5" minRefreshableVersion="3" recordCount="2256">
  <cacheSource type="worksheet">
    <worksheetSource ref="A2:AJ2265" sheet="List of QP-NOS" r:id="rId2"/>
  </cacheSource>
  <cacheFields count="37">
    <cacheField name="S.No" numFmtId="0">
      <sharedItems containsMixedTypes="1" containsNumber="1" containsInteger="1" minValue="1" maxValue="2179"/>
    </cacheField>
    <cacheField name="Sector" numFmtId="0">
      <sharedItems containsBlank="1" count="41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Management - Security"/>
        <s v="Sports"/>
        <s v="Strategic Manufacturing"/>
        <s v="Telecom "/>
        <s v="Textiles &amp; Handlooms"/>
        <s v="Tourism &amp; Hospitality"/>
        <s v="People with Disability*"/>
        <s v="Mining"/>
        <m/>
      </sharedItems>
    </cacheField>
    <cacheField name="Name of the QP" numFmtId="0">
      <sharedItems containsBlank="1"/>
    </cacheField>
    <cacheField name="QPRef.ID" numFmtId="0">
      <sharedItems containsBlank="1"/>
    </cacheField>
    <cacheField name="Name of the QP2" numFmtId="0">
      <sharedItems containsBlank="1"/>
    </cacheField>
    <cacheField name="NSQF Level" numFmtId="0">
      <sharedItems containsBlank="1" containsMixedTypes="1" containsNumber="1" containsInteger="1" minValue="1" maxValue="9"/>
    </cacheField>
    <cacheField name="Contains Electives/Options" numFmtId="0">
      <sharedItems containsBlank="1"/>
    </cacheField>
    <cacheField name="Number of Electives/Options" numFmtId="0">
      <sharedItems containsBlank="1" containsMixedTypes="1" containsNumber="1" containsInteger="1" minValue="1" maxValue="7"/>
    </cacheField>
    <cacheField name="Elective/Option Name" numFmtId="0">
      <sharedItems containsBlank="1"/>
    </cacheField>
    <cacheField name="Compulsary NOS Count" numFmtId="0">
      <sharedItems containsBlank="1" containsMixedTypes="1" containsNumber="1" containsInteger="1" minValue="1" maxValue="35"/>
    </cacheField>
    <cacheField name="Elective/Optional NOS count" numFmtId="0">
      <sharedItems containsBlank="1" containsMixedTypes="1" containsNumber="1" containsInteger="1" minValue="0" maxValue="6"/>
    </cacheField>
    <cacheField name="Total No. of NOS" numFmtId="0">
      <sharedItems containsBlank="1" containsMixedTypes="1" containsNumber="1" containsInteger="1" minValue="1" maxValue="35"/>
    </cacheField>
    <cacheField name="Version No." numFmtId="0">
      <sharedItems containsString="0" containsBlank="1" containsNumber="1" containsInteger="1" minValue="1" maxValue="3"/>
    </cacheField>
    <cacheField name="Educational Qualification" numFmtId="0">
      <sharedItems containsBlank="1"/>
    </cacheField>
    <cacheField name="Theory (hours) for Compulsory NOSs" numFmtId="0">
      <sharedItems containsString="0" containsBlank="1" containsNumber="1" minValue="8" maxValue="1151"/>
    </cacheField>
    <cacheField name="Practical(hours) for Compulsory NOSs" numFmtId="0">
      <sharedItems containsString="0" containsBlank="1" containsNumber="1" minValue="0" maxValue="1153"/>
    </cacheField>
    <cacheField name="Total Hours for Compulsory NOSs" numFmtId="0">
      <sharedItems containsString="0" containsBlank="1" containsNumber="1" minValue="48" maxValue="2304"/>
    </cacheField>
    <cacheField name="Elective/Option Theory (hours)" numFmtId="0">
      <sharedItems containsString="0" containsBlank="1" containsNumber="1" containsInteger="1" minValue="1" maxValue="356"/>
    </cacheField>
    <cacheField name="Elective/Option Practical (hours)" numFmtId="0">
      <sharedItems containsString="0" containsBlank="1" containsNumber="1" minValue="5" maxValue="540"/>
    </cacheField>
    <cacheField name="GRAND TOTAL Minimum hours duration for QP" numFmtId="0">
      <sharedItems containsString="0" containsBlank="1" containsNumber="1" containsInteger="1" minValue="115" maxValue="576"/>
    </cacheField>
    <cacheField name="OJT Mandatory" numFmtId="0">
      <sharedItems containsString="0" containsBlank="1" containsNumber="1" containsInteger="1" minValue="50" maxValue="800"/>
    </cacheField>
    <cacheField name="OJT recommended" numFmtId="0">
      <sharedItems containsBlank="1" containsMixedTypes="1" containsNumber="1" containsInteger="1" minValue="20" maxValue="66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" numFmtId="0">
      <sharedItems containsBlank="1"/>
    </cacheField>
    <cacheField name="Job Roles in PMKVY 2.0 (9th SC Remarks)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 containsBlank="1"/>
    </cacheField>
    <cacheField name="QRC Approval Date" numFmtId="165">
      <sharedItems containsDate="1" containsBlank="1" containsMixedTypes="1" minDate="2016-08-05T00:00:00" maxDate="2018-03-09T00:00:00"/>
    </cacheField>
    <cacheField name="NSQC Approval Status" numFmtId="0">
      <sharedItems containsBlank="1" count="72">
        <s v="17th Meeting"/>
        <s v="Submitted-23-Aug-17"/>
        <m/>
        <s v="6th Meeting"/>
        <s v="7th Meeting"/>
        <s v="19th Meeting (In Principle)"/>
        <s v="Submitted-6-Feb-18"/>
        <s v="Submitted-19-Feb-18"/>
        <s v="19th Meeting"/>
        <s v="Submitted-4-Jul-17"/>
        <s v="Submitted-15-Mar-18"/>
        <s v="8th Meeting"/>
        <s v="11th Meeting"/>
        <s v="13th Meeting"/>
        <s v="9th Meeting"/>
        <s v="10th Meeting"/>
        <s v="Submitted-1-July-17"/>
        <s v="18th Meeting"/>
        <s v="Submitted Earlier"/>
        <s v="8th Meeting, 18th Meeting"/>
        <s v="Submitted-1-June-17"/>
        <s v="Submitted-31-Oct-17"/>
        <s v="Submitted-11-Sep-17"/>
        <s v="5th Meeting"/>
        <s v="4th Meeting"/>
        <s v="15th Meeting"/>
        <s v="12th Meeting"/>
        <s v="18th, 19th Meeting"/>
        <s v="6th Meeting, 12th Meeting"/>
        <s v="Submitted-8-June-17"/>
        <s v="8th Meeting "/>
        <s v="Submitted-14-Jul-17"/>
        <s v="Submitted-3-Jul-17"/>
        <s v="Submitted-24-Aug-17"/>
        <s v="Submitted-21-Jul-17"/>
        <s v="Submitted-2-Feb-18"/>
        <s v="Submitted-12-Sep-17"/>
        <s v="Submitted-8-Jun-17"/>
        <s v="Submitted-8-Jan-18"/>
        <s v="Submitted-19-Sep-17"/>
        <s v="Submitted-12-Dec-17"/>
        <s v="Submitted-1-May-17"/>
        <s v="Submitted-8-Feb-18"/>
        <s v="Submitted-14-Feb-18"/>
        <s v="Submitted-1-Jun-17"/>
        <s v="Submitted-18-Jan-18"/>
        <s v="Submitted-14-Nov-17"/>
        <s v="Submitted-16Jun-17"/>
        <s v="Submitted-27Jun-17"/>
        <s v="6th Meeting, 9th Meeting"/>
        <s v="Submitted-17th Nov17"/>
        <s v="Submitted-29-Nov-17"/>
        <s v="4th Meeting, 5th Meeting"/>
        <s v="Submitted-22Jun-17"/>
        <s v="Submitted-18-Aug-17"/>
        <s v="Submitted-27-Jul-17"/>
        <s v="Submitted-1-Feb-18"/>
        <s v="Submitted-20-Nov-17"/>
        <s v="Submitted-25-Sep-17"/>
        <s v="Submitted-15-Dec-17"/>
        <s v="Submitted-26-Oct-17"/>
        <s v="6th, 7th Meeting"/>
        <s v="Submitted-5-Feb-18"/>
        <s v="Refer original QP - HCS/Q8002"/>
        <s v="Refer original QP - BWS/Q1001"/>
        <s v="Refer original QP - HCS/Q8704"/>
        <s v="Refer original QP - ASC/Q1011"/>
        <s v="Refer original QP - FFS/Q5702"/>
        <s v="Refer original QP - TSC/Q7901"/>
        <s v="Refer original QP - TSC/Q2209"/>
        <s v="Refer original QP - TSC/Q7305"/>
        <s v="Submitted-27-Oct-17"/>
      </sharedItems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8-03-09T00:00:00"/>
    </cacheField>
    <cacheField name="Retirement Not Before Date" numFmtId="0">
      <sharedItems containsDate="1" containsBlank="1" containsMixedTypes="1" minDate="2017-08-28T00:00:00" maxDate="2018-04-01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32">
  <r>
    <n v="1"/>
    <x v="0"/>
    <s v="Airline High Lift Truck Operator"/>
    <s v="AAS/Q0102"/>
    <n v="3"/>
    <m/>
    <m/>
    <m/>
    <m/>
    <m/>
    <n v="6"/>
    <n v="1"/>
    <s v="10th Class"/>
    <m/>
    <m/>
    <n v="192"/>
    <m/>
    <m/>
    <m/>
    <m/>
    <m/>
    <m/>
    <m/>
    <s v="A, B, C"/>
    <m/>
    <m/>
    <m/>
    <m/>
    <x v="0"/>
    <m/>
    <m/>
    <m/>
    <m/>
  </r>
  <r>
    <n v="2"/>
    <x v="0"/>
    <s v="Airline Cargo Assistant"/>
    <s v="AAS/Q0103"/>
    <n v="3"/>
    <m/>
    <m/>
    <m/>
    <m/>
    <m/>
    <n v="4"/>
    <n v="1"/>
    <s v="10th Class"/>
    <m/>
    <m/>
    <n v="192"/>
    <m/>
    <m/>
    <m/>
    <m/>
    <m/>
    <m/>
    <m/>
    <s v="A, B"/>
    <m/>
    <s v="Cat 1 (Phase 1)"/>
    <m/>
    <m/>
    <x v="0"/>
    <m/>
    <m/>
    <m/>
    <m/>
  </r>
  <r>
    <n v="3"/>
    <x v="0"/>
    <s v="Airline Baggage Handler"/>
    <s v="AAS/Q0104"/>
    <n v="3"/>
    <m/>
    <m/>
    <m/>
    <m/>
    <m/>
    <n v="4"/>
    <n v="1"/>
    <s v="10th Class"/>
    <m/>
    <m/>
    <n v="192"/>
    <m/>
    <m/>
    <m/>
    <m/>
    <m/>
    <m/>
    <m/>
    <s v="A, B"/>
    <m/>
    <m/>
    <m/>
    <m/>
    <x v="0"/>
    <m/>
    <m/>
    <m/>
    <m/>
  </r>
  <r>
    <n v="4"/>
    <x v="0"/>
    <s v="Airline Customer Service Executive"/>
    <s v="AAS/Q0301"/>
    <n v="4"/>
    <m/>
    <m/>
    <m/>
    <m/>
    <m/>
    <n v="6"/>
    <n v="1"/>
    <s v="12th Class"/>
    <m/>
    <m/>
    <n v="192"/>
    <m/>
    <m/>
    <m/>
    <m/>
    <m/>
    <m/>
    <m/>
    <s v="A, B"/>
    <m/>
    <s v="Cat 1 (Phase 1)"/>
    <m/>
    <m/>
    <x v="0"/>
    <m/>
    <m/>
    <m/>
    <m/>
  </r>
  <r>
    <n v="5"/>
    <x v="0"/>
    <s v="Airline Security Executive"/>
    <s v="AAS/Q0601"/>
    <n v="4"/>
    <m/>
    <m/>
    <m/>
    <m/>
    <m/>
    <n v="3"/>
    <n v="1"/>
    <s v="10th Class"/>
    <m/>
    <m/>
    <n v="192"/>
    <m/>
    <m/>
    <m/>
    <m/>
    <m/>
    <m/>
    <m/>
    <s v="A"/>
    <m/>
    <m/>
    <m/>
    <m/>
    <x v="0"/>
    <m/>
    <m/>
    <m/>
    <m/>
  </r>
  <r>
    <n v="6"/>
    <x v="0"/>
    <s v="Flight Dispatcher"/>
    <s v="AAS/Q0603"/>
    <n v="4"/>
    <m/>
    <m/>
    <m/>
    <m/>
    <m/>
    <n v="2"/>
    <n v="1"/>
    <s v="12th Class"/>
    <m/>
    <m/>
    <n v="192"/>
    <m/>
    <m/>
    <m/>
    <m/>
    <m/>
    <m/>
    <m/>
    <s v="A"/>
    <m/>
    <m/>
    <m/>
    <m/>
    <x v="0"/>
    <m/>
    <m/>
    <m/>
    <m/>
  </r>
  <r>
    <n v="7"/>
    <x v="0"/>
    <s v="Airline Flight Load Controller"/>
    <s v="AAS/Q0604"/>
    <n v="4"/>
    <m/>
    <m/>
    <m/>
    <m/>
    <m/>
    <n v="4"/>
    <n v="1"/>
    <s v="12th Class"/>
    <m/>
    <m/>
    <n v="192"/>
    <m/>
    <m/>
    <m/>
    <m/>
    <m/>
    <m/>
    <m/>
    <s v="A, B"/>
    <m/>
    <m/>
    <m/>
    <m/>
    <x v="0"/>
    <m/>
    <m/>
    <m/>
    <m/>
  </r>
  <r>
    <n v="8"/>
    <x v="0"/>
    <s v="Aircraft Powerplant Technician"/>
    <s v="AAS/Q2001"/>
    <n v="4"/>
    <m/>
    <m/>
    <m/>
    <m/>
    <m/>
    <n v="5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9"/>
    <x v="0"/>
    <s v="Aircraft Instrument Technician"/>
    <s v="AAS/Q2002"/>
    <n v="4"/>
    <m/>
    <m/>
    <m/>
    <m/>
    <m/>
    <n v="3"/>
    <n v="1"/>
    <s v="12th Class"/>
    <m/>
    <m/>
    <n v="192"/>
    <m/>
    <m/>
    <m/>
    <m/>
    <m/>
    <m/>
    <s v="I"/>
    <s v="A, B, C"/>
    <m/>
    <m/>
    <m/>
    <m/>
    <x v="1"/>
    <m/>
    <m/>
    <m/>
    <m/>
  </r>
  <r>
    <n v="10"/>
    <x v="0"/>
    <s v="Composite Repair Technician"/>
    <s v="AAS/Q2003"/>
    <n v="4"/>
    <m/>
    <m/>
    <m/>
    <m/>
    <m/>
    <n v="5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1"/>
    <x v="0"/>
    <s v="Helicopter Transmission Technician"/>
    <s v="AAS/Q2004"/>
    <n v="4"/>
    <m/>
    <m/>
    <m/>
    <m/>
    <m/>
    <n v="3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2"/>
    <x v="0"/>
    <s v="Propeller Technician"/>
    <s v="AAS/Q2006"/>
    <n v="4"/>
    <m/>
    <m/>
    <m/>
    <m/>
    <m/>
    <n v="6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3"/>
    <x v="0"/>
    <s v="FOL Storage and Control Technician"/>
    <s v="AAS/Q2007"/>
    <n v="4"/>
    <m/>
    <m/>
    <m/>
    <m/>
    <m/>
    <n v="3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4"/>
    <x v="0"/>
    <s v="Seat and Safety Equipment Technician"/>
    <s v="AAS/Q2008"/>
    <n v="4"/>
    <m/>
    <m/>
    <m/>
    <m/>
    <m/>
    <n v="2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5"/>
    <x v="0"/>
    <s v="Technical Services Engineer"/>
    <s v="AAS/Q2101"/>
    <n v="4"/>
    <m/>
    <m/>
    <m/>
    <m/>
    <m/>
    <n v="2"/>
    <n v="1"/>
    <s v="Graduate (B.E/BTech)"/>
    <m/>
    <m/>
    <n v="192"/>
    <m/>
    <m/>
    <m/>
    <m/>
    <m/>
    <m/>
    <s v="I"/>
    <s v="A, B, C"/>
    <m/>
    <m/>
    <m/>
    <m/>
    <x v="1"/>
    <m/>
    <m/>
    <m/>
    <m/>
  </r>
  <r>
    <n v="16"/>
    <x v="0"/>
    <s v="Airline Reservation Agent"/>
    <s v="AAS/Q0302"/>
    <n v="4"/>
    <m/>
    <m/>
    <m/>
    <m/>
    <m/>
    <n v="3"/>
    <n v="1"/>
    <s v="12th Class"/>
    <m/>
    <m/>
    <n v="192"/>
    <m/>
    <m/>
    <m/>
    <m/>
    <m/>
    <m/>
    <s v="I"/>
    <s v="A, B"/>
    <m/>
    <m/>
    <m/>
    <m/>
    <x v="1"/>
    <m/>
    <m/>
    <m/>
    <m/>
  </r>
  <r>
    <n v="17"/>
    <x v="0"/>
    <s v="Airline Ramp Executive"/>
    <s v="AAS/Q0602"/>
    <n v="4"/>
    <m/>
    <m/>
    <m/>
    <m/>
    <m/>
    <n v="6"/>
    <n v="1"/>
    <s v="Graduate"/>
    <m/>
    <m/>
    <n v="192"/>
    <m/>
    <m/>
    <m/>
    <m/>
    <m/>
    <m/>
    <s v="I"/>
    <s v="A, B"/>
    <m/>
    <m/>
    <m/>
    <m/>
    <x v="1"/>
    <m/>
    <m/>
    <m/>
    <m/>
  </r>
  <r>
    <n v="18"/>
    <x v="0"/>
    <s v="Airline Cabin Crew"/>
    <s v="AAS/Q0605"/>
    <n v="4"/>
    <m/>
    <m/>
    <m/>
    <m/>
    <m/>
    <n v="5"/>
    <n v="1"/>
    <s v="12th Class"/>
    <m/>
    <m/>
    <n v="192"/>
    <m/>
    <m/>
    <m/>
    <m/>
    <m/>
    <m/>
    <s v="I"/>
    <s v="A"/>
    <m/>
    <m/>
    <m/>
    <m/>
    <x v="1"/>
    <m/>
    <m/>
    <m/>
    <m/>
  </r>
  <r>
    <n v="19"/>
    <x v="0"/>
    <s v="Airline First Officer"/>
    <s v="AAS/Q0606"/>
    <n v="6"/>
    <m/>
    <m/>
    <m/>
    <m/>
    <m/>
    <n v="4"/>
    <n v="1"/>
    <s v="12th Class"/>
    <m/>
    <m/>
    <n v="192"/>
    <m/>
    <m/>
    <m/>
    <m/>
    <m/>
    <m/>
    <s v="I"/>
    <s v="A, C"/>
    <m/>
    <m/>
    <m/>
    <m/>
    <x v="1"/>
    <m/>
    <m/>
    <m/>
    <m/>
  </r>
  <r>
    <n v="20"/>
    <x v="0"/>
    <s v="Airline Revenue Management Analyst"/>
    <s v="AAS/Q0608"/>
    <n v="4"/>
    <m/>
    <m/>
    <m/>
    <m/>
    <m/>
    <n v="2"/>
    <n v="1"/>
    <s v="Graduate"/>
    <m/>
    <m/>
    <n v="192"/>
    <m/>
    <m/>
    <m/>
    <m/>
    <m/>
    <m/>
    <s v="I"/>
    <s v="A, B"/>
    <m/>
    <m/>
    <m/>
    <m/>
    <x v="1"/>
    <m/>
    <m/>
    <m/>
    <m/>
  </r>
  <r>
    <n v="21"/>
    <x v="0"/>
    <s v="Airline Network Planning Analyst"/>
    <s v="AAS/Q0609"/>
    <n v="4"/>
    <m/>
    <m/>
    <m/>
    <m/>
    <m/>
    <n v="2"/>
    <n v="1"/>
    <s v="Graduate"/>
    <m/>
    <m/>
    <n v="192"/>
    <m/>
    <m/>
    <m/>
    <m/>
    <m/>
    <m/>
    <s v="I"/>
    <s v="A, B"/>
    <m/>
    <m/>
    <m/>
    <m/>
    <x v="1"/>
    <m/>
    <m/>
    <m/>
    <m/>
  </r>
  <r>
    <n v="22"/>
    <x v="0"/>
    <s v="Airline Senior ULD staff"/>
    <s v="AAS/Q0610"/>
    <n v="3"/>
    <m/>
    <m/>
    <m/>
    <m/>
    <m/>
    <n v="3"/>
    <n v="1"/>
    <s v="10th Class"/>
    <m/>
    <m/>
    <n v="192"/>
    <m/>
    <m/>
    <m/>
    <m/>
    <m/>
    <m/>
    <s v="I"/>
    <s v="A, B"/>
    <m/>
    <m/>
    <m/>
    <m/>
    <x v="1"/>
    <m/>
    <m/>
    <m/>
    <m/>
  </r>
  <r>
    <n v="23"/>
    <x v="0"/>
    <s v="Airline Pushback Operator"/>
    <s v="AAS/Q0702"/>
    <n v="4"/>
    <m/>
    <m/>
    <m/>
    <m/>
    <m/>
    <n v="7"/>
    <n v="1"/>
    <s v="10th Class"/>
    <m/>
    <m/>
    <n v="192"/>
    <m/>
    <m/>
    <m/>
    <m/>
    <m/>
    <m/>
    <s v="I"/>
    <s v="A, C"/>
    <m/>
    <m/>
    <m/>
    <m/>
    <x v="1"/>
    <m/>
    <m/>
    <m/>
    <m/>
  </r>
  <r>
    <n v="24"/>
    <x v="0"/>
    <s v="Other Equipment Operator"/>
    <s v="AAS/Q0703"/>
    <n v="4"/>
    <m/>
    <m/>
    <m/>
    <m/>
    <m/>
    <n v="5"/>
    <n v="1"/>
    <s v="10th Class"/>
    <m/>
    <m/>
    <n v="192"/>
    <m/>
    <m/>
    <m/>
    <m/>
    <m/>
    <m/>
    <s v="I"/>
    <s v="A"/>
    <m/>
    <m/>
    <m/>
    <m/>
    <x v="1"/>
    <m/>
    <m/>
    <m/>
    <m/>
  </r>
  <r>
    <n v="25"/>
    <x v="0"/>
    <s v="Airline Forklift Operator"/>
    <s v="AAS/Q0704"/>
    <n v="4"/>
    <m/>
    <m/>
    <m/>
    <m/>
    <m/>
    <n v="4"/>
    <n v="1"/>
    <s v="10th Class"/>
    <n v="86"/>
    <n v="154"/>
    <n v="240"/>
    <m/>
    <m/>
    <m/>
    <m/>
    <s v="Yes"/>
    <m/>
    <s v="I"/>
    <s v="A, B, C"/>
    <m/>
    <m/>
    <m/>
    <m/>
    <x v="1"/>
    <m/>
    <m/>
    <m/>
    <m/>
  </r>
  <r>
    <n v="26"/>
    <x v="0"/>
    <s v="Airline Technical Publication Executive"/>
    <s v="AAS/Q0801"/>
    <n v="4"/>
    <m/>
    <m/>
    <m/>
    <m/>
    <m/>
    <n v="3"/>
    <n v="1"/>
    <s v="Graduate"/>
    <m/>
    <m/>
    <n v="192"/>
    <m/>
    <m/>
    <m/>
    <m/>
    <m/>
    <m/>
    <s v="I"/>
    <s v="A, B"/>
    <m/>
    <m/>
    <m/>
    <m/>
    <x v="1"/>
    <m/>
    <m/>
    <m/>
    <m/>
  </r>
  <r>
    <n v="27"/>
    <x v="0"/>
    <s v="Airlines Ground Support Equipment Mechanic"/>
    <s v="AAS/Q0802"/>
    <n v="4"/>
    <m/>
    <m/>
    <m/>
    <m/>
    <m/>
    <n v="9"/>
    <n v="1"/>
    <s v="Diploma"/>
    <m/>
    <m/>
    <n v="336"/>
    <m/>
    <m/>
    <m/>
    <m/>
    <m/>
    <m/>
    <s v="I"/>
    <s v="A, B, C"/>
    <m/>
    <m/>
    <m/>
    <m/>
    <x v="1"/>
    <m/>
    <m/>
    <m/>
    <m/>
  </r>
  <r>
    <n v="28"/>
    <x v="0"/>
    <s v="Airport Crash Fire Tenders and Rescue Crew"/>
    <s v="AAS/Q4101"/>
    <n v="4"/>
    <m/>
    <m/>
    <m/>
    <m/>
    <m/>
    <n v="3"/>
    <n v="1"/>
    <s v="Graduate"/>
    <m/>
    <m/>
    <n v="240"/>
    <m/>
    <m/>
    <m/>
    <m/>
    <m/>
    <m/>
    <s v="I"/>
    <s v="A, B"/>
    <m/>
    <m/>
    <m/>
    <d v="2017-06-28T00:00:00"/>
    <x v="1"/>
    <m/>
    <m/>
    <m/>
    <m/>
  </r>
  <r>
    <n v="29"/>
    <x v="0"/>
    <s v="Airport Fire Prevention Crew"/>
    <s v="AAS/Q4102"/>
    <n v="4"/>
    <m/>
    <m/>
    <m/>
    <m/>
    <m/>
    <n v="3"/>
    <n v="1"/>
    <s v="Graduate"/>
    <m/>
    <m/>
    <n v="240"/>
    <m/>
    <m/>
    <m/>
    <m/>
    <m/>
    <m/>
    <s v="I"/>
    <s v="A, B"/>
    <m/>
    <m/>
    <m/>
    <d v="2017-06-28T00:00:00"/>
    <x v="1"/>
    <m/>
    <m/>
    <m/>
    <m/>
  </r>
  <r>
    <n v="30"/>
    <x v="0"/>
    <s v="Runway Operator"/>
    <s v="AAS/Q4103"/>
    <n v="5"/>
    <s v="Option"/>
    <n v="1"/>
    <s v="O1:Airside _x000a_Vehicle Operator"/>
    <n v="3"/>
    <n v="1"/>
    <n v="4"/>
    <n v="1"/>
    <s v="Class XII"/>
    <m/>
    <m/>
    <n v="384"/>
    <m/>
    <m/>
    <m/>
    <m/>
    <m/>
    <m/>
    <s v="I"/>
    <s v="A, C"/>
    <m/>
    <m/>
    <m/>
    <d v="2017-06-28T00:00:00"/>
    <x v="1"/>
    <m/>
    <m/>
    <m/>
    <m/>
  </r>
  <r>
    <n v="31"/>
    <x v="0"/>
    <s v="Airport Wildlife Management Crew"/>
    <s v="AAS/Q4104"/>
    <n v="4"/>
    <m/>
    <m/>
    <m/>
    <m/>
    <m/>
    <n v="2"/>
    <n v="1"/>
    <s v="Class X"/>
    <m/>
    <m/>
    <n v="240"/>
    <m/>
    <m/>
    <m/>
    <m/>
    <m/>
    <m/>
    <s v="I"/>
    <s v="A, C"/>
    <m/>
    <m/>
    <m/>
    <d v="2017-06-28T00:00:00"/>
    <x v="1"/>
    <m/>
    <m/>
    <m/>
    <m/>
  </r>
  <r>
    <n v="32"/>
    <x v="0"/>
    <s v="Airport Safety Crew"/>
    <s v="AAS/Q4201"/>
    <n v="5"/>
    <m/>
    <m/>
    <m/>
    <m/>
    <m/>
    <n v="3"/>
    <n v="1"/>
    <s v="Graduate"/>
    <m/>
    <m/>
    <n v="384"/>
    <m/>
    <m/>
    <m/>
    <m/>
    <m/>
    <m/>
    <s v="I"/>
    <s v="A, B"/>
    <m/>
    <m/>
    <m/>
    <d v="2017-06-28T00:00:00"/>
    <x v="1"/>
    <m/>
    <m/>
    <m/>
    <m/>
  </r>
  <r>
    <n v="33"/>
    <x v="0"/>
    <s v="Airfield Ground Lighting  (AGL) Technician"/>
    <s v="AAS/Q4401"/>
    <n v="4"/>
    <m/>
    <m/>
    <m/>
    <m/>
    <m/>
    <n v="2"/>
    <n v="1"/>
    <s v="Diploma in Electrical"/>
    <m/>
    <m/>
    <n v="240"/>
    <m/>
    <m/>
    <m/>
    <m/>
    <m/>
    <m/>
    <s v="I"/>
    <s v="A, B"/>
    <m/>
    <m/>
    <m/>
    <d v="2017-06-28T00:00:00"/>
    <x v="1"/>
    <m/>
    <m/>
    <m/>
    <m/>
  </r>
  <r>
    <n v="34"/>
    <x v="0"/>
    <s v="Airport Terminal Electrician"/>
    <s v="AAS/Q4402"/>
    <n v="3"/>
    <m/>
    <m/>
    <m/>
    <m/>
    <m/>
    <n v="4"/>
    <n v="1"/>
    <s v="Graduate"/>
    <m/>
    <m/>
    <n v="240"/>
    <m/>
    <m/>
    <m/>
    <m/>
    <m/>
    <m/>
    <s v="I"/>
    <s v="A, B, C"/>
    <m/>
    <m/>
    <m/>
    <d v="2017-06-28T00:00:00"/>
    <x v="1"/>
    <m/>
    <m/>
    <m/>
    <m/>
  </r>
  <r>
    <n v="35"/>
    <x v="0"/>
    <s v="Airport X Ray Qualified Staff"/>
    <s v="AAS/Q4501"/>
    <n v="4"/>
    <m/>
    <m/>
    <m/>
    <m/>
    <m/>
    <n v="3"/>
    <n v="1"/>
    <s v="Class XII"/>
    <m/>
    <m/>
    <n v="240"/>
    <m/>
    <m/>
    <m/>
    <m/>
    <m/>
    <m/>
    <s v="I"/>
    <s v="A, B, C"/>
    <m/>
    <m/>
    <m/>
    <d v="2017-06-28T00:00:00"/>
    <x v="1"/>
    <m/>
    <m/>
    <m/>
    <m/>
  </r>
  <r>
    <n v="36"/>
    <x v="0"/>
    <s v="Airport Unit Load Device (ULD) Staff"/>
    <s v="AAS/Q4301"/>
    <n v="3"/>
    <s v="Option"/>
    <n v="1"/>
    <s v="O1:Airside _x000a_Vehicle Operator"/>
    <n v="3"/>
    <n v="1"/>
    <n v="4"/>
    <n v="1"/>
    <s v="Class X"/>
    <m/>
    <m/>
    <m/>
    <m/>
    <m/>
    <m/>
    <m/>
    <m/>
    <m/>
    <s v="I"/>
    <s v="A, B, C"/>
    <m/>
    <m/>
    <m/>
    <d v="2017-06-28T00:00:00"/>
    <x v="1"/>
    <m/>
    <m/>
    <m/>
    <m/>
  </r>
  <r>
    <n v="37"/>
    <x v="0"/>
    <s v="Airport Cargo Operations Assistant"/>
    <s v="AAS/Q4302"/>
    <n v="3"/>
    <s v="Option"/>
    <n v="1"/>
    <s v="O1:Airside _x000a_Vehicle Operator"/>
    <n v="3"/>
    <n v="1"/>
    <n v="4"/>
    <n v="1"/>
    <s v="Class X"/>
    <m/>
    <m/>
    <m/>
    <m/>
    <m/>
    <m/>
    <m/>
    <m/>
    <m/>
    <s v="I"/>
    <s v="A, B"/>
    <m/>
    <m/>
    <m/>
    <d v="2017-06-28T00:00:00"/>
    <x v="1"/>
    <m/>
    <m/>
    <m/>
    <m/>
  </r>
  <r>
    <n v="38"/>
    <x v="0"/>
    <s v="Airport Warehouse Coordinator"/>
    <s v="AAS/Q4303"/>
    <n v="4"/>
    <m/>
    <m/>
    <m/>
    <m/>
    <m/>
    <n v="3"/>
    <n v="1"/>
    <s v="Class X"/>
    <m/>
    <m/>
    <m/>
    <m/>
    <m/>
    <m/>
    <m/>
    <m/>
    <m/>
    <s v="I"/>
    <s v="A,B"/>
    <m/>
    <m/>
    <m/>
    <d v="2017-06-28T00:00:00"/>
    <x v="1"/>
    <m/>
    <m/>
    <m/>
    <m/>
  </r>
  <r>
    <n v="39"/>
    <x v="1"/>
    <s v="Agriculture Extension Executive"/>
    <s v="AGR/Q7602"/>
    <n v="6"/>
    <m/>
    <m/>
    <m/>
    <m/>
    <m/>
    <n v="7"/>
    <n v="1"/>
    <s v="Graduate Passed (preferably in agriculture related stream)"/>
    <m/>
    <m/>
    <n v="130"/>
    <m/>
    <m/>
    <m/>
    <m/>
    <m/>
    <m/>
    <s v="II"/>
    <m/>
    <m/>
    <m/>
    <m/>
    <m/>
    <x v="2"/>
    <m/>
    <m/>
    <m/>
    <m/>
  </r>
  <r>
    <n v="40"/>
    <x v="1"/>
    <s v="Agriculture Extension Service Provider"/>
    <s v="AGR/Q7601"/>
    <n v="4"/>
    <m/>
    <m/>
    <m/>
    <m/>
    <m/>
    <n v="5"/>
    <n v="1"/>
    <s v="12th Class Pass preferable"/>
    <m/>
    <m/>
    <n v="140"/>
    <m/>
    <m/>
    <m/>
    <m/>
    <m/>
    <m/>
    <s v="II"/>
    <m/>
    <m/>
    <m/>
    <m/>
    <m/>
    <x v="3"/>
    <m/>
    <m/>
    <m/>
    <m/>
  </r>
  <r>
    <n v="41"/>
    <x v="1"/>
    <s v="Agriculture Field Officer"/>
    <s v="AGR/Q7701"/>
    <n v="4"/>
    <m/>
    <m/>
    <m/>
    <m/>
    <m/>
    <n v="4"/>
    <n v="1"/>
    <s v="Diploma"/>
    <m/>
    <m/>
    <n v="170"/>
    <m/>
    <m/>
    <m/>
    <m/>
    <m/>
    <m/>
    <s v="II"/>
    <m/>
    <m/>
    <m/>
    <m/>
    <m/>
    <x v="3"/>
    <m/>
    <m/>
    <m/>
    <m/>
  </r>
  <r>
    <n v="42"/>
    <x v="1"/>
    <s v="Agriculture Machinery Operator "/>
    <s v="AGR/Q1103"/>
    <n v="4"/>
    <m/>
    <m/>
    <m/>
    <m/>
    <m/>
    <n v="7"/>
    <n v="1"/>
    <s v="8th Class, Preferably"/>
    <m/>
    <m/>
    <n v="180"/>
    <m/>
    <m/>
    <m/>
    <m/>
    <m/>
    <m/>
    <s v="I"/>
    <s v="A&amp;B"/>
    <m/>
    <m/>
    <s v="AGR104"/>
    <m/>
    <x v="0"/>
    <m/>
    <m/>
    <m/>
    <m/>
  </r>
  <r>
    <n v="43"/>
    <x v="1"/>
    <s v="Agriculture Machinery Demonstrator"/>
    <s v="AGR/Q1107"/>
    <n v="5"/>
    <m/>
    <m/>
    <m/>
    <m/>
    <m/>
    <n v="5"/>
    <n v="1"/>
    <s v="10th Class ,Preferably"/>
    <m/>
    <m/>
    <n v="160"/>
    <m/>
    <m/>
    <m/>
    <m/>
    <m/>
    <m/>
    <s v="I"/>
    <s v="A"/>
    <m/>
    <m/>
    <m/>
    <m/>
    <x v="0"/>
    <m/>
    <m/>
    <m/>
    <m/>
  </r>
  <r>
    <n v="44"/>
    <x v="1"/>
    <s v="Agriculture Machinery Repair and Maintenance Service Provider"/>
    <s v="AGR/Q1111"/>
    <n v="5"/>
    <m/>
    <m/>
    <m/>
    <m/>
    <m/>
    <n v="5"/>
    <n v="1"/>
    <s v="12th Class, Preferably"/>
    <m/>
    <m/>
    <n v="200"/>
    <m/>
    <m/>
    <m/>
    <m/>
    <m/>
    <m/>
    <s v="I"/>
    <s v="A"/>
    <m/>
    <m/>
    <m/>
    <m/>
    <x v="0"/>
    <m/>
    <m/>
    <m/>
    <m/>
  </r>
  <r>
    <n v="45"/>
    <x v="1"/>
    <s v="Custom Hiring Service Provider"/>
    <s v="AGR/Q1112"/>
    <n v="5"/>
    <m/>
    <m/>
    <m/>
    <m/>
    <m/>
    <n v="5"/>
    <n v="1"/>
    <s v="12th Class, Preferably"/>
    <m/>
    <m/>
    <n v="200"/>
    <m/>
    <m/>
    <m/>
    <m/>
    <m/>
    <m/>
    <s v="I"/>
    <s v="A"/>
    <m/>
    <m/>
    <m/>
    <m/>
    <x v="0"/>
    <m/>
    <m/>
    <m/>
    <m/>
  </r>
  <r>
    <n v="46"/>
    <x v="1"/>
    <s v="Animal Health Worker "/>
    <s v="AGR/Q4804"/>
    <n v="3"/>
    <m/>
    <m/>
    <m/>
    <m/>
    <m/>
    <n v="8"/>
    <n v="1"/>
    <s v="8th Class Passed Preferable"/>
    <n v="120"/>
    <n v="180"/>
    <n v="300"/>
    <m/>
    <m/>
    <m/>
    <m/>
    <s v="Yes"/>
    <s v="Yes"/>
    <s v="I"/>
    <s v="A"/>
    <s v="Yes"/>
    <m/>
    <m/>
    <m/>
    <x v="3"/>
    <m/>
    <m/>
    <m/>
    <m/>
  </r>
  <r>
    <n v="47"/>
    <x v="1"/>
    <s v="Aqua Culture Technician"/>
    <s v="AGR/Q4903"/>
    <n v="4"/>
    <m/>
    <m/>
    <m/>
    <m/>
    <m/>
    <n v="3"/>
    <n v="1"/>
    <s v="8th Class Preferable"/>
    <m/>
    <m/>
    <n v="200"/>
    <m/>
    <m/>
    <m/>
    <m/>
    <m/>
    <m/>
    <s v="I"/>
    <m/>
    <m/>
    <m/>
    <m/>
    <m/>
    <x v="1"/>
    <m/>
    <m/>
    <m/>
    <m/>
  </r>
  <r>
    <n v="48"/>
    <x v="1"/>
    <s v="Aqua Culture Worker"/>
    <s v="AGR/Q4904"/>
    <n v="3"/>
    <m/>
    <m/>
    <m/>
    <m/>
    <m/>
    <n v="3"/>
    <n v="1"/>
    <s v="5th Class ,Preferably"/>
    <n v="80"/>
    <n v="120"/>
    <n v="200"/>
    <m/>
    <m/>
    <m/>
    <m/>
    <s v="Yes"/>
    <s v="Yes"/>
    <s v="I"/>
    <s v="A"/>
    <s v="Yes"/>
    <m/>
    <m/>
    <m/>
    <x v="1"/>
    <m/>
    <m/>
    <m/>
    <m/>
  </r>
  <r>
    <n v="49"/>
    <x v="1"/>
    <s v="Aquarium Technician"/>
    <s v="AGR/Q5108"/>
    <n v="4"/>
    <m/>
    <m/>
    <m/>
    <m/>
    <m/>
    <n v="3"/>
    <n v="1"/>
    <s v="8th Class Preferable"/>
    <m/>
    <m/>
    <n v="200"/>
    <m/>
    <m/>
    <m/>
    <m/>
    <m/>
    <m/>
    <s v="I"/>
    <m/>
    <m/>
    <m/>
    <m/>
    <m/>
    <x v="1"/>
    <m/>
    <m/>
    <m/>
    <m/>
  </r>
  <r>
    <n v="50"/>
    <x v="1"/>
    <s v="Aquatic Animal Health Lab Assistant"/>
    <s v="AGR/Q4911"/>
    <n v="4"/>
    <m/>
    <m/>
    <m/>
    <m/>
    <m/>
    <n v="3"/>
    <n v="1"/>
    <s v="10th Class"/>
    <m/>
    <m/>
    <n v="200"/>
    <m/>
    <m/>
    <m/>
    <m/>
    <m/>
    <m/>
    <s v="I"/>
    <m/>
    <m/>
    <m/>
    <m/>
    <m/>
    <x v="1"/>
    <m/>
    <m/>
    <m/>
    <m/>
  </r>
  <r>
    <n v="51"/>
    <x v="1"/>
    <s v="Artificial Insemination Technician "/>
    <s v="AGR/Q4803"/>
    <n v="3"/>
    <m/>
    <m/>
    <m/>
    <m/>
    <m/>
    <n v="3"/>
    <n v="1"/>
    <s v="8th Class Passed Preferable"/>
    <m/>
    <m/>
    <n v="400"/>
    <m/>
    <m/>
    <m/>
    <m/>
    <m/>
    <m/>
    <s v="I"/>
    <m/>
    <m/>
    <m/>
    <m/>
    <m/>
    <x v="3"/>
    <m/>
    <m/>
    <m/>
    <m/>
  </r>
  <r>
    <n v="52"/>
    <x v="1"/>
    <s v="Bamboo Grower"/>
    <s v="AGR/Q6101"/>
    <n v="4"/>
    <m/>
    <m/>
    <m/>
    <m/>
    <m/>
    <n v="11"/>
    <n v="1"/>
    <s v="5th Class Pass ,Preferably"/>
    <m/>
    <m/>
    <n v="200"/>
    <m/>
    <m/>
    <m/>
    <m/>
    <m/>
    <m/>
    <s v="III"/>
    <m/>
    <m/>
    <s v="Cat 1 (Phase 1)"/>
    <m/>
    <m/>
    <x v="3"/>
    <m/>
    <m/>
    <m/>
    <m/>
  </r>
  <r>
    <n v="53"/>
    <x v="1"/>
    <s v="Banana farmer"/>
    <s v="AGR/Q0301"/>
    <n v="4"/>
    <m/>
    <m/>
    <m/>
    <m/>
    <m/>
    <n v="7"/>
    <n v="1"/>
    <s v="5th Class Pass ,Preferably"/>
    <m/>
    <m/>
    <n v="180"/>
    <m/>
    <m/>
    <m/>
    <m/>
    <m/>
    <m/>
    <s v="II"/>
    <m/>
    <m/>
    <s v="Cat 1 (Phase 1)"/>
    <m/>
    <m/>
    <x v="2"/>
    <m/>
    <m/>
    <m/>
    <m/>
  </r>
  <r>
    <n v="54"/>
    <x v="1"/>
    <s v="Bare Foot Technician"/>
    <s v="AGR/Q7801"/>
    <n v="4"/>
    <m/>
    <m/>
    <m/>
    <m/>
    <m/>
    <n v="6"/>
    <n v="1"/>
    <s v="10th Class"/>
    <m/>
    <m/>
    <n v="576"/>
    <m/>
    <m/>
    <m/>
    <m/>
    <m/>
    <m/>
    <s v="II"/>
    <s v="A"/>
    <m/>
    <s v="Cat 1 (Phase 1)"/>
    <m/>
    <m/>
    <x v="3"/>
    <m/>
    <m/>
    <m/>
    <m/>
  </r>
  <r>
    <n v="55"/>
    <x v="1"/>
    <s v="Beekeeper"/>
    <s v="AGR/Q5301"/>
    <n v="4"/>
    <m/>
    <m/>
    <m/>
    <m/>
    <m/>
    <n v="5"/>
    <n v="1"/>
    <s v="No formal education"/>
    <m/>
    <m/>
    <n v="150"/>
    <m/>
    <m/>
    <m/>
    <m/>
    <m/>
    <m/>
    <s v="III"/>
    <s v="A"/>
    <m/>
    <s v="Cat 1 (Phase 1)"/>
    <m/>
    <m/>
    <x v="3"/>
    <m/>
    <m/>
    <m/>
    <m/>
  </r>
  <r>
    <n v="56"/>
    <x v="1"/>
    <s v="Brackishwater Aquaculture Farmer"/>
    <s v="AGR/Q4906"/>
    <n v="4"/>
    <m/>
    <m/>
    <m/>
    <m/>
    <m/>
    <n v="5"/>
    <n v="1"/>
    <s v="8th Class Preferable"/>
    <m/>
    <m/>
    <n v="200"/>
    <m/>
    <m/>
    <m/>
    <m/>
    <m/>
    <m/>
    <s v="I"/>
    <m/>
    <m/>
    <m/>
    <m/>
    <m/>
    <x v="1"/>
    <m/>
    <m/>
    <m/>
    <m/>
  </r>
  <r>
    <n v="57"/>
    <x v="1"/>
    <s v="Broiler Poultry Farm Supervisor"/>
    <s v="AGR/Q4301"/>
    <n v="5"/>
    <m/>
    <m/>
    <m/>
    <m/>
    <m/>
    <n v="5"/>
    <n v="1"/>
    <s v="12th Class Pass preferable"/>
    <m/>
    <m/>
    <n v="150"/>
    <m/>
    <m/>
    <m/>
    <m/>
    <m/>
    <m/>
    <s v="II"/>
    <m/>
    <m/>
    <m/>
    <m/>
    <m/>
    <x v="3"/>
    <m/>
    <m/>
    <m/>
    <m/>
  </r>
  <r>
    <n v="58"/>
    <x v="1"/>
    <s v="Broiler Poultry Farm Worker"/>
    <s v="AGR/Q4302"/>
    <n v="3"/>
    <m/>
    <m/>
    <m/>
    <m/>
    <m/>
    <n v="6"/>
    <n v="1"/>
    <s v="5th Class Pass ,Preferably"/>
    <n v="95"/>
    <n v="115"/>
    <n v="210"/>
    <m/>
    <m/>
    <m/>
    <m/>
    <s v="Yes"/>
    <m/>
    <s v="II"/>
    <m/>
    <m/>
    <m/>
    <m/>
    <m/>
    <x v="3"/>
    <m/>
    <m/>
    <m/>
    <m/>
  </r>
  <r>
    <n v="59"/>
    <x v="1"/>
    <s v="Bulb Crop Cultivator"/>
    <s v="AGR/Q0401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60"/>
    <x v="1"/>
    <s v="Bulk Milk Cooler (BMC) Operator"/>
    <s v="AGR/Q4204"/>
    <n v="4"/>
    <m/>
    <m/>
    <m/>
    <m/>
    <m/>
    <n v="5"/>
    <n v="1"/>
    <s v="10th Class / Diploma /ITI with certification in HVAC, Preferably"/>
    <m/>
    <m/>
    <n v="240"/>
    <m/>
    <m/>
    <m/>
    <m/>
    <m/>
    <m/>
    <s v="I"/>
    <m/>
    <m/>
    <m/>
    <m/>
    <m/>
    <x v="1"/>
    <m/>
    <m/>
    <m/>
    <m/>
  </r>
  <r>
    <n v="61"/>
    <x v="1"/>
    <s v="CA Store Technician/Operator"/>
    <s v="AGR/Q7508"/>
    <n v="5"/>
    <m/>
    <m/>
    <m/>
    <m/>
    <m/>
    <n v="4"/>
    <n v="1"/>
    <s v="Diploma/Degree in Electrical/Instrumentation"/>
    <n v="90"/>
    <n v="130"/>
    <n v="220"/>
    <m/>
    <m/>
    <m/>
    <m/>
    <s v="Yes"/>
    <m/>
    <s v="I"/>
    <m/>
    <m/>
    <m/>
    <m/>
    <m/>
    <x v="1"/>
    <m/>
    <m/>
    <m/>
    <m/>
  </r>
  <r>
    <n v="62"/>
    <x v="1"/>
    <s v="Chick Grading Technician"/>
    <s v="AGR/Q4403"/>
    <n v="4"/>
    <m/>
    <m/>
    <m/>
    <m/>
    <m/>
    <n v="5"/>
    <n v="1"/>
    <s v="12th Class, Preferably"/>
    <m/>
    <m/>
    <n v="200"/>
    <m/>
    <m/>
    <m/>
    <m/>
    <m/>
    <m/>
    <s v="II"/>
    <m/>
    <m/>
    <m/>
    <m/>
    <m/>
    <x v="1"/>
    <m/>
    <m/>
    <m/>
    <m/>
  </r>
  <r>
    <n v="63"/>
    <x v="1"/>
    <s v="Chillies Cultivator"/>
    <s v="AGR/Q0601"/>
    <n v="4"/>
    <m/>
    <m/>
    <m/>
    <m/>
    <m/>
    <n v="10"/>
    <n v="1"/>
    <s v="5th Class ,Preferably"/>
    <m/>
    <m/>
    <n v="180"/>
    <m/>
    <m/>
    <m/>
    <m/>
    <m/>
    <m/>
    <s v="II"/>
    <m/>
    <m/>
    <s v="Cat 1 (Phase 1)"/>
    <m/>
    <m/>
    <x v="3"/>
    <m/>
    <m/>
    <m/>
    <m/>
  </r>
  <r>
    <n v="64"/>
    <x v="1"/>
    <s v="Chilling Plant Technician"/>
    <s v="AGR/Q4205"/>
    <n v="4"/>
    <m/>
    <m/>
    <m/>
    <m/>
    <m/>
    <n v="4"/>
    <n v="1"/>
    <s v="10th Class  / Diploma /ITI with certification in HVAC, Preferably"/>
    <m/>
    <m/>
    <n v="200"/>
    <m/>
    <m/>
    <m/>
    <m/>
    <m/>
    <m/>
    <s v="I"/>
    <m/>
    <m/>
    <m/>
    <m/>
    <m/>
    <x v="1"/>
    <m/>
    <m/>
    <m/>
    <m/>
  </r>
  <r>
    <n v="65"/>
    <x v="1"/>
    <s v="Citrus Fruit Grower"/>
    <s v="AGR/Q0303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66"/>
    <x v="1"/>
    <s v="Climate Change &amp; Risk Mitigation Manager "/>
    <s v="AGR/Q6501"/>
    <n v="7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s v="II"/>
    <m/>
    <m/>
    <m/>
    <m/>
    <m/>
    <x v="3"/>
    <m/>
    <m/>
    <m/>
    <m/>
  </r>
  <r>
    <n v="67"/>
    <x v="1"/>
    <s v="Coconut Grower"/>
    <s v="AGR/Q0503"/>
    <n v="4"/>
    <m/>
    <m/>
    <m/>
    <m/>
    <m/>
    <n v="9"/>
    <n v="1"/>
    <s v="5th Class ,Preferably"/>
    <m/>
    <m/>
    <n v="150"/>
    <m/>
    <m/>
    <m/>
    <m/>
    <m/>
    <m/>
    <s v="II"/>
    <m/>
    <m/>
    <m/>
    <m/>
    <m/>
    <x v="3"/>
    <m/>
    <m/>
    <m/>
    <m/>
  </r>
  <r>
    <n v="68"/>
    <x v="1"/>
    <s v="Coffee Plantation Worker"/>
    <s v="AGR/Q0501"/>
    <n v="2"/>
    <m/>
    <m/>
    <m/>
    <m/>
    <m/>
    <n v="8"/>
    <n v="1"/>
    <s v="5th Class ,Preferably"/>
    <n v="70"/>
    <n v="110"/>
    <n v="180"/>
    <m/>
    <m/>
    <m/>
    <m/>
    <s v="Yes"/>
    <m/>
    <s v="II"/>
    <m/>
    <m/>
    <m/>
    <m/>
    <m/>
    <x v="3"/>
    <m/>
    <m/>
    <m/>
    <m/>
  </r>
  <r>
    <n v="69"/>
    <x v="1"/>
    <s v="Cold Storage Manager"/>
    <s v="AGR/Q7506"/>
    <n v="7"/>
    <m/>
    <m/>
    <m/>
    <m/>
    <m/>
    <n v="6"/>
    <n v="1"/>
    <s v="Graduation"/>
    <m/>
    <m/>
    <n v="180"/>
    <m/>
    <m/>
    <m/>
    <m/>
    <m/>
    <m/>
    <s v="II"/>
    <m/>
    <m/>
    <m/>
    <m/>
    <m/>
    <x v="1"/>
    <m/>
    <m/>
    <m/>
    <m/>
  </r>
  <r>
    <n v="70"/>
    <x v="1"/>
    <s v="Cold Storage Supervisor"/>
    <s v="AGR/Q7505"/>
    <n v="5"/>
    <m/>
    <m/>
    <m/>
    <m/>
    <m/>
    <n v="4"/>
    <n v="1"/>
    <s v="12th Class"/>
    <m/>
    <m/>
    <n v="150"/>
    <m/>
    <m/>
    <m/>
    <m/>
    <m/>
    <m/>
    <s v="II"/>
    <m/>
    <m/>
    <m/>
    <m/>
    <m/>
    <x v="1"/>
    <m/>
    <m/>
    <m/>
    <m/>
  </r>
  <r>
    <n v="71"/>
    <x v="1"/>
    <s v="Coldstore Keeper"/>
    <s v="AGR/Q7507"/>
    <n v="5"/>
    <m/>
    <m/>
    <m/>
    <m/>
    <m/>
    <n v="5"/>
    <n v="1"/>
    <s v="Diploma/Degree"/>
    <m/>
    <m/>
    <n v="160"/>
    <m/>
    <m/>
    <m/>
    <m/>
    <m/>
    <m/>
    <s v="II"/>
    <m/>
    <m/>
    <m/>
    <m/>
    <m/>
    <x v="1"/>
    <m/>
    <m/>
    <m/>
    <m/>
  </r>
  <r>
    <n v="72"/>
    <x v="1"/>
    <s v="Community Mobilizer"/>
    <s v="AGR/Q6601"/>
    <n v="5"/>
    <m/>
    <m/>
    <m/>
    <m/>
    <m/>
    <n v="3"/>
    <n v="1"/>
    <s v="Graduation in any discipline (preferably social science)"/>
    <m/>
    <m/>
    <n v="200"/>
    <m/>
    <m/>
    <m/>
    <m/>
    <m/>
    <m/>
    <s v="II"/>
    <m/>
    <m/>
    <m/>
    <m/>
    <m/>
    <x v="1"/>
    <m/>
    <m/>
    <m/>
    <m/>
  </r>
  <r>
    <n v="73"/>
    <x v="1"/>
    <s v="Community Service Provider"/>
    <s v="AGR/Q7802"/>
    <n v="4"/>
    <m/>
    <m/>
    <m/>
    <m/>
    <m/>
    <n v="6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74"/>
    <x v="1"/>
    <s v="Coriander Cultivator"/>
    <s v="AGR/Q0602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75"/>
    <x v="1"/>
    <s v="Cotton Cultivator"/>
    <s v="AGR/Q0202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76"/>
    <x v="1"/>
    <s v="Dairy Farm Supervisor"/>
    <s v="AGR/Q4103"/>
    <n v="5"/>
    <m/>
    <m/>
    <m/>
    <m/>
    <m/>
    <n v="5"/>
    <n v="1"/>
    <s v="12th Class, Preferably"/>
    <n v="80"/>
    <n v="120"/>
    <n v="200"/>
    <m/>
    <m/>
    <m/>
    <m/>
    <s v="Yes"/>
    <m/>
    <s v="I"/>
    <m/>
    <m/>
    <m/>
    <m/>
    <m/>
    <x v="1"/>
    <m/>
    <m/>
    <m/>
    <m/>
  </r>
  <r>
    <n v="77"/>
    <x v="1"/>
    <s v="Dairy Farmer/Entrepreneur"/>
    <s v="AGR/Q4101"/>
    <n v="4"/>
    <m/>
    <m/>
    <m/>
    <m/>
    <m/>
    <n v="8"/>
    <n v="1"/>
    <s v="5th Class Pass ,Preferably"/>
    <n v="80"/>
    <n v="120"/>
    <n v="200"/>
    <m/>
    <m/>
    <m/>
    <m/>
    <s v="Yes"/>
    <s v="Yes"/>
    <s v="I"/>
    <s v="A"/>
    <s v="Yes"/>
    <m/>
    <m/>
    <m/>
    <x v="2"/>
    <m/>
    <m/>
    <m/>
    <m/>
  </r>
  <r>
    <n v="78"/>
    <x v="1"/>
    <s v="Dairy Worker"/>
    <s v="AGR/Q4102"/>
    <n v="2"/>
    <m/>
    <m/>
    <m/>
    <m/>
    <m/>
    <n v="8"/>
    <n v="1"/>
    <s v="5th Class Pass ,Preferably"/>
    <m/>
    <m/>
    <n v="150"/>
    <m/>
    <m/>
    <m/>
    <m/>
    <m/>
    <m/>
    <s v="I"/>
    <m/>
    <m/>
    <m/>
    <m/>
    <m/>
    <x v="3"/>
    <m/>
    <m/>
    <m/>
    <m/>
  </r>
  <r>
    <n v="79"/>
    <x v="1"/>
    <s v="Farm Worker-Layer"/>
    <s v="AGR/Q4307"/>
    <n v="3"/>
    <m/>
    <m/>
    <m/>
    <m/>
    <m/>
    <n v="5"/>
    <n v="1"/>
    <s v="8th Class, Preferably"/>
    <m/>
    <m/>
    <n v="200"/>
    <m/>
    <m/>
    <m/>
    <m/>
    <m/>
    <m/>
    <s v="II"/>
    <m/>
    <m/>
    <m/>
    <m/>
    <m/>
    <x v="1"/>
    <m/>
    <m/>
    <m/>
    <m/>
  </r>
  <r>
    <n v="80"/>
    <x v="1"/>
    <s v="Farm Workshop Foreman/Supervisor"/>
    <s v="AGR/Q1109"/>
    <n v="5"/>
    <m/>
    <m/>
    <m/>
    <m/>
    <m/>
    <n v="4"/>
    <n v="1"/>
    <s v="10th Class/ITI, Preferably"/>
    <m/>
    <m/>
    <n v="150"/>
    <m/>
    <m/>
    <m/>
    <m/>
    <m/>
    <m/>
    <s v="I"/>
    <s v="C"/>
    <m/>
    <m/>
    <m/>
    <m/>
    <x v="0"/>
    <m/>
    <m/>
    <m/>
    <m/>
  </r>
  <r>
    <n v="81"/>
    <x v="1"/>
    <s v="Farm Workshop/Service Manager"/>
    <s v="AGR/Q1110"/>
    <n v="6"/>
    <m/>
    <m/>
    <m/>
    <m/>
    <m/>
    <n v="3"/>
    <n v="1"/>
    <s v="B.Tech/ B.E / Graduate in Business Administration "/>
    <m/>
    <m/>
    <n v="150"/>
    <m/>
    <m/>
    <m/>
    <m/>
    <m/>
    <m/>
    <s v="I"/>
    <s v="C"/>
    <m/>
    <m/>
    <m/>
    <m/>
    <x v="0"/>
    <m/>
    <m/>
    <m/>
    <m/>
  </r>
  <r>
    <n v="82"/>
    <x v="1"/>
    <s v="Feed Technician"/>
    <s v="AGR/Q5109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3"/>
    <x v="1"/>
    <s v="Fish Seed Grower"/>
    <s v="AGR/Q4908"/>
    <n v="5"/>
    <m/>
    <m/>
    <m/>
    <m/>
    <m/>
    <n v="3"/>
    <n v="1"/>
    <s v="10th Class ,Preferably"/>
    <m/>
    <m/>
    <n v="150"/>
    <m/>
    <m/>
    <m/>
    <m/>
    <m/>
    <m/>
    <s v="I"/>
    <s v="A"/>
    <m/>
    <m/>
    <m/>
    <m/>
    <x v="1"/>
    <m/>
    <m/>
    <m/>
    <m/>
  </r>
  <r>
    <n v="84"/>
    <x v="1"/>
    <s v="Fisheries Extension Associate"/>
    <s v="AGR/Q5107"/>
    <n v="4"/>
    <m/>
    <m/>
    <m/>
    <m/>
    <m/>
    <n v="2"/>
    <n v="1"/>
    <s v="5th Class, Preferably"/>
    <m/>
    <m/>
    <n v="200"/>
    <m/>
    <m/>
    <m/>
    <m/>
    <m/>
    <m/>
    <s v="I"/>
    <m/>
    <m/>
    <m/>
    <m/>
    <m/>
    <x v="1"/>
    <m/>
    <m/>
    <m/>
    <m/>
  </r>
  <r>
    <n v="85"/>
    <x v="1"/>
    <s v="Fishing boat deckhand"/>
    <s v="AGR/Q5101"/>
    <n v="4"/>
    <m/>
    <m/>
    <m/>
    <m/>
    <m/>
    <n v="3"/>
    <n v="1"/>
    <s v="5th Class, Preferably"/>
    <m/>
    <m/>
    <n v="200"/>
    <m/>
    <m/>
    <m/>
    <m/>
    <m/>
    <m/>
    <s v="I"/>
    <m/>
    <m/>
    <m/>
    <m/>
    <m/>
    <x v="1"/>
    <m/>
    <m/>
    <m/>
    <m/>
  </r>
  <r>
    <n v="86"/>
    <x v="1"/>
    <s v="Fishing boat driver ( Small Mechanized vessels&lt; 20 OAL)"/>
    <s v="AGR/Q5002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7"/>
    <x v="1"/>
    <s v="Fishing boat maintenance worker"/>
    <s v="AGR/Q5102"/>
    <n v="3"/>
    <m/>
    <m/>
    <m/>
    <m/>
    <m/>
    <n v="3"/>
    <n v="1"/>
    <s v="5th Class, Preferably"/>
    <m/>
    <m/>
    <n v="200"/>
    <m/>
    <m/>
    <m/>
    <m/>
    <m/>
    <m/>
    <s v="I"/>
    <m/>
    <m/>
    <m/>
    <m/>
    <m/>
    <x v="1"/>
    <m/>
    <m/>
    <m/>
    <m/>
  </r>
  <r>
    <n v="88"/>
    <x v="1"/>
    <s v="Fishing boat mechanic"/>
    <s v="AGR/Q5103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9"/>
    <x v="1"/>
    <s v="Floriculturist - Open cultivation"/>
    <s v="AGR/Q0701"/>
    <n v="4"/>
    <m/>
    <m/>
    <m/>
    <m/>
    <m/>
    <n v="4"/>
    <n v="1"/>
    <s v="5th Class Pass ,Preferably"/>
    <m/>
    <m/>
    <n v="180"/>
    <m/>
    <m/>
    <m/>
    <m/>
    <m/>
    <m/>
    <s v="II"/>
    <s v="A"/>
    <m/>
    <s v="Cat 1 (Phase 1)"/>
    <m/>
    <m/>
    <x v="3"/>
    <m/>
    <m/>
    <m/>
    <m/>
  </r>
  <r>
    <n v="90"/>
    <x v="1"/>
    <s v="Floriculturist - Protected cultivation"/>
    <s v="AGR/Q0702"/>
    <n v="4"/>
    <m/>
    <m/>
    <m/>
    <m/>
    <m/>
    <n v="4"/>
    <n v="1"/>
    <s v="5th Class Pass ,Preferably"/>
    <m/>
    <m/>
    <n v="200"/>
    <m/>
    <m/>
    <m/>
    <m/>
    <m/>
    <m/>
    <s v="II"/>
    <s v="C"/>
    <m/>
    <m/>
    <m/>
    <m/>
    <x v="3"/>
    <m/>
    <m/>
    <m/>
    <m/>
  </r>
  <r>
    <n v="91"/>
    <x v="1"/>
    <s v="Florist"/>
    <s v="AGR/Q0703"/>
    <n v="4"/>
    <m/>
    <m/>
    <m/>
    <m/>
    <m/>
    <n v="8"/>
    <n v="1"/>
    <s v="12th Class, Preferably with specialization in biology"/>
    <m/>
    <m/>
    <n v="200"/>
    <m/>
    <m/>
    <m/>
    <m/>
    <m/>
    <m/>
    <s v="II"/>
    <m/>
    <m/>
    <m/>
    <m/>
    <m/>
    <x v="1"/>
    <m/>
    <m/>
    <m/>
    <m/>
  </r>
  <r>
    <n v="92"/>
    <x v="1"/>
    <s v="Flower Handler — Packaging &amp; Palletising"/>
    <s v="AGR/Q0704"/>
    <n v="4"/>
    <m/>
    <m/>
    <m/>
    <m/>
    <m/>
    <n v="4"/>
    <n v="1"/>
    <s v="5th Class ,Preferably"/>
    <m/>
    <m/>
    <n v="200"/>
    <m/>
    <m/>
    <m/>
    <m/>
    <m/>
    <m/>
    <s v="I"/>
    <m/>
    <m/>
    <m/>
    <m/>
    <m/>
    <x v="1"/>
    <m/>
    <m/>
    <m/>
    <m/>
  </r>
  <r>
    <n v="93"/>
    <x v="1"/>
    <s v="Forest Nursery Raiser"/>
    <s v="AGR/Q6103"/>
    <n v="4"/>
    <m/>
    <m/>
    <m/>
    <m/>
    <m/>
    <n v="6"/>
    <n v="1"/>
    <s v="5th Class, Preferably Primary Education"/>
    <m/>
    <m/>
    <n v="200"/>
    <m/>
    <m/>
    <m/>
    <m/>
    <m/>
    <m/>
    <s v="II"/>
    <m/>
    <m/>
    <m/>
    <m/>
    <m/>
    <x v="1"/>
    <m/>
    <m/>
    <m/>
    <m/>
  </r>
  <r>
    <n v="94"/>
    <x v="1"/>
    <s v="Freshwater aquaculture farmer "/>
    <s v="AGR/Q4905"/>
    <n v="4"/>
    <m/>
    <m/>
    <m/>
    <m/>
    <m/>
    <n v="4"/>
    <n v="1"/>
    <s v="8th Class, Preferably"/>
    <m/>
    <m/>
    <n v="200"/>
    <m/>
    <m/>
    <m/>
    <m/>
    <m/>
    <m/>
    <s v="I"/>
    <m/>
    <m/>
    <m/>
    <m/>
    <m/>
    <x v="1"/>
    <m/>
    <m/>
    <m/>
    <m/>
  </r>
  <r>
    <n v="95"/>
    <x v="1"/>
    <s v="Friends of Coconut Tree"/>
    <s v="AGR/Q0504"/>
    <n v="3"/>
    <m/>
    <m/>
    <m/>
    <m/>
    <m/>
    <n v="6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96"/>
    <x v="1"/>
    <s v="Gardener"/>
    <s v="AGR/Q0801"/>
    <n v="4"/>
    <m/>
    <m/>
    <m/>
    <m/>
    <m/>
    <n v="4"/>
    <n v="1"/>
    <s v="5th Class Pass ,Preferably"/>
    <n v="130"/>
    <n v="170"/>
    <n v="300"/>
    <m/>
    <m/>
    <m/>
    <m/>
    <s v="Yes"/>
    <s v="Yes"/>
    <s v="II"/>
    <s v="A"/>
    <s v="Yes"/>
    <m/>
    <m/>
    <m/>
    <x v="3"/>
    <m/>
    <m/>
    <m/>
    <m/>
  </r>
  <r>
    <n v="97"/>
    <x v="1"/>
    <s v="Greenhouse Fitter"/>
    <s v="AGR/Q1001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2"/>
    <m/>
    <m/>
    <m/>
    <m/>
  </r>
  <r>
    <n v="98"/>
    <x v="1"/>
    <s v="Greenhouse Operator"/>
    <s v="AGR/Q1003"/>
    <n v="3"/>
    <m/>
    <m/>
    <m/>
    <m/>
    <m/>
    <n v="2"/>
    <n v="1"/>
    <s v="5th Class Pass ,Preferably"/>
    <n v="90"/>
    <n v="110"/>
    <n v="200"/>
    <m/>
    <m/>
    <m/>
    <m/>
    <s v="Yes"/>
    <s v="Yes"/>
    <s v="I"/>
    <s v="C"/>
    <s v="Yes"/>
    <m/>
    <m/>
    <m/>
    <x v="1"/>
    <m/>
    <m/>
    <m/>
    <m/>
  </r>
  <r>
    <n v="99"/>
    <x v="1"/>
    <s v="Harvesting Machine Operator"/>
    <s v="AGR/Q1102"/>
    <n v="4"/>
    <m/>
    <m/>
    <m/>
    <m/>
    <m/>
    <n v="5"/>
    <n v="1"/>
    <s v="10th Class ,Preferably"/>
    <m/>
    <m/>
    <n v="200"/>
    <m/>
    <m/>
    <m/>
    <m/>
    <m/>
    <m/>
    <s v="I"/>
    <m/>
    <m/>
    <m/>
    <m/>
    <m/>
    <x v="3"/>
    <m/>
    <m/>
    <m/>
    <m/>
  </r>
  <r>
    <n v="100"/>
    <x v="1"/>
    <s v="Hatchery Incharge"/>
    <s v="AGR/Q4401"/>
    <n v="5"/>
    <m/>
    <m/>
    <m/>
    <m/>
    <m/>
    <n v="7"/>
    <n v="1"/>
    <s v="No formal education"/>
    <m/>
    <m/>
    <n v="175"/>
    <m/>
    <m/>
    <m/>
    <m/>
    <m/>
    <m/>
    <s v="II"/>
    <m/>
    <m/>
    <m/>
    <m/>
    <m/>
    <x v="2"/>
    <m/>
    <m/>
    <m/>
    <m/>
  </r>
  <r>
    <n v="101"/>
    <x v="1"/>
    <s v="Hatchery Production Worker"/>
    <s v="AGR/Q4901"/>
    <n v="3"/>
    <m/>
    <m/>
    <m/>
    <m/>
    <m/>
    <n v="5"/>
    <n v="1"/>
    <s v="No formal education"/>
    <m/>
    <m/>
    <n v="200"/>
    <m/>
    <m/>
    <m/>
    <m/>
    <m/>
    <m/>
    <s v="I"/>
    <m/>
    <m/>
    <m/>
    <m/>
    <m/>
    <x v="3"/>
    <m/>
    <m/>
    <m/>
    <m/>
  </r>
  <r>
    <n v="102"/>
    <x v="1"/>
    <s v="Hatchery Manager"/>
    <s v="AGR/Q4912"/>
    <n v="6"/>
    <m/>
    <m/>
    <m/>
    <m/>
    <m/>
    <n v="5"/>
    <n v="1"/>
    <s v="Bachelor’s degree in Fisheries/Aquaculture/Marine Biology or Zoology"/>
    <m/>
    <m/>
    <n v="200"/>
    <m/>
    <m/>
    <m/>
    <m/>
    <m/>
    <m/>
    <s v="I"/>
    <m/>
    <m/>
    <m/>
    <m/>
    <m/>
    <x v="1"/>
    <m/>
    <m/>
    <m/>
    <m/>
  </r>
  <r>
    <n v="103"/>
    <x v="1"/>
    <s v="Inland capture fisherman cum primary processor"/>
    <s v="AGR/Q5003"/>
    <n v="4"/>
    <m/>
    <m/>
    <m/>
    <m/>
    <m/>
    <n v="5"/>
    <n v="1"/>
    <s v="8th Class, Preferably"/>
    <m/>
    <m/>
    <n v="200"/>
    <m/>
    <m/>
    <m/>
    <m/>
    <m/>
    <m/>
    <s v="I"/>
    <m/>
    <m/>
    <m/>
    <m/>
    <m/>
    <x v="1"/>
    <m/>
    <m/>
    <m/>
    <m/>
  </r>
  <r>
    <n v="104"/>
    <x v="1"/>
    <s v="Crab fattening farmer"/>
    <s v="AGR/Q4907"/>
    <n v="4"/>
    <m/>
    <m/>
    <m/>
    <m/>
    <m/>
    <n v="4"/>
    <n v="1"/>
    <s v="8th Class, Preferably"/>
    <m/>
    <m/>
    <n v="200"/>
    <m/>
    <m/>
    <m/>
    <m/>
    <m/>
    <m/>
    <s v="II"/>
    <m/>
    <m/>
    <m/>
    <m/>
    <m/>
    <x v="1"/>
    <m/>
    <m/>
    <m/>
    <m/>
  </r>
  <r>
    <n v="105"/>
    <x v="1"/>
    <s v="Maize Cultivator"/>
    <s v="AGR/Q0103"/>
    <n v="4"/>
    <m/>
    <m/>
    <m/>
    <m/>
    <m/>
    <n v="10"/>
    <n v="1"/>
    <s v="5th Class Pass ,Preferably"/>
    <m/>
    <m/>
    <n v="150"/>
    <m/>
    <m/>
    <m/>
    <m/>
    <m/>
    <m/>
    <s v="II"/>
    <m/>
    <m/>
    <m/>
    <s v="AGR102"/>
    <m/>
    <x v="3"/>
    <m/>
    <m/>
    <m/>
    <m/>
  </r>
  <r>
    <n v="106"/>
    <x v="1"/>
    <s v="Mango grower"/>
    <s v="AGR/Q0302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107"/>
    <x v="1"/>
    <s v="Mariculture operator"/>
    <s v="AGR/Q4909"/>
    <n v="4"/>
    <m/>
    <m/>
    <m/>
    <m/>
    <m/>
    <n v="4"/>
    <n v="1"/>
    <s v="8th Class, Preferably"/>
    <m/>
    <m/>
    <n v="200"/>
    <m/>
    <m/>
    <m/>
    <m/>
    <m/>
    <m/>
    <s v="I"/>
    <m/>
    <m/>
    <m/>
    <m/>
    <m/>
    <x v="1"/>
    <m/>
    <m/>
    <m/>
    <m/>
  </r>
  <r>
    <n v="108"/>
    <x v="1"/>
    <s v="Marine Capture Fisherman cum Primary Processor"/>
    <s v="AGR/Q5001"/>
    <n v="4"/>
    <m/>
    <m/>
    <m/>
    <m/>
    <m/>
    <n v="6"/>
    <n v="1"/>
    <s v="No formal education"/>
    <n v="60"/>
    <n v="90"/>
    <n v="150"/>
    <m/>
    <m/>
    <m/>
    <m/>
    <s v="Yes"/>
    <m/>
    <s v="I"/>
    <m/>
    <m/>
    <m/>
    <m/>
    <m/>
    <x v="3"/>
    <m/>
    <m/>
    <m/>
    <m/>
  </r>
  <r>
    <n v="109"/>
    <x v="1"/>
    <s v="Medicial Plants Grower"/>
    <s v="AGR/Q0901"/>
    <n v="4"/>
    <m/>
    <m/>
    <m/>
    <m/>
    <m/>
    <n v="5"/>
    <n v="1"/>
    <s v="Primary Education (5th Pass Preferably)"/>
    <m/>
    <m/>
    <n v="240"/>
    <m/>
    <m/>
    <m/>
    <m/>
    <m/>
    <m/>
    <s v="II"/>
    <m/>
    <m/>
    <m/>
    <m/>
    <m/>
    <x v="1"/>
    <m/>
    <m/>
    <m/>
    <m/>
  </r>
  <r>
    <n v="110"/>
    <x v="1"/>
    <s v="Micro irrigation Technician"/>
    <s v="AGR/Q1002"/>
    <n v="4"/>
    <m/>
    <m/>
    <m/>
    <m/>
    <m/>
    <n v="4"/>
    <n v="1"/>
    <s v="8th Class Pass preferable"/>
    <n v="80"/>
    <n v="120"/>
    <n v="200"/>
    <m/>
    <m/>
    <m/>
    <m/>
    <s v="Yes"/>
    <s v="Yes"/>
    <s v="I"/>
    <s v="A"/>
    <s v="Yes"/>
    <m/>
    <m/>
    <m/>
    <x v="3"/>
    <m/>
    <m/>
    <m/>
    <m/>
  </r>
  <r>
    <n v="111"/>
    <x v="1"/>
    <s v="Village Level Milk Collection Center Incharge"/>
    <s v="AGR/Q4202"/>
    <n v="4"/>
    <m/>
    <m/>
    <m/>
    <m/>
    <m/>
    <n v="5"/>
    <n v="1"/>
    <s v="10th Class, Preferably/ Diploma in dairy management"/>
    <m/>
    <m/>
    <n v="200"/>
    <m/>
    <m/>
    <m/>
    <m/>
    <m/>
    <m/>
    <s v="I"/>
    <m/>
    <m/>
    <m/>
    <m/>
    <m/>
    <x v="1"/>
    <m/>
    <m/>
    <m/>
    <m/>
  </r>
  <r>
    <n v="112"/>
    <x v="1"/>
    <s v="Milk Route Supervisor"/>
    <s v="AGR/Q4201"/>
    <n v="5"/>
    <m/>
    <m/>
    <m/>
    <m/>
    <m/>
    <n v="5"/>
    <n v="1"/>
    <s v="12th Class, Preferably/Certificate in logistics management"/>
    <m/>
    <m/>
    <n v="150"/>
    <m/>
    <m/>
    <m/>
    <m/>
    <m/>
    <m/>
    <s v="I"/>
    <m/>
    <m/>
    <m/>
    <m/>
    <m/>
    <x v="1"/>
    <m/>
    <m/>
    <m/>
    <m/>
  </r>
  <r>
    <n v="113"/>
    <x v="1"/>
    <s v="Milk Tester"/>
    <s v="AGR/Q4203"/>
    <n v="4"/>
    <m/>
    <m/>
    <m/>
    <m/>
    <m/>
    <n v="5"/>
    <n v="1"/>
    <s v="12th Class with certification in laboratory techniques"/>
    <m/>
    <m/>
    <n v="150"/>
    <m/>
    <m/>
    <m/>
    <m/>
    <m/>
    <m/>
    <s v="I"/>
    <m/>
    <m/>
    <m/>
    <m/>
    <m/>
    <x v="1"/>
    <m/>
    <m/>
    <m/>
    <m/>
  </r>
  <r>
    <n v="114"/>
    <x v="1"/>
    <s v="Fish Retailer"/>
    <s v="AGR/Q5104"/>
    <n v="3"/>
    <m/>
    <m/>
    <m/>
    <m/>
    <m/>
    <n v="2"/>
    <n v="1"/>
    <s v="8th Class, Preferably"/>
    <m/>
    <m/>
    <n v="200"/>
    <m/>
    <m/>
    <m/>
    <m/>
    <m/>
    <m/>
    <s v="I"/>
    <m/>
    <m/>
    <m/>
    <m/>
    <m/>
    <x v="1"/>
    <m/>
    <m/>
    <m/>
    <m/>
  </r>
  <r>
    <n v="115"/>
    <x v="1"/>
    <s v="Mushroom Grower (small entrepreneur)"/>
    <s v="AGR/Q7803"/>
    <n v="4"/>
    <m/>
    <m/>
    <m/>
    <m/>
    <m/>
    <n v="6"/>
    <n v="1"/>
    <s v="8th Class, Preferably"/>
    <n v="75"/>
    <n v="125"/>
    <n v="200"/>
    <m/>
    <m/>
    <m/>
    <m/>
    <s v="Yes"/>
    <m/>
    <s v="II"/>
    <m/>
    <m/>
    <m/>
    <m/>
    <m/>
    <x v="1"/>
    <m/>
    <m/>
    <m/>
    <m/>
  </r>
  <r>
    <n v="116"/>
    <x v="1"/>
    <s v="Neera Technician"/>
    <s v="AGR/Q0505"/>
    <n v="3"/>
    <m/>
    <m/>
    <m/>
    <m/>
    <m/>
    <n v="7"/>
    <n v="1"/>
    <s v="5th Class Pass ,Preferably"/>
    <m/>
    <m/>
    <n v="180"/>
    <m/>
    <m/>
    <m/>
    <m/>
    <m/>
    <m/>
    <s v="III"/>
    <m/>
    <m/>
    <m/>
    <m/>
    <m/>
    <x v="3"/>
    <m/>
    <m/>
    <m/>
    <m/>
  </r>
  <r>
    <n v="117"/>
    <x v="1"/>
    <s v="Fishing Gear Technician"/>
    <s v="AGR/Q5105"/>
    <n v="4"/>
    <m/>
    <m/>
    <m/>
    <m/>
    <m/>
    <n v="3"/>
    <n v="1"/>
    <s v="5th Class ,Preferably"/>
    <m/>
    <m/>
    <n v="200"/>
    <m/>
    <m/>
    <m/>
    <m/>
    <m/>
    <m/>
    <s v="I"/>
    <m/>
    <m/>
    <m/>
    <m/>
    <m/>
    <x v="1"/>
    <m/>
    <m/>
    <m/>
    <m/>
  </r>
  <r>
    <n v="118"/>
    <x v="1"/>
    <s v="Non Timber Forest Produce Collector "/>
    <s v="AGR/Q6102"/>
    <n v="3"/>
    <m/>
    <m/>
    <m/>
    <m/>
    <m/>
    <n v="4"/>
    <n v="1"/>
    <s v="5th Class, Preferably Primary Education"/>
    <m/>
    <m/>
    <n v="200"/>
    <m/>
    <m/>
    <m/>
    <m/>
    <m/>
    <m/>
    <s v="III"/>
    <m/>
    <m/>
    <m/>
    <m/>
    <m/>
    <x v="1"/>
    <m/>
    <m/>
    <m/>
    <m/>
  </r>
  <r>
    <n v="119"/>
    <x v="1"/>
    <s v="Organic Grower"/>
    <s v="AGR/Q1201"/>
    <n v="4"/>
    <m/>
    <m/>
    <m/>
    <m/>
    <m/>
    <n v="9"/>
    <n v="1"/>
    <s v="5th Class P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120"/>
    <x v="1"/>
    <s v="Ornamental fish technician"/>
    <s v="AGR/Q4910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1"/>
    <m/>
    <m/>
    <m/>
    <m/>
  </r>
  <r>
    <n v="121"/>
    <x v="1"/>
    <s v="Operator-Reaper Thresher and Crop Residue Machinery"/>
    <s v="AGR/Q1105"/>
    <n v="4"/>
    <m/>
    <m/>
    <m/>
    <m/>
    <m/>
    <n v="5"/>
    <n v="1"/>
    <s v="8th Class, Preferably"/>
    <m/>
    <m/>
    <n v="180"/>
    <m/>
    <m/>
    <m/>
    <m/>
    <m/>
    <m/>
    <s v="I"/>
    <s v="B"/>
    <m/>
    <m/>
    <m/>
    <m/>
    <x v="0"/>
    <m/>
    <m/>
    <m/>
    <m/>
  </r>
  <r>
    <n v="122"/>
    <x v="1"/>
    <s v="Packhouse Worker"/>
    <s v="AGR/Q7503"/>
    <n v="3"/>
    <m/>
    <m/>
    <m/>
    <m/>
    <m/>
    <n v="9"/>
    <n v="1"/>
    <s v="5th Class Pass ,Preferably"/>
    <n v="91"/>
    <n v="129"/>
    <n v="220"/>
    <m/>
    <m/>
    <m/>
    <m/>
    <s v="Yes"/>
    <m/>
    <s v="I"/>
    <m/>
    <m/>
    <m/>
    <m/>
    <m/>
    <x v="1"/>
    <m/>
    <m/>
    <m/>
    <m/>
  </r>
  <r>
    <n v="123"/>
    <x v="1"/>
    <s v="Paddy Cultivator"/>
    <s v="AGR/Q0101"/>
    <n v="4"/>
    <m/>
    <m/>
    <m/>
    <m/>
    <m/>
    <n v="8"/>
    <n v="1"/>
    <s v="5th Class Pass ,Preferably"/>
    <n v="60"/>
    <n v="90"/>
    <n v="150"/>
    <m/>
    <m/>
    <m/>
    <m/>
    <s v="Yes"/>
    <m/>
    <s v="II"/>
    <s v="A"/>
    <m/>
    <s v="Cat 1 (Phase 1)"/>
    <s v="AGR102"/>
    <m/>
    <x v="3"/>
    <m/>
    <m/>
    <m/>
    <m/>
  </r>
  <r>
    <n v="124"/>
    <x v="1"/>
    <s v="Pearl culture technician"/>
    <s v="AGR/Q4913"/>
    <n v="4"/>
    <m/>
    <m/>
    <m/>
    <m/>
    <m/>
    <n v="3"/>
    <n v="1"/>
    <s v="10th Class ,Preferably"/>
    <m/>
    <m/>
    <n v="200"/>
    <m/>
    <m/>
    <m/>
    <m/>
    <m/>
    <m/>
    <s v="I"/>
    <m/>
    <m/>
    <m/>
    <m/>
    <m/>
    <x v="1"/>
    <m/>
    <m/>
    <m/>
    <m/>
  </r>
  <r>
    <n v="125"/>
    <x v="1"/>
    <s v="Pesticide &amp; Fertilizer"/>
    <s v="AGR/Q1202"/>
    <n v="3"/>
    <m/>
    <m/>
    <m/>
    <m/>
    <m/>
    <n v="3"/>
    <n v="1"/>
    <s v="8th Class, Preferably"/>
    <n v="90"/>
    <n v="110"/>
    <n v="200"/>
    <m/>
    <m/>
    <m/>
    <m/>
    <s v="Yes"/>
    <m/>
    <s v="II"/>
    <m/>
    <m/>
    <m/>
    <m/>
    <m/>
    <x v="1"/>
    <m/>
    <m/>
    <m/>
    <m/>
  </r>
  <r>
    <n v="126"/>
    <x v="1"/>
    <s v="Poultry farm manager"/>
    <s v="AGR/Q4303"/>
    <n v="7"/>
    <m/>
    <m/>
    <m/>
    <m/>
    <m/>
    <n v="6"/>
    <n v="1"/>
    <s v="Graduate degree in Agriculture with specialization in Poultry"/>
    <m/>
    <m/>
    <n v="240"/>
    <m/>
    <m/>
    <m/>
    <m/>
    <m/>
    <m/>
    <s v="II"/>
    <m/>
    <m/>
    <m/>
    <m/>
    <m/>
    <x v="1"/>
    <m/>
    <m/>
    <m/>
    <m/>
  </r>
  <r>
    <n v="127"/>
    <x v="1"/>
    <s v="Poultry feed, food safety and labelling supervisor "/>
    <s v="AGR/Q4305"/>
    <n v="5"/>
    <m/>
    <m/>
    <m/>
    <m/>
    <m/>
    <n v="6"/>
    <n v="1"/>
    <s v="12th Class"/>
    <m/>
    <m/>
    <n v="240"/>
    <m/>
    <m/>
    <m/>
    <m/>
    <m/>
    <m/>
    <s v="II"/>
    <m/>
    <m/>
    <m/>
    <m/>
    <m/>
    <x v="1"/>
    <m/>
    <m/>
    <m/>
    <m/>
  </r>
  <r>
    <n v="128"/>
    <x v="1"/>
    <s v="Poultry shed designer"/>
    <s v="AGR/Q4304"/>
    <n v="6"/>
    <m/>
    <m/>
    <m/>
    <m/>
    <m/>
    <n v="7"/>
    <n v="1"/>
    <s v="Bachelors degree in Architecture"/>
    <m/>
    <m/>
    <n v="240"/>
    <m/>
    <m/>
    <m/>
    <m/>
    <m/>
    <m/>
    <s v="II"/>
    <m/>
    <m/>
    <m/>
    <m/>
    <m/>
    <x v="1"/>
    <m/>
    <m/>
    <m/>
    <m/>
  </r>
  <r>
    <n v="129"/>
    <x v="1"/>
    <s v="Pulses Cultivator"/>
    <s v="AGR/Q0104"/>
    <n v="4"/>
    <m/>
    <m/>
    <m/>
    <m/>
    <m/>
    <n v="10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130"/>
    <x v="1"/>
    <s v="Quality Seed Grower"/>
    <s v="AGR/Q7101"/>
    <n v="4"/>
    <m/>
    <m/>
    <m/>
    <m/>
    <m/>
    <n v="6"/>
    <n v="1"/>
    <s v="5th Class Pass ,Preferably"/>
    <n v="90"/>
    <n v="110"/>
    <n v="200"/>
    <m/>
    <m/>
    <m/>
    <m/>
    <s v="Yes"/>
    <s v="Yes"/>
    <s v="II"/>
    <s v="A"/>
    <s v="Yes"/>
    <m/>
    <m/>
    <m/>
    <x v="3"/>
    <m/>
    <m/>
    <m/>
    <m/>
  </r>
  <r>
    <n v="131"/>
    <x v="1"/>
    <s v="Ripening Chamber Operator"/>
    <s v="AGR/Q7504"/>
    <n v="4"/>
    <m/>
    <m/>
    <m/>
    <m/>
    <m/>
    <n v="3"/>
    <n v="1"/>
    <s v="12th Class"/>
    <n v="80"/>
    <n v="140"/>
    <n v="220"/>
    <m/>
    <m/>
    <m/>
    <m/>
    <s v="Yes"/>
    <m/>
    <s v="I"/>
    <m/>
    <m/>
    <m/>
    <m/>
    <m/>
    <x v="1"/>
    <m/>
    <m/>
    <m/>
    <m/>
  </r>
  <r>
    <n v="132"/>
    <x v="1"/>
    <s v="Roof Top Gardener"/>
    <s v="AGR/Q0802"/>
    <n v="4"/>
    <m/>
    <m/>
    <m/>
    <m/>
    <m/>
    <n v="5"/>
    <n v="1"/>
    <s v="8th Class, Preferably"/>
    <m/>
    <m/>
    <n v="250"/>
    <m/>
    <m/>
    <m/>
    <m/>
    <m/>
    <m/>
    <s v="II"/>
    <m/>
    <m/>
    <m/>
    <m/>
    <m/>
    <x v="1"/>
    <m/>
    <m/>
    <m/>
    <m/>
  </r>
  <r>
    <n v="133"/>
    <x v="1"/>
    <s v="Seed Processing Worker"/>
    <s v="AGR/Q7102"/>
    <n v="3"/>
    <m/>
    <m/>
    <m/>
    <m/>
    <m/>
    <n v="5"/>
    <n v="1"/>
    <s v="No entry barrier"/>
    <n v="65"/>
    <n v="85"/>
    <n v="150"/>
    <m/>
    <m/>
    <m/>
    <m/>
    <s v="Yes"/>
    <m/>
    <s v="II"/>
    <m/>
    <m/>
    <s v="Cat 1 (Phase 1)"/>
    <m/>
    <m/>
    <x v="3"/>
    <m/>
    <m/>
    <m/>
    <m/>
  </r>
  <r>
    <n v="134"/>
    <x v="1"/>
    <s v="Seed Analysis In-charge"/>
    <s v="AGR/Q7103"/>
    <n v="5"/>
    <m/>
    <m/>
    <m/>
    <m/>
    <m/>
    <n v="6"/>
    <n v="1"/>
    <s v="12th Class, Preferably"/>
    <m/>
    <m/>
    <n v="200"/>
    <m/>
    <m/>
    <m/>
    <m/>
    <m/>
    <m/>
    <s v="II"/>
    <m/>
    <m/>
    <m/>
    <m/>
    <m/>
    <x v="1"/>
    <m/>
    <m/>
    <m/>
    <m/>
  </r>
  <r>
    <n v="135"/>
    <x v="1"/>
    <s v="Seed plant production supervisor"/>
    <s v="AGR/Q7105"/>
    <n v="5"/>
    <m/>
    <m/>
    <m/>
    <m/>
    <m/>
    <n v="6"/>
    <n v="1"/>
    <s v="12th Class, Preferably"/>
    <m/>
    <m/>
    <n v="200"/>
    <m/>
    <m/>
    <m/>
    <m/>
    <m/>
    <m/>
    <s v="II"/>
    <m/>
    <m/>
    <m/>
    <m/>
    <m/>
    <x v="1"/>
    <m/>
    <m/>
    <m/>
    <m/>
  </r>
  <r>
    <n v="136"/>
    <x v="1"/>
    <s v="Seed processing plant technician"/>
    <s v="AGR/Q7104"/>
    <n v="4"/>
    <m/>
    <m/>
    <m/>
    <m/>
    <m/>
    <n v="5"/>
    <n v="1"/>
    <s v="8th Class, Preferably"/>
    <m/>
    <m/>
    <n v="200"/>
    <m/>
    <m/>
    <m/>
    <m/>
    <m/>
    <m/>
    <s v="I"/>
    <m/>
    <m/>
    <m/>
    <m/>
    <m/>
    <x v="1"/>
    <m/>
    <m/>
    <m/>
    <m/>
  </r>
  <r>
    <n v="137"/>
    <x v="1"/>
    <s v="Sericulturist"/>
    <s v="AGR/Q5201"/>
    <n v="4"/>
    <m/>
    <m/>
    <m/>
    <m/>
    <m/>
    <n v="5"/>
    <n v="1"/>
    <s v="5th Class Pass ,Preferably"/>
    <m/>
    <m/>
    <n v="180"/>
    <m/>
    <m/>
    <m/>
    <m/>
    <m/>
    <m/>
    <s v="III"/>
    <m/>
    <m/>
    <m/>
    <m/>
    <m/>
    <x v="3"/>
    <m/>
    <m/>
    <m/>
    <m/>
  </r>
  <r>
    <n v="138"/>
    <x v="1"/>
    <s v="Fishing Equipment Technician (Electronics)"/>
    <s v="AGR/Q5106"/>
    <n v="4"/>
    <m/>
    <m/>
    <m/>
    <m/>
    <m/>
    <n v="3"/>
    <n v="1"/>
    <s v="5th Class ,Preferably"/>
    <m/>
    <m/>
    <n v="200"/>
    <m/>
    <m/>
    <m/>
    <m/>
    <m/>
    <m/>
    <s v="I"/>
    <m/>
    <m/>
    <m/>
    <m/>
    <m/>
    <x v="1"/>
    <m/>
    <m/>
    <m/>
    <m/>
  </r>
  <r>
    <n v="139"/>
    <x v="1"/>
    <s v="Service and Maintenance Technician-Farm Machinery"/>
    <s v="AGR/Q1106"/>
    <n v="4"/>
    <m/>
    <m/>
    <m/>
    <m/>
    <m/>
    <n v="5"/>
    <n v="1"/>
    <s v="10th Class ,Preferably"/>
    <m/>
    <m/>
    <n v="200"/>
    <m/>
    <m/>
    <m/>
    <m/>
    <m/>
    <m/>
    <s v="I"/>
    <s v="A"/>
    <m/>
    <m/>
    <s v="AGR104"/>
    <m/>
    <x v="0"/>
    <m/>
    <m/>
    <m/>
    <m/>
  </r>
  <r>
    <n v="140"/>
    <x v="1"/>
    <s v="Setting operator "/>
    <s v="AGR/Q4402"/>
    <n v="3"/>
    <m/>
    <m/>
    <m/>
    <m/>
    <m/>
    <n v="4"/>
    <n v="1"/>
    <s v="8th Class, Preferably"/>
    <m/>
    <m/>
    <n v="200"/>
    <m/>
    <m/>
    <m/>
    <m/>
    <m/>
    <m/>
    <s v="II"/>
    <m/>
    <m/>
    <m/>
    <m/>
    <m/>
    <x v="1"/>
    <m/>
    <m/>
    <m/>
    <m/>
  </r>
  <r>
    <n v="141"/>
    <x v="1"/>
    <s v="Shrimp farmer"/>
    <s v="AGR/Q4902"/>
    <n v="4"/>
    <m/>
    <m/>
    <m/>
    <m/>
    <m/>
    <n v="10"/>
    <n v="1"/>
    <s v="No formal education"/>
    <m/>
    <m/>
    <n v="200"/>
    <m/>
    <m/>
    <m/>
    <m/>
    <m/>
    <m/>
    <s v="I"/>
    <m/>
    <m/>
    <m/>
    <m/>
    <m/>
    <x v="3"/>
    <m/>
    <m/>
    <m/>
    <m/>
  </r>
  <r>
    <n v="142"/>
    <x v="1"/>
    <s v="Small poultry farmer "/>
    <s v="AGR/Q4306"/>
    <n v="4"/>
    <m/>
    <m/>
    <m/>
    <m/>
    <m/>
    <n v="9"/>
    <n v="1"/>
    <s v="10th Class ,Preferably"/>
    <n v="100"/>
    <n v="140"/>
    <n v="240"/>
    <m/>
    <m/>
    <m/>
    <m/>
    <s v="Yes"/>
    <s v="Yes"/>
    <s v="II"/>
    <s v="A"/>
    <s v="Yes"/>
    <m/>
    <m/>
    <m/>
    <x v="1"/>
    <m/>
    <m/>
    <m/>
    <m/>
  </r>
  <r>
    <n v="143"/>
    <x v="1"/>
    <s v="Solanaceous crop cultivator"/>
    <s v="AGR/Q0402"/>
    <n v="4"/>
    <m/>
    <m/>
    <m/>
    <m/>
    <m/>
    <n v="10"/>
    <n v="1"/>
    <s v="5th Class Pass ,Preferably"/>
    <n v="70"/>
    <n v="110"/>
    <n v="180"/>
    <m/>
    <m/>
    <m/>
    <m/>
    <s v="Yes"/>
    <m/>
    <s v="II"/>
    <s v="A"/>
    <m/>
    <m/>
    <m/>
    <m/>
    <x v="3"/>
    <m/>
    <m/>
    <m/>
    <m/>
  </r>
  <r>
    <n v="144"/>
    <x v="1"/>
    <s v="Solar Pump technician "/>
    <s v="AGR/Q6701"/>
    <n v="4"/>
    <m/>
    <m/>
    <m/>
    <m/>
    <m/>
    <n v="6"/>
    <n v="1"/>
    <s v=" 8th Class Passed. Preferable ITI (Electrical, Mechanical)"/>
    <n v="95"/>
    <n v="145"/>
    <n v="240"/>
    <m/>
    <m/>
    <m/>
    <m/>
    <s v="Yes"/>
    <m/>
    <s v="I"/>
    <s v="A"/>
    <m/>
    <m/>
    <m/>
    <m/>
    <x v="3"/>
    <m/>
    <m/>
    <m/>
    <m/>
  </r>
  <r>
    <n v="145"/>
    <x v="1"/>
    <s v="Soyabean Cultivator"/>
    <s v="AGR/Q0201"/>
    <n v="4"/>
    <m/>
    <m/>
    <m/>
    <m/>
    <m/>
    <n v="10"/>
    <n v="1"/>
    <s v="5th Class Pass ,Preferably"/>
    <n v="60"/>
    <n v="90"/>
    <n v="150"/>
    <m/>
    <m/>
    <m/>
    <m/>
    <s v="Yes"/>
    <m/>
    <s v="II"/>
    <s v="A"/>
    <m/>
    <s v="Cat 1 (Phase 1)"/>
    <m/>
    <m/>
    <x v="3"/>
    <m/>
    <m/>
    <m/>
    <m/>
  </r>
  <r>
    <n v="146"/>
    <x v="1"/>
    <s v="Sugarcane Cultivator"/>
    <s v="AGR/Q0203"/>
    <n v="4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Cat 1 (Phase 1)"/>
    <m/>
    <m/>
    <x v="3"/>
    <m/>
    <m/>
    <m/>
    <m/>
  </r>
  <r>
    <n v="147"/>
    <x v="1"/>
    <s v="Supply Chain Field Assistant"/>
    <s v="AGR/Q7501"/>
    <n v="4"/>
    <m/>
    <m/>
    <m/>
    <m/>
    <m/>
    <n v="6"/>
    <n v="1"/>
    <s v="12th Class Pass preferable"/>
    <n v="80"/>
    <n v="100"/>
    <n v="180"/>
    <m/>
    <m/>
    <m/>
    <m/>
    <s v="Yes"/>
    <m/>
    <s v="II"/>
    <m/>
    <m/>
    <m/>
    <m/>
    <m/>
    <x v="3"/>
    <m/>
    <m/>
    <m/>
    <m/>
  </r>
  <r>
    <n v="148"/>
    <x v="1"/>
    <s v="Tea plantation worker"/>
    <s v="AGR/Q0502"/>
    <n v="2"/>
    <m/>
    <m/>
    <m/>
    <m/>
    <m/>
    <n v="8"/>
    <n v="1"/>
    <s v="5th Class Pass ,Preferably"/>
    <n v="80"/>
    <n v="110"/>
    <n v="190"/>
    <m/>
    <m/>
    <m/>
    <m/>
    <s v="Yes"/>
    <m/>
    <s v="II"/>
    <s v="A"/>
    <m/>
    <m/>
    <m/>
    <m/>
    <x v="3"/>
    <m/>
    <m/>
    <m/>
    <m/>
  </r>
  <r>
    <n v="149"/>
    <x v="1"/>
    <s v="Tractor operator"/>
    <s v="AGR/Q1101"/>
    <n v="4"/>
    <m/>
    <m/>
    <m/>
    <m/>
    <m/>
    <n v="3"/>
    <n v="1"/>
    <s v="10th Class ,Preferably"/>
    <n v="88"/>
    <n v="112"/>
    <n v="200"/>
    <m/>
    <m/>
    <m/>
    <m/>
    <s v="Yes"/>
    <s v="Yes"/>
    <s v="I"/>
    <s v="A"/>
    <s v="Yes"/>
    <m/>
    <s v="AGR101"/>
    <m/>
    <x v="3"/>
    <m/>
    <m/>
    <m/>
    <m/>
  </r>
  <r>
    <n v="150"/>
    <x v="1"/>
    <s v="Tuber crop cultivator"/>
    <s v="AGR/Q0403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151"/>
    <x v="1"/>
    <s v="Vermicompost producer"/>
    <s v="AGR/Q1203"/>
    <n v="4"/>
    <m/>
    <m/>
    <m/>
    <m/>
    <m/>
    <n v="5"/>
    <n v="1"/>
    <s v="5th Class, Preferably Primary Education"/>
    <m/>
    <m/>
    <n v="200"/>
    <m/>
    <m/>
    <m/>
    <m/>
    <m/>
    <m/>
    <s v="II"/>
    <s v="A"/>
    <m/>
    <m/>
    <m/>
    <m/>
    <x v="1"/>
    <m/>
    <m/>
    <m/>
    <m/>
  </r>
  <r>
    <n v="152"/>
    <x v="1"/>
    <s v="Veterinary Clinical Assistant "/>
    <s v="AGR/Q4802"/>
    <n v="5"/>
    <m/>
    <m/>
    <m/>
    <m/>
    <m/>
    <n v="14"/>
    <n v="1"/>
    <s v="12th Class Passed Preferably"/>
    <m/>
    <m/>
    <n v="1061"/>
    <m/>
    <m/>
    <m/>
    <m/>
    <m/>
    <m/>
    <s v="I"/>
    <m/>
    <m/>
    <m/>
    <m/>
    <m/>
    <x v="3"/>
    <m/>
    <m/>
    <m/>
    <m/>
  </r>
  <r>
    <n v="153"/>
    <x v="1"/>
    <s v="Veterinary Field Assistant "/>
    <s v="AGR/Q4801"/>
    <n v="5"/>
    <m/>
    <m/>
    <m/>
    <m/>
    <m/>
    <n v="15"/>
    <n v="1"/>
    <s v="12th Class"/>
    <m/>
    <m/>
    <n v="1034"/>
    <m/>
    <m/>
    <m/>
    <m/>
    <m/>
    <m/>
    <s v="I"/>
    <m/>
    <m/>
    <m/>
    <m/>
    <m/>
    <x v="3"/>
    <m/>
    <m/>
    <m/>
    <m/>
  </r>
  <r>
    <n v="154"/>
    <x v="1"/>
    <s v="Village Water Technician"/>
    <s v="AGR/Q6602"/>
    <n v="4"/>
    <m/>
    <m/>
    <m/>
    <m/>
    <m/>
    <n v="4"/>
    <n v="1"/>
    <s v="12th Class, Preferably"/>
    <m/>
    <m/>
    <n v="200"/>
    <m/>
    <m/>
    <m/>
    <m/>
    <m/>
    <m/>
    <s v="I"/>
    <m/>
    <m/>
    <m/>
    <m/>
    <m/>
    <x v="1"/>
    <m/>
    <m/>
    <m/>
    <m/>
  </r>
  <r>
    <n v="155"/>
    <x v="1"/>
    <s v="Warehouse Worker"/>
    <s v="AGR/Q7502"/>
    <n v="3"/>
    <m/>
    <m/>
    <m/>
    <m/>
    <m/>
    <n v="7"/>
    <n v="1"/>
    <s v="5th Class Pass ,Preferably"/>
    <m/>
    <m/>
    <n v="130"/>
    <m/>
    <m/>
    <m/>
    <m/>
    <m/>
    <m/>
    <s v="II"/>
    <m/>
    <m/>
    <m/>
    <m/>
    <m/>
    <x v="3"/>
    <m/>
    <m/>
    <m/>
    <m/>
  </r>
  <r>
    <n v="156"/>
    <x v="1"/>
    <s v="Watershed Assistant"/>
    <s v="AGR/Q6607"/>
    <n v="3"/>
    <m/>
    <m/>
    <m/>
    <m/>
    <m/>
    <n v="2"/>
    <n v="1"/>
    <s v="12th Class, Preferably"/>
    <m/>
    <m/>
    <n v="240"/>
    <m/>
    <m/>
    <m/>
    <m/>
    <m/>
    <m/>
    <s v="II"/>
    <m/>
    <m/>
    <m/>
    <m/>
    <m/>
    <x v="1"/>
    <m/>
    <m/>
    <m/>
    <m/>
  </r>
  <r>
    <n v="157"/>
    <x v="1"/>
    <s v="Watershed Consultant"/>
    <s v="AGR/Q6603"/>
    <n v="5"/>
    <m/>
    <m/>
    <m/>
    <m/>
    <m/>
    <n v="2"/>
    <n v="1"/>
    <s v="Preferably Post Graduate in the discipline related to Natural Resource Management, especially in Rural Development/ Sociology/ Social Work/ Agriculture/ Agriculture Engineering/ Civil Engineering/ Agri-Business Management"/>
    <m/>
    <m/>
    <n v="200"/>
    <m/>
    <m/>
    <m/>
    <m/>
    <m/>
    <m/>
    <s v="II"/>
    <m/>
    <m/>
    <m/>
    <m/>
    <m/>
    <x v="1"/>
    <m/>
    <m/>
    <m/>
    <m/>
  </r>
  <r>
    <n v="158"/>
    <x v="1"/>
    <s v="Watershed Engineer"/>
    <s v="AGR/Q4606"/>
    <n v="6"/>
    <m/>
    <m/>
    <m/>
    <m/>
    <m/>
    <n v="5"/>
    <n v="1"/>
    <s v="Preferably Diploma or Graduation in Agriculture Engineering or Civil Engineering or Water Resource Management"/>
    <m/>
    <m/>
    <n v="200"/>
    <m/>
    <m/>
    <m/>
    <m/>
    <m/>
    <m/>
    <s v="II"/>
    <m/>
    <m/>
    <m/>
    <m/>
    <m/>
    <x v="1"/>
    <m/>
    <m/>
    <m/>
    <m/>
  </r>
  <r>
    <n v="159"/>
    <x v="1"/>
    <s v="Watershed Manager"/>
    <s v="AGR/Q6604"/>
    <n v="7"/>
    <m/>
    <m/>
    <m/>
    <m/>
    <m/>
    <n v="4"/>
    <n v="1"/>
    <s v="Preferably Post Graduate in any discipline, preferably in Rural Development/ Sociology/ Social Work or Graduate in Agriculture/ Agriculture Engineering/ Civil Engineering"/>
    <m/>
    <m/>
    <n v="200"/>
    <m/>
    <m/>
    <m/>
    <m/>
    <m/>
    <m/>
    <s v="II"/>
    <m/>
    <m/>
    <m/>
    <m/>
    <m/>
    <x v="1"/>
    <m/>
    <m/>
    <m/>
    <m/>
  </r>
  <r>
    <n v="160"/>
    <x v="1"/>
    <s v="Watershed Supervisor"/>
    <s v="AGR/Q6605"/>
    <n v="5"/>
    <m/>
    <m/>
    <m/>
    <m/>
    <m/>
    <n v="4"/>
    <n v="1"/>
    <s v="12th Class, Preferably"/>
    <m/>
    <m/>
    <n v="240"/>
    <m/>
    <m/>
    <m/>
    <m/>
    <m/>
    <m/>
    <s v="II"/>
    <m/>
    <m/>
    <m/>
    <m/>
    <m/>
    <x v="1"/>
    <m/>
    <m/>
    <m/>
    <m/>
  </r>
  <r>
    <n v="161"/>
    <x v="1"/>
    <s v="Wheat Cultivator"/>
    <s v="AGR/Q0102"/>
    <n v="4"/>
    <m/>
    <m/>
    <m/>
    <m/>
    <m/>
    <n v="10"/>
    <n v="1"/>
    <s v="5th Class Pass ,Preferably"/>
    <m/>
    <m/>
    <n v="150"/>
    <m/>
    <m/>
    <m/>
    <m/>
    <m/>
    <m/>
    <s v="II"/>
    <m/>
    <m/>
    <m/>
    <s v="AGR102"/>
    <m/>
    <x v="3"/>
    <m/>
    <m/>
    <m/>
    <m/>
  </r>
  <r>
    <n v="162"/>
    <x v="1"/>
    <s v="Apprentice Interior Landscaper "/>
    <s v="AGR/Q0803"/>
    <n v="3"/>
    <m/>
    <m/>
    <m/>
    <m/>
    <m/>
    <n v="4"/>
    <n v="1"/>
    <s v="8th Class, Preferably"/>
    <m/>
    <m/>
    <m/>
    <m/>
    <m/>
    <m/>
    <m/>
    <m/>
    <m/>
    <m/>
    <m/>
    <m/>
    <m/>
    <m/>
    <m/>
    <x v="1"/>
    <m/>
    <m/>
    <m/>
    <m/>
  </r>
  <r>
    <n v="163"/>
    <x v="1"/>
    <s v="Assistant gardener "/>
    <s v="AGR/Q0804"/>
    <n v="3"/>
    <m/>
    <m/>
    <m/>
    <m/>
    <m/>
    <n v="4"/>
    <n v="1"/>
    <s v="5th Class ,Preferably"/>
    <m/>
    <m/>
    <m/>
    <m/>
    <m/>
    <m/>
    <m/>
    <m/>
    <m/>
    <m/>
    <m/>
    <m/>
    <m/>
    <m/>
    <m/>
    <x v="1"/>
    <m/>
    <m/>
    <m/>
    <m/>
  </r>
  <r>
    <n v="164"/>
    <x v="1"/>
    <s v="Assistant groundskeeper"/>
    <s v="AGR/Q0805"/>
    <n v="3"/>
    <m/>
    <m/>
    <m/>
    <m/>
    <m/>
    <n v="3"/>
    <n v="1"/>
    <s v="5th Class ,Preferably"/>
    <m/>
    <m/>
    <m/>
    <m/>
    <m/>
    <m/>
    <m/>
    <m/>
    <m/>
    <m/>
    <m/>
    <m/>
    <m/>
    <m/>
    <m/>
    <x v="1"/>
    <m/>
    <m/>
    <m/>
    <m/>
  </r>
  <r>
    <n v="165"/>
    <x v="1"/>
    <s v="Interior Landscaper "/>
    <s v="AGR/Q0806"/>
    <n v="4"/>
    <m/>
    <m/>
    <m/>
    <m/>
    <m/>
    <n v="4"/>
    <n v="1"/>
    <s v="10th Class ,Preferably"/>
    <m/>
    <m/>
    <m/>
    <m/>
    <m/>
    <m/>
    <m/>
    <m/>
    <m/>
    <m/>
    <m/>
    <m/>
    <m/>
    <m/>
    <m/>
    <x v="1"/>
    <m/>
    <m/>
    <m/>
    <m/>
  </r>
  <r>
    <n v="166"/>
    <x v="1"/>
    <s v="Irrigation Service  Technician "/>
    <s v="AGR/Q1104"/>
    <n v="4"/>
    <m/>
    <m/>
    <m/>
    <m/>
    <m/>
    <n v="3"/>
    <n v="1"/>
    <s v="8th Class, Preferably"/>
    <m/>
    <m/>
    <n v="150"/>
    <m/>
    <m/>
    <m/>
    <m/>
    <m/>
    <m/>
    <s v="I"/>
    <s v="B"/>
    <m/>
    <m/>
    <m/>
    <m/>
    <x v="0"/>
    <m/>
    <m/>
    <m/>
    <m/>
  </r>
  <r>
    <n v="167"/>
    <x v="1"/>
    <s v="Nursery worker "/>
    <s v="AGR/Q0807"/>
    <n v="3"/>
    <m/>
    <m/>
    <m/>
    <m/>
    <m/>
    <n v="3"/>
    <n v="1"/>
    <s v="5th Class ,Preferably"/>
    <m/>
    <m/>
    <m/>
    <m/>
    <m/>
    <m/>
    <m/>
    <m/>
    <m/>
    <m/>
    <m/>
    <m/>
    <m/>
    <m/>
    <m/>
    <x v="1"/>
    <m/>
    <m/>
    <m/>
    <m/>
  </r>
  <r>
    <n v="168"/>
    <x v="1"/>
    <s v="Hydroponics Technician "/>
    <s v="AGR/Q0808"/>
    <n v="4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69"/>
    <x v="1"/>
    <s v="Vineyard grower"/>
    <s v="AGR/Q0304"/>
    <n v="4"/>
    <m/>
    <m/>
    <m/>
    <m/>
    <m/>
    <n v="7"/>
    <n v="1"/>
    <s v="8th Class, Preferably"/>
    <m/>
    <m/>
    <m/>
    <m/>
    <m/>
    <m/>
    <m/>
    <m/>
    <m/>
    <m/>
    <m/>
    <m/>
    <m/>
    <m/>
    <m/>
    <x v="1"/>
    <m/>
    <m/>
    <m/>
    <m/>
  </r>
  <r>
    <n v="170"/>
    <x v="1"/>
    <s v="Vineyard worker "/>
    <s v="AGR/Q0305"/>
    <n v="3"/>
    <m/>
    <m/>
    <m/>
    <m/>
    <m/>
    <n v="5"/>
    <n v="1"/>
    <s v="5th Class ,Preferably"/>
    <m/>
    <m/>
    <m/>
    <m/>
    <m/>
    <m/>
    <m/>
    <m/>
    <m/>
    <m/>
    <m/>
    <m/>
    <m/>
    <m/>
    <m/>
    <x v="1"/>
    <m/>
    <m/>
    <m/>
    <m/>
  </r>
  <r>
    <n v="171"/>
    <x v="1"/>
    <s v="Jute and Mesta Cultivator"/>
    <s v="AGR/Q0207"/>
    <n v="4"/>
    <m/>
    <m/>
    <m/>
    <m/>
    <m/>
    <n v="5"/>
    <n v="1"/>
    <s v="8th Class, Preferably"/>
    <m/>
    <m/>
    <m/>
    <m/>
    <m/>
    <m/>
    <m/>
    <m/>
    <m/>
    <m/>
    <m/>
    <m/>
    <m/>
    <m/>
    <m/>
    <x v="1"/>
    <m/>
    <m/>
    <m/>
    <m/>
  </r>
  <r>
    <n v="172"/>
    <x v="1"/>
    <s v="Lac Cultivator"/>
    <s v="AGR/Q6112"/>
    <n v="4"/>
    <m/>
    <m/>
    <m/>
    <m/>
    <m/>
    <n v="7"/>
    <n v="1"/>
    <s v="8th Class, Preferably"/>
    <m/>
    <m/>
    <m/>
    <m/>
    <m/>
    <m/>
    <m/>
    <m/>
    <m/>
    <m/>
    <m/>
    <m/>
    <m/>
    <m/>
    <m/>
    <x v="1"/>
    <m/>
    <m/>
    <m/>
    <m/>
  </r>
  <r>
    <n v="173"/>
    <x v="1"/>
    <s v="Goat Farmer"/>
    <s v="AGR/Q4501"/>
    <n v="4"/>
    <m/>
    <m/>
    <m/>
    <m/>
    <m/>
    <n v="5"/>
    <n v="1"/>
    <s v="5th Class ,Preferably"/>
    <m/>
    <m/>
    <m/>
    <m/>
    <m/>
    <m/>
    <m/>
    <m/>
    <m/>
    <m/>
    <m/>
    <m/>
    <m/>
    <m/>
    <m/>
    <x v="1"/>
    <m/>
    <m/>
    <m/>
    <m/>
  </r>
  <r>
    <n v="174"/>
    <x v="1"/>
    <s v="Timber Grower"/>
    <s v="AGR/Q6104"/>
    <n v="4"/>
    <m/>
    <m/>
    <m/>
    <m/>
    <m/>
    <n v="7"/>
    <n v="1"/>
    <s v="10th Class ,Preferably"/>
    <m/>
    <m/>
    <m/>
    <m/>
    <m/>
    <m/>
    <m/>
    <m/>
    <m/>
    <m/>
    <m/>
    <m/>
    <m/>
    <m/>
    <m/>
    <x v="1"/>
    <m/>
    <m/>
    <m/>
    <m/>
  </r>
  <r>
    <n v="175"/>
    <x v="1"/>
    <s v="Essential Oil Extractor"/>
    <s v="AGR/Q0903"/>
    <n v="3"/>
    <m/>
    <m/>
    <m/>
    <m/>
    <m/>
    <n v="4"/>
    <n v="1"/>
    <s v="5th Class ,Preferably"/>
    <m/>
    <m/>
    <m/>
    <m/>
    <m/>
    <m/>
    <m/>
    <m/>
    <m/>
    <m/>
    <m/>
    <m/>
    <m/>
    <m/>
    <m/>
    <x v="1"/>
    <m/>
    <m/>
    <m/>
    <m/>
  </r>
  <r>
    <n v="176"/>
    <x v="1"/>
    <s v="Soil Sampler/Collector"/>
    <s v="AGR/Q8104"/>
    <n v="3"/>
    <m/>
    <m/>
    <m/>
    <m/>
    <m/>
    <n v="4"/>
    <n v="1"/>
    <s v="8th Class, Preferably"/>
    <m/>
    <m/>
    <m/>
    <m/>
    <m/>
    <m/>
    <m/>
    <m/>
    <m/>
    <m/>
    <m/>
    <m/>
    <m/>
    <m/>
    <m/>
    <x v="1"/>
    <m/>
    <m/>
    <m/>
    <m/>
  </r>
  <r>
    <n v="177"/>
    <x v="1"/>
    <s v="Soil &amp; Water Testing Lab Assistant"/>
    <s v="AGR/Q8102"/>
    <n v="4"/>
    <m/>
    <m/>
    <m/>
    <m/>
    <m/>
    <n v="4"/>
    <n v="1"/>
    <s v="12th Class Pass(with science/ agriculture subjects), Preferably "/>
    <n v="60"/>
    <n v="140"/>
    <n v="200"/>
    <m/>
    <m/>
    <m/>
    <m/>
    <s v="Yes"/>
    <m/>
    <m/>
    <m/>
    <m/>
    <m/>
    <m/>
    <m/>
    <x v="0"/>
    <m/>
    <m/>
    <m/>
    <m/>
  </r>
  <r>
    <n v="178"/>
    <x v="1"/>
    <s v="Soil &amp; Water Testing Lab Analyst"/>
    <s v="AGR/Q8103"/>
    <n v="5"/>
    <m/>
    <m/>
    <m/>
    <m/>
    <m/>
    <n v="5"/>
    <n v="1"/>
    <s v="B.Sc. Agriculture, Preferably "/>
    <n v="70"/>
    <n v="170"/>
    <n v="240"/>
    <m/>
    <m/>
    <m/>
    <m/>
    <s v="Yes"/>
    <m/>
    <m/>
    <m/>
    <m/>
    <m/>
    <m/>
    <m/>
    <x v="0"/>
    <m/>
    <m/>
    <m/>
    <m/>
  </r>
  <r>
    <n v="179"/>
    <x v="1"/>
    <s v="Tractor Mechanic"/>
    <s v="AGR/Q1108"/>
    <n v="4"/>
    <m/>
    <m/>
    <m/>
    <m/>
    <m/>
    <n v="6"/>
    <n v="1"/>
    <s v="Class 10, preferably"/>
    <m/>
    <m/>
    <n v="200"/>
    <m/>
    <m/>
    <m/>
    <m/>
    <m/>
    <m/>
    <m/>
    <m/>
    <m/>
    <m/>
    <m/>
    <m/>
    <x v="0"/>
    <m/>
    <m/>
    <m/>
    <m/>
  </r>
  <r>
    <n v="180"/>
    <x v="1"/>
    <s v="Piggery Farmer"/>
    <s v="AGR/Q4502"/>
    <n v="4"/>
    <m/>
    <m/>
    <m/>
    <m/>
    <m/>
    <n v="8"/>
    <n v="1"/>
    <s v="5th Class pass, preferably"/>
    <m/>
    <m/>
    <m/>
    <m/>
    <m/>
    <m/>
    <m/>
    <m/>
    <m/>
    <m/>
    <m/>
    <m/>
    <m/>
    <m/>
    <m/>
    <x v="1"/>
    <m/>
    <m/>
    <m/>
    <m/>
  </r>
  <r>
    <n v="181"/>
    <x v="1"/>
    <s v="Garden cum Nursery Raiser"/>
    <s v="AGR/Q0809"/>
    <n v="4"/>
    <m/>
    <m/>
    <m/>
    <m/>
    <m/>
    <n v="6"/>
    <n v="1"/>
    <s v="5th Class, preferably"/>
    <m/>
    <m/>
    <n v="450"/>
    <m/>
    <m/>
    <m/>
    <m/>
    <m/>
    <m/>
    <s v="II"/>
    <s v="A"/>
    <m/>
    <m/>
    <m/>
    <d v="2017-04-07T00:00:00"/>
    <x v="1"/>
    <m/>
    <m/>
    <m/>
    <m/>
  </r>
  <r>
    <n v="182"/>
    <x v="1"/>
    <s v="Agri Research Analyst "/>
    <s v="AGR/Q7901_x000a_"/>
    <n v="7"/>
    <m/>
    <m/>
    <m/>
    <m/>
    <m/>
    <n v="4"/>
    <n v="1"/>
    <s v="Graduate in Agriculture/Economics/Finance, preferably "/>
    <m/>
    <m/>
    <m/>
    <m/>
    <m/>
    <m/>
    <m/>
    <m/>
    <m/>
    <s v="I"/>
    <s v="A"/>
    <m/>
    <m/>
    <m/>
    <d v="2017-07-12T00:00:00"/>
    <x v="1"/>
    <m/>
    <m/>
    <m/>
    <m/>
  </r>
  <r>
    <n v="183"/>
    <x v="1"/>
    <s v="Agri Commodity Quality Assayer"/>
    <s v="AGR/Q7902_x000a_"/>
    <n v="5"/>
    <m/>
    <m/>
    <m/>
    <m/>
    <m/>
    <n v="3"/>
    <n v="1"/>
    <s v="Graduate in Agriculture Studies, preferably     "/>
    <m/>
    <m/>
    <m/>
    <m/>
    <m/>
    <m/>
    <m/>
    <m/>
    <m/>
    <s v="I"/>
    <s v="A"/>
    <m/>
    <m/>
    <m/>
    <d v="2017-07-12T00:00:00"/>
    <x v="1"/>
    <m/>
    <m/>
    <m/>
    <m/>
  </r>
  <r>
    <n v="184"/>
    <x v="1"/>
    <s v="Risk Analyst Manager-Agri Commodity"/>
    <s v="AGR/Q7903_x000a_"/>
    <n v="7"/>
    <m/>
    <m/>
    <m/>
    <m/>
    <m/>
    <n v="4"/>
    <n v="1"/>
    <s v="Graduate in Agriculture/Economics preferably "/>
    <m/>
    <m/>
    <m/>
    <m/>
    <m/>
    <m/>
    <m/>
    <m/>
    <m/>
    <s v="I"/>
    <s v="A"/>
    <m/>
    <m/>
    <m/>
    <d v="2017-07-12T00:00:00"/>
    <x v="1"/>
    <m/>
    <m/>
    <m/>
    <m/>
  </r>
  <r>
    <n v="185"/>
    <x v="1"/>
    <s v="Agri Commodity Procurement Manager"/>
    <s v="AGR/Q7904_x000a_"/>
    <n v="6"/>
    <m/>
    <m/>
    <m/>
    <m/>
    <m/>
    <n v="5"/>
    <n v="1"/>
    <s v="Graduate in Agriculture/business management, preferably "/>
    <m/>
    <m/>
    <m/>
    <m/>
    <m/>
    <m/>
    <m/>
    <m/>
    <m/>
    <s v="I"/>
    <s v="A"/>
    <m/>
    <m/>
    <m/>
    <d v="2017-07-12T00:00:00"/>
    <x v="1"/>
    <m/>
    <m/>
    <m/>
    <m/>
  </r>
  <r>
    <n v="186"/>
    <x v="1"/>
    <s v="Electronic Trading Supervisor-Agri Commodity"/>
    <s v="AGR/Q7905_x000a_"/>
    <n v="5"/>
    <m/>
    <m/>
    <m/>
    <m/>
    <m/>
    <n v="5"/>
    <n v="1"/>
    <s v="Graduate in Agriculture/Commerce   "/>
    <m/>
    <m/>
    <m/>
    <m/>
    <m/>
    <m/>
    <m/>
    <m/>
    <m/>
    <s v="I"/>
    <s v="A"/>
    <m/>
    <m/>
    <m/>
    <d v="2017-07-12T00:00:00"/>
    <x v="1"/>
    <m/>
    <m/>
    <m/>
    <m/>
  </r>
  <r>
    <n v="187"/>
    <x v="1"/>
    <s v="Commodity Account Manager "/>
    <s v="AGR/Q7906_x000a_"/>
    <n v="5"/>
    <m/>
    <m/>
    <m/>
    <m/>
    <m/>
    <n v="2"/>
    <n v="1"/>
    <s v="Graduate in Commerce"/>
    <m/>
    <m/>
    <m/>
    <m/>
    <m/>
    <m/>
    <m/>
    <m/>
    <m/>
    <s v="I"/>
    <s v="A"/>
    <m/>
    <m/>
    <m/>
    <d v="2017-07-12T00:00:00"/>
    <x v="1"/>
    <m/>
    <m/>
    <m/>
    <m/>
  </r>
  <r>
    <n v="188"/>
    <x v="1"/>
    <s v="Produce Mapping Surveyor "/>
    <s v="AGR/Q7907_x000a_"/>
    <n v="5"/>
    <m/>
    <m/>
    <m/>
    <m/>
    <m/>
    <n v="5"/>
    <n v="1"/>
    <s v="Graduate in agriculture studies, preferably "/>
    <m/>
    <m/>
    <m/>
    <m/>
    <m/>
    <m/>
    <m/>
    <m/>
    <m/>
    <s v="I"/>
    <s v="A"/>
    <m/>
    <m/>
    <m/>
    <d v="2017-07-12T00:00:00"/>
    <x v="1"/>
    <m/>
    <m/>
    <m/>
    <m/>
  </r>
  <r>
    <n v="189"/>
    <x v="1"/>
    <s v="Aquaculture Fabricator"/>
    <s v="AGR/Q5110 "/>
    <n v="4"/>
    <m/>
    <m/>
    <m/>
    <m/>
    <m/>
    <n v="5"/>
    <n v="1"/>
    <s v="Class 8, preferably"/>
    <m/>
    <m/>
    <m/>
    <m/>
    <m/>
    <m/>
    <m/>
    <m/>
    <m/>
    <s v="I"/>
    <s v="A"/>
    <m/>
    <m/>
    <m/>
    <d v="2017-07-12T00:00:00"/>
    <x v="1"/>
    <m/>
    <m/>
    <m/>
    <m/>
  </r>
  <r>
    <n v="190"/>
    <x v="1"/>
    <s v="Institution Development Manager"/>
    <s v="AGR/Q7805"/>
    <n v="6"/>
    <m/>
    <m/>
    <m/>
    <m/>
    <m/>
    <n v="3"/>
    <n v="1"/>
    <s v="Graduation in any discipline (preferably social science)"/>
    <m/>
    <m/>
    <m/>
    <m/>
    <m/>
    <m/>
    <m/>
    <m/>
    <m/>
    <s v="I"/>
    <s v="A"/>
    <m/>
    <m/>
    <m/>
    <d v="2017-07-12T00:00:00"/>
    <x v="1"/>
    <m/>
    <m/>
    <m/>
    <m/>
  </r>
  <r>
    <n v="191"/>
    <x v="1"/>
    <s v="Agri Inputs Dealer"/>
    <s v="AGR/Q7804"/>
    <n v="5"/>
    <m/>
    <m/>
    <m/>
    <m/>
    <m/>
    <n v="6"/>
    <n v="1"/>
    <s v="Class 12, preferably "/>
    <m/>
    <m/>
    <m/>
    <m/>
    <m/>
    <m/>
    <m/>
    <m/>
    <m/>
    <s v="I"/>
    <s v="A"/>
    <m/>
    <m/>
    <m/>
    <d v="2017-07-12T00:00:00"/>
    <x v="1"/>
    <m/>
    <m/>
    <m/>
    <m/>
  </r>
  <r>
    <n v="192"/>
    <x v="1"/>
    <s v="Agri Commodity Fumigation Operator"/>
    <s v="AGR/Q7908"/>
    <n v="4"/>
    <m/>
    <m/>
    <m/>
    <m/>
    <m/>
    <n v="4"/>
    <n v="1"/>
    <s v="_x000a_Class 8, preferably _x000a_"/>
    <m/>
    <m/>
    <m/>
    <m/>
    <m/>
    <m/>
    <m/>
    <m/>
    <m/>
    <s v="I"/>
    <s v="A"/>
    <m/>
    <m/>
    <m/>
    <d v="2017-07-12T00:00:00"/>
    <x v="1"/>
    <m/>
    <m/>
    <m/>
    <m/>
  </r>
  <r>
    <n v="193"/>
    <x v="1"/>
    <s v="Agri Warehouse Supervisor"/>
    <s v="AGR/Q7510"/>
    <n v="5"/>
    <m/>
    <m/>
    <m/>
    <m/>
    <m/>
    <n v="5"/>
    <n v="1"/>
    <s v="Class 10,preferaly"/>
    <m/>
    <m/>
    <m/>
    <m/>
    <m/>
    <m/>
    <m/>
    <m/>
    <m/>
    <s v="I"/>
    <s v="A"/>
    <m/>
    <m/>
    <m/>
    <d v="2017-07-12T00:00:00"/>
    <x v="1"/>
    <m/>
    <m/>
    <m/>
    <m/>
  </r>
  <r>
    <n v="194"/>
    <x v="1"/>
    <s v="Plant Tissue Culture Technician"/>
    <s v="AGR/Q8101"/>
    <n v="4"/>
    <m/>
    <m/>
    <m/>
    <m/>
    <m/>
    <n v="4"/>
    <n v="1"/>
    <s v="Class 12 ( Science background), preferably"/>
    <m/>
    <m/>
    <m/>
    <m/>
    <m/>
    <m/>
    <m/>
    <m/>
    <m/>
    <s v="I"/>
    <s v="A"/>
    <m/>
    <m/>
    <m/>
    <d v="2017-07-12T00:00:00"/>
    <x v="1"/>
    <m/>
    <m/>
    <m/>
    <m/>
  </r>
  <r>
    <n v="195"/>
    <x v="2"/>
    <s v="Advance Pattern Maker (CAD-CAM)"/>
    <s v="AMH/Q1101"/>
    <n v="5"/>
    <m/>
    <m/>
    <m/>
    <m/>
    <m/>
    <n v="3"/>
    <n v="1"/>
    <s v="Graduate with training in CAD/CAM, preferably"/>
    <m/>
    <m/>
    <n v="360"/>
    <m/>
    <m/>
    <m/>
    <m/>
    <m/>
    <m/>
    <s v="I"/>
    <m/>
    <m/>
    <m/>
    <m/>
    <m/>
    <x v="4"/>
    <m/>
    <m/>
    <m/>
    <m/>
  </r>
  <r>
    <n v="196"/>
    <x v="2"/>
    <s v="Assistant Designer- Home Furnishing"/>
    <s v="AMH/Q1220"/>
    <n v="4"/>
    <m/>
    <m/>
    <m/>
    <m/>
    <m/>
    <n v="6"/>
    <n v="1"/>
    <s v="12th Class"/>
    <m/>
    <m/>
    <n v="500"/>
    <m/>
    <m/>
    <m/>
    <m/>
    <m/>
    <m/>
    <s v="I"/>
    <m/>
    <m/>
    <m/>
    <m/>
    <m/>
    <x v="5"/>
    <m/>
    <m/>
    <m/>
    <m/>
  </r>
  <r>
    <n v="197"/>
    <x v="2"/>
    <s v="Assistant Designer- Made ups"/>
    <s v="AMH/Q1230"/>
    <n v="4"/>
    <m/>
    <m/>
    <m/>
    <m/>
    <m/>
    <n v="6"/>
    <n v="1"/>
    <s v="12th Class"/>
    <m/>
    <m/>
    <n v="500"/>
    <m/>
    <m/>
    <m/>
    <m/>
    <m/>
    <m/>
    <s v="I"/>
    <m/>
    <m/>
    <m/>
    <m/>
    <m/>
    <x v="5"/>
    <m/>
    <m/>
    <m/>
    <m/>
  </r>
  <r>
    <n v="198"/>
    <x v="2"/>
    <s v="Assistant Fashion Designer"/>
    <s v="AMH/Q1210"/>
    <n v="4"/>
    <m/>
    <m/>
    <m/>
    <m/>
    <m/>
    <n v="5"/>
    <n v="1"/>
    <s v="12th Class, Preferably"/>
    <m/>
    <m/>
    <n v="500"/>
    <m/>
    <m/>
    <m/>
    <m/>
    <m/>
    <m/>
    <s v="I"/>
    <m/>
    <m/>
    <m/>
    <m/>
    <m/>
    <x v="5"/>
    <m/>
    <m/>
    <m/>
    <m/>
  </r>
  <r>
    <n v="199"/>
    <x v="2"/>
    <s v="Boutique Manager"/>
    <s v="AMH/Q1910"/>
    <n v="7"/>
    <m/>
    <m/>
    <m/>
    <m/>
    <m/>
    <n v="5"/>
    <n v="1"/>
    <s v="Preferably Diploma in Fashion Design/Merchandising/Textile"/>
    <m/>
    <m/>
    <n v="600"/>
    <m/>
    <m/>
    <m/>
    <m/>
    <m/>
    <m/>
    <s v="I"/>
    <m/>
    <m/>
    <m/>
    <m/>
    <m/>
    <x v="5"/>
    <m/>
    <m/>
    <m/>
    <m/>
  </r>
  <r>
    <n v="200"/>
    <x v="2"/>
    <s v="Cutting Supervisor"/>
    <s v="AMH/Q0610"/>
    <n v="5"/>
    <m/>
    <m/>
    <m/>
    <m/>
    <m/>
    <n v="6"/>
    <n v="1"/>
    <s v="12th Class, Preferably"/>
    <m/>
    <m/>
    <n v="300"/>
    <m/>
    <m/>
    <m/>
    <m/>
    <m/>
    <m/>
    <s v="I"/>
    <m/>
    <m/>
    <m/>
    <m/>
    <m/>
    <x v="5"/>
    <m/>
    <m/>
    <m/>
    <m/>
  </r>
  <r>
    <n v="201"/>
    <x v="2"/>
    <s v="Embroidery Machine Operator"/>
    <s v="AMH/Q0801"/>
    <n v="4"/>
    <m/>
    <m/>
    <m/>
    <m/>
    <m/>
    <n v="5"/>
    <n v="1"/>
    <s v="5th Class ,Preferably"/>
    <m/>
    <m/>
    <n v="270"/>
    <m/>
    <m/>
    <m/>
    <m/>
    <m/>
    <m/>
    <s v="I"/>
    <m/>
    <m/>
    <m/>
    <s v="GAR502"/>
    <m/>
    <x v="4"/>
    <m/>
    <m/>
    <m/>
    <m/>
  </r>
  <r>
    <n v="202"/>
    <x v="2"/>
    <s v="Export Assistant"/>
    <s v="AMH/Q1601"/>
    <n v="4"/>
    <m/>
    <m/>
    <m/>
    <m/>
    <m/>
    <n v="5"/>
    <n v="1"/>
    <s v="12th Class, Preferably"/>
    <n v="90"/>
    <n v="180"/>
    <n v="270"/>
    <m/>
    <m/>
    <m/>
    <m/>
    <s v="Yes"/>
    <s v="Yes"/>
    <s v="I"/>
    <s v="A"/>
    <s v="Yes"/>
    <m/>
    <m/>
    <m/>
    <x v="3"/>
    <m/>
    <m/>
    <m/>
    <m/>
  </r>
  <r>
    <n v="203"/>
    <x v="2"/>
    <s v="Export Executive "/>
    <s v="AMH/Q1602"/>
    <n v="5"/>
    <m/>
    <m/>
    <m/>
    <m/>
    <m/>
    <n v="7"/>
    <n v="1"/>
    <s v="Graduate, preferably"/>
    <m/>
    <m/>
    <n v="270"/>
    <m/>
    <m/>
    <m/>
    <m/>
    <m/>
    <m/>
    <s v="I"/>
    <m/>
    <m/>
    <m/>
    <m/>
    <m/>
    <x v="3"/>
    <m/>
    <m/>
    <m/>
    <m/>
  </r>
  <r>
    <n v="204"/>
    <x v="2"/>
    <s v="Export Manager"/>
    <s v="AMH/Q1603"/>
    <n v="6"/>
    <m/>
    <m/>
    <m/>
    <m/>
    <m/>
    <n v="8"/>
    <n v="1"/>
    <s v="Master’s degree in apparel field, preferably"/>
    <m/>
    <m/>
    <n v="360"/>
    <m/>
    <m/>
    <m/>
    <m/>
    <m/>
    <m/>
    <s v="I"/>
    <m/>
    <m/>
    <m/>
    <m/>
    <m/>
    <x v="4"/>
    <m/>
    <m/>
    <m/>
    <m/>
  </r>
  <r>
    <n v="205"/>
    <x v="2"/>
    <s v="Fabric Checker"/>
    <s v="AMH/Q0101"/>
    <n v="4"/>
    <m/>
    <m/>
    <m/>
    <m/>
    <m/>
    <n v="4"/>
    <n v="1"/>
    <s v="5th Class, Preferably"/>
    <m/>
    <m/>
    <n v="360"/>
    <m/>
    <m/>
    <m/>
    <m/>
    <m/>
    <m/>
    <s v="I"/>
    <m/>
    <m/>
    <m/>
    <m/>
    <m/>
    <x v="4"/>
    <m/>
    <m/>
    <m/>
    <m/>
  </r>
  <r>
    <n v="206"/>
    <x v="2"/>
    <s v="Fabric Cutter - Apparel, Made-Ups &amp; Home Furnishing"/>
    <s v="AMH/Q1510"/>
    <n v="4"/>
    <m/>
    <m/>
    <m/>
    <m/>
    <m/>
    <n v="5"/>
    <n v="1"/>
    <s v="10th Class"/>
    <m/>
    <m/>
    <n v="300"/>
    <m/>
    <m/>
    <m/>
    <m/>
    <m/>
    <m/>
    <s v="I"/>
    <m/>
    <m/>
    <m/>
    <m/>
    <m/>
    <x v="5"/>
    <m/>
    <m/>
    <m/>
    <m/>
  </r>
  <r>
    <n v="207"/>
    <x v="2"/>
    <s v="Factory Compliance Auditor"/>
    <s v="AMH/Q2201"/>
    <n v="6"/>
    <m/>
    <m/>
    <m/>
    <m/>
    <m/>
    <n v="5"/>
    <n v="1"/>
    <s v="Graduate, with legal/social/technical specialization, preferably"/>
    <m/>
    <m/>
    <n v="360"/>
    <m/>
    <m/>
    <m/>
    <m/>
    <m/>
    <m/>
    <s v="I"/>
    <m/>
    <m/>
    <m/>
    <m/>
    <m/>
    <x v="4"/>
    <m/>
    <m/>
    <m/>
    <m/>
  </r>
  <r>
    <n v="208"/>
    <x v="2"/>
    <s v="Fashion Designer"/>
    <s v="AMH/Q1201"/>
    <n v="5"/>
    <m/>
    <m/>
    <m/>
    <m/>
    <m/>
    <n v="5"/>
    <n v="1"/>
    <s v="12th Class pass, preferably"/>
    <n v="210"/>
    <n v="510"/>
    <n v="720"/>
    <m/>
    <m/>
    <m/>
    <m/>
    <s v="Yes"/>
    <m/>
    <s v="I"/>
    <m/>
    <m/>
    <m/>
    <m/>
    <m/>
    <x v="1"/>
    <m/>
    <m/>
    <m/>
    <m/>
  </r>
  <r>
    <n v="209"/>
    <x v="2"/>
    <s v="Finisher"/>
    <s v="AMH/Q2255"/>
    <n v="4"/>
    <m/>
    <m/>
    <m/>
    <m/>
    <m/>
    <n v="5"/>
    <n v="1"/>
    <s v="5th Class, Preferably"/>
    <m/>
    <m/>
    <n v="300"/>
    <m/>
    <m/>
    <m/>
    <m/>
    <m/>
    <m/>
    <s v="I"/>
    <m/>
    <m/>
    <m/>
    <s v="GAR505"/>
    <m/>
    <x v="5"/>
    <m/>
    <m/>
    <m/>
    <m/>
  </r>
  <r>
    <n v="210"/>
    <x v="2"/>
    <s v="Framer-Computerized Embroidery Machine"/>
    <s v="AMH/Q1301"/>
    <n v="4"/>
    <m/>
    <m/>
    <m/>
    <m/>
    <m/>
    <n v="5"/>
    <n v="1"/>
    <s v="5th Class"/>
    <m/>
    <m/>
    <n v="200"/>
    <m/>
    <m/>
    <m/>
    <m/>
    <m/>
    <m/>
    <s v="I"/>
    <m/>
    <m/>
    <m/>
    <s v="GAR603"/>
    <m/>
    <x v="4"/>
    <m/>
    <m/>
    <m/>
    <m/>
  </r>
  <r>
    <n v="211"/>
    <x v="2"/>
    <s v="Garment Cutter-CAM"/>
    <s v="AMH/Q1501"/>
    <n v="4"/>
    <m/>
    <m/>
    <m/>
    <m/>
    <m/>
    <n v="5"/>
    <n v="1"/>
    <s v="12th Class, Preferably"/>
    <m/>
    <m/>
    <n v="540"/>
    <m/>
    <m/>
    <m/>
    <m/>
    <m/>
    <m/>
    <s v="I"/>
    <m/>
    <m/>
    <m/>
    <m/>
    <m/>
    <x v="4"/>
    <m/>
    <m/>
    <m/>
    <m/>
  </r>
  <r>
    <n v="212"/>
    <x v="2"/>
    <s v="Hand Embroiderer"/>
    <s v="AMH/Q1001"/>
    <n v="4"/>
    <m/>
    <m/>
    <m/>
    <m/>
    <m/>
    <n v="5"/>
    <n v="1"/>
    <s v="5th Class ,Preferably"/>
    <n v="60"/>
    <n v="140"/>
    <n v="200"/>
    <m/>
    <m/>
    <m/>
    <m/>
    <s v="Yes"/>
    <s v="Yes"/>
    <s v="I"/>
    <s v="A"/>
    <s v="Yes"/>
    <m/>
    <s v="GAR514"/>
    <m/>
    <x v="3"/>
    <m/>
    <m/>
    <m/>
    <m/>
  </r>
  <r>
    <n v="213"/>
    <x v="2"/>
    <s v="Hand Embroiderer (Addawala)"/>
    <s v="AMH/Q1010"/>
    <n v="3"/>
    <m/>
    <m/>
    <m/>
    <m/>
    <m/>
    <n v="5"/>
    <n v="1"/>
    <s v="5th Class ,Preferably"/>
    <m/>
    <m/>
    <n v="200"/>
    <m/>
    <m/>
    <m/>
    <m/>
    <m/>
    <m/>
    <s v="I"/>
    <m/>
    <m/>
    <m/>
    <m/>
    <m/>
    <x v="5"/>
    <m/>
    <m/>
    <m/>
    <m/>
  </r>
  <r>
    <n v="214"/>
    <x v="2"/>
    <s v="Industrial Engineer (IE) Executive"/>
    <s v="AMH/Q2001"/>
    <n v="6"/>
    <m/>
    <m/>
    <m/>
    <m/>
    <m/>
    <n v="6"/>
    <n v="1"/>
    <s v="Graduate Degree in Mathematics/Science/B. Tech, preferably"/>
    <m/>
    <m/>
    <n v="360"/>
    <m/>
    <m/>
    <m/>
    <m/>
    <m/>
    <m/>
    <s v="I"/>
    <m/>
    <m/>
    <m/>
    <m/>
    <m/>
    <x v="3"/>
    <m/>
    <m/>
    <m/>
    <m/>
  </r>
  <r>
    <n v="215"/>
    <x v="2"/>
    <s v="Inline Checker"/>
    <s v="AMH/Q0102"/>
    <n v="3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m/>
    <m/>
    <x v="4"/>
    <m/>
    <m/>
    <m/>
    <m/>
  </r>
  <r>
    <n v="216"/>
    <x v="2"/>
    <s v="Layer Man"/>
    <s v="AMH/Q0201"/>
    <n v="3"/>
    <m/>
    <m/>
    <m/>
    <m/>
    <m/>
    <n v="4"/>
    <n v="1"/>
    <s v="5th Class ,Preferably"/>
    <m/>
    <m/>
    <n v="120"/>
    <m/>
    <m/>
    <m/>
    <m/>
    <m/>
    <m/>
    <s v="I"/>
    <m/>
    <m/>
    <m/>
    <m/>
    <m/>
    <x v="3"/>
    <m/>
    <m/>
    <m/>
    <m/>
  </r>
  <r>
    <n v="217"/>
    <x v="2"/>
    <s v="Line Supervisor Stitching"/>
    <s v="AMH/Q0601"/>
    <n v="5"/>
    <m/>
    <m/>
    <m/>
    <m/>
    <m/>
    <n v="5"/>
    <n v="1"/>
    <s v="Preferably, Graduate"/>
    <m/>
    <m/>
    <n v="720"/>
    <m/>
    <m/>
    <m/>
    <m/>
    <m/>
    <m/>
    <s v="I"/>
    <m/>
    <m/>
    <m/>
    <m/>
    <m/>
    <x v="5"/>
    <m/>
    <m/>
    <m/>
    <m/>
  </r>
  <r>
    <n v="218"/>
    <x v="2"/>
    <s v="Machine Maintenance Mechanic (Sewing Machine)"/>
    <s v="AMH/Q1901"/>
    <n v="5"/>
    <m/>
    <m/>
    <m/>
    <m/>
    <m/>
    <n v="4"/>
    <n v="1"/>
    <s v="8th Class, Preferably"/>
    <m/>
    <m/>
    <n v="540"/>
    <m/>
    <m/>
    <m/>
    <m/>
    <m/>
    <m/>
    <s v="I"/>
    <m/>
    <m/>
    <m/>
    <s v="GAR504"/>
    <m/>
    <x v="4"/>
    <m/>
    <m/>
    <m/>
    <m/>
  </r>
  <r>
    <n v="219"/>
    <x v="2"/>
    <s v="Measurement Checker"/>
    <s v="AMH/Q0103"/>
    <n v="4"/>
    <m/>
    <m/>
    <m/>
    <m/>
    <m/>
    <n v="4"/>
    <n v="1"/>
    <s v="5th Class ,Preferably"/>
    <m/>
    <m/>
    <n v="270"/>
    <m/>
    <m/>
    <m/>
    <m/>
    <m/>
    <m/>
    <s v="I"/>
    <m/>
    <m/>
    <m/>
    <m/>
    <m/>
    <x v="4"/>
    <m/>
    <m/>
    <m/>
    <m/>
  </r>
  <r>
    <n v="220"/>
    <x v="2"/>
    <s v="Merchandiser"/>
    <s v="AMH/Q0901"/>
    <n v="5"/>
    <m/>
    <m/>
    <m/>
    <m/>
    <m/>
    <n v="6"/>
    <n v="1"/>
    <s v="Graduate, preferably"/>
    <n v="200"/>
    <n v="340"/>
    <n v="540"/>
    <m/>
    <m/>
    <m/>
    <m/>
    <s v="Yes"/>
    <m/>
    <s v="I"/>
    <m/>
    <m/>
    <m/>
    <m/>
    <m/>
    <x v="3"/>
    <m/>
    <m/>
    <m/>
    <m/>
  </r>
  <r>
    <n v="221"/>
    <x v="2"/>
    <s v="Merchandiser - Made-ups &amp; Home Furnishing"/>
    <s v="AMH/Q0911"/>
    <n v="5"/>
    <m/>
    <m/>
    <m/>
    <m/>
    <m/>
    <n v="5"/>
    <n v="1"/>
    <s v="Graduate, preferably"/>
    <m/>
    <m/>
    <n v="540"/>
    <m/>
    <m/>
    <m/>
    <m/>
    <m/>
    <m/>
    <s v="I"/>
    <m/>
    <m/>
    <m/>
    <m/>
    <m/>
    <x v="5"/>
    <m/>
    <m/>
    <m/>
    <m/>
  </r>
  <r>
    <n v="222"/>
    <x v="2"/>
    <s v="Online Sample Designer"/>
    <s v="AMH/Q1215"/>
    <n v="7"/>
    <m/>
    <m/>
    <m/>
    <m/>
    <m/>
    <n v="5"/>
    <n v="1"/>
    <s v="Diploma/Degree in Textile/Fashion/Garment, Preferably"/>
    <m/>
    <m/>
    <n v="600"/>
    <m/>
    <m/>
    <m/>
    <m/>
    <m/>
    <m/>
    <s v="I"/>
    <m/>
    <m/>
    <m/>
    <m/>
    <m/>
    <x v="5"/>
    <m/>
    <m/>
    <m/>
    <m/>
  </r>
  <r>
    <n v="223"/>
    <x v="2"/>
    <s v="Packer"/>
    <s v="AMH/Q1407"/>
    <n v="3"/>
    <m/>
    <m/>
    <m/>
    <m/>
    <m/>
    <n v="5"/>
    <n v="1"/>
    <s v="8th Class"/>
    <n v="60"/>
    <n v="120"/>
    <n v="180"/>
    <m/>
    <m/>
    <m/>
    <m/>
    <s v="Yes"/>
    <s v="Yes"/>
    <s v="I"/>
    <s v="A"/>
    <s v="Yes"/>
    <m/>
    <s v="GAR505"/>
    <m/>
    <x v="5"/>
    <m/>
    <m/>
    <m/>
    <m/>
  </r>
  <r>
    <n v="224"/>
    <x v="2"/>
    <s v="Pattern Master"/>
    <s v="AMH/Q1105"/>
    <n v="5"/>
    <m/>
    <m/>
    <m/>
    <m/>
    <m/>
    <n v="5"/>
    <n v="1"/>
    <s v="12th Class, Preferably"/>
    <m/>
    <m/>
    <n v="720"/>
    <m/>
    <m/>
    <m/>
    <m/>
    <m/>
    <m/>
    <s v="I"/>
    <m/>
    <m/>
    <m/>
    <m/>
    <m/>
    <x v="6"/>
    <m/>
    <m/>
    <m/>
    <m/>
  </r>
  <r>
    <n v="225"/>
    <x v="2"/>
    <s v="Pressman"/>
    <s v="AMH/Q0401"/>
    <n v="4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s v="GAR505"/>
    <m/>
    <x v="4"/>
    <m/>
    <m/>
    <m/>
    <m/>
  </r>
  <r>
    <n v="226"/>
    <x v="2"/>
    <s v="Processing Supervisor-Dyeing and Printing "/>
    <s v="AMH/Q0615"/>
    <n v="5"/>
    <m/>
    <m/>
    <m/>
    <m/>
    <m/>
    <n v="6"/>
    <n v="1"/>
    <s v="12th Class, Preferably"/>
    <m/>
    <m/>
    <n v="500"/>
    <m/>
    <m/>
    <m/>
    <m/>
    <m/>
    <m/>
    <s v="I"/>
    <m/>
    <m/>
    <m/>
    <m/>
    <m/>
    <x v="5"/>
    <m/>
    <m/>
    <m/>
    <m/>
  </r>
  <r>
    <n v="227"/>
    <x v="2"/>
    <s v="Production Supervisor (Sewing)"/>
    <s v="AMH/Q2101"/>
    <n v="5"/>
    <m/>
    <m/>
    <m/>
    <m/>
    <m/>
    <n v="7"/>
    <n v="1"/>
    <s v="Graduate, preferably"/>
    <n v="210"/>
    <n v="510"/>
    <n v="720"/>
    <m/>
    <m/>
    <m/>
    <m/>
    <s v="Yes"/>
    <s v="Yes"/>
    <s v="I"/>
    <m/>
    <m/>
    <s v="Cat 1 (Phase 1)"/>
    <m/>
    <m/>
    <x v="1"/>
    <m/>
    <m/>
    <m/>
    <m/>
  </r>
  <r>
    <n v="228"/>
    <x v="2"/>
    <s v="Q C Executive-Sewing Line"/>
    <s v="AMH/Q1401"/>
    <n v="5"/>
    <m/>
    <m/>
    <m/>
    <m/>
    <m/>
    <n v="6"/>
    <n v="1"/>
    <s v="Graduate/Equivalent, preferably"/>
    <m/>
    <m/>
    <n v="720"/>
    <m/>
    <m/>
    <m/>
    <m/>
    <m/>
    <m/>
    <s v="I"/>
    <m/>
    <m/>
    <m/>
    <m/>
    <m/>
    <x v="3"/>
    <m/>
    <m/>
    <m/>
    <m/>
  </r>
  <r>
    <n v="229"/>
    <x v="2"/>
    <s v="Quality Assessor"/>
    <s v="AMH/Q1701"/>
    <n v="5"/>
    <m/>
    <m/>
    <m/>
    <m/>
    <m/>
    <n v="5"/>
    <n v="1"/>
    <s v="12th Class /Equivalent, preferably"/>
    <m/>
    <m/>
    <n v="540"/>
    <m/>
    <m/>
    <m/>
    <m/>
    <m/>
    <m/>
    <s v="I"/>
    <m/>
    <m/>
    <m/>
    <m/>
    <m/>
    <x v="4"/>
    <m/>
    <m/>
    <m/>
    <m/>
  </r>
  <r>
    <n v="230"/>
    <x v="2"/>
    <s v="Record Keeper"/>
    <s v="AMH/Q1920"/>
    <n v="4"/>
    <m/>
    <m/>
    <m/>
    <m/>
    <m/>
    <n v="4"/>
    <n v="1"/>
    <s v="10th Class ,Preferably"/>
    <m/>
    <m/>
    <n v="240"/>
    <m/>
    <m/>
    <m/>
    <m/>
    <m/>
    <m/>
    <s v="I"/>
    <m/>
    <m/>
    <m/>
    <m/>
    <m/>
    <x v="5"/>
    <m/>
    <m/>
    <m/>
    <m/>
  </r>
  <r>
    <n v="231"/>
    <x v="2"/>
    <s v="Sampling Coordinator"/>
    <s v="AMH/Q1801"/>
    <n v="5"/>
    <m/>
    <m/>
    <m/>
    <m/>
    <m/>
    <n v="4"/>
    <n v="1"/>
    <s v="Graduate, with legal/social/technical specialization, preferably"/>
    <m/>
    <m/>
    <n v="360"/>
    <m/>
    <m/>
    <m/>
    <m/>
    <m/>
    <m/>
    <s v="I"/>
    <m/>
    <m/>
    <m/>
    <m/>
    <m/>
    <x v="4"/>
    <m/>
    <m/>
    <m/>
    <m/>
  </r>
  <r>
    <n v="232"/>
    <x v="2"/>
    <s v="Sampling Tailor"/>
    <s v="AMH/Q0701"/>
    <n v="4"/>
    <m/>
    <m/>
    <m/>
    <m/>
    <m/>
    <n v="6"/>
    <n v="1"/>
    <s v="8th Class, Preferably"/>
    <m/>
    <m/>
    <n v="720"/>
    <m/>
    <m/>
    <m/>
    <m/>
    <m/>
    <m/>
    <s v="I"/>
    <m/>
    <m/>
    <m/>
    <m/>
    <m/>
    <x v="4"/>
    <m/>
    <m/>
    <m/>
    <m/>
  </r>
  <r>
    <n v="233"/>
    <x v="2"/>
    <s v="Self Employed Tailor"/>
    <s v="AMH/Q1947"/>
    <n v="4"/>
    <m/>
    <m/>
    <m/>
    <m/>
    <m/>
    <n v="6"/>
    <n v="1"/>
    <s v="8th Class, Preferably"/>
    <n v="80"/>
    <n v="260"/>
    <n v="340"/>
    <m/>
    <m/>
    <m/>
    <m/>
    <s v="Yes"/>
    <s v="Yes"/>
    <s v="I"/>
    <s v="A"/>
    <s v="Yes"/>
    <m/>
    <s v="GAR516"/>
    <m/>
    <x v="6"/>
    <m/>
    <m/>
    <m/>
    <m/>
  </r>
  <r>
    <n v="234"/>
    <x v="2"/>
    <s v="Sewing Machine Operator"/>
    <s v="AMH/Q0301"/>
    <n v="4"/>
    <m/>
    <m/>
    <m/>
    <m/>
    <m/>
    <n v="5"/>
    <n v="1"/>
    <s v="5th Class ,Preferably"/>
    <n v="80"/>
    <n v="190"/>
    <n v="270"/>
    <m/>
    <m/>
    <m/>
    <m/>
    <s v="Yes"/>
    <s v="Yes"/>
    <s v="I"/>
    <s v="A"/>
    <s v="Yes"/>
    <m/>
    <m/>
    <m/>
    <x v="3"/>
    <m/>
    <m/>
    <m/>
    <m/>
  </r>
  <r>
    <n v="235"/>
    <x v="2"/>
    <s v="Sewing Machine Operator- Knits"/>
    <s v="AMH/Q0305"/>
    <n v="4"/>
    <m/>
    <m/>
    <m/>
    <m/>
    <m/>
    <n v="5"/>
    <n v="1"/>
    <s v="5th Class"/>
    <n v="90"/>
    <n v="210"/>
    <n v="300"/>
    <m/>
    <m/>
    <m/>
    <m/>
    <s v="Yes"/>
    <s v="Yes"/>
    <s v="I"/>
    <s v="A"/>
    <s v="Yes"/>
    <m/>
    <m/>
    <m/>
    <x v="5"/>
    <m/>
    <m/>
    <m/>
    <m/>
  </r>
  <r>
    <n v="236"/>
    <x v="2"/>
    <s v="Sourcing Manager"/>
    <s v="AMH/Q0920"/>
    <n v="7"/>
    <m/>
    <m/>
    <m/>
    <m/>
    <m/>
    <n v="6"/>
    <n v="1"/>
    <s v="Preferbaly, Diploma/Degree in textile engineering"/>
    <m/>
    <m/>
    <n v="600"/>
    <m/>
    <m/>
    <m/>
    <m/>
    <m/>
    <m/>
    <s v="I"/>
    <m/>
    <m/>
    <m/>
    <m/>
    <m/>
    <x v="5"/>
    <m/>
    <m/>
    <m/>
    <m/>
  </r>
  <r>
    <n v="237"/>
    <x v="2"/>
    <s v="Specialized Sewing Machine Operator"/>
    <s v="AMH/Q2301"/>
    <n v="4"/>
    <m/>
    <m/>
    <m/>
    <m/>
    <m/>
    <n v="4"/>
    <n v="1"/>
    <s v="5th Class ,Preferably"/>
    <n v="70"/>
    <n v="170"/>
    <n v="240"/>
    <m/>
    <m/>
    <m/>
    <m/>
    <s v="Yes"/>
    <m/>
    <s v="I"/>
    <m/>
    <m/>
    <m/>
    <s v="GAR515"/>
    <m/>
    <x v="3"/>
    <m/>
    <m/>
    <m/>
    <m/>
  </r>
  <r>
    <n v="238"/>
    <x v="2"/>
    <s v="Store Keeper"/>
    <s v="AMH/Q0501"/>
    <n v="3"/>
    <m/>
    <m/>
    <m/>
    <m/>
    <m/>
    <n v="5"/>
    <n v="1"/>
    <s v="7th Class, Preferably"/>
    <m/>
    <m/>
    <n v="240"/>
    <m/>
    <m/>
    <m/>
    <m/>
    <m/>
    <m/>
    <s v="I"/>
    <m/>
    <m/>
    <m/>
    <m/>
    <m/>
    <x v="5"/>
    <m/>
    <m/>
    <m/>
    <m/>
  </r>
  <r>
    <n v="239"/>
    <x v="2"/>
    <s v="Washing Machine Operator"/>
    <s v="AMH/Q1810"/>
    <n v="4"/>
    <m/>
    <m/>
    <m/>
    <m/>
    <m/>
    <n v="5"/>
    <n v="1"/>
    <s v="10th Class"/>
    <n v="90"/>
    <n v="210"/>
    <n v="300"/>
    <m/>
    <m/>
    <m/>
    <m/>
    <s v="Yes"/>
    <s v="Yes"/>
    <s v="I"/>
    <s v="A"/>
    <s v="Yes"/>
    <m/>
    <m/>
    <m/>
    <x v="6"/>
    <m/>
    <m/>
    <m/>
    <m/>
  </r>
  <r>
    <n v="240"/>
    <x v="3"/>
    <s v="2W-Delivery  Associate"/>
    <s v="ASC/Q9710"/>
    <n v="3"/>
    <m/>
    <m/>
    <m/>
    <m/>
    <m/>
    <n v="4"/>
    <n v="1"/>
    <s v="10th Class"/>
    <m/>
    <m/>
    <n v="270"/>
    <m/>
    <m/>
    <m/>
    <m/>
    <m/>
    <m/>
    <m/>
    <m/>
    <m/>
    <m/>
    <m/>
    <m/>
    <x v="7"/>
    <m/>
    <m/>
    <m/>
    <m/>
  </r>
  <r>
    <n v="241"/>
    <x v="3"/>
    <s v="AC Specialist"/>
    <s v="ASC/Q1416"/>
    <n v="4"/>
    <m/>
    <m/>
    <m/>
    <m/>
    <m/>
    <n v="6"/>
    <n v="1"/>
    <s v="ITI in Automobile or 10th Class "/>
    <m/>
    <m/>
    <n v="400"/>
    <m/>
    <m/>
    <m/>
    <m/>
    <m/>
    <m/>
    <m/>
    <m/>
    <m/>
    <m/>
    <s v="REF704"/>
    <m/>
    <x v="4"/>
    <m/>
    <m/>
    <m/>
    <m/>
  </r>
  <r>
    <n v="242"/>
    <x v="3"/>
    <s v="Accessory Fitter"/>
    <s v="ASC/Q1102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243"/>
    <x v="3"/>
    <s v="Ambulance Driver"/>
    <s v="ASC/Q9706"/>
    <n v="4"/>
    <m/>
    <m/>
    <m/>
    <m/>
    <m/>
    <n v="4"/>
    <n v="1"/>
    <s v="10th Class"/>
    <m/>
    <m/>
    <n v="400"/>
    <m/>
    <m/>
    <m/>
    <m/>
    <m/>
    <m/>
    <m/>
    <m/>
    <m/>
    <m/>
    <m/>
    <m/>
    <x v="4"/>
    <m/>
    <m/>
    <m/>
    <m/>
  </r>
  <r>
    <n v="244"/>
    <x v="3"/>
    <s v="Area Manager (Auto Components)"/>
    <s v="ASC/Q1702"/>
    <n v="7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m/>
    <x v="7"/>
    <m/>
    <m/>
    <m/>
    <m/>
  </r>
  <r>
    <n v="245"/>
    <x v="3"/>
    <s v="Area Parts Manager"/>
    <s v="ASC/Q0605"/>
    <n v="5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m/>
    <x v="7"/>
    <m/>
    <m/>
    <m/>
    <m/>
  </r>
  <r>
    <n v="246"/>
    <x v="3"/>
    <s v="Area Service Manager"/>
    <s v="ASC/Q0603"/>
    <n v="6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m/>
    <x v="7"/>
    <m/>
    <m/>
    <m/>
    <m/>
  </r>
  <r>
    <n v="247"/>
    <x v="3"/>
    <s v="Area Technical Lead"/>
    <s v="ASC/Q0601"/>
    <n v="6"/>
    <m/>
    <m/>
    <m/>
    <m/>
    <m/>
    <n v="5"/>
    <n v="1"/>
    <s v="B.Tech/ B.E. in any discipline"/>
    <m/>
    <m/>
    <n v="550"/>
    <m/>
    <m/>
    <m/>
    <m/>
    <m/>
    <m/>
    <m/>
    <m/>
    <m/>
    <m/>
    <m/>
    <m/>
    <x v="7"/>
    <m/>
    <m/>
    <m/>
    <m/>
  </r>
  <r>
    <n v="248"/>
    <x v="3"/>
    <s v="Assembly Line Machine Setter"/>
    <s v="ASC/Q3603"/>
    <n v="6"/>
    <m/>
    <m/>
    <m/>
    <m/>
    <m/>
    <n v="6"/>
    <n v="1"/>
    <s v="Diploma in Mechanical Engineering/BSc"/>
    <m/>
    <m/>
    <n v="450"/>
    <m/>
    <m/>
    <m/>
    <m/>
    <m/>
    <m/>
    <m/>
    <m/>
    <m/>
    <m/>
    <m/>
    <m/>
    <x v="7"/>
    <m/>
    <m/>
    <m/>
    <m/>
  </r>
  <r>
    <n v="249"/>
    <x v="3"/>
    <s v="Assembly Line Supervisor"/>
    <s v="ASC/Q3602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250"/>
    <x v="3"/>
    <s v="Auto Body Technician Level 3"/>
    <s v="ASC/Q1410"/>
    <n v="3"/>
    <m/>
    <m/>
    <m/>
    <m/>
    <m/>
    <n v="4"/>
    <n v="1"/>
    <s v="10th Class"/>
    <m/>
    <m/>
    <n v="300"/>
    <m/>
    <m/>
    <m/>
    <m/>
    <m/>
    <m/>
    <m/>
    <m/>
    <m/>
    <m/>
    <m/>
    <m/>
    <x v="4"/>
    <m/>
    <m/>
    <m/>
    <m/>
  </r>
  <r>
    <n v="251"/>
    <x v="3"/>
    <s v="Auto Body Technician Level 4"/>
    <s v="ASC/Q1405"/>
    <n v="4"/>
    <m/>
    <m/>
    <m/>
    <m/>
    <m/>
    <n v="5"/>
    <n v="1"/>
    <s v="10th Class"/>
    <m/>
    <m/>
    <n v="400"/>
    <m/>
    <m/>
    <m/>
    <m/>
    <m/>
    <m/>
    <m/>
    <m/>
    <m/>
    <m/>
    <s v="AUR709"/>
    <m/>
    <x v="4"/>
    <m/>
    <m/>
    <m/>
    <m/>
  </r>
  <r>
    <n v="252"/>
    <x v="3"/>
    <s v="Auto Component Assembly Fitter"/>
    <s v="ASC/Q3701"/>
    <n v="4"/>
    <m/>
    <m/>
    <m/>
    <m/>
    <m/>
    <n v="6"/>
    <n v="1"/>
    <s v="10th Class"/>
    <m/>
    <m/>
    <n v="400"/>
    <m/>
    <m/>
    <m/>
    <m/>
    <m/>
    <m/>
    <m/>
    <m/>
    <m/>
    <m/>
    <m/>
    <m/>
    <x v="4"/>
    <m/>
    <m/>
    <m/>
    <m/>
  </r>
  <r>
    <n v="253"/>
    <x v="3"/>
    <s v="Auto Rickshaw Driver"/>
    <s v="ASC/Q9713"/>
    <n v="4"/>
    <m/>
    <m/>
    <m/>
    <m/>
    <m/>
    <n v="3"/>
    <n v="1"/>
    <s v="8th Class"/>
    <m/>
    <m/>
    <n v="320"/>
    <m/>
    <m/>
    <m/>
    <m/>
    <m/>
    <m/>
    <m/>
    <m/>
    <m/>
    <m/>
    <m/>
    <m/>
    <x v="8"/>
    <m/>
    <m/>
    <m/>
    <m/>
  </r>
  <r>
    <n v="254"/>
    <x v="3"/>
    <s v="Automation Specialist"/>
    <s v="ASC/Q6807"/>
    <n v="6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x v="8"/>
    <m/>
    <m/>
    <m/>
    <m/>
  </r>
  <r>
    <n v="255"/>
    <x v="3"/>
    <s v="Automotive Body Painting Technician Level 3"/>
    <s v="ASC/Q3303"/>
    <n v="3"/>
    <m/>
    <m/>
    <m/>
    <m/>
    <m/>
    <n v="7"/>
    <n v="1"/>
    <s v="10th Class"/>
    <m/>
    <m/>
    <n v="300"/>
    <m/>
    <m/>
    <m/>
    <m/>
    <m/>
    <m/>
    <m/>
    <m/>
    <m/>
    <m/>
    <m/>
    <m/>
    <x v="4"/>
    <m/>
    <m/>
    <m/>
    <m/>
  </r>
  <r>
    <n v="256"/>
    <x v="3"/>
    <s v="Automotive Electrician Level 4"/>
    <s v="ASC/Q1408"/>
    <n v="4"/>
    <m/>
    <m/>
    <m/>
    <m/>
    <m/>
    <n v="4"/>
    <n v="1"/>
    <s v="12th Class"/>
    <n v="150"/>
    <n v="250"/>
    <n v="400"/>
    <m/>
    <m/>
    <m/>
    <m/>
    <s v="Yes"/>
    <m/>
    <m/>
    <m/>
    <m/>
    <m/>
    <s v="AUR707"/>
    <m/>
    <x v="4"/>
    <m/>
    <m/>
    <m/>
    <m/>
  </r>
  <r>
    <n v="257"/>
    <x v="3"/>
    <s v="Automotive Engine Repair Technician Level 4"/>
    <s v="ASC/Q1409"/>
    <n v="4"/>
    <m/>
    <m/>
    <m/>
    <m/>
    <m/>
    <n v="4"/>
    <n v="1"/>
    <s v="ITI in Automobile"/>
    <n v="200"/>
    <n v="200"/>
    <n v="400"/>
    <m/>
    <m/>
    <m/>
    <m/>
    <s v="Yes"/>
    <m/>
    <m/>
    <m/>
    <m/>
    <m/>
    <s v="AUR708"/>
    <m/>
    <x v="4"/>
    <m/>
    <m/>
    <m/>
    <m/>
  </r>
  <r>
    <n v="258"/>
    <x v="3"/>
    <s v="Automotive Painting Technician Level 4"/>
    <s v="ASC/Q3304"/>
    <n v="4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x v="4"/>
    <m/>
    <m/>
    <m/>
    <m/>
  </r>
  <r>
    <n v="259"/>
    <x v="3"/>
    <s v="Automotive Paintshop Assistant"/>
    <s v="ASC/Q3302"/>
    <n v="2"/>
    <m/>
    <m/>
    <m/>
    <m/>
    <m/>
    <n v="5"/>
    <n v="1"/>
    <s v="8th Class"/>
    <m/>
    <m/>
    <n v="250"/>
    <m/>
    <m/>
    <m/>
    <m/>
    <m/>
    <m/>
    <m/>
    <m/>
    <m/>
    <m/>
    <m/>
    <m/>
    <x v="4"/>
    <m/>
    <m/>
    <m/>
    <m/>
  </r>
  <r>
    <n v="260"/>
    <x v="3"/>
    <s v="Automotive Sales Lead (Retail )"/>
    <s v="ASC/Q1007"/>
    <n v="7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x v="7"/>
    <m/>
    <m/>
    <m/>
    <m/>
  </r>
  <r>
    <n v="261"/>
    <x v="3"/>
    <s v="Automotive Service Technician (Two and Three Wheelers)"/>
    <s v="ASC/Q1411"/>
    <n v="4"/>
    <m/>
    <m/>
    <m/>
    <m/>
    <m/>
    <n v="4"/>
    <n v="1"/>
    <s v="10th Class"/>
    <n v="175"/>
    <n v="275"/>
    <n v="450"/>
    <m/>
    <m/>
    <m/>
    <m/>
    <s v="Yes"/>
    <s v="Yes"/>
    <s v="I"/>
    <s v="C"/>
    <s v="Yes"/>
    <m/>
    <s v="AUR701"/>
    <m/>
    <x v="4"/>
    <m/>
    <m/>
    <m/>
    <m/>
  </r>
  <r>
    <n v="262"/>
    <x v="3"/>
    <s v="Automotive Service Technician Level 3"/>
    <s v="ASC/Q1401"/>
    <n v="3"/>
    <m/>
    <m/>
    <m/>
    <m/>
    <m/>
    <n v="4"/>
    <n v="1"/>
    <s v="8th Class"/>
    <n v="192"/>
    <n v="418"/>
    <n v="610"/>
    <m/>
    <m/>
    <m/>
    <m/>
    <s v="Yes"/>
    <s v="Yes"/>
    <m/>
    <m/>
    <m/>
    <s v="Cat 1 (Phase 1)"/>
    <m/>
    <m/>
    <x v="4"/>
    <m/>
    <m/>
    <m/>
    <m/>
  </r>
  <r>
    <n v="263"/>
    <x v="3"/>
    <s v="Automotive Service Technician Level 4"/>
    <s v="ASC/Q1402"/>
    <n v="4"/>
    <m/>
    <m/>
    <m/>
    <m/>
    <m/>
    <n v="5"/>
    <n v="1"/>
    <s v="10th Class"/>
    <n v="220"/>
    <n v="468"/>
    <n v="688"/>
    <m/>
    <m/>
    <m/>
    <m/>
    <s v="Yes"/>
    <m/>
    <m/>
    <m/>
    <m/>
    <m/>
    <s v="AUR702"/>
    <m/>
    <x v="4"/>
    <m/>
    <m/>
    <m/>
    <m/>
  </r>
  <r>
    <n v="264"/>
    <x v="3"/>
    <s v="Automotive Service Technician Level 5"/>
    <s v="ASC/Q1403"/>
    <n v="5"/>
    <m/>
    <m/>
    <m/>
    <m/>
    <m/>
    <n v="6"/>
    <n v="1"/>
    <s v="Diploma in Mechanical/ Automobile Engineering"/>
    <n v="282"/>
    <n v="548"/>
    <n v="830"/>
    <m/>
    <m/>
    <m/>
    <m/>
    <s v="Yes"/>
    <m/>
    <m/>
    <m/>
    <m/>
    <m/>
    <s v="AUR705, AUR706"/>
    <m/>
    <x v="4"/>
    <m/>
    <m/>
    <m/>
    <m/>
  </r>
  <r>
    <n v="265"/>
    <x v="3"/>
    <s v="Automotive Service Technician Level 6"/>
    <s v="ASC/Q1404"/>
    <n v="6"/>
    <m/>
    <m/>
    <m/>
    <m/>
    <m/>
    <n v="8"/>
    <n v="1"/>
    <s v="Diploma in Mechanical/Automobile Engineering"/>
    <n v="347"/>
    <n v="603"/>
    <n v="950"/>
    <m/>
    <m/>
    <m/>
    <m/>
    <s v="Yes"/>
    <m/>
    <m/>
    <m/>
    <m/>
    <m/>
    <m/>
    <m/>
    <x v="8"/>
    <m/>
    <m/>
    <m/>
    <m/>
  </r>
  <r>
    <n v="266"/>
    <x v="3"/>
    <s v="Body Shop In-Charge"/>
    <s v="ASC/Q1413"/>
    <n v="7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m/>
    <x v="7"/>
    <m/>
    <m/>
    <m/>
    <m/>
  </r>
  <r>
    <n v="267"/>
    <x v="3"/>
    <s v="Brake Specialist"/>
    <s v="ASC/Q1414"/>
    <n v="4"/>
    <m/>
    <m/>
    <m/>
    <m/>
    <m/>
    <n v="4"/>
    <n v="1"/>
    <s v="ITI in Automobile or Class 10"/>
    <m/>
    <m/>
    <n v="380"/>
    <m/>
    <m/>
    <m/>
    <m/>
    <m/>
    <m/>
    <m/>
    <m/>
    <m/>
    <m/>
    <m/>
    <m/>
    <x v="4"/>
    <m/>
    <m/>
    <m/>
    <m/>
  </r>
  <r>
    <n v="268"/>
    <x v="3"/>
    <s v="Casting Line In-Charge"/>
    <s v="ASC/Q3207"/>
    <n v="6"/>
    <m/>
    <m/>
    <m/>
    <m/>
    <m/>
    <n v="6"/>
    <n v="1"/>
    <s v="Diploma in Production/Foundry Engineering"/>
    <m/>
    <m/>
    <n v="450"/>
    <m/>
    <m/>
    <m/>
    <m/>
    <m/>
    <m/>
    <m/>
    <m/>
    <m/>
    <m/>
    <m/>
    <m/>
    <x v="7"/>
    <m/>
    <m/>
    <m/>
    <m/>
  </r>
  <r>
    <n v="269"/>
    <x v="3"/>
    <s v="Casting Supervisor"/>
    <s v="ASC/Q3206"/>
    <n v="5"/>
    <m/>
    <m/>
    <m/>
    <m/>
    <m/>
    <n v="6"/>
    <n v="1"/>
    <s v="ITI – Mechanical"/>
    <m/>
    <m/>
    <n v="450"/>
    <m/>
    <m/>
    <m/>
    <m/>
    <m/>
    <m/>
    <m/>
    <m/>
    <m/>
    <m/>
    <m/>
    <m/>
    <x v="7"/>
    <m/>
    <m/>
    <m/>
    <m/>
  </r>
  <r>
    <n v="270"/>
    <x v="3"/>
    <s v="Casting Technician Level 3"/>
    <s v="ASC/Q3202"/>
    <n v="3"/>
    <m/>
    <m/>
    <m/>
    <m/>
    <m/>
    <n v="7"/>
    <n v="1"/>
    <s v="10th Class"/>
    <m/>
    <m/>
    <n v="300"/>
    <m/>
    <m/>
    <m/>
    <m/>
    <m/>
    <m/>
    <m/>
    <m/>
    <m/>
    <m/>
    <m/>
    <m/>
    <x v="4"/>
    <m/>
    <m/>
    <m/>
    <m/>
  </r>
  <r>
    <n v="271"/>
    <x v="3"/>
    <s v="Casting Technician-Sand Moulding"/>
    <s v="ASC/Q3205"/>
    <n v="4"/>
    <m/>
    <m/>
    <m/>
    <m/>
    <m/>
    <n v="10"/>
    <n v="1"/>
    <s v="10th Class"/>
    <m/>
    <m/>
    <n v="400"/>
    <m/>
    <m/>
    <m/>
    <m/>
    <m/>
    <m/>
    <m/>
    <m/>
    <m/>
    <m/>
    <m/>
    <m/>
    <x v="4"/>
    <m/>
    <m/>
    <m/>
    <m/>
  </r>
  <r>
    <n v="272"/>
    <x v="3"/>
    <s v="Chauffeur L4"/>
    <s v="ASC/Q9712"/>
    <n v="4"/>
    <m/>
    <m/>
    <m/>
    <m/>
    <m/>
    <n v="5"/>
    <n v="1"/>
    <s v="12th Class"/>
    <m/>
    <m/>
    <n v="300"/>
    <m/>
    <m/>
    <m/>
    <m/>
    <m/>
    <m/>
    <m/>
    <m/>
    <m/>
    <m/>
    <m/>
    <m/>
    <x v="8"/>
    <m/>
    <m/>
    <m/>
    <m/>
  </r>
  <r>
    <n v="273"/>
    <x v="3"/>
    <s v="Chauffeur L5"/>
    <s v="ASC/Q9711"/>
    <n v="5"/>
    <m/>
    <m/>
    <m/>
    <m/>
    <m/>
    <n v="6"/>
    <n v="1"/>
    <s v="12th Class"/>
    <m/>
    <m/>
    <n v="350"/>
    <m/>
    <m/>
    <m/>
    <m/>
    <m/>
    <m/>
    <m/>
    <m/>
    <m/>
    <m/>
    <m/>
    <m/>
    <x v="8"/>
    <m/>
    <m/>
    <m/>
    <m/>
  </r>
  <r>
    <n v="274"/>
    <x v="3"/>
    <s v="Clutch Specialist"/>
    <s v="ASC/Q1415"/>
    <n v="4"/>
    <m/>
    <m/>
    <m/>
    <m/>
    <m/>
    <n v="4"/>
    <n v="1"/>
    <s v="ITI in Automobile or 10th Class "/>
    <m/>
    <m/>
    <n v="400"/>
    <m/>
    <m/>
    <m/>
    <m/>
    <m/>
    <m/>
    <m/>
    <m/>
    <m/>
    <m/>
    <m/>
    <m/>
    <x v="4"/>
    <m/>
    <m/>
    <m/>
    <m/>
  </r>
  <r>
    <n v="275"/>
    <x v="3"/>
    <s v="CNC Operator / Machining Technician L3"/>
    <s v="ASC/Q3501"/>
    <n v="3"/>
    <m/>
    <m/>
    <m/>
    <m/>
    <m/>
    <n v="5"/>
    <n v="1"/>
    <s v="10th Class"/>
    <m/>
    <m/>
    <n v="320"/>
    <m/>
    <m/>
    <m/>
    <m/>
    <m/>
    <m/>
    <m/>
    <m/>
    <m/>
    <m/>
    <m/>
    <m/>
    <x v="4"/>
    <m/>
    <m/>
    <m/>
    <m/>
  </r>
  <r>
    <n v="276"/>
    <x v="3"/>
    <s v="CNC Operator / Machining Technician L4"/>
    <s v="ASC/Q3503"/>
    <n v="4"/>
    <m/>
    <m/>
    <m/>
    <m/>
    <m/>
    <n v="5"/>
    <n v="1"/>
    <s v="ITI – Mechanical/ Machine Technology"/>
    <m/>
    <m/>
    <n v="400"/>
    <m/>
    <m/>
    <m/>
    <m/>
    <m/>
    <m/>
    <m/>
    <m/>
    <m/>
    <m/>
    <m/>
    <m/>
    <x v="4"/>
    <m/>
    <m/>
    <m/>
    <m/>
  </r>
  <r>
    <n v="277"/>
    <x v="3"/>
    <s v="Commercial Executive / Officer"/>
    <s v="ASC/Q0203"/>
    <n v="5"/>
    <m/>
    <m/>
    <m/>
    <m/>
    <m/>
    <n v="4"/>
    <n v="1"/>
    <s v="Graduate degree/ diploma in any discipline."/>
    <m/>
    <m/>
    <n v="500"/>
    <m/>
    <m/>
    <m/>
    <m/>
    <m/>
    <m/>
    <m/>
    <m/>
    <m/>
    <m/>
    <m/>
    <m/>
    <x v="7"/>
    <m/>
    <m/>
    <m/>
    <m/>
  </r>
  <r>
    <n v="278"/>
    <x v="3"/>
    <s v="Commercial Manager _x000a_(Zonal/ Regional)"/>
    <s v="ASC/Q0204"/>
    <n v="6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m/>
    <x v="7"/>
    <m/>
    <m/>
    <m/>
    <m/>
  </r>
  <r>
    <n v="279"/>
    <x v="3"/>
    <s v="Commercial Vehicle Driver Level 4"/>
    <s v="ASC/Q9703"/>
    <n v="4"/>
    <m/>
    <m/>
    <m/>
    <m/>
    <m/>
    <n v="5"/>
    <n v="1"/>
    <s v="8th Class, Preferably"/>
    <n v="160"/>
    <n v="240"/>
    <n v="400"/>
    <m/>
    <m/>
    <m/>
    <m/>
    <s v="Yes"/>
    <s v="Yes"/>
    <s v="I"/>
    <s v="C"/>
    <s v="Yes"/>
    <m/>
    <s v="AUR815"/>
    <m/>
    <x v="8"/>
    <m/>
    <m/>
    <m/>
    <m/>
  </r>
  <r>
    <n v="280"/>
    <x v="3"/>
    <s v="Computer Aided Engineering - Test Executive "/>
    <s v="ASC/Q5102"/>
    <n v="6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x v="7"/>
    <m/>
    <m/>
    <m/>
    <m/>
  </r>
  <r>
    <n v="281"/>
    <x v="3"/>
    <s v="Customer Relationship Executive"/>
    <s v="ASC/Q1106"/>
    <n v="4"/>
    <m/>
    <m/>
    <m/>
    <m/>
    <m/>
    <n v="5"/>
    <n v="1"/>
    <s v="12th Class"/>
    <m/>
    <m/>
    <n v="250"/>
    <m/>
    <m/>
    <m/>
    <m/>
    <m/>
    <m/>
    <m/>
    <m/>
    <m/>
    <m/>
    <m/>
    <m/>
    <x v="4"/>
    <m/>
    <m/>
    <m/>
    <m/>
  </r>
  <r>
    <n v="282"/>
    <x v="3"/>
    <s v="Customer Relationship Manager"/>
    <s v="ASC/Q1104"/>
    <n v="7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m/>
    <x v="7"/>
    <m/>
    <m/>
    <m/>
    <m/>
  </r>
  <r>
    <n v="283"/>
    <x v="3"/>
    <s v="Draughtsman/Draughtsperson"/>
    <s v="ASC/Q8201"/>
    <n v="4"/>
    <m/>
    <m/>
    <m/>
    <m/>
    <m/>
    <n v="4"/>
    <n v="1"/>
    <s v="ITI    Mechanical"/>
    <m/>
    <m/>
    <n v="450"/>
    <m/>
    <m/>
    <m/>
    <m/>
    <m/>
    <m/>
    <m/>
    <m/>
    <m/>
    <m/>
    <m/>
    <m/>
    <x v="7"/>
    <m/>
    <m/>
    <m/>
    <m/>
  </r>
  <r>
    <n v="284"/>
    <x v="3"/>
    <s v="Driver Trainer"/>
    <s v="ASC/Q9708"/>
    <n v="5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m/>
    <x v="4"/>
    <m/>
    <m/>
    <m/>
    <m/>
  </r>
  <r>
    <n v="285"/>
    <x v="3"/>
    <s v="Driving Assistant"/>
    <s v="ASC/Q9701"/>
    <n v="2"/>
    <m/>
    <m/>
    <m/>
    <m/>
    <m/>
    <n v="4"/>
    <n v="1"/>
    <s v="5th Class ,Preferably"/>
    <n v="70"/>
    <n v="130"/>
    <n v="200"/>
    <m/>
    <m/>
    <m/>
    <m/>
    <s v="Yes"/>
    <m/>
    <m/>
    <m/>
    <m/>
    <m/>
    <m/>
    <m/>
    <x v="4"/>
    <m/>
    <m/>
    <m/>
    <m/>
  </r>
  <r>
    <n v="286"/>
    <x v="3"/>
    <s v="Equipment Designer L5"/>
    <s v="ASC/Q6405"/>
    <n v="5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x v="8"/>
    <m/>
    <m/>
    <m/>
    <m/>
  </r>
  <r>
    <n v="287"/>
    <x v="3"/>
    <s v="Executive, Proto Manufacturing"/>
    <s v="ASC/Q6501"/>
    <n v="4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m/>
    <x v="4"/>
    <m/>
    <m/>
    <m/>
    <m/>
  </r>
  <r>
    <n v="288"/>
    <x v="3"/>
    <s v="Finance, Insurance and Registration Coordinator"/>
    <s v="ASC/Q1201"/>
    <n v="5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x v="4"/>
    <m/>
    <m/>
    <m/>
    <m/>
  </r>
  <r>
    <n v="289"/>
    <x v="3"/>
    <s v="Forging Line Supervisor"/>
    <s v="ASC/Q4502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290"/>
    <x v="3"/>
    <s v="Forging Operator"/>
    <s v="ASC/Q4501"/>
    <n v="4"/>
    <m/>
    <m/>
    <m/>
    <m/>
    <m/>
    <n v="7"/>
    <n v="1"/>
    <s v="ITI"/>
    <m/>
    <m/>
    <n v="400"/>
    <m/>
    <m/>
    <m/>
    <m/>
    <m/>
    <m/>
    <m/>
    <m/>
    <m/>
    <m/>
    <m/>
    <m/>
    <x v="4"/>
    <m/>
    <m/>
    <m/>
    <m/>
  </r>
  <r>
    <n v="291"/>
    <x v="3"/>
    <s v="Forging Shift -In -Charge"/>
    <s v="ASC/Q4503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292"/>
    <x v="3"/>
    <s v="Forklift Operator (Driver)"/>
    <s v="ASC/Q9707"/>
    <n v="4"/>
    <m/>
    <m/>
    <m/>
    <m/>
    <m/>
    <n v="3"/>
    <n v="1"/>
    <s v="8th Class"/>
    <n v="90"/>
    <n v="210"/>
    <n v="300"/>
    <m/>
    <m/>
    <m/>
    <m/>
    <s v="Yes"/>
    <s v="Yes"/>
    <s v="I"/>
    <s v="C"/>
    <s v="Yes"/>
    <m/>
    <m/>
    <m/>
    <x v="4"/>
    <m/>
    <m/>
    <m/>
    <m/>
  </r>
  <r>
    <n v="293"/>
    <x v="3"/>
    <s v="Foundry Assistant/Casting Assistant"/>
    <s v="ASC/Q3201"/>
    <n v="2"/>
    <m/>
    <m/>
    <m/>
    <m/>
    <m/>
    <n v="6"/>
    <n v="1"/>
    <s v="8th Class"/>
    <m/>
    <m/>
    <n v="250"/>
    <m/>
    <m/>
    <m/>
    <m/>
    <m/>
    <m/>
    <m/>
    <m/>
    <m/>
    <m/>
    <m/>
    <m/>
    <x v="4"/>
    <m/>
    <m/>
    <m/>
    <m/>
  </r>
  <r>
    <n v="294"/>
    <x v="3"/>
    <s v="Fuel  Service Man/Fuel Service Dispensing Attendant"/>
    <s v="ASC/Q9604"/>
    <n v="2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m/>
    <x v="8"/>
    <m/>
    <m/>
    <m/>
    <m/>
  </r>
  <r>
    <n v="295"/>
    <x v="3"/>
    <s v="Heat Treatment Shop-Metallurgist"/>
    <s v="ASC/Q3903"/>
    <n v="6"/>
    <m/>
    <m/>
    <m/>
    <m/>
    <m/>
    <n v="6"/>
    <n v="1"/>
    <s v="Diploma in Metallurgy/ Graduate in chemistry"/>
    <m/>
    <m/>
    <n v="450"/>
    <m/>
    <m/>
    <m/>
    <m/>
    <m/>
    <m/>
    <m/>
    <m/>
    <m/>
    <m/>
    <m/>
    <m/>
    <x v="7"/>
    <m/>
    <m/>
    <m/>
    <m/>
  </r>
  <r>
    <n v="296"/>
    <x v="3"/>
    <s v="Heat Treatment Shop Supervisor"/>
    <s v="ASC/Q3902"/>
    <n v="5"/>
    <m/>
    <m/>
    <m/>
    <m/>
    <m/>
    <n v="6"/>
    <n v="1"/>
    <s v="Diploma in Metallurgy/ Graduate in chemistry"/>
    <m/>
    <m/>
    <n v="400"/>
    <m/>
    <m/>
    <m/>
    <m/>
    <m/>
    <m/>
    <m/>
    <m/>
    <m/>
    <m/>
    <m/>
    <m/>
    <x v="7"/>
    <m/>
    <m/>
    <m/>
    <m/>
  </r>
  <r>
    <n v="297"/>
    <x v="3"/>
    <s v="Heat Treatment Technician/Furnace Operator"/>
    <s v="ASC/Q3901"/>
    <n v="4"/>
    <m/>
    <m/>
    <m/>
    <m/>
    <m/>
    <n v="7"/>
    <n v="1"/>
    <s v="12th Class ( Chemistry stream)"/>
    <m/>
    <m/>
    <n v="400"/>
    <m/>
    <m/>
    <m/>
    <m/>
    <m/>
    <m/>
    <m/>
    <m/>
    <m/>
    <m/>
    <m/>
    <m/>
    <x v="4"/>
    <m/>
    <m/>
    <m/>
    <m/>
  </r>
  <r>
    <n v="298"/>
    <x v="3"/>
    <s v="Home Installer/Home delivery Manager"/>
    <s v="ASC/Q1006"/>
    <n v="6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x v="7"/>
    <m/>
    <m/>
    <m/>
    <m/>
  </r>
  <r>
    <n v="299"/>
    <x v="3"/>
    <s v="Incharge Material Testing"/>
    <s v="ASC/Q6504"/>
    <n v="6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m/>
    <x v="8"/>
    <m/>
    <m/>
    <m/>
    <m/>
  </r>
  <r>
    <n v="300"/>
    <x v="3"/>
    <s v="Industrial Engineer (Layout Design)"/>
    <s v="ASC/Q6403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01"/>
    <x v="3"/>
    <s v="Industrial Engineer (Workstation Design)"/>
    <s v="ASC/Q6402"/>
    <n v="4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x v="8"/>
    <m/>
    <m/>
    <m/>
    <m/>
  </r>
  <r>
    <n v="302"/>
    <x v="3"/>
    <s v="Key Accounts Sales Manager"/>
    <s v="ASC/Q0102"/>
    <n v="5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x v="7"/>
    <m/>
    <m/>
    <m/>
    <m/>
  </r>
  <r>
    <n v="303"/>
    <x v="3"/>
    <s v="Key Accounts Service Manager"/>
    <s v="ASC/Q0604"/>
    <n v="6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x v="7"/>
    <m/>
    <m/>
    <m/>
    <m/>
  </r>
  <r>
    <n v="304"/>
    <x v="3"/>
    <s v="Lathe Operator"/>
    <s v="ASC/Q1901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305"/>
    <x v="3"/>
    <s v="Light Motor Vehicle Driver Level 3"/>
    <s v="ASC/Q9702"/>
    <n v="3"/>
    <m/>
    <m/>
    <m/>
    <m/>
    <m/>
    <n v="3"/>
    <n v="1"/>
    <s v="8th Class, Preferably"/>
    <m/>
    <m/>
    <n v="200"/>
    <m/>
    <m/>
    <m/>
    <m/>
    <m/>
    <m/>
    <m/>
    <m/>
    <m/>
    <m/>
    <m/>
    <m/>
    <x v="8"/>
    <m/>
    <m/>
    <m/>
    <m/>
  </r>
  <r>
    <n v="306"/>
    <x v="3"/>
    <s v="Loading and Unloading Operator/ Loader"/>
    <s v="ASC/Q6101"/>
    <n v="2"/>
    <m/>
    <m/>
    <m/>
    <m/>
    <m/>
    <n v="2"/>
    <n v="1"/>
    <s v="10th Class"/>
    <m/>
    <m/>
    <n v="250"/>
    <m/>
    <m/>
    <m/>
    <m/>
    <m/>
    <m/>
    <m/>
    <m/>
    <m/>
    <m/>
    <m/>
    <m/>
    <x v="4"/>
    <m/>
    <m/>
    <m/>
    <m/>
  </r>
  <r>
    <n v="307"/>
    <x v="3"/>
    <s v="Machine Setter / Master Technician"/>
    <s v="ASC/Q3506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308"/>
    <x v="3"/>
    <s v="Machine Shop Supervisor"/>
    <s v="ASC/Q3505"/>
    <n v="5"/>
    <m/>
    <m/>
    <m/>
    <m/>
    <m/>
    <n v="6"/>
    <n v="1"/>
    <s v="ITI Mechanical"/>
    <m/>
    <m/>
    <n v="400"/>
    <m/>
    <m/>
    <m/>
    <m/>
    <m/>
    <m/>
    <m/>
    <m/>
    <m/>
    <m/>
    <m/>
    <m/>
    <x v="7"/>
    <m/>
    <m/>
    <m/>
    <m/>
  </r>
  <r>
    <n v="309"/>
    <x v="3"/>
    <s v="Machining Assistant"/>
    <s v="ASC/Q3502"/>
    <n v="2"/>
    <m/>
    <m/>
    <m/>
    <m/>
    <m/>
    <n v="4"/>
    <n v="1"/>
    <s v="9th Class"/>
    <m/>
    <m/>
    <n v="250"/>
    <m/>
    <m/>
    <m/>
    <m/>
    <m/>
    <m/>
    <m/>
    <m/>
    <m/>
    <m/>
    <m/>
    <m/>
    <x v="7"/>
    <m/>
    <m/>
    <m/>
    <m/>
  </r>
  <r>
    <n v="310"/>
    <x v="3"/>
    <s v="Maintenance Assistant"/>
    <s v="ASC/Q6806"/>
    <n v="2"/>
    <m/>
    <m/>
    <m/>
    <m/>
    <m/>
    <n v="2"/>
    <n v="1"/>
    <s v="ITI"/>
    <m/>
    <m/>
    <n v="300"/>
    <m/>
    <m/>
    <m/>
    <m/>
    <m/>
    <m/>
    <m/>
    <m/>
    <m/>
    <m/>
    <m/>
    <m/>
    <x v="7"/>
    <m/>
    <m/>
    <m/>
    <m/>
  </r>
  <r>
    <n v="311"/>
    <x v="3"/>
    <s v="Maintenance Technician-Electrical L3 "/>
    <s v="ASC/Q6804"/>
    <n v="3"/>
    <m/>
    <m/>
    <m/>
    <m/>
    <m/>
    <n v="4"/>
    <n v="1"/>
    <s v="Diploma / Electrical / Electronics Engineering"/>
    <m/>
    <m/>
    <n v="350"/>
    <m/>
    <m/>
    <m/>
    <m/>
    <m/>
    <m/>
    <m/>
    <m/>
    <m/>
    <m/>
    <m/>
    <m/>
    <x v="7"/>
    <m/>
    <m/>
    <m/>
    <m/>
  </r>
  <r>
    <n v="312"/>
    <x v="3"/>
    <s v="Maintenance Technician Electrical L4"/>
    <s v="ASC/Q6803"/>
    <n v="4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x v="4"/>
    <m/>
    <m/>
    <m/>
    <m/>
  </r>
  <r>
    <n v="313"/>
    <x v="3"/>
    <s v="Maintenance Technician-Mechanical L3 "/>
    <s v="ASC/Q6805"/>
    <n v="3"/>
    <m/>
    <m/>
    <m/>
    <m/>
    <m/>
    <n v="4"/>
    <n v="1"/>
    <s v="ITI / Mechanical Engineering / Fitter"/>
    <m/>
    <m/>
    <n v="350"/>
    <m/>
    <m/>
    <m/>
    <m/>
    <m/>
    <m/>
    <m/>
    <m/>
    <m/>
    <m/>
    <m/>
    <m/>
    <x v="7"/>
    <m/>
    <m/>
    <m/>
    <m/>
  </r>
  <r>
    <n v="314"/>
    <x v="3"/>
    <s v="Maintenance Technician Mechanical L4"/>
    <s v="ASC/Q6802"/>
    <n v="4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x v="4"/>
    <m/>
    <m/>
    <m/>
    <m/>
  </r>
  <r>
    <n v="315"/>
    <x v="3"/>
    <s v="Maintenance Technician- Service Workshop"/>
    <s v="ASC/Q1601"/>
    <n v="4"/>
    <m/>
    <m/>
    <m/>
    <m/>
    <m/>
    <n v="4"/>
    <n v="1"/>
    <s v="10th Class"/>
    <m/>
    <m/>
    <n v="450"/>
    <m/>
    <m/>
    <m/>
    <m/>
    <m/>
    <m/>
    <m/>
    <m/>
    <m/>
    <m/>
    <m/>
    <m/>
    <x v="4"/>
    <m/>
    <m/>
    <m/>
    <m/>
  </r>
  <r>
    <n v="316"/>
    <x v="3"/>
    <s v="Manager /Supervisor Manufacturing Quality"/>
    <s v="ASC/Q6306"/>
    <n v="7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m/>
    <x v="7"/>
    <m/>
    <m/>
    <m/>
    <m/>
  </r>
  <r>
    <n v="317"/>
    <x v="3"/>
    <s v="Manager Customer Quality Level 6"/>
    <s v="ASC/Q6304"/>
    <n v="6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x v="8"/>
    <m/>
    <m/>
    <m/>
    <m/>
  </r>
  <r>
    <n v="318"/>
    <x v="3"/>
    <s v="Manager Maintenance Mechanical &amp; Electrical"/>
    <s v="ASC/Q6801"/>
    <n v="6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19"/>
    <x v="3"/>
    <s v="Manager Process Engineering"/>
    <s v="ASC/Q6407"/>
    <n v="7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m/>
    <x v="7"/>
    <m/>
    <m/>
    <m/>
    <m/>
  </r>
  <r>
    <n v="320"/>
    <x v="3"/>
    <s v="Manager Supplier Quality"/>
    <s v="ASC/Q6302"/>
    <n v="6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x v="8"/>
    <m/>
    <m/>
    <m/>
    <m/>
  </r>
  <r>
    <n v="321"/>
    <x v="3"/>
    <s v="Manager Test Facility (R&amp;D Infrastructure)"/>
    <s v="ASC/Q6503"/>
    <n v="6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m/>
    <x v="8"/>
    <m/>
    <m/>
    <m/>
    <m/>
  </r>
  <r>
    <n v="322"/>
    <x v="3"/>
    <s v="Manager Vendor Development "/>
    <s v="ASC/Q6203"/>
    <n v="6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x v="8"/>
    <m/>
    <m/>
    <m/>
    <m/>
  </r>
  <r>
    <n v="323"/>
    <x v="3"/>
    <s v="Manager-PLM (Product Lifecycle Management)"/>
    <s v="ASC/Q6505"/>
    <n v="7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m/>
    <x v="7"/>
    <m/>
    <m/>
    <m/>
    <m/>
  </r>
  <r>
    <n v="324"/>
    <x v="3"/>
    <s v="Manager-Stores Operation"/>
    <s v="ASC/Q6104"/>
    <n v="5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m/>
    <x v="8"/>
    <m/>
    <m/>
    <m/>
    <m/>
  </r>
  <r>
    <n v="325"/>
    <x v="3"/>
    <s v="Marketing and Social Media manager"/>
    <s v="ASC/Q1110"/>
    <n v="7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m/>
    <x v="7"/>
    <m/>
    <m/>
    <m/>
    <m/>
  </r>
  <r>
    <n v="326"/>
    <x v="3"/>
    <s v="Marketing Manager-LOB"/>
    <s v="ASC/Q0504"/>
    <n v="7"/>
    <m/>
    <m/>
    <m/>
    <m/>
    <m/>
    <n v="6"/>
    <n v="1"/>
    <s v="B.E/ B.Tech in any discipline"/>
    <m/>
    <m/>
    <n v="600"/>
    <m/>
    <m/>
    <m/>
    <m/>
    <m/>
    <m/>
    <m/>
    <m/>
    <m/>
    <m/>
    <m/>
    <m/>
    <x v="7"/>
    <m/>
    <m/>
    <m/>
    <m/>
  </r>
  <r>
    <n v="327"/>
    <x v="3"/>
    <s v="Material Coordination Manager"/>
    <s v="ASC/Q6105"/>
    <n v="6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m/>
    <x v="8"/>
    <m/>
    <m/>
    <m/>
    <m/>
  </r>
  <r>
    <n v="328"/>
    <x v="3"/>
    <s v="Melting Assistant/Helper"/>
    <s v="ASC/Q3203"/>
    <n v="2"/>
    <m/>
    <m/>
    <m/>
    <m/>
    <m/>
    <n v="3"/>
    <n v="1"/>
    <s v="8th Class"/>
    <m/>
    <m/>
    <n v="250"/>
    <m/>
    <m/>
    <m/>
    <m/>
    <m/>
    <m/>
    <m/>
    <m/>
    <m/>
    <m/>
    <m/>
    <m/>
    <x v="7"/>
    <m/>
    <m/>
    <m/>
    <m/>
  </r>
  <r>
    <n v="329"/>
    <x v="3"/>
    <s v="Method Study Executive (Level 5)"/>
    <s v="ASC/Q6401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30"/>
    <x v="3"/>
    <s v="Modeller"/>
    <s v="ASC/Q8101"/>
    <n v="6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x v="7"/>
    <m/>
    <m/>
    <m/>
    <m/>
  </r>
  <r>
    <n v="331"/>
    <x v="3"/>
    <s v="Packing Executive/Packing Assistant/Packer"/>
    <s v="ASC/Q6102"/>
    <n v="2"/>
    <m/>
    <m/>
    <m/>
    <m/>
    <m/>
    <n v="3"/>
    <n v="1"/>
    <s v="8th Class"/>
    <m/>
    <m/>
    <n v="250"/>
    <m/>
    <m/>
    <m/>
    <m/>
    <m/>
    <m/>
    <m/>
    <m/>
    <m/>
    <m/>
    <m/>
    <m/>
    <x v="4"/>
    <m/>
    <m/>
    <m/>
    <m/>
  </r>
  <r>
    <n v="332"/>
    <x v="3"/>
    <s v="Painting &amp; Surface Treatment Shift- In Charge"/>
    <s v="ASC/Q3306"/>
    <n v="6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m/>
    <x v="7"/>
    <m/>
    <m/>
    <m/>
    <m/>
  </r>
  <r>
    <n v="333"/>
    <x v="3"/>
    <s v="Painting Supervisor"/>
    <s v="ASC/Q3305"/>
    <n v="5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x v="7"/>
    <m/>
    <m/>
    <m/>
    <m/>
  </r>
  <r>
    <n v="334"/>
    <x v="3"/>
    <s v="Parts Picker "/>
    <s v="ASC/Q6103"/>
    <n v="3"/>
    <m/>
    <m/>
    <m/>
    <m/>
    <m/>
    <n v="3"/>
    <n v="1"/>
    <s v="12th Class"/>
    <m/>
    <m/>
    <n v="300"/>
    <m/>
    <m/>
    <m/>
    <m/>
    <m/>
    <m/>
    <m/>
    <m/>
    <m/>
    <m/>
    <m/>
    <m/>
    <x v="4"/>
    <m/>
    <m/>
    <m/>
    <m/>
  </r>
  <r>
    <n v="335"/>
    <x v="3"/>
    <s v="PDI Incharge"/>
    <s v="ASC/Q1108"/>
    <n v="6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m/>
    <x v="7"/>
    <m/>
    <m/>
    <m/>
    <m/>
  </r>
  <r>
    <n v="336"/>
    <x v="3"/>
    <s v="PDI Supervisor"/>
    <s v="ASC/Q1107"/>
    <n v="5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m/>
    <x v="4"/>
    <m/>
    <m/>
    <m/>
    <m/>
  </r>
  <r>
    <n v="337"/>
    <x v="3"/>
    <s v="Plastic Moulding Helper"/>
    <s v="ASC/Q4402"/>
    <n v="2"/>
    <m/>
    <m/>
    <m/>
    <m/>
    <m/>
    <n v="5"/>
    <n v="1"/>
    <s v="8th Class"/>
    <m/>
    <m/>
    <n v="440"/>
    <m/>
    <m/>
    <m/>
    <m/>
    <m/>
    <m/>
    <m/>
    <m/>
    <m/>
    <m/>
    <m/>
    <m/>
    <x v="7"/>
    <m/>
    <m/>
    <m/>
    <m/>
  </r>
  <r>
    <n v="338"/>
    <x v="3"/>
    <s v="Plastic Moulding Operator/Technician"/>
    <s v="ASC/Q4401"/>
    <n v="4"/>
    <m/>
    <m/>
    <m/>
    <m/>
    <m/>
    <n v="5"/>
    <n v="1"/>
    <s v="ITI – Mechanical  "/>
    <m/>
    <m/>
    <n v="400"/>
    <m/>
    <m/>
    <m/>
    <m/>
    <m/>
    <m/>
    <m/>
    <m/>
    <m/>
    <m/>
    <m/>
    <m/>
    <x v="4"/>
    <m/>
    <m/>
    <m/>
    <m/>
  </r>
  <r>
    <n v="339"/>
    <x v="3"/>
    <s v="Plastic Moulding Shift-In-Charge"/>
    <s v="ASC/Q4404"/>
    <n v="6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m/>
    <x v="7"/>
    <m/>
    <m/>
    <m/>
    <m/>
  </r>
  <r>
    <n v="340"/>
    <x v="3"/>
    <s v="Plastic Moulding Supervisor"/>
    <s v="ASC/Q4403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341"/>
    <x v="3"/>
    <s v="Press Shop helper"/>
    <s v="ASC/Q3401"/>
    <n v="2"/>
    <m/>
    <m/>
    <m/>
    <m/>
    <m/>
    <n v="3"/>
    <n v="1"/>
    <s v="8th Class"/>
    <m/>
    <m/>
    <n v="250"/>
    <m/>
    <m/>
    <m/>
    <m/>
    <m/>
    <m/>
    <m/>
    <m/>
    <m/>
    <m/>
    <m/>
    <m/>
    <x v="4"/>
    <m/>
    <m/>
    <m/>
    <m/>
  </r>
  <r>
    <n v="342"/>
    <x v="3"/>
    <s v="Press Shop Line-In Charge"/>
    <s v="ASC/Q3405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343"/>
    <x v="3"/>
    <s v="Press Shop Operator L4"/>
    <s v="ASC/Q3402"/>
    <n v="4"/>
    <m/>
    <m/>
    <m/>
    <m/>
    <m/>
    <n v="7"/>
    <n v="1"/>
    <s v="10th Class"/>
    <m/>
    <m/>
    <n v="400"/>
    <m/>
    <m/>
    <m/>
    <m/>
    <m/>
    <m/>
    <m/>
    <m/>
    <m/>
    <m/>
    <m/>
    <m/>
    <x v="4"/>
    <m/>
    <m/>
    <m/>
    <m/>
  </r>
  <r>
    <n v="344"/>
    <x v="3"/>
    <s v="Press Shop Supervisor"/>
    <s v="ASC/Q3404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345"/>
    <x v="3"/>
    <s v="Pressure die casting Operator"/>
    <s v="ASC/Q3204"/>
    <n v="4"/>
    <m/>
    <m/>
    <m/>
    <m/>
    <m/>
    <n v="7"/>
    <n v="1"/>
    <s v="ITI/ Higher Secondary"/>
    <m/>
    <m/>
    <n v="400"/>
    <m/>
    <m/>
    <m/>
    <m/>
    <m/>
    <m/>
    <m/>
    <m/>
    <m/>
    <m/>
    <m/>
    <m/>
    <x v="7"/>
    <m/>
    <m/>
    <m/>
    <m/>
  </r>
  <r>
    <n v="346"/>
    <x v="3"/>
    <s v="Process Design Engineer"/>
    <s v="ASC/Q6404"/>
    <n v="6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x v="8"/>
    <m/>
    <m/>
    <m/>
    <m/>
  </r>
  <r>
    <n v="347"/>
    <x v="3"/>
    <s v="Process Tryout Engineer"/>
    <s v="ASC/Q6406"/>
    <n v="4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x v="7"/>
    <m/>
    <m/>
    <m/>
    <m/>
  </r>
  <r>
    <n v="348"/>
    <x v="3"/>
    <s v="Process Tryout Technician"/>
    <s v="ASC/Q6409"/>
    <n v="3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m/>
    <x v="7"/>
    <m/>
    <m/>
    <m/>
    <m/>
  </r>
  <r>
    <n v="349"/>
    <x v="3"/>
    <s v="Process Validation Executive"/>
    <s v="ASC/Q6408"/>
    <n v="5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m/>
    <x v="7"/>
    <m/>
    <m/>
    <m/>
    <m/>
  </r>
  <r>
    <n v="350"/>
    <x v="3"/>
    <s v="Product/Brand Manager"/>
    <s v="ASC/Q0503"/>
    <n v="6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m/>
    <x v="7"/>
    <m/>
    <m/>
    <m/>
    <m/>
  </r>
  <r>
    <n v="351"/>
    <x v="3"/>
    <s v="Product Conceptualization Engineer"/>
    <s v="ASC/Q5101"/>
    <n v="6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m/>
    <x v="7"/>
    <m/>
    <m/>
    <m/>
    <m/>
  </r>
  <r>
    <n v="352"/>
    <x v="3"/>
    <s v="Product Conceptualization Manager"/>
    <s v="ASC/Q5103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x v="4"/>
    <m/>
    <m/>
    <m/>
    <m/>
  </r>
  <r>
    <n v="353"/>
    <x v="3"/>
    <s v="Product Design Engineer"/>
    <s v="ASC/Q8102"/>
    <n v="6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m/>
    <x v="7"/>
    <m/>
    <m/>
    <m/>
    <m/>
  </r>
  <r>
    <n v="354"/>
    <x v="3"/>
    <s v="Product Design Manager L7"/>
    <s v="ASC/Q8103"/>
    <n v="7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x v="7"/>
    <m/>
    <m/>
    <m/>
    <m/>
  </r>
  <r>
    <n v="355"/>
    <x v="3"/>
    <s v="Prototyping Engineer"/>
    <s v="ASC/Q8301"/>
    <n v="6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m/>
    <x v="7"/>
    <m/>
    <m/>
    <m/>
    <m/>
  </r>
  <r>
    <n v="356"/>
    <x v="3"/>
    <s v="Prototyping Manager"/>
    <s v="ASC/Q8302"/>
    <n v="7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m/>
    <x v="7"/>
    <m/>
    <m/>
    <m/>
    <m/>
  </r>
  <r>
    <n v="357"/>
    <x v="3"/>
    <s v="PUC Attendant"/>
    <s v="ASC/Q9601"/>
    <n v="2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x v="4"/>
    <m/>
    <m/>
    <m/>
    <m/>
  </r>
  <r>
    <n v="358"/>
    <x v="3"/>
    <s v="QA Standards Incharge"/>
    <s v="ASC/Q6305"/>
    <n v="5"/>
    <m/>
    <m/>
    <m/>
    <m/>
    <m/>
    <n v="5"/>
    <n v="1"/>
    <s v="B. Tech/Diploma in Mechanical Engineering"/>
    <m/>
    <m/>
    <n v="550"/>
    <m/>
    <m/>
    <m/>
    <m/>
    <m/>
    <m/>
    <m/>
    <m/>
    <m/>
    <m/>
    <m/>
    <m/>
    <x v="7"/>
    <m/>
    <m/>
    <m/>
    <m/>
  </r>
  <r>
    <n v="359"/>
    <x v="3"/>
    <s v="QC Inspector Level 3"/>
    <s v="ASC/Q6301"/>
    <n v="3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x v="4"/>
    <m/>
    <m/>
    <m/>
    <m/>
  </r>
  <r>
    <n v="360"/>
    <x v="3"/>
    <s v="QC Inspector Level 4"/>
    <s v="ASC/Q6303"/>
    <n v="4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x v="7"/>
    <m/>
    <m/>
    <m/>
    <m/>
  </r>
  <r>
    <n v="361"/>
    <x v="3"/>
    <s v="QCP Attendant"/>
    <s v="ASC/Q9602"/>
    <n v="2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x v="4"/>
    <m/>
    <m/>
    <m/>
    <m/>
  </r>
  <r>
    <n v="362"/>
    <x v="3"/>
    <s v="Quality Controller"/>
    <s v="ASC/Q1605"/>
    <n v="6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m/>
    <x v="7"/>
    <m/>
    <m/>
    <m/>
    <m/>
  </r>
  <r>
    <n v="363"/>
    <x v="3"/>
    <s v="Regional Dealer Development/ Network Expansion  Manager"/>
    <s v="ASC/Q0301"/>
    <n v="6"/>
    <m/>
    <m/>
    <m/>
    <m/>
    <m/>
    <n v="5"/>
    <n v="1"/>
    <s v="B.E/ B.Tech in any discipline "/>
    <m/>
    <m/>
    <n v="450"/>
    <m/>
    <m/>
    <m/>
    <m/>
    <m/>
    <m/>
    <m/>
    <m/>
    <m/>
    <m/>
    <m/>
    <m/>
    <x v="7"/>
    <m/>
    <m/>
    <m/>
    <m/>
  </r>
  <r>
    <n v="364"/>
    <x v="3"/>
    <s v="Regional Manager - Customer Care"/>
    <s v="ASC/Q0607"/>
    <n v="6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x v="7"/>
    <m/>
    <m/>
    <m/>
    <m/>
  </r>
  <r>
    <n v="365"/>
    <x v="3"/>
    <s v="Regional Parts Manager"/>
    <s v="ASC/Q0606"/>
    <n v="6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m/>
    <x v="7"/>
    <m/>
    <m/>
    <m/>
    <m/>
  </r>
  <r>
    <n v="366"/>
    <x v="3"/>
    <s v="Regional Retail Finance &amp; Insurance  Manager"/>
    <s v="ASC/Q0401"/>
    <n v="6"/>
    <m/>
    <m/>
    <m/>
    <m/>
    <m/>
    <n v="5"/>
    <n v="1"/>
    <s v="B.E/ B.Tech in any discipline "/>
    <m/>
    <m/>
    <n v="500"/>
    <m/>
    <m/>
    <m/>
    <m/>
    <m/>
    <m/>
    <m/>
    <m/>
    <m/>
    <m/>
    <m/>
    <m/>
    <x v="7"/>
    <m/>
    <m/>
    <m/>
    <m/>
  </r>
  <r>
    <n v="367"/>
    <x v="3"/>
    <s v="Regional Sales Development /CRM Manager"/>
    <s v="ASC/Q0202"/>
    <n v="6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m/>
    <x v="7"/>
    <m/>
    <m/>
    <m/>
    <m/>
  </r>
  <r>
    <n v="368"/>
    <x v="3"/>
    <s v="Regional Sales Manager"/>
    <s v="ASC/Q0103"/>
    <n v="7"/>
    <m/>
    <m/>
    <m/>
    <m/>
    <m/>
    <n v="6"/>
    <n v="1"/>
    <s v="B.E/ B.Tech in any discipline"/>
    <m/>
    <m/>
    <n v="500"/>
    <m/>
    <m/>
    <m/>
    <m/>
    <m/>
    <m/>
    <m/>
    <m/>
    <m/>
    <m/>
    <m/>
    <m/>
    <x v="7"/>
    <m/>
    <m/>
    <m/>
    <m/>
  </r>
  <r>
    <n v="369"/>
    <x v="3"/>
    <s v="Regional Sales Manager (Used/ Pre-owned Vehicles)"/>
    <s v="ASC/Q0105"/>
    <n v="6"/>
    <m/>
    <m/>
    <m/>
    <m/>
    <m/>
    <n v="6"/>
    <n v="1"/>
    <s v="B.E/ B.Tech in any discipline "/>
    <m/>
    <m/>
    <n v="500"/>
    <m/>
    <m/>
    <m/>
    <m/>
    <m/>
    <m/>
    <m/>
    <m/>
    <m/>
    <m/>
    <m/>
    <m/>
    <x v="7"/>
    <m/>
    <m/>
    <m/>
    <m/>
  </r>
  <r>
    <n v="370"/>
    <x v="3"/>
    <s v="Regional Service Marketing Manager"/>
    <s v="ASC/Q0701"/>
    <n v="6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x v="7"/>
    <m/>
    <m/>
    <m/>
    <m/>
  </r>
  <r>
    <n v="371"/>
    <x v="3"/>
    <s v="Regional Service Process Manager"/>
    <s v="ASC/Q0702"/>
    <n v="6"/>
    <m/>
    <m/>
    <m/>
    <m/>
    <m/>
    <n v="4"/>
    <n v="1"/>
    <s v="Graduate degree/ diploma in any discipline"/>
    <m/>
    <m/>
    <n v="600"/>
    <m/>
    <m/>
    <m/>
    <m/>
    <m/>
    <m/>
    <m/>
    <m/>
    <m/>
    <m/>
    <m/>
    <m/>
    <x v="7"/>
    <m/>
    <m/>
    <m/>
    <m/>
  </r>
  <r>
    <n v="372"/>
    <x v="3"/>
    <s v="Repair - Welder"/>
    <s v="ASC/Q1902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373"/>
    <x v="3"/>
    <s v="Repair Painter- Auto body L 3"/>
    <s v="ASC/Q1407"/>
    <n v="3"/>
    <m/>
    <m/>
    <m/>
    <m/>
    <m/>
    <n v="4"/>
    <n v="1"/>
    <s v="10th Class"/>
    <m/>
    <m/>
    <n v="300"/>
    <m/>
    <m/>
    <m/>
    <m/>
    <m/>
    <m/>
    <m/>
    <m/>
    <m/>
    <m/>
    <m/>
    <m/>
    <x v="4"/>
    <m/>
    <m/>
    <m/>
    <m/>
  </r>
  <r>
    <n v="374"/>
    <x v="3"/>
    <s v="Repair Painter Auto body L 4"/>
    <s v="ASC/Q1406"/>
    <n v="4"/>
    <m/>
    <m/>
    <m/>
    <m/>
    <m/>
    <n v="5"/>
    <n v="1"/>
    <s v="10th Class"/>
    <m/>
    <m/>
    <n v="400"/>
    <m/>
    <m/>
    <m/>
    <m/>
    <m/>
    <m/>
    <m/>
    <m/>
    <m/>
    <m/>
    <s v="AUR709"/>
    <m/>
    <x v="4"/>
    <m/>
    <m/>
    <m/>
    <m/>
  </r>
  <r>
    <n v="375"/>
    <x v="3"/>
    <s v="Sales Consultant (Automotive finance)"/>
    <s v="ASC/Q2001"/>
    <n v="4"/>
    <m/>
    <m/>
    <m/>
    <m/>
    <m/>
    <n v="6"/>
    <n v="1"/>
    <s v="Graduate degree or diploma in any discipline"/>
    <m/>
    <m/>
    <n v="400"/>
    <m/>
    <m/>
    <m/>
    <m/>
    <m/>
    <m/>
    <m/>
    <m/>
    <m/>
    <s v="Cat 1 (Phase 1)"/>
    <m/>
    <m/>
    <x v="4"/>
    <m/>
    <m/>
    <m/>
    <m/>
  </r>
  <r>
    <n v="376"/>
    <x v="3"/>
    <s v="Sales consultant (Institutional Sales)"/>
    <s v="ASC/Q1002"/>
    <n v="6"/>
    <m/>
    <m/>
    <m/>
    <m/>
    <m/>
    <n v="6"/>
    <n v="1"/>
    <s v="Graduate degree/ diploma in any discipline"/>
    <m/>
    <m/>
    <n v="550"/>
    <m/>
    <m/>
    <m/>
    <m/>
    <m/>
    <m/>
    <m/>
    <m/>
    <m/>
    <m/>
    <m/>
    <m/>
    <x v="4"/>
    <m/>
    <m/>
    <m/>
    <m/>
  </r>
  <r>
    <n v="377"/>
    <x v="3"/>
    <s v="Sales Consultant (Pre-owned Vehicles)"/>
    <s v="ASC/Q1003"/>
    <n v="6"/>
    <m/>
    <m/>
    <m/>
    <m/>
    <m/>
    <n v="6"/>
    <n v="1"/>
    <s v="Graduate degree/ diploma in any discipline"/>
    <m/>
    <m/>
    <n v="260"/>
    <m/>
    <m/>
    <m/>
    <m/>
    <m/>
    <m/>
    <m/>
    <m/>
    <m/>
    <m/>
    <m/>
    <m/>
    <x v="4"/>
    <m/>
    <m/>
    <m/>
    <m/>
  </r>
  <r>
    <n v="378"/>
    <x v="3"/>
    <s v="Sales consultant (Retail)"/>
    <s v="ASC/Q1005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x v="4"/>
    <m/>
    <m/>
    <m/>
    <m/>
  </r>
  <r>
    <n v="379"/>
    <x v="3"/>
    <s v="Sales Consultant Level 4"/>
    <s v="ASC/Q1001"/>
    <n v="4"/>
    <m/>
    <m/>
    <m/>
    <m/>
    <m/>
    <n v="4"/>
    <n v="1"/>
    <s v="Graduate degree/ diploma in any discipline"/>
    <m/>
    <m/>
    <n v="250"/>
    <m/>
    <m/>
    <m/>
    <m/>
    <m/>
    <m/>
    <m/>
    <m/>
    <m/>
    <s v="Cat 1 (Phase 1)"/>
    <m/>
    <m/>
    <x v="4"/>
    <m/>
    <m/>
    <m/>
    <m/>
  </r>
  <r>
    <n v="380"/>
    <x v="3"/>
    <s v="Sales Executive (Accessories Value Added Services)"/>
    <s v="ASC/Q1004"/>
    <n v="4"/>
    <m/>
    <m/>
    <m/>
    <m/>
    <m/>
    <n v="5"/>
    <n v="1"/>
    <s v="Graduate degree or diploma in any discipline"/>
    <m/>
    <m/>
    <n v="250"/>
    <m/>
    <m/>
    <m/>
    <m/>
    <m/>
    <m/>
    <m/>
    <m/>
    <m/>
    <m/>
    <m/>
    <m/>
    <x v="4"/>
    <m/>
    <m/>
    <m/>
    <m/>
  </r>
  <r>
    <n v="381"/>
    <x v="3"/>
    <s v="Sales Executive-Dealership"/>
    <s v="ASC/Q1010"/>
    <n v="3"/>
    <m/>
    <m/>
    <m/>
    <m/>
    <m/>
    <n v="5"/>
    <n v="1"/>
    <s v="12th Class"/>
    <m/>
    <m/>
    <n v="300"/>
    <m/>
    <m/>
    <m/>
    <m/>
    <m/>
    <m/>
    <m/>
    <m/>
    <m/>
    <m/>
    <m/>
    <m/>
    <x v="4"/>
    <m/>
    <m/>
    <m/>
    <m/>
  </r>
  <r>
    <n v="382"/>
    <x v="3"/>
    <s v="Sales Lead (Pre-owned Vehicles)"/>
    <s v="ASC/Q1008"/>
    <n v="7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x v="7"/>
    <m/>
    <m/>
    <m/>
    <m/>
  </r>
  <r>
    <n v="383"/>
    <x v="3"/>
    <s v="Sales Manager"/>
    <s v="ASC/Q1009"/>
    <n v="8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x v="4"/>
    <m/>
    <m/>
    <m/>
    <m/>
  </r>
  <r>
    <n v="384"/>
    <x v="3"/>
    <s v="Sales Officer (Auto Components)"/>
    <s v="ASC/Q1701"/>
    <n v="4"/>
    <m/>
    <m/>
    <m/>
    <m/>
    <m/>
    <n v="3"/>
    <n v="1"/>
    <s v="Graduate degree/ diploma in any discipline"/>
    <m/>
    <m/>
    <n v="400"/>
    <m/>
    <m/>
    <m/>
    <m/>
    <m/>
    <m/>
    <m/>
    <m/>
    <m/>
    <m/>
    <m/>
    <m/>
    <x v="4"/>
    <m/>
    <m/>
    <m/>
    <m/>
  </r>
  <r>
    <n v="385"/>
    <x v="3"/>
    <s v="Sales officer (Auto Insurance)"/>
    <s v="ASC/Q2101"/>
    <n v="5"/>
    <m/>
    <m/>
    <m/>
    <m/>
    <m/>
    <n v="6"/>
    <n v="1"/>
    <s v="Graduate degree or diploma in any discipline"/>
    <m/>
    <m/>
    <n v="450"/>
    <m/>
    <m/>
    <m/>
    <m/>
    <m/>
    <m/>
    <m/>
    <m/>
    <m/>
    <m/>
    <m/>
    <m/>
    <x v="4"/>
    <m/>
    <m/>
    <m/>
    <m/>
  </r>
  <r>
    <n v="386"/>
    <x v="3"/>
    <s v="Sales Representative"/>
    <s v="ASC/Q1801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x v="7"/>
    <m/>
    <m/>
    <m/>
    <m/>
  </r>
  <r>
    <n v="387"/>
    <x v="3"/>
    <s v="Sales Training Manager"/>
    <s v="ASC/Q0201"/>
    <n v="6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m/>
    <x v="7"/>
    <m/>
    <m/>
    <m/>
    <m/>
  </r>
  <r>
    <n v="388"/>
    <x v="3"/>
    <s v="Sales/Service Trainer (Dealer)"/>
    <s v="ASC/Q1109"/>
    <n v="6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m/>
    <x v="7"/>
    <m/>
    <m/>
    <m/>
    <m/>
  </r>
  <r>
    <n v="389"/>
    <x v="3"/>
    <s v="Service Advisor"/>
    <s v="ASC/Q1602"/>
    <n v="6"/>
    <m/>
    <m/>
    <m/>
    <m/>
    <m/>
    <n v="5"/>
    <n v="1"/>
    <s v="Graduate degree in any discipline"/>
    <m/>
    <m/>
    <n v="550"/>
    <m/>
    <m/>
    <m/>
    <m/>
    <m/>
    <m/>
    <m/>
    <m/>
    <m/>
    <m/>
    <m/>
    <m/>
    <x v="7"/>
    <m/>
    <m/>
    <m/>
    <m/>
  </r>
  <r>
    <n v="390"/>
    <x v="3"/>
    <s v="Service Office Executive "/>
    <s v="ASC/Q0901"/>
    <n v="4"/>
    <m/>
    <m/>
    <m/>
    <m/>
    <m/>
    <n v="4"/>
    <n v="1"/>
    <s v="Undergraduate degree/ diploma in any discipline"/>
    <m/>
    <m/>
    <n v="400"/>
    <m/>
    <m/>
    <m/>
    <m/>
    <m/>
    <m/>
    <m/>
    <m/>
    <m/>
    <m/>
    <m/>
    <m/>
    <x v="7"/>
    <m/>
    <m/>
    <m/>
    <m/>
  </r>
  <r>
    <n v="391"/>
    <x v="3"/>
    <s v="Service Office Manager"/>
    <s v="ASC/Q0902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392"/>
    <x v="3"/>
    <s v="Service Supervisor"/>
    <s v="ASC/Q1412"/>
    <n v="7"/>
    <m/>
    <m/>
    <m/>
    <m/>
    <m/>
    <n v="5"/>
    <n v="1"/>
    <s v="Diploma in Mechanical/Automobile Engineering"/>
    <m/>
    <m/>
    <n v="550"/>
    <m/>
    <m/>
    <m/>
    <m/>
    <m/>
    <m/>
    <m/>
    <m/>
    <m/>
    <m/>
    <m/>
    <m/>
    <x v="7"/>
    <m/>
    <m/>
    <m/>
    <m/>
  </r>
  <r>
    <n v="393"/>
    <x v="3"/>
    <s v="Service Training Incharge Centre"/>
    <s v="ASC/Q0802"/>
    <n v="6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x v="7"/>
    <m/>
    <m/>
    <m/>
    <m/>
  </r>
  <r>
    <n v="394"/>
    <x v="3"/>
    <s v="Showroom Hostess/Host"/>
    <s v="ASC/Q1103"/>
    <n v="3"/>
    <m/>
    <m/>
    <m/>
    <m/>
    <m/>
    <n v="4"/>
    <n v="1"/>
    <s v="12th Class"/>
    <m/>
    <m/>
    <n v="200"/>
    <m/>
    <m/>
    <m/>
    <m/>
    <m/>
    <m/>
    <m/>
    <m/>
    <m/>
    <s v="Cat 1 (Phase 1)"/>
    <m/>
    <m/>
    <x v="4"/>
    <m/>
    <m/>
    <m/>
    <m/>
  </r>
  <r>
    <n v="395"/>
    <x v="3"/>
    <s v="Social Media &amp; Digital Marketing Manager"/>
    <s v="ASC/Q0501"/>
    <n v="6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x v="7"/>
    <m/>
    <m/>
    <m/>
    <m/>
  </r>
  <r>
    <n v="396"/>
    <x v="3"/>
    <s v="Soldering and Brazing Technician"/>
    <s v="ASC/Q4201"/>
    <n v="4"/>
    <m/>
    <m/>
    <m/>
    <m/>
    <m/>
    <n v="5"/>
    <n v="1"/>
    <s v="ITI – Mechanical/ Welding Technology"/>
    <m/>
    <m/>
    <n v="400"/>
    <m/>
    <m/>
    <m/>
    <m/>
    <m/>
    <m/>
    <m/>
    <m/>
    <m/>
    <m/>
    <m/>
    <m/>
    <x v="4"/>
    <m/>
    <m/>
    <m/>
    <m/>
  </r>
  <r>
    <n v="397"/>
    <x v="3"/>
    <s v="Spare Parts Operations Executive Level 3"/>
    <s v="ASC/Q1501"/>
    <n v="3"/>
    <m/>
    <m/>
    <m/>
    <m/>
    <m/>
    <n v="4"/>
    <n v="1"/>
    <s v="8th Class"/>
    <m/>
    <m/>
    <n v="300"/>
    <m/>
    <m/>
    <m/>
    <m/>
    <m/>
    <m/>
    <m/>
    <m/>
    <m/>
    <m/>
    <m/>
    <m/>
    <x v="4"/>
    <m/>
    <m/>
    <m/>
    <m/>
  </r>
  <r>
    <n v="398"/>
    <x v="3"/>
    <s v="Spare Parts Operations Executive Level 5"/>
    <s v="ASC/Q1502"/>
    <n v="5"/>
    <m/>
    <m/>
    <m/>
    <m/>
    <m/>
    <n v="5"/>
    <n v="1"/>
    <s v="8th Class"/>
    <m/>
    <m/>
    <n v="400"/>
    <m/>
    <m/>
    <m/>
    <m/>
    <m/>
    <m/>
    <m/>
    <m/>
    <m/>
    <m/>
    <m/>
    <m/>
    <x v="7"/>
    <m/>
    <m/>
    <m/>
    <m/>
  </r>
  <r>
    <n v="399"/>
    <x v="3"/>
    <s v="Spare Parts Operations In-charge"/>
    <s v="ASC/Q1503"/>
    <n v="7"/>
    <m/>
    <m/>
    <m/>
    <m/>
    <m/>
    <n v="6"/>
    <n v="1"/>
    <s v="Graduate degree/ diploma in any discipline"/>
    <m/>
    <m/>
    <n v="450"/>
    <m/>
    <m/>
    <m/>
    <m/>
    <m/>
    <m/>
    <m/>
    <m/>
    <m/>
    <m/>
    <m/>
    <m/>
    <x v="7"/>
    <m/>
    <m/>
    <m/>
    <m/>
  </r>
  <r>
    <n v="400"/>
    <x v="3"/>
    <s v="Super Finishing Technician"/>
    <s v="ASC/Q4301"/>
    <n v="4"/>
    <m/>
    <m/>
    <m/>
    <m/>
    <m/>
    <n v="5"/>
    <n v="1"/>
    <s v="ITI – Mechanical"/>
    <m/>
    <m/>
    <n v="450"/>
    <m/>
    <m/>
    <m/>
    <m/>
    <m/>
    <m/>
    <m/>
    <m/>
    <m/>
    <m/>
    <m/>
    <m/>
    <x v="7"/>
    <m/>
    <m/>
    <m/>
    <m/>
  </r>
  <r>
    <n v="401"/>
    <x v="3"/>
    <s v="Supervisor R&amp;D testing (Indoor, product)"/>
    <s v="ASC/Q6502"/>
    <n v="5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m/>
    <x v="4"/>
    <m/>
    <m/>
    <m/>
    <m/>
  </r>
  <r>
    <n v="402"/>
    <x v="3"/>
    <s v="Surface Treatment Technician"/>
    <s v="ASC/Q3801"/>
    <n v="4"/>
    <m/>
    <m/>
    <m/>
    <m/>
    <m/>
    <n v="5"/>
    <n v="1"/>
    <s v="10th Class"/>
    <m/>
    <m/>
    <n v="400"/>
    <m/>
    <m/>
    <m/>
    <m/>
    <m/>
    <m/>
    <m/>
    <m/>
    <m/>
    <m/>
    <m/>
    <m/>
    <x v="4"/>
    <m/>
    <m/>
    <m/>
    <m/>
  </r>
  <r>
    <n v="403"/>
    <x v="3"/>
    <s v="Taxi Driver"/>
    <s v="ASC/Q9705"/>
    <n v="4"/>
    <m/>
    <m/>
    <m/>
    <m/>
    <m/>
    <n v="5"/>
    <n v="1"/>
    <s v="10th Class"/>
    <m/>
    <m/>
    <n v="220"/>
    <m/>
    <m/>
    <m/>
    <m/>
    <m/>
    <s v="Yes"/>
    <m/>
    <m/>
    <m/>
    <s v="Cat 1 (Phase 1)"/>
    <m/>
    <m/>
    <x v="4"/>
    <m/>
    <m/>
    <m/>
    <m/>
  </r>
  <r>
    <n v="404"/>
    <x v="3"/>
    <s v="Telecaller"/>
    <s v="ASC/Q1105"/>
    <n v="4"/>
    <m/>
    <m/>
    <m/>
    <m/>
    <m/>
    <n v="5"/>
    <n v="1"/>
    <s v="12th Class"/>
    <m/>
    <m/>
    <n v="220"/>
    <m/>
    <m/>
    <m/>
    <m/>
    <m/>
    <s v="Yes"/>
    <m/>
    <m/>
    <m/>
    <s v="Cat 1 (Phase 1)"/>
    <m/>
    <m/>
    <x v="4"/>
    <m/>
    <m/>
    <m/>
    <m/>
  </r>
  <r>
    <n v="405"/>
    <x v="3"/>
    <s v="Territory Sales Manager (Retail)"/>
    <s v="ASC/Q0101"/>
    <n v="5"/>
    <m/>
    <m/>
    <m/>
    <m/>
    <m/>
    <n v="6"/>
    <n v="1"/>
    <s v="B.E/ B.Tech in any discipline "/>
    <m/>
    <m/>
    <n v="500"/>
    <m/>
    <m/>
    <m/>
    <m/>
    <m/>
    <m/>
    <m/>
    <m/>
    <m/>
    <m/>
    <m/>
    <m/>
    <x v="4"/>
    <m/>
    <m/>
    <m/>
    <m/>
  </r>
  <r>
    <n v="406"/>
    <x v="3"/>
    <s v="Territory Sales Manager (Used/ Pre-owned Vehicles)"/>
    <s v="ASC/Q0104"/>
    <n v="5"/>
    <m/>
    <m/>
    <m/>
    <m/>
    <m/>
    <n v="7"/>
    <n v="1"/>
    <s v="B.E/ B.Tech in any discipline"/>
    <m/>
    <m/>
    <n v="400"/>
    <m/>
    <m/>
    <m/>
    <m/>
    <m/>
    <m/>
    <m/>
    <m/>
    <m/>
    <m/>
    <m/>
    <m/>
    <x v="7"/>
    <m/>
    <m/>
    <m/>
    <m/>
  </r>
  <r>
    <n v="407"/>
    <x v="3"/>
    <s v="Territory Service Manager"/>
    <s v="ASC/Q0602"/>
    <n v="5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m/>
    <x v="7"/>
    <m/>
    <m/>
    <m/>
    <m/>
  </r>
  <r>
    <n v="408"/>
    <x v="3"/>
    <s v="Test Engineer-Product/Vehicle"/>
    <s v="ASC/Q8403"/>
    <n v="5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x v="7"/>
    <m/>
    <m/>
    <m/>
    <m/>
  </r>
  <r>
    <n v="409"/>
    <x v="3"/>
    <s v="Test Technician"/>
    <s v="ASC/Q8401"/>
    <n v="4"/>
    <m/>
    <m/>
    <m/>
    <m/>
    <m/>
    <n v="4"/>
    <n v="1"/>
    <s v="ITI – Mechanical"/>
    <m/>
    <m/>
    <n v="400"/>
    <m/>
    <m/>
    <m/>
    <m/>
    <m/>
    <m/>
    <m/>
    <m/>
    <m/>
    <m/>
    <m/>
    <m/>
    <x v="7"/>
    <m/>
    <m/>
    <m/>
    <m/>
  </r>
  <r>
    <n v="410"/>
    <x v="3"/>
    <s v="Testing Manager"/>
    <s v="ASC/Q8405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x v="7"/>
    <m/>
    <m/>
    <m/>
    <m/>
  </r>
  <r>
    <n v="411"/>
    <x v="3"/>
    <s v="Tool Designer"/>
    <s v="ASC/Q4001"/>
    <n v="5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x v="8"/>
    <m/>
    <m/>
    <m/>
    <m/>
  </r>
  <r>
    <n v="412"/>
    <x v="3"/>
    <s v="Tool Room Operator/ Technician"/>
    <s v="ASC/Q4101"/>
    <n v="4"/>
    <m/>
    <m/>
    <m/>
    <m/>
    <m/>
    <n v="6"/>
    <n v="1"/>
    <s v="ITI – Mechanical"/>
    <m/>
    <m/>
    <n v="480"/>
    <m/>
    <m/>
    <m/>
    <m/>
    <m/>
    <m/>
    <m/>
    <m/>
    <m/>
    <m/>
    <m/>
    <m/>
    <x v="4"/>
    <m/>
    <m/>
    <m/>
    <m/>
  </r>
  <r>
    <n v="413"/>
    <x v="3"/>
    <s v="Tool Room Supervisor"/>
    <s v="ASC/Q4102"/>
    <n v="5"/>
    <m/>
    <m/>
    <m/>
    <m/>
    <m/>
    <n v="6"/>
    <n v="1"/>
    <s v="ITI – Mechanical Technology"/>
    <m/>
    <m/>
    <n v="550"/>
    <m/>
    <m/>
    <m/>
    <m/>
    <m/>
    <m/>
    <m/>
    <m/>
    <m/>
    <m/>
    <m/>
    <m/>
    <x v="8"/>
    <m/>
    <m/>
    <m/>
    <m/>
  </r>
  <r>
    <n v="414"/>
    <x v="3"/>
    <s v="Trainer-Service"/>
    <s v="ASC/Q0801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415"/>
    <x v="3"/>
    <s v="Tyre Inflation Attendant"/>
    <s v="ASC/Q9603"/>
    <n v="2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x v="8"/>
    <m/>
    <m/>
    <m/>
    <m/>
  </r>
  <r>
    <n v="416"/>
    <x v="3"/>
    <s v="Vehicle Assembly Fitter/ Technician"/>
    <s v="ASC/Q3601"/>
    <n v="4"/>
    <m/>
    <m/>
    <m/>
    <m/>
    <m/>
    <n v="7"/>
    <n v="1"/>
    <s v="10th Class"/>
    <m/>
    <m/>
    <n v="400"/>
    <m/>
    <m/>
    <m/>
    <m/>
    <m/>
    <m/>
    <m/>
    <m/>
    <m/>
    <m/>
    <m/>
    <m/>
    <x v="7"/>
    <m/>
    <m/>
    <m/>
    <m/>
  </r>
  <r>
    <n v="417"/>
    <x v="3"/>
    <s v="Vehicle test Driver"/>
    <s v="ASC/Q8402"/>
    <n v="5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x v="7"/>
    <m/>
    <m/>
    <m/>
    <m/>
  </r>
  <r>
    <n v="418"/>
    <x v="3"/>
    <s v="Vendor Development Executive "/>
    <s v="ASC/Q6201"/>
    <n v="5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m/>
    <x v="8"/>
    <m/>
    <m/>
    <m/>
    <m/>
  </r>
  <r>
    <n v="419"/>
    <x v="3"/>
    <s v="Warranty Incharge"/>
    <s v="ASC/Q1604"/>
    <n v="6"/>
    <m/>
    <m/>
    <m/>
    <m/>
    <m/>
    <n v="7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420"/>
    <x v="3"/>
    <s v="Warranty Processor Level 4"/>
    <s v="ASC/Q1603"/>
    <n v="4"/>
    <m/>
    <m/>
    <m/>
    <m/>
    <m/>
    <n v="5"/>
    <n v="1"/>
    <s v="10th Class"/>
    <n v="250"/>
    <n v="150"/>
    <n v="400"/>
    <m/>
    <m/>
    <m/>
    <m/>
    <s v="Yes"/>
    <m/>
    <m/>
    <m/>
    <m/>
    <m/>
    <m/>
    <m/>
    <x v="4"/>
    <m/>
    <m/>
    <m/>
    <m/>
  </r>
  <r>
    <n v="421"/>
    <x v="3"/>
    <s v="Washer"/>
    <s v="ASC/Q1101"/>
    <n v="2"/>
    <m/>
    <m/>
    <m/>
    <m/>
    <m/>
    <n v="4"/>
    <n v="1"/>
    <s v="5th Class"/>
    <m/>
    <m/>
    <n v="150"/>
    <m/>
    <m/>
    <m/>
    <m/>
    <m/>
    <m/>
    <m/>
    <m/>
    <m/>
    <m/>
    <m/>
    <m/>
    <x v="4"/>
    <m/>
    <m/>
    <m/>
    <m/>
  </r>
  <r>
    <n v="422"/>
    <x v="3"/>
    <s v="Welding Assistant"/>
    <s v="ASC/Q3101"/>
    <n v="2"/>
    <m/>
    <m/>
    <m/>
    <m/>
    <m/>
    <n v="4"/>
    <n v="1"/>
    <s v="8th Class"/>
    <m/>
    <m/>
    <n v="160"/>
    <m/>
    <m/>
    <m/>
    <m/>
    <m/>
    <m/>
    <m/>
    <m/>
    <m/>
    <m/>
    <m/>
    <m/>
    <x v="4"/>
    <m/>
    <m/>
    <m/>
    <m/>
  </r>
  <r>
    <n v="423"/>
    <x v="3"/>
    <s v="Welding Machine Setter /Master Welder"/>
    <s v="ASC/Q3105"/>
    <n v="6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m/>
    <x v="7"/>
    <m/>
    <m/>
    <m/>
    <m/>
  </r>
  <r>
    <n v="424"/>
    <x v="3"/>
    <s v="Welding Supervisor"/>
    <s v="ASC/Q3104"/>
    <n v="5"/>
    <m/>
    <m/>
    <m/>
    <m/>
    <m/>
    <n v="6"/>
    <n v="1"/>
    <s v="ITI – Mechanical/ Welding Technology"/>
    <m/>
    <m/>
    <n v="400"/>
    <m/>
    <m/>
    <m/>
    <m/>
    <m/>
    <m/>
    <m/>
    <m/>
    <m/>
    <m/>
    <m/>
    <m/>
    <x v="7"/>
    <m/>
    <m/>
    <m/>
    <m/>
  </r>
  <r>
    <n v="425"/>
    <x v="3"/>
    <s v="Welding Technician Level 3"/>
    <s v="ASC/Q3102"/>
    <n v="3"/>
    <m/>
    <m/>
    <m/>
    <m/>
    <m/>
    <n v="8"/>
    <n v="1"/>
    <s v="10th Class"/>
    <m/>
    <m/>
    <n v="300"/>
    <m/>
    <m/>
    <m/>
    <m/>
    <m/>
    <m/>
    <m/>
    <m/>
    <m/>
    <m/>
    <m/>
    <m/>
    <x v="4"/>
    <m/>
    <m/>
    <m/>
    <m/>
  </r>
  <r>
    <n v="426"/>
    <x v="3"/>
    <s v="Welding Technician Level 4"/>
    <s v="ASC/Q3103"/>
    <n v="4"/>
    <m/>
    <m/>
    <m/>
    <m/>
    <m/>
    <n v="8"/>
    <n v="1"/>
    <s v="ITI – Mechanical/ Welding Technology"/>
    <m/>
    <m/>
    <n v="400"/>
    <m/>
    <m/>
    <m/>
    <m/>
    <m/>
    <m/>
    <m/>
    <m/>
    <m/>
    <m/>
    <m/>
    <m/>
    <x v="4"/>
    <m/>
    <m/>
    <m/>
    <m/>
  </r>
  <r>
    <n v="427"/>
    <x v="3"/>
    <s v="Workshop Manager"/>
    <s v="ASC/Q1606"/>
    <n v="8"/>
    <m/>
    <m/>
    <m/>
    <m/>
    <m/>
    <n v="7"/>
    <n v="1"/>
    <s v="Diploma in Mechanical/Automobile Engineering"/>
    <n v="200"/>
    <n v="300"/>
    <n v="500"/>
    <m/>
    <m/>
    <m/>
    <m/>
    <s v="Yes"/>
    <m/>
    <m/>
    <m/>
    <m/>
    <m/>
    <m/>
    <m/>
    <x v="7"/>
    <m/>
    <m/>
    <m/>
    <m/>
  </r>
  <r>
    <n v="428"/>
    <x v="3"/>
    <s v="Welding and Quality Technician"/>
    <s v="ASC/Q3109"/>
    <n v="3"/>
    <m/>
    <m/>
    <m/>
    <m/>
    <m/>
    <n v="9"/>
    <n v="1"/>
    <s v="10th Standard pass, preferably"/>
    <n v="175"/>
    <n v="300"/>
    <n v="475"/>
    <m/>
    <m/>
    <m/>
    <m/>
    <s v="Yes"/>
    <s v="Yes"/>
    <s v="I"/>
    <s v="C"/>
    <s v="Yes"/>
    <m/>
    <m/>
    <m/>
    <x v="1"/>
    <m/>
    <m/>
    <m/>
    <m/>
  </r>
  <r>
    <n v="429"/>
    <x v="3"/>
    <s v="Machining and Quality Technician"/>
    <s v="ASC/Q3509"/>
    <n v="3"/>
    <m/>
    <m/>
    <m/>
    <m/>
    <m/>
    <n v="6"/>
    <n v="1"/>
    <s v="10th Standard pass, preferably"/>
    <n v="175"/>
    <n v="300"/>
    <n v="475"/>
    <m/>
    <m/>
    <m/>
    <m/>
    <s v="Yes"/>
    <s v="Yes"/>
    <s v="I"/>
    <s v="C"/>
    <s v="Yes"/>
    <m/>
    <m/>
    <m/>
    <x v="1"/>
    <m/>
    <m/>
    <m/>
    <m/>
  </r>
  <r>
    <n v="430"/>
    <x v="3"/>
    <s v="Dealership Telecaller Sales Executive"/>
    <s v="ASC/Q1011"/>
    <n v="4"/>
    <m/>
    <m/>
    <m/>
    <m/>
    <m/>
    <n v="6"/>
    <n v="1"/>
    <s v="12th Standard pass, preferably"/>
    <n v="150"/>
    <n v="350"/>
    <n v="500"/>
    <m/>
    <m/>
    <m/>
    <m/>
    <s v="Yes"/>
    <s v="Yes"/>
    <s v="II"/>
    <s v="A"/>
    <s v="Yes"/>
    <m/>
    <m/>
    <m/>
    <x v="1"/>
    <m/>
    <m/>
    <m/>
    <m/>
  </r>
  <r>
    <n v="431"/>
    <x v="3"/>
    <s v="Dealership Sales and Value Added Services Executive"/>
    <s v="ASC/Q1012"/>
    <n v="3"/>
    <m/>
    <m/>
    <m/>
    <m/>
    <m/>
    <n v="7"/>
    <n v="1"/>
    <s v="12th Standard pass, preferably"/>
    <n v="175"/>
    <n v="300"/>
    <n v="475"/>
    <m/>
    <m/>
    <m/>
    <m/>
    <s v="Yes"/>
    <s v="Yes"/>
    <s v="II"/>
    <s v="A"/>
    <s v="Yes"/>
    <m/>
    <m/>
    <m/>
    <x v="1"/>
    <m/>
    <m/>
    <m/>
    <m/>
  </r>
  <r>
    <n v="432"/>
    <x v="3"/>
    <s v="Showroom Hostess - Customer Relationship Executive"/>
    <s v="ASC/Q1111"/>
    <n v="3"/>
    <m/>
    <m/>
    <m/>
    <m/>
    <m/>
    <n v="6"/>
    <n v="1"/>
    <s v="12th Standard pass, preferably"/>
    <n v="175"/>
    <n v="275"/>
    <n v="450"/>
    <m/>
    <m/>
    <m/>
    <m/>
    <s v="Yes"/>
    <s v="Yes"/>
    <s v="II"/>
    <s v="A"/>
    <s v="Yes"/>
    <m/>
    <m/>
    <m/>
    <x v="1"/>
    <m/>
    <m/>
    <m/>
    <m/>
  </r>
  <r>
    <n v="433"/>
    <x v="3"/>
    <s v="Car Washer and Assistant Service Technician "/>
    <s v="ASC/Q1417"/>
    <n v="2"/>
    <m/>
    <m/>
    <m/>
    <m/>
    <m/>
    <n v="5"/>
    <n v="1"/>
    <s v="5th Standard pass, preferably"/>
    <n v="175"/>
    <n v="275"/>
    <n v="450"/>
    <m/>
    <m/>
    <m/>
    <m/>
    <s v="Yes"/>
    <s v="Yes"/>
    <s v="I"/>
    <s v="C"/>
    <s v="Yes"/>
    <m/>
    <m/>
    <m/>
    <x v="1"/>
    <m/>
    <m/>
    <m/>
    <m/>
  </r>
  <r>
    <n v="434"/>
    <x v="3"/>
    <s v="Chauffeur / Taxi Driver"/>
    <s v="ASC/Q9714"/>
    <n v="4"/>
    <m/>
    <m/>
    <m/>
    <m/>
    <m/>
    <n v="7"/>
    <n v="1"/>
    <s v="8th Standard pass, preferably"/>
    <n v="160"/>
    <n v="240"/>
    <n v="400"/>
    <m/>
    <m/>
    <m/>
    <m/>
    <s v="Yes"/>
    <s v="Yes"/>
    <s v="I"/>
    <s v="C"/>
    <s v="Yes"/>
    <m/>
    <s v="AUR714"/>
    <m/>
    <x v="1"/>
    <m/>
    <m/>
    <m/>
    <m/>
  </r>
  <r>
    <n v="435"/>
    <x v="3"/>
    <s v="Auto / E-Rickshaw Driver &amp; Service Technician "/>
    <s v="ACS/Q9719"/>
    <n v="4"/>
    <m/>
    <m/>
    <m/>
    <m/>
    <m/>
    <n v="8"/>
    <n v="1"/>
    <s v="8th Standard pass, preferably"/>
    <n v="200"/>
    <n v="300"/>
    <n v="500"/>
    <m/>
    <m/>
    <m/>
    <m/>
    <s v="Yes"/>
    <s v="Yes"/>
    <s v="I"/>
    <s v="C"/>
    <s v="Yes"/>
    <m/>
    <s v="AUR703"/>
    <m/>
    <x v="1"/>
    <m/>
    <m/>
    <m/>
    <m/>
  </r>
  <r>
    <n v="436"/>
    <x v="3"/>
    <s v="Highway Toll Collector"/>
    <s v="ASC/Q9730"/>
    <n v="4"/>
    <m/>
    <m/>
    <m/>
    <m/>
    <m/>
    <n v="3"/>
    <n v="1"/>
    <s v="12th Standard"/>
    <m/>
    <m/>
    <n v="200"/>
    <m/>
    <m/>
    <m/>
    <m/>
    <m/>
    <m/>
    <m/>
    <m/>
    <m/>
    <m/>
    <m/>
    <m/>
    <x v="1"/>
    <m/>
    <m/>
    <m/>
    <m/>
  </r>
  <r>
    <n v="437"/>
    <x v="3"/>
    <s v="Highway Toll Attendant"/>
    <s v="ASC/Q9731"/>
    <n v="3"/>
    <m/>
    <m/>
    <m/>
    <m/>
    <m/>
    <n v="3"/>
    <n v="1"/>
    <s v="12th Standard"/>
    <m/>
    <m/>
    <n v="175"/>
    <m/>
    <m/>
    <m/>
    <m/>
    <m/>
    <m/>
    <m/>
    <m/>
    <m/>
    <m/>
    <m/>
    <m/>
    <x v="1"/>
    <m/>
    <m/>
    <m/>
    <m/>
  </r>
  <r>
    <n v="438"/>
    <x v="3"/>
    <s v="Highway Toll Traffic Channelizer"/>
    <s v="ASC/Q9732"/>
    <n v="2"/>
    <m/>
    <m/>
    <m/>
    <m/>
    <m/>
    <n v="3"/>
    <n v="1"/>
    <s v="10th  Standard"/>
    <m/>
    <m/>
    <n v="150"/>
    <m/>
    <m/>
    <m/>
    <m/>
    <m/>
    <m/>
    <m/>
    <m/>
    <m/>
    <m/>
    <m/>
    <m/>
    <x v="1"/>
    <m/>
    <m/>
    <m/>
    <m/>
  </r>
  <r>
    <n v="439"/>
    <x v="4"/>
    <s v="Assistant Spa Therapist"/>
    <s v="BWS/Q1001"/>
    <n v="3"/>
    <m/>
    <m/>
    <m/>
    <m/>
    <m/>
    <n v="4"/>
    <n v="1"/>
    <s v="10th Class"/>
    <n v="50"/>
    <n v="250"/>
    <n v="300"/>
    <m/>
    <m/>
    <m/>
    <m/>
    <s v="Yes"/>
    <s v="Yes"/>
    <m/>
    <s v="A"/>
    <s v="Yes"/>
    <m/>
    <s v="SPW701"/>
    <d v="2017-04-19T00:00:00"/>
    <x v="1"/>
    <s v="Tentative"/>
    <d v="2017-05-12T00:00:00"/>
    <m/>
    <s v="QP wil be revised"/>
  </r>
  <r>
    <n v="440"/>
    <x v="4"/>
    <s v="Spa Therapist"/>
    <s v="BWS/Q1002"/>
    <n v="4"/>
    <m/>
    <m/>
    <m/>
    <m/>
    <m/>
    <n v="4"/>
    <n v="1"/>
    <s v="10th Class"/>
    <m/>
    <m/>
    <n v="350"/>
    <m/>
    <m/>
    <m/>
    <m/>
    <m/>
    <m/>
    <s v="I"/>
    <s v="B"/>
    <m/>
    <m/>
    <s v="SPW702"/>
    <m/>
    <x v="1"/>
    <m/>
    <m/>
    <m/>
    <m/>
  </r>
  <r>
    <n v="441"/>
    <x v="4"/>
    <s v="Assistant Beauty/Wellness Consultant"/>
    <s v="BWS/Q4001"/>
    <n v="3"/>
    <m/>
    <m/>
    <m/>
    <m/>
    <m/>
    <n v="5"/>
    <n v="1"/>
    <s v="8th Class"/>
    <n v="39"/>
    <n v="105"/>
    <n v="144"/>
    <m/>
    <m/>
    <m/>
    <m/>
    <s v="Yes"/>
    <m/>
    <m/>
    <m/>
    <m/>
    <m/>
    <s v="BEA706"/>
    <d v="2017-04-19T00:00:00"/>
    <x v="1"/>
    <s v="Tentative"/>
    <d v="2017-05-12T00:00:00"/>
    <m/>
    <s v="QP wil be revised"/>
  </r>
  <r>
    <n v="442"/>
    <x v="4"/>
    <s v="Pedicurist and Manicurist"/>
    <s v="BWS/Q0402"/>
    <n v="3"/>
    <m/>
    <m/>
    <m/>
    <m/>
    <m/>
    <n v="5"/>
    <n v="1"/>
    <s v="5th Class"/>
    <n v="30"/>
    <n v="220"/>
    <n v="250"/>
    <m/>
    <m/>
    <m/>
    <m/>
    <s v="Yes"/>
    <s v="Yes"/>
    <s v="II"/>
    <s v="A"/>
    <s v="Yes"/>
    <m/>
    <m/>
    <d v="2017-04-19T00:00:00"/>
    <x v="4"/>
    <s v="Tentative"/>
    <d v="2017-05-12T00:00:00"/>
    <m/>
    <s v="QP wil be revised"/>
  </r>
  <r>
    <n v="443"/>
    <x v="4"/>
    <s v="Personal Trainer"/>
    <s v="BWS/Q3003"/>
    <n v="4"/>
    <m/>
    <m/>
    <m/>
    <m/>
    <m/>
    <n v="11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44"/>
    <x v="4"/>
    <s v="Personal Training Manager"/>
    <s v="BWS/Q3006"/>
    <n v="5"/>
    <m/>
    <m/>
    <m/>
    <m/>
    <m/>
    <n v="9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45"/>
    <x v="4"/>
    <s v="Assistant Nail Technician"/>
    <s v="BWS/Q0401"/>
    <n v="3"/>
    <m/>
    <m/>
    <m/>
    <m/>
    <m/>
    <n v="5"/>
    <n v="1"/>
    <s v="8th Class"/>
    <n v="30"/>
    <n v="170"/>
    <n v="200"/>
    <m/>
    <m/>
    <m/>
    <m/>
    <s v="Yes"/>
    <s v="Yes"/>
    <s v="II"/>
    <s v="A"/>
    <s v="Yes"/>
    <m/>
    <s v="BEA704"/>
    <d v="2017-04-19T00:00:00"/>
    <x v="1"/>
    <s v="Tentative"/>
    <d v="2017-05-12T00:00:00"/>
    <m/>
    <s v="QP wil be revised"/>
  </r>
  <r>
    <n v="446"/>
    <x v="4"/>
    <s v="Assistant Hair Stylist"/>
    <s v="BWS/Q0201"/>
    <n v="3"/>
    <m/>
    <m/>
    <m/>
    <m/>
    <m/>
    <n v="7"/>
    <n v="1"/>
    <s v="8th Class/ ability to read / write and communicate for the job role"/>
    <n v="50"/>
    <n v="250"/>
    <n v="300"/>
    <m/>
    <m/>
    <m/>
    <m/>
    <s v="Yes"/>
    <s v="Yes"/>
    <s v="II"/>
    <s v="A"/>
    <s v="Yes"/>
    <m/>
    <s v="BEA701"/>
    <d v="2017-04-19T00:00:00"/>
    <x v="4"/>
    <s v="Tentative"/>
    <d v="2017-05-12T00:00:00"/>
    <m/>
    <s v="QP wil be revised"/>
  </r>
  <r>
    <n v="447"/>
    <x v="4"/>
    <s v="Hair Stylist"/>
    <s v="BWS/Q0202"/>
    <n v="4"/>
    <m/>
    <m/>
    <m/>
    <m/>
    <m/>
    <n v="11"/>
    <n v="1"/>
    <s v="8th Class"/>
    <n v="75"/>
    <n v="275"/>
    <n v="350"/>
    <m/>
    <m/>
    <m/>
    <m/>
    <s v="Yes"/>
    <s v="Yes"/>
    <s v="II"/>
    <s v="A"/>
    <s v="Yes"/>
    <m/>
    <s v="BEA702"/>
    <d v="2017-04-19T00:00:00"/>
    <x v="1"/>
    <s v="Tentative"/>
    <d v="2017-05-12T00:00:00"/>
    <m/>
    <s v="QP wil be revised"/>
  </r>
  <r>
    <n v="448"/>
    <x v="4"/>
    <s v="Hair Advisor"/>
    <s v="BWS/Q0203"/>
    <n v="5"/>
    <m/>
    <m/>
    <m/>
    <m/>
    <m/>
    <n v="14"/>
    <n v="1"/>
    <s v="8th Class"/>
    <n v="67"/>
    <n v="165"/>
    <n v="232"/>
    <m/>
    <m/>
    <m/>
    <m/>
    <s v="Yes"/>
    <m/>
    <m/>
    <m/>
    <m/>
    <m/>
    <m/>
    <m/>
    <x v="1"/>
    <m/>
    <m/>
    <m/>
    <m/>
  </r>
  <r>
    <n v="449"/>
    <x v="4"/>
    <s v="Bridal Fashion and Photographic Makeup Artist"/>
    <s v="BWS/Q0301"/>
    <n v="5"/>
    <m/>
    <m/>
    <m/>
    <m/>
    <m/>
    <n v="10"/>
    <n v="1"/>
    <s v="10th Class"/>
    <n v="56"/>
    <n v="182"/>
    <n v="238"/>
    <m/>
    <m/>
    <m/>
    <m/>
    <s v="Yes"/>
    <m/>
    <m/>
    <m/>
    <m/>
    <m/>
    <s v="BEA705"/>
    <m/>
    <x v="1"/>
    <m/>
    <m/>
    <m/>
    <m/>
  </r>
  <r>
    <n v="450"/>
    <x v="4"/>
    <s v="Assistant Beauty Therapist"/>
    <s v="BWS/Q0101"/>
    <n v="3"/>
    <m/>
    <m/>
    <m/>
    <m/>
    <m/>
    <n v="7"/>
    <n v="1"/>
    <s v="8th Class,Preferably  / the ability to read/write and communicate effectively for the job role"/>
    <n v="50"/>
    <n v="200"/>
    <n v="250"/>
    <m/>
    <m/>
    <m/>
    <m/>
    <s v="Yes"/>
    <s v="Yes"/>
    <s v="II"/>
    <s v="A"/>
    <s v="Yes"/>
    <m/>
    <s v="BEA701"/>
    <d v="2017-04-19T00:00:00"/>
    <x v="4"/>
    <s v="Tentative"/>
    <d v="2017-05-12T00:00:00"/>
    <m/>
    <s v="QP wil be revised"/>
  </r>
  <r>
    <n v="451"/>
    <x v="4"/>
    <s v="Beauty Therapist"/>
    <s v="BWS/Q0102"/>
    <n v="4"/>
    <m/>
    <m/>
    <m/>
    <m/>
    <m/>
    <n v="7"/>
    <n v="1"/>
    <s v="10th Class"/>
    <n v="50"/>
    <n v="300"/>
    <n v="350"/>
    <m/>
    <m/>
    <m/>
    <m/>
    <s v="Yes"/>
    <s v="Yes"/>
    <s v="II"/>
    <s v="A"/>
    <s v="Yes"/>
    <m/>
    <s v="BEA702"/>
    <d v="2017-04-19T00:00:00"/>
    <x v="1"/>
    <s v="Tentative"/>
    <d v="2017-05-12T00:00:00"/>
    <m/>
    <s v="QP wil be revised"/>
  </r>
  <r>
    <n v="452"/>
    <x v="4"/>
    <s v="Beauty Advisor"/>
    <s v="BWS/Q0103"/>
    <n v="5"/>
    <m/>
    <m/>
    <m/>
    <m/>
    <m/>
    <n v="10"/>
    <n v="1"/>
    <s v="10th Class"/>
    <n v="62"/>
    <n v="168"/>
    <n v="230"/>
    <m/>
    <m/>
    <m/>
    <m/>
    <s v="Yes"/>
    <m/>
    <m/>
    <m/>
    <m/>
    <m/>
    <m/>
    <m/>
    <x v="1"/>
    <m/>
    <m/>
    <m/>
    <m/>
  </r>
  <r>
    <n v="453"/>
    <x v="4"/>
    <s v="Barber"/>
    <s v="BWS/Q0204"/>
    <n v="4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x v="1"/>
    <m/>
    <m/>
    <m/>
    <m/>
  </r>
  <r>
    <n v="454"/>
    <x v="4"/>
    <s v="Senior Stylist"/>
    <s v="BWS/Q0205"/>
    <n v="5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x v="1"/>
    <m/>
    <m/>
    <m/>
    <m/>
  </r>
  <r>
    <n v="455"/>
    <x v="4"/>
    <s v="Senior Barber"/>
    <s v="BWS/Q0206"/>
    <n v="5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x v="1"/>
    <m/>
    <m/>
    <m/>
    <m/>
  </r>
  <r>
    <n v="456"/>
    <x v="4"/>
    <s v="Haircare Trainer"/>
    <s v="BWS/Q0210"/>
    <n v="6"/>
    <m/>
    <m/>
    <m/>
    <m/>
    <m/>
    <n v="14"/>
    <n v="1"/>
    <s v="10th Class"/>
    <m/>
    <m/>
    <n v="771"/>
    <m/>
    <m/>
    <m/>
    <m/>
    <m/>
    <m/>
    <m/>
    <m/>
    <m/>
    <m/>
    <m/>
    <m/>
    <x v="1"/>
    <m/>
    <m/>
    <m/>
    <m/>
  </r>
  <r>
    <n v="457"/>
    <x v="4"/>
    <s v="Senior Beauty Therapist"/>
    <s v="BWS/Q0104"/>
    <n v="5"/>
    <m/>
    <m/>
    <m/>
    <m/>
    <m/>
    <n v="10"/>
    <n v="1"/>
    <s v="10th Class ,Preferably"/>
    <n v="50"/>
    <n v="250"/>
    <n v="300"/>
    <m/>
    <m/>
    <m/>
    <n v="50"/>
    <s v="Yes"/>
    <m/>
    <m/>
    <m/>
    <m/>
    <m/>
    <m/>
    <m/>
    <x v="1"/>
    <m/>
    <m/>
    <m/>
    <m/>
  </r>
  <r>
    <n v="458"/>
    <x v="4"/>
    <s v="Aesthetician"/>
    <s v="BWS/Q0106"/>
    <n v="6"/>
    <m/>
    <m/>
    <m/>
    <m/>
    <m/>
    <n v="19"/>
    <n v="1"/>
    <s v="12th Class"/>
    <m/>
    <m/>
    <n v="1170"/>
    <m/>
    <m/>
    <m/>
    <m/>
    <m/>
    <m/>
    <m/>
    <m/>
    <m/>
    <m/>
    <m/>
    <m/>
    <x v="1"/>
    <m/>
    <m/>
    <m/>
    <m/>
  </r>
  <r>
    <n v="459"/>
    <x v="4"/>
    <s v="Skincare Trainer"/>
    <s v="BWS/Q0105"/>
    <n v="6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x v="1"/>
    <m/>
    <m/>
    <m/>
    <m/>
  </r>
  <r>
    <n v="460"/>
    <x v="4"/>
    <s v="Mehendi Specialist"/>
    <s v="BWS/Q0302"/>
    <n v="4"/>
    <m/>
    <m/>
    <m/>
    <m/>
    <m/>
    <n v="5"/>
    <n v="1"/>
    <s v="8th Class"/>
    <m/>
    <m/>
    <n v="204"/>
    <m/>
    <m/>
    <m/>
    <m/>
    <m/>
    <m/>
    <m/>
    <m/>
    <m/>
    <m/>
    <m/>
    <m/>
    <x v="1"/>
    <m/>
    <m/>
    <m/>
    <m/>
  </r>
  <r>
    <n v="461"/>
    <x v="4"/>
    <s v="Membership Consultant"/>
    <s v="BWS/Q3002"/>
    <n v="4"/>
    <m/>
    <m/>
    <m/>
    <m/>
    <m/>
    <n v="4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62"/>
    <x v="4"/>
    <s v="Theatrical and Media Make Up Artist"/>
    <s v="BWS/Q0305"/>
    <n v="5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x v="1"/>
    <m/>
    <m/>
    <m/>
    <m/>
  </r>
  <r>
    <n v="463"/>
    <x v="4"/>
    <s v="Senior Prosthetic and Media Make Up Artist"/>
    <s v="BWS/Q0303"/>
    <n v="6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x v="1"/>
    <m/>
    <m/>
    <m/>
    <m/>
  </r>
  <r>
    <n v="464"/>
    <x v="4"/>
    <s v="Make Up Trainer"/>
    <s v="BWS/Q0304"/>
    <n v="6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x v="1"/>
    <m/>
    <m/>
    <m/>
    <m/>
  </r>
  <r>
    <n v="465"/>
    <x v="4"/>
    <s v="Nail Technician"/>
    <s v="BWS/Q0403"/>
    <n v="4"/>
    <m/>
    <m/>
    <m/>
    <m/>
    <m/>
    <n v="10"/>
    <n v="1"/>
    <s v="8th Class"/>
    <m/>
    <m/>
    <n v="280"/>
    <m/>
    <m/>
    <m/>
    <m/>
    <m/>
    <m/>
    <s v="II"/>
    <s v="B"/>
    <m/>
    <m/>
    <m/>
    <m/>
    <x v="1"/>
    <m/>
    <m/>
    <m/>
    <m/>
  </r>
  <r>
    <n v="466"/>
    <x v="4"/>
    <s v="Senior Nail Technician"/>
    <s v="BWS/Q0404"/>
    <n v="5"/>
    <m/>
    <m/>
    <m/>
    <m/>
    <m/>
    <n v="15"/>
    <n v="1"/>
    <s v="8th Class"/>
    <m/>
    <m/>
    <n v="507"/>
    <m/>
    <m/>
    <m/>
    <m/>
    <m/>
    <m/>
    <m/>
    <m/>
    <m/>
    <m/>
    <m/>
    <m/>
    <x v="1"/>
    <m/>
    <m/>
    <m/>
    <m/>
  </r>
  <r>
    <n v="467"/>
    <x v="4"/>
    <s v="Nails Trainer"/>
    <s v="BWS/Q0405"/>
    <n v="6"/>
    <m/>
    <m/>
    <m/>
    <m/>
    <m/>
    <n v="15"/>
    <n v="1"/>
    <s v="12th Class"/>
    <m/>
    <m/>
    <n v="790"/>
    <m/>
    <m/>
    <m/>
    <m/>
    <m/>
    <m/>
    <m/>
    <m/>
    <m/>
    <m/>
    <m/>
    <m/>
    <x v="1"/>
    <m/>
    <m/>
    <m/>
    <m/>
  </r>
  <r>
    <n v="468"/>
    <x v="4"/>
    <s v="Aesthetic Dermatology Technician"/>
    <s v="BWS/Q0501"/>
    <n v="4"/>
    <m/>
    <m/>
    <m/>
    <m/>
    <m/>
    <n v="9"/>
    <n v="1"/>
    <s v="12th Class, Preferably"/>
    <m/>
    <m/>
    <n v="714"/>
    <m/>
    <m/>
    <m/>
    <m/>
    <m/>
    <m/>
    <m/>
    <m/>
    <m/>
    <m/>
    <m/>
    <m/>
    <x v="1"/>
    <m/>
    <m/>
    <m/>
    <m/>
  </r>
  <r>
    <n v="469"/>
    <x v="4"/>
    <s v="Senior Aesthetic Dermatology Technician"/>
    <s v="BWS/Q0502"/>
    <n v="5"/>
    <m/>
    <m/>
    <m/>
    <m/>
    <m/>
    <n v="16"/>
    <n v="1"/>
    <s v="12th Class, Preferably"/>
    <m/>
    <m/>
    <n v="906"/>
    <m/>
    <m/>
    <m/>
    <m/>
    <m/>
    <m/>
    <m/>
    <m/>
    <m/>
    <m/>
    <m/>
    <m/>
    <x v="1"/>
    <m/>
    <m/>
    <m/>
    <m/>
  </r>
  <r>
    <n v="470"/>
    <x v="4"/>
    <s v="Aesthetic Dermatology Trainer"/>
    <s v="BWS/Q0503"/>
    <n v="6"/>
    <m/>
    <m/>
    <m/>
    <m/>
    <m/>
    <n v="19"/>
    <n v="1"/>
    <s v="12th Class, Preferably"/>
    <m/>
    <m/>
    <n v="1794"/>
    <m/>
    <m/>
    <m/>
    <m/>
    <m/>
    <m/>
    <m/>
    <m/>
    <m/>
    <m/>
    <m/>
    <m/>
    <x v="1"/>
    <m/>
    <m/>
    <m/>
    <m/>
  </r>
  <r>
    <n v="471"/>
    <x v="4"/>
    <s v="Intern"/>
    <s v="BWS/Q0601"/>
    <n v="4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x v="1"/>
    <m/>
    <m/>
    <m/>
    <m/>
  </r>
  <r>
    <n v="472"/>
    <x v="4"/>
    <s v="Junior Faculty"/>
    <s v="BWS/Q0602"/>
    <n v="5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x v="1"/>
    <m/>
    <m/>
    <m/>
    <m/>
  </r>
  <r>
    <n v="473"/>
    <x v="4"/>
    <s v="Senior Faculty"/>
    <s v="BWS/Q0603"/>
    <n v="6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x v="1"/>
    <m/>
    <m/>
    <m/>
    <m/>
  </r>
  <r>
    <n v="474"/>
    <x v="4"/>
    <s v="Institute Technical Head"/>
    <s v="BWS/Q0604"/>
    <n v="6"/>
    <m/>
    <m/>
    <m/>
    <m/>
    <m/>
    <n v="13"/>
    <n v="1"/>
    <s v="Graduate / Post Graduate"/>
    <m/>
    <m/>
    <n v="922"/>
    <m/>
    <m/>
    <m/>
    <m/>
    <m/>
    <m/>
    <m/>
    <m/>
    <m/>
    <m/>
    <m/>
    <m/>
    <x v="1"/>
    <m/>
    <m/>
    <m/>
    <m/>
  </r>
  <r>
    <n v="475"/>
    <x v="4"/>
    <s v="Category Expert"/>
    <s v="BWS/Q0605"/>
    <n v="7"/>
    <m/>
    <m/>
    <m/>
    <m/>
    <m/>
    <n v="14"/>
    <n v="1"/>
    <s v="Graduate"/>
    <m/>
    <m/>
    <n v="1062"/>
    <m/>
    <m/>
    <m/>
    <m/>
    <m/>
    <m/>
    <m/>
    <m/>
    <m/>
    <m/>
    <m/>
    <m/>
    <x v="1"/>
    <m/>
    <m/>
    <m/>
    <m/>
  </r>
  <r>
    <n v="476"/>
    <x v="4"/>
    <s v="Institute Head"/>
    <s v="BWS/Q0606"/>
    <n v="7"/>
    <m/>
    <m/>
    <m/>
    <m/>
    <m/>
    <n v="17"/>
    <n v="1"/>
    <s v="Graduate / Post Graduate"/>
    <m/>
    <m/>
    <n v="1280"/>
    <m/>
    <m/>
    <m/>
    <m/>
    <m/>
    <m/>
    <m/>
    <m/>
    <m/>
    <m/>
    <m/>
    <m/>
    <x v="1"/>
    <m/>
    <m/>
    <m/>
    <m/>
  </r>
  <r>
    <n v="477"/>
    <x v="4"/>
    <s v="Assistant Tattoo artist"/>
    <s v="BWS/Q0701"/>
    <n v="3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x v="1"/>
    <m/>
    <m/>
    <m/>
    <m/>
  </r>
  <r>
    <n v="478"/>
    <x v="4"/>
    <s v="Tattoo artist"/>
    <s v="BWS/Q0702"/>
    <n v="5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x v="1"/>
    <m/>
    <m/>
    <m/>
    <m/>
  </r>
  <r>
    <n v="479"/>
    <x v="4"/>
    <s v="Tattoo Trainer"/>
    <s v="BWS/Q0703"/>
    <n v="6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x v="1"/>
    <m/>
    <m/>
    <m/>
    <m/>
  </r>
  <r>
    <n v="480"/>
    <x v="4"/>
    <s v="Senior Spa Therapist"/>
    <s v="BWS/Q1003"/>
    <n v="5"/>
    <m/>
    <m/>
    <m/>
    <m/>
    <m/>
    <n v="5"/>
    <n v="1"/>
    <s v="8th Class"/>
    <m/>
    <m/>
    <n v="696"/>
    <m/>
    <m/>
    <m/>
    <m/>
    <m/>
    <m/>
    <m/>
    <m/>
    <m/>
    <m/>
    <m/>
    <m/>
    <x v="1"/>
    <m/>
    <m/>
    <m/>
    <m/>
  </r>
  <r>
    <n v="481"/>
    <x v="4"/>
    <s v="Spa Trainer"/>
    <s v="BWS/Q1004"/>
    <n v="6"/>
    <m/>
    <m/>
    <m/>
    <m/>
    <m/>
    <n v="5"/>
    <n v="1"/>
    <s v="10th Class"/>
    <m/>
    <m/>
    <n v="778"/>
    <m/>
    <m/>
    <m/>
    <m/>
    <m/>
    <m/>
    <m/>
    <m/>
    <m/>
    <m/>
    <m/>
    <m/>
    <x v="1"/>
    <m/>
    <m/>
    <m/>
    <m/>
  </r>
  <r>
    <n v="482"/>
    <x v="4"/>
    <s v="Senior Colorist"/>
    <s v="BWS/Q0209"/>
    <n v="5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x v="1"/>
    <m/>
    <m/>
    <m/>
    <m/>
  </r>
  <r>
    <n v="483"/>
    <x v="4"/>
    <s v="Colorist"/>
    <s v="BWS/Q0208"/>
    <n v="4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x v="1"/>
    <m/>
    <m/>
    <m/>
    <m/>
  </r>
  <r>
    <n v="484"/>
    <x v="4"/>
    <s v="Fitness Manager"/>
    <s v="BWS/Q3007"/>
    <n v="6"/>
    <m/>
    <m/>
    <m/>
    <m/>
    <m/>
    <n v="13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5"/>
    <x v="4"/>
    <s v="Fitness Services Trainer"/>
    <s v="BWS/Q3008"/>
    <n v="6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6"/>
    <x v="4"/>
    <s v="Fitness Services Internal Evaluator"/>
    <s v="BWS/Q3009"/>
    <n v="7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7"/>
    <x v="4"/>
    <s v="Fitness Centre Head"/>
    <s v="BWS/Q3010"/>
    <n v="7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8"/>
    <x v="4"/>
    <s v="Group Fitness Trainer"/>
    <s v="BWS/Q3004"/>
    <n v="4"/>
    <m/>
    <m/>
    <m/>
    <m/>
    <m/>
    <n v="9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89"/>
    <x v="4"/>
    <s v="Group Training Manager"/>
    <s v="BWS/Q3005"/>
    <n v="5"/>
    <m/>
    <m/>
    <m/>
    <m/>
    <m/>
    <n v="9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90"/>
    <x v="4"/>
    <s v="Gym Assistant"/>
    <s v="BWS/Q3001"/>
    <n v="3"/>
    <m/>
    <m/>
    <m/>
    <m/>
    <m/>
    <n v="4"/>
    <n v="1"/>
    <s v="10th Class ,Preferably"/>
    <n v="105"/>
    <n v="45"/>
    <n v="150"/>
    <m/>
    <m/>
    <m/>
    <n v="50"/>
    <s v="Yes"/>
    <m/>
    <s v="II"/>
    <s v="A &amp; C"/>
    <m/>
    <m/>
    <m/>
    <m/>
    <x v="1"/>
    <m/>
    <m/>
    <m/>
    <m/>
  </r>
  <r>
    <n v="491"/>
    <x v="4"/>
    <s v="Wellness Neurotherapist"/>
    <s v="BWS/Q2301"/>
    <n v="4"/>
    <m/>
    <m/>
    <m/>
    <m/>
    <m/>
    <n v="3"/>
    <n v="1"/>
    <s v="12th Class"/>
    <m/>
    <m/>
    <m/>
    <m/>
    <m/>
    <m/>
    <m/>
    <m/>
    <m/>
    <m/>
    <m/>
    <m/>
    <m/>
    <m/>
    <m/>
    <x v="1"/>
    <m/>
    <m/>
    <m/>
    <m/>
  </r>
  <r>
    <n v="492"/>
    <x v="4"/>
    <s v="Senior Wellness Neurotherapist"/>
    <s v="BWS/Q2302"/>
    <n v="5"/>
    <m/>
    <m/>
    <m/>
    <m/>
    <m/>
    <n v="5"/>
    <n v="1"/>
    <s v="12th Class"/>
    <m/>
    <m/>
    <m/>
    <m/>
    <m/>
    <m/>
    <m/>
    <m/>
    <m/>
    <m/>
    <m/>
    <m/>
    <m/>
    <m/>
    <m/>
    <x v="1"/>
    <m/>
    <m/>
    <m/>
    <m/>
  </r>
  <r>
    <n v="493"/>
    <x v="4"/>
    <s v="Master Wellness Neurotherapist"/>
    <s v="BWS/Q2303"/>
    <n v="6"/>
    <m/>
    <m/>
    <m/>
    <m/>
    <m/>
    <n v="6"/>
    <n v="1"/>
    <s v="12th Class"/>
    <m/>
    <m/>
    <m/>
    <m/>
    <m/>
    <m/>
    <m/>
    <m/>
    <m/>
    <m/>
    <m/>
    <m/>
    <m/>
    <m/>
    <m/>
    <x v="1"/>
    <m/>
    <m/>
    <m/>
    <m/>
  </r>
  <r>
    <n v="494"/>
    <x v="4"/>
    <s v="Junior Aromatherapist"/>
    <s v="BWS/Q2403"/>
    <n v="4"/>
    <m/>
    <m/>
    <m/>
    <m/>
    <m/>
    <n v="4"/>
    <n v="1"/>
    <s v="12th Class, Preferably"/>
    <m/>
    <m/>
    <n v="74"/>
    <m/>
    <m/>
    <m/>
    <m/>
    <m/>
    <m/>
    <m/>
    <m/>
    <m/>
    <m/>
    <m/>
    <m/>
    <x v="1"/>
    <m/>
    <m/>
    <m/>
    <m/>
  </r>
  <r>
    <n v="495"/>
    <x v="4"/>
    <s v="Aromatherapist"/>
    <s v="BWS/Q2404"/>
    <n v="5"/>
    <m/>
    <m/>
    <m/>
    <m/>
    <m/>
    <n v="6"/>
    <n v="1"/>
    <s v="8th Class, Preferably"/>
    <m/>
    <m/>
    <n v="114"/>
    <m/>
    <m/>
    <m/>
    <m/>
    <m/>
    <m/>
    <m/>
    <m/>
    <m/>
    <m/>
    <m/>
    <m/>
    <x v="1"/>
    <m/>
    <m/>
    <m/>
    <m/>
  </r>
  <r>
    <n v="496"/>
    <x v="4"/>
    <s v="Yoga Teacher"/>
    <s v="BWS/Q2203"/>
    <n v="5"/>
    <m/>
    <m/>
    <m/>
    <m/>
    <m/>
    <n v="9"/>
    <n v="1"/>
    <s v="10th Class, preferably"/>
    <m/>
    <m/>
    <m/>
    <m/>
    <m/>
    <m/>
    <m/>
    <m/>
    <m/>
    <s v="II"/>
    <s v="A&amp;C"/>
    <m/>
    <m/>
    <m/>
    <m/>
    <x v="1"/>
    <m/>
    <m/>
    <m/>
    <m/>
  </r>
  <r>
    <n v="497"/>
    <x v="4"/>
    <s v="Yoga Instructor"/>
    <s v="BWS/Q2201"/>
    <n v="4"/>
    <m/>
    <m/>
    <m/>
    <m/>
    <m/>
    <n v="4"/>
    <n v="1"/>
    <s v="Graduate Preferably"/>
    <n v="52"/>
    <n v="174"/>
    <n v="226"/>
    <m/>
    <m/>
    <m/>
    <m/>
    <s v="Yes"/>
    <s v="Yes"/>
    <s v="II"/>
    <s v="A&amp;C"/>
    <s v="Added in June 2017"/>
    <m/>
    <m/>
    <m/>
    <x v="0"/>
    <m/>
    <m/>
    <m/>
    <m/>
  </r>
  <r>
    <n v="498"/>
    <x v="4"/>
    <s v="Senior Yoga Teacher"/>
    <s v="BWS/Q2205"/>
    <n v="6"/>
    <m/>
    <m/>
    <m/>
    <m/>
    <m/>
    <n v="9"/>
    <n v="1"/>
    <s v="Graduate Preferably"/>
    <m/>
    <m/>
    <m/>
    <m/>
    <m/>
    <m/>
    <m/>
    <m/>
    <m/>
    <s v="II"/>
    <s v="A&amp;C"/>
    <m/>
    <m/>
    <m/>
    <m/>
    <x v="1"/>
    <m/>
    <m/>
    <m/>
    <m/>
  </r>
  <r>
    <n v="499"/>
    <x v="5"/>
    <s v="Mutual Fund Agent"/>
    <s v="BSC/Q0601"/>
    <n v="4"/>
    <m/>
    <m/>
    <m/>
    <m/>
    <m/>
    <n v="4"/>
    <n v="1"/>
    <s v="Graduate"/>
    <n v="40"/>
    <n v="160"/>
    <n v="200"/>
    <m/>
    <m/>
    <m/>
    <m/>
    <s v="Yes"/>
    <s v="Yes"/>
    <s v="III"/>
    <s v="A"/>
    <s v="Yes"/>
    <m/>
    <m/>
    <m/>
    <x v="1"/>
    <m/>
    <m/>
    <m/>
    <m/>
  </r>
  <r>
    <n v="500"/>
    <x v="5"/>
    <s v="Equity Dealer"/>
    <s v="BSC/Q0201"/>
    <n v="4"/>
    <m/>
    <m/>
    <m/>
    <m/>
    <m/>
    <n v="2"/>
    <n v="1"/>
    <s v="Graduate"/>
    <n v="30"/>
    <n v="130"/>
    <n v="160"/>
    <m/>
    <m/>
    <m/>
    <m/>
    <s v="Yes"/>
    <s v="Yes"/>
    <s v="III"/>
    <s v="A"/>
    <s v="Yes"/>
    <m/>
    <m/>
    <m/>
    <x v="1"/>
    <m/>
    <m/>
    <m/>
    <m/>
  </r>
  <r>
    <n v="501"/>
    <x v="5"/>
    <s v="Business Correspondent &amp; Business Facilitator"/>
    <s v="BSC/Q0301"/>
    <n v="3"/>
    <m/>
    <m/>
    <m/>
    <m/>
    <m/>
    <n v="4"/>
    <n v="1"/>
    <s v="10th Class"/>
    <n v="30"/>
    <n v="120"/>
    <n v="150"/>
    <m/>
    <m/>
    <m/>
    <m/>
    <s v="Yes"/>
    <s v="Yes"/>
    <s v="III "/>
    <s v="A"/>
    <s v="Yes"/>
    <m/>
    <s v="BAN705"/>
    <m/>
    <x v="1"/>
    <m/>
    <m/>
    <m/>
    <m/>
  </r>
  <r>
    <n v="502"/>
    <x v="5"/>
    <s v="Loan Approval Officer"/>
    <s v="BSC/Q0401"/>
    <n v="4"/>
    <m/>
    <m/>
    <m/>
    <m/>
    <m/>
    <n v="3"/>
    <n v="1"/>
    <s v="Graduate"/>
    <n v="30"/>
    <n v="120"/>
    <n v="150"/>
    <m/>
    <m/>
    <m/>
    <m/>
    <s v="Yes"/>
    <m/>
    <s v="III"/>
    <m/>
    <m/>
    <m/>
    <m/>
    <m/>
    <x v="1"/>
    <m/>
    <m/>
    <m/>
    <m/>
  </r>
  <r>
    <n v="503"/>
    <x v="5"/>
    <s v="Life Insurance Agent"/>
    <s v="BSC/Q0101"/>
    <n v="4"/>
    <m/>
    <m/>
    <m/>
    <m/>
    <m/>
    <n v="4"/>
    <n v="1"/>
    <s v="10th Class"/>
    <n v="50"/>
    <n v="175"/>
    <n v="225"/>
    <m/>
    <m/>
    <m/>
    <m/>
    <s v="Yes"/>
    <s v="Yes"/>
    <s v="III"/>
    <s v="A"/>
    <s v="Yes"/>
    <m/>
    <m/>
    <m/>
    <x v="1"/>
    <m/>
    <m/>
    <m/>
    <m/>
  </r>
  <r>
    <n v="504"/>
    <x v="5"/>
    <s v="Small and Medium Enterprise Officer (SME Officer)"/>
    <s v="BSC/Q0501"/>
    <n v="4"/>
    <m/>
    <m/>
    <m/>
    <m/>
    <m/>
    <n v="3"/>
    <n v="1"/>
    <s v="Graduate"/>
    <n v="30"/>
    <n v="100"/>
    <n v="130"/>
    <m/>
    <m/>
    <m/>
    <m/>
    <s v="Yes"/>
    <m/>
    <s v="III "/>
    <m/>
    <m/>
    <m/>
    <m/>
    <m/>
    <x v="1"/>
    <m/>
    <m/>
    <m/>
    <m/>
  </r>
  <r>
    <n v="505"/>
    <x v="5"/>
    <s v="Debt Recovery Agent"/>
    <s v="BSC/Q0701"/>
    <n v="4"/>
    <m/>
    <m/>
    <m/>
    <m/>
    <m/>
    <n v="4"/>
    <n v="1"/>
    <s v="10th Class"/>
    <n v="30"/>
    <n v="130"/>
    <n v="160"/>
    <m/>
    <m/>
    <m/>
    <m/>
    <s v="Yes"/>
    <s v="Yes"/>
    <s v="III"/>
    <s v="A"/>
    <s v="Yes"/>
    <m/>
    <m/>
    <m/>
    <x v="1"/>
    <m/>
    <m/>
    <m/>
    <m/>
  </r>
  <r>
    <n v="506"/>
    <x v="5"/>
    <s v="Accounts Executive (Accounts Payable &amp; Receivable)"/>
    <s v="BSC/Q0901"/>
    <n v="4"/>
    <m/>
    <m/>
    <m/>
    <m/>
    <m/>
    <n v="11"/>
    <n v="1"/>
    <s v="Graduation in commerce or allied subjects/Diploma in commercial Practice"/>
    <n v="30"/>
    <n v="120"/>
    <n v="150"/>
    <m/>
    <m/>
    <m/>
    <m/>
    <s v="Yes"/>
    <s v="Yes"/>
    <s v="III"/>
    <s v="A"/>
    <s v="Yes"/>
    <m/>
    <s v="BAN101"/>
    <m/>
    <x v="1"/>
    <m/>
    <m/>
    <m/>
    <m/>
  </r>
  <r>
    <n v="507"/>
    <x v="5"/>
    <s v="Accounts Executive (Recording, Reporting)"/>
    <s v="BSC/Q1001"/>
    <n v="4"/>
    <m/>
    <m/>
    <m/>
    <m/>
    <m/>
    <n v="6"/>
    <n v="1"/>
    <s v="Graduation in commerce or allied subjects/Diploma in commercial Practice"/>
    <n v="20"/>
    <n v="80"/>
    <n v="100"/>
    <m/>
    <m/>
    <m/>
    <m/>
    <s v="Yes"/>
    <m/>
    <s v="III "/>
    <m/>
    <m/>
    <m/>
    <s v="BAN101"/>
    <m/>
    <x v="4"/>
    <m/>
    <m/>
    <m/>
    <m/>
  </r>
  <r>
    <n v="508"/>
    <x v="5"/>
    <s v="Accounts Executive (Payroll)"/>
    <s v="BSC/Q1201"/>
    <n v="4"/>
    <m/>
    <m/>
    <m/>
    <m/>
    <m/>
    <n v="7"/>
    <n v="1"/>
    <s v="Graduation in commerce or allied subjects/Diploma in commercial Practice"/>
    <n v="30"/>
    <n v="90"/>
    <n v="120"/>
    <m/>
    <m/>
    <m/>
    <m/>
    <s v="Yes"/>
    <m/>
    <s v="III "/>
    <m/>
    <m/>
    <m/>
    <s v="BAN101"/>
    <m/>
    <x v="1"/>
    <m/>
    <m/>
    <m/>
    <m/>
  </r>
  <r>
    <n v="509"/>
    <x v="5"/>
    <s v="Accounts Executive (Statutory Compliance)"/>
    <s v="BSC/Q1101"/>
    <n v="4"/>
    <m/>
    <m/>
    <m/>
    <m/>
    <m/>
    <n v="3"/>
    <n v="1"/>
    <s v="Graduation in commerce or allied subjects/Diploma in commercial Practice"/>
    <m/>
    <m/>
    <n v="125"/>
    <m/>
    <m/>
    <m/>
    <m/>
    <m/>
    <m/>
    <s v="III "/>
    <m/>
    <m/>
    <m/>
    <s v="BAN101"/>
    <m/>
    <x v="4"/>
    <m/>
    <m/>
    <m/>
    <m/>
  </r>
  <r>
    <n v="510"/>
    <x v="5"/>
    <s v="Microfinance Executive"/>
    <s v="BSC/Q0801"/>
    <n v="2"/>
    <m/>
    <m/>
    <m/>
    <m/>
    <m/>
    <n v="4"/>
    <n v="1"/>
    <s v="Middle School (Class VIII)"/>
    <n v="30"/>
    <n v="120"/>
    <n v="150"/>
    <m/>
    <m/>
    <m/>
    <m/>
    <s v="Yes"/>
    <m/>
    <s v="III "/>
    <m/>
    <m/>
    <m/>
    <m/>
    <m/>
    <x v="1"/>
    <m/>
    <m/>
    <m/>
    <m/>
  </r>
  <r>
    <n v="511"/>
    <x v="5"/>
    <s v="Goods &amp; Services Tax (GST)_x000a_Accounts Assistant"/>
    <s v="BSC/Q0910"/>
    <n v="4"/>
    <m/>
    <m/>
    <m/>
    <m/>
    <m/>
    <n v="2"/>
    <n v="1"/>
    <s v="Graduation in commerce or allied subject"/>
    <n v="53"/>
    <n v="47"/>
    <n v="100"/>
    <m/>
    <m/>
    <m/>
    <m/>
    <s v="Yes"/>
    <s v="Yes"/>
    <m/>
    <m/>
    <m/>
    <m/>
    <m/>
    <d v="2017-06-22T00:00:00"/>
    <x v="1"/>
    <m/>
    <m/>
    <m/>
    <m/>
  </r>
  <r>
    <n v="512"/>
    <x v="6"/>
    <s v="Assistant Manual Metal Arc Welder"/>
    <s v="CSC/Q0202"/>
    <n v="2"/>
    <m/>
    <m/>
    <m/>
    <m/>
    <m/>
    <n v="4"/>
    <n v="1"/>
    <s v="5th Class"/>
    <n v="120"/>
    <n v="230"/>
    <n v="350"/>
    <m/>
    <m/>
    <m/>
    <m/>
    <s v="Yes"/>
    <m/>
    <s v="I"/>
    <m/>
    <m/>
    <m/>
    <m/>
    <m/>
    <x v="9"/>
    <m/>
    <m/>
    <m/>
    <m/>
  </r>
  <r>
    <n v="513"/>
    <x v="6"/>
    <s v="Assistant Oxy fuel gas cutter"/>
    <s v="CSC/Q0201"/>
    <n v="2"/>
    <m/>
    <m/>
    <m/>
    <m/>
    <m/>
    <n v="3"/>
    <n v="1"/>
    <s v="5th Class"/>
    <m/>
    <m/>
    <n v="300"/>
    <m/>
    <m/>
    <m/>
    <m/>
    <m/>
    <m/>
    <s v="I"/>
    <m/>
    <m/>
    <m/>
    <m/>
    <m/>
    <x v="1"/>
    <m/>
    <m/>
    <m/>
    <m/>
  </r>
  <r>
    <n v="514"/>
    <x v="6"/>
    <s v="Assistant Tungsten Inert Gas Welder"/>
    <s v="CSC/Q0212"/>
    <n v="4"/>
    <m/>
    <m/>
    <m/>
    <m/>
    <m/>
    <n v="3"/>
    <n v="1"/>
    <s v="5th Class"/>
    <m/>
    <m/>
    <n v="260"/>
    <m/>
    <m/>
    <m/>
    <m/>
    <m/>
    <m/>
    <s v="I"/>
    <s v="B/C"/>
    <m/>
    <m/>
    <m/>
    <m/>
    <x v="4"/>
    <m/>
    <m/>
    <m/>
    <m/>
  </r>
  <r>
    <n v="515"/>
    <x v="6"/>
    <s v="Calibration Technician"/>
    <s v="CSC/Q0801"/>
    <n v="4"/>
    <m/>
    <m/>
    <m/>
    <m/>
    <m/>
    <n v="4"/>
    <n v="1"/>
    <s v="Diploma(10+) – Mechanical, Electrical, Electronic / Mechatronics"/>
    <m/>
    <m/>
    <n v="400"/>
    <m/>
    <m/>
    <m/>
    <m/>
    <m/>
    <m/>
    <s v="I"/>
    <m/>
    <m/>
    <m/>
    <m/>
    <m/>
    <x v="3"/>
    <m/>
    <m/>
    <m/>
    <m/>
  </r>
  <r>
    <n v="516"/>
    <x v="6"/>
    <s v="CNC Operator - Grinding Machine Centre"/>
    <s v="CSC/Q0117"/>
    <n v="3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17"/>
    <x v="6"/>
    <s v="CNC Operator - Turning"/>
    <s v="CSC/Q0115"/>
    <n v="3"/>
    <m/>
    <m/>
    <m/>
    <m/>
    <m/>
    <n v="3"/>
    <n v="1"/>
    <s v="10th Class"/>
    <n v="140"/>
    <n v="260"/>
    <n v="400"/>
    <m/>
    <m/>
    <m/>
    <m/>
    <s v="Yes"/>
    <s v="Yes"/>
    <s v="I"/>
    <s v="A"/>
    <s v="Yes"/>
    <m/>
    <m/>
    <m/>
    <x v="2"/>
    <m/>
    <m/>
    <m/>
    <m/>
  </r>
  <r>
    <n v="518"/>
    <x v="6"/>
    <s v="CNC Operator - Vertical Machining Centre"/>
    <s v="CSC/Q0116"/>
    <n v="3"/>
    <m/>
    <m/>
    <m/>
    <m/>
    <m/>
    <n v="3"/>
    <n v="1"/>
    <s v="10th Class"/>
    <m/>
    <m/>
    <n v="400"/>
    <m/>
    <m/>
    <m/>
    <m/>
    <m/>
    <m/>
    <s v="I"/>
    <m/>
    <m/>
    <m/>
    <s v="MAN704"/>
    <m/>
    <x v="2"/>
    <m/>
    <m/>
    <m/>
    <m/>
  </r>
  <r>
    <n v="519"/>
    <x v="6"/>
    <s v="CNC Programmer "/>
    <s v="CSC/Q0401"/>
    <n v="4"/>
    <m/>
    <m/>
    <m/>
    <m/>
    <m/>
    <n v="3"/>
    <n v="1"/>
    <s v="Diploma in Mechanical Engineering"/>
    <n v="140"/>
    <n v="310"/>
    <n v="450"/>
    <m/>
    <m/>
    <m/>
    <m/>
    <s v="Yes"/>
    <m/>
    <s v="I"/>
    <m/>
    <m/>
    <m/>
    <m/>
    <m/>
    <x v="2"/>
    <m/>
    <m/>
    <m/>
    <m/>
  </r>
  <r>
    <n v="520"/>
    <x v="6"/>
    <s v="CNC Setter cum operator - Electric Discharge Machine (Spark Erosion) "/>
    <s v="CSC/Q0121"/>
    <n v="4"/>
    <m/>
    <m/>
    <m/>
    <m/>
    <m/>
    <n v="4"/>
    <n v="1"/>
    <s v="12th Class"/>
    <m/>
    <m/>
    <n v="400"/>
    <m/>
    <m/>
    <m/>
    <m/>
    <m/>
    <m/>
    <s v="I"/>
    <m/>
    <m/>
    <m/>
    <m/>
    <m/>
    <x v="3"/>
    <m/>
    <m/>
    <m/>
    <m/>
  </r>
  <r>
    <n v="521"/>
    <x v="6"/>
    <s v="CNC Setter cum operator - Turning"/>
    <s v="CSC/Q0120"/>
    <n v="4"/>
    <m/>
    <m/>
    <m/>
    <m/>
    <m/>
    <n v="4"/>
    <n v="1"/>
    <s v="10th Class"/>
    <m/>
    <m/>
    <n v="560"/>
    <m/>
    <m/>
    <m/>
    <m/>
    <m/>
    <m/>
    <s v="I"/>
    <s v="B/C"/>
    <m/>
    <m/>
    <s v="MAN702"/>
    <m/>
    <x v="10"/>
    <m/>
    <m/>
    <m/>
    <m/>
  </r>
  <r>
    <n v="522"/>
    <x v="6"/>
    <s v="CNC Setter cum operator - Vertical Machining Centre"/>
    <s v="CSC/Q0123"/>
    <n v="5"/>
    <m/>
    <m/>
    <m/>
    <m/>
    <m/>
    <n v="4"/>
    <n v="1"/>
    <s v="10th Class"/>
    <m/>
    <m/>
    <n v="600"/>
    <m/>
    <m/>
    <m/>
    <m/>
    <m/>
    <m/>
    <s v="I"/>
    <m/>
    <m/>
    <m/>
    <m/>
    <m/>
    <x v="10"/>
    <m/>
    <m/>
    <m/>
    <m/>
  </r>
  <r>
    <n v="523"/>
    <x v="6"/>
    <s v="Designer - mechanical"/>
    <s v="CSC/Q0405"/>
    <n v="5"/>
    <m/>
    <m/>
    <m/>
    <m/>
    <m/>
    <n v="7"/>
    <n v="1"/>
    <s v="Diploma - Mechanical Engineering, Degree preferred"/>
    <m/>
    <m/>
    <n v="400"/>
    <m/>
    <m/>
    <m/>
    <m/>
    <m/>
    <m/>
    <s v="I"/>
    <m/>
    <m/>
    <m/>
    <m/>
    <m/>
    <x v="3"/>
    <m/>
    <m/>
    <m/>
    <m/>
  </r>
  <r>
    <n v="524"/>
    <x v="6"/>
    <s v="Draughtsman - Civil"/>
    <s v="CSC/Q0404"/>
    <n v="4"/>
    <m/>
    <m/>
    <m/>
    <m/>
    <m/>
    <n v="3"/>
    <n v="1"/>
    <s v="Diploma – Civil Engineering"/>
    <m/>
    <m/>
    <n v="300"/>
    <m/>
    <m/>
    <m/>
    <m/>
    <m/>
    <m/>
    <s v="I"/>
    <m/>
    <m/>
    <m/>
    <m/>
    <m/>
    <x v="4"/>
    <m/>
    <m/>
    <m/>
    <m/>
  </r>
  <r>
    <n v="525"/>
    <x v="6"/>
    <s v="Draughtsman - Mechanical"/>
    <s v="CSC/Q0402"/>
    <n v="4"/>
    <m/>
    <m/>
    <m/>
    <m/>
    <m/>
    <n v="3"/>
    <n v="1"/>
    <s v="10th Class"/>
    <n v="100"/>
    <n v="300"/>
    <n v="400"/>
    <m/>
    <m/>
    <m/>
    <m/>
    <s v="Yes"/>
    <s v="Yes"/>
    <s v="I"/>
    <s v="A"/>
    <s v="Yes"/>
    <m/>
    <m/>
    <m/>
    <x v="2"/>
    <m/>
    <m/>
    <m/>
    <m/>
  </r>
  <r>
    <n v="526"/>
    <x v="6"/>
    <s v="Draughtsman - Piping"/>
    <s v="CSC/Q0403"/>
    <n v="4"/>
    <m/>
    <m/>
    <m/>
    <m/>
    <m/>
    <n v="3"/>
    <n v="1"/>
    <s v="Diploma - Mechanical Engineering"/>
    <m/>
    <m/>
    <n v="300"/>
    <m/>
    <m/>
    <m/>
    <m/>
    <m/>
    <m/>
    <s v="I"/>
    <m/>
    <m/>
    <m/>
    <m/>
    <m/>
    <x v="4"/>
    <m/>
    <m/>
    <m/>
    <m/>
  </r>
  <r>
    <n v="527"/>
    <x v="6"/>
    <s v="Electroplating Operator"/>
    <s v="CSC/Q0701"/>
    <n v="2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28"/>
    <x v="6"/>
    <s v="Fitter – Electrical and Electronic Assembly"/>
    <s v="CSC/Q0305"/>
    <n v="3"/>
    <m/>
    <m/>
    <m/>
    <m/>
    <m/>
    <n v="4"/>
    <n v="1"/>
    <s v="Diploma(10+) - Electrical or Electronics"/>
    <n v="150"/>
    <n v="350"/>
    <n v="500"/>
    <m/>
    <m/>
    <m/>
    <m/>
    <s v="Yes"/>
    <s v="Yes"/>
    <s v="I"/>
    <s v="A"/>
    <s v="Yes"/>
    <m/>
    <m/>
    <m/>
    <x v="2"/>
    <m/>
    <m/>
    <m/>
    <m/>
  </r>
  <r>
    <n v="529"/>
    <x v="6"/>
    <s v="Fitter - Fabrication"/>
    <s v="CSC/Q0303"/>
    <n v="3"/>
    <m/>
    <m/>
    <m/>
    <m/>
    <m/>
    <n v="5"/>
    <n v="1"/>
    <s v="10th Class"/>
    <n v="140"/>
    <n v="360"/>
    <n v="500"/>
    <m/>
    <m/>
    <m/>
    <m/>
    <s v="Yes"/>
    <s v="Yes"/>
    <s v="I"/>
    <s v="A"/>
    <s v="Yes"/>
    <m/>
    <m/>
    <m/>
    <x v="10"/>
    <m/>
    <m/>
    <m/>
    <m/>
  </r>
  <r>
    <n v="530"/>
    <x v="6"/>
    <s v="Fitter – Mechanical Assembly"/>
    <s v="CSC/Q0304"/>
    <n v="3"/>
    <m/>
    <m/>
    <m/>
    <m/>
    <m/>
    <n v="3"/>
    <n v="1"/>
    <s v="10th Class"/>
    <n v="150"/>
    <n v="350"/>
    <n v="500"/>
    <m/>
    <m/>
    <m/>
    <m/>
    <s v="Yes"/>
    <s v="Yes"/>
    <s v="I"/>
    <s v="A"/>
    <s v="Yes"/>
    <m/>
    <m/>
    <m/>
    <x v="9"/>
    <m/>
    <m/>
    <m/>
    <m/>
  </r>
  <r>
    <n v="531"/>
    <x v="6"/>
    <s v="Flux Cored Arc Welder (Semi-Automatic)"/>
    <s v="CSC/Q0205"/>
    <n v="4"/>
    <m/>
    <m/>
    <m/>
    <m/>
    <m/>
    <n v="6"/>
    <n v="1"/>
    <s v="10th Class"/>
    <m/>
    <m/>
    <n v="660"/>
    <m/>
    <m/>
    <m/>
    <m/>
    <m/>
    <m/>
    <s v="I"/>
    <s v="B/C"/>
    <m/>
    <m/>
    <m/>
    <m/>
    <x v="9"/>
    <m/>
    <m/>
    <m/>
    <m/>
  </r>
  <r>
    <n v="532"/>
    <x v="6"/>
    <s v="Forger"/>
    <s v="CSC/Q1101"/>
    <n v="3"/>
    <m/>
    <m/>
    <m/>
    <m/>
    <m/>
    <n v="4"/>
    <n v="1"/>
    <s v="10th Class"/>
    <m/>
    <m/>
    <n v="400"/>
    <m/>
    <m/>
    <m/>
    <m/>
    <m/>
    <m/>
    <s v="I"/>
    <m/>
    <m/>
    <m/>
    <m/>
    <m/>
    <x v="4"/>
    <m/>
    <m/>
    <m/>
    <m/>
  </r>
  <r>
    <n v="533"/>
    <x v="6"/>
    <s v="Grinder-Hand &amp; Hand Held Power Tools"/>
    <s v="CSC/Q0302"/>
    <n v="2"/>
    <m/>
    <m/>
    <m/>
    <m/>
    <m/>
    <n v="3"/>
    <n v="1"/>
    <s v="8th Class"/>
    <n v="110"/>
    <n v="240"/>
    <n v="350"/>
    <m/>
    <m/>
    <m/>
    <m/>
    <s v="Yes"/>
    <m/>
    <s v="I"/>
    <m/>
    <m/>
    <m/>
    <m/>
    <m/>
    <x v="9"/>
    <m/>
    <m/>
    <m/>
    <m/>
  </r>
  <r>
    <n v="534"/>
    <x v="6"/>
    <s v="Heat Treatment Operator"/>
    <s v="CSC/Q1001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35"/>
    <x v="6"/>
    <s v="Lab Technician - Metal Testing"/>
    <s v="CSC/Q0602"/>
    <n v="4"/>
    <m/>
    <m/>
    <m/>
    <m/>
    <m/>
    <n v="3"/>
    <n v="1"/>
    <s v="Technical Diploma (eg. mechanical, metallurgy, etc.)"/>
    <m/>
    <m/>
    <n v="450"/>
    <m/>
    <m/>
    <m/>
    <m/>
    <m/>
    <m/>
    <s v="I"/>
    <m/>
    <m/>
    <m/>
    <m/>
    <m/>
    <x v="2"/>
    <m/>
    <m/>
    <m/>
    <m/>
  </r>
  <r>
    <n v="536"/>
    <x v="6"/>
    <s v="Lab Technician - Radiographic testing"/>
    <s v="CSC/Q0603"/>
    <n v="4"/>
    <m/>
    <m/>
    <m/>
    <m/>
    <m/>
    <n v="3"/>
    <n v="1"/>
    <s v="Technical Diploma (Mechanical, Chemical, Metallurgy, etc.)"/>
    <m/>
    <m/>
    <n v="300"/>
    <m/>
    <m/>
    <m/>
    <m/>
    <m/>
    <m/>
    <s v="I"/>
    <m/>
    <m/>
    <m/>
    <m/>
    <m/>
    <x v="4"/>
    <m/>
    <m/>
    <m/>
    <m/>
  </r>
  <r>
    <n v="537"/>
    <x v="6"/>
    <s v="Maintenance Fitter - Mechanical"/>
    <s v="CSC/Q0901"/>
    <n v="4"/>
    <m/>
    <m/>
    <m/>
    <m/>
    <m/>
    <n v="3"/>
    <n v="1"/>
    <s v="12th Class"/>
    <m/>
    <m/>
    <n v="260"/>
    <m/>
    <m/>
    <m/>
    <m/>
    <m/>
    <m/>
    <s v="I"/>
    <s v="C"/>
    <m/>
    <m/>
    <m/>
    <m/>
    <x v="3"/>
    <m/>
    <m/>
    <m/>
    <m/>
  </r>
  <r>
    <n v="538"/>
    <x v="6"/>
    <s v="Manual Metal Arc Welding/Shielded Metal Arc Welding Welder"/>
    <s v="CSC/Q0204"/>
    <n v="3"/>
    <m/>
    <m/>
    <m/>
    <m/>
    <m/>
    <n v="4"/>
    <n v="1"/>
    <s v="10th Class"/>
    <n v="150"/>
    <n v="350"/>
    <n v="500"/>
    <m/>
    <m/>
    <m/>
    <m/>
    <s v="Yes"/>
    <s v="Yes"/>
    <s v="I"/>
    <s v="A"/>
    <s v="Yes"/>
    <m/>
    <m/>
    <m/>
    <x v="9"/>
    <m/>
    <m/>
    <m/>
    <m/>
  </r>
  <r>
    <n v="539"/>
    <x v="6"/>
    <s v="Metal Inert Gas / Metal Active Gas /Gas Metal Arc Welder (MIG/MAG/GMAW)"/>
    <s v="CSC/Q0209"/>
    <n v="4"/>
    <m/>
    <m/>
    <m/>
    <m/>
    <m/>
    <n v="6"/>
    <n v="1"/>
    <s v="10th Class"/>
    <m/>
    <m/>
    <n v="560"/>
    <m/>
    <m/>
    <m/>
    <m/>
    <m/>
    <m/>
    <s v="I"/>
    <s v="B/C"/>
    <s v="Added in June 2017"/>
    <m/>
    <s v="FAB701, FAB703, FAB704"/>
    <m/>
    <x v="10"/>
    <m/>
    <m/>
    <m/>
    <m/>
  </r>
  <r>
    <n v="540"/>
    <x v="6"/>
    <s v="Operator - Broaching Machine"/>
    <s v="CSC/Q0114"/>
    <n v="2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41"/>
    <x v="6"/>
    <s v="Operator - CNC Electric Discharge Machine (Spark Erosion)"/>
    <s v="CSC/Q0118"/>
    <n v="3"/>
    <m/>
    <m/>
    <m/>
    <m/>
    <m/>
    <n v="3"/>
    <n v="1"/>
    <s v="12th Class"/>
    <m/>
    <m/>
    <n v="400"/>
    <m/>
    <m/>
    <m/>
    <m/>
    <m/>
    <m/>
    <s v="I"/>
    <m/>
    <m/>
    <m/>
    <m/>
    <m/>
    <x v="2"/>
    <m/>
    <m/>
    <m/>
    <m/>
  </r>
  <r>
    <n v="542"/>
    <x v="6"/>
    <s v="Operator - Conventional Milling"/>
    <s v="CSC/Q0108"/>
    <n v="2"/>
    <m/>
    <m/>
    <m/>
    <m/>
    <m/>
    <n v="3"/>
    <n v="1"/>
    <s v="10th Class"/>
    <m/>
    <m/>
    <n v="400"/>
    <m/>
    <m/>
    <m/>
    <m/>
    <m/>
    <m/>
    <s v="I"/>
    <m/>
    <m/>
    <m/>
    <s v="MAN703"/>
    <m/>
    <x v="10"/>
    <m/>
    <m/>
    <m/>
    <m/>
  </r>
  <r>
    <n v="543"/>
    <x v="6"/>
    <s v="Operator - Conventional Surface Grinding Machines"/>
    <s v="CSC/Q0109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44"/>
    <x v="6"/>
    <s v="Operator - Conventional Turning"/>
    <s v="CSC/Q0110"/>
    <n v="2"/>
    <m/>
    <m/>
    <m/>
    <m/>
    <m/>
    <n v="3"/>
    <n v="1"/>
    <s v="10th Class"/>
    <n v="120"/>
    <n v="330"/>
    <n v="450"/>
    <m/>
    <m/>
    <m/>
    <m/>
    <s v="Yes"/>
    <m/>
    <s v="I"/>
    <m/>
    <m/>
    <m/>
    <s v="MAN701"/>
    <m/>
    <x v="10"/>
    <m/>
    <m/>
    <m/>
    <m/>
  </r>
  <r>
    <n v="545"/>
    <x v="6"/>
    <s v="Operator - Non-Conventional Electric Discharge Machine (Spark Erosion)"/>
    <s v="CSC/Q0119"/>
    <n v="3"/>
    <m/>
    <m/>
    <m/>
    <m/>
    <m/>
    <n v="3"/>
    <n v="1"/>
    <s v="10th Class"/>
    <m/>
    <m/>
    <n v="400"/>
    <m/>
    <m/>
    <m/>
    <m/>
    <m/>
    <m/>
    <s v="I"/>
    <m/>
    <m/>
    <m/>
    <m/>
    <m/>
    <x v="2"/>
    <m/>
    <m/>
    <m/>
    <m/>
  </r>
  <r>
    <n v="546"/>
    <x v="6"/>
    <s v="Operator - Plate Bending Machine"/>
    <s v="CSC/Q0112"/>
    <n v="2"/>
    <m/>
    <m/>
    <m/>
    <m/>
    <m/>
    <n v="3"/>
    <n v="1"/>
    <s v="8th Class"/>
    <m/>
    <m/>
    <n v="300"/>
    <m/>
    <m/>
    <m/>
    <m/>
    <m/>
    <m/>
    <s v="I"/>
    <m/>
    <m/>
    <m/>
    <m/>
    <m/>
    <x v="4"/>
    <m/>
    <m/>
    <m/>
    <m/>
  </r>
  <r>
    <n v="547"/>
    <x v="6"/>
    <s v="Operator - Shot Blasting and Grit Blasting"/>
    <s v="CSC/Q0111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48"/>
    <x v="6"/>
    <s v="Operator - Boring Machine "/>
    <s v="CSC/Q0107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49"/>
    <x v="6"/>
    <s v="Oxy Fuel Gas Cutter"/>
    <s v="CSC/Q0203"/>
    <n v="3"/>
    <m/>
    <m/>
    <m/>
    <m/>
    <m/>
    <n v="3"/>
    <n v="1"/>
    <s v="5th Class"/>
    <m/>
    <m/>
    <n v="300"/>
    <m/>
    <m/>
    <m/>
    <m/>
    <m/>
    <m/>
    <s v="I"/>
    <m/>
    <m/>
    <m/>
    <m/>
    <m/>
    <x v="4"/>
    <m/>
    <m/>
    <m/>
    <m/>
  </r>
  <r>
    <n v="550"/>
    <x v="6"/>
    <s v="Painting Technician (Spray Painting)"/>
    <s v="CSC/Q0702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51"/>
    <x v="6"/>
    <s v="Plasma Cutter Manual"/>
    <s v="CSC/Q0207"/>
    <n v="3"/>
    <m/>
    <m/>
    <m/>
    <m/>
    <m/>
    <n v="3"/>
    <n v="1"/>
    <s v="8th Class"/>
    <m/>
    <m/>
    <n v="300"/>
    <m/>
    <m/>
    <m/>
    <m/>
    <m/>
    <m/>
    <s v="I"/>
    <m/>
    <m/>
    <m/>
    <m/>
    <m/>
    <x v="4"/>
    <m/>
    <m/>
    <m/>
    <m/>
  </r>
  <r>
    <n v="552"/>
    <x v="6"/>
    <s v="Polisher - Machine"/>
    <s v="CSC/Q0113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53"/>
    <x v="6"/>
    <s v="Polisher - Manual"/>
    <s v="CSC/Q0703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54"/>
    <x v="6"/>
    <s v="Production Engineer"/>
    <s v="CSC/Q1201"/>
    <n v="5"/>
    <m/>
    <m/>
    <m/>
    <m/>
    <m/>
    <n v="3"/>
    <n v="1"/>
    <s v="Diploma – Mechanical/Production, Degree preferred"/>
    <m/>
    <m/>
    <n v="300"/>
    <m/>
    <m/>
    <m/>
    <m/>
    <m/>
    <m/>
    <s v="I"/>
    <m/>
    <m/>
    <m/>
    <m/>
    <m/>
    <x v="3"/>
    <m/>
    <m/>
    <m/>
    <m/>
  </r>
  <r>
    <n v="555"/>
    <x v="6"/>
    <s v="Quality Inspector-Forged, Casted or Machined Components"/>
    <s v="CSC/Q0601"/>
    <n v="4"/>
    <m/>
    <m/>
    <m/>
    <m/>
    <m/>
    <n v="3"/>
    <n v="1"/>
    <s v="10th Class"/>
    <m/>
    <m/>
    <n v="300"/>
    <m/>
    <m/>
    <m/>
    <m/>
    <m/>
    <m/>
    <s v="I"/>
    <m/>
    <m/>
    <m/>
    <m/>
    <m/>
    <x v="3"/>
    <m/>
    <m/>
    <m/>
    <m/>
  </r>
  <r>
    <n v="556"/>
    <x v="6"/>
    <s v="Resistance Spot Welding Machine Operator"/>
    <s v="CSC/Q0206"/>
    <n v="3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57"/>
    <x v="6"/>
    <s v="Senior Manual Metal Arc Welder "/>
    <s v="CSC/Q0208"/>
    <n v="4"/>
    <m/>
    <m/>
    <m/>
    <m/>
    <m/>
    <n v="5"/>
    <n v="1"/>
    <s v="10th Class"/>
    <m/>
    <m/>
    <n v="610"/>
    <m/>
    <m/>
    <m/>
    <m/>
    <m/>
    <m/>
    <s v="I"/>
    <s v="B/C"/>
    <m/>
    <m/>
    <s v="FAB708"/>
    <m/>
    <x v="9"/>
    <m/>
    <m/>
    <m/>
    <m/>
  </r>
  <r>
    <n v="558"/>
    <x v="6"/>
    <s v="Service Engineer - Breakdown Service"/>
    <s v="CSC/Q0503"/>
    <n v="5"/>
    <m/>
    <m/>
    <m/>
    <m/>
    <m/>
    <n v="5"/>
    <n v="1"/>
    <s v="Diploma - Mechanical Engineering"/>
    <m/>
    <m/>
    <n v="500"/>
    <m/>
    <m/>
    <m/>
    <m/>
    <m/>
    <m/>
    <s v="I"/>
    <m/>
    <m/>
    <m/>
    <m/>
    <m/>
    <x v="3"/>
    <m/>
    <m/>
    <m/>
    <m/>
  </r>
  <r>
    <n v="559"/>
    <x v="6"/>
    <s v="Service Engineer - Installation "/>
    <s v="CSC/Q0501"/>
    <n v="4"/>
    <m/>
    <m/>
    <m/>
    <m/>
    <m/>
    <n v="3"/>
    <n v="1"/>
    <s v="Diploma - Mechanical Engineering"/>
    <m/>
    <m/>
    <n v="450"/>
    <m/>
    <m/>
    <m/>
    <m/>
    <m/>
    <m/>
    <s v="I"/>
    <m/>
    <m/>
    <m/>
    <m/>
    <m/>
    <x v="2"/>
    <m/>
    <m/>
    <m/>
    <m/>
  </r>
  <r>
    <n v="560"/>
    <x v="6"/>
    <s v="Service Engineer - Installation and Commissioning"/>
    <s v="CSC/Q0502"/>
    <n v="4"/>
    <m/>
    <m/>
    <m/>
    <m/>
    <m/>
    <n v="4"/>
    <n v="1"/>
    <s v="Diploma - Mechanical Engineering"/>
    <m/>
    <m/>
    <n v="400"/>
    <m/>
    <m/>
    <m/>
    <m/>
    <m/>
    <m/>
    <s v="I"/>
    <m/>
    <m/>
    <m/>
    <m/>
    <m/>
    <x v="3"/>
    <m/>
    <m/>
    <m/>
    <m/>
  </r>
  <r>
    <n v="561"/>
    <x v="6"/>
    <s v="Setter cum Operator - Non Conventional Electric Discharge (Spark Erosion) "/>
    <s v="CSC/Q0122"/>
    <n v="4"/>
    <m/>
    <m/>
    <m/>
    <m/>
    <m/>
    <n v="4"/>
    <n v="1"/>
    <s v="12th Class"/>
    <m/>
    <m/>
    <n v="400"/>
    <m/>
    <m/>
    <m/>
    <m/>
    <m/>
    <m/>
    <s v="I"/>
    <m/>
    <m/>
    <m/>
    <m/>
    <m/>
    <x v="4"/>
    <m/>
    <m/>
    <m/>
    <m/>
  </r>
  <r>
    <n v="562"/>
    <x v="6"/>
    <s v="Sheet Metal Worker - Hand Tools and Manually Operated Machines"/>
    <s v="CSC/Q0301"/>
    <n v="2"/>
    <m/>
    <m/>
    <m/>
    <m/>
    <m/>
    <n v="3"/>
    <n v="1"/>
    <s v="8th Class"/>
    <m/>
    <m/>
    <n v="400"/>
    <m/>
    <m/>
    <m/>
    <m/>
    <m/>
    <m/>
    <s v="I"/>
    <m/>
    <m/>
    <m/>
    <s v="FAB209"/>
    <m/>
    <x v="9"/>
    <m/>
    <m/>
    <m/>
    <m/>
  </r>
  <r>
    <n v="563"/>
    <x v="6"/>
    <s v="Stud Welding"/>
    <s v="CSC/Q0210"/>
    <n v="4"/>
    <m/>
    <m/>
    <m/>
    <m/>
    <m/>
    <n v="3"/>
    <n v="1"/>
    <s v="10th Class"/>
    <m/>
    <m/>
    <n v="450"/>
    <m/>
    <m/>
    <m/>
    <m/>
    <m/>
    <m/>
    <s v="I"/>
    <m/>
    <m/>
    <m/>
    <m/>
    <m/>
    <x v="2"/>
    <m/>
    <m/>
    <m/>
    <m/>
  </r>
  <r>
    <n v="564"/>
    <x v="6"/>
    <s v="Submerged Arc Welder"/>
    <s v="CSC/Q0211"/>
    <n v="4"/>
    <m/>
    <m/>
    <m/>
    <m/>
    <m/>
    <n v="4"/>
    <n v="1"/>
    <s v="10th Class"/>
    <m/>
    <m/>
    <n v="360"/>
    <m/>
    <m/>
    <m/>
    <m/>
    <m/>
    <m/>
    <s v="I"/>
    <s v="B/C"/>
    <m/>
    <m/>
    <m/>
    <m/>
    <x v="4"/>
    <m/>
    <m/>
    <m/>
    <m/>
  </r>
  <r>
    <n v="565"/>
    <x v="6"/>
    <s v="Technician Instrumentation"/>
    <s v="CSC/Q0802"/>
    <n v="4"/>
    <m/>
    <m/>
    <m/>
    <m/>
    <m/>
    <n v="5"/>
    <n v="1"/>
    <s v="Diploma(10+) – Mechanical, Electrical, Electronic / Mechatronics"/>
    <m/>
    <m/>
    <n v="500"/>
    <m/>
    <m/>
    <m/>
    <m/>
    <m/>
    <m/>
    <s v="I"/>
    <m/>
    <m/>
    <m/>
    <m/>
    <m/>
    <x v="2"/>
    <m/>
    <m/>
    <m/>
    <m/>
  </r>
  <r>
    <n v="566"/>
    <x v="6"/>
    <s v="Tool and Die Maker"/>
    <s v="CSC/Q0306"/>
    <n v="5"/>
    <m/>
    <m/>
    <m/>
    <m/>
    <m/>
    <n v="9"/>
    <n v="1"/>
    <s v="10th Class"/>
    <m/>
    <m/>
    <n v="700"/>
    <m/>
    <m/>
    <m/>
    <m/>
    <m/>
    <m/>
    <s v="I"/>
    <m/>
    <m/>
    <m/>
    <m/>
    <m/>
    <x v="2"/>
    <m/>
    <m/>
    <m/>
    <m/>
  </r>
  <r>
    <n v="567"/>
    <x v="6"/>
    <s v="Tungsten Inert Gas Welder Level 5"/>
    <s v="CSC/Q0213"/>
    <n v="5"/>
    <m/>
    <m/>
    <m/>
    <m/>
    <m/>
    <n v="3"/>
    <n v="1"/>
    <s v="10th Class"/>
    <m/>
    <m/>
    <n v="500"/>
    <m/>
    <m/>
    <m/>
    <m/>
    <m/>
    <m/>
    <s v="I"/>
    <m/>
    <m/>
    <m/>
    <s v="FAB702, FAB708"/>
    <m/>
    <x v="9"/>
    <m/>
    <m/>
    <m/>
    <m/>
  </r>
  <r>
    <n v="568"/>
    <x v="7"/>
    <s v="Mason General"/>
    <s v="CON/Q0103"/>
    <n v="4"/>
    <m/>
    <m/>
    <m/>
    <m/>
    <m/>
    <n v="8"/>
    <n v="1"/>
    <s v="5th Class"/>
    <n v="80"/>
    <n v="320"/>
    <n v="400"/>
    <m/>
    <m/>
    <m/>
    <m/>
    <s v="Yes"/>
    <s v="Yes"/>
    <s v=" I"/>
    <s v="A"/>
    <s v="Yes"/>
    <m/>
    <m/>
    <m/>
    <x v="2"/>
    <m/>
    <m/>
    <m/>
    <m/>
  </r>
  <r>
    <n v="569"/>
    <x v="7"/>
    <s v="Mason Tiling "/>
    <s v="CON/Q0104"/>
    <n v="4"/>
    <m/>
    <m/>
    <m/>
    <m/>
    <m/>
    <n v="5"/>
    <n v="1"/>
    <s v="5th Class"/>
    <n v="90"/>
    <n v="310"/>
    <n v="400"/>
    <m/>
    <m/>
    <m/>
    <m/>
    <s v="Yes"/>
    <s v="Yes"/>
    <s v=" I"/>
    <s v="A"/>
    <s v="Yes"/>
    <m/>
    <m/>
    <m/>
    <x v="2"/>
    <m/>
    <m/>
    <m/>
    <m/>
  </r>
  <r>
    <n v="570"/>
    <x v="7"/>
    <s v="Mason Concrete "/>
    <s v="CON/Q0105"/>
    <n v="3"/>
    <m/>
    <m/>
    <m/>
    <m/>
    <m/>
    <n v="5"/>
    <n v="1"/>
    <s v="5th Class"/>
    <n v="80"/>
    <n v="320"/>
    <n v="400"/>
    <m/>
    <m/>
    <m/>
    <m/>
    <s v="Yes"/>
    <s v="Yes"/>
    <s v=" I"/>
    <s v="A"/>
    <s v="Yes"/>
    <m/>
    <m/>
    <m/>
    <x v="2"/>
    <m/>
    <m/>
    <m/>
    <m/>
  </r>
  <r>
    <n v="571"/>
    <x v="7"/>
    <s v="Mason Marble, Granite and Stone "/>
    <s v="CON/Q0106"/>
    <n v="4"/>
    <m/>
    <m/>
    <m/>
    <m/>
    <m/>
    <n v="6"/>
    <n v="1"/>
    <s v="8th Class"/>
    <n v="190"/>
    <n v="410"/>
    <n v="600"/>
    <m/>
    <m/>
    <m/>
    <m/>
    <s v="Yes"/>
    <m/>
    <s v=" I"/>
    <m/>
    <m/>
    <m/>
    <m/>
    <m/>
    <x v="2"/>
    <m/>
    <m/>
    <m/>
    <m/>
  </r>
  <r>
    <n v="572"/>
    <x v="7"/>
    <s v="Foreman Wet Finishing and Flooring "/>
    <s v="CON/Q0109"/>
    <n v="5"/>
    <m/>
    <m/>
    <m/>
    <m/>
    <m/>
    <n v="8"/>
    <n v="1"/>
    <s v="10th Class"/>
    <m/>
    <m/>
    <n v="800"/>
    <m/>
    <m/>
    <m/>
    <m/>
    <m/>
    <m/>
    <s v=" I"/>
    <m/>
    <m/>
    <m/>
    <m/>
    <m/>
    <x v="2"/>
    <m/>
    <m/>
    <m/>
    <m/>
  </r>
  <r>
    <n v="573"/>
    <x v="7"/>
    <s v="Bar Bender and Steel Fixer "/>
    <s v="CON/Q0203"/>
    <n v="4"/>
    <m/>
    <m/>
    <m/>
    <m/>
    <m/>
    <n v="6"/>
    <n v="1"/>
    <s v="5th Class"/>
    <n v="80"/>
    <n v="320"/>
    <n v="400"/>
    <m/>
    <m/>
    <m/>
    <m/>
    <s v="Yes"/>
    <s v="Yes"/>
    <s v=" I"/>
    <s v="A"/>
    <s v="Yes"/>
    <m/>
    <s v="CON708"/>
    <m/>
    <x v="2"/>
    <m/>
    <m/>
    <m/>
    <m/>
  </r>
  <r>
    <n v="574"/>
    <x v="7"/>
    <s v="Reinforcement Fitter "/>
    <s v="CON/Q0204"/>
    <n v="4"/>
    <m/>
    <m/>
    <m/>
    <m/>
    <m/>
    <n v="5"/>
    <n v="1"/>
    <s v="8th Class"/>
    <m/>
    <m/>
    <n v="600"/>
    <m/>
    <m/>
    <m/>
    <m/>
    <m/>
    <m/>
    <s v=" I"/>
    <m/>
    <m/>
    <m/>
    <m/>
    <m/>
    <x v="2"/>
    <m/>
    <m/>
    <m/>
    <m/>
  </r>
  <r>
    <n v="575"/>
    <x v="7"/>
    <s v="Foreman Reinforcement "/>
    <s v="CON/Q0205"/>
    <n v="5"/>
    <m/>
    <m/>
    <m/>
    <m/>
    <m/>
    <n v="9"/>
    <n v="1"/>
    <s v="10th Class"/>
    <m/>
    <m/>
    <n v="800"/>
    <m/>
    <m/>
    <m/>
    <m/>
    <m/>
    <m/>
    <s v=" I"/>
    <m/>
    <m/>
    <m/>
    <m/>
    <m/>
    <x v="2"/>
    <m/>
    <m/>
    <m/>
    <m/>
  </r>
  <r>
    <n v="576"/>
    <x v="7"/>
    <s v="Shuttering Carpenter System"/>
    <s v="CON/Q0304"/>
    <n v="4"/>
    <m/>
    <m/>
    <m/>
    <m/>
    <m/>
    <n v="6"/>
    <n v="1"/>
    <s v="10th Class"/>
    <n v="80"/>
    <n v="320"/>
    <n v="400"/>
    <m/>
    <m/>
    <m/>
    <m/>
    <s v="Yes"/>
    <s v="Yes"/>
    <s v=" I"/>
    <s v="A"/>
    <s v="Yes"/>
    <m/>
    <s v="CON719"/>
    <m/>
    <x v="2"/>
    <m/>
    <m/>
    <m/>
    <m/>
  </r>
  <r>
    <n v="577"/>
    <x v="7"/>
    <s v="Foreman Formwork "/>
    <s v="CON/Q0308"/>
    <n v="5"/>
    <m/>
    <m/>
    <m/>
    <m/>
    <m/>
    <n v="10"/>
    <n v="1"/>
    <s v="10th Class"/>
    <m/>
    <m/>
    <n v="800"/>
    <m/>
    <m/>
    <m/>
    <m/>
    <m/>
    <m/>
    <s v=" I"/>
    <m/>
    <m/>
    <m/>
    <m/>
    <m/>
    <x v="2"/>
    <m/>
    <m/>
    <m/>
    <m/>
  </r>
  <r>
    <n v="578"/>
    <x v="7"/>
    <s v="Scaffolder  System"/>
    <s v="CON/Q0305"/>
    <n v="4"/>
    <m/>
    <m/>
    <m/>
    <m/>
    <m/>
    <n v="5"/>
    <n v="1"/>
    <s v="5th Class"/>
    <m/>
    <m/>
    <n v="400"/>
    <m/>
    <m/>
    <m/>
    <m/>
    <m/>
    <m/>
    <s v=" I"/>
    <m/>
    <m/>
    <s v="Cat 1 (Phase 1)"/>
    <s v="CON716"/>
    <m/>
    <x v="2"/>
    <m/>
    <m/>
    <m/>
    <m/>
  </r>
  <r>
    <n v="579"/>
    <x v="7"/>
    <s v="Assistant Electrician "/>
    <s v="CON/Q0602"/>
    <n v="3"/>
    <m/>
    <m/>
    <m/>
    <m/>
    <m/>
    <n v="7"/>
    <n v="1"/>
    <s v="10th Class"/>
    <n v="110"/>
    <n v="290"/>
    <n v="400"/>
    <m/>
    <m/>
    <m/>
    <m/>
    <s v="Yes"/>
    <s v="Yes"/>
    <s v=" I"/>
    <s v="A"/>
    <s v="Yes"/>
    <m/>
    <m/>
    <m/>
    <x v="2"/>
    <m/>
    <m/>
    <m/>
    <m/>
  </r>
  <r>
    <n v="580"/>
    <x v="7"/>
    <s v="Supervisor - Structure"/>
    <s v="CON/Q0111"/>
    <n v="6"/>
    <m/>
    <m/>
    <m/>
    <m/>
    <m/>
    <n v="10"/>
    <n v="1"/>
    <s v="12th Class ,Preferably "/>
    <m/>
    <m/>
    <n v="1000"/>
    <m/>
    <m/>
    <m/>
    <m/>
    <m/>
    <m/>
    <s v=" I"/>
    <m/>
    <m/>
    <m/>
    <m/>
    <m/>
    <x v="11"/>
    <m/>
    <m/>
    <m/>
    <m/>
  </r>
  <r>
    <n v="581"/>
    <x v="7"/>
    <s v="Supervisor - Finishes"/>
    <s v="CON/Q0112"/>
    <n v="6"/>
    <m/>
    <m/>
    <m/>
    <m/>
    <m/>
    <n v="9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82"/>
    <x v="7"/>
    <s v="Quality Technician"/>
    <s v="CON/Q0403"/>
    <n v="6"/>
    <m/>
    <m/>
    <m/>
    <m/>
    <m/>
    <n v="6"/>
    <n v="1"/>
    <s v="12th Class ,Preferably "/>
    <m/>
    <m/>
    <n v="1000"/>
    <m/>
    <m/>
    <m/>
    <m/>
    <m/>
    <m/>
    <s v=" II"/>
    <m/>
    <m/>
    <m/>
    <m/>
    <m/>
    <x v="1"/>
    <m/>
    <m/>
    <m/>
    <m/>
  </r>
  <r>
    <n v="583"/>
    <x v="7"/>
    <s v="Construction UT Tester"/>
    <s v="CON/Q0404"/>
    <n v="3"/>
    <m/>
    <m/>
    <m/>
    <m/>
    <m/>
    <n v="2"/>
    <n v="1"/>
    <s v="10th Class ,Preferably "/>
    <m/>
    <m/>
    <n v="400"/>
    <m/>
    <m/>
    <m/>
    <m/>
    <m/>
    <m/>
    <s v=" II"/>
    <m/>
    <m/>
    <m/>
    <m/>
    <m/>
    <x v="1"/>
    <m/>
    <m/>
    <m/>
    <m/>
  </r>
  <r>
    <n v="584"/>
    <x v="7"/>
    <s v="Construction MPT Tester"/>
    <s v="CON/Q0405"/>
    <n v="3"/>
    <m/>
    <m/>
    <m/>
    <m/>
    <m/>
    <n v="2"/>
    <n v="1"/>
    <s v="10th Class , or ASNT level 1 qualified, Preferably"/>
    <m/>
    <m/>
    <n v="400"/>
    <m/>
    <m/>
    <m/>
    <m/>
    <m/>
    <m/>
    <s v=" II"/>
    <m/>
    <m/>
    <m/>
    <m/>
    <m/>
    <x v="1"/>
    <m/>
    <m/>
    <m/>
    <m/>
  </r>
  <r>
    <n v="585"/>
    <x v="7"/>
    <s v="Construction DPT Tester"/>
    <s v="CON/Q0406"/>
    <n v="3"/>
    <m/>
    <m/>
    <m/>
    <m/>
    <m/>
    <n v="2"/>
    <n v="1"/>
    <s v="Preferably 10th Class , or ASNT level 1 qualified"/>
    <m/>
    <m/>
    <n v="400"/>
    <m/>
    <m/>
    <m/>
    <m/>
    <m/>
    <m/>
    <s v=" II"/>
    <m/>
    <m/>
    <m/>
    <m/>
    <m/>
    <x v="1"/>
    <m/>
    <m/>
    <m/>
    <m/>
  </r>
  <r>
    <n v="586"/>
    <x v="7"/>
    <s v="Assistant Paint Inspector"/>
    <s v="CON/Q0407"/>
    <n v="5"/>
    <m/>
    <m/>
    <m/>
    <m/>
    <m/>
    <n v="4"/>
    <n v="1"/>
    <s v="10th Class ,Preferably "/>
    <m/>
    <m/>
    <n v="800"/>
    <m/>
    <m/>
    <m/>
    <m/>
    <m/>
    <m/>
    <s v=" II"/>
    <m/>
    <m/>
    <m/>
    <m/>
    <m/>
    <x v="1"/>
    <m/>
    <m/>
    <m/>
    <m/>
  </r>
  <r>
    <n v="587"/>
    <x v="7"/>
    <s v="Supervisor - Electrical Works "/>
    <s v="CON/Q0605"/>
    <n v="6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s v=" I"/>
    <m/>
    <m/>
    <m/>
    <m/>
    <m/>
    <x v="1"/>
    <m/>
    <m/>
    <m/>
    <m/>
  </r>
  <r>
    <n v="588"/>
    <x v="7"/>
    <s v="Supervisor - Piling"/>
    <s v="CON/Q0710"/>
    <n v="6"/>
    <m/>
    <m/>
    <m/>
    <m/>
    <m/>
    <n v="5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89"/>
    <x v="7"/>
    <s v="Assistant Technician - Prestress"/>
    <s v="CON/Q0801"/>
    <n v="2"/>
    <m/>
    <m/>
    <m/>
    <m/>
    <m/>
    <n v="5"/>
    <n v="1"/>
    <s v="8th Class ,Preferably "/>
    <m/>
    <m/>
    <n v="350"/>
    <m/>
    <m/>
    <m/>
    <m/>
    <m/>
    <m/>
    <s v=" I"/>
    <m/>
    <m/>
    <m/>
    <m/>
    <m/>
    <x v="1"/>
    <m/>
    <m/>
    <m/>
    <m/>
  </r>
  <r>
    <n v="590"/>
    <x v="7"/>
    <s v="Technician - Prestress"/>
    <s v="CON/Q0802"/>
    <n v="4"/>
    <m/>
    <m/>
    <m/>
    <m/>
    <m/>
    <n v="6"/>
    <n v="1"/>
    <s v="10th Class ,Preferably "/>
    <m/>
    <m/>
    <n v="600"/>
    <m/>
    <m/>
    <m/>
    <m/>
    <m/>
    <m/>
    <s v=" I"/>
    <m/>
    <m/>
    <m/>
    <m/>
    <m/>
    <x v="1"/>
    <m/>
    <m/>
    <m/>
    <m/>
  </r>
  <r>
    <n v="591"/>
    <x v="7"/>
    <s v="Senior Technician - Prestress"/>
    <s v="CON/Q0803"/>
    <n v="6"/>
    <m/>
    <m/>
    <m/>
    <m/>
    <m/>
    <n v="5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92"/>
    <x v="7"/>
    <s v="Assistant Surveyor"/>
    <s v="CON/Q0901"/>
    <n v="2"/>
    <m/>
    <m/>
    <m/>
    <m/>
    <m/>
    <n v="3"/>
    <n v="1"/>
    <s v="5th Class ,Preferably"/>
    <m/>
    <m/>
    <n v="350"/>
    <m/>
    <m/>
    <m/>
    <m/>
    <m/>
    <m/>
    <s v=" I"/>
    <m/>
    <m/>
    <m/>
    <m/>
    <m/>
    <x v="12"/>
    <m/>
    <m/>
    <m/>
    <m/>
  </r>
  <r>
    <n v="593"/>
    <x v="7"/>
    <s v="Surveyor"/>
    <s v="CON/Q0902"/>
    <n v="6"/>
    <m/>
    <m/>
    <m/>
    <m/>
    <m/>
    <n v="7"/>
    <n v="1"/>
    <s v="5th Class ,Preferably"/>
    <m/>
    <m/>
    <n v="1000"/>
    <m/>
    <m/>
    <m/>
    <m/>
    <m/>
    <m/>
    <s v=" I"/>
    <m/>
    <m/>
    <m/>
    <s v="CON718"/>
    <m/>
    <x v="1"/>
    <m/>
    <m/>
    <m/>
    <m/>
  </r>
  <r>
    <n v="594"/>
    <x v="7"/>
    <s v="Assistant Pavement Layer"/>
    <s v="CON/Q1001"/>
    <n v="2"/>
    <m/>
    <m/>
    <m/>
    <m/>
    <m/>
    <n v="5"/>
    <n v="1"/>
    <s v="5th Class ,Preferably"/>
    <m/>
    <m/>
    <n v="350"/>
    <m/>
    <m/>
    <m/>
    <m/>
    <m/>
    <m/>
    <s v=" I"/>
    <m/>
    <m/>
    <m/>
    <m/>
    <m/>
    <x v="12"/>
    <m/>
    <m/>
    <m/>
    <m/>
  </r>
  <r>
    <n v="595"/>
    <x v="7"/>
    <s v="Pavement Layer"/>
    <s v="CON/Q1002"/>
    <n v="4"/>
    <m/>
    <m/>
    <m/>
    <m/>
    <m/>
    <n v="6"/>
    <n v="1"/>
    <s v="8th Class ,Preferably "/>
    <m/>
    <m/>
    <n v="600"/>
    <m/>
    <m/>
    <m/>
    <m/>
    <m/>
    <m/>
    <s v=" I"/>
    <m/>
    <m/>
    <m/>
    <m/>
    <m/>
    <x v="12"/>
    <m/>
    <m/>
    <m/>
    <m/>
  </r>
  <r>
    <n v="596"/>
    <x v="7"/>
    <s v="Foreman - Roads &amp; Runways"/>
    <s v="CON/Q1003"/>
    <n v="5"/>
    <m/>
    <m/>
    <m/>
    <m/>
    <m/>
    <n v="6"/>
    <n v="1"/>
    <s v="12th Class ,Preferably "/>
    <m/>
    <m/>
    <n v="800"/>
    <m/>
    <m/>
    <m/>
    <m/>
    <m/>
    <m/>
    <s v=" I"/>
    <m/>
    <m/>
    <m/>
    <s v="CON704"/>
    <m/>
    <x v="1"/>
    <m/>
    <m/>
    <m/>
    <m/>
  </r>
  <r>
    <n v="597"/>
    <x v="7"/>
    <s v="Supervisor - Roads &amp; Runways"/>
    <s v="CON/Q1004"/>
    <n v="6"/>
    <m/>
    <m/>
    <m/>
    <m/>
    <m/>
    <n v="5"/>
    <n v="1"/>
    <s v="Graduate/ ITI Preferably (Construction related trade)"/>
    <m/>
    <m/>
    <n v="1000"/>
    <m/>
    <m/>
    <m/>
    <m/>
    <m/>
    <m/>
    <s v=" I"/>
    <m/>
    <m/>
    <m/>
    <m/>
    <m/>
    <x v="1"/>
    <m/>
    <m/>
    <m/>
    <m/>
  </r>
  <r>
    <n v="598"/>
    <x v="7"/>
    <s v="Helper Interior Finishes"/>
    <s v="CON/Q1101"/>
    <n v="1"/>
    <m/>
    <m/>
    <m/>
    <m/>
    <m/>
    <n v="4"/>
    <n v="1"/>
    <s v="5th Class ,Preferably"/>
    <m/>
    <m/>
    <n v="300"/>
    <m/>
    <m/>
    <m/>
    <m/>
    <m/>
    <m/>
    <s v=" I"/>
    <m/>
    <m/>
    <m/>
    <m/>
    <m/>
    <x v="12"/>
    <m/>
    <m/>
    <m/>
    <m/>
  </r>
  <r>
    <n v="599"/>
    <x v="7"/>
    <s v="Helper Façade Installer"/>
    <s v="CON/Q1102"/>
    <n v="1"/>
    <m/>
    <m/>
    <m/>
    <m/>
    <m/>
    <n v="4"/>
    <n v="1"/>
    <s v="5th Class ,Preferably"/>
    <m/>
    <m/>
    <n v="300"/>
    <m/>
    <m/>
    <m/>
    <m/>
    <m/>
    <m/>
    <s v=" I"/>
    <m/>
    <m/>
    <m/>
    <m/>
    <m/>
    <x v="12"/>
    <m/>
    <m/>
    <m/>
    <m/>
  </r>
  <r>
    <n v="600"/>
    <x v="7"/>
    <s v="Assistant False Ceiling and Drywall Installer"/>
    <s v="CON/Q1103"/>
    <n v="2"/>
    <m/>
    <m/>
    <m/>
    <m/>
    <m/>
    <n v="6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01"/>
    <x v="7"/>
    <s v="Assistant Façade Installer"/>
    <s v="CON/Q1104"/>
    <n v="2"/>
    <m/>
    <m/>
    <m/>
    <m/>
    <m/>
    <n v="5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02"/>
    <x v="7"/>
    <s v="Doors &amp; Windows Fixer"/>
    <s v="CON/Q1105"/>
    <n v="3"/>
    <m/>
    <m/>
    <m/>
    <m/>
    <m/>
    <n v="8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03"/>
    <x v="7"/>
    <s v="Façade Installer"/>
    <s v="CON/Q1106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"/>
    <m/>
    <m/>
    <m/>
    <m/>
  </r>
  <r>
    <n v="604"/>
    <x v="7"/>
    <s v="False Ceiling &amp; Drywall Installer"/>
    <s v="CON/Q1107"/>
    <n v="3"/>
    <m/>
    <m/>
    <m/>
    <m/>
    <m/>
    <n v="7"/>
    <n v="1"/>
    <s v="5th Class ,Preferably"/>
    <m/>
    <m/>
    <n v="400"/>
    <m/>
    <m/>
    <m/>
    <m/>
    <m/>
    <m/>
    <s v=" I"/>
    <m/>
    <m/>
    <m/>
    <s v="CON720"/>
    <m/>
    <x v="1"/>
    <m/>
    <m/>
    <m/>
    <m/>
  </r>
  <r>
    <n v="605"/>
    <x v="7"/>
    <s v="Chargehand - Façade Installer"/>
    <s v="CON/Q1108"/>
    <n v="4"/>
    <m/>
    <m/>
    <m/>
    <m/>
    <m/>
    <n v="6"/>
    <n v="1"/>
    <s v="8th Class ,Preferably "/>
    <m/>
    <m/>
    <n v="600"/>
    <m/>
    <m/>
    <m/>
    <m/>
    <m/>
    <m/>
    <s v=" I"/>
    <m/>
    <m/>
    <m/>
    <m/>
    <m/>
    <x v="1"/>
    <m/>
    <m/>
    <m/>
    <m/>
  </r>
  <r>
    <n v="606"/>
    <x v="7"/>
    <s v="Chargehand - False Ceiling &amp; Drywall Installer"/>
    <s v="CON/Q1109"/>
    <n v="4"/>
    <m/>
    <m/>
    <m/>
    <m/>
    <m/>
    <n v="7"/>
    <n v="1"/>
    <s v="8th Class ,Preferably "/>
    <m/>
    <m/>
    <n v="600"/>
    <m/>
    <m/>
    <m/>
    <m/>
    <m/>
    <m/>
    <s v=" I"/>
    <m/>
    <m/>
    <m/>
    <m/>
    <m/>
    <x v="1"/>
    <m/>
    <m/>
    <m/>
    <m/>
  </r>
  <r>
    <n v="607"/>
    <x v="7"/>
    <s v="Foreman Façade Installation"/>
    <s v="CON/Q1110"/>
    <n v="5"/>
    <m/>
    <m/>
    <m/>
    <m/>
    <m/>
    <n v="8"/>
    <n v="1"/>
    <s v="10th Class ,Preferably "/>
    <m/>
    <m/>
    <n v="800"/>
    <m/>
    <m/>
    <m/>
    <m/>
    <m/>
    <m/>
    <s v=" I"/>
    <m/>
    <m/>
    <m/>
    <m/>
    <m/>
    <x v="1"/>
    <m/>
    <m/>
    <m/>
    <m/>
  </r>
  <r>
    <n v="608"/>
    <x v="7"/>
    <s v="Foreman False Ceiling and Drywall Installation"/>
    <s v="CON/Q1111"/>
    <n v="5"/>
    <m/>
    <m/>
    <m/>
    <m/>
    <m/>
    <n v="8"/>
    <n v="1"/>
    <s v="10th Class ,Preferably "/>
    <m/>
    <m/>
    <n v="800"/>
    <m/>
    <m/>
    <m/>
    <m/>
    <m/>
    <m/>
    <s v=" I"/>
    <m/>
    <m/>
    <m/>
    <m/>
    <m/>
    <x v="1"/>
    <m/>
    <m/>
    <m/>
    <m/>
  </r>
  <r>
    <n v="609"/>
    <x v="7"/>
    <s v="Supervisor - Fabrication"/>
    <s v="CON/Q1209"/>
    <n v="6"/>
    <m/>
    <m/>
    <m/>
    <m/>
    <m/>
    <n v="6"/>
    <n v="1"/>
    <s v="Preferably Diploma in Civil / Mechanical"/>
    <m/>
    <m/>
    <n v="1000"/>
    <m/>
    <m/>
    <m/>
    <m/>
    <m/>
    <m/>
    <s v=" I"/>
    <m/>
    <m/>
    <m/>
    <m/>
    <m/>
    <x v="1"/>
    <m/>
    <m/>
    <m/>
    <m/>
  </r>
  <r>
    <n v="610"/>
    <x v="7"/>
    <s v="Draughtsman"/>
    <s v="CON/Q1301"/>
    <n v="4"/>
    <m/>
    <m/>
    <m/>
    <m/>
    <m/>
    <n v="4"/>
    <n v="1"/>
    <s v="ITI/Diploma Civil"/>
    <m/>
    <m/>
    <n v="600"/>
    <m/>
    <m/>
    <m/>
    <m/>
    <m/>
    <m/>
    <s v=" II"/>
    <m/>
    <m/>
    <m/>
    <s v="CON721"/>
    <m/>
    <x v="1"/>
    <m/>
    <m/>
    <m/>
    <m/>
  </r>
  <r>
    <n v="611"/>
    <x v="7"/>
    <s v="EHS Steward"/>
    <s v="CON/Q1401"/>
    <n v="4"/>
    <m/>
    <m/>
    <m/>
    <m/>
    <m/>
    <n v="5"/>
    <n v="1"/>
    <s v="12th Class ,Preferably and compulsory Certification course in industrial safety"/>
    <m/>
    <m/>
    <n v="600"/>
    <m/>
    <m/>
    <m/>
    <m/>
    <m/>
    <m/>
    <s v=" II"/>
    <m/>
    <m/>
    <m/>
    <m/>
    <m/>
    <x v="12"/>
    <m/>
    <m/>
    <m/>
    <m/>
  </r>
  <r>
    <n v="612"/>
    <x v="7"/>
    <s v="Supervisor - Site EHS "/>
    <s v="CON/Q1402"/>
    <n v="6"/>
    <m/>
    <m/>
    <m/>
    <m/>
    <m/>
    <n v="6"/>
    <n v="1"/>
    <s v="12th Class ,Preferably and compulsory Certification course F36in industrial safety"/>
    <m/>
    <m/>
    <n v="1000"/>
    <m/>
    <m/>
    <m/>
    <m/>
    <m/>
    <m/>
    <s v=" II"/>
    <m/>
    <m/>
    <m/>
    <m/>
    <m/>
    <x v="1"/>
    <m/>
    <m/>
    <m/>
    <m/>
  </r>
  <r>
    <n v="613"/>
    <x v="7"/>
    <s v="Store Assistant - Construction"/>
    <s v="CON/Q1501"/>
    <n v="2"/>
    <m/>
    <m/>
    <m/>
    <m/>
    <m/>
    <n v="4"/>
    <n v="1"/>
    <s v="10th Class ,Preferably"/>
    <m/>
    <m/>
    <n v="350"/>
    <m/>
    <m/>
    <m/>
    <m/>
    <m/>
    <m/>
    <s v=" II"/>
    <m/>
    <m/>
    <m/>
    <m/>
    <m/>
    <x v="12"/>
    <m/>
    <m/>
    <m/>
    <m/>
  </r>
  <r>
    <n v="614"/>
    <x v="7"/>
    <s v="Junior Store Keeper - Construction"/>
    <s v="CON/Q1502"/>
    <n v="5"/>
    <m/>
    <m/>
    <m/>
    <m/>
    <m/>
    <n v="8"/>
    <n v="1"/>
    <s v="10th Class ,Preferably"/>
    <m/>
    <m/>
    <n v="800"/>
    <m/>
    <m/>
    <m/>
    <m/>
    <m/>
    <m/>
    <s v=" II"/>
    <m/>
    <m/>
    <m/>
    <m/>
    <m/>
    <x v="1"/>
    <m/>
    <m/>
    <m/>
    <m/>
  </r>
  <r>
    <n v="615"/>
    <x v="7"/>
    <s v="Store Keeper - Construction"/>
    <s v="CON/Q1503"/>
    <n v="6"/>
    <m/>
    <m/>
    <m/>
    <m/>
    <m/>
    <n v="4"/>
    <n v="1"/>
    <s v="Graduate, preferably"/>
    <m/>
    <m/>
    <n v="1000"/>
    <m/>
    <m/>
    <m/>
    <m/>
    <m/>
    <m/>
    <s v=" II"/>
    <m/>
    <m/>
    <m/>
    <m/>
    <m/>
    <x v="1"/>
    <m/>
    <m/>
    <m/>
    <m/>
  </r>
  <r>
    <n v="616"/>
    <x v="7"/>
    <s v="Khalasi (Assistant Rigger)"/>
    <s v="CON/Q0701"/>
    <n v="2"/>
    <m/>
    <m/>
    <m/>
    <m/>
    <m/>
    <n v="7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17"/>
    <x v="7"/>
    <s v="Rigger Structural Erection"/>
    <s v="CON/Q0702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18"/>
    <x v="7"/>
    <s v="Rigger Precast Erection"/>
    <s v="CON/Q0703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19"/>
    <x v="7"/>
    <s v="Chargehand - Structural Erection"/>
    <s v="CON/Q0705"/>
    <n v="4"/>
    <m/>
    <m/>
    <m/>
    <m/>
    <m/>
    <n v="6"/>
    <n v="1"/>
    <s v="10th Class,Preferably "/>
    <m/>
    <m/>
    <n v="600"/>
    <m/>
    <m/>
    <m/>
    <m/>
    <m/>
    <m/>
    <s v=" I"/>
    <m/>
    <m/>
    <m/>
    <m/>
    <m/>
    <x v="1"/>
    <m/>
    <m/>
    <m/>
    <m/>
  </r>
  <r>
    <n v="620"/>
    <x v="7"/>
    <s v="Chargehand - Precast Erection"/>
    <s v="CON/Q0706"/>
    <n v="4"/>
    <m/>
    <m/>
    <m/>
    <m/>
    <m/>
    <n v="6"/>
    <n v="1"/>
    <s v="10th Class ,Preferably"/>
    <m/>
    <m/>
    <n v="600"/>
    <m/>
    <m/>
    <m/>
    <m/>
    <m/>
    <m/>
    <s v=" I"/>
    <m/>
    <m/>
    <m/>
    <m/>
    <m/>
    <x v="1"/>
    <m/>
    <m/>
    <m/>
    <m/>
  </r>
  <r>
    <n v="621"/>
    <x v="7"/>
    <s v="Chargehand - Piling"/>
    <s v="CON/Q0707"/>
    <n v="4"/>
    <m/>
    <m/>
    <m/>
    <m/>
    <m/>
    <n v="7"/>
    <n v="1"/>
    <s v="8th Class ,Preferably"/>
    <m/>
    <m/>
    <n v="600"/>
    <m/>
    <m/>
    <m/>
    <m/>
    <m/>
    <m/>
    <s v=" I"/>
    <m/>
    <m/>
    <m/>
    <m/>
    <m/>
    <x v="1"/>
    <m/>
    <m/>
    <m/>
    <m/>
  </r>
  <r>
    <n v="622"/>
    <x v="7"/>
    <s v="Foreman Erection"/>
    <s v="CON/Q0708"/>
    <n v="5"/>
    <m/>
    <m/>
    <m/>
    <m/>
    <m/>
    <n v="6"/>
    <n v="1"/>
    <s v="10th Class,Preferably "/>
    <m/>
    <m/>
    <n v="800"/>
    <m/>
    <m/>
    <m/>
    <m/>
    <m/>
    <m/>
    <s v=" I"/>
    <m/>
    <m/>
    <m/>
    <m/>
    <m/>
    <x v="1"/>
    <m/>
    <m/>
    <m/>
    <m/>
  </r>
  <r>
    <n v="623"/>
    <x v="7"/>
    <s v="Supervisor Erection"/>
    <s v="CON/Q0709"/>
    <n v="6"/>
    <m/>
    <m/>
    <m/>
    <m/>
    <m/>
    <n v="6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624"/>
    <x v="7"/>
    <s v="Construction Painter and Decorator"/>
    <s v="CON/Q0503"/>
    <n v="3"/>
    <m/>
    <m/>
    <m/>
    <m/>
    <m/>
    <n v="7"/>
    <n v="1"/>
    <s v="5th Class"/>
    <n v="80"/>
    <n v="320"/>
    <n v="400"/>
    <m/>
    <m/>
    <m/>
    <m/>
    <s v="Yes"/>
    <s v="Yes"/>
    <s v=" I"/>
    <s v="A"/>
    <s v="Yes"/>
    <m/>
    <m/>
    <m/>
    <x v="0"/>
    <m/>
    <m/>
    <m/>
    <m/>
  </r>
  <r>
    <n v="625"/>
    <x v="7"/>
    <s v="Chargehand – Painting and Decorating"/>
    <s v="CON/Q0504"/>
    <n v="4"/>
    <m/>
    <m/>
    <m/>
    <m/>
    <m/>
    <n v="7"/>
    <n v="1"/>
    <s v="8th Class ,Preferably"/>
    <m/>
    <m/>
    <n v="600"/>
    <m/>
    <m/>
    <m/>
    <m/>
    <m/>
    <m/>
    <s v=" I"/>
    <s v="B"/>
    <m/>
    <m/>
    <m/>
    <m/>
    <x v="1"/>
    <m/>
    <m/>
    <m/>
    <m/>
  </r>
  <r>
    <n v="626"/>
    <x v="7"/>
    <s v="Foreman Painting and Decorating"/>
    <s v="CON/Q0505"/>
    <n v="5"/>
    <m/>
    <m/>
    <m/>
    <m/>
    <m/>
    <n v="7"/>
    <n v="1"/>
    <s v="8th Class ,Preferably"/>
    <m/>
    <m/>
    <n v="800"/>
    <m/>
    <m/>
    <m/>
    <m/>
    <m/>
    <m/>
    <s v=" I"/>
    <m/>
    <m/>
    <m/>
    <m/>
    <m/>
    <x v="1"/>
    <m/>
    <m/>
    <m/>
    <m/>
  </r>
  <r>
    <n v="627"/>
    <x v="7"/>
    <s v="Helper Fabrication"/>
    <s v="CON/Q1201"/>
    <n v="1"/>
    <m/>
    <m/>
    <m/>
    <m/>
    <m/>
    <n v="3"/>
    <n v="1"/>
    <s v="5th Class ,Preferably"/>
    <m/>
    <m/>
    <n v="300"/>
    <m/>
    <m/>
    <m/>
    <m/>
    <m/>
    <m/>
    <s v=" I"/>
    <m/>
    <m/>
    <m/>
    <m/>
    <m/>
    <x v="12"/>
    <m/>
    <m/>
    <m/>
    <m/>
  </r>
  <r>
    <n v="628"/>
    <x v="7"/>
    <s v="Assistant Construction Fitter"/>
    <s v="CON/Q1202"/>
    <n v="2"/>
    <m/>
    <m/>
    <m/>
    <m/>
    <m/>
    <n v="5"/>
    <n v="1"/>
    <s v="10th Class,Preferably "/>
    <m/>
    <m/>
    <n v="350"/>
    <m/>
    <m/>
    <m/>
    <m/>
    <m/>
    <m/>
    <s v=" I"/>
    <m/>
    <m/>
    <m/>
    <m/>
    <m/>
    <x v="12"/>
    <m/>
    <m/>
    <m/>
    <m/>
  </r>
  <r>
    <n v="629"/>
    <x v="7"/>
    <s v="Grinder-Construction"/>
    <s v="CON/Q1203"/>
    <n v="2"/>
    <m/>
    <m/>
    <m/>
    <m/>
    <m/>
    <n v="4"/>
    <n v="1"/>
    <s v="10th Class,Preferably "/>
    <m/>
    <m/>
    <n v="350"/>
    <m/>
    <m/>
    <m/>
    <m/>
    <m/>
    <m/>
    <s v=" I"/>
    <m/>
    <m/>
    <m/>
    <m/>
    <m/>
    <x v="12"/>
    <m/>
    <m/>
    <m/>
    <m/>
  </r>
  <r>
    <n v="630"/>
    <x v="7"/>
    <s v="Tack Welder"/>
    <s v="CON/Q1251"/>
    <n v="3"/>
    <m/>
    <m/>
    <m/>
    <m/>
    <m/>
    <n v="4"/>
    <n v="1"/>
    <s v="10th Class,Preferably "/>
    <m/>
    <m/>
    <n v="400"/>
    <m/>
    <m/>
    <m/>
    <m/>
    <m/>
    <m/>
    <s v=" I"/>
    <m/>
    <m/>
    <s v="Cat 1 (Phase 1)"/>
    <m/>
    <m/>
    <x v="12"/>
    <m/>
    <m/>
    <m/>
    <m/>
  </r>
  <r>
    <n v="631"/>
    <x v="7"/>
    <s v="Construction Fitter"/>
    <s v="CON/Q1205"/>
    <n v="3"/>
    <m/>
    <m/>
    <m/>
    <m/>
    <m/>
    <n v="4"/>
    <n v="1"/>
    <s v="10th Class,Preferably "/>
    <m/>
    <m/>
    <n v="350"/>
    <m/>
    <m/>
    <m/>
    <m/>
    <m/>
    <m/>
    <s v=" I"/>
    <m/>
    <m/>
    <m/>
    <m/>
    <m/>
    <x v="1"/>
    <m/>
    <m/>
    <m/>
    <m/>
  </r>
  <r>
    <n v="632"/>
    <x v="7"/>
    <s v="Fabricator"/>
    <s v="CON/Q1206"/>
    <n v="4"/>
    <m/>
    <m/>
    <m/>
    <m/>
    <m/>
    <n v="5"/>
    <n v="1"/>
    <s v="12th Class ,Preferably "/>
    <m/>
    <m/>
    <n v="600"/>
    <m/>
    <m/>
    <m/>
    <m/>
    <m/>
    <m/>
    <s v=" I"/>
    <m/>
    <m/>
    <m/>
    <m/>
    <m/>
    <x v="1"/>
    <m/>
    <m/>
    <m/>
    <m/>
  </r>
  <r>
    <n v="633"/>
    <x v="7"/>
    <s v="Plasma Cutter"/>
    <s v="CON/Q1207"/>
    <n v="4"/>
    <m/>
    <m/>
    <m/>
    <m/>
    <m/>
    <n v="3"/>
    <n v="1"/>
    <s v="10th Class,Preferably "/>
    <m/>
    <m/>
    <n v="600"/>
    <m/>
    <m/>
    <m/>
    <m/>
    <m/>
    <m/>
    <s v=" I"/>
    <m/>
    <m/>
    <m/>
    <m/>
    <m/>
    <x v="1"/>
    <m/>
    <m/>
    <m/>
    <m/>
  </r>
  <r>
    <n v="634"/>
    <x v="7"/>
    <s v="Foreman Fabrication"/>
    <s v="CON/Q1208"/>
    <n v="5"/>
    <m/>
    <m/>
    <m/>
    <m/>
    <m/>
    <n v="7"/>
    <n v="1"/>
    <s v="12th Class ,Preferably "/>
    <m/>
    <m/>
    <n v="800"/>
    <m/>
    <m/>
    <m/>
    <m/>
    <m/>
    <m/>
    <s v=" I"/>
    <m/>
    <m/>
    <m/>
    <m/>
    <m/>
    <x v="1"/>
    <m/>
    <m/>
    <m/>
    <m/>
  </r>
  <r>
    <n v="635"/>
    <x v="7"/>
    <s v="Construction Laboratory &amp; Field Technician "/>
    <s v="CON/Q0402"/>
    <n v="4"/>
    <m/>
    <m/>
    <m/>
    <m/>
    <m/>
    <n v="6"/>
    <n v="1"/>
    <s v="10th Class ,Preferably"/>
    <m/>
    <m/>
    <n v="600"/>
    <m/>
    <m/>
    <m/>
    <m/>
    <m/>
    <m/>
    <s v=" I"/>
    <m/>
    <m/>
    <m/>
    <m/>
    <m/>
    <x v="13"/>
    <m/>
    <m/>
    <m/>
    <m/>
  </r>
  <r>
    <n v="636"/>
    <x v="7"/>
    <s v="Helper Mason"/>
    <s v="CON/Q0101"/>
    <n v="1"/>
    <m/>
    <m/>
    <m/>
    <m/>
    <m/>
    <n v="5"/>
    <n v="1"/>
    <s v="5th Class"/>
    <n v="52"/>
    <n v="248"/>
    <n v="300"/>
    <m/>
    <m/>
    <m/>
    <m/>
    <s v="Yes"/>
    <s v="Yes"/>
    <s v=" I"/>
    <m/>
    <m/>
    <m/>
    <m/>
    <m/>
    <x v="13"/>
    <m/>
    <m/>
    <m/>
    <m/>
  </r>
  <r>
    <n v="637"/>
    <x v="7"/>
    <s v="Assistant Mason"/>
    <s v="CON/Q0102"/>
    <n v="2"/>
    <m/>
    <m/>
    <m/>
    <m/>
    <m/>
    <n v="6"/>
    <n v="1"/>
    <s v=" 5th Class "/>
    <n v="121"/>
    <n v="229"/>
    <n v="350"/>
    <m/>
    <m/>
    <m/>
    <m/>
    <s v="Yes"/>
    <m/>
    <s v=" I"/>
    <m/>
    <m/>
    <m/>
    <m/>
    <m/>
    <x v="13"/>
    <m/>
    <m/>
    <m/>
    <m/>
  </r>
  <r>
    <n v="638"/>
    <x v="7"/>
    <s v="Mason Special Finishing"/>
    <s v="CON/Q0107"/>
    <n v="4"/>
    <m/>
    <m/>
    <m/>
    <m/>
    <m/>
    <n v="6"/>
    <n v="1"/>
    <s v="8th Class, Preferably"/>
    <m/>
    <m/>
    <n v="600"/>
    <m/>
    <m/>
    <m/>
    <m/>
    <m/>
    <m/>
    <s v=" I"/>
    <m/>
    <m/>
    <m/>
    <m/>
    <m/>
    <x v="7"/>
    <m/>
    <m/>
    <m/>
    <m/>
  </r>
  <r>
    <n v="639"/>
    <x v="7"/>
    <s v="Mason Form Finished &amp; Special Concrete"/>
    <s v="CON/Q0108"/>
    <n v="4"/>
    <m/>
    <m/>
    <m/>
    <m/>
    <m/>
    <n v="6"/>
    <n v="1"/>
    <s v="8th Class, Preferably"/>
    <m/>
    <m/>
    <n v="600"/>
    <m/>
    <m/>
    <m/>
    <m/>
    <m/>
    <m/>
    <s v=" I"/>
    <s v="B"/>
    <m/>
    <m/>
    <m/>
    <m/>
    <x v="7"/>
    <m/>
    <m/>
    <m/>
    <m/>
  </r>
  <r>
    <n v="640"/>
    <x v="7"/>
    <s v="Foreman Concrete"/>
    <s v="CON/Q0110"/>
    <n v="5"/>
    <m/>
    <m/>
    <m/>
    <m/>
    <m/>
    <n v="8"/>
    <n v="1"/>
    <s v="10th Class,Preferably "/>
    <m/>
    <m/>
    <n v="800"/>
    <m/>
    <m/>
    <m/>
    <m/>
    <m/>
    <m/>
    <s v=" I"/>
    <m/>
    <m/>
    <m/>
    <s v="CON707"/>
    <m/>
    <x v="7"/>
    <m/>
    <m/>
    <m/>
    <m/>
  </r>
  <r>
    <n v="641"/>
    <x v="7"/>
    <s v="Helper Bar Bender &amp; Steel Fixer"/>
    <s v="CON/Q0201"/>
    <n v="1"/>
    <m/>
    <m/>
    <m/>
    <m/>
    <m/>
    <n v="6"/>
    <n v="1"/>
    <s v="5th Class"/>
    <n v="33"/>
    <n v="267"/>
    <n v="300"/>
    <m/>
    <m/>
    <m/>
    <m/>
    <s v="Yes"/>
    <s v="Yes"/>
    <s v=" I"/>
    <m/>
    <m/>
    <m/>
    <m/>
    <m/>
    <x v="13"/>
    <m/>
    <m/>
    <m/>
    <m/>
  </r>
  <r>
    <n v="642"/>
    <x v="7"/>
    <s v="Assistant Bar Bender &amp; Steel Fixer"/>
    <s v="CON/Q0202"/>
    <n v="2"/>
    <m/>
    <m/>
    <m/>
    <m/>
    <m/>
    <n v="7"/>
    <n v="1"/>
    <s v=" 5th Class"/>
    <n v="72"/>
    <n v="278"/>
    <n v="350"/>
    <m/>
    <m/>
    <m/>
    <m/>
    <s v="Yes"/>
    <m/>
    <s v=" I"/>
    <m/>
    <m/>
    <m/>
    <s v="CON703"/>
    <m/>
    <x v="13"/>
    <m/>
    <m/>
    <m/>
    <m/>
  </r>
  <r>
    <n v="643"/>
    <x v="7"/>
    <s v="Helper Shuttering Carpenter"/>
    <s v="CON/Q0301"/>
    <n v="1"/>
    <m/>
    <m/>
    <m/>
    <m/>
    <m/>
    <n v="5"/>
    <n v="1"/>
    <s v="5th Class ,Preferably"/>
    <m/>
    <m/>
    <n v="300"/>
    <m/>
    <m/>
    <m/>
    <m/>
    <m/>
    <m/>
    <s v=" I"/>
    <m/>
    <m/>
    <m/>
    <m/>
    <m/>
    <x v="13"/>
    <m/>
    <m/>
    <m/>
    <m/>
  </r>
  <r>
    <n v="644"/>
    <x v="7"/>
    <s v="Assistant Shuttering Carpenter"/>
    <s v="CON/Q0302"/>
    <n v="2"/>
    <m/>
    <m/>
    <m/>
    <m/>
    <m/>
    <n v="6"/>
    <n v="1"/>
    <s v="5th Class ,Preferably"/>
    <n v="75"/>
    <n v="275"/>
    <n v="350"/>
    <m/>
    <m/>
    <m/>
    <m/>
    <s v="Yes"/>
    <m/>
    <s v=" I"/>
    <m/>
    <m/>
    <m/>
    <s v="CON702"/>
    <m/>
    <x v="13"/>
    <m/>
    <m/>
    <m/>
    <m/>
  </r>
  <r>
    <n v="645"/>
    <x v="7"/>
    <s v="Chargehand Shuttering Carpenter - System"/>
    <s v="CON/Q0306"/>
    <n v="4"/>
    <m/>
    <m/>
    <m/>
    <m/>
    <m/>
    <n v="6"/>
    <n v="1"/>
    <s v="8th Class, Preferably"/>
    <m/>
    <m/>
    <n v="600"/>
    <m/>
    <m/>
    <m/>
    <m/>
    <m/>
    <m/>
    <s v=" I"/>
    <m/>
    <m/>
    <m/>
    <m/>
    <m/>
    <x v="7"/>
    <m/>
    <m/>
    <m/>
    <m/>
  </r>
  <r>
    <n v="646"/>
    <x v="7"/>
    <s v="Chargehand Shuttering Carpenter - Conventional"/>
    <s v="CON/Q0311"/>
    <n v="4"/>
    <m/>
    <m/>
    <m/>
    <m/>
    <m/>
    <n v="4"/>
    <n v="1"/>
    <s v="8th Class, Preferably"/>
    <m/>
    <m/>
    <n v="600"/>
    <m/>
    <m/>
    <m/>
    <m/>
    <m/>
    <m/>
    <s v=" I"/>
    <m/>
    <m/>
    <m/>
    <m/>
    <m/>
    <x v="7"/>
    <m/>
    <m/>
    <m/>
    <m/>
  </r>
  <r>
    <n v="647"/>
    <x v="7"/>
    <s v="Assistant Scaffolder - Conventional"/>
    <s v="CON/Q0313"/>
    <n v="2"/>
    <m/>
    <m/>
    <m/>
    <m/>
    <m/>
    <n v="4"/>
    <n v="1"/>
    <s v="5th Class ,Preferably"/>
    <m/>
    <m/>
    <n v="350"/>
    <m/>
    <m/>
    <m/>
    <m/>
    <m/>
    <m/>
    <s v=" I"/>
    <m/>
    <m/>
    <m/>
    <m/>
    <m/>
    <x v="7"/>
    <m/>
    <m/>
    <m/>
    <m/>
  </r>
  <r>
    <n v="648"/>
    <x v="7"/>
    <s v="Assistant Scaffolder - System"/>
    <s v="CON/Q0314"/>
    <n v="2"/>
    <m/>
    <m/>
    <m/>
    <m/>
    <m/>
    <n v="4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49"/>
    <x v="7"/>
    <s v="Chargehand Scaffolding - System"/>
    <s v="CON/Q0307"/>
    <n v="4"/>
    <m/>
    <m/>
    <m/>
    <m/>
    <m/>
    <n v="5"/>
    <n v="1"/>
    <s v="8th Class, Preferably"/>
    <m/>
    <m/>
    <n v="600"/>
    <m/>
    <m/>
    <m/>
    <m/>
    <m/>
    <m/>
    <s v=" I"/>
    <m/>
    <m/>
    <m/>
    <m/>
    <m/>
    <x v="7"/>
    <m/>
    <m/>
    <m/>
    <m/>
  </r>
  <r>
    <n v="650"/>
    <x v="7"/>
    <s v="Foreman Scaffolding"/>
    <s v="CON/Q0309"/>
    <n v="5"/>
    <m/>
    <m/>
    <m/>
    <m/>
    <m/>
    <n v="8"/>
    <n v="1"/>
    <s v="10th Class,Preferably "/>
    <m/>
    <m/>
    <n v="800"/>
    <m/>
    <m/>
    <m/>
    <m/>
    <m/>
    <m/>
    <s v=" I"/>
    <m/>
    <m/>
    <m/>
    <m/>
    <m/>
    <x v="7"/>
    <m/>
    <m/>
    <m/>
    <m/>
  </r>
  <r>
    <n v="651"/>
    <x v="7"/>
    <s v="Helper Laboratory &amp; Field Technician"/>
    <s v="CON/Q0401"/>
    <n v="2"/>
    <m/>
    <m/>
    <m/>
    <m/>
    <m/>
    <n v="4"/>
    <n v="1"/>
    <s v="10th Class"/>
    <m/>
    <m/>
    <n v="350"/>
    <m/>
    <m/>
    <m/>
    <m/>
    <m/>
    <m/>
    <s v=" I"/>
    <m/>
    <m/>
    <m/>
    <m/>
    <m/>
    <x v="13"/>
    <m/>
    <m/>
    <m/>
    <m/>
  </r>
  <r>
    <n v="652"/>
    <x v="7"/>
    <s v="Helper Construction Painter"/>
    <s v="CON/Q0501"/>
    <n v="1"/>
    <m/>
    <m/>
    <m/>
    <m/>
    <m/>
    <n v="4"/>
    <n v="1"/>
    <s v="5th Class ,Preferably"/>
    <n v="68"/>
    <n v="232"/>
    <n v="300"/>
    <m/>
    <m/>
    <m/>
    <m/>
    <s v="Yes"/>
    <m/>
    <s v=" I"/>
    <m/>
    <m/>
    <m/>
    <m/>
    <m/>
    <x v="13"/>
    <m/>
    <m/>
    <m/>
    <m/>
  </r>
  <r>
    <n v="653"/>
    <x v="7"/>
    <s v="Assistant Construction Painter &amp; Decorator"/>
    <s v="CON/Q0502"/>
    <n v="2"/>
    <m/>
    <m/>
    <m/>
    <m/>
    <m/>
    <n v="6"/>
    <n v="1"/>
    <s v=" 5th Class"/>
    <n v="80"/>
    <n v="270"/>
    <n v="350"/>
    <m/>
    <m/>
    <m/>
    <m/>
    <s v="Yes"/>
    <m/>
    <s v=" I"/>
    <m/>
    <m/>
    <m/>
    <m/>
    <m/>
    <x v="13"/>
    <m/>
    <m/>
    <m/>
    <m/>
  </r>
  <r>
    <n v="654"/>
    <x v="7"/>
    <s v="Helper Electrician"/>
    <s v="CON/Q0601"/>
    <n v="2"/>
    <m/>
    <m/>
    <m/>
    <m/>
    <m/>
    <n v="6"/>
    <n v="1"/>
    <s v="10th Class"/>
    <n v="76"/>
    <n v="274"/>
    <n v="350"/>
    <m/>
    <m/>
    <m/>
    <m/>
    <s v="Yes"/>
    <m/>
    <s v=" I"/>
    <m/>
    <m/>
    <m/>
    <m/>
    <m/>
    <x v="13"/>
    <m/>
    <m/>
    <m/>
    <m/>
  </r>
  <r>
    <n v="655"/>
    <x v="7"/>
    <s v="Construction Electrician - LV"/>
    <s v="CON/Q0603"/>
    <n v="4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s v=" I"/>
    <s v="B"/>
    <m/>
    <m/>
    <m/>
    <m/>
    <x v="7"/>
    <m/>
    <m/>
    <m/>
    <m/>
  </r>
  <r>
    <n v="656"/>
    <x v="7"/>
    <s v="Foreman - Electrical Works (Construction)"/>
    <s v="CON/Q0604"/>
    <n v="5"/>
    <m/>
    <m/>
    <m/>
    <m/>
    <m/>
    <n v="7"/>
    <n v="1"/>
    <s v="10th Class ,Preferably / Low Voltage license from any Govt. recognized licensing authority"/>
    <m/>
    <m/>
    <n v="1000"/>
    <m/>
    <m/>
    <m/>
    <m/>
    <m/>
    <m/>
    <s v=" I"/>
    <m/>
    <m/>
    <m/>
    <m/>
    <m/>
    <x v="7"/>
    <m/>
    <m/>
    <m/>
    <m/>
  </r>
  <r>
    <n v="657"/>
    <x v="7"/>
    <s v="Shuttering Carpenter - Conventional"/>
    <s v="CON/Q0310"/>
    <n v="4"/>
    <m/>
    <m/>
    <m/>
    <m/>
    <m/>
    <n v="6"/>
    <n v="1"/>
    <s v="5th Class ,Preferably"/>
    <m/>
    <m/>
    <n v="600"/>
    <m/>
    <m/>
    <m/>
    <m/>
    <m/>
    <m/>
    <s v=" I"/>
    <m/>
    <m/>
    <m/>
    <s v="CON710"/>
    <m/>
    <x v="7"/>
    <m/>
    <m/>
    <m/>
    <m/>
  </r>
  <r>
    <n v="658"/>
    <x v="7"/>
    <s v="Scaffolder - Conventional"/>
    <s v="CON/Q0312"/>
    <n v="4"/>
    <m/>
    <m/>
    <m/>
    <m/>
    <m/>
    <n v="5"/>
    <n v="1"/>
    <s v="5th Class ,Preferably"/>
    <m/>
    <m/>
    <n v="600"/>
    <m/>
    <m/>
    <m/>
    <m/>
    <m/>
    <m/>
    <s v=" I"/>
    <m/>
    <m/>
    <m/>
    <m/>
    <m/>
    <x v="7"/>
    <m/>
    <m/>
    <m/>
    <m/>
  </r>
  <r>
    <n v="659"/>
    <x v="7"/>
    <s v="Rigger Piling"/>
    <s v="CON/Q0704"/>
    <n v="4"/>
    <m/>
    <m/>
    <m/>
    <m/>
    <m/>
    <n v="6"/>
    <n v="1"/>
    <s v="5th Class ,Preferably"/>
    <m/>
    <m/>
    <n v="600"/>
    <m/>
    <m/>
    <m/>
    <m/>
    <m/>
    <m/>
    <s v=" I"/>
    <m/>
    <m/>
    <m/>
    <m/>
    <m/>
    <x v="1"/>
    <m/>
    <m/>
    <m/>
    <m/>
  </r>
  <r>
    <n v="660"/>
    <x v="7"/>
    <s v="Rural Mason"/>
    <s v="CON/Q3603"/>
    <n v="4"/>
    <m/>
    <m/>
    <m/>
    <m/>
    <m/>
    <n v="9"/>
    <n v="1"/>
    <s v="5th Class ,Preferably"/>
    <m/>
    <m/>
    <n v="600"/>
    <m/>
    <m/>
    <m/>
    <m/>
    <m/>
    <m/>
    <s v=" I"/>
    <m/>
    <m/>
    <m/>
    <m/>
    <m/>
    <x v="11"/>
    <m/>
    <m/>
    <m/>
    <m/>
  </r>
  <r>
    <n v="661"/>
    <x v="7"/>
    <s v="Multi Skill Technician - Fabrication"/>
    <s v="CON/Q1210"/>
    <n v="3"/>
    <m/>
    <m/>
    <m/>
    <m/>
    <m/>
    <n v="10"/>
    <n v="1"/>
    <s v="10th pass"/>
    <m/>
    <m/>
    <m/>
    <m/>
    <m/>
    <m/>
    <m/>
    <m/>
    <m/>
    <m/>
    <m/>
    <m/>
    <m/>
    <m/>
    <m/>
    <x v="1"/>
    <m/>
    <m/>
    <m/>
    <m/>
  </r>
  <r>
    <n v="662"/>
    <x v="8"/>
    <s v="Child Care taker"/>
    <s v="DWC/Q0201"/>
    <n v="3"/>
    <m/>
    <m/>
    <m/>
    <m/>
    <m/>
    <n v="3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3"/>
    <x v="8"/>
    <s v="General Housekeeper"/>
    <s v="DWC/Q0102"/>
    <n v="3"/>
    <m/>
    <m/>
    <m/>
    <m/>
    <m/>
    <n v="7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4"/>
    <x v="8"/>
    <s v="Housekeeper cum Cook"/>
    <s v="DWC/Q0101"/>
    <n v="3"/>
    <m/>
    <m/>
    <m/>
    <m/>
    <m/>
    <n v="9"/>
    <n v="1"/>
    <s v="5th Class ,Preferably"/>
    <n v="100"/>
    <n v="150"/>
    <n v="250"/>
    <m/>
    <m/>
    <m/>
    <m/>
    <s v="Yes"/>
    <s v="Yes"/>
    <s v="I"/>
    <s v="A"/>
    <s v="Yes"/>
    <m/>
    <m/>
    <m/>
    <x v="1"/>
    <m/>
    <m/>
    <m/>
    <m/>
  </r>
  <r>
    <n v="665"/>
    <x v="8"/>
    <s v="Elderly Caretaker (Non-Clinical)"/>
    <s v="DWC/Q0801"/>
    <n v="3"/>
    <m/>
    <m/>
    <m/>
    <m/>
    <m/>
    <n v="4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6"/>
    <x v="9"/>
    <s v="Access Controls Installation Technician"/>
    <s v="ELE/Q4608"/>
    <n v="4"/>
    <m/>
    <m/>
    <m/>
    <m/>
    <m/>
    <n v="3"/>
    <n v="1"/>
    <s v="ITI/Diploma"/>
    <m/>
    <m/>
    <n v="300"/>
    <m/>
    <m/>
    <m/>
    <m/>
    <m/>
    <m/>
    <s v=" I"/>
    <m/>
    <m/>
    <m/>
    <m/>
    <m/>
    <x v="4"/>
    <m/>
    <m/>
    <m/>
    <m/>
  </r>
  <r>
    <n v="667"/>
    <x v="9"/>
    <s v="Area Sales Officer"/>
    <s v="ELE/Q7202"/>
    <n v="5"/>
    <m/>
    <m/>
    <m/>
    <m/>
    <m/>
    <n v="3"/>
    <n v="1"/>
    <s v="Graduate/BE/MTech."/>
    <m/>
    <m/>
    <n v="240"/>
    <m/>
    <m/>
    <m/>
    <m/>
    <m/>
    <m/>
    <s v=" I"/>
    <m/>
    <m/>
    <m/>
    <m/>
    <m/>
    <x v="4"/>
    <m/>
    <m/>
    <m/>
    <m/>
  </r>
  <r>
    <n v="668"/>
    <x v="9"/>
    <s v="Assembly Line Operator"/>
    <s v="ELE/Q4301"/>
    <n v="4"/>
    <m/>
    <m/>
    <m/>
    <m/>
    <m/>
    <n v="4"/>
    <n v="1"/>
    <s v="12th Class/ITI"/>
    <m/>
    <m/>
    <n v="240"/>
    <m/>
    <m/>
    <m/>
    <m/>
    <m/>
    <m/>
    <s v=" I"/>
    <m/>
    <m/>
    <m/>
    <m/>
    <m/>
    <x v="4"/>
    <m/>
    <m/>
    <m/>
    <m/>
  </r>
  <r>
    <n v="669"/>
    <x v="9"/>
    <s v="Assembly Operator - Capacitor"/>
    <s v="ELE/Q0108"/>
    <n v="4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0"/>
    <x v="9"/>
    <s v="Assembly Operator - Energy Meter "/>
    <s v="ELE/Q7304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1"/>
    <x v="9"/>
    <s v="Assembly Operator - PLC"/>
    <s v="ELE/Q7305"/>
    <n v="3"/>
    <m/>
    <m/>
    <m/>
    <m/>
    <m/>
    <n v="4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2"/>
    <x v="9"/>
    <s v="Assembly Operator - UPS"/>
    <s v="ELE/Q7301"/>
    <n v="3"/>
    <m/>
    <m/>
    <m/>
    <m/>
    <m/>
    <n v="3"/>
    <n v="1"/>
    <s v="10th Class/ITI/Diploma"/>
    <m/>
    <m/>
    <n v="240"/>
    <m/>
    <m/>
    <m/>
    <m/>
    <m/>
    <m/>
    <s v=" I"/>
    <m/>
    <m/>
    <m/>
    <m/>
    <m/>
    <x v="4"/>
    <m/>
    <m/>
    <m/>
    <m/>
  </r>
  <r>
    <n v="673"/>
    <x v="9"/>
    <s v="Assembly Operator -  PMD and X-Ray"/>
    <s v="ELE/Q7801"/>
    <n v="4"/>
    <m/>
    <m/>
    <m/>
    <m/>
    <m/>
    <n v="5"/>
    <n v="1"/>
    <s v="ITI/Diploma"/>
    <m/>
    <m/>
    <n v="240"/>
    <m/>
    <m/>
    <m/>
    <m/>
    <m/>
    <m/>
    <s v=" I"/>
    <m/>
    <m/>
    <m/>
    <m/>
    <m/>
    <x v="4"/>
    <m/>
    <m/>
    <m/>
    <m/>
  </r>
  <r>
    <n v="674"/>
    <x v="9"/>
    <s v="Assembly Operator - RAC"/>
    <s v="ELE/Q3501"/>
    <n v="4"/>
    <m/>
    <m/>
    <m/>
    <m/>
    <m/>
    <n v="4"/>
    <n v="1"/>
    <s v="10th Class/ITI/Diploma"/>
    <m/>
    <m/>
    <n v="240"/>
    <m/>
    <m/>
    <m/>
    <m/>
    <m/>
    <m/>
    <s v=" I"/>
    <m/>
    <m/>
    <s v="Cat 1 (Phase 1)"/>
    <m/>
    <m/>
    <x v="4"/>
    <m/>
    <m/>
    <m/>
    <m/>
  </r>
  <r>
    <n v="675"/>
    <x v="9"/>
    <s v="Assembly Operator - TV"/>
    <s v="ELE/Q3502"/>
    <n v="4"/>
    <m/>
    <m/>
    <m/>
    <m/>
    <m/>
    <n v="4"/>
    <n v="1"/>
    <s v="10th Class/ITI/Diploma"/>
    <m/>
    <m/>
    <n v="240"/>
    <m/>
    <m/>
    <m/>
    <m/>
    <m/>
    <m/>
    <s v=" I"/>
    <m/>
    <m/>
    <m/>
    <m/>
    <m/>
    <x v="4"/>
    <m/>
    <m/>
    <m/>
    <m/>
  </r>
  <r>
    <n v="676"/>
    <x v="9"/>
    <s v="Assembly Supervisor"/>
    <s v="ELE/Q6305"/>
    <n v="5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77"/>
    <x v="9"/>
    <s v="Auto - AOI Machine Operator"/>
    <s v="ELE/Q66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78"/>
    <x v="9"/>
    <s v="Auto Tester - Capacitor"/>
    <s v="ELE/Q0103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679"/>
    <x v="9"/>
    <s v="Bare Board Testing Operator"/>
    <s v="ELE/Q24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80"/>
    <x v="9"/>
    <s v="Box Assembly Operator"/>
    <s v="ELE/Q7802"/>
    <n v="4"/>
    <m/>
    <m/>
    <m/>
    <m/>
    <m/>
    <n v="5"/>
    <n v="1"/>
    <s v="12th Class/ITI"/>
    <m/>
    <m/>
    <n v="300"/>
    <m/>
    <m/>
    <m/>
    <m/>
    <m/>
    <m/>
    <s v=" I"/>
    <m/>
    <m/>
    <m/>
    <m/>
    <m/>
    <x v="4"/>
    <m/>
    <m/>
    <m/>
    <m/>
  </r>
  <r>
    <n v="681"/>
    <x v="9"/>
    <s v="Box-building Assembly Technician"/>
    <s v="ELE/Q5306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682"/>
    <x v="9"/>
    <s v="Business Development Executive"/>
    <s v="ELE/Q1101"/>
    <n v="5"/>
    <m/>
    <m/>
    <m/>
    <m/>
    <m/>
    <n v="3"/>
    <n v="1"/>
    <s v="BE/Btech"/>
    <m/>
    <m/>
    <n v="300"/>
    <m/>
    <m/>
    <m/>
    <m/>
    <m/>
    <m/>
    <s v=" I"/>
    <m/>
    <m/>
    <m/>
    <m/>
    <m/>
    <x v="4"/>
    <m/>
    <m/>
    <m/>
    <m/>
  </r>
  <r>
    <n v="683"/>
    <x v="9"/>
    <s v="Calibration Engineer "/>
    <s v="ELE/Q8002"/>
    <n v="4"/>
    <m/>
    <m/>
    <m/>
    <m/>
    <m/>
    <n v="4"/>
    <n v="1"/>
    <s v="ITI/Diploma/BE/Bio-Med Engineer"/>
    <m/>
    <m/>
    <n v="240"/>
    <m/>
    <m/>
    <m/>
    <m/>
    <m/>
    <m/>
    <s v=" I"/>
    <m/>
    <m/>
    <m/>
    <m/>
    <m/>
    <x v="4"/>
    <m/>
    <m/>
    <m/>
    <m/>
  </r>
  <r>
    <n v="684"/>
    <x v="9"/>
    <s v="Capping Operator"/>
    <s v="ELE/Q0107"/>
    <n v="3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685"/>
    <x v="9"/>
    <s v="CCTV Installation Technician"/>
    <s v="ELE/Q4605"/>
    <n v="4"/>
    <m/>
    <m/>
    <m/>
    <m/>
    <m/>
    <n v="4"/>
    <n v="1"/>
    <s v="12th Class"/>
    <n v="180"/>
    <n v="180"/>
    <n v="360"/>
    <m/>
    <m/>
    <m/>
    <m/>
    <s v="Yes"/>
    <s v="Yes"/>
    <s v=" I"/>
    <s v="A"/>
    <s v="Yes"/>
    <m/>
    <m/>
    <m/>
    <x v="3"/>
    <m/>
    <m/>
    <m/>
    <m/>
  </r>
  <r>
    <n v="686"/>
    <x v="9"/>
    <s v="Circuit Imaging Operator "/>
    <s v="ELE/Q22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4"/>
    <m/>
    <m/>
    <m/>
    <m/>
  </r>
  <r>
    <n v="687"/>
    <x v="9"/>
    <s v="Coating, Curing &amp; Marking Operator"/>
    <s v="ELE/Q0110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688"/>
    <x v="9"/>
    <s v="Component Preparation Operator"/>
    <s v="ELE/Q5202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689"/>
    <x v="9"/>
    <s v="Customer Care Executive"/>
    <s v="ELE/Q4603"/>
    <n v="3"/>
    <m/>
    <m/>
    <m/>
    <m/>
    <m/>
    <n v="3"/>
    <n v="1"/>
    <s v="Diploma/BSc."/>
    <m/>
    <m/>
    <n v="200"/>
    <m/>
    <m/>
    <m/>
    <m/>
    <m/>
    <m/>
    <s v=" I"/>
    <m/>
    <m/>
    <m/>
    <m/>
    <m/>
    <x v="4"/>
    <m/>
    <m/>
    <m/>
    <m/>
  </r>
  <r>
    <n v="690"/>
    <x v="9"/>
    <s v="Customer Inspection Technician"/>
    <s v="ELE/Q6501"/>
    <n v="4"/>
    <m/>
    <m/>
    <m/>
    <m/>
    <m/>
    <n v="4"/>
    <n v="1"/>
    <s v="ITI/Diploma/BE, Btech,"/>
    <m/>
    <m/>
    <n v="240"/>
    <m/>
    <m/>
    <m/>
    <m/>
    <m/>
    <m/>
    <s v=" I"/>
    <m/>
    <m/>
    <m/>
    <m/>
    <m/>
    <x v="4"/>
    <m/>
    <m/>
    <m/>
    <m/>
  </r>
  <r>
    <n v="691"/>
    <x v="9"/>
    <s v="Cutting, Crimping and Connector Assembly Operator"/>
    <s v="ELE/Q0115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692"/>
    <x v="9"/>
    <s v="DAS Set Top Box Installation &amp; Service Technician"/>
    <s v="ELE/Q8102"/>
    <n v="4"/>
    <m/>
    <m/>
    <m/>
    <m/>
    <m/>
    <n v="3"/>
    <n v="1"/>
    <s v="8th Class + 2 yrs/10th"/>
    <n v="180"/>
    <n v="120"/>
    <n v="300"/>
    <m/>
    <m/>
    <m/>
    <m/>
    <s v="Yes"/>
    <m/>
    <s v=" I"/>
    <m/>
    <m/>
    <m/>
    <m/>
    <m/>
    <x v="3"/>
    <m/>
    <m/>
    <m/>
    <m/>
  </r>
  <r>
    <n v="693"/>
    <x v="9"/>
    <s v="Design-for-Manufacture Engineer"/>
    <s v="ELE/Q6101"/>
    <n v="5"/>
    <m/>
    <m/>
    <m/>
    <m/>
    <m/>
    <n v="2"/>
    <n v="1"/>
    <s v="Btech/Mtech"/>
    <m/>
    <m/>
    <n v="300"/>
    <m/>
    <m/>
    <m/>
    <m/>
    <m/>
    <m/>
    <s v=" I"/>
    <m/>
    <m/>
    <m/>
    <m/>
    <m/>
    <x v="4"/>
    <m/>
    <m/>
    <m/>
    <m/>
  </r>
  <r>
    <n v="694"/>
    <x v="9"/>
    <s v="Design-for-Test Engineer"/>
    <s v="ELE/Q1402"/>
    <n v="5"/>
    <m/>
    <m/>
    <m/>
    <m/>
    <m/>
    <n v="2"/>
    <n v="1"/>
    <s v="BE/MTech."/>
    <m/>
    <m/>
    <n v="300"/>
    <m/>
    <m/>
    <m/>
    <m/>
    <m/>
    <m/>
    <s v=" I"/>
    <m/>
    <m/>
    <m/>
    <m/>
    <m/>
    <x v="4"/>
    <m/>
    <m/>
    <m/>
    <m/>
  </r>
  <r>
    <n v="695"/>
    <x v="9"/>
    <s v="Die Bonding Operator"/>
    <s v="ELE/Q1701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696"/>
    <x v="9"/>
    <s v="Disk Duplicator"/>
    <s v="ELE/Q4302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697"/>
    <x v="9"/>
    <s v="Draftsman"/>
    <s v="ELE/Q7101"/>
    <n v="5"/>
    <m/>
    <m/>
    <m/>
    <m/>
    <m/>
    <n v="2"/>
    <n v="1"/>
    <s v="Diploma/BTech"/>
    <m/>
    <m/>
    <n v="240"/>
    <m/>
    <m/>
    <m/>
    <m/>
    <m/>
    <m/>
    <s v=" I"/>
    <m/>
    <m/>
    <m/>
    <m/>
    <m/>
    <x v="4"/>
    <m/>
    <m/>
    <m/>
    <m/>
  </r>
  <r>
    <n v="698"/>
    <x v="9"/>
    <s v="Drilling Operator "/>
    <s v="ELE/Q2102"/>
    <n v="4"/>
    <m/>
    <m/>
    <m/>
    <m/>
    <m/>
    <n v="3"/>
    <n v="1"/>
    <s v="10th/12th Class/ITI"/>
    <m/>
    <m/>
    <n v="240"/>
    <m/>
    <m/>
    <m/>
    <m/>
    <m/>
    <m/>
    <s v=" I"/>
    <m/>
    <m/>
    <m/>
    <m/>
    <m/>
    <x v="4"/>
    <m/>
    <m/>
    <m/>
    <m/>
  </r>
  <r>
    <n v="699"/>
    <x v="9"/>
    <s v="DTH Set Top Box Installation &amp; Service Technician"/>
    <s v="ELE/Q8101"/>
    <n v="4"/>
    <m/>
    <m/>
    <m/>
    <m/>
    <m/>
    <n v="3"/>
    <n v="1"/>
    <s v="8th Class + 2 yrs/10th"/>
    <n v="180"/>
    <n v="120"/>
    <n v="300"/>
    <m/>
    <m/>
    <m/>
    <m/>
    <s v="Yes"/>
    <s v="Yes"/>
    <s v=" I"/>
    <s v="A"/>
    <s v="Yes"/>
    <m/>
    <m/>
    <m/>
    <x v="3"/>
    <m/>
    <m/>
    <m/>
    <m/>
  </r>
  <r>
    <n v="700"/>
    <x v="9"/>
    <s v="Electrical Assembly Operator – Control Panel"/>
    <s v="ELE/Q7306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01"/>
    <x v="9"/>
    <s v="Electrical Design Developer"/>
    <s v="ELE/Q3801"/>
    <n v="5"/>
    <m/>
    <m/>
    <m/>
    <m/>
    <m/>
    <n v="2"/>
    <n v="1"/>
    <s v="B.Tech"/>
    <m/>
    <m/>
    <n v="240"/>
    <m/>
    <m/>
    <m/>
    <m/>
    <m/>
    <m/>
    <s v=" I"/>
    <m/>
    <m/>
    <m/>
    <m/>
    <m/>
    <x v="4"/>
    <m/>
    <m/>
    <m/>
    <m/>
  </r>
  <r>
    <n v="702"/>
    <x v="9"/>
    <s v="Electrical Technician"/>
    <s v="ELE/Q6301"/>
    <n v="3"/>
    <m/>
    <m/>
    <m/>
    <m/>
    <m/>
    <n v="3"/>
    <n v="1"/>
    <s v="10th Class/ITI"/>
    <m/>
    <m/>
    <n v="200"/>
    <m/>
    <m/>
    <m/>
    <m/>
    <m/>
    <m/>
    <s v=" I"/>
    <m/>
    <m/>
    <m/>
    <s v="IEL701"/>
    <m/>
    <x v="4"/>
    <m/>
    <m/>
    <m/>
    <m/>
  </r>
  <r>
    <n v="703"/>
    <x v="9"/>
    <s v="Electronic Hardware Design Engineer"/>
    <s v="ELE/Q6102"/>
    <n v="5"/>
    <m/>
    <m/>
    <m/>
    <m/>
    <m/>
    <n v="2"/>
    <n v="1"/>
    <s v="Diploma/BE"/>
    <m/>
    <m/>
    <n v="300"/>
    <m/>
    <m/>
    <m/>
    <m/>
    <m/>
    <m/>
    <s v=" I"/>
    <m/>
    <m/>
    <m/>
    <m/>
    <m/>
    <x v="4"/>
    <m/>
    <m/>
    <m/>
    <m/>
  </r>
  <r>
    <n v="704"/>
    <x v="9"/>
    <s v="Embedded Software Engineer"/>
    <s v="ELE/Q1501"/>
    <n v="5"/>
    <m/>
    <m/>
    <m/>
    <m/>
    <m/>
    <n v="2"/>
    <n v="1"/>
    <s v="B.E. (CSI)"/>
    <m/>
    <m/>
    <n v="300"/>
    <m/>
    <m/>
    <m/>
    <m/>
    <m/>
    <m/>
    <s v=" I"/>
    <m/>
    <m/>
    <m/>
    <m/>
    <m/>
    <x v="3"/>
    <m/>
    <m/>
    <m/>
    <m/>
  </r>
  <r>
    <n v="705"/>
    <x v="9"/>
    <s v="Encapsulation Operator"/>
    <s v="ELE/Q1703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706"/>
    <x v="9"/>
    <s v="Field Engineer - TV"/>
    <s v="ELE/Q3108"/>
    <n v="4"/>
    <m/>
    <m/>
    <m/>
    <m/>
    <m/>
    <n v="4"/>
    <n v="1"/>
    <s v="8th Class/ITI/Diploma"/>
    <m/>
    <m/>
    <n v="240"/>
    <m/>
    <m/>
    <m/>
    <m/>
    <m/>
    <m/>
    <s v=" I"/>
    <m/>
    <m/>
    <m/>
    <m/>
    <m/>
    <x v="4"/>
    <m/>
    <m/>
    <m/>
    <m/>
  </r>
  <r>
    <n v="707"/>
    <x v="9"/>
    <s v="Field Engineer - RACW"/>
    <s v="ELE/Q3105"/>
    <n v="5"/>
    <m/>
    <m/>
    <m/>
    <m/>
    <m/>
    <n v="8"/>
    <n v="1"/>
    <s v="8th Class+ 2 yrs/10th"/>
    <n v="180"/>
    <n v="180"/>
    <n v="360"/>
    <m/>
    <m/>
    <m/>
    <m/>
    <s v="Yes"/>
    <s v="Yes"/>
    <s v=" I"/>
    <m/>
    <m/>
    <s v="Cat 1 (Phase 1)"/>
    <m/>
    <m/>
    <x v="3"/>
    <m/>
    <m/>
    <m/>
    <m/>
  </r>
  <r>
    <n v="708"/>
    <x v="9"/>
    <s v="Field Technician - AC"/>
    <s v="ELE/Q3102"/>
    <n v="4"/>
    <m/>
    <m/>
    <m/>
    <m/>
    <m/>
    <n v="4"/>
    <n v="1"/>
    <s v="8th Class+ 2 yrs"/>
    <m/>
    <m/>
    <n v="300"/>
    <m/>
    <m/>
    <m/>
    <m/>
    <m/>
    <m/>
    <s v=" I"/>
    <m/>
    <m/>
    <m/>
    <s v="REF702"/>
    <m/>
    <x v="4"/>
    <m/>
    <m/>
    <m/>
    <m/>
  </r>
  <r>
    <n v="709"/>
    <x v="9"/>
    <s v="Field Technician - Computing and Peripherals"/>
    <s v="ELE/Q4601"/>
    <n v="4"/>
    <m/>
    <m/>
    <m/>
    <m/>
    <m/>
    <n v="4"/>
    <n v="1"/>
    <s v="ITI/Diploma"/>
    <n v="180"/>
    <n v="120"/>
    <n v="300"/>
    <m/>
    <m/>
    <m/>
    <m/>
    <s v="Yes"/>
    <s v="Yes"/>
    <s v=" I"/>
    <s v="A"/>
    <s v="Yes"/>
    <m/>
    <s v="ICT703"/>
    <m/>
    <x v="4"/>
    <m/>
    <m/>
    <m/>
    <m/>
  </r>
  <r>
    <n v="710"/>
    <x v="9"/>
    <s v="Field Technician - Digital Camera"/>
    <s v="ELE/Q3107"/>
    <n v="4"/>
    <m/>
    <m/>
    <m/>
    <m/>
    <m/>
    <n v="3"/>
    <n v="1"/>
    <s v="8th Class/ITI/Diploma"/>
    <m/>
    <m/>
    <n v="240"/>
    <m/>
    <m/>
    <m/>
    <m/>
    <m/>
    <m/>
    <s v=" I"/>
    <m/>
    <m/>
    <m/>
    <m/>
    <m/>
    <x v="4"/>
    <m/>
    <m/>
    <m/>
    <m/>
  </r>
  <r>
    <n v="711"/>
    <x v="9"/>
    <s v="Field Technician - Networking and Storage"/>
    <s v="ELE/Q4606"/>
    <n v="4"/>
    <m/>
    <m/>
    <m/>
    <m/>
    <m/>
    <n v="4"/>
    <n v="1"/>
    <s v="Diploma"/>
    <n v="180"/>
    <n v="180"/>
    <n v="360"/>
    <m/>
    <m/>
    <m/>
    <m/>
    <s v="Yes"/>
    <s v="Yes"/>
    <s v=" I"/>
    <s v="A"/>
    <s v="Yes"/>
    <m/>
    <s v="ICT704"/>
    <m/>
    <x v="3"/>
    <m/>
    <m/>
    <m/>
    <m/>
  </r>
  <r>
    <n v="712"/>
    <x v="9"/>
    <s v="Field Technician - Other Home Appliances"/>
    <s v="ELE/Q3104"/>
    <n v="4"/>
    <m/>
    <m/>
    <m/>
    <m/>
    <m/>
    <n v="6"/>
    <n v="1"/>
    <s v="8th Class/ITI/Diploma"/>
    <n v="180"/>
    <n v="180"/>
    <n v="360"/>
    <m/>
    <m/>
    <m/>
    <m/>
    <s v="Yes"/>
    <s v="Yes"/>
    <s v=" I"/>
    <s v="A"/>
    <s v="Yes"/>
    <m/>
    <m/>
    <m/>
    <x v="4"/>
    <m/>
    <m/>
    <m/>
    <m/>
  </r>
  <r>
    <n v="713"/>
    <x v="9"/>
    <s v="Field Technician - Refrigerator"/>
    <s v="ELE/Q3103"/>
    <n v="4"/>
    <m/>
    <m/>
    <m/>
    <m/>
    <m/>
    <n v="4"/>
    <n v="1"/>
    <s v="8th Class+ 2 yrs/10th"/>
    <m/>
    <m/>
    <n v="300"/>
    <m/>
    <m/>
    <m/>
    <m/>
    <m/>
    <m/>
    <s v=" I"/>
    <m/>
    <m/>
    <m/>
    <s v="REF703"/>
    <m/>
    <x v="3"/>
    <m/>
    <m/>
    <m/>
    <m/>
  </r>
  <r>
    <n v="714"/>
    <x v="9"/>
    <s v="Field Technician - UPS and Inverter"/>
    <s v="ELE/Q7201"/>
    <n v="4"/>
    <m/>
    <m/>
    <m/>
    <m/>
    <m/>
    <n v="4"/>
    <n v="1"/>
    <s v="8th Class+ 2 yrs/10th"/>
    <m/>
    <m/>
    <n v="300"/>
    <m/>
    <m/>
    <m/>
    <m/>
    <m/>
    <s v="Yes"/>
    <s v=" I"/>
    <m/>
    <m/>
    <s v="Cat 1 (Phase 1)"/>
    <m/>
    <m/>
    <x v="3"/>
    <m/>
    <m/>
    <m/>
    <m/>
  </r>
  <r>
    <n v="715"/>
    <x v="9"/>
    <s v="Field Technician - Washing Machine"/>
    <s v="ELE/Q3106"/>
    <n v="4"/>
    <m/>
    <m/>
    <m/>
    <m/>
    <m/>
    <n v="4"/>
    <n v="1"/>
    <s v="8th Class+ 2 yrs/10th"/>
    <m/>
    <m/>
    <n v="300"/>
    <m/>
    <m/>
    <m/>
    <m/>
    <m/>
    <m/>
    <s v=" I"/>
    <m/>
    <m/>
    <m/>
    <m/>
    <m/>
    <x v="3"/>
    <m/>
    <m/>
    <m/>
    <m/>
  </r>
  <r>
    <n v="716"/>
    <x v="9"/>
    <s v="Final Assembly Operator - Magnetics"/>
    <s v="ELE/Q0114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17"/>
    <x v="9"/>
    <s v="Final Product QC Technician"/>
    <s v="ELE/Q4402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18"/>
    <x v="9"/>
    <s v="Final Testing Technician"/>
    <s v="ELE/Q54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19"/>
    <x v="9"/>
    <s v="FPGA Design Engineer"/>
    <s v="ELE/Q8201"/>
    <n v="6"/>
    <m/>
    <m/>
    <m/>
    <m/>
    <m/>
    <n v="2"/>
    <n v="1"/>
    <s v="B.Tech"/>
    <m/>
    <m/>
    <n v="300"/>
    <m/>
    <m/>
    <m/>
    <m/>
    <m/>
    <m/>
    <s v=" I"/>
    <m/>
    <m/>
    <m/>
    <m/>
    <m/>
    <x v="4"/>
    <m/>
    <m/>
    <m/>
    <m/>
  </r>
  <r>
    <n v="720"/>
    <x v="9"/>
    <s v="Functional Tester "/>
    <s v="ELE/Q7401"/>
    <n v="3"/>
    <m/>
    <m/>
    <m/>
    <m/>
    <m/>
    <n v="5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21"/>
    <x v="9"/>
    <s v="Functional Tester - Medical  Devices"/>
    <s v="ELE/Q7803"/>
    <n v="4"/>
    <m/>
    <m/>
    <m/>
    <m/>
    <m/>
    <n v="6"/>
    <n v="1"/>
    <s v="ITI/Diploma"/>
    <m/>
    <m/>
    <n v="300"/>
    <m/>
    <m/>
    <m/>
    <m/>
    <m/>
    <m/>
    <s v=" I"/>
    <m/>
    <m/>
    <m/>
    <m/>
    <m/>
    <x v="4"/>
    <m/>
    <m/>
    <m/>
    <m/>
  </r>
  <r>
    <n v="722"/>
    <x v="9"/>
    <s v="Functional Tester - RAC"/>
    <s v="ELE/Q3601"/>
    <n v="4"/>
    <m/>
    <m/>
    <m/>
    <m/>
    <m/>
    <n v="4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23"/>
    <x v="9"/>
    <s v="Functional Tester - TV"/>
    <s v="ELE/Q3602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24"/>
    <x v="9"/>
    <s v="ICT Machine Operator"/>
    <s v="ELE/Q66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5"/>
    <x v="9"/>
    <s v="Incoming Inspection Technician"/>
    <s v="ELE/Q6401"/>
    <n v="3"/>
    <m/>
    <m/>
    <m/>
    <m/>
    <m/>
    <n v="3"/>
    <n v="1"/>
    <s v="10th Class/ITI"/>
    <m/>
    <m/>
    <n v="200"/>
    <m/>
    <m/>
    <m/>
    <m/>
    <m/>
    <m/>
    <s v=" I"/>
    <m/>
    <m/>
    <m/>
    <m/>
    <m/>
    <x v="4"/>
    <m/>
    <m/>
    <m/>
    <m/>
  </r>
  <r>
    <n v="726"/>
    <x v="9"/>
    <s v="Incoming QC Technician"/>
    <s v="ELE/Q4401"/>
    <n v="5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7"/>
    <x v="9"/>
    <s v="Injection Molding Operator"/>
    <s v="ELE/Q35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1"/>
    <m/>
    <m/>
    <m/>
    <m/>
  </r>
  <r>
    <n v="728"/>
    <x v="9"/>
    <s v="Inner Layer and Pressing Operator "/>
    <s v="ELE/Q21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9"/>
    <x v="9"/>
    <s v="In-process and Final Quality Engineer"/>
    <s v="ELE/Q5501"/>
    <n v="5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30"/>
    <x v="9"/>
    <s v="Installation and Service Engineer"/>
    <s v="ELE/Q8001"/>
    <n v="4"/>
    <m/>
    <m/>
    <m/>
    <m/>
    <m/>
    <n v="7"/>
    <n v="1"/>
    <s v="ITI/Diploma"/>
    <m/>
    <m/>
    <n v="300"/>
    <m/>
    <m/>
    <m/>
    <m/>
    <m/>
    <m/>
    <s v=" I"/>
    <m/>
    <m/>
    <m/>
    <m/>
    <m/>
    <x v="4"/>
    <m/>
    <m/>
    <m/>
    <m/>
  </r>
  <r>
    <n v="731"/>
    <x v="9"/>
    <s v="Installation Technician - Computing and Peripherals"/>
    <s v="ELE/Q4609"/>
    <n v="3"/>
    <m/>
    <m/>
    <m/>
    <m/>
    <m/>
    <n v="3"/>
    <n v="1"/>
    <s v="10th Class"/>
    <m/>
    <m/>
    <n v="200"/>
    <m/>
    <m/>
    <m/>
    <m/>
    <m/>
    <m/>
    <s v=" I"/>
    <m/>
    <m/>
    <s v="Cat 1 (Phase 1)"/>
    <m/>
    <m/>
    <x v="3"/>
    <m/>
    <m/>
    <m/>
    <m/>
  </r>
  <r>
    <n v="732"/>
    <x v="9"/>
    <s v="In-Store Demonstrator"/>
    <s v="ELE/Q3202"/>
    <n v="3"/>
    <m/>
    <m/>
    <m/>
    <m/>
    <m/>
    <n v="3"/>
    <n v="1"/>
    <s v="10th Class/Graduate"/>
    <m/>
    <m/>
    <n v="200"/>
    <m/>
    <m/>
    <m/>
    <m/>
    <m/>
    <m/>
    <s v=" I"/>
    <m/>
    <m/>
    <m/>
    <m/>
    <m/>
    <x v="4"/>
    <m/>
    <m/>
    <m/>
    <m/>
  </r>
  <r>
    <n v="733"/>
    <x v="9"/>
    <s v="IT Coordinator in School"/>
    <s v="ELE/Q4701"/>
    <n v="4"/>
    <m/>
    <m/>
    <m/>
    <m/>
    <m/>
    <n v="3"/>
    <n v="1"/>
    <s v="Diploma/BTech"/>
    <m/>
    <m/>
    <n v="240"/>
    <m/>
    <m/>
    <m/>
    <m/>
    <m/>
    <s v="Yes"/>
    <s v=" I"/>
    <m/>
    <m/>
    <s v="Cat 1 (Phase 1)"/>
    <m/>
    <m/>
    <x v="4"/>
    <m/>
    <m/>
    <m/>
    <m/>
  </r>
  <r>
    <n v="734"/>
    <x v="9"/>
    <s v="LED Light Design Engineer"/>
    <s v="ELE/Q9101"/>
    <n v="5"/>
    <m/>
    <m/>
    <m/>
    <m/>
    <m/>
    <n v="3"/>
    <n v="1"/>
    <s v="Diploma/BTech"/>
    <m/>
    <m/>
    <n v="300"/>
    <m/>
    <m/>
    <m/>
    <m/>
    <m/>
    <m/>
    <s v=" I"/>
    <m/>
    <m/>
    <m/>
    <m/>
    <m/>
    <x v="4"/>
    <m/>
    <m/>
    <m/>
    <m/>
  </r>
  <r>
    <n v="735"/>
    <x v="9"/>
    <s v="LED Light Design Validation Engineer"/>
    <s v="ELE/Q9102"/>
    <n v="5"/>
    <m/>
    <m/>
    <m/>
    <m/>
    <m/>
    <n v="3"/>
    <n v="1"/>
    <s v="Diploma/BTech"/>
    <m/>
    <m/>
    <n v="300"/>
    <m/>
    <m/>
    <m/>
    <m/>
    <m/>
    <m/>
    <s v=" I"/>
    <m/>
    <m/>
    <m/>
    <m/>
    <m/>
    <x v="4"/>
    <m/>
    <m/>
    <m/>
    <m/>
  </r>
  <r>
    <n v="736"/>
    <x v="9"/>
    <s v="LED Light Repair Technician"/>
    <s v="ELE/Q9302"/>
    <n v="4"/>
    <m/>
    <m/>
    <m/>
    <m/>
    <m/>
    <n v="3"/>
    <n v="1"/>
    <s v="ITI/ Diploma"/>
    <n v="180"/>
    <n v="180"/>
    <n v="360"/>
    <m/>
    <m/>
    <m/>
    <m/>
    <s v="Yes"/>
    <s v="Yes"/>
    <s v=" I"/>
    <s v="A"/>
    <s v="Yes"/>
    <m/>
    <m/>
    <m/>
    <x v="3"/>
    <m/>
    <m/>
    <m/>
    <m/>
  </r>
  <r>
    <n v="737"/>
    <x v="9"/>
    <s v="LED Luminaries Testing &amp; Measurement Technician"/>
    <s v="ELE/Q9301"/>
    <n v="4"/>
    <m/>
    <m/>
    <m/>
    <m/>
    <m/>
    <n v="3"/>
    <n v="1"/>
    <s v="Diploma/BTech"/>
    <m/>
    <m/>
    <n v="240"/>
    <m/>
    <m/>
    <m/>
    <m/>
    <m/>
    <m/>
    <s v=" I"/>
    <m/>
    <m/>
    <m/>
    <m/>
    <m/>
    <x v="4"/>
    <m/>
    <m/>
    <m/>
    <m/>
  </r>
  <r>
    <n v="738"/>
    <x v="9"/>
    <s v="Machine Maintenance Technician"/>
    <s v="ELE/Q370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739"/>
    <x v="9"/>
    <s v="Maintenance Executive"/>
    <s v="ELE/Q25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40"/>
    <x v="9"/>
    <s v="Maintenance Technician"/>
    <s v="ELE/Q450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741"/>
    <x v="9"/>
    <s v="Manual Insertion Operator"/>
    <s v="ELE/Q5305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42"/>
    <x v="9"/>
    <s v="Manual Soldering Technician"/>
    <s v="ELE/Q0105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43"/>
    <x v="9"/>
    <s v="Masking Machine Operator"/>
    <s v="ELE/Q0116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44"/>
    <x v="9"/>
    <s v="Material Inspector"/>
    <s v="ELE/Q3401"/>
    <n v="4"/>
    <m/>
    <m/>
    <m/>
    <m/>
    <m/>
    <n v="2"/>
    <n v="1"/>
    <s v="10th/ Standard/ITI"/>
    <m/>
    <m/>
    <n v="200"/>
    <m/>
    <m/>
    <m/>
    <m/>
    <m/>
    <m/>
    <s v=" I"/>
    <m/>
    <m/>
    <m/>
    <m/>
    <m/>
    <x v="4"/>
    <m/>
    <m/>
    <m/>
    <m/>
  </r>
  <r>
    <n v="745"/>
    <x v="9"/>
    <s v="Mechanical Assembly Operator"/>
    <s v="ELE/Q92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3"/>
    <m/>
    <m/>
    <m/>
    <m/>
  </r>
  <r>
    <n v="746"/>
    <x v="9"/>
    <s v="Mechanical Fitter"/>
    <s v="ELE/Q6302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747"/>
    <x v="9"/>
    <s v="Mechanical Fitter – Control Panel"/>
    <s v="ELE/Q7303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48"/>
    <x v="9"/>
    <s v="Mechanical Sub-assembly Technician"/>
    <s v="ELE/Q6304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49"/>
    <x v="9"/>
    <s v="Mobile Phone Hardware Repair Technician"/>
    <s v="ELE/Q8104"/>
    <n v="4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m/>
    <x v="3"/>
    <m/>
    <m/>
    <m/>
    <m/>
  </r>
  <r>
    <n v="750"/>
    <x v="9"/>
    <s v="Module Soldering Operator"/>
    <s v="ELE/Q58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51"/>
    <x v="9"/>
    <s v="PCB - AOI Machine Operator"/>
    <s v="ELE/Q5401"/>
    <n v="4"/>
    <m/>
    <m/>
    <m/>
    <m/>
    <m/>
    <n v="3"/>
    <n v="1"/>
    <s v="ITI"/>
    <m/>
    <m/>
    <n v="240"/>
    <m/>
    <m/>
    <m/>
    <m/>
    <m/>
    <m/>
    <s v=" I"/>
    <m/>
    <m/>
    <m/>
    <m/>
    <m/>
    <x v="4"/>
    <m/>
    <m/>
    <m/>
    <m/>
  </r>
  <r>
    <n v="752"/>
    <x v="9"/>
    <s v="PCB Assembly Operator"/>
    <s v="ELE/Q7804"/>
    <n v="4"/>
    <m/>
    <m/>
    <m/>
    <m/>
    <m/>
    <n v="3"/>
    <n v="1"/>
    <s v="10th/12th Class/ITI/Diploma"/>
    <m/>
    <m/>
    <n v="240"/>
    <m/>
    <m/>
    <m/>
    <m/>
    <m/>
    <m/>
    <s v=" I"/>
    <m/>
    <m/>
    <m/>
    <m/>
    <m/>
    <x v="4"/>
    <m/>
    <m/>
    <m/>
    <m/>
  </r>
  <r>
    <n v="753"/>
    <x v="9"/>
    <s v="PCB Design Engineer"/>
    <s v="ELE/Q8703"/>
    <n v="4"/>
    <m/>
    <m/>
    <m/>
    <m/>
    <m/>
    <n v="3"/>
    <n v="1"/>
    <s v="Diploma"/>
    <m/>
    <m/>
    <n v="300"/>
    <m/>
    <m/>
    <m/>
    <m/>
    <m/>
    <m/>
    <s v=" I"/>
    <m/>
    <m/>
    <m/>
    <m/>
    <m/>
    <x v="4"/>
    <m/>
    <m/>
    <m/>
    <m/>
  </r>
  <r>
    <n v="754"/>
    <x v="9"/>
    <s v="Performance Tester "/>
    <s v="ELE/Q7402"/>
    <n v="4"/>
    <m/>
    <m/>
    <m/>
    <m/>
    <m/>
    <n v="5"/>
    <n v="1"/>
    <s v="12th Class/ITI/Diploma"/>
    <m/>
    <m/>
    <n v="300"/>
    <m/>
    <m/>
    <m/>
    <m/>
    <m/>
    <m/>
    <s v=" I"/>
    <m/>
    <m/>
    <m/>
    <m/>
    <m/>
    <x v="4"/>
    <m/>
    <m/>
    <m/>
    <m/>
  </r>
  <r>
    <n v="755"/>
    <x v="9"/>
    <s v="Performance Tester - TV"/>
    <s v="ELE/Q3607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56"/>
    <x v="9"/>
    <s v="Performance Tester -RACWO"/>
    <s v="ELE/Q3606"/>
    <n v="4"/>
    <m/>
    <m/>
    <m/>
    <m/>
    <m/>
    <n v="5"/>
    <n v="1"/>
    <s v="12th Class/ITI/Diploma"/>
    <m/>
    <m/>
    <n v="300"/>
    <m/>
    <m/>
    <m/>
    <m/>
    <m/>
    <m/>
    <s v=" I"/>
    <m/>
    <m/>
    <m/>
    <m/>
    <m/>
    <x v="4"/>
    <m/>
    <m/>
    <m/>
    <m/>
  </r>
  <r>
    <n v="757"/>
    <x v="9"/>
    <s v="Physical Design Engineer"/>
    <s v="ELE/Q1401"/>
    <n v="5"/>
    <m/>
    <m/>
    <m/>
    <m/>
    <m/>
    <n v="2"/>
    <n v="1"/>
    <s v="BE, Btech/Mtech"/>
    <m/>
    <m/>
    <n v="300"/>
    <m/>
    <m/>
    <m/>
    <m/>
    <m/>
    <m/>
    <s v=" I"/>
    <m/>
    <m/>
    <m/>
    <m/>
    <m/>
    <x v="4"/>
    <m/>
    <m/>
    <m/>
    <m/>
  </r>
  <r>
    <n v="758"/>
    <x v="9"/>
    <s v="Pick and Place Assembly Operator"/>
    <s v="ELE/Q5102"/>
    <n v="4"/>
    <m/>
    <m/>
    <m/>
    <m/>
    <m/>
    <n v="3"/>
    <n v="1"/>
    <s v="10th Class"/>
    <n v="85"/>
    <n v="215"/>
    <n v="300"/>
    <m/>
    <m/>
    <m/>
    <m/>
    <s v="Yes"/>
    <m/>
    <s v=" I"/>
    <m/>
    <m/>
    <m/>
    <m/>
    <m/>
    <x v="3"/>
    <m/>
    <m/>
    <m/>
    <m/>
  </r>
  <r>
    <n v="759"/>
    <x v="9"/>
    <s v="Potting and Curing Operator "/>
    <s v="ELE/Q66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60"/>
    <x v="9"/>
    <s v="PPC Engineer"/>
    <s v="ELE/Q6201"/>
    <n v="5"/>
    <m/>
    <m/>
    <m/>
    <m/>
    <m/>
    <n v="3"/>
    <n v="1"/>
    <s v="Diploma/BE"/>
    <m/>
    <m/>
    <n v="300"/>
    <m/>
    <m/>
    <m/>
    <m/>
    <m/>
    <m/>
    <s v=" I"/>
    <m/>
    <m/>
    <m/>
    <m/>
    <m/>
    <x v="4"/>
    <m/>
    <m/>
    <m/>
    <m/>
  </r>
  <r>
    <n v="761"/>
    <x v="9"/>
    <s v="Pre Sales Solar Technical Support Engineer"/>
    <s v="ELE/Q5602"/>
    <n v="5"/>
    <m/>
    <m/>
    <m/>
    <m/>
    <m/>
    <n v="4"/>
    <n v="1"/>
    <s v="Diploma in Electrical/Electronics"/>
    <m/>
    <m/>
    <n v="240"/>
    <m/>
    <m/>
    <m/>
    <m/>
    <m/>
    <m/>
    <s v=" I"/>
    <m/>
    <m/>
    <m/>
    <m/>
    <m/>
    <x v="1"/>
    <m/>
    <m/>
    <m/>
    <m/>
  </r>
  <r>
    <n v="762"/>
    <x v="9"/>
    <s v="Pressing Machine Operator"/>
    <s v="ELE/Q0106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63"/>
    <x v="9"/>
    <s v="Product Engineer"/>
    <s v="ELE/Q4201"/>
    <n v="5"/>
    <m/>
    <m/>
    <m/>
    <m/>
    <m/>
    <n v="3"/>
    <n v="1"/>
    <s v="B.Tech"/>
    <m/>
    <m/>
    <n v="300"/>
    <m/>
    <m/>
    <m/>
    <m/>
    <m/>
    <m/>
    <s v=" I"/>
    <m/>
    <m/>
    <m/>
    <m/>
    <m/>
    <x v="4"/>
    <m/>
    <m/>
    <m/>
    <m/>
  </r>
  <r>
    <n v="764"/>
    <x v="9"/>
    <s v="Purchase Executive"/>
    <s v="ELE/Q5701"/>
    <n v="5"/>
    <m/>
    <m/>
    <m/>
    <m/>
    <m/>
    <n v="3"/>
    <n v="1"/>
    <s v="Graduate/Post Graduate"/>
    <m/>
    <m/>
    <n v="240"/>
    <m/>
    <m/>
    <m/>
    <m/>
    <m/>
    <m/>
    <s v=" I"/>
    <m/>
    <m/>
    <m/>
    <m/>
    <m/>
    <x v="4"/>
    <m/>
    <m/>
    <m/>
    <m/>
  </r>
  <r>
    <n v="765"/>
    <x v="9"/>
    <s v="Purchase Executive-Medical Electronics"/>
    <s v="ELE/Q7701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66"/>
    <x v="9"/>
    <s v="PV System Maintenance Technician"/>
    <s v="ELE/Q6001"/>
    <n v="4"/>
    <m/>
    <m/>
    <m/>
    <m/>
    <m/>
    <n v="3"/>
    <n v="1"/>
    <s v="ITI/Diploma/BE, Btech,"/>
    <m/>
    <m/>
    <n v="240"/>
    <m/>
    <m/>
    <m/>
    <m/>
    <m/>
    <m/>
    <s v=" I"/>
    <m/>
    <m/>
    <m/>
    <m/>
    <m/>
    <x v="4"/>
    <m/>
    <m/>
    <m/>
    <m/>
  </r>
  <r>
    <n v="767"/>
    <x v="9"/>
    <s v="Quality Engineer"/>
    <s v="ELE/Q7901"/>
    <n v="5"/>
    <m/>
    <m/>
    <m/>
    <m/>
    <m/>
    <n v="5"/>
    <n v="1"/>
    <s v="Diploma/BTech, BE"/>
    <m/>
    <m/>
    <n v="300"/>
    <m/>
    <m/>
    <m/>
    <m/>
    <m/>
    <m/>
    <s v=" I"/>
    <m/>
    <m/>
    <m/>
    <m/>
    <m/>
    <x v="4"/>
    <m/>
    <m/>
    <m/>
    <m/>
  </r>
  <r>
    <n v="768"/>
    <x v="9"/>
    <s v="Reflow -oven Soldering Operator"/>
    <s v="ELE/Q5304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69"/>
    <x v="9"/>
    <s v="Reliability Tester "/>
    <s v="ELE/Q7404"/>
    <n v="3"/>
    <m/>
    <m/>
    <m/>
    <m/>
    <m/>
    <n v="3"/>
    <n v="1"/>
    <s v="10th Class/ITI"/>
    <m/>
    <m/>
    <n v="200"/>
    <m/>
    <m/>
    <m/>
    <m/>
    <m/>
    <m/>
    <s v=" I"/>
    <m/>
    <m/>
    <m/>
    <m/>
    <m/>
    <x v="4"/>
    <m/>
    <m/>
    <m/>
    <m/>
  </r>
  <r>
    <n v="770"/>
    <x v="9"/>
    <s v="Remote Helpdesk Technician"/>
    <s v="ELE/Q4604"/>
    <n v="3"/>
    <m/>
    <m/>
    <m/>
    <m/>
    <m/>
    <n v="3"/>
    <n v="1"/>
    <s v="Diploma/BE"/>
    <m/>
    <m/>
    <n v="200"/>
    <m/>
    <m/>
    <m/>
    <m/>
    <m/>
    <m/>
    <s v=" I"/>
    <m/>
    <m/>
    <m/>
    <m/>
    <m/>
    <x v="4"/>
    <m/>
    <m/>
    <m/>
    <m/>
  </r>
  <r>
    <n v="771"/>
    <x v="9"/>
    <s v="Repair Assistant Switches"/>
    <s v="ELE/Q8103"/>
    <n v="4"/>
    <m/>
    <m/>
    <m/>
    <m/>
    <m/>
    <n v="3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72"/>
    <x v="9"/>
    <s v="Routing Operator "/>
    <s v="ELE/Q21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73"/>
    <x v="9"/>
    <s v="Safety Tester - RACWO"/>
    <s v="ELE/Q3605"/>
    <n v="3"/>
    <m/>
    <m/>
    <m/>
    <m/>
    <m/>
    <n v="5"/>
    <n v="1"/>
    <s v="10th Class/ITI/Diploma"/>
    <m/>
    <m/>
    <n v="300"/>
    <m/>
    <m/>
    <m/>
    <m/>
    <m/>
    <m/>
    <s v=" I"/>
    <m/>
    <m/>
    <m/>
    <m/>
    <m/>
    <x v="4"/>
    <m/>
    <m/>
    <m/>
    <m/>
  </r>
  <r>
    <n v="774"/>
    <x v="9"/>
    <s v="Safety Tester - TV"/>
    <s v="ELE/Q3603"/>
    <n v="3"/>
    <m/>
    <m/>
    <m/>
    <m/>
    <m/>
    <n v="3"/>
    <n v="1"/>
    <s v="10th Class/ITI/Diploma"/>
    <m/>
    <m/>
    <n v="200"/>
    <m/>
    <m/>
    <m/>
    <m/>
    <m/>
    <m/>
    <s v=" I"/>
    <m/>
    <m/>
    <m/>
    <m/>
    <m/>
    <x v="4"/>
    <m/>
    <m/>
    <m/>
    <m/>
  </r>
  <r>
    <n v="775"/>
    <x v="9"/>
    <s v="Safety Testing Technician "/>
    <s v="ELE/Q7403"/>
    <n v="3"/>
    <m/>
    <m/>
    <m/>
    <m/>
    <m/>
    <n v="3"/>
    <n v="1"/>
    <s v="10th Class/ITI/Diploma"/>
    <m/>
    <m/>
    <n v="200"/>
    <m/>
    <m/>
    <m/>
    <m/>
    <m/>
    <m/>
    <s v=" I"/>
    <m/>
    <m/>
    <m/>
    <m/>
    <m/>
    <x v="4"/>
    <m/>
    <m/>
    <m/>
    <m/>
  </r>
  <r>
    <n v="776"/>
    <x v="9"/>
    <s v="Sales Executive"/>
    <s v="ELE/Q5601"/>
    <n v="5"/>
    <m/>
    <m/>
    <m/>
    <m/>
    <m/>
    <n v="3"/>
    <n v="1"/>
    <s v="Graduate/BE/Post Graduate"/>
    <m/>
    <m/>
    <n v="240"/>
    <m/>
    <m/>
    <m/>
    <m/>
    <m/>
    <m/>
    <s v=" I"/>
    <m/>
    <m/>
    <m/>
    <m/>
    <m/>
    <x v="4"/>
    <m/>
    <m/>
    <m/>
    <m/>
  </r>
  <r>
    <n v="777"/>
    <x v="9"/>
    <s v="Sales Executive-Consumer Electronics"/>
    <s v="ELE/Q3201"/>
    <n v="4"/>
    <m/>
    <m/>
    <m/>
    <m/>
    <m/>
    <n v="3"/>
    <n v="1"/>
    <s v="Graduate/BE/Post Graduate"/>
    <m/>
    <m/>
    <n v="240"/>
    <m/>
    <m/>
    <m/>
    <m/>
    <m/>
    <m/>
    <s v="II"/>
    <m/>
    <m/>
    <m/>
    <m/>
    <m/>
    <x v="4"/>
    <m/>
    <m/>
    <m/>
    <m/>
  </r>
  <r>
    <n v="778"/>
    <x v="9"/>
    <s v="Sales Executive-IT Hardware"/>
    <s v="ELE/Q4101"/>
    <n v="4"/>
    <m/>
    <m/>
    <m/>
    <m/>
    <m/>
    <n v="3"/>
    <n v="1"/>
    <s v="Graduate/BE/Post Graduate"/>
    <m/>
    <m/>
    <n v="240"/>
    <m/>
    <m/>
    <m/>
    <m/>
    <m/>
    <m/>
    <s v=" I"/>
    <m/>
    <m/>
    <m/>
    <m/>
    <m/>
    <x v="4"/>
    <m/>
    <m/>
    <m/>
    <m/>
  </r>
  <r>
    <n v="779"/>
    <x v="9"/>
    <s v="Sales Executive-Medical Electronics"/>
    <s v="ELE/Q7601"/>
    <n v="5"/>
    <m/>
    <m/>
    <m/>
    <m/>
    <m/>
    <n v="4"/>
    <n v="1"/>
    <s v="Diploma/BE"/>
    <m/>
    <m/>
    <n v="240"/>
    <m/>
    <m/>
    <m/>
    <m/>
    <m/>
    <m/>
    <s v=" I"/>
    <m/>
    <m/>
    <m/>
    <m/>
    <m/>
    <x v="4"/>
    <m/>
    <m/>
    <m/>
    <m/>
  </r>
  <r>
    <n v="780"/>
    <x v="9"/>
    <s v="Security System Installation Technician"/>
    <s v="ELE/Q4611"/>
    <n v="4"/>
    <m/>
    <m/>
    <m/>
    <m/>
    <m/>
    <n v="4"/>
    <n v="1"/>
    <s v="12th Class pass, preferably"/>
    <m/>
    <m/>
    <n v="240"/>
    <m/>
    <m/>
    <m/>
    <m/>
    <m/>
    <m/>
    <s v=" I"/>
    <m/>
    <m/>
    <m/>
    <m/>
    <m/>
    <x v="1"/>
    <m/>
    <m/>
    <m/>
    <m/>
  </r>
  <r>
    <n v="781"/>
    <x v="9"/>
    <s v="Security System Service Engineer"/>
    <s v="ELE/Q4610"/>
    <n v="5"/>
    <m/>
    <m/>
    <m/>
    <m/>
    <m/>
    <n v="5"/>
    <n v="1"/>
    <s v="Diploma in Electronics/Electricals / ITI"/>
    <m/>
    <m/>
    <n v="240"/>
    <m/>
    <m/>
    <m/>
    <m/>
    <m/>
    <m/>
    <s v=" I"/>
    <m/>
    <m/>
    <m/>
    <m/>
    <m/>
    <x v="1"/>
    <m/>
    <m/>
    <m/>
    <m/>
  </r>
  <r>
    <n v="782"/>
    <x v="9"/>
    <s v="Service Engineer"/>
    <s v="ELE/Q4607"/>
    <n v="5"/>
    <m/>
    <m/>
    <m/>
    <m/>
    <m/>
    <n v="3"/>
    <n v="1"/>
    <s v="B.E."/>
    <m/>
    <m/>
    <n v="300"/>
    <m/>
    <m/>
    <m/>
    <m/>
    <m/>
    <m/>
    <s v=" I"/>
    <m/>
    <m/>
    <m/>
    <m/>
    <m/>
    <x v="3"/>
    <m/>
    <m/>
    <m/>
    <m/>
  </r>
  <r>
    <n v="783"/>
    <x v="9"/>
    <s v="Silicone Painting Operator"/>
    <s v="ELE/Q0113"/>
    <n v="3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784"/>
    <x v="9"/>
    <s v="Site Engineer – Control Panel"/>
    <s v="ELE/Q7501"/>
    <n v="4"/>
    <m/>
    <m/>
    <m/>
    <m/>
    <m/>
    <n v="4"/>
    <n v="1"/>
    <s v="ITI/Diploma/BTech"/>
    <m/>
    <m/>
    <n v="200"/>
    <m/>
    <m/>
    <m/>
    <m/>
    <m/>
    <m/>
    <s v=" I"/>
    <m/>
    <m/>
    <m/>
    <m/>
    <m/>
    <x v="4"/>
    <m/>
    <m/>
    <m/>
    <m/>
  </r>
  <r>
    <n v="785"/>
    <x v="9"/>
    <s v="Smartphone Assembly Inspector"/>
    <s v="ELE/Q4001"/>
    <n v="5"/>
    <m/>
    <m/>
    <m/>
    <m/>
    <m/>
    <n v="3"/>
    <n v="1"/>
    <s v="Diploma in Computer Science (IT/ Electronics) / ITI"/>
    <m/>
    <m/>
    <n v="240"/>
    <m/>
    <m/>
    <m/>
    <m/>
    <m/>
    <m/>
    <s v=" I"/>
    <m/>
    <m/>
    <m/>
    <m/>
    <m/>
    <x v="1"/>
    <m/>
    <m/>
    <m/>
    <m/>
  </r>
  <r>
    <n v="786"/>
    <x v="9"/>
    <s v="Smartphone Assembly Technician"/>
    <s v="ELE/Q3901"/>
    <n v="4"/>
    <m/>
    <m/>
    <m/>
    <m/>
    <m/>
    <n v="3"/>
    <n v="1"/>
    <s v="12th Class pass/ ITI"/>
    <m/>
    <m/>
    <n v="240"/>
    <m/>
    <m/>
    <m/>
    <m/>
    <m/>
    <m/>
    <s v=" I"/>
    <m/>
    <m/>
    <m/>
    <m/>
    <m/>
    <x v="1"/>
    <m/>
    <m/>
    <m/>
    <m/>
  </r>
  <r>
    <n v="787"/>
    <x v="9"/>
    <s v="Solar &amp; LED Technician"/>
    <s v="ELE/Q5903"/>
    <n v="4"/>
    <m/>
    <m/>
    <m/>
    <m/>
    <m/>
    <n v="4"/>
    <n v="1"/>
    <s v="12th Class pass, preferably"/>
    <n v="180"/>
    <n v="180"/>
    <n v="360"/>
    <m/>
    <m/>
    <m/>
    <m/>
    <s v="Yes"/>
    <m/>
    <s v=" I"/>
    <m/>
    <m/>
    <m/>
    <m/>
    <m/>
    <x v="1"/>
    <m/>
    <m/>
    <m/>
    <m/>
  </r>
  <r>
    <n v="788"/>
    <x v="9"/>
    <s v="Solar Module Assembly Technician"/>
    <s v="ELE/Q5801"/>
    <n v="4"/>
    <m/>
    <m/>
    <m/>
    <m/>
    <m/>
    <n v="3"/>
    <n v="1"/>
    <s v="ITI"/>
    <m/>
    <m/>
    <n v="200"/>
    <m/>
    <m/>
    <m/>
    <m/>
    <m/>
    <m/>
    <s v=" I"/>
    <m/>
    <m/>
    <m/>
    <m/>
    <m/>
    <x v="3"/>
    <m/>
    <m/>
    <m/>
    <m/>
  </r>
  <r>
    <n v="789"/>
    <x v="9"/>
    <s v="Solar Panel Installation Technician"/>
    <s v="ELE/Q5901"/>
    <n v="4"/>
    <m/>
    <m/>
    <m/>
    <m/>
    <m/>
    <n v="4"/>
    <n v="1"/>
    <s v="10th Class"/>
    <n v="200"/>
    <n v="200"/>
    <n v="400"/>
    <m/>
    <m/>
    <m/>
    <m/>
    <s v="Yes"/>
    <s v="Yes"/>
    <s v=" I"/>
    <s v="A"/>
    <s v="Yes"/>
    <m/>
    <m/>
    <m/>
    <x v="3"/>
    <m/>
    <m/>
    <m/>
    <m/>
  </r>
  <r>
    <n v="790"/>
    <x v="9"/>
    <s v="Solar PV System Installation Engineer "/>
    <s v="ELE/Q5902"/>
    <n v="5"/>
    <m/>
    <m/>
    <m/>
    <m/>
    <m/>
    <n v="4"/>
    <n v="1"/>
    <s v="Btech/Mtech"/>
    <m/>
    <m/>
    <n v="240"/>
    <m/>
    <m/>
    <m/>
    <m/>
    <m/>
    <m/>
    <s v=" I"/>
    <m/>
    <m/>
    <m/>
    <m/>
    <m/>
    <x v="1"/>
    <m/>
    <m/>
    <m/>
    <m/>
  </r>
  <r>
    <n v="791"/>
    <x v="9"/>
    <s v="Solder Masking &amp; Legend Printing Operator"/>
    <s v="ELE/Q2301"/>
    <n v="3"/>
    <m/>
    <m/>
    <m/>
    <m/>
    <m/>
    <n v="4"/>
    <n v="1"/>
    <s v="10th/12th Class/Graduate"/>
    <m/>
    <m/>
    <n v="200"/>
    <m/>
    <m/>
    <m/>
    <m/>
    <m/>
    <m/>
    <s v=" I"/>
    <m/>
    <m/>
    <m/>
    <m/>
    <m/>
    <x v="4"/>
    <m/>
    <m/>
    <m/>
    <m/>
  </r>
  <r>
    <n v="792"/>
    <x v="9"/>
    <s v="Sorting Operator"/>
    <s v="ELE/Q0109"/>
    <n v="4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93"/>
    <x v="9"/>
    <s v="Stencil Printing Operator"/>
    <s v="ELE/Q5201"/>
    <n v="3"/>
    <m/>
    <m/>
    <m/>
    <m/>
    <m/>
    <n v="3"/>
    <n v="1"/>
    <s v="10th/12th Class/ITI"/>
    <m/>
    <m/>
    <n v="240"/>
    <m/>
    <m/>
    <m/>
    <m/>
    <m/>
    <m/>
    <s v=" I"/>
    <m/>
    <m/>
    <m/>
    <m/>
    <m/>
    <x v="4"/>
    <m/>
    <m/>
    <m/>
    <m/>
  </r>
  <r>
    <n v="794"/>
    <x v="9"/>
    <s v="Sub-assembly Technician (Electronic)"/>
    <s v="ELE/Q6303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95"/>
    <x v="9"/>
    <s v="Systems Analyst"/>
    <s v="ELE/Q8701"/>
    <n v="5"/>
    <m/>
    <m/>
    <m/>
    <m/>
    <m/>
    <n v="3"/>
    <n v="1"/>
    <s v="Diploma/BTech, BE"/>
    <m/>
    <m/>
    <n v="300"/>
    <m/>
    <m/>
    <m/>
    <m/>
    <m/>
    <m/>
    <s v=" I"/>
    <m/>
    <m/>
    <m/>
    <m/>
    <m/>
    <x v="4"/>
    <m/>
    <m/>
    <m/>
    <m/>
  </r>
  <r>
    <n v="796"/>
    <x v="9"/>
    <s v="Systems Design Engineer"/>
    <s v="ELE/Q8702"/>
    <n v="5"/>
    <m/>
    <m/>
    <m/>
    <m/>
    <m/>
    <n v="3"/>
    <n v="1"/>
    <s v="Diploma/BE"/>
    <m/>
    <m/>
    <n v="300"/>
    <m/>
    <m/>
    <m/>
    <m/>
    <m/>
    <m/>
    <s v=" I"/>
    <m/>
    <m/>
    <m/>
    <m/>
    <m/>
    <x v="4"/>
    <m/>
    <m/>
    <m/>
    <m/>
  </r>
  <r>
    <n v="797"/>
    <x v="9"/>
    <s v="Test and Repair Technician"/>
    <s v="ELE/Q4602"/>
    <n v="4"/>
    <m/>
    <m/>
    <m/>
    <m/>
    <m/>
    <n v="4"/>
    <n v="1"/>
    <s v="ITI/Diploma"/>
    <m/>
    <m/>
    <n v="200"/>
    <m/>
    <m/>
    <m/>
    <m/>
    <m/>
    <m/>
    <s v=" I"/>
    <m/>
    <m/>
    <m/>
    <m/>
    <m/>
    <x v="1"/>
    <m/>
    <m/>
    <m/>
    <m/>
  </r>
  <r>
    <n v="798"/>
    <x v="9"/>
    <s v="Testing and Validation Engineer"/>
    <s v="ELE/Q1601"/>
    <n v="5"/>
    <m/>
    <m/>
    <m/>
    <m/>
    <m/>
    <n v="2"/>
    <n v="1"/>
    <s v="BE, Btech/Mtech"/>
    <m/>
    <m/>
    <n v="300"/>
    <m/>
    <m/>
    <m/>
    <m/>
    <m/>
    <m/>
    <s v=" I"/>
    <m/>
    <m/>
    <m/>
    <m/>
    <m/>
    <x v="4"/>
    <m/>
    <m/>
    <m/>
    <m/>
  </r>
  <r>
    <n v="799"/>
    <x v="9"/>
    <s v="Testing Technician"/>
    <s v="ELE/Q011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800"/>
    <x v="9"/>
    <s v="Testing Technician"/>
    <s v="ELE/Q18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801"/>
    <x v="9"/>
    <s v="Through Hole Assembly Operator"/>
    <s v="ELE/Q51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3"/>
    <m/>
    <m/>
    <m/>
    <m/>
  </r>
  <r>
    <n v="802"/>
    <x v="9"/>
    <s v="TV Repair Technician"/>
    <s v="ELE/Q3101"/>
    <n v="4"/>
    <m/>
    <m/>
    <m/>
    <m/>
    <m/>
    <n v="5"/>
    <n v="1"/>
    <s v="ITI/Diploma"/>
    <n v="180"/>
    <n v="180"/>
    <n v="360"/>
    <m/>
    <m/>
    <m/>
    <m/>
    <s v="Yes"/>
    <s v="Yes"/>
    <s v=" I"/>
    <s v="A"/>
    <s v="Yes"/>
    <m/>
    <m/>
    <m/>
    <x v="1"/>
    <m/>
    <m/>
    <m/>
    <m/>
  </r>
  <r>
    <n v="803"/>
    <x v="9"/>
    <s v="Vacuum Plant Operator"/>
    <s v="ELE/Q0104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804"/>
    <x v="9"/>
    <s v="Verification Engineer"/>
    <s v="ELE/Q1301"/>
    <n v="5"/>
    <m/>
    <m/>
    <m/>
    <m/>
    <m/>
    <n v="2"/>
    <n v="1"/>
    <s v="B.E.(Electronics)"/>
    <m/>
    <m/>
    <n v="300"/>
    <m/>
    <m/>
    <m/>
    <m/>
    <m/>
    <m/>
    <s v=" I"/>
    <m/>
    <m/>
    <m/>
    <m/>
    <m/>
    <x v="3"/>
    <m/>
    <m/>
    <m/>
    <m/>
  </r>
  <r>
    <n v="805"/>
    <x v="9"/>
    <s v="VLSI Design Engineer"/>
    <s v="ELE/Q1201"/>
    <n v="5"/>
    <m/>
    <m/>
    <m/>
    <m/>
    <m/>
    <n v="2"/>
    <n v="1"/>
    <s v="B.E. (Electronics)"/>
    <m/>
    <m/>
    <n v="300"/>
    <m/>
    <m/>
    <m/>
    <m/>
    <m/>
    <m/>
    <s v=" I"/>
    <m/>
    <m/>
    <m/>
    <m/>
    <m/>
    <x v="4"/>
    <m/>
    <m/>
    <m/>
    <m/>
  </r>
  <r>
    <n v="806"/>
    <x v="9"/>
    <s v="Wave Soldering Machine Operator"/>
    <s v="ELE/Q5303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807"/>
    <x v="9"/>
    <s v="Welding Operator"/>
    <s v="ELE/Q0102"/>
    <n v="4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808"/>
    <x v="9"/>
    <s v="Winding Operator"/>
    <s v="ELE/Q01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4"/>
    <m/>
    <m/>
    <m/>
    <m/>
  </r>
  <r>
    <n v="809"/>
    <x v="9"/>
    <s v="Wire Bonding Operator"/>
    <s v="ELE/Q17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810"/>
    <x v="9"/>
    <s v="Wireman – Control Panel"/>
    <s v="ELE/Q7302"/>
    <n v="3"/>
    <m/>
    <m/>
    <m/>
    <m/>
    <m/>
    <n v="3"/>
    <n v="1"/>
    <s v="10th Class"/>
    <m/>
    <m/>
    <n v="200"/>
    <m/>
    <m/>
    <m/>
    <m/>
    <m/>
    <s v="Yes"/>
    <s v=" I"/>
    <m/>
    <m/>
    <s v="Cat 1 (Phase 1)"/>
    <s v="ELE701"/>
    <m/>
    <x v="3"/>
    <m/>
    <m/>
    <m/>
    <m/>
  </r>
  <r>
    <n v="811"/>
    <x v="9"/>
    <s v="DAS Broadband Technician"/>
    <s v="ELE/Q0815"/>
    <n v="3"/>
    <m/>
    <m/>
    <m/>
    <m/>
    <m/>
    <n v="4"/>
    <n v="1"/>
    <s v="8th Class"/>
    <m/>
    <m/>
    <n v="350"/>
    <m/>
    <m/>
    <m/>
    <m/>
    <m/>
    <m/>
    <m/>
    <m/>
    <m/>
    <m/>
    <m/>
    <m/>
    <x v="1"/>
    <m/>
    <m/>
    <m/>
    <m/>
  </r>
  <r>
    <n v="812"/>
    <x v="9"/>
    <s v="Data Networking Cable Technician"/>
    <s v="ELE/Q4613"/>
    <n v="4"/>
    <m/>
    <m/>
    <m/>
    <m/>
    <m/>
    <n v="4"/>
    <n v="1"/>
    <s v="ITI/ Diploma in Computer Hardware"/>
    <m/>
    <m/>
    <n v="350"/>
    <m/>
    <m/>
    <m/>
    <m/>
    <m/>
    <m/>
    <m/>
    <m/>
    <m/>
    <m/>
    <m/>
    <m/>
    <x v="1"/>
    <m/>
    <m/>
    <m/>
    <m/>
  </r>
  <r>
    <n v="813"/>
    <x v="9"/>
    <s v="Multi Skill Technician (Electrical) "/>
    <s v="ELE/Q3109"/>
    <n v="4"/>
    <m/>
    <m/>
    <m/>
    <m/>
    <m/>
    <n v="8"/>
    <n v="1"/>
    <s v="8 th Standard pass, preferably"/>
    <m/>
    <m/>
    <m/>
    <m/>
    <m/>
    <m/>
    <m/>
    <m/>
    <m/>
    <m/>
    <m/>
    <m/>
    <m/>
    <m/>
    <m/>
    <x v="1"/>
    <m/>
    <m/>
    <m/>
    <m/>
  </r>
  <r>
    <n v="814"/>
    <x v="9"/>
    <s v="POS Terminal Machine Installer"/>
    <s v="ELE/Q3203"/>
    <n v="3"/>
    <m/>
    <m/>
    <m/>
    <m/>
    <m/>
    <n v="3"/>
    <n v="1"/>
    <s v="10th std Pass"/>
    <m/>
    <m/>
    <m/>
    <m/>
    <m/>
    <m/>
    <m/>
    <m/>
    <m/>
    <m/>
    <m/>
    <m/>
    <m/>
    <m/>
    <d v="2017-05-17T00:00:00"/>
    <x v="1"/>
    <m/>
    <m/>
    <m/>
    <m/>
  </r>
  <r>
    <n v="815"/>
    <x v="9"/>
    <s v="Service Technician – Home Appliances"/>
    <s v="ELE/Q3111"/>
    <n v="4"/>
    <s v="Option"/>
    <n v="3"/>
    <s v="O1: , O2:, O3:"/>
    <n v="6"/>
    <n v="5"/>
    <n v="11"/>
    <n v="1"/>
    <s v="8th Standard pass, preferably"/>
    <m/>
    <m/>
    <m/>
    <m/>
    <m/>
    <m/>
    <m/>
    <m/>
    <m/>
    <m/>
    <m/>
    <m/>
    <m/>
    <m/>
    <d v="2017-07-25T00:00:00"/>
    <x v="1"/>
    <m/>
    <m/>
    <m/>
    <m/>
  </r>
  <r>
    <n v="816"/>
    <x v="10"/>
    <s v="Assistant Lab Technician - Food and Agricultural Commodities "/>
    <s v="FIC/Q7601"/>
    <n v="4"/>
    <m/>
    <m/>
    <m/>
    <m/>
    <m/>
    <n v="5"/>
    <n v="1"/>
    <s v="12th Class with certification in laboratory techniques"/>
    <n v="61.5"/>
    <n v="98.5"/>
    <n v="160"/>
    <m/>
    <m/>
    <m/>
    <m/>
    <s v="Yes"/>
    <m/>
    <s v=" I"/>
    <m/>
    <m/>
    <m/>
    <m/>
    <m/>
    <x v="1"/>
    <m/>
    <m/>
    <m/>
    <m/>
  </r>
  <r>
    <n v="817"/>
    <x v="10"/>
    <s v="Baking Technician"/>
    <s v="FIC/Q5005"/>
    <n v="4"/>
    <m/>
    <m/>
    <m/>
    <m/>
    <m/>
    <n v="5"/>
    <n v="1"/>
    <s v="Preferably after Class 10"/>
    <n v="90"/>
    <n v="150"/>
    <n v="240"/>
    <m/>
    <m/>
    <m/>
    <m/>
    <s v="Yes"/>
    <s v="Yes"/>
    <s v=" I"/>
    <s v="A"/>
    <s v="Yes"/>
    <m/>
    <m/>
    <m/>
    <x v="5"/>
    <m/>
    <m/>
    <m/>
    <m/>
  </r>
  <r>
    <n v="818"/>
    <x v="10"/>
    <s v="Butter and Ghee Processing Operator"/>
    <s v="FIC/Q2003"/>
    <n v="4"/>
    <m/>
    <m/>
    <m/>
    <m/>
    <m/>
    <n v="5"/>
    <n v="1"/>
    <s v="8th Class, Preferably"/>
    <n v="87"/>
    <n v="147"/>
    <n v="234"/>
    <m/>
    <m/>
    <m/>
    <m/>
    <s v="Yes"/>
    <m/>
    <s v=" I"/>
    <m/>
    <m/>
    <m/>
    <m/>
    <m/>
    <x v="5"/>
    <m/>
    <m/>
    <m/>
    <m/>
  </r>
  <r>
    <n v="819"/>
    <x v="10"/>
    <s v="Chief Miller"/>
    <s v="FIC/Q1001"/>
    <n v="6"/>
    <m/>
    <m/>
    <m/>
    <m/>
    <m/>
    <n v="5"/>
    <n v="1"/>
    <s v="Graduation in Science(with Chemistry)/ Diploma in Milling"/>
    <n v="86.5"/>
    <n v="153.5"/>
    <n v="240"/>
    <m/>
    <m/>
    <m/>
    <m/>
    <s v="Yes"/>
    <m/>
    <s v=" I"/>
    <m/>
    <m/>
    <m/>
    <m/>
    <m/>
    <x v="5"/>
    <m/>
    <m/>
    <m/>
    <m/>
  </r>
  <r>
    <n v="820"/>
    <x v="10"/>
    <s v="Cold Storage Technician "/>
    <s v="FIC/Q7004"/>
    <n v="4"/>
    <m/>
    <m/>
    <m/>
    <m/>
    <m/>
    <n v="4"/>
    <n v="1"/>
    <s v="12th Class ,Preferably/ Diploma /ITI with certification in refrigeration"/>
    <n v="98.5"/>
    <n v="151.5"/>
    <n v="250"/>
    <m/>
    <m/>
    <m/>
    <m/>
    <s v="Yes"/>
    <s v="Yes"/>
    <s v=" I"/>
    <m/>
    <m/>
    <s v="Cat 1 (Phase 1)"/>
    <m/>
    <m/>
    <x v="5"/>
    <m/>
    <m/>
    <m/>
    <m/>
  </r>
  <r>
    <n v="821"/>
    <x v="10"/>
    <s v="Cottage Cheese Maker"/>
    <s v="FIC/Q2005"/>
    <n v="4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m/>
    <x v="6"/>
    <m/>
    <m/>
    <m/>
    <m/>
  </r>
  <r>
    <n v="822"/>
    <x v="10"/>
    <s v="Craft Baker"/>
    <s v="FIC/Q5002"/>
    <n v="4"/>
    <m/>
    <m/>
    <m/>
    <m/>
    <m/>
    <n v="5"/>
    <n v="1"/>
    <s v="8th Class"/>
    <n v="90"/>
    <n v="150"/>
    <n v="240"/>
    <m/>
    <m/>
    <m/>
    <m/>
    <s v="Yes"/>
    <s v="Yes"/>
    <s v=" I"/>
    <s v="A"/>
    <s v="Yes"/>
    <m/>
    <m/>
    <m/>
    <x v="1"/>
    <m/>
    <m/>
    <m/>
    <m/>
  </r>
  <r>
    <n v="823"/>
    <x v="10"/>
    <s v="Dairy Processing Equipment Operator"/>
    <s v="FIC/Q2002"/>
    <n v="4"/>
    <m/>
    <m/>
    <m/>
    <m/>
    <m/>
    <n v="5"/>
    <n v="1"/>
    <s v="10th Class,Preferably "/>
    <n v="88"/>
    <n v="152"/>
    <n v="240"/>
    <m/>
    <m/>
    <m/>
    <m/>
    <s v="Yes"/>
    <m/>
    <s v=" I"/>
    <m/>
    <m/>
    <m/>
    <m/>
    <m/>
    <x v="5"/>
    <m/>
    <m/>
    <m/>
    <m/>
  </r>
  <r>
    <n v="824"/>
    <x v="10"/>
    <s v="Dairy Products Processor"/>
    <s v="FIC/Q2001"/>
    <n v="5"/>
    <m/>
    <m/>
    <m/>
    <m/>
    <m/>
    <n v="6"/>
    <n v="1"/>
    <s v="10th Class,Preferably "/>
    <n v="81"/>
    <n v="159"/>
    <n v="240"/>
    <m/>
    <m/>
    <m/>
    <m/>
    <s v="Yes"/>
    <s v="Yes"/>
    <s v=" I"/>
    <m/>
    <m/>
    <s v="Cat 1 (Phase 1)"/>
    <m/>
    <m/>
    <x v="5"/>
    <m/>
    <m/>
    <m/>
    <m/>
  </r>
  <r>
    <n v="825"/>
    <x v="10"/>
    <s v="Fish and Sea Food Processing Technician "/>
    <s v="FIC/Q4001"/>
    <n v="4"/>
    <m/>
    <m/>
    <m/>
    <m/>
    <m/>
    <n v="5"/>
    <n v="1"/>
    <s v="5th Class"/>
    <n v="84.5"/>
    <n v="155.5"/>
    <n v="240"/>
    <m/>
    <m/>
    <m/>
    <m/>
    <s v="Yes"/>
    <s v="Yes"/>
    <s v=" I"/>
    <m/>
    <m/>
    <s v="Cat 1 (Phase 1)"/>
    <m/>
    <m/>
    <x v="5"/>
    <m/>
    <m/>
    <m/>
    <m/>
  </r>
  <r>
    <n v="826"/>
    <x v="10"/>
    <s v="Food Products Packaging Technician"/>
    <s v="FIC/Q7001"/>
    <n v="5"/>
    <m/>
    <m/>
    <m/>
    <m/>
    <m/>
    <n v="5"/>
    <n v="1"/>
    <s v="12th Class,Preferably "/>
    <n v="88"/>
    <n v="152"/>
    <n v="240"/>
    <m/>
    <m/>
    <m/>
    <m/>
    <s v="Yes"/>
    <m/>
    <s v=" I"/>
    <m/>
    <m/>
    <m/>
    <m/>
    <m/>
    <x v="5"/>
    <m/>
    <m/>
    <m/>
    <m/>
  </r>
  <r>
    <n v="827"/>
    <x v="10"/>
    <s v="Food Regulatory Affairs Manager"/>
    <s v="FIC/Q9002"/>
    <n v="6"/>
    <m/>
    <m/>
    <m/>
    <m/>
    <m/>
    <n v="3"/>
    <n v="1"/>
    <s v="Masters degree in Food Technology / food science, preferably"/>
    <n v="79"/>
    <n v="161"/>
    <n v="240"/>
    <m/>
    <m/>
    <m/>
    <m/>
    <s v="Yes"/>
    <m/>
    <s v=" I"/>
    <m/>
    <m/>
    <m/>
    <m/>
    <m/>
    <x v="1"/>
    <m/>
    <m/>
    <m/>
    <m/>
  </r>
  <r>
    <n v="828"/>
    <x v="10"/>
    <s v="Fruit Pulp Processing Technician"/>
    <s v="FIC/Q0106"/>
    <n v="4"/>
    <m/>
    <m/>
    <m/>
    <m/>
    <m/>
    <n v="5"/>
    <n v="1"/>
    <s v="8th Class ,Preferably"/>
    <n v="95"/>
    <n v="145"/>
    <n v="240"/>
    <m/>
    <m/>
    <m/>
    <m/>
    <s v="Yes"/>
    <s v="Yes"/>
    <s v=" I"/>
    <m/>
    <m/>
    <s v="Cat 1 (Phase 1)"/>
    <m/>
    <m/>
    <x v="5"/>
    <m/>
    <m/>
    <m/>
    <m/>
  </r>
  <r>
    <n v="829"/>
    <x v="10"/>
    <s v="Fruit Ripening Technician"/>
    <s v="FIC/Q0104"/>
    <n v="4"/>
    <m/>
    <m/>
    <m/>
    <m/>
    <m/>
    <n v="4"/>
    <n v="1"/>
    <s v="8th Class ,Preferably/ Certification in refrigeration system"/>
    <n v="87"/>
    <n v="153"/>
    <n v="240"/>
    <m/>
    <m/>
    <m/>
    <m/>
    <s v="Yes"/>
    <m/>
    <s v=" I"/>
    <m/>
    <m/>
    <m/>
    <m/>
    <m/>
    <x v="5"/>
    <m/>
    <m/>
    <m/>
    <m/>
  </r>
  <r>
    <n v="830"/>
    <x v="10"/>
    <s v="Fruits and Vegetables Canning Technician"/>
    <s v="FIC/Q0107"/>
    <n v="4"/>
    <m/>
    <m/>
    <m/>
    <m/>
    <m/>
    <n v="5"/>
    <n v="1"/>
    <s v="8th Class ,Preferably"/>
    <n v="86"/>
    <n v="154"/>
    <n v="240"/>
    <m/>
    <m/>
    <m/>
    <m/>
    <s v="Yes"/>
    <s v="Yes"/>
    <s v=" I"/>
    <m/>
    <m/>
    <m/>
    <m/>
    <m/>
    <x v="5"/>
    <m/>
    <m/>
    <m/>
    <m/>
  </r>
  <r>
    <n v="831"/>
    <x v="10"/>
    <s v="Fruits and Vegetables Drying/ Dehydration Technician"/>
    <s v="FIC/Q0105"/>
    <n v="4"/>
    <m/>
    <m/>
    <m/>
    <m/>
    <m/>
    <n v="5"/>
    <n v="1"/>
    <s v="8th Class ,Preferably"/>
    <n v="86.5"/>
    <n v="157.5"/>
    <n v="244"/>
    <m/>
    <m/>
    <m/>
    <m/>
    <s v="Yes"/>
    <s v="Yes"/>
    <s v=" I"/>
    <m/>
    <m/>
    <s v="Cat 1 (Phase 1)"/>
    <m/>
    <m/>
    <x v="5"/>
    <m/>
    <m/>
    <m/>
    <m/>
  </r>
  <r>
    <n v="832"/>
    <x v="10"/>
    <s v="Fruits and Vegetables Selection In-Charge"/>
    <s v="FIC/Q0108"/>
    <n v="3"/>
    <m/>
    <m/>
    <m/>
    <m/>
    <m/>
    <n v="4"/>
    <n v="1"/>
    <s v="8th Class ,Preferably"/>
    <n v="80"/>
    <n v="160"/>
    <n v="240"/>
    <m/>
    <m/>
    <m/>
    <m/>
    <s v="Yes"/>
    <m/>
    <s v=" III"/>
    <m/>
    <m/>
    <m/>
    <m/>
    <m/>
    <x v="5"/>
    <m/>
    <m/>
    <m/>
    <m/>
  </r>
  <r>
    <n v="833"/>
    <x v="10"/>
    <s v="Grain Mill Operator "/>
    <s v="FIC/Q1003"/>
    <n v="4"/>
    <m/>
    <m/>
    <m/>
    <m/>
    <m/>
    <n v="5"/>
    <n v="1"/>
    <s v="8th Class ,Preferably"/>
    <n v="63"/>
    <n v="107"/>
    <n v="170"/>
    <m/>
    <m/>
    <m/>
    <m/>
    <s v="Yes"/>
    <s v="Yes"/>
    <s v=" I"/>
    <m/>
    <m/>
    <m/>
    <m/>
    <m/>
    <x v="5"/>
    <m/>
    <m/>
    <m/>
    <m/>
  </r>
  <r>
    <n v="834"/>
    <x v="10"/>
    <s v="Ice Cream Processing Technician"/>
    <s v="FIC/Q2004"/>
    <n v="4"/>
    <m/>
    <m/>
    <m/>
    <m/>
    <m/>
    <n v="5"/>
    <n v="1"/>
    <s v="8th Class ,Preferably"/>
    <n v="84.5"/>
    <n v="155.5"/>
    <n v="240"/>
    <m/>
    <m/>
    <m/>
    <m/>
    <s v="Yes"/>
    <m/>
    <s v=" I"/>
    <m/>
    <m/>
    <m/>
    <m/>
    <m/>
    <x v="5"/>
    <m/>
    <m/>
    <m/>
    <m/>
  </r>
  <r>
    <n v="835"/>
    <x v="10"/>
    <s v="Industrial Production Worker – Food Processing"/>
    <s v="FIC/Q9005"/>
    <n v="2"/>
    <m/>
    <m/>
    <m/>
    <m/>
    <m/>
    <n v="3"/>
    <n v="1"/>
    <s v="5th Class Pass ,Preferably"/>
    <m/>
    <m/>
    <n v="300"/>
    <m/>
    <m/>
    <m/>
    <m/>
    <m/>
    <m/>
    <s v=" I"/>
    <m/>
    <m/>
    <m/>
    <m/>
    <m/>
    <x v="1"/>
    <m/>
    <m/>
    <m/>
    <m/>
  </r>
  <r>
    <n v="836"/>
    <x v="10"/>
    <s v="Jam, Jelly and Ketchup Processing Technician"/>
    <s v="FIC/Q0103"/>
    <n v="4"/>
    <m/>
    <m/>
    <m/>
    <m/>
    <m/>
    <n v="5"/>
    <n v="1"/>
    <s v="8th Class ,Preferably"/>
    <n v="90"/>
    <n v="150"/>
    <n v="240"/>
    <m/>
    <m/>
    <m/>
    <m/>
    <s v="Yes"/>
    <s v="Yes"/>
    <s v=" I"/>
    <s v="A"/>
    <s v="Yes"/>
    <m/>
    <m/>
    <m/>
    <x v="5"/>
    <m/>
    <m/>
    <m/>
    <m/>
  </r>
  <r>
    <n v="837"/>
    <x v="10"/>
    <s v="Milk Powder Manufacturing Technician"/>
    <s v="FIC/Q2006"/>
    <n v="4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m/>
    <x v="6"/>
    <m/>
    <m/>
    <m/>
    <m/>
  </r>
  <r>
    <n v="838"/>
    <x v="10"/>
    <s v="Milling Technician "/>
    <s v="FIC/Q1002"/>
    <n v="5"/>
    <m/>
    <m/>
    <m/>
    <m/>
    <m/>
    <n v="5"/>
    <n v="1"/>
    <s v="12th Class,Preferably "/>
    <n v="79"/>
    <n v="161"/>
    <n v="240"/>
    <m/>
    <m/>
    <m/>
    <m/>
    <s v="Yes"/>
    <m/>
    <s v=" I"/>
    <m/>
    <m/>
    <m/>
    <m/>
    <m/>
    <x v="5"/>
    <m/>
    <m/>
    <m/>
    <m/>
  </r>
  <r>
    <n v="839"/>
    <x v="10"/>
    <s v="Mixing Technician"/>
    <s v="FIC/Q5004"/>
    <n v="4"/>
    <m/>
    <m/>
    <m/>
    <m/>
    <m/>
    <n v="5"/>
    <n v="1"/>
    <s v="Preferably after Class 10"/>
    <n v="77"/>
    <n v="163"/>
    <n v="240"/>
    <m/>
    <m/>
    <m/>
    <m/>
    <s v="Yes"/>
    <m/>
    <s v=" I"/>
    <m/>
    <m/>
    <m/>
    <m/>
    <m/>
    <x v="5"/>
    <m/>
    <m/>
    <m/>
    <m/>
  </r>
  <r>
    <n v="840"/>
    <x v="10"/>
    <s v="Modified Atmosphere Storage Technician "/>
    <s v="FIC/Q7003"/>
    <n v="4"/>
    <m/>
    <m/>
    <m/>
    <m/>
    <m/>
    <n v="4"/>
    <n v="1"/>
    <s v="12th Class ,Preferably/Certification in refrigeration and modified_x000a_atmosphere storage"/>
    <n v="77.5"/>
    <n v="142.5"/>
    <n v="220"/>
    <m/>
    <m/>
    <m/>
    <m/>
    <s v="Yes"/>
    <m/>
    <s v=" I"/>
    <m/>
    <m/>
    <m/>
    <m/>
    <m/>
    <x v="5"/>
    <m/>
    <m/>
    <m/>
    <m/>
  </r>
  <r>
    <n v="841"/>
    <x v="10"/>
    <s v="Packing Machine Worker – Food Processing"/>
    <s v="FIC/Q7002"/>
    <n v="2"/>
    <m/>
    <m/>
    <m/>
    <m/>
    <m/>
    <n v="3"/>
    <n v="1"/>
    <s v="5th Class Pass ,Preferably"/>
    <m/>
    <m/>
    <n v="300"/>
    <m/>
    <m/>
    <m/>
    <m/>
    <m/>
    <m/>
    <s v=" I"/>
    <m/>
    <m/>
    <m/>
    <m/>
    <m/>
    <x v="1"/>
    <m/>
    <m/>
    <m/>
    <m/>
  </r>
  <r>
    <n v="842"/>
    <x v="10"/>
    <s v="Pickle Making Technician"/>
    <s v="FIC/Q0102"/>
    <n v="4"/>
    <m/>
    <m/>
    <m/>
    <m/>
    <m/>
    <n v="5"/>
    <n v="1"/>
    <s v="8th Class ,Preferably"/>
    <n v="90"/>
    <n v="150"/>
    <n v="240"/>
    <m/>
    <m/>
    <m/>
    <m/>
    <s v="Yes"/>
    <s v="Yes"/>
    <s v=" I"/>
    <s v="A"/>
    <s v="Yes"/>
    <m/>
    <m/>
    <m/>
    <x v="5"/>
    <m/>
    <m/>
    <m/>
    <m/>
  </r>
  <r>
    <n v="843"/>
    <x v="10"/>
    <s v="Plant baker"/>
    <s v="FIC/Q5001"/>
    <n v="5"/>
    <m/>
    <m/>
    <m/>
    <m/>
    <m/>
    <n v="5"/>
    <n v="1"/>
    <s v="12th Class,Preferably "/>
    <n v="75"/>
    <n v="165"/>
    <n v="240"/>
    <m/>
    <m/>
    <m/>
    <m/>
    <s v="Yes"/>
    <m/>
    <s v=" I"/>
    <m/>
    <m/>
    <m/>
    <m/>
    <m/>
    <x v="1"/>
    <m/>
    <m/>
    <m/>
    <m/>
  </r>
  <r>
    <n v="844"/>
    <x v="10"/>
    <s v="Plant Biscuit Production Specialist"/>
    <s v="FIC/Q5003"/>
    <n v="4"/>
    <m/>
    <m/>
    <m/>
    <m/>
    <m/>
    <n v="5"/>
    <n v="1"/>
    <s v="12th Class,Preferably "/>
    <n v="90"/>
    <n v="150"/>
    <n v="240"/>
    <m/>
    <m/>
    <m/>
    <m/>
    <s v="Yes"/>
    <s v="Yes"/>
    <s v=" I"/>
    <s v="A"/>
    <s v="Yes"/>
    <m/>
    <m/>
    <m/>
    <x v="5"/>
    <m/>
    <m/>
    <m/>
    <m/>
  </r>
  <r>
    <n v="845"/>
    <x v="10"/>
    <s v="Processed Food Entrepreneur"/>
    <s v="FIC/Q9001"/>
    <n v="5"/>
    <m/>
    <m/>
    <m/>
    <m/>
    <m/>
    <n v="6"/>
    <n v="1"/>
    <s v="10th Class,Preferably "/>
    <n v="88"/>
    <n v="152"/>
    <n v="240"/>
    <m/>
    <m/>
    <m/>
    <m/>
    <s v="Yes"/>
    <m/>
    <s v=" I"/>
    <m/>
    <m/>
    <m/>
    <m/>
    <m/>
    <x v="1"/>
    <m/>
    <m/>
    <m/>
    <m/>
  </r>
  <r>
    <n v="846"/>
    <x v="10"/>
    <s v="Pulse Processing Technician "/>
    <s v="FIC/Q1004"/>
    <n v="4"/>
    <m/>
    <m/>
    <m/>
    <m/>
    <m/>
    <n v="5"/>
    <n v="1"/>
    <s v="10th Class,Preferably "/>
    <n v="53"/>
    <n v="97"/>
    <n v="150"/>
    <m/>
    <m/>
    <m/>
    <m/>
    <s v="Yes"/>
    <s v="Yes"/>
    <s v=" I"/>
    <m/>
    <m/>
    <s v="Cat 1 (Phase 1)"/>
    <m/>
    <m/>
    <x v="5"/>
    <m/>
    <m/>
    <m/>
    <m/>
  </r>
  <r>
    <n v="847"/>
    <x v="10"/>
    <s v="Purchase Assistant - Food and Agricultural Commodities "/>
    <s v="FIC/Q7005"/>
    <n v="4"/>
    <m/>
    <m/>
    <m/>
    <m/>
    <m/>
    <n v="4"/>
    <n v="1"/>
    <s v="12th Class"/>
    <n v="56.5"/>
    <n v="90.5"/>
    <n v="147"/>
    <m/>
    <m/>
    <m/>
    <m/>
    <s v="Yes"/>
    <s v="Yes"/>
    <s v=" III"/>
    <m/>
    <m/>
    <s v="Cat 1 (Phase 1)"/>
    <m/>
    <m/>
    <x v="5"/>
    <m/>
    <m/>
    <m/>
    <m/>
  </r>
  <r>
    <n v="848"/>
    <x v="10"/>
    <s v="Quality Assurance Manager"/>
    <s v="FIC/Q7602"/>
    <n v="6"/>
    <m/>
    <m/>
    <m/>
    <m/>
    <m/>
    <n v="3"/>
    <n v="1"/>
    <s v="Masters degree in science, preferably"/>
    <m/>
    <m/>
    <n v="240"/>
    <m/>
    <m/>
    <m/>
    <m/>
    <m/>
    <m/>
    <s v=" I"/>
    <m/>
    <m/>
    <m/>
    <m/>
    <m/>
    <x v="1"/>
    <m/>
    <m/>
    <m/>
    <m/>
  </r>
  <r>
    <n v="849"/>
    <x v="10"/>
    <s v="Squash and Juice Processing Technician"/>
    <s v="FIC/Q0101"/>
    <n v="4"/>
    <m/>
    <m/>
    <m/>
    <m/>
    <m/>
    <n v="5"/>
    <n v="1"/>
    <s v="8th Class ,Preferably"/>
    <n v="82"/>
    <n v="148"/>
    <n v="230"/>
    <m/>
    <m/>
    <m/>
    <m/>
    <s v="Yes"/>
    <m/>
    <s v=" I"/>
    <m/>
    <m/>
    <m/>
    <m/>
    <m/>
    <x v="5"/>
    <m/>
    <m/>
    <m/>
    <m/>
  </r>
  <r>
    <n v="850"/>
    <x v="10"/>
    <s v="Supervisor: Dairy Products Processing"/>
    <s v="FIC/Q2007"/>
    <n v="5"/>
    <m/>
    <m/>
    <m/>
    <m/>
    <m/>
    <n v="6"/>
    <n v="1"/>
    <s v="12th Class,Preferably "/>
    <n v="88"/>
    <n v="152"/>
    <n v="240"/>
    <m/>
    <m/>
    <m/>
    <m/>
    <s v="Yes"/>
    <m/>
    <s v=" I"/>
    <m/>
    <m/>
    <m/>
    <m/>
    <m/>
    <x v="6"/>
    <m/>
    <m/>
    <m/>
    <m/>
  </r>
  <r>
    <n v="851"/>
    <x v="10"/>
    <s v="Traditional Snack and Savoury Maker"/>
    <s v="FIC/Q8501"/>
    <n v="4"/>
    <m/>
    <m/>
    <m/>
    <m/>
    <m/>
    <n v="6"/>
    <n v="1"/>
    <s v="8th Class ,Preferably"/>
    <n v="88"/>
    <n v="152"/>
    <n v="240"/>
    <m/>
    <m/>
    <m/>
    <m/>
    <s v="Yes"/>
    <s v="Yes"/>
    <s v=" I"/>
    <m/>
    <m/>
    <s v="Cat 1 (Phase 1)"/>
    <m/>
    <m/>
    <x v="6"/>
    <m/>
    <m/>
    <m/>
    <m/>
  </r>
  <r>
    <n v="852"/>
    <x v="10"/>
    <s v="Soya beverage making technician"/>
    <s v="FIC/Q8003"/>
    <n v="4"/>
    <m/>
    <m/>
    <m/>
    <m/>
    <m/>
    <n v="4"/>
    <n v="1"/>
    <s v="10th Class ,Preferably"/>
    <m/>
    <m/>
    <n v="240"/>
    <m/>
    <m/>
    <m/>
    <m/>
    <m/>
    <m/>
    <m/>
    <m/>
    <m/>
    <m/>
    <m/>
    <m/>
    <x v="1"/>
    <m/>
    <m/>
    <m/>
    <m/>
  </r>
  <r>
    <n v="853"/>
    <x v="10"/>
    <s v="Offal Collector"/>
    <s v="FIC/Q3005"/>
    <n v="4"/>
    <m/>
    <m/>
    <m/>
    <m/>
    <m/>
    <n v="5"/>
    <n v="1"/>
    <s v="5th Class ,Preferably"/>
    <m/>
    <m/>
    <n v="240"/>
    <m/>
    <m/>
    <m/>
    <m/>
    <m/>
    <m/>
    <m/>
    <m/>
    <m/>
    <m/>
    <m/>
    <m/>
    <x v="1"/>
    <m/>
    <m/>
    <m/>
    <m/>
  </r>
  <r>
    <n v="854"/>
    <x v="10"/>
    <s v="Supervisor: Meat and Poultry Processing "/>
    <s v="FIC/Q3007"/>
    <n v="5"/>
    <m/>
    <m/>
    <m/>
    <m/>
    <m/>
    <n v="6"/>
    <n v="1"/>
    <s v="12th Class, Preferably"/>
    <m/>
    <m/>
    <n v="240"/>
    <m/>
    <m/>
    <m/>
    <m/>
    <m/>
    <m/>
    <m/>
    <m/>
    <m/>
    <m/>
    <m/>
    <m/>
    <x v="1"/>
    <m/>
    <m/>
    <m/>
    <m/>
  </r>
  <r>
    <n v="855"/>
    <x v="10"/>
    <s v="Spice Processing Technician"/>
    <s v="FIC/Q8502"/>
    <n v="4"/>
    <m/>
    <m/>
    <m/>
    <m/>
    <m/>
    <n v="5"/>
    <n v="1"/>
    <s v="10th Class ,Preferably"/>
    <m/>
    <m/>
    <n v="240"/>
    <m/>
    <m/>
    <m/>
    <m/>
    <m/>
    <s v="Yes"/>
    <m/>
    <m/>
    <m/>
    <m/>
    <m/>
    <m/>
    <x v="1"/>
    <m/>
    <m/>
    <m/>
    <m/>
  </r>
  <r>
    <n v="856"/>
    <x v="10"/>
    <s v="Food Microbiologist"/>
    <s v="FIC/Q7603"/>
    <n v="6"/>
    <m/>
    <m/>
    <m/>
    <m/>
    <m/>
    <n v="6"/>
    <n v="1"/>
    <s v="Bachelors degree in Microbiology"/>
    <m/>
    <m/>
    <n v="240"/>
    <m/>
    <m/>
    <m/>
    <m/>
    <m/>
    <m/>
    <m/>
    <m/>
    <m/>
    <m/>
    <m/>
    <m/>
    <x v="1"/>
    <m/>
    <m/>
    <m/>
    <m/>
  </r>
  <r>
    <n v="857"/>
    <x v="10"/>
    <s v="Plant Manager"/>
    <s v="FIC/Q9004"/>
    <n v="9"/>
    <m/>
    <m/>
    <m/>
    <m/>
    <m/>
    <n v="3"/>
    <n v="1"/>
    <s v="Masters degree in science"/>
    <n v="88"/>
    <n v="152"/>
    <n v="240"/>
    <m/>
    <m/>
    <m/>
    <m/>
    <s v="Yes"/>
    <m/>
    <m/>
    <m/>
    <m/>
    <m/>
    <m/>
    <m/>
    <x v="1"/>
    <m/>
    <m/>
    <m/>
    <m/>
  </r>
  <r>
    <n v="858"/>
    <x v="10"/>
    <s v="Production Manager"/>
    <s v="FIC/Q9003"/>
    <n v="7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s v="Yes"/>
    <m/>
    <m/>
    <m/>
    <m/>
    <m/>
    <m/>
    <m/>
    <x v="1"/>
    <m/>
    <m/>
    <m/>
    <m/>
  </r>
  <r>
    <n v="859"/>
    <x v="10"/>
    <s v="Convenience Food Maker"/>
    <s v="FIC/Q8503"/>
    <n v="4"/>
    <m/>
    <m/>
    <m/>
    <m/>
    <m/>
    <n v="4"/>
    <n v="1"/>
    <s v="10th Class ,Preferably"/>
    <n v="88"/>
    <n v="152"/>
    <n v="240"/>
    <m/>
    <m/>
    <m/>
    <m/>
    <s v="Yes"/>
    <m/>
    <m/>
    <m/>
    <m/>
    <m/>
    <m/>
    <m/>
    <x v="1"/>
    <m/>
    <m/>
    <m/>
    <m/>
  </r>
  <r>
    <n v="860"/>
    <x v="10"/>
    <s v="Multi Skill Technician (Food Processing) "/>
    <s v="FIC/Q9007"/>
    <n v="4"/>
    <m/>
    <m/>
    <m/>
    <m/>
    <m/>
    <n v="13"/>
    <n v="1"/>
    <s v="Preferably Class 8"/>
    <m/>
    <m/>
    <m/>
    <m/>
    <m/>
    <m/>
    <m/>
    <m/>
    <m/>
    <m/>
    <m/>
    <m/>
    <m/>
    <m/>
    <d v="2017-06-14T00:00:00"/>
    <x v="1"/>
    <m/>
    <m/>
    <m/>
    <m/>
  </r>
  <r>
    <n v="861"/>
    <x v="11"/>
    <s v="Assistant – Fitter- Modular Furniture"/>
    <s v="FFS/Q5701"/>
    <n v="2"/>
    <m/>
    <m/>
    <m/>
    <m/>
    <m/>
    <n v="4"/>
    <n v="1"/>
    <s v="5th Class,Preferably"/>
    <n v="60"/>
    <n v="160"/>
    <n v="220"/>
    <m/>
    <m/>
    <m/>
    <m/>
    <s v="Yes"/>
    <m/>
    <s v="II"/>
    <m/>
    <m/>
    <m/>
    <m/>
    <m/>
    <x v="1"/>
    <s v="Tentative"/>
    <d v="2017-05-12T00:00:00"/>
    <m/>
    <s v="QP wil be revised"/>
  </r>
  <r>
    <n v="862"/>
    <x v="11"/>
    <s v="Assistant Carpenter- wooden Furniture"/>
    <s v="FFS/Q0101"/>
    <n v="2"/>
    <m/>
    <m/>
    <m/>
    <m/>
    <m/>
    <n v="4"/>
    <n v="1"/>
    <s v="5th Class,Preferably"/>
    <n v="60"/>
    <n v="160"/>
    <n v="220"/>
    <m/>
    <m/>
    <m/>
    <m/>
    <s v="Yes"/>
    <s v="Yes"/>
    <s v="II"/>
    <m/>
    <m/>
    <m/>
    <s v="WOO101"/>
    <m/>
    <x v="1"/>
    <s v="Tentative"/>
    <d v="2017-05-12T00:00:00"/>
    <m/>
    <s v="QP will be revised"/>
  </r>
  <r>
    <n v="863"/>
    <x v="11"/>
    <s v="Carpenter Wooden Furniture"/>
    <s v="FFS/Q0102"/>
    <n v="4"/>
    <m/>
    <m/>
    <m/>
    <m/>
    <m/>
    <n v="5"/>
    <n v="1"/>
    <s v="5th Class,Preferably"/>
    <n v="136"/>
    <n v="172"/>
    <n v="308"/>
    <m/>
    <m/>
    <m/>
    <m/>
    <s v="Yes"/>
    <s v="Yes"/>
    <s v="II"/>
    <s v="A"/>
    <s v="Yes"/>
    <m/>
    <s v="WOO202"/>
    <m/>
    <x v="1"/>
    <s v="Tentative"/>
    <d v="2017-05-12T00:00:00"/>
    <m/>
    <s v="QP will be Rationalised"/>
  </r>
  <r>
    <n v="864"/>
    <x v="11"/>
    <s v="Fitter- Modular Furniture"/>
    <s v="FFS/Q5702"/>
    <n v="4"/>
    <m/>
    <m/>
    <m/>
    <m/>
    <m/>
    <n v="4"/>
    <n v="1"/>
    <s v="5th Class,Preferably"/>
    <n v="120"/>
    <n v="180"/>
    <n v="300"/>
    <m/>
    <m/>
    <m/>
    <m/>
    <s v="Yes"/>
    <s v="Yes"/>
    <s v="II"/>
    <s v="A"/>
    <s v="Yes"/>
    <m/>
    <m/>
    <m/>
    <x v="1"/>
    <s v="Tentative"/>
    <d v="2017-05-12T00:00:00"/>
    <m/>
    <s v="QP will be Rationalised"/>
  </r>
  <r>
    <n v="865"/>
    <x v="11"/>
    <s v="Lock Technician"/>
    <s v="FFS/Q5703"/>
    <n v="4"/>
    <m/>
    <m/>
    <m/>
    <m/>
    <m/>
    <n v="5"/>
    <n v="1"/>
    <s v="5th Class"/>
    <n v="56"/>
    <n v="76"/>
    <n v="132"/>
    <m/>
    <m/>
    <m/>
    <m/>
    <s v="Yes"/>
    <m/>
    <s v="II"/>
    <m/>
    <m/>
    <m/>
    <m/>
    <m/>
    <x v="1"/>
    <s v="Tentative"/>
    <d v="2017-05-12T00:00:00"/>
    <m/>
    <s v="QP will be Rationalised"/>
  </r>
  <r>
    <n v="866"/>
    <x v="11"/>
    <s v="Installer - Framed Doors/Windows"/>
    <s v="FFS/Q6103"/>
    <n v="4"/>
    <m/>
    <m/>
    <m/>
    <m/>
    <m/>
    <n v="5"/>
    <n v="1"/>
    <s v="10th Pass Preferably"/>
    <m/>
    <m/>
    <n v="400"/>
    <m/>
    <m/>
    <m/>
    <m/>
    <m/>
    <m/>
    <s v="II"/>
    <s v="A"/>
    <m/>
    <m/>
    <m/>
    <m/>
    <x v="1"/>
    <m/>
    <m/>
    <m/>
    <m/>
  </r>
  <r>
    <n v="867"/>
    <x v="11"/>
    <s v="Installer - Frameless Glass Doors/Windows"/>
    <s v="FFS/Q6104"/>
    <n v="4"/>
    <m/>
    <m/>
    <m/>
    <m/>
    <m/>
    <n v="5"/>
    <n v="1"/>
    <s v="10th Pass Preferably"/>
    <m/>
    <m/>
    <n v="400"/>
    <m/>
    <m/>
    <m/>
    <m/>
    <m/>
    <m/>
    <s v="II"/>
    <s v="A"/>
    <m/>
    <m/>
    <m/>
    <m/>
    <x v="1"/>
    <m/>
    <m/>
    <m/>
    <m/>
  </r>
  <r>
    <n v="868"/>
    <x v="11"/>
    <s v="Junior Assistant - Door Installation"/>
    <s v="FFS/Q6105"/>
    <n v="2"/>
    <m/>
    <m/>
    <m/>
    <m/>
    <m/>
    <n v="5"/>
    <n v="1"/>
    <s v="5th pass (Primary Education) Preferably"/>
    <m/>
    <m/>
    <n v="300"/>
    <m/>
    <m/>
    <m/>
    <m/>
    <m/>
    <m/>
    <s v="II"/>
    <s v="A"/>
    <m/>
    <m/>
    <m/>
    <m/>
    <x v="1"/>
    <m/>
    <m/>
    <m/>
    <m/>
  </r>
  <r>
    <n v="869"/>
    <x v="11"/>
    <s v="Cane Seat Weaver"/>
    <s v="FFS/Q4106"/>
    <n v="3"/>
    <m/>
    <m/>
    <m/>
    <m/>
    <m/>
    <n v="4"/>
    <n v="1"/>
    <s v="8th Pass Preferably"/>
    <m/>
    <m/>
    <n v="150"/>
    <m/>
    <m/>
    <m/>
    <m/>
    <m/>
    <m/>
    <s v="II"/>
    <s v="A"/>
    <m/>
    <m/>
    <m/>
    <m/>
    <x v="1"/>
    <m/>
    <m/>
    <m/>
    <m/>
  </r>
  <r>
    <n v="870"/>
    <x v="11"/>
    <s v="Slivering Machine Operator"/>
    <s v="FFS/Q4105"/>
    <n v="3"/>
    <m/>
    <m/>
    <m/>
    <m/>
    <m/>
    <n v="5"/>
    <n v="1"/>
    <s v="8th Pass Preferably"/>
    <m/>
    <m/>
    <n v="350"/>
    <m/>
    <m/>
    <m/>
    <m/>
    <m/>
    <m/>
    <s v="II"/>
    <s v="A"/>
    <m/>
    <m/>
    <m/>
    <m/>
    <x v="1"/>
    <m/>
    <m/>
    <m/>
    <m/>
  </r>
  <r>
    <n v="871"/>
    <x v="11"/>
    <s v="Finisher  - Bamboo Furniture"/>
    <s v="FFS/Q4104"/>
    <n v="3"/>
    <m/>
    <m/>
    <m/>
    <m/>
    <m/>
    <n v="5"/>
    <n v="1"/>
    <s v="5th Pass Preferably"/>
    <m/>
    <m/>
    <n v="200"/>
    <m/>
    <m/>
    <m/>
    <m/>
    <m/>
    <m/>
    <s v="II"/>
    <s v="A"/>
    <m/>
    <m/>
    <m/>
    <m/>
    <x v="1"/>
    <m/>
    <m/>
    <m/>
    <m/>
  </r>
  <r>
    <n v="872"/>
    <x v="11"/>
    <s v="Round Bamboo Furniture Maker"/>
    <s v="FFS/Q4101"/>
    <n v="4"/>
    <m/>
    <m/>
    <m/>
    <m/>
    <m/>
    <n v="5"/>
    <n v="1"/>
    <s v="5th Pass Preferably"/>
    <m/>
    <m/>
    <n v="200"/>
    <m/>
    <m/>
    <m/>
    <m/>
    <m/>
    <m/>
    <s v="II"/>
    <s v="A"/>
    <m/>
    <m/>
    <m/>
    <m/>
    <x v="1"/>
    <m/>
    <m/>
    <m/>
    <m/>
  </r>
  <r>
    <n v="873"/>
    <x v="11"/>
    <s v="Lead Furniture Maker"/>
    <s v="FFS/Q4102"/>
    <n v="4"/>
    <m/>
    <m/>
    <m/>
    <m/>
    <m/>
    <n v="5"/>
    <n v="1"/>
    <s v="5th Pass Preferably"/>
    <m/>
    <m/>
    <n v="260"/>
    <m/>
    <m/>
    <m/>
    <m/>
    <m/>
    <m/>
    <s v="II"/>
    <s v="A"/>
    <m/>
    <m/>
    <m/>
    <m/>
    <x v="1"/>
    <m/>
    <m/>
    <m/>
    <m/>
  </r>
  <r>
    <n v="874"/>
    <x v="11"/>
    <s v="Molded Component Maker"/>
    <s v="FFS/Q4103"/>
    <n v="3"/>
    <m/>
    <m/>
    <m/>
    <m/>
    <m/>
    <n v="4"/>
    <n v="1"/>
    <s v="8th Pass Preferaby"/>
    <m/>
    <m/>
    <n v="260"/>
    <m/>
    <m/>
    <m/>
    <m/>
    <m/>
    <m/>
    <s v="II"/>
    <s v="A"/>
    <m/>
    <m/>
    <m/>
    <m/>
    <x v="1"/>
    <m/>
    <m/>
    <m/>
    <m/>
  </r>
  <r>
    <n v="875"/>
    <x v="11"/>
    <s v="Assistant Carpenter-Wooden Furniture "/>
    <s v="FFS/Q0103"/>
    <n v="3"/>
    <m/>
    <m/>
    <m/>
    <m/>
    <m/>
    <n v="5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6"/>
    <x v="11"/>
    <s v="Lead Carpenter-Wooden Furniture "/>
    <s v="FFS/Q0104"/>
    <n v="4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7"/>
    <x v="11"/>
    <s v="Lead Sofa Maker-Wooden Furniture "/>
    <s v="FFS/Q0107"/>
    <n v="4"/>
    <m/>
    <m/>
    <m/>
    <m/>
    <m/>
    <n v="6"/>
    <n v="1"/>
    <s v="8th Pass Preferaby"/>
    <m/>
    <m/>
    <m/>
    <m/>
    <m/>
    <m/>
    <m/>
    <m/>
    <m/>
    <s v="II"/>
    <s v="A &amp;B"/>
    <m/>
    <m/>
    <m/>
    <d v="2017-07-12T00:00:00"/>
    <x v="1"/>
    <m/>
    <m/>
    <m/>
    <m/>
  </r>
  <r>
    <n v="878"/>
    <x v="11"/>
    <s v="Assembler–Modular Furniture"/>
    <s v="FFS/Q5101"/>
    <n v="3"/>
    <m/>
    <m/>
    <m/>
    <m/>
    <m/>
    <n v="4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9"/>
    <x v="11"/>
    <s v="Cabinet Maker–Modular Furniture-Kitchen"/>
    <s v="FFS/Q5102"/>
    <n v="3"/>
    <m/>
    <m/>
    <m/>
    <m/>
    <m/>
    <n v="4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80"/>
    <x v="11"/>
    <s v="Lead Assembler-Modular Furniture"/>
    <s v="FFS/Q5103"/>
    <n v="4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81"/>
    <x v="11"/>
    <s v="Design Assistant-Wooden/modular Furniture "/>
    <s v="FFS/Q0106"/>
    <n v="4"/>
    <m/>
    <m/>
    <m/>
    <m/>
    <m/>
    <n v="4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2"/>
    <x v="11"/>
    <s v="Design Supervisor -Wooden/modular Furniture "/>
    <s v="FFS/Q0108"/>
    <n v="5"/>
    <m/>
    <m/>
    <m/>
    <m/>
    <m/>
    <n v="6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3"/>
    <x v="11"/>
    <s v="Lead Wood Quality Examiner-Wooden Furniture "/>
    <s v="FFS/Q0109"/>
    <n v="4"/>
    <m/>
    <m/>
    <m/>
    <m/>
    <m/>
    <n v="5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4"/>
    <x v="11"/>
    <s v="Fitter/Assembler- Doors/Windows- Glass"/>
    <s v="FFS/Q6101"/>
    <n v="3"/>
    <s v="Option"/>
    <n v="1"/>
    <s v="O1:Wooden/Aluminium"/>
    <n v="4"/>
    <n v="1"/>
    <n v="5"/>
    <n v="1"/>
    <s v="5th Class,Preferably"/>
    <m/>
    <m/>
    <m/>
    <m/>
    <m/>
    <m/>
    <m/>
    <m/>
    <m/>
    <s v="II"/>
    <s v="A"/>
    <m/>
    <m/>
    <m/>
    <d v="2017-07-12T00:00:00"/>
    <x v="1"/>
    <m/>
    <m/>
    <m/>
    <m/>
  </r>
  <r>
    <n v="885"/>
    <x v="11"/>
    <s v="Assistant Furniture Finisher- wooden/metal furniture"/>
    <s v="FFS/Q0110"/>
    <n v="3"/>
    <m/>
    <m/>
    <m/>
    <m/>
    <m/>
    <n v="7"/>
    <n v="1"/>
    <s v="5th Class,Preferably"/>
    <m/>
    <m/>
    <m/>
    <m/>
    <m/>
    <m/>
    <m/>
    <m/>
    <m/>
    <s v="II"/>
    <s v="A"/>
    <m/>
    <m/>
    <m/>
    <d v="2017-07-12T00:00:00"/>
    <x v="1"/>
    <m/>
    <m/>
    <m/>
    <m/>
  </r>
  <r>
    <n v="886"/>
    <x v="11"/>
    <s v="Sales Executive- Furniture &amp; Fittings"/>
    <s v="FFS/Q8101"/>
    <n v="4"/>
    <m/>
    <m/>
    <m/>
    <m/>
    <m/>
    <n v="7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7"/>
    <x v="11"/>
    <s v="Delivery &amp; Installation Executive- Furniture &amp; Fitting"/>
    <s v="FFS/Q8102"/>
    <n v="4"/>
    <m/>
    <m/>
    <m/>
    <m/>
    <m/>
    <n v="8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8"/>
    <x v="12"/>
    <s v="Cast and diamonds-set jewellery - CAD Designer"/>
    <s v="G&amp;J/Q2303"/>
    <n v="4"/>
    <m/>
    <m/>
    <m/>
    <m/>
    <m/>
    <n v="4"/>
    <n v="1"/>
    <s v="12th Class, Pass with training in computer operations"/>
    <n v="24"/>
    <n v="216"/>
    <n v="240"/>
    <m/>
    <m/>
    <m/>
    <m/>
    <s v="Yes"/>
    <s v="Yes"/>
    <s v="I"/>
    <s v="A"/>
    <s v="Yes"/>
    <m/>
    <m/>
    <m/>
    <x v="7"/>
    <m/>
    <m/>
    <m/>
    <m/>
  </r>
  <r>
    <n v="889"/>
    <x v="12"/>
    <s v="Cast and diamonds-set jewellery - CAM Machine Operator"/>
    <s v="G&amp;J/Q2401"/>
    <n v="4"/>
    <m/>
    <m/>
    <m/>
    <m/>
    <m/>
    <n v="5"/>
    <n v="1"/>
    <s v="12th Class, Pass with training in CAD design"/>
    <n v="24"/>
    <n v="226"/>
    <n v="250"/>
    <m/>
    <m/>
    <m/>
    <m/>
    <s v="Yes"/>
    <m/>
    <s v="I"/>
    <m/>
    <m/>
    <m/>
    <m/>
    <m/>
    <x v="7"/>
    <m/>
    <m/>
    <m/>
    <m/>
  </r>
  <r>
    <n v="890"/>
    <x v="12"/>
    <s v="Cast and diamonds-set jewellery - Casting Machine Operator"/>
    <s v="G&amp;J/Q2801"/>
    <n v="4"/>
    <m/>
    <m/>
    <m/>
    <m/>
    <m/>
    <n v="4"/>
    <n v="1"/>
    <s v="12th Class passed"/>
    <n v="14"/>
    <n v="236"/>
    <n v="250"/>
    <m/>
    <m/>
    <m/>
    <m/>
    <s v="Yes"/>
    <m/>
    <s v="I"/>
    <m/>
    <m/>
    <m/>
    <m/>
    <m/>
    <x v="7"/>
    <m/>
    <m/>
    <m/>
    <m/>
  </r>
  <r>
    <n v="891"/>
    <x v="12"/>
    <s v="Cast and diamonds-set jewellery - Filer and Assembler"/>
    <s v="G&amp;J/Q2901"/>
    <n v="3"/>
    <m/>
    <m/>
    <m/>
    <m/>
    <m/>
    <n v="4"/>
    <n v="1"/>
    <s v="12th Class,Preferably"/>
    <n v="8"/>
    <n v="42"/>
    <n v="50"/>
    <m/>
    <m/>
    <m/>
    <m/>
    <s v="Yes"/>
    <m/>
    <s v="I"/>
    <m/>
    <m/>
    <m/>
    <m/>
    <m/>
    <x v="7"/>
    <m/>
    <m/>
    <m/>
    <m/>
  </r>
  <r>
    <n v="892"/>
    <x v="12"/>
    <s v="Cast and diamonds-set jewellery - Hand Sketch Designer (Basic)"/>
    <s v="G&amp;J/Q2301"/>
    <n v="3"/>
    <m/>
    <m/>
    <m/>
    <m/>
    <m/>
    <n v="4"/>
    <n v="1"/>
    <s v="10th Class, Preferably "/>
    <n v="24"/>
    <n v="126"/>
    <n v="150"/>
    <m/>
    <m/>
    <m/>
    <m/>
    <s v="Yes"/>
    <s v="Yes"/>
    <s v="I"/>
    <s v="A"/>
    <s v="Yes"/>
    <m/>
    <s v="GEM102"/>
    <m/>
    <x v="7"/>
    <m/>
    <m/>
    <m/>
    <m/>
  </r>
  <r>
    <n v="893"/>
    <x v="12"/>
    <s v="Cast and diamonds-set jewellery - Jewellery Polisher"/>
    <s v="G&amp;J/Q3001"/>
    <n v="3"/>
    <m/>
    <m/>
    <m/>
    <m/>
    <m/>
    <n v="4"/>
    <n v="1"/>
    <s v="12th Class,Preferably"/>
    <n v="24"/>
    <n v="126"/>
    <n v="150"/>
    <m/>
    <m/>
    <m/>
    <m/>
    <s v="Yes"/>
    <m/>
    <s v="I"/>
    <m/>
    <m/>
    <m/>
    <s v="GEM102"/>
    <m/>
    <x v="7"/>
    <m/>
    <m/>
    <m/>
    <m/>
  </r>
  <r>
    <n v="894"/>
    <x v="12"/>
    <s v="Cast and diamonds-set jewellery - Merchandiser Design"/>
    <s v="G&amp;J/Q2302"/>
    <n v="6"/>
    <m/>
    <m/>
    <m/>
    <m/>
    <m/>
    <n v="4"/>
    <n v="1"/>
    <s v="Graduation,Preferably"/>
    <m/>
    <m/>
    <n v="240"/>
    <m/>
    <m/>
    <m/>
    <m/>
    <m/>
    <m/>
    <s v="I"/>
    <m/>
    <m/>
    <m/>
    <m/>
    <m/>
    <x v="7"/>
    <m/>
    <m/>
    <m/>
    <m/>
  </r>
  <r>
    <n v="895"/>
    <x v="12"/>
    <s v="Cast and diamonds-set jewellery - Metal Setter (Basic)"/>
    <s v="G&amp;J/Q3103"/>
    <n v="3"/>
    <m/>
    <m/>
    <m/>
    <m/>
    <m/>
    <n v="4"/>
    <n v="1"/>
    <s v="10th Class, Preferably "/>
    <n v="8"/>
    <n v="42"/>
    <n v="50"/>
    <m/>
    <m/>
    <m/>
    <m/>
    <s v="Yes"/>
    <m/>
    <s v="I"/>
    <m/>
    <m/>
    <m/>
    <m/>
    <m/>
    <x v="7"/>
    <m/>
    <m/>
    <m/>
    <m/>
  </r>
  <r>
    <n v="896"/>
    <x v="12"/>
    <s v="Cast and diamonds-set jewellery - Plater"/>
    <s v="G&amp;J/Q3201"/>
    <n v="4"/>
    <m/>
    <m/>
    <m/>
    <m/>
    <m/>
    <n v="4"/>
    <n v="1"/>
    <s v="Preferably Qualification shall be B.Sc chemistry with training in Computer operations"/>
    <m/>
    <m/>
    <n v="200"/>
    <m/>
    <m/>
    <m/>
    <m/>
    <m/>
    <m/>
    <s v="I"/>
    <m/>
    <m/>
    <m/>
    <m/>
    <m/>
    <x v="7"/>
    <m/>
    <m/>
    <m/>
    <m/>
  </r>
  <r>
    <n v="897"/>
    <x v="12"/>
    <s v="Cast and diamonds-set jewellery - Product Development Manager"/>
    <s v="G&amp;J/Q2305"/>
    <n v="7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s v="I"/>
    <m/>
    <m/>
    <m/>
    <m/>
    <m/>
    <x v="7"/>
    <m/>
    <m/>
    <m/>
    <m/>
  </r>
  <r>
    <n v="898"/>
    <x v="12"/>
    <s v="Cast and diamonds-set jewellery - Refiner"/>
    <s v="G&amp;J/Q3401"/>
    <n v="6"/>
    <m/>
    <m/>
    <m/>
    <m/>
    <m/>
    <n v="4"/>
    <n v="1"/>
    <s v="B.Sc. (Chemistry)"/>
    <m/>
    <m/>
    <n v="200"/>
    <m/>
    <m/>
    <m/>
    <m/>
    <m/>
    <m/>
    <s v="I"/>
    <m/>
    <m/>
    <m/>
    <m/>
    <m/>
    <x v="7"/>
    <m/>
    <m/>
    <m/>
    <m/>
  </r>
  <r>
    <n v="899"/>
    <x v="12"/>
    <s v="Cast and diamonds-set jewellery - Rubber Mold Maker"/>
    <s v="G&amp;J/Q2603"/>
    <n v="4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s v="Yes"/>
    <m/>
    <s v="I"/>
    <s v="A"/>
    <m/>
    <m/>
    <s v="GEM203"/>
    <m/>
    <x v="7"/>
    <m/>
    <m/>
    <m/>
    <m/>
  </r>
  <r>
    <n v="900"/>
    <x v="12"/>
    <s v="Cast and diamonds-set jewellery - Wax Piece Maker"/>
    <s v="G&amp;J/Q2602"/>
    <n v="4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s v="Yes"/>
    <m/>
    <s v="I"/>
    <s v="A"/>
    <m/>
    <m/>
    <s v="GEM203"/>
    <m/>
    <x v="7"/>
    <m/>
    <m/>
    <m/>
    <m/>
  </r>
  <r>
    <n v="901"/>
    <x v="12"/>
    <s v="Cast and diamonds-set jewellery - Wax Tree Maker"/>
    <s v="G&amp;J/Q2601"/>
    <n v="3"/>
    <m/>
    <m/>
    <m/>
    <m/>
    <m/>
    <n v="4"/>
    <n v="1"/>
    <s v="Minimum Age - 14 Years; Minimally Qualified"/>
    <n v="24"/>
    <n v="126"/>
    <n v="150"/>
    <m/>
    <m/>
    <m/>
    <m/>
    <s v="Yes"/>
    <m/>
    <s v="I"/>
    <m/>
    <m/>
    <m/>
    <s v="GEM203"/>
    <m/>
    <x v="7"/>
    <m/>
    <m/>
    <m/>
    <m/>
  </r>
  <r>
    <n v="902"/>
    <x v="12"/>
    <s v="Diamond Processing - Auto Blocker"/>
    <s v="G&amp;J/Q4602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3"/>
    <x v="12"/>
    <s v="Diamond Processing - Auto Bruter"/>
    <s v="G&amp;J/Q4502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4"/>
    <x v="12"/>
    <s v="Diamond Processing - Blade Sawing Supervisor"/>
    <s v="G&amp;J/Q4402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05"/>
    <x v="12"/>
    <s v="Diamond Processing - Blade Sawyer"/>
    <s v="G&amp;J/Q4403"/>
    <n v="3"/>
    <m/>
    <m/>
    <m/>
    <m/>
    <m/>
    <n v="5"/>
    <n v="1"/>
    <s v="10th Class ,Preferably"/>
    <m/>
    <m/>
    <n v="200"/>
    <m/>
    <m/>
    <m/>
    <m/>
    <m/>
    <m/>
    <s v="I"/>
    <m/>
    <m/>
    <m/>
    <m/>
    <m/>
    <x v="7"/>
    <m/>
    <m/>
    <m/>
    <m/>
  </r>
  <r>
    <n v="906"/>
    <x v="12"/>
    <s v="Diamond Processing - Boiling In-charge"/>
    <s v="G&amp;J/Q4801"/>
    <n v="2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7"/>
    <x v="12"/>
    <s v="Diamond Processing - Bottom Polisher"/>
    <s v="G&amp;J/Q4703"/>
    <n v="3"/>
    <m/>
    <m/>
    <m/>
    <m/>
    <m/>
    <n v="5"/>
    <n v="1"/>
    <s v="Minimum Age - 14 Years ; Preferable Qualification shall be 10thpass"/>
    <n v="10"/>
    <n v="62"/>
    <n v="72"/>
    <m/>
    <m/>
    <m/>
    <m/>
    <s v="Yes"/>
    <m/>
    <s v="I"/>
    <m/>
    <m/>
    <m/>
    <m/>
    <m/>
    <x v="7"/>
    <m/>
    <m/>
    <m/>
    <m/>
  </r>
  <r>
    <n v="908"/>
    <x v="12"/>
    <s v="Diamond Processing - Cleaver"/>
    <s v="G&amp;J/Q4405"/>
    <n v="3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9"/>
    <x v="12"/>
    <s v="Diamond Processing - Final Assortment Supervisor"/>
    <s v="G&amp;J/Q4901"/>
    <n v="5"/>
    <m/>
    <m/>
    <m/>
    <m/>
    <m/>
    <n v="4"/>
    <n v="1"/>
    <s v="Minimum Age - 14 Years ; Preferable Qualification shall be 10thpass"/>
    <m/>
    <m/>
    <n v="240"/>
    <m/>
    <m/>
    <m/>
    <m/>
    <m/>
    <m/>
    <s v="I"/>
    <m/>
    <m/>
    <m/>
    <m/>
    <m/>
    <x v="7"/>
    <m/>
    <m/>
    <m/>
    <m/>
  </r>
  <r>
    <n v="910"/>
    <x v="12"/>
    <s v="Diamond Processing - Inclusion Plotter"/>
    <s v="G&amp;J/Q4203"/>
    <n v="4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1"/>
    <x v="12"/>
    <s v="Diamond Processing - Issue-Return In-charge"/>
    <s v="G&amp;J/Q4301"/>
    <n v="3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2"/>
    <x v="12"/>
    <s v="Diamond Processing - Laser Sawing Machine Operator"/>
    <s v="G&amp;J/Q4404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3"/>
    <x v="12"/>
    <s v="Diamond Processing - Laser Supervisor"/>
    <s v="G&amp;J/Q4401"/>
    <n v="5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s v="I"/>
    <m/>
    <m/>
    <m/>
    <m/>
    <m/>
    <x v="7"/>
    <m/>
    <m/>
    <m/>
    <m/>
  </r>
  <r>
    <n v="914"/>
    <x v="12"/>
    <s v="Diamond Processing - Manual Blocker"/>
    <s v="G&amp;J/Q4603"/>
    <n v="3"/>
    <m/>
    <m/>
    <m/>
    <m/>
    <m/>
    <n v="5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15"/>
    <x v="12"/>
    <s v="Diamond Processing - Manual Bruter"/>
    <s v="G&amp;J/Q4503"/>
    <n v="3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16"/>
    <x v="12"/>
    <s v="Diamond Processing - Planner"/>
    <s v="G&amp;J/Q4202"/>
    <n v="4"/>
    <m/>
    <m/>
    <m/>
    <m/>
    <m/>
    <n v="4"/>
    <n v="1"/>
    <s v="Minimum Age - 14 Years; Preferable Qualification shall be 10th pass"/>
    <m/>
    <m/>
    <n v="200"/>
    <m/>
    <m/>
    <m/>
    <m/>
    <m/>
    <m/>
    <s v="I"/>
    <m/>
    <m/>
    <m/>
    <m/>
    <m/>
    <x v="7"/>
    <m/>
    <m/>
    <m/>
    <m/>
  </r>
  <r>
    <n v="917"/>
    <x v="12"/>
    <s v="Diamond Processing - Planning Supervisor"/>
    <s v="G&amp;J/Q4205"/>
    <n v="5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s v="I"/>
    <m/>
    <m/>
    <m/>
    <m/>
    <m/>
    <x v="7"/>
    <m/>
    <m/>
    <m/>
    <m/>
  </r>
  <r>
    <n v="918"/>
    <x v="12"/>
    <s v="Diamond Processing - Polishing Supervisor"/>
    <s v="G&amp;J/Q4701"/>
    <n v="5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s v="I"/>
    <m/>
    <m/>
    <m/>
    <m/>
    <m/>
    <x v="7"/>
    <m/>
    <m/>
    <m/>
    <m/>
  </r>
  <r>
    <n v="919"/>
    <x v="12"/>
    <s v="Diamond Processing - Rough Marker"/>
    <s v="G&amp;J/Q4102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0"/>
    <x v="12"/>
    <s v="Diamond Processing - Spectrum Operator"/>
    <s v="G&amp;J/Q4204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1"/>
    <x v="12"/>
    <s v="Diamond Processing - Supervisor - Blocking"/>
    <s v="G&amp;J/Q4601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22"/>
    <x v="12"/>
    <s v="Diamond Processing - Supervisor - Bruting"/>
    <s v="G&amp;J/Q4501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23"/>
    <x v="12"/>
    <s v="Diamond Processing - Symmetry Analyser Machine Operator"/>
    <s v="G&amp;J/Q4705"/>
    <n v="2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4"/>
    <x v="12"/>
    <s v="Diamond Processing - Table Cutter"/>
    <s v="G&amp;J/Q4604"/>
    <n v="3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25"/>
    <x v="12"/>
    <s v="Diamond Processing - Weigher"/>
    <s v="G&amp;J/Q4303"/>
    <n v="1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6"/>
    <x v="12"/>
    <s v="Diamond Processing - Window Opener"/>
    <s v="G&amp;J/Q4103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7"/>
    <x v="12"/>
    <s v="Gemstone Processing - Driller"/>
    <s v="G&amp;J/Q6801"/>
    <n v="2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28"/>
    <x v="12"/>
    <s v="Gemstone Processing - Facet Maker"/>
    <s v="G&amp;J/Q6704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29"/>
    <x v="12"/>
    <s v="Gemstone Processing - Final Shaper and Calibrator"/>
    <s v="G&amp;J/Q6603"/>
    <n v="4"/>
    <m/>
    <m/>
    <m/>
    <m/>
    <m/>
    <n v="5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30"/>
    <x v="12"/>
    <s v="Gemstone Processing - Girdle Polisher"/>
    <s v="G&amp;J/Q6703"/>
    <n v="3"/>
    <m/>
    <m/>
    <m/>
    <m/>
    <m/>
    <n v="5"/>
    <n v="1"/>
    <s v="10th Class ,Preferably"/>
    <m/>
    <m/>
    <n v="200"/>
    <m/>
    <m/>
    <m/>
    <m/>
    <m/>
    <m/>
    <s v="I"/>
    <m/>
    <m/>
    <m/>
    <m/>
    <m/>
    <x v="7"/>
    <m/>
    <m/>
    <m/>
    <m/>
  </r>
  <r>
    <n v="931"/>
    <x v="12"/>
    <s v="Gemstone Processing - Inventory Manager - Wholesale"/>
    <s v="G&amp;J/Q7102"/>
    <n v="4"/>
    <m/>
    <m/>
    <m/>
    <m/>
    <m/>
    <n v="1"/>
    <n v="1"/>
    <s v="Minimum Age - 14 Years ; Preferable Qualification shall be 10thpass"/>
    <m/>
    <m/>
    <n v="150"/>
    <m/>
    <m/>
    <m/>
    <m/>
    <m/>
    <m/>
    <s v="I"/>
    <s v="A"/>
    <m/>
    <m/>
    <m/>
    <m/>
    <x v="7"/>
    <m/>
    <m/>
    <m/>
    <m/>
  </r>
  <r>
    <n v="932"/>
    <x v="12"/>
    <s v="Gemstone Processing - Packager and Dispatcher"/>
    <s v="G&amp;J/Q7002"/>
    <n v="2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s v="I"/>
    <m/>
    <m/>
    <m/>
    <m/>
    <m/>
    <x v="7"/>
    <m/>
    <m/>
    <m/>
    <m/>
  </r>
  <r>
    <n v="933"/>
    <x v="12"/>
    <s v="Gemstone Processing - Polisher"/>
    <s v="G&amp;J/Q6701"/>
    <n v="3"/>
    <m/>
    <m/>
    <m/>
    <m/>
    <m/>
    <n v="5"/>
    <n v="1"/>
    <s v="Minimum Age - 14 Years ; Preferable Qualification shall be 10th pass"/>
    <n v="24"/>
    <n v="126"/>
    <n v="150"/>
    <m/>
    <m/>
    <m/>
    <m/>
    <s v="Yes"/>
    <m/>
    <s v="I"/>
    <m/>
    <m/>
    <m/>
    <s v="GEM101"/>
    <m/>
    <x v="7"/>
    <m/>
    <m/>
    <m/>
    <m/>
  </r>
  <r>
    <n v="934"/>
    <x v="12"/>
    <s v="Gemstone Processing – Pre-shaper"/>
    <s v="G&amp;J/Q6602"/>
    <n v="3"/>
    <m/>
    <m/>
    <m/>
    <m/>
    <m/>
    <n v="6"/>
    <n v="1"/>
    <s v="10th Class ,Preferably"/>
    <n v="13"/>
    <n v="87"/>
    <n v="100"/>
    <m/>
    <m/>
    <m/>
    <m/>
    <s v="Yes"/>
    <m/>
    <s v="I"/>
    <m/>
    <m/>
    <m/>
    <m/>
    <m/>
    <x v="7"/>
    <m/>
    <m/>
    <m/>
    <m/>
  </r>
  <r>
    <n v="935"/>
    <x v="12"/>
    <s v="Gemstone Processing - Rough Cutter"/>
    <s v="G&amp;J/Q6502"/>
    <n v="3"/>
    <m/>
    <m/>
    <m/>
    <m/>
    <m/>
    <n v="4"/>
    <n v="1"/>
    <s v="10th Class ,Preferably"/>
    <n v="24"/>
    <n v="126"/>
    <n v="150"/>
    <m/>
    <m/>
    <m/>
    <m/>
    <s v="Yes"/>
    <m/>
    <s v="I"/>
    <m/>
    <m/>
    <m/>
    <s v="GEM101"/>
    <m/>
    <x v="7"/>
    <m/>
    <m/>
    <m/>
    <m/>
  </r>
  <r>
    <n v="936"/>
    <x v="12"/>
    <s v="Gemstone Processing - Supervisor Faceting and Polishing"/>
    <s v="G&amp;J/Q6705"/>
    <n v="5"/>
    <m/>
    <m/>
    <m/>
    <m/>
    <m/>
    <n v="4"/>
    <n v="1"/>
    <s v="10th Class ,Preferably"/>
    <m/>
    <m/>
    <n v="300"/>
    <m/>
    <m/>
    <m/>
    <m/>
    <m/>
    <m/>
    <s v="I"/>
    <m/>
    <m/>
    <m/>
    <m/>
    <m/>
    <x v="7"/>
    <m/>
    <m/>
    <m/>
    <m/>
  </r>
  <r>
    <n v="937"/>
    <x v="12"/>
    <s v="Gemstone Processing - Thread Maker"/>
    <s v="G&amp;J/Q6901"/>
    <n v="2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38"/>
    <x v="12"/>
    <s v="Handmade Gold and Gems-set Jewellery - Assayer and Hallmark Administrator"/>
    <s v="G&amp;J/Q0402"/>
    <n v="6"/>
    <m/>
    <m/>
    <m/>
    <m/>
    <m/>
    <n v="4"/>
    <n v="1"/>
    <s v="B.Sc. (Chemistry) "/>
    <m/>
    <m/>
    <n v="240"/>
    <m/>
    <m/>
    <m/>
    <m/>
    <m/>
    <m/>
    <s v="I"/>
    <m/>
    <m/>
    <m/>
    <m/>
    <m/>
    <x v="7"/>
    <m/>
    <m/>
    <m/>
    <m/>
  </r>
  <r>
    <n v="939"/>
    <x v="12"/>
    <s v="Handmade Gold and Gems-set Jewellery - Final QC and Inspector"/>
    <s v="G&amp;J/Q1002"/>
    <n v="5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40"/>
    <x v="12"/>
    <s v="Handmade Gold and Gems-set Jewellery - Gold Melter and Refiner"/>
    <s v="G&amp;J/Q0401"/>
    <n v="7"/>
    <m/>
    <m/>
    <m/>
    <m/>
    <m/>
    <n v="4"/>
    <n v="1"/>
    <s v="B.Sc. (Chemistry)"/>
    <m/>
    <m/>
    <n v="200"/>
    <m/>
    <m/>
    <m/>
    <m/>
    <m/>
    <m/>
    <s v="I"/>
    <m/>
    <m/>
    <m/>
    <m/>
    <m/>
    <x v="7"/>
    <m/>
    <m/>
    <m/>
    <m/>
  </r>
  <r>
    <n v="941"/>
    <x v="12"/>
    <s v="Handmade Gold and Gems-set Jewellery - Goldsmith - Chettinadu Jewellery"/>
    <s v="G&amp;J/Q0904"/>
    <n v="4"/>
    <m/>
    <m/>
    <m/>
    <m/>
    <m/>
    <n v="5"/>
    <n v="1"/>
    <s v="10th Class ,Preferably"/>
    <m/>
    <m/>
    <n v="200"/>
    <m/>
    <m/>
    <m/>
    <m/>
    <m/>
    <m/>
    <s v="I"/>
    <s v="A"/>
    <m/>
    <m/>
    <m/>
    <m/>
    <x v="7"/>
    <m/>
    <m/>
    <m/>
    <m/>
  </r>
  <r>
    <n v="942"/>
    <x v="12"/>
    <s v="Handmade Gold and Gems-set Jewellery - Goldsmith - Components"/>
    <s v="G&amp;J/Q0603"/>
    <n v="3"/>
    <m/>
    <m/>
    <m/>
    <m/>
    <m/>
    <n v="7"/>
    <n v="1"/>
    <s v="10th Class"/>
    <n v="24"/>
    <n v="126"/>
    <n v="150"/>
    <m/>
    <m/>
    <m/>
    <m/>
    <s v="Yes"/>
    <s v="Yes"/>
    <s v="I"/>
    <s v="A"/>
    <s v="Yes"/>
    <m/>
    <s v="GEM102"/>
    <m/>
    <x v="7"/>
    <m/>
    <m/>
    <m/>
    <m/>
  </r>
  <r>
    <n v="943"/>
    <x v="12"/>
    <s v="Handmade Gold and Gems-set Jewellery - Goldsmith - Enameller"/>
    <s v="G&amp;J/Q0902"/>
    <n v="4"/>
    <m/>
    <m/>
    <m/>
    <m/>
    <m/>
    <n v="4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44"/>
    <x v="12"/>
    <s v="Handmade Gold and Gems-set Jewellery - Goldsmith - Engraving and Embossing"/>
    <s v="G&amp;J/Q0903"/>
    <n v="4"/>
    <m/>
    <m/>
    <m/>
    <m/>
    <m/>
    <n v="4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45"/>
    <x v="12"/>
    <s v="Handmade Gold and Gems-set Jewellery - Goldsmith - Frame"/>
    <s v="G&amp;J/Q0604"/>
    <n v="4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m/>
    <x v="7"/>
    <m/>
    <m/>
    <m/>
    <m/>
  </r>
  <r>
    <n v="946"/>
    <x v="12"/>
    <s v="Handmade Gold and Gems-set Jewellery - Goldsmith - Kundan and Jadau"/>
    <s v="G&amp;J/Q0901"/>
    <n v="4"/>
    <m/>
    <m/>
    <m/>
    <m/>
    <m/>
    <n v="6"/>
    <n v="1"/>
    <s v="Minimum Age - 14 Years ; Preferable Qualification shall be 10thpass"/>
    <m/>
    <m/>
    <n v="150"/>
    <m/>
    <m/>
    <m/>
    <m/>
    <m/>
    <m/>
    <s v="I"/>
    <s v="A"/>
    <m/>
    <m/>
    <m/>
    <m/>
    <x v="7"/>
    <m/>
    <m/>
    <m/>
    <m/>
  </r>
  <r>
    <n v="947"/>
    <x v="12"/>
    <s v="Handmade Gold and Gems-set Jewellery - Locker Manager"/>
    <s v="G&amp;J/Q0302"/>
    <n v="5"/>
    <m/>
    <m/>
    <m/>
    <m/>
    <m/>
    <n v="4"/>
    <n v="1"/>
    <s v=" Graduate "/>
    <m/>
    <m/>
    <n v="200"/>
    <m/>
    <m/>
    <m/>
    <m/>
    <m/>
    <m/>
    <s v="I"/>
    <m/>
    <m/>
    <m/>
    <m/>
    <m/>
    <x v="7"/>
    <m/>
    <m/>
    <m/>
    <m/>
  </r>
  <r>
    <n v="948"/>
    <x v="12"/>
    <s v="Handmade Gold and Gems-set Jewellery - Master Maker - Hand"/>
    <s v="G&amp;J/Q0501"/>
    <n v="5"/>
    <m/>
    <m/>
    <m/>
    <m/>
    <m/>
    <n v="1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49"/>
    <x v="12"/>
    <s v="Handmade Gold and Gems-set Jewellery - Order Processor"/>
    <s v="G&amp;J/Q0201"/>
    <n v="3"/>
    <m/>
    <m/>
    <m/>
    <m/>
    <m/>
    <n v="4"/>
    <n v="1"/>
    <s v="Minimally Qualified"/>
    <m/>
    <m/>
    <n v="200"/>
    <m/>
    <m/>
    <m/>
    <m/>
    <m/>
    <m/>
    <s v="I"/>
    <m/>
    <m/>
    <m/>
    <m/>
    <m/>
    <x v="7"/>
    <m/>
    <m/>
    <m/>
    <m/>
  </r>
  <r>
    <n v="950"/>
    <x v="12"/>
    <s v="Handmade Gold and Gems-set Jewellery - Polisher and Cleaner"/>
    <s v="G&amp;J/Q0701"/>
    <n v="3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m/>
    <x v="7"/>
    <m/>
    <m/>
    <m/>
    <m/>
  </r>
  <r>
    <n v="951"/>
    <x v="12"/>
    <s v="Handmade Gold and Gems-set Jewellery - Procurement Manager - Raw Materials"/>
    <s v="G&amp;J/Q0301"/>
    <n v="7"/>
    <m/>
    <m/>
    <m/>
    <m/>
    <m/>
    <n v="4"/>
    <n v="1"/>
    <s v=" Graduate "/>
    <m/>
    <m/>
    <n v="200"/>
    <m/>
    <m/>
    <m/>
    <m/>
    <m/>
    <m/>
    <s v="I"/>
    <m/>
    <m/>
    <m/>
    <m/>
    <m/>
    <x v="7"/>
    <m/>
    <m/>
    <m/>
    <m/>
  </r>
  <r>
    <n v="952"/>
    <x v="12"/>
    <s v="Handmade Gold and Gems-set Jewellery - Production Manager (Handmade Jewellery)"/>
    <s v="G&amp;J/Q0101"/>
    <n v="7"/>
    <m/>
    <m/>
    <m/>
    <m/>
    <m/>
    <n v="4"/>
    <n v="1"/>
    <s v="Graduate"/>
    <m/>
    <m/>
    <n v="300"/>
    <m/>
    <m/>
    <m/>
    <m/>
    <m/>
    <m/>
    <s v="I"/>
    <m/>
    <m/>
    <m/>
    <m/>
    <m/>
    <x v="7"/>
    <m/>
    <m/>
    <m/>
    <m/>
  </r>
  <r>
    <n v="953"/>
    <x v="12"/>
    <s v="Handmade Gold and Gems-set Jewellery - Setter"/>
    <s v="G&amp;J/Q0802"/>
    <n v="3"/>
    <m/>
    <m/>
    <m/>
    <m/>
    <m/>
    <n v="4"/>
    <n v="1"/>
    <s v="10th Class ,Preferably"/>
    <n v="8"/>
    <n v="42"/>
    <n v="50"/>
    <m/>
    <m/>
    <m/>
    <m/>
    <s v="Yes"/>
    <m/>
    <s v="I"/>
    <m/>
    <m/>
    <m/>
    <m/>
    <m/>
    <x v="7"/>
    <m/>
    <m/>
    <m/>
    <m/>
  </r>
  <r>
    <n v="954"/>
    <x v="12"/>
    <s v="Handmade Gold and Gems-set Jewellery - Supervisor - Frame and Components"/>
    <s v="G&amp;J/Q0601"/>
    <n v="5"/>
    <m/>
    <m/>
    <m/>
    <m/>
    <m/>
    <n v="5"/>
    <n v="1"/>
    <s v="10th Class"/>
    <m/>
    <m/>
    <n v="240"/>
    <m/>
    <m/>
    <m/>
    <m/>
    <m/>
    <m/>
    <s v="I"/>
    <m/>
    <m/>
    <m/>
    <m/>
    <m/>
    <x v="7"/>
    <m/>
    <m/>
    <m/>
    <m/>
  </r>
  <r>
    <n v="955"/>
    <x v="12"/>
    <s v="Handmade Gold and Gems-set Jewellery - Supervisor - Polishing &amp; Cleaning"/>
    <s v="G&amp;J/Q0702"/>
    <n v="5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56"/>
    <x v="12"/>
    <s v="Handmade Gold and Gems-set Jewellery - Supervisor - Setting"/>
    <s v="G&amp;J/Q0803"/>
    <n v="5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57"/>
    <x v="12"/>
    <s v="Handmade Gold and Gems-set Jewellery - Tagger and Labeler"/>
    <s v="G&amp;J/Q1001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58"/>
    <x v="12"/>
    <s v="Inventory Manager"/>
    <s v="G&amp;J/Q8402"/>
    <n v="4"/>
    <m/>
    <m/>
    <m/>
    <m/>
    <m/>
    <n v="3"/>
    <n v="1"/>
    <s v="Minimum Age - 14 Years ; Preferably 12th Class Pass "/>
    <m/>
    <m/>
    <n v="200"/>
    <m/>
    <m/>
    <m/>
    <m/>
    <m/>
    <m/>
    <s v="I"/>
    <m/>
    <m/>
    <m/>
    <m/>
    <m/>
    <x v="7"/>
    <m/>
    <m/>
    <m/>
    <m/>
  </r>
  <r>
    <n v="959"/>
    <x v="12"/>
    <s v="Jewellery Retail - Appraiser and Valuer"/>
    <s v="G&amp;J/Q8502"/>
    <n v="5"/>
    <m/>
    <m/>
    <m/>
    <m/>
    <m/>
    <n v="3"/>
    <n v="1"/>
    <s v="Minimum Age - 14 Years ; Preferably 12th Class Pass "/>
    <m/>
    <m/>
    <n v="240"/>
    <m/>
    <m/>
    <m/>
    <m/>
    <m/>
    <m/>
    <s v="I"/>
    <m/>
    <m/>
    <m/>
    <m/>
    <m/>
    <x v="7"/>
    <m/>
    <m/>
    <m/>
    <m/>
  </r>
  <r>
    <n v="960"/>
    <x v="12"/>
    <s v="Jewellery Retail - Cashier"/>
    <s v="G&amp;J/Q8301"/>
    <n v="4"/>
    <m/>
    <m/>
    <m/>
    <m/>
    <m/>
    <n v="3"/>
    <n v="1"/>
    <s v="Minimum Age - 14 Years ; Preferable Qualification shall be Minimum: Graduate"/>
    <m/>
    <m/>
    <n v="200"/>
    <m/>
    <m/>
    <m/>
    <m/>
    <m/>
    <m/>
    <s v="III"/>
    <m/>
    <m/>
    <m/>
    <m/>
    <m/>
    <x v="7"/>
    <m/>
    <m/>
    <m/>
    <m/>
  </r>
  <r>
    <n v="961"/>
    <x v="12"/>
    <s v="Jewellery Retail - Floor Manager"/>
    <s v="G&amp;J/Q8304"/>
    <n v="5"/>
    <m/>
    <m/>
    <m/>
    <m/>
    <m/>
    <n v="6"/>
    <n v="1"/>
    <s v="Graduate"/>
    <m/>
    <m/>
    <n v="240"/>
    <m/>
    <m/>
    <m/>
    <m/>
    <m/>
    <m/>
    <s v="II"/>
    <m/>
    <m/>
    <m/>
    <m/>
    <m/>
    <x v="7"/>
    <m/>
    <m/>
    <m/>
    <m/>
  </r>
  <r>
    <n v="962"/>
    <x v="12"/>
    <s v="Jewellery Retail - Labeler"/>
    <s v="G&amp;J/Q8401"/>
    <n v="3"/>
    <m/>
    <m/>
    <m/>
    <m/>
    <m/>
    <n v="3"/>
    <n v="1"/>
    <s v="10th Class ,Preferably"/>
    <m/>
    <m/>
    <n v="200"/>
    <m/>
    <m/>
    <m/>
    <m/>
    <m/>
    <m/>
    <s v="III"/>
    <m/>
    <m/>
    <m/>
    <m/>
    <m/>
    <x v="7"/>
    <m/>
    <m/>
    <m/>
    <m/>
  </r>
  <r>
    <n v="963"/>
    <x v="12"/>
    <s v="Jewellery Retail - Merchandiser"/>
    <s v="G&amp;J/Q8201"/>
    <n v="6"/>
    <m/>
    <m/>
    <m/>
    <m/>
    <m/>
    <n v="4"/>
    <n v="1"/>
    <s v="Minimum Age - 14 Years ; Preferable Qualification shall be Minimum: Graduate "/>
    <m/>
    <m/>
    <n v="240"/>
    <m/>
    <m/>
    <m/>
    <m/>
    <m/>
    <m/>
    <s v="II"/>
    <m/>
    <m/>
    <m/>
    <m/>
    <m/>
    <x v="7"/>
    <m/>
    <m/>
    <m/>
    <m/>
  </r>
  <r>
    <n v="964"/>
    <x v="12"/>
    <s v="Jewellery Retail - Store Manager"/>
    <s v="G&amp;J/Q8202"/>
    <n v="6"/>
    <m/>
    <m/>
    <m/>
    <m/>
    <m/>
    <n v="5"/>
    <n v="1"/>
    <s v="Minimum Age - 14 Years ; Preferable Qualification shall be Minimum: Graduate "/>
    <m/>
    <m/>
    <n v="240"/>
    <m/>
    <m/>
    <m/>
    <m/>
    <m/>
    <m/>
    <s v="II"/>
    <m/>
    <m/>
    <m/>
    <m/>
    <m/>
    <x v="7"/>
    <m/>
    <m/>
    <m/>
    <m/>
  </r>
  <r>
    <n v="965"/>
    <x v="12"/>
    <s v="Diamond Processing-Assorter (Basic)"/>
    <s v="G&amp;J/Q3601"/>
    <n v="3"/>
    <m/>
    <m/>
    <m/>
    <m/>
    <m/>
    <n v="4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6"/>
    <x v="12"/>
    <s v="Diamond Processing-Assorter (Advanced)"/>
    <s v="G&amp;J/Q3603"/>
    <n v="4"/>
    <m/>
    <m/>
    <m/>
    <m/>
    <m/>
    <n v="6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7"/>
    <x v="12"/>
    <s v="Cast &amp; Diamonds set Jewellery-Wax Setter"/>
    <s v="G&amp;J/Q1701"/>
    <n v="3"/>
    <m/>
    <m/>
    <m/>
    <m/>
    <m/>
    <n v="3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8"/>
    <x v="12"/>
    <s v="Jewellery Retail-Jewellery Retail Sales Associate (Basic)"/>
    <s v="G&amp;J/Q6802"/>
    <n v="4"/>
    <m/>
    <m/>
    <m/>
    <m/>
    <m/>
    <n v="7"/>
    <n v="1"/>
    <s v="12th Standard Passed"/>
    <n v="65"/>
    <n v="85"/>
    <n v="150"/>
    <m/>
    <m/>
    <m/>
    <m/>
    <s v="Yes"/>
    <s v="Yes"/>
    <s v="II"/>
    <s v="A"/>
    <s v="Yes"/>
    <m/>
    <m/>
    <m/>
    <x v="1"/>
    <m/>
    <m/>
    <m/>
    <m/>
  </r>
  <r>
    <n v="969"/>
    <x v="13"/>
    <s v="Solar PV Installer - Civil"/>
    <s v="SGJ/Q0103"/>
    <n v="4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s v="Yes"/>
    <s v="Yes"/>
    <s v="I"/>
    <s v="A"/>
    <s v="Yes"/>
    <m/>
    <m/>
    <m/>
    <x v="12"/>
    <m/>
    <m/>
    <m/>
    <m/>
  </r>
  <r>
    <n v="970"/>
    <x v="13"/>
    <s v="Solar PV Installer - Electrical"/>
    <s v="SGJ/Q0102"/>
    <n v="4"/>
    <m/>
    <m/>
    <m/>
    <m/>
    <m/>
    <n v="4"/>
    <n v="1"/>
    <s v="10th Class + ITI / Diploma (Electrical, Electronics)"/>
    <n v="65"/>
    <n v="135"/>
    <n v="200"/>
    <m/>
    <m/>
    <m/>
    <m/>
    <s v="Yes"/>
    <s v="Yes"/>
    <s v="I"/>
    <s v="A"/>
    <s v="Yes"/>
    <m/>
    <m/>
    <m/>
    <x v="12"/>
    <m/>
    <m/>
    <m/>
    <m/>
  </r>
  <r>
    <n v="971"/>
    <x v="13"/>
    <s v="Solar PV Installer (Suryamitra)"/>
    <s v="SGJ/Q0101"/>
    <n v="4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s v="Yes"/>
    <s v="Yes"/>
    <s v="I"/>
    <s v="A"/>
    <s v="Yes"/>
    <m/>
    <s v="RNE701,RNE704,RNE805"/>
    <m/>
    <x v="12"/>
    <m/>
    <m/>
    <m/>
    <m/>
  </r>
  <r>
    <n v="972"/>
    <x v="13"/>
    <s v="Wastewater Treatment Plant Helper"/>
    <s v="SGJ/Q6602"/>
    <n v="3"/>
    <m/>
    <m/>
    <m/>
    <m/>
    <m/>
    <n v="3"/>
    <n v="1"/>
    <s v="8th Class ,Preferably"/>
    <n v="50"/>
    <n v="110"/>
    <n v="160"/>
    <m/>
    <m/>
    <m/>
    <m/>
    <s v="Yes"/>
    <s v="Yes"/>
    <s v="III"/>
    <s v="A &amp; B"/>
    <s v="Yes"/>
    <m/>
    <m/>
    <m/>
    <x v="1"/>
    <m/>
    <m/>
    <m/>
    <m/>
  </r>
  <r>
    <n v="973"/>
    <x v="13"/>
    <s v="Wastewater Treatment Plant Technician "/>
    <s v="SGJ/Q6601"/>
    <n v="4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s v="Yes"/>
    <s v="Yes"/>
    <s v="III"/>
    <s v="A &amp; B"/>
    <s v="Yes"/>
    <m/>
    <m/>
    <m/>
    <x v="1"/>
    <m/>
    <m/>
    <m/>
    <m/>
  </r>
  <r>
    <n v="974"/>
    <x v="13"/>
    <s v="Rooftop Solar PV Entrepreneur"/>
    <s v="SGJ/Q0104"/>
    <n v="6"/>
    <m/>
    <m/>
    <m/>
    <m/>
    <m/>
    <n v="5"/>
    <n v="1"/>
    <s v="B.E. / B. Tech. / Any Graduate with Science background, preferred"/>
    <n v="40"/>
    <n v="40"/>
    <n v="80"/>
    <m/>
    <m/>
    <m/>
    <n v="40"/>
    <s v="Yes"/>
    <m/>
    <s v="I"/>
    <s v="A"/>
    <m/>
    <m/>
    <m/>
    <m/>
    <x v="1"/>
    <m/>
    <m/>
    <m/>
    <m/>
  </r>
  <r>
    <n v="975"/>
    <x v="13"/>
    <s v="Solar Proposal Evaluation Specialist"/>
    <s v="SGJ/Q0105"/>
    <n v="7"/>
    <m/>
    <m/>
    <m/>
    <m/>
    <m/>
    <n v="4"/>
    <n v="1"/>
    <s v="B.E. / B.Tech. / BBA / B.Com. / B.Sc. / C.A. _x000a_"/>
    <n v="30"/>
    <n v="50"/>
    <n v="80"/>
    <m/>
    <m/>
    <m/>
    <m/>
    <s v="Yes"/>
    <m/>
    <s v="I"/>
    <s v="A"/>
    <m/>
    <m/>
    <m/>
    <m/>
    <x v="11"/>
    <m/>
    <m/>
    <m/>
    <m/>
  </r>
  <r>
    <n v="976"/>
    <x v="13"/>
    <s v="Rooftop Solar Grid Engineer"/>
    <s v="SGJ/Q0106"/>
    <n v="5"/>
    <m/>
    <m/>
    <m/>
    <m/>
    <m/>
    <n v="3"/>
    <n v="1"/>
    <s v="Diploma (Electrical, EEE) "/>
    <n v="30"/>
    <n v="50"/>
    <n v="80"/>
    <m/>
    <m/>
    <m/>
    <m/>
    <s v="Yes"/>
    <m/>
    <s v="I"/>
    <s v="A"/>
    <m/>
    <m/>
    <m/>
    <m/>
    <x v="11"/>
    <m/>
    <m/>
    <m/>
    <m/>
  </r>
  <r>
    <n v="977"/>
    <x v="13"/>
    <s v="Recyclable Waste Collector &amp; Segregator"/>
    <s v="SGJ/Q6101"/>
    <n v="3"/>
    <m/>
    <m/>
    <m/>
    <m/>
    <m/>
    <n v="3"/>
    <n v="1"/>
    <s v="5th Class ,Preferably"/>
    <n v="30"/>
    <n v="130"/>
    <n v="160"/>
    <m/>
    <m/>
    <m/>
    <m/>
    <s v="Yes"/>
    <m/>
    <m/>
    <m/>
    <m/>
    <m/>
    <m/>
    <m/>
    <x v="1"/>
    <m/>
    <m/>
    <m/>
    <m/>
  </r>
  <r>
    <n v="978"/>
    <x v="13"/>
    <s v="Improved Cook stove Installer"/>
    <s v="SGJ/Q2101"/>
    <n v="4"/>
    <m/>
    <m/>
    <m/>
    <m/>
    <m/>
    <n v="4"/>
    <n v="1"/>
    <s v="5th Class ,Preferably"/>
    <n v="70"/>
    <n v="130"/>
    <n v="200"/>
    <m/>
    <m/>
    <m/>
    <m/>
    <s v="Yes"/>
    <m/>
    <m/>
    <m/>
    <m/>
    <m/>
    <m/>
    <m/>
    <x v="1"/>
    <m/>
    <m/>
    <m/>
    <m/>
  </r>
  <r>
    <n v="979"/>
    <x v="13"/>
    <s v="Safai Karmachari "/>
    <s v="SGJ/Q6102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s v="Yes"/>
    <m/>
    <m/>
    <m/>
    <m/>
    <m/>
    <m/>
    <d v="2017-06-28T00:00:00"/>
    <x v="1"/>
    <m/>
    <m/>
    <m/>
    <m/>
  </r>
  <r>
    <n v="980"/>
    <x v="13"/>
    <s v="Waste Picker"/>
    <s v="SGJ/Q6103"/>
    <n v="3"/>
    <m/>
    <m/>
    <m/>
    <m/>
    <m/>
    <n v="4"/>
    <n v="1"/>
    <s v="5th pass, preferably"/>
    <n v="30"/>
    <n v="130"/>
    <n v="160"/>
    <m/>
    <m/>
    <m/>
    <m/>
    <s v="Yes"/>
    <m/>
    <m/>
    <m/>
    <m/>
    <m/>
    <m/>
    <m/>
    <x v="1"/>
    <m/>
    <m/>
    <m/>
    <m/>
  </r>
  <r>
    <n v="981"/>
    <x v="13"/>
    <s v="Solar Domestic Water Heater Technician"/>
    <s v="SGJ/Q0601"/>
    <n v="4"/>
    <s v="Option"/>
    <n v="1"/>
    <s v="O1: Manufacturing  Technician"/>
    <n v="4"/>
    <n v="1"/>
    <n v="5"/>
    <n v="1"/>
    <s v="8 th pass preferably"/>
    <m/>
    <m/>
    <m/>
    <m/>
    <m/>
    <m/>
    <m/>
    <m/>
    <m/>
    <s v="I"/>
    <s v="A"/>
    <m/>
    <m/>
    <s v="RNE702, RNE703"/>
    <d v="2017-05-17T00:00:00"/>
    <x v="1"/>
    <m/>
    <m/>
    <m/>
    <m/>
  </r>
  <r>
    <n v="982"/>
    <x v="13"/>
    <s v="Solar PV Business Development Executive"/>
    <s v="SGJ/Q0107"/>
    <n v="5"/>
    <m/>
    <m/>
    <m/>
    <m/>
    <m/>
    <n v="4"/>
    <n v="1"/>
    <s v="B.B.A./ B.Com./ B.Tech. "/>
    <m/>
    <m/>
    <n v="140"/>
    <m/>
    <m/>
    <m/>
    <m/>
    <m/>
    <m/>
    <s v="I"/>
    <s v="A"/>
    <m/>
    <m/>
    <m/>
    <d v="2017-05-17T00:00:00"/>
    <x v="1"/>
    <m/>
    <m/>
    <m/>
    <m/>
  </r>
  <r>
    <n v="983"/>
    <x v="13"/>
    <s v="Solar PV Site Surveyor"/>
    <s v="SGJ/Q0108"/>
    <n v="6"/>
    <m/>
    <m/>
    <m/>
    <m/>
    <m/>
    <n v="7"/>
    <n v="1"/>
    <s v="Diploma/ B.E./ B.Tech. preferrably in Civil Engineering  "/>
    <m/>
    <m/>
    <n v="120"/>
    <m/>
    <m/>
    <m/>
    <m/>
    <m/>
    <m/>
    <s v="I"/>
    <s v="A"/>
    <m/>
    <m/>
    <m/>
    <d v="2017-05-17T00:00:00"/>
    <x v="1"/>
    <m/>
    <m/>
    <m/>
    <m/>
  </r>
  <r>
    <n v="984"/>
    <x v="13"/>
    <s v="Solar PV Structural Design Engineer"/>
    <s v="SGJ/Q0109"/>
    <n v="5"/>
    <m/>
    <m/>
    <m/>
    <m/>
    <m/>
    <n v="3"/>
    <n v="1"/>
    <s v="Diploma in Civil Engineering/Structural Engineering"/>
    <m/>
    <m/>
    <n v="200"/>
    <m/>
    <m/>
    <m/>
    <m/>
    <m/>
    <m/>
    <s v="I"/>
    <s v="A"/>
    <m/>
    <m/>
    <m/>
    <d v="2017-05-17T00:00:00"/>
    <x v="1"/>
    <m/>
    <m/>
    <m/>
    <m/>
  </r>
  <r>
    <n v="985"/>
    <x v="13"/>
    <s v="Solar PV Designer"/>
    <s v="SGJ/Q0110"/>
    <n v="7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s v="I"/>
    <s v="A"/>
    <m/>
    <m/>
    <m/>
    <d v="2017-05-17T00:00:00"/>
    <x v="1"/>
    <m/>
    <m/>
    <m/>
    <m/>
  </r>
  <r>
    <n v="986"/>
    <x v="13"/>
    <s v="Solar PV Manufacturing Technician"/>
    <s v="SGJ/Q0119"/>
    <n v="4"/>
    <m/>
    <m/>
    <m/>
    <m/>
    <m/>
    <n v="3"/>
    <n v="1"/>
    <s v="10th pass preferrably"/>
    <m/>
    <m/>
    <n v="200"/>
    <m/>
    <m/>
    <m/>
    <m/>
    <m/>
    <m/>
    <s v="I"/>
    <s v="A"/>
    <m/>
    <m/>
    <m/>
    <d v="2017-05-17T00:00:00"/>
    <x v="1"/>
    <m/>
    <m/>
    <m/>
    <m/>
  </r>
  <r>
    <n v="987"/>
    <x v="13"/>
    <s v="Solar PV Project Helper"/>
    <s v="SGJ/Q0111"/>
    <n v="2"/>
    <m/>
    <m/>
    <m/>
    <m/>
    <m/>
    <n v="3"/>
    <n v="1"/>
    <s v="5th pass preferably"/>
    <m/>
    <m/>
    <n v="200"/>
    <m/>
    <m/>
    <m/>
    <m/>
    <m/>
    <m/>
    <s v="I"/>
    <s v="A"/>
    <m/>
    <m/>
    <m/>
    <d v="2017-06-14T00:00:00"/>
    <x v="1"/>
    <m/>
    <m/>
    <m/>
    <m/>
  </r>
  <r>
    <n v="988"/>
    <x v="13"/>
    <s v="Solar PV Engineer"/>
    <s v="SGJ/Q0112"/>
    <n v="5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s v="I"/>
    <s v="A"/>
    <m/>
    <m/>
    <m/>
    <d v="2017-06-14T00:00:00"/>
    <x v="1"/>
    <m/>
    <m/>
    <m/>
    <m/>
  </r>
  <r>
    <n v="989"/>
    <x v="13"/>
    <s v="Solar Site In charge"/>
    <s v="SGJ/Q0113"/>
    <n v="6"/>
    <m/>
    <m/>
    <m/>
    <m/>
    <m/>
    <n v="3"/>
    <n v="1"/>
    <s v="B.E (Civil/Mechanical/EEE/Instrumentation/Construction Management )"/>
    <m/>
    <m/>
    <n v="200"/>
    <m/>
    <m/>
    <m/>
    <m/>
    <m/>
    <m/>
    <s v="I"/>
    <s v="A"/>
    <m/>
    <m/>
    <m/>
    <d v="2017-06-14T00:00:00"/>
    <x v="1"/>
    <m/>
    <m/>
    <m/>
    <m/>
  </r>
  <r>
    <n v="990"/>
    <x v="13"/>
    <s v="Solar PV Project Manager (E&amp;C) "/>
    <s v="SGJ/Q0114"/>
    <n v="7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s v="I"/>
    <s v="A"/>
    <m/>
    <m/>
    <m/>
    <d v="2017-06-14T00:00:00"/>
    <x v="1"/>
    <m/>
    <m/>
    <m/>
    <m/>
  </r>
  <r>
    <n v="991"/>
    <x v="13"/>
    <s v="Solar PV Maintenance Technician - Electrical (Ground Mount)"/>
    <s v="SGJ/Q0115"/>
    <n v="4"/>
    <m/>
    <m/>
    <m/>
    <m/>
    <m/>
    <n v="3"/>
    <n v="1"/>
    <s v="ITI - Electrical and Electronics "/>
    <m/>
    <m/>
    <n v="200"/>
    <m/>
    <m/>
    <m/>
    <m/>
    <m/>
    <m/>
    <s v="I"/>
    <s v="A"/>
    <m/>
    <m/>
    <m/>
    <d v="2017-06-14T00:00:00"/>
    <x v="1"/>
    <m/>
    <m/>
    <m/>
    <m/>
  </r>
  <r>
    <n v="992"/>
    <x v="13"/>
    <s v="Solar PV Maintenance Technician - Civil (Ground Mount)  "/>
    <s v="SGJ/Q0116"/>
    <n v="4"/>
    <m/>
    <m/>
    <m/>
    <m/>
    <m/>
    <n v="3"/>
    <n v="1"/>
    <s v="10th pass preferred"/>
    <m/>
    <m/>
    <n v="200"/>
    <m/>
    <m/>
    <m/>
    <m/>
    <m/>
    <m/>
    <s v="I"/>
    <s v="A"/>
    <m/>
    <m/>
    <m/>
    <d v="2017-06-14T00:00:00"/>
    <x v="1"/>
    <m/>
    <m/>
    <m/>
    <m/>
  </r>
  <r>
    <n v="993"/>
    <x v="13"/>
    <s v="Solar PV O&amp;M Engineer"/>
    <s v="SGJ/Q0117"/>
    <n v="5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s v="I"/>
    <s v="A"/>
    <m/>
    <m/>
    <m/>
    <d v="2017-06-14T00:00:00"/>
    <x v="1"/>
    <m/>
    <m/>
    <m/>
    <m/>
  </r>
  <r>
    <n v="994"/>
    <x v="13"/>
    <s v="Solar Off Grid Entrepreneur"/>
    <s v="SGJ/Q0118"/>
    <n v="5"/>
    <m/>
    <m/>
    <m/>
    <m/>
    <m/>
    <n v="6"/>
    <n v="1"/>
    <s v="12th pass preferably"/>
    <m/>
    <m/>
    <n v="200"/>
    <m/>
    <m/>
    <m/>
    <m/>
    <m/>
    <m/>
    <s v="I"/>
    <s v="A"/>
    <m/>
    <m/>
    <m/>
    <d v="2017-06-14T00:00:00"/>
    <x v="1"/>
    <m/>
    <m/>
    <m/>
    <m/>
  </r>
  <r>
    <n v="995"/>
    <x v="13"/>
    <s v="Solar Thermal Plant Installation &amp; Maintenance Technician"/>
    <s v="SGJ/Q0602"/>
    <n v="4"/>
    <m/>
    <m/>
    <m/>
    <m/>
    <m/>
    <n v="4"/>
    <n v="1"/>
    <s v="10th pass + ITI / Diploma (Civil, Plumbing, Mechanical)"/>
    <m/>
    <m/>
    <n v="280"/>
    <m/>
    <m/>
    <m/>
    <m/>
    <m/>
    <m/>
    <s v="I"/>
    <s v="A"/>
    <m/>
    <m/>
    <m/>
    <d v="2017-06-14T00:00:00"/>
    <x v="1"/>
    <m/>
    <m/>
    <m/>
    <m/>
  </r>
  <r>
    <n v="996"/>
    <x v="13"/>
    <s v="Solar Thermal Engineer -Industrial Process Heat "/>
    <s v="SGJ/Q0603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s v="I"/>
    <s v="A"/>
    <m/>
    <m/>
    <m/>
    <d v="2017-06-14T00:00:00"/>
    <x v="1"/>
    <m/>
    <m/>
    <m/>
    <m/>
  </r>
  <r>
    <n v="997"/>
    <x v="13"/>
    <s v="Portable Improved Cook stove Assembler"/>
    <s v="SGJ/Q2102"/>
    <n v="3"/>
    <m/>
    <m/>
    <m/>
    <m/>
    <m/>
    <n v="3"/>
    <n v="1"/>
    <s v="10th Pass"/>
    <m/>
    <m/>
    <m/>
    <m/>
    <m/>
    <m/>
    <m/>
    <m/>
    <m/>
    <s v="I"/>
    <s v="A"/>
    <m/>
    <m/>
    <m/>
    <d v="2017-07-25T00:00:00"/>
    <x v="1"/>
    <m/>
    <m/>
    <m/>
    <m/>
  </r>
  <r>
    <n v="998"/>
    <x v="14"/>
    <s v="Abrasion machine operator "/>
    <s v="HCS/Q2303"/>
    <n v="4"/>
    <m/>
    <m/>
    <m/>
    <m/>
    <m/>
    <n v="4"/>
    <n v="1"/>
    <s v="5th Class, Pass (Primary Education)"/>
    <m/>
    <m/>
    <n v="220"/>
    <m/>
    <m/>
    <m/>
    <m/>
    <m/>
    <m/>
    <s v="II"/>
    <m/>
    <m/>
    <m/>
    <m/>
    <m/>
    <x v="1"/>
    <m/>
    <m/>
    <m/>
    <m/>
  </r>
  <r>
    <n v="999"/>
    <x v="14"/>
    <s v="Acid cleaner"/>
    <s v="HCS/Q3001"/>
    <n v="4"/>
    <m/>
    <m/>
    <m/>
    <m/>
    <m/>
    <n v="6"/>
    <n v="1"/>
    <s v="Minimum 8th pass"/>
    <m/>
    <m/>
    <n v="280"/>
    <m/>
    <m/>
    <m/>
    <m/>
    <m/>
    <m/>
    <s v="II"/>
    <m/>
    <m/>
    <m/>
    <m/>
    <m/>
    <x v="1"/>
    <m/>
    <m/>
    <m/>
    <m/>
  </r>
  <r>
    <n v="1000"/>
    <x v="14"/>
    <s v="Agarbatti Packer"/>
    <s v="HCS/Q8002"/>
    <n v="3"/>
    <m/>
    <m/>
    <m/>
    <m/>
    <m/>
    <n v="6"/>
    <n v="1"/>
    <s v="5th Class ,Preferably"/>
    <n v="65"/>
    <n v="155"/>
    <n v="220"/>
    <m/>
    <m/>
    <m/>
    <m/>
    <s v="Yes"/>
    <s v="Yes"/>
    <s v="II"/>
    <s v="A"/>
    <s v="Yes"/>
    <m/>
    <m/>
    <m/>
    <x v="1"/>
    <m/>
    <m/>
    <m/>
    <m/>
  </r>
  <r>
    <n v="1001"/>
    <x v="14"/>
    <s v="Agarbatti Perfume Applicator"/>
    <s v="HCS/Q8001"/>
    <n v="3"/>
    <m/>
    <m/>
    <m/>
    <m/>
    <m/>
    <n v="5"/>
    <n v="1"/>
    <s v="5th Class ,Preferably"/>
    <m/>
    <m/>
    <n v="120"/>
    <m/>
    <m/>
    <m/>
    <m/>
    <m/>
    <m/>
    <s v="II"/>
    <m/>
    <m/>
    <m/>
    <m/>
    <m/>
    <x v="1"/>
    <m/>
    <m/>
    <m/>
    <m/>
  </r>
  <r>
    <n v="1002"/>
    <x v="14"/>
    <s v="Artisan"/>
    <s v="HCS/Q4501"/>
    <n v="4"/>
    <m/>
    <m/>
    <m/>
    <m/>
    <m/>
    <n v="6"/>
    <n v="1"/>
    <s v="12th Class, Pass Preferably having certificates/diploma in fine arts"/>
    <m/>
    <m/>
    <n v="200"/>
    <m/>
    <m/>
    <m/>
    <m/>
    <m/>
    <m/>
    <s v="III"/>
    <m/>
    <m/>
    <m/>
    <m/>
    <m/>
    <x v="1"/>
    <m/>
    <m/>
    <m/>
    <m/>
  </r>
  <r>
    <n v="1003"/>
    <x v="14"/>
    <s v="Assembly Machine Operator"/>
    <s v="HCS/Q6902"/>
    <n v="4"/>
    <m/>
    <m/>
    <m/>
    <m/>
    <m/>
    <n v="4"/>
    <n v="1"/>
    <s v="5th Class, Preferably"/>
    <m/>
    <m/>
    <m/>
    <m/>
    <m/>
    <m/>
    <m/>
    <m/>
    <m/>
    <m/>
    <m/>
    <m/>
    <m/>
    <m/>
    <m/>
    <x v="1"/>
    <m/>
    <m/>
    <m/>
    <m/>
  </r>
  <r>
    <n v="1004"/>
    <x v="14"/>
    <s v="Automatic Machine Rolled Agarbatti Maker"/>
    <s v="HCS/Q7903"/>
    <n v="4"/>
    <m/>
    <m/>
    <m/>
    <m/>
    <m/>
    <n v="5"/>
    <n v="1"/>
    <s v="5th Class ,Preferably"/>
    <m/>
    <m/>
    <n v="175"/>
    <m/>
    <m/>
    <m/>
    <m/>
    <m/>
    <m/>
    <s v="II"/>
    <s v="B"/>
    <m/>
    <m/>
    <m/>
    <m/>
    <x v="1"/>
    <m/>
    <m/>
    <m/>
    <m/>
  </r>
  <r>
    <n v="1005"/>
    <x v="14"/>
    <s v="Automatic Stick Making M/C Operator"/>
    <s v="HCS/Q7803"/>
    <n v="4"/>
    <m/>
    <m/>
    <m/>
    <m/>
    <m/>
    <n v="5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06"/>
    <x v="14"/>
    <s v="Ball Maker / Ball Cooler"/>
    <s v="HCS/Q2202"/>
    <n v="3"/>
    <m/>
    <m/>
    <m/>
    <m/>
    <m/>
    <n v="5"/>
    <n v="1"/>
    <s v="5th Class, Pass (Primary Education)"/>
    <n v="109"/>
    <n v="171"/>
    <n v="280"/>
    <m/>
    <m/>
    <m/>
    <m/>
    <s v="Yes"/>
    <m/>
    <s v="II"/>
    <m/>
    <m/>
    <m/>
    <m/>
    <m/>
    <x v="1"/>
    <m/>
    <m/>
    <m/>
    <m/>
  </r>
  <r>
    <n v="1007"/>
    <x v="14"/>
    <s v="Bamboo Artwork Maker"/>
    <s v="HCS/Q8707"/>
    <n v="3"/>
    <m/>
    <m/>
    <m/>
    <m/>
    <m/>
    <n v="5"/>
    <n v="1"/>
    <s v="5th Class ,Preferably"/>
    <m/>
    <m/>
    <n v="120"/>
    <m/>
    <m/>
    <m/>
    <m/>
    <m/>
    <m/>
    <s v="II"/>
    <m/>
    <m/>
    <m/>
    <m/>
    <m/>
    <x v="1"/>
    <m/>
    <m/>
    <m/>
    <m/>
  </r>
  <r>
    <n v="1008"/>
    <x v="14"/>
    <s v="Bamboo Basket Maker"/>
    <s v="HCS/Q8704"/>
    <n v="3"/>
    <m/>
    <m/>
    <m/>
    <m/>
    <m/>
    <n v="7"/>
    <n v="1"/>
    <s v="5th Class ,Preferably"/>
    <n v="70"/>
    <n v="170"/>
    <n v="240"/>
    <m/>
    <m/>
    <m/>
    <m/>
    <s v="Yes"/>
    <s v="Yes"/>
    <s v="II"/>
    <s v="A"/>
    <s v="Yes"/>
    <m/>
    <m/>
    <m/>
    <x v="1"/>
    <m/>
    <m/>
    <m/>
    <m/>
  </r>
  <r>
    <n v="1009"/>
    <x v="14"/>
    <s v="Bamboo Mat Weaver"/>
    <s v="HCS/Q8702"/>
    <n v="3"/>
    <m/>
    <m/>
    <m/>
    <m/>
    <m/>
    <n v="5"/>
    <n v="1"/>
    <s v="5th Class ,Preferably"/>
    <n v="40"/>
    <n v="110"/>
    <n v="150"/>
    <m/>
    <m/>
    <m/>
    <m/>
    <s v="Yes"/>
    <s v="Yes"/>
    <s v="II"/>
    <s v="A"/>
    <s v="Yes"/>
    <m/>
    <m/>
    <m/>
    <x v="1"/>
    <m/>
    <m/>
    <m/>
    <m/>
  </r>
  <r>
    <n v="1010"/>
    <x v="14"/>
    <s v="Bamboo Processor and Dyer"/>
    <s v="HCS/Q8701"/>
    <n v="4"/>
    <m/>
    <m/>
    <m/>
    <m/>
    <m/>
    <n v="6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11"/>
    <x v="14"/>
    <s v="Bamboo Utility Handicraft Assembler"/>
    <s v="HCS/Q8705"/>
    <n v="3"/>
    <m/>
    <m/>
    <m/>
    <m/>
    <m/>
    <n v="5"/>
    <n v="1"/>
    <s v="5th Class ,Preferably"/>
    <n v="70"/>
    <n v="160"/>
    <n v="230"/>
    <m/>
    <m/>
    <m/>
    <m/>
    <s v="Yes"/>
    <s v="Yes"/>
    <s v="II"/>
    <s v="A"/>
    <s v="Yes"/>
    <m/>
    <m/>
    <m/>
    <x v="1"/>
    <m/>
    <m/>
    <m/>
    <m/>
  </r>
  <r>
    <n v="1012"/>
    <x v="14"/>
    <s v="Bamboo Utility Product Tailor"/>
    <s v="HCS/Q8706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13"/>
    <x v="14"/>
    <s v="Binder "/>
    <s v="HCS/Q5408"/>
    <n v="4"/>
    <m/>
    <m/>
    <m/>
    <m/>
    <m/>
    <n v="5"/>
    <n v="1"/>
    <s v="5th Class ,Preferably"/>
    <m/>
    <m/>
    <n v="180"/>
    <m/>
    <m/>
    <m/>
    <m/>
    <m/>
    <m/>
    <s v="II"/>
    <m/>
    <m/>
    <m/>
    <m/>
    <m/>
    <x v="1"/>
    <m/>
    <m/>
    <m/>
    <m/>
  </r>
  <r>
    <n v="1014"/>
    <x v="14"/>
    <s v="Blower"/>
    <s v="HCS/Q2203"/>
    <n v="4"/>
    <m/>
    <m/>
    <m/>
    <m/>
    <m/>
    <n v="5"/>
    <n v="1"/>
    <s v="5th Class, Pass (Primary education)"/>
    <m/>
    <m/>
    <n v="220"/>
    <m/>
    <m/>
    <m/>
    <m/>
    <m/>
    <m/>
    <s v="II"/>
    <m/>
    <m/>
    <m/>
    <m/>
    <m/>
    <x v="1"/>
    <m/>
    <m/>
    <m/>
    <m/>
  </r>
  <r>
    <n v="1015"/>
    <x v="14"/>
    <s v="Brushing Operator"/>
    <s v="HCS/Q4502"/>
    <n v="4"/>
    <m/>
    <m/>
    <m/>
    <m/>
    <m/>
    <n v="4"/>
    <n v="1"/>
    <s v="5th Class ,Preferably"/>
    <m/>
    <m/>
    <n v="145"/>
    <m/>
    <m/>
    <m/>
    <m/>
    <m/>
    <m/>
    <s v="III"/>
    <m/>
    <m/>
    <m/>
    <m/>
    <m/>
    <x v="1"/>
    <m/>
    <m/>
    <m/>
    <m/>
  </r>
  <r>
    <n v="1016"/>
    <x v="14"/>
    <s v="Bundler"/>
    <s v="HCS/Q6702"/>
    <n v="2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17"/>
    <x v="14"/>
    <s v="Carpet Final Inspector"/>
    <s v="HCS/Q5601"/>
    <n v="5"/>
    <m/>
    <m/>
    <m/>
    <m/>
    <m/>
    <n v="4"/>
    <n v="1"/>
    <s v="Graduate"/>
    <m/>
    <m/>
    <n v="200"/>
    <m/>
    <m/>
    <m/>
    <m/>
    <m/>
    <m/>
    <s v="II"/>
    <m/>
    <m/>
    <m/>
    <m/>
    <m/>
    <x v="1"/>
    <m/>
    <m/>
    <m/>
    <m/>
  </r>
  <r>
    <n v="1018"/>
    <x v="14"/>
    <s v="Carpet Weaver – Knotted"/>
    <s v="HCS/Q5701"/>
    <n v="4"/>
    <m/>
    <m/>
    <m/>
    <m/>
    <m/>
    <n v="6"/>
    <n v="1"/>
    <s v="5th Standard pass, peferably"/>
    <m/>
    <m/>
    <m/>
    <m/>
    <m/>
    <m/>
    <m/>
    <m/>
    <m/>
    <m/>
    <m/>
    <m/>
    <m/>
    <m/>
    <m/>
    <x v="1"/>
    <m/>
    <m/>
    <m/>
    <m/>
  </r>
  <r>
    <n v="1019"/>
    <x v="14"/>
    <s v="Carpet Weaver – Tufted"/>
    <s v="HCS/Q5702"/>
    <n v="3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20"/>
    <x v="14"/>
    <s v="Carving Artisan "/>
    <s v="HCS/Q1502"/>
    <n v="4"/>
    <m/>
    <m/>
    <m/>
    <m/>
    <m/>
    <n v="5"/>
    <n v="1"/>
    <s v="5th pass preferably"/>
    <m/>
    <m/>
    <n v="300"/>
    <m/>
    <m/>
    <m/>
    <m/>
    <m/>
    <m/>
    <s v="II"/>
    <m/>
    <m/>
    <m/>
    <m/>
    <m/>
    <x v="7"/>
    <m/>
    <m/>
    <m/>
    <m/>
  </r>
  <r>
    <n v="1021"/>
    <x v="14"/>
    <s v="Casting operator"/>
    <s v="HCS/Q2801"/>
    <n v="4"/>
    <m/>
    <m/>
    <m/>
    <m/>
    <m/>
    <n v="6"/>
    <n v="1"/>
    <s v="5th Class (Primary Education)"/>
    <n v="101"/>
    <n v="169"/>
    <n v="270"/>
    <m/>
    <m/>
    <m/>
    <m/>
    <s v="Yes"/>
    <m/>
    <s v="II"/>
    <m/>
    <m/>
    <m/>
    <m/>
    <m/>
    <x v="1"/>
    <m/>
    <m/>
    <m/>
    <m/>
  </r>
  <r>
    <n v="1022"/>
    <x v="14"/>
    <s v="Casting Operator (Ceramics) "/>
    <s v="HCS/Q0601"/>
    <n v="4"/>
    <m/>
    <m/>
    <m/>
    <m/>
    <m/>
    <n v="5"/>
    <n v="1"/>
    <s v="5th Class ,Preferably"/>
    <n v="86"/>
    <n v="134"/>
    <n v="220"/>
    <m/>
    <m/>
    <m/>
    <m/>
    <s v="Yes"/>
    <m/>
    <s v="III"/>
    <m/>
    <m/>
    <m/>
    <m/>
    <m/>
    <x v="1"/>
    <m/>
    <m/>
    <m/>
    <m/>
  </r>
  <r>
    <n v="1023"/>
    <x v="14"/>
    <s v="Chiseler "/>
    <s v="HCS/Q1401"/>
    <n v="3"/>
    <m/>
    <m/>
    <m/>
    <m/>
    <m/>
    <n v="6"/>
    <n v="1"/>
    <s v="5th pass preferably"/>
    <m/>
    <m/>
    <n v="260"/>
    <m/>
    <m/>
    <m/>
    <m/>
    <m/>
    <m/>
    <s v="II"/>
    <m/>
    <m/>
    <m/>
    <m/>
    <m/>
    <x v="7"/>
    <m/>
    <m/>
    <m/>
    <m/>
  </r>
  <r>
    <n v="1024"/>
    <x v="14"/>
    <s v="Clipper &amp; Embosser"/>
    <s v="HCS/Q5404"/>
    <n v="4"/>
    <m/>
    <m/>
    <m/>
    <m/>
    <m/>
    <n v="2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5"/>
    <x v="14"/>
    <s v="Color cut &amp; Carpet repairer (Rang Katawaala)"/>
    <s v="HCS/Q5405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6"/>
    <x v="14"/>
    <s v="Colour mixing operator (Ceramics)"/>
    <s v="HCS/Q08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27"/>
    <x v="14"/>
    <s v="Computer Designer "/>
    <s v="HCS/Q5202"/>
    <n v="5"/>
    <m/>
    <m/>
    <m/>
    <m/>
    <m/>
    <n v="4"/>
    <n v="1"/>
    <s v="12th Class ,Preferably with Science"/>
    <m/>
    <m/>
    <n v="150"/>
    <m/>
    <m/>
    <m/>
    <m/>
    <m/>
    <m/>
    <s v="II"/>
    <m/>
    <m/>
    <m/>
    <m/>
    <m/>
    <x v="1"/>
    <m/>
    <m/>
    <m/>
    <m/>
  </r>
  <r>
    <n v="1028"/>
    <x v="14"/>
    <s v="Crochet Lace Maker- Accessories"/>
    <s v="HCS/Q7702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9"/>
    <x v="14"/>
    <s v="Crochet Lace Maker- Apparel"/>
    <s v="HCS/Q7703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30"/>
    <x v="14"/>
    <s v="Crochet Lace Maker- Furnishings"/>
    <s v="HCS/Q7701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31"/>
    <x v="14"/>
    <s v="Crochet Lace Tailor"/>
    <s v="HCS/Q7705"/>
    <n v="3"/>
    <m/>
    <m/>
    <m/>
    <m/>
    <m/>
    <n v="5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32"/>
    <x v="14"/>
    <s v="Cutting operator"/>
    <s v="HCS/Q2301"/>
    <n v="4"/>
    <m/>
    <m/>
    <m/>
    <m/>
    <m/>
    <n v="5"/>
    <n v="1"/>
    <s v="5th Class, Pass (Primary Education)"/>
    <m/>
    <m/>
    <n v="250"/>
    <m/>
    <m/>
    <m/>
    <m/>
    <m/>
    <m/>
    <s v="II"/>
    <m/>
    <m/>
    <m/>
    <m/>
    <m/>
    <x v="1"/>
    <m/>
    <m/>
    <m/>
    <m/>
  </r>
  <r>
    <n v="1033"/>
    <x v="14"/>
    <s v="Cutting, Sanding and Planing"/>
    <s v="HCS/Q6701"/>
    <n v="3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4"/>
    <x v="14"/>
    <s v="Design Marker / Supervisor "/>
    <s v="HCS/Q1501"/>
    <n v="5"/>
    <m/>
    <m/>
    <m/>
    <m/>
    <m/>
    <n v="6"/>
    <n v="1"/>
    <s v="8th Class pass, Preferably"/>
    <m/>
    <m/>
    <n v="300"/>
    <m/>
    <m/>
    <m/>
    <m/>
    <m/>
    <m/>
    <s v="II"/>
    <m/>
    <m/>
    <m/>
    <m/>
    <m/>
    <x v="7"/>
    <m/>
    <m/>
    <m/>
    <m/>
  </r>
  <r>
    <n v="1035"/>
    <x v="14"/>
    <s v="Designer &amp; Sketcher "/>
    <s v="HCS/Q5201"/>
    <n v="4"/>
    <m/>
    <m/>
    <m/>
    <m/>
    <m/>
    <n v="3"/>
    <n v="1"/>
    <s v="8th Class, Preferably"/>
    <m/>
    <m/>
    <n v="125"/>
    <m/>
    <m/>
    <m/>
    <m/>
    <m/>
    <m/>
    <s v="II"/>
    <m/>
    <m/>
    <m/>
    <m/>
    <m/>
    <x v="1"/>
    <m/>
    <m/>
    <m/>
    <m/>
  </r>
  <r>
    <n v="1036"/>
    <x v="14"/>
    <s v="Decorative Cutter — Glassware"/>
    <s v="HCS/Q2501"/>
    <n v="4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7"/>
    <x v="14"/>
    <s v="Decorative Painter — Glassware"/>
    <s v="HCS/Q2502"/>
    <n v="4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8"/>
    <x v="14"/>
    <s v="Drill machine operator "/>
    <s v="HCS/Q1503"/>
    <n v="4"/>
    <m/>
    <m/>
    <m/>
    <m/>
    <m/>
    <n v="4"/>
    <n v="1"/>
    <s v="5th pass preferably"/>
    <m/>
    <m/>
    <n v="180"/>
    <m/>
    <m/>
    <m/>
    <m/>
    <m/>
    <m/>
    <s v="II"/>
    <m/>
    <m/>
    <m/>
    <m/>
    <m/>
    <x v="7"/>
    <m/>
    <m/>
    <m/>
    <m/>
  </r>
  <r>
    <n v="1039"/>
    <x v="14"/>
    <s v="Dryer "/>
    <s v="HCS/Q5403"/>
    <n v="4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40"/>
    <x v="14"/>
    <s v="Dyer"/>
    <s v="HCS/Q5101"/>
    <n v="4"/>
    <m/>
    <m/>
    <m/>
    <m/>
    <m/>
    <n v="7"/>
    <n v="1"/>
    <s v="12th Class ,Preferably with Science"/>
    <m/>
    <m/>
    <n v="200"/>
    <m/>
    <m/>
    <m/>
    <m/>
    <m/>
    <m/>
    <s v="II"/>
    <m/>
    <m/>
    <m/>
    <m/>
    <m/>
    <x v="1"/>
    <m/>
    <m/>
    <m/>
    <m/>
  </r>
  <r>
    <n v="1041"/>
    <x v="14"/>
    <s v="Embossing artisan"/>
    <s v="HCS/Q2901"/>
    <n v="4"/>
    <m/>
    <m/>
    <m/>
    <m/>
    <m/>
    <n v="5"/>
    <n v="1"/>
    <s v="5th Class, Pass (Primary Education)"/>
    <m/>
    <m/>
    <n v="230"/>
    <m/>
    <m/>
    <m/>
    <m/>
    <m/>
    <m/>
    <s v="II"/>
    <m/>
    <m/>
    <m/>
    <m/>
    <m/>
    <x v="1"/>
    <m/>
    <m/>
    <m/>
    <m/>
  </r>
  <r>
    <n v="1042"/>
    <x v="14"/>
    <s v="Engobing operator (Ceramics)"/>
    <s v="HCS/Q07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43"/>
    <x v="14"/>
    <s v="Engraving artisan"/>
    <s v="HCS/Q2902"/>
    <n v="4"/>
    <m/>
    <m/>
    <m/>
    <m/>
    <m/>
    <n v="6"/>
    <n v="1"/>
    <s v="5th Class, Pass (Primary Education)"/>
    <n v="85"/>
    <n v="195"/>
    <n v="280"/>
    <m/>
    <m/>
    <m/>
    <m/>
    <s v="Yes"/>
    <s v="Yes"/>
    <s v="II"/>
    <s v="A"/>
    <s v="Yes"/>
    <m/>
    <m/>
    <m/>
    <x v="1"/>
    <m/>
    <m/>
    <m/>
    <m/>
  </r>
  <r>
    <n v="1044"/>
    <x v="14"/>
    <s v="Engraving/ Carving/ Etching Assistant"/>
    <s v="HCS/Q7001"/>
    <n v="3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45"/>
    <x v="14"/>
    <s v="Etching Machine Operator"/>
    <s v="HCS/Q2402"/>
    <n v="4"/>
    <m/>
    <m/>
    <m/>
    <m/>
    <m/>
    <n v="5"/>
    <n v="1"/>
    <s v="5th Class,Pass (Primary Education)"/>
    <m/>
    <m/>
    <n v="250"/>
    <m/>
    <m/>
    <m/>
    <m/>
    <m/>
    <m/>
    <s v="II"/>
    <m/>
    <m/>
    <m/>
    <m/>
    <m/>
    <x v="1"/>
    <m/>
    <m/>
    <m/>
    <m/>
  </r>
  <r>
    <n v="1046"/>
    <x v="14"/>
    <s v="Filing artisan"/>
    <s v="HCS/Q2907"/>
    <n v="3"/>
    <m/>
    <m/>
    <m/>
    <m/>
    <m/>
    <n v="5"/>
    <n v="1"/>
    <s v="5th Class, Pass (Primary Education)"/>
    <m/>
    <m/>
    <n v="230"/>
    <m/>
    <m/>
    <m/>
    <m/>
    <m/>
    <m/>
    <s v="II"/>
    <m/>
    <m/>
    <m/>
    <m/>
    <m/>
    <x v="1"/>
    <m/>
    <m/>
    <m/>
    <m/>
  </r>
  <r>
    <n v="1047"/>
    <x v="14"/>
    <s v="Finisher "/>
    <s v="HCS/Q5407"/>
    <n v="4"/>
    <m/>
    <m/>
    <m/>
    <m/>
    <m/>
    <n v="2"/>
    <n v="1"/>
    <s v="5th Class,Pass"/>
    <m/>
    <m/>
    <n v="150"/>
    <m/>
    <m/>
    <m/>
    <m/>
    <m/>
    <m/>
    <s v="II"/>
    <m/>
    <m/>
    <m/>
    <m/>
    <m/>
    <x v="1"/>
    <m/>
    <m/>
    <m/>
    <m/>
  </r>
  <r>
    <n v="1048"/>
    <x v="14"/>
    <s v="Finisher"/>
    <s v="HCS/Q7101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49"/>
    <x v="14"/>
    <s v="Fitter"/>
    <s v="HCS/Q4404"/>
    <n v="3"/>
    <m/>
    <m/>
    <m/>
    <m/>
    <m/>
    <n v="4"/>
    <n v="1"/>
    <s v="5th Class, Preferably"/>
    <m/>
    <m/>
    <n v="150"/>
    <m/>
    <m/>
    <m/>
    <m/>
    <m/>
    <m/>
    <s v="III"/>
    <m/>
    <m/>
    <m/>
    <m/>
    <m/>
    <x v="1"/>
    <m/>
    <m/>
    <m/>
    <m/>
  </r>
  <r>
    <n v="1050"/>
    <x v="14"/>
    <s v="Floor Supervisor (Ceramics) "/>
    <s v="HCS/Q0101"/>
    <n v="5"/>
    <m/>
    <m/>
    <m/>
    <m/>
    <m/>
    <n v="6"/>
    <n v="1"/>
    <s v="Diploma in Ceramic Engineering"/>
    <m/>
    <m/>
    <n v="390"/>
    <m/>
    <m/>
    <m/>
    <m/>
    <m/>
    <m/>
    <s v="III"/>
    <m/>
    <m/>
    <m/>
    <m/>
    <m/>
    <x v="7"/>
    <m/>
    <m/>
    <m/>
    <m/>
  </r>
  <r>
    <n v="1051"/>
    <x v="14"/>
    <s v="Furnace Operator"/>
    <s v="HCS/Q2101"/>
    <n v="4"/>
    <m/>
    <m/>
    <m/>
    <m/>
    <m/>
    <n v="5"/>
    <n v="1"/>
    <s v="5th Class (Primary Education)"/>
    <m/>
    <m/>
    <n v="270"/>
    <m/>
    <m/>
    <m/>
    <m/>
    <m/>
    <m/>
    <s v="II"/>
    <m/>
    <m/>
    <m/>
    <m/>
    <m/>
    <x v="1"/>
    <m/>
    <m/>
    <m/>
    <m/>
  </r>
  <r>
    <n v="1052"/>
    <x v="14"/>
    <s v="Furnace Operator (Ceramics)"/>
    <s v="HCS/Q0901"/>
    <n v="4"/>
    <m/>
    <m/>
    <m/>
    <m/>
    <m/>
    <n v="6"/>
    <n v="1"/>
    <s v="8th Class ,Preferably"/>
    <m/>
    <m/>
    <n v="330"/>
    <m/>
    <m/>
    <m/>
    <m/>
    <m/>
    <m/>
    <s v="III"/>
    <m/>
    <m/>
    <m/>
    <m/>
    <m/>
    <x v="1"/>
    <m/>
    <m/>
    <m/>
    <m/>
  </r>
  <r>
    <n v="1053"/>
    <x v="14"/>
    <s v="Glazing operator (Ceramics) "/>
    <s v="HCS/Q0803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54"/>
    <x v="14"/>
    <s v="Gluing, Joining, Nailing Assembler"/>
    <s v="HCS/Q6901"/>
    <n v="3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55"/>
    <x v="14"/>
    <s v="Grinder"/>
    <s v="HCS/Q2302"/>
    <n v="4"/>
    <m/>
    <m/>
    <m/>
    <m/>
    <m/>
    <n v="5"/>
    <n v="1"/>
    <s v="5th Class, Pass (Primary Education)"/>
    <m/>
    <m/>
    <n v="250"/>
    <m/>
    <m/>
    <m/>
    <m/>
    <m/>
    <m/>
    <s v="II"/>
    <m/>
    <m/>
    <m/>
    <m/>
    <m/>
    <x v="1"/>
    <m/>
    <m/>
    <m/>
    <m/>
  </r>
  <r>
    <n v="1056"/>
    <x v="14"/>
    <s v="Hammering artisan"/>
    <s v="HCS/Q2908"/>
    <n v="2"/>
    <m/>
    <m/>
    <m/>
    <m/>
    <m/>
    <n v="4"/>
    <n v="1"/>
    <s v="5th Class, Pass (Primary Education)"/>
    <m/>
    <m/>
    <n v="170"/>
    <m/>
    <m/>
    <m/>
    <m/>
    <m/>
    <m/>
    <s v="II"/>
    <m/>
    <m/>
    <m/>
    <m/>
    <m/>
    <x v="1"/>
    <m/>
    <m/>
    <m/>
    <m/>
  </r>
  <r>
    <n v="1057"/>
    <x v="14"/>
    <s v="Hand Rolled Agarbatti Maker"/>
    <s v="HCS/Q7901"/>
    <n v="3"/>
    <m/>
    <m/>
    <m/>
    <m/>
    <m/>
    <n v="6"/>
    <n v="1"/>
    <s v="5th Class, Preferably"/>
    <n v="70"/>
    <n v="180"/>
    <n v="250"/>
    <m/>
    <m/>
    <m/>
    <m/>
    <s v="Yes"/>
    <s v="Yes"/>
    <s v="II"/>
    <s v="A"/>
    <s v="Yes"/>
    <m/>
    <m/>
    <m/>
    <x v="1"/>
    <m/>
    <m/>
    <m/>
    <m/>
  </r>
  <r>
    <n v="1058"/>
    <x v="14"/>
    <s v="Handloom Weaver (Carpets)"/>
    <s v="HCS/Q5412"/>
    <n v="3"/>
    <m/>
    <m/>
    <m/>
    <m/>
    <m/>
    <n v="5"/>
    <n v="1"/>
    <s v="5th Class, Preferably"/>
    <n v="50"/>
    <n v="100"/>
    <n v="150"/>
    <m/>
    <m/>
    <m/>
    <m/>
    <s v="Yes"/>
    <s v="Yes"/>
    <s v="II"/>
    <s v="A"/>
    <s v="Yes"/>
    <m/>
    <m/>
    <m/>
    <x v="1"/>
    <m/>
    <m/>
    <m/>
    <m/>
  </r>
  <r>
    <n v="1059"/>
    <x v="14"/>
    <s v="Handmade Bamboo Agarbatti Stick Making"/>
    <s v="HCS/Q7801"/>
    <n v="3"/>
    <m/>
    <m/>
    <m/>
    <m/>
    <m/>
    <n v="5"/>
    <n v="1"/>
    <s v="5th Class, Preferably"/>
    <n v="33"/>
    <n v="87"/>
    <n v="120"/>
    <m/>
    <m/>
    <m/>
    <m/>
    <s v="Yes"/>
    <m/>
    <s v="II"/>
    <m/>
    <m/>
    <m/>
    <m/>
    <m/>
    <x v="1"/>
    <m/>
    <m/>
    <m/>
    <m/>
  </r>
  <r>
    <n v="1060"/>
    <x v="14"/>
    <s v="Handmade Bamboo Stick Maker"/>
    <s v="HCS/Q8703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61"/>
    <x v="14"/>
    <s v="Helper (Finishing Process)"/>
    <s v="HCS/Q7103"/>
    <n v="2"/>
    <m/>
    <m/>
    <m/>
    <m/>
    <m/>
    <n v="2"/>
    <n v="1"/>
    <s v="8th Standard pass, preferably"/>
    <m/>
    <m/>
    <m/>
    <m/>
    <m/>
    <m/>
    <m/>
    <m/>
    <m/>
    <m/>
    <m/>
    <m/>
    <m/>
    <m/>
    <m/>
    <x v="1"/>
    <m/>
    <m/>
    <m/>
    <m/>
  </r>
  <r>
    <n v="1062"/>
    <x v="14"/>
    <s v="Inlay Artisan"/>
    <s v="HCS/Q2903"/>
    <n v="4"/>
    <m/>
    <m/>
    <m/>
    <m/>
    <m/>
    <n v="5"/>
    <n v="1"/>
    <s v="5th Class, Preferably"/>
    <m/>
    <m/>
    <n v="270"/>
    <m/>
    <m/>
    <m/>
    <m/>
    <m/>
    <m/>
    <s v="II"/>
    <m/>
    <m/>
    <m/>
    <m/>
    <m/>
    <x v="1"/>
    <m/>
    <m/>
    <m/>
    <m/>
  </r>
  <r>
    <n v="1063"/>
    <x v="14"/>
    <s v="Inspection Operator"/>
    <s v="HCS/Q3201"/>
    <n v="4"/>
    <m/>
    <m/>
    <m/>
    <m/>
    <m/>
    <n v="4"/>
    <n v="1"/>
    <s v="Diploma"/>
    <m/>
    <m/>
    <n v="230"/>
    <m/>
    <m/>
    <m/>
    <m/>
    <m/>
    <m/>
    <s v="II"/>
    <m/>
    <m/>
    <m/>
    <m/>
    <m/>
    <x v="1"/>
    <m/>
    <m/>
    <m/>
    <m/>
  </r>
  <r>
    <n v="1064"/>
    <x v="14"/>
    <s v="Jigger operator (Ceramics) "/>
    <s v="HCS/Q05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65"/>
    <x v="14"/>
    <s v="Lab assistant (Ceramics) "/>
    <s v="HCS/Q1002"/>
    <n v="4"/>
    <m/>
    <m/>
    <m/>
    <m/>
    <m/>
    <n v="5"/>
    <n v="1"/>
    <s v="Graduate in Science"/>
    <m/>
    <m/>
    <n v="220"/>
    <m/>
    <m/>
    <m/>
    <m/>
    <m/>
    <m/>
    <s v="III"/>
    <m/>
    <m/>
    <m/>
    <m/>
    <m/>
    <x v="7"/>
    <m/>
    <m/>
    <m/>
    <m/>
  </r>
  <r>
    <n v="1066"/>
    <x v="14"/>
    <s v="Lacquerer"/>
    <s v="HCS/Q4505"/>
    <n v="4"/>
    <m/>
    <m/>
    <m/>
    <m/>
    <m/>
    <n v="4"/>
    <n v="1"/>
    <s v="8th Class ,Preferably"/>
    <m/>
    <m/>
    <n v="145"/>
    <m/>
    <m/>
    <m/>
    <m/>
    <m/>
    <m/>
    <s v="III"/>
    <m/>
    <m/>
    <m/>
    <m/>
    <m/>
    <x v="1"/>
    <m/>
    <m/>
    <m/>
    <m/>
  </r>
  <r>
    <n v="1067"/>
    <x v="14"/>
    <s v="Lacquerer"/>
    <s v="HCS/Q7102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68"/>
    <x v="14"/>
    <s v="Laminator "/>
    <s v="HCS/Q5401"/>
    <n v="4"/>
    <m/>
    <m/>
    <m/>
    <m/>
    <m/>
    <n v="5"/>
    <n v="1"/>
    <s v="5th Class, Preferably"/>
    <m/>
    <m/>
    <n v="150"/>
    <m/>
    <m/>
    <m/>
    <m/>
    <m/>
    <m/>
    <s v="II"/>
    <m/>
    <m/>
    <m/>
    <m/>
    <m/>
    <x v="1"/>
    <m/>
    <m/>
    <m/>
    <m/>
  </r>
  <r>
    <n v="1069"/>
    <x v="14"/>
    <s v="Latexing Man"/>
    <s v="HCS/Q5402"/>
    <n v="4"/>
    <m/>
    <m/>
    <m/>
    <m/>
    <m/>
    <n v="5"/>
    <n v="1"/>
    <s v="5th Class, Preferably"/>
    <m/>
    <m/>
    <n v="150"/>
    <m/>
    <m/>
    <m/>
    <m/>
    <m/>
    <m/>
    <s v="II"/>
    <m/>
    <m/>
    <m/>
    <m/>
    <m/>
    <x v="1"/>
    <m/>
    <m/>
    <m/>
    <m/>
  </r>
  <r>
    <n v="1070"/>
    <x v="14"/>
    <s v="Lathe machine operator / Turner "/>
    <s v="HCS/Q1404"/>
    <n v="4"/>
    <m/>
    <m/>
    <m/>
    <m/>
    <m/>
    <n v="5"/>
    <n v="1"/>
    <s v="8th Class ,Preferably"/>
    <m/>
    <m/>
    <n v="220"/>
    <m/>
    <m/>
    <m/>
    <m/>
    <m/>
    <m/>
    <s v="II"/>
    <m/>
    <m/>
    <m/>
    <m/>
    <m/>
    <x v="7"/>
    <m/>
    <m/>
    <m/>
    <m/>
  </r>
  <r>
    <n v="1071"/>
    <x v="14"/>
    <s v="Layer oven Operator"/>
    <s v="HCS/Q2102"/>
    <n v="4"/>
    <m/>
    <m/>
    <m/>
    <m/>
    <m/>
    <n v="4"/>
    <n v="1"/>
    <s v="5th Class, Pass (Primary Education)"/>
    <m/>
    <m/>
    <n v="210"/>
    <m/>
    <m/>
    <m/>
    <m/>
    <m/>
    <m/>
    <s v="II"/>
    <m/>
    <m/>
    <m/>
    <m/>
    <m/>
    <x v="1"/>
    <m/>
    <m/>
    <m/>
    <m/>
  </r>
  <r>
    <n v="1072"/>
    <x v="14"/>
    <s v="Loom supervisor- Knotted Carpets "/>
    <s v="HCS/Q5410"/>
    <n v="5"/>
    <m/>
    <m/>
    <m/>
    <m/>
    <m/>
    <n v="5"/>
    <n v="1"/>
    <s v="8th Class ,Preferably"/>
    <m/>
    <m/>
    <n v="250"/>
    <m/>
    <m/>
    <m/>
    <m/>
    <m/>
    <m/>
    <s v="II"/>
    <m/>
    <m/>
    <m/>
    <m/>
    <m/>
    <x v="1"/>
    <m/>
    <m/>
    <m/>
    <m/>
  </r>
  <r>
    <n v="1073"/>
    <x v="14"/>
    <s v="Master Crochet Lace Maker"/>
    <s v="HCS/Q7704"/>
    <n v="4"/>
    <m/>
    <m/>
    <m/>
    <m/>
    <m/>
    <n v="6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74"/>
    <x v="14"/>
    <s v="Merchandiser "/>
    <s v="HCS/Q9801"/>
    <n v="5"/>
    <m/>
    <m/>
    <m/>
    <m/>
    <m/>
    <n v="7"/>
    <n v="1"/>
    <s v="Graduate "/>
    <m/>
    <m/>
    <n v="400"/>
    <m/>
    <m/>
    <m/>
    <m/>
    <m/>
    <m/>
    <s v="II"/>
    <m/>
    <m/>
    <m/>
    <m/>
    <m/>
    <x v="7"/>
    <m/>
    <m/>
    <m/>
    <m/>
  </r>
  <r>
    <n v="1075"/>
    <x v="14"/>
    <s v="Mixing machine operator"/>
    <s v="HCS/Q2001"/>
    <n v="4"/>
    <m/>
    <m/>
    <m/>
    <m/>
    <m/>
    <n v="5"/>
    <n v="1"/>
    <s v="5th Class"/>
    <m/>
    <m/>
    <n v="250"/>
    <m/>
    <m/>
    <m/>
    <m/>
    <m/>
    <m/>
    <s v="II"/>
    <m/>
    <m/>
    <m/>
    <m/>
    <m/>
    <x v="1"/>
    <m/>
    <m/>
    <m/>
    <m/>
  </r>
  <r>
    <n v="1076"/>
    <x v="14"/>
    <s v="Mixing operator (Ceramics)"/>
    <s v="HCS/Q0301"/>
    <n v="3"/>
    <m/>
    <m/>
    <m/>
    <m/>
    <m/>
    <n v="6"/>
    <n v="1"/>
    <s v="8th Class"/>
    <m/>
    <m/>
    <n v="220"/>
    <m/>
    <m/>
    <m/>
    <m/>
    <m/>
    <m/>
    <s v="III"/>
    <m/>
    <m/>
    <m/>
    <m/>
    <m/>
    <x v="7"/>
    <m/>
    <m/>
    <m/>
    <m/>
  </r>
  <r>
    <n v="1077"/>
    <x v="14"/>
    <s v="Modeler (Ceramics)"/>
    <s v="HCS/Q0201"/>
    <n v="4"/>
    <m/>
    <m/>
    <m/>
    <m/>
    <m/>
    <n v="6"/>
    <n v="1"/>
    <s v="8th Class"/>
    <m/>
    <m/>
    <n v="240"/>
    <m/>
    <m/>
    <m/>
    <m/>
    <m/>
    <m/>
    <s v="III"/>
    <m/>
    <m/>
    <m/>
    <m/>
    <m/>
    <x v="7"/>
    <m/>
    <m/>
    <m/>
    <m/>
  </r>
  <r>
    <n v="1078"/>
    <x v="14"/>
    <s v="Molder (Ceramics)"/>
    <s v="HCS/Q0401"/>
    <n v="3"/>
    <m/>
    <m/>
    <m/>
    <m/>
    <m/>
    <n v="5"/>
    <n v="1"/>
    <s v="5th pass preferably"/>
    <m/>
    <m/>
    <n v="220"/>
    <m/>
    <m/>
    <m/>
    <m/>
    <m/>
    <m/>
    <s v="III"/>
    <m/>
    <m/>
    <m/>
    <m/>
    <m/>
    <x v="7"/>
    <m/>
    <m/>
    <m/>
    <m/>
  </r>
  <r>
    <n v="1079"/>
    <x v="14"/>
    <s v="Packer"/>
    <s v="HCS/Q9701"/>
    <n v="3"/>
    <m/>
    <m/>
    <m/>
    <m/>
    <m/>
    <n v="5"/>
    <n v="1"/>
    <s v="8th Class ,Preferably"/>
    <n v="41"/>
    <n v="104"/>
    <n v="145"/>
    <m/>
    <m/>
    <m/>
    <m/>
    <s v="Yes"/>
    <m/>
    <s v="II"/>
    <m/>
    <m/>
    <m/>
    <m/>
    <m/>
    <x v="1"/>
    <m/>
    <m/>
    <m/>
    <m/>
  </r>
  <r>
    <n v="1080"/>
    <x v="14"/>
    <s v="Painter"/>
    <s v="HCS/Q3101"/>
    <n v="4"/>
    <m/>
    <m/>
    <m/>
    <m/>
    <m/>
    <n v="7"/>
    <n v="1"/>
    <s v="5th Class, Pass (Primary Education)"/>
    <m/>
    <m/>
    <n v="400"/>
    <m/>
    <m/>
    <m/>
    <m/>
    <m/>
    <m/>
    <s v="III"/>
    <m/>
    <m/>
    <m/>
    <m/>
    <m/>
    <x v="1"/>
    <m/>
    <m/>
    <m/>
    <m/>
  </r>
  <r>
    <n v="1081"/>
    <x v="14"/>
    <s v="Painter/Nakkash"/>
    <s v="HCS/Q4504"/>
    <n v="4"/>
    <m/>
    <m/>
    <m/>
    <m/>
    <m/>
    <n v="4"/>
    <n v="1"/>
    <s v="8th Class ,Preferably"/>
    <m/>
    <m/>
    <n v="135"/>
    <m/>
    <m/>
    <m/>
    <m/>
    <m/>
    <m/>
    <s v="III"/>
    <m/>
    <m/>
    <m/>
    <m/>
    <m/>
    <x v="1"/>
    <m/>
    <m/>
    <m/>
    <m/>
  </r>
  <r>
    <n v="1082"/>
    <x v="14"/>
    <s v="Paper Mache Art Designer "/>
    <s v="HCS/Q4506"/>
    <n v="4"/>
    <m/>
    <m/>
    <m/>
    <m/>
    <m/>
    <n v="4"/>
    <n v="1"/>
    <s v="8th Class ,Preferably"/>
    <m/>
    <m/>
    <n v="125"/>
    <m/>
    <m/>
    <m/>
    <m/>
    <m/>
    <m/>
    <s v="III"/>
    <m/>
    <m/>
    <m/>
    <m/>
    <m/>
    <x v="1"/>
    <m/>
    <m/>
    <m/>
    <m/>
  </r>
  <r>
    <n v="1083"/>
    <x v="14"/>
    <s v="Paper Mache Art Promoter"/>
    <s v="HCS/Q4601"/>
    <n v="6"/>
    <m/>
    <m/>
    <m/>
    <m/>
    <m/>
    <n v="7"/>
    <n v="1"/>
    <s v="12th Class (Science/Commerce)"/>
    <m/>
    <m/>
    <n v="250"/>
    <m/>
    <m/>
    <m/>
    <m/>
    <m/>
    <m/>
    <s v="III"/>
    <m/>
    <m/>
    <m/>
    <m/>
    <m/>
    <x v="1"/>
    <m/>
    <m/>
    <m/>
    <m/>
  </r>
  <r>
    <n v="1084"/>
    <x v="14"/>
    <s v="Pedal-operated M/C Agarbatti Maker"/>
    <s v="HCS/Q7902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85"/>
    <x v="14"/>
    <s v="Piercer &amp; Matcher "/>
    <s v="HCS/Q5406"/>
    <n v="4"/>
    <m/>
    <m/>
    <m/>
    <m/>
    <m/>
    <n v="3"/>
    <n v="1"/>
    <s v="8th Class ,Preferably"/>
    <m/>
    <m/>
    <n v="100"/>
    <m/>
    <m/>
    <m/>
    <m/>
    <m/>
    <m/>
    <s v="II"/>
    <m/>
    <m/>
    <m/>
    <m/>
    <m/>
    <x v="1"/>
    <m/>
    <m/>
    <m/>
    <m/>
  </r>
  <r>
    <n v="1086"/>
    <x v="14"/>
    <s v="Polisher"/>
    <s v="HCS/Q3002"/>
    <n v="4"/>
    <m/>
    <m/>
    <m/>
    <m/>
    <m/>
    <n v="5"/>
    <n v="1"/>
    <s v="5th Stnadard, Pass (Primary Education)"/>
    <m/>
    <m/>
    <n v="250"/>
    <m/>
    <m/>
    <m/>
    <m/>
    <m/>
    <m/>
    <s v="II"/>
    <m/>
    <m/>
    <m/>
    <m/>
    <m/>
    <x v="1"/>
    <m/>
    <m/>
    <m/>
    <m/>
  </r>
  <r>
    <n v="1087"/>
    <x v="14"/>
    <s v="Press man"/>
    <s v="HCS/Q2201"/>
    <n v="4"/>
    <m/>
    <m/>
    <m/>
    <m/>
    <m/>
    <n v="7"/>
    <n v="1"/>
    <s v="8th Class"/>
    <m/>
    <m/>
    <n v="340"/>
    <m/>
    <m/>
    <m/>
    <m/>
    <m/>
    <m/>
    <s v="II"/>
    <m/>
    <m/>
    <m/>
    <m/>
    <m/>
    <x v="1"/>
    <m/>
    <m/>
    <m/>
    <m/>
  </r>
  <r>
    <n v="1088"/>
    <x v="14"/>
    <s v="Product Checker / Quality checker "/>
    <s v="HCS/Q1601"/>
    <n v="4"/>
    <m/>
    <m/>
    <m/>
    <m/>
    <m/>
    <n v="4"/>
    <n v="1"/>
    <s v="8th Class"/>
    <m/>
    <m/>
    <n v="220"/>
    <m/>
    <m/>
    <m/>
    <m/>
    <m/>
    <m/>
    <s v="II"/>
    <m/>
    <m/>
    <m/>
    <m/>
    <m/>
    <x v="7"/>
    <m/>
    <m/>
    <m/>
    <m/>
  </r>
  <r>
    <n v="1089"/>
    <x v="14"/>
    <s v="Quality Check Technician (Ceramics)"/>
    <s v="HCS/Q1001"/>
    <n v="4"/>
    <m/>
    <m/>
    <m/>
    <m/>
    <m/>
    <n v="5"/>
    <n v="1"/>
    <s v="Diploma "/>
    <m/>
    <m/>
    <n v="200"/>
    <m/>
    <m/>
    <m/>
    <m/>
    <m/>
    <m/>
    <s v="III"/>
    <m/>
    <m/>
    <m/>
    <m/>
    <m/>
    <x v="7"/>
    <m/>
    <m/>
    <m/>
    <m/>
  </r>
  <r>
    <n v="1090"/>
    <x v="14"/>
    <s v="Quality Supervisor"/>
    <s v="HCS/Q5501"/>
    <n v="5"/>
    <m/>
    <m/>
    <m/>
    <m/>
    <m/>
    <n v="6"/>
    <n v="1"/>
    <s v="Diploma or certificate courses in related fields"/>
    <m/>
    <m/>
    <n v="250"/>
    <m/>
    <m/>
    <m/>
    <m/>
    <m/>
    <m/>
    <s v="II"/>
    <m/>
    <m/>
    <m/>
    <m/>
    <m/>
    <x v="1"/>
    <m/>
    <m/>
    <m/>
    <m/>
  </r>
  <r>
    <n v="1091"/>
    <x v="14"/>
    <s v="Rubbing Operator"/>
    <s v="HCS/Q4503"/>
    <n v="4"/>
    <m/>
    <m/>
    <m/>
    <m/>
    <m/>
    <n v="4"/>
    <n v="1"/>
    <s v="5th Class, Preferably"/>
    <m/>
    <m/>
    <n v="120"/>
    <m/>
    <m/>
    <m/>
    <m/>
    <m/>
    <m/>
    <s v="III"/>
    <m/>
    <m/>
    <m/>
    <m/>
    <m/>
    <x v="1"/>
    <m/>
    <m/>
    <m/>
    <m/>
  </r>
  <r>
    <n v="1092"/>
    <x v="14"/>
    <s v="Sampler"/>
    <s v="HCS/Q6602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93"/>
    <x v="14"/>
    <s v="Sakhta - Kharadi "/>
    <s v="HCS/Q4403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4"/>
    <x v="14"/>
    <s v="Sakhta - Paper Pulp"/>
    <s v="HCS/Q4401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5"/>
    <x v="14"/>
    <s v="Sakhta – Wood"/>
    <s v="HCS/Q4402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6"/>
    <x v="14"/>
    <s v="Semi-Mechanized Bamboo Stick Maker"/>
    <s v="HCS/Q7802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97"/>
    <x v="14"/>
    <s v="Seasoning and Chemical Treatment Assistant"/>
    <s v="HCS/Q6801"/>
    <n v="3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98"/>
    <x v="14"/>
    <s v="Shade supervisor"/>
    <s v="HCS/Q5203"/>
    <n v="4"/>
    <m/>
    <m/>
    <m/>
    <m/>
    <m/>
    <n v="5"/>
    <n v="1"/>
    <s v="8th Class ,Preferably"/>
    <m/>
    <m/>
    <n v="150"/>
    <m/>
    <m/>
    <m/>
    <m/>
    <m/>
    <m/>
    <s v="II"/>
    <m/>
    <m/>
    <m/>
    <m/>
    <m/>
    <x v="1"/>
    <m/>
    <m/>
    <m/>
    <m/>
  </r>
  <r>
    <n v="1099"/>
    <x v="14"/>
    <s v="Shade writer "/>
    <s v="HCS/Q5204"/>
    <n v="3"/>
    <m/>
    <m/>
    <m/>
    <m/>
    <m/>
    <n v="5"/>
    <n v="1"/>
    <s v="8th Class ,Preferably"/>
    <m/>
    <m/>
    <n v="245"/>
    <m/>
    <m/>
    <m/>
    <m/>
    <m/>
    <m/>
    <s v="II"/>
    <m/>
    <m/>
    <m/>
    <m/>
    <m/>
    <x v="1"/>
    <m/>
    <m/>
    <m/>
    <m/>
  </r>
  <r>
    <n v="1100"/>
    <x v="14"/>
    <s v="Sieving Artisan (Ceramics)"/>
    <s v="HCS/Q0702"/>
    <n v="3"/>
    <m/>
    <m/>
    <m/>
    <m/>
    <m/>
    <n v="5"/>
    <n v="1"/>
    <s v="5th Class, Preferably"/>
    <m/>
    <m/>
    <n v="210"/>
    <m/>
    <m/>
    <m/>
    <m/>
    <m/>
    <m/>
    <s v="III"/>
    <m/>
    <m/>
    <m/>
    <m/>
    <m/>
    <x v="1"/>
    <m/>
    <m/>
    <m/>
    <m/>
  </r>
  <r>
    <n v="1101"/>
    <x v="14"/>
    <s v="Silver Coating Technician"/>
    <s v="HCS/Q2401"/>
    <n v="4"/>
    <m/>
    <m/>
    <m/>
    <m/>
    <m/>
    <n v="6"/>
    <n v="1"/>
    <s v="8th Class"/>
    <m/>
    <m/>
    <n v="250"/>
    <m/>
    <m/>
    <m/>
    <m/>
    <m/>
    <m/>
    <s v="II"/>
    <m/>
    <m/>
    <m/>
    <m/>
    <m/>
    <x v="1"/>
    <m/>
    <m/>
    <m/>
    <m/>
  </r>
  <r>
    <n v="1102"/>
    <x v="14"/>
    <s v="Sketching and painting artisan (Ceramics)"/>
    <s v="HCS/Q0802"/>
    <n v="4"/>
    <m/>
    <m/>
    <m/>
    <m/>
    <m/>
    <n v="6"/>
    <n v="1"/>
    <s v="5th pass preferably"/>
    <m/>
    <m/>
    <n v="300"/>
    <m/>
    <m/>
    <m/>
    <m/>
    <m/>
    <m/>
    <s v="III"/>
    <m/>
    <m/>
    <m/>
    <m/>
    <m/>
    <x v="7"/>
    <m/>
    <m/>
    <m/>
    <m/>
  </r>
  <r>
    <n v="1103"/>
    <x v="14"/>
    <s v="Stamping operator "/>
    <s v="HCS/Q2802"/>
    <n v="4"/>
    <m/>
    <m/>
    <m/>
    <m/>
    <m/>
    <n v="5"/>
    <n v="1"/>
    <s v="5th Class, Pass (Primary Education)"/>
    <n v="64"/>
    <n v="136"/>
    <n v="200"/>
    <m/>
    <m/>
    <m/>
    <m/>
    <s v="Yes"/>
    <s v="Yes"/>
    <s v="II"/>
    <s v="A"/>
    <s v="Yes"/>
    <m/>
    <m/>
    <m/>
    <x v="1"/>
    <m/>
    <m/>
    <m/>
    <m/>
  </r>
  <r>
    <n v="1104"/>
    <x v="14"/>
    <s v="Stone Cutter (Cutting machine operator) "/>
    <s v="HCS/Q1402"/>
    <n v="3"/>
    <m/>
    <m/>
    <m/>
    <m/>
    <m/>
    <n v="5"/>
    <n v="1"/>
    <s v="5th Class, Preferably"/>
    <m/>
    <m/>
    <n v="220"/>
    <m/>
    <m/>
    <m/>
    <m/>
    <m/>
    <m/>
    <s v="II"/>
    <m/>
    <m/>
    <m/>
    <m/>
    <m/>
    <x v="7"/>
    <m/>
    <m/>
    <m/>
    <m/>
  </r>
  <r>
    <n v="1105"/>
    <x v="14"/>
    <s v="Stone Grinder (Grinding machine operator) "/>
    <s v="HCS/Q1403"/>
    <n v="3"/>
    <m/>
    <m/>
    <m/>
    <m/>
    <m/>
    <n v="5"/>
    <n v="1"/>
    <s v="5th Class"/>
    <m/>
    <m/>
    <n v="220"/>
    <m/>
    <m/>
    <m/>
    <m/>
    <m/>
    <m/>
    <s v="II"/>
    <m/>
    <m/>
    <m/>
    <m/>
    <m/>
    <x v="7"/>
    <m/>
    <m/>
    <m/>
    <m/>
  </r>
  <r>
    <n v="1106"/>
    <x v="14"/>
    <s v="Threading / Drilling Operator"/>
    <s v="HCS/Q2906"/>
    <n v="4"/>
    <m/>
    <m/>
    <m/>
    <m/>
    <m/>
    <n v="5"/>
    <n v="1"/>
    <s v="5th Class, Pass (Primary Education)"/>
    <m/>
    <m/>
    <n v="200"/>
    <m/>
    <m/>
    <m/>
    <m/>
    <m/>
    <m/>
    <s v="II"/>
    <m/>
    <m/>
    <m/>
    <m/>
    <m/>
    <x v="1"/>
    <m/>
    <m/>
    <m/>
    <m/>
  </r>
  <r>
    <n v="1107"/>
    <x v="14"/>
    <s v="Tufted weaving supervisor "/>
    <s v="HCS/Q5411"/>
    <n v="5"/>
    <m/>
    <m/>
    <m/>
    <m/>
    <m/>
    <n v="6"/>
    <n v="1"/>
    <s v="10th Class, Preferably"/>
    <m/>
    <m/>
    <n v="250"/>
    <m/>
    <m/>
    <m/>
    <m/>
    <m/>
    <m/>
    <s v="II"/>
    <m/>
    <m/>
    <m/>
    <m/>
    <m/>
    <x v="1"/>
    <m/>
    <m/>
    <m/>
    <m/>
  </r>
  <r>
    <n v="1108"/>
    <x v="14"/>
    <s v="Tufting Gun Master "/>
    <s v="HCS/Q5409"/>
    <n v="4"/>
    <m/>
    <m/>
    <m/>
    <m/>
    <m/>
    <n v="6"/>
    <n v="1"/>
    <s v="5th Class, Preferably"/>
    <m/>
    <m/>
    <n v="200"/>
    <m/>
    <m/>
    <m/>
    <m/>
    <m/>
    <m/>
    <s v="II"/>
    <m/>
    <m/>
    <m/>
    <m/>
    <m/>
    <x v="1"/>
    <m/>
    <m/>
    <m/>
    <m/>
  </r>
  <r>
    <n v="1109"/>
    <x v="14"/>
    <s v="Washer "/>
    <s v="HCS/Q5301"/>
    <n v="4"/>
    <m/>
    <m/>
    <m/>
    <m/>
    <m/>
    <n v="2"/>
    <n v="1"/>
    <s v="8th Class ,Preferably Pass with ability to read and write about chemicals used"/>
    <m/>
    <m/>
    <n v="150"/>
    <m/>
    <m/>
    <m/>
    <m/>
    <m/>
    <m/>
    <s v="II"/>
    <m/>
    <m/>
    <m/>
    <m/>
    <m/>
    <x v="1"/>
    <m/>
    <m/>
    <m/>
    <m/>
  </r>
  <r>
    <n v="1110"/>
    <x v="14"/>
    <s v="Yarn Opener  "/>
    <s v="HCS/Q5001"/>
    <n v="3"/>
    <m/>
    <m/>
    <m/>
    <m/>
    <m/>
    <n v="3"/>
    <n v="1"/>
    <s v="5th Class, Preferably"/>
    <m/>
    <m/>
    <n v="140"/>
    <m/>
    <m/>
    <m/>
    <m/>
    <m/>
    <m/>
    <s v="II"/>
    <m/>
    <m/>
    <m/>
    <m/>
    <m/>
    <x v="1"/>
    <m/>
    <m/>
    <m/>
    <m/>
  </r>
  <r>
    <n v="1111"/>
    <x v="14"/>
    <s v="Hand Block Printer"/>
    <s v="HCS/Q7201"/>
    <n v="3"/>
    <m/>
    <m/>
    <m/>
    <m/>
    <m/>
    <n v="6"/>
    <n v="1"/>
    <s v="5th Class"/>
    <m/>
    <m/>
    <m/>
    <m/>
    <m/>
    <m/>
    <m/>
    <m/>
    <m/>
    <m/>
    <m/>
    <m/>
    <m/>
    <m/>
    <m/>
    <x v="1"/>
    <m/>
    <m/>
    <m/>
    <m/>
  </r>
  <r>
    <n v="1112"/>
    <x v="14"/>
    <s v="Traditional Hand Embroiderer"/>
    <s v="HCS/Q7301"/>
    <n v="4"/>
    <m/>
    <m/>
    <m/>
    <m/>
    <m/>
    <n v="7"/>
    <n v="1"/>
    <s v="5th Standard, preferably"/>
    <m/>
    <m/>
    <m/>
    <m/>
    <m/>
    <m/>
    <m/>
    <m/>
    <m/>
    <m/>
    <m/>
    <m/>
    <m/>
    <m/>
    <m/>
    <x v="1"/>
    <m/>
    <m/>
    <m/>
    <m/>
  </r>
  <r>
    <n v="1113"/>
    <x v="14"/>
    <s v="Master Embroiderer"/>
    <s v="HCS/Q7302"/>
    <n v="5"/>
    <m/>
    <m/>
    <m/>
    <m/>
    <m/>
    <n v="8"/>
    <n v="1"/>
    <s v="5th Standard, preferably"/>
    <m/>
    <m/>
    <m/>
    <m/>
    <m/>
    <m/>
    <m/>
    <m/>
    <m/>
    <m/>
    <m/>
    <m/>
    <m/>
    <m/>
    <m/>
    <x v="1"/>
    <m/>
    <m/>
    <m/>
    <m/>
  </r>
  <r>
    <n v="1114"/>
    <x v="14"/>
    <s v="Design Tracer"/>
    <s v="HCS/Q7305"/>
    <n v="3"/>
    <m/>
    <m/>
    <m/>
    <m/>
    <m/>
    <n v="4"/>
    <n v="1"/>
    <s v="5th Standard, preferably"/>
    <m/>
    <m/>
    <m/>
    <m/>
    <m/>
    <m/>
    <m/>
    <m/>
    <m/>
    <m/>
    <m/>
    <m/>
    <m/>
    <m/>
    <m/>
    <x v="1"/>
    <m/>
    <m/>
    <m/>
    <m/>
  </r>
  <r>
    <n v="1115"/>
    <x v="14"/>
    <s v="Embroidery Finisher"/>
    <s v="HCS/Q7306"/>
    <n v="4"/>
    <m/>
    <m/>
    <m/>
    <m/>
    <m/>
    <n v="4"/>
    <n v="1"/>
    <s v="5th Standard, preferably"/>
    <m/>
    <m/>
    <m/>
    <m/>
    <m/>
    <m/>
    <m/>
    <m/>
    <m/>
    <m/>
    <m/>
    <m/>
    <m/>
    <m/>
    <m/>
    <x v="1"/>
    <m/>
    <m/>
    <m/>
    <m/>
  </r>
  <r>
    <n v="1116"/>
    <x v="14"/>
    <s v="Metal Cutting Worker (Manual)"/>
    <s v="HCS/Q2910"/>
    <n v="3"/>
    <m/>
    <m/>
    <m/>
    <m/>
    <m/>
    <n v="4"/>
    <n v="1"/>
    <s v="5th Standard pass, preferably"/>
    <m/>
    <m/>
    <m/>
    <m/>
    <m/>
    <m/>
    <m/>
    <m/>
    <m/>
    <m/>
    <m/>
    <m/>
    <m/>
    <m/>
    <d v="2016-08-05T00:00:00"/>
    <x v="1"/>
    <m/>
    <m/>
    <m/>
    <m/>
  </r>
  <r>
    <n v="1117"/>
    <x v="14"/>
    <s v="Etching Artisan - Metal ware"/>
    <s v="HCS/Q2909"/>
    <n v="4"/>
    <m/>
    <m/>
    <m/>
    <m/>
    <m/>
    <n v="3"/>
    <n v="1"/>
    <s v="5th Standard pass, preferably"/>
    <m/>
    <m/>
    <m/>
    <m/>
    <m/>
    <m/>
    <m/>
    <m/>
    <m/>
    <m/>
    <m/>
    <m/>
    <m/>
    <m/>
    <d v="2016-08-05T00:00:00"/>
    <x v="1"/>
    <m/>
    <m/>
    <m/>
    <m/>
  </r>
  <r>
    <n v="1118"/>
    <x v="14"/>
    <s v="Designer (Woodward Products)"/>
    <s v="HCS/Q6601"/>
    <n v="5"/>
    <m/>
    <m/>
    <m/>
    <m/>
    <m/>
    <n v="3"/>
    <n v="1"/>
    <s v="10th Pass, Preferably"/>
    <m/>
    <m/>
    <m/>
    <m/>
    <m/>
    <m/>
    <m/>
    <m/>
    <m/>
    <m/>
    <m/>
    <m/>
    <m/>
    <m/>
    <d v="2016-08-05T00:00:00"/>
    <x v="1"/>
    <m/>
    <m/>
    <m/>
    <m/>
  </r>
  <r>
    <n v="1118"/>
    <x v="14"/>
    <s v="Inlay Artisan - Stonecraft"/>
    <s v="HCS/Q1504"/>
    <n v="4"/>
    <m/>
    <m/>
    <m/>
    <m/>
    <m/>
    <n v="5"/>
    <n v="1"/>
    <s v="5th Standard, preferably"/>
    <m/>
    <m/>
    <m/>
    <m/>
    <m/>
    <m/>
    <m/>
    <m/>
    <m/>
    <m/>
    <m/>
    <m/>
    <m/>
    <m/>
    <m/>
    <x v="7"/>
    <m/>
    <m/>
    <m/>
    <m/>
  </r>
  <r>
    <n v="1119"/>
    <x v="15"/>
    <s v="Anesthesia Technician"/>
    <s v="HSS/Q2501"/>
    <n v="4"/>
    <m/>
    <m/>
    <m/>
    <m/>
    <m/>
    <n v="10"/>
    <n v="1"/>
    <s v="12th Class in Science"/>
    <m/>
    <m/>
    <n v="1200"/>
    <m/>
    <m/>
    <m/>
    <m/>
    <m/>
    <m/>
    <s v="I"/>
    <m/>
    <m/>
    <m/>
    <m/>
    <m/>
    <x v="3"/>
    <m/>
    <m/>
    <m/>
    <m/>
  </r>
  <r>
    <n v="1120"/>
    <x v="15"/>
    <s v="Assistant Physiotherapist"/>
    <s v="HSS/Q7701"/>
    <n v="4"/>
    <m/>
    <m/>
    <m/>
    <m/>
    <m/>
    <n v="12"/>
    <n v="1"/>
    <s v="12th Class in Science"/>
    <m/>
    <m/>
    <n v="700"/>
    <m/>
    <m/>
    <m/>
    <m/>
    <m/>
    <m/>
    <s v="II"/>
    <m/>
    <m/>
    <m/>
    <m/>
    <m/>
    <x v="3"/>
    <m/>
    <m/>
    <m/>
    <m/>
  </r>
  <r>
    <n v="1121"/>
    <x v="15"/>
    <s v="Blood Bank Technician"/>
    <s v="HSS/Q2801"/>
    <n v="4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s v="I"/>
    <m/>
    <m/>
    <m/>
    <m/>
    <m/>
    <x v="3"/>
    <m/>
    <m/>
    <m/>
    <m/>
  </r>
  <r>
    <n v="1122"/>
    <x v="15"/>
    <s v="Cardiac Care Technician"/>
    <s v="HSS/Q0101"/>
    <n v="4"/>
    <m/>
    <m/>
    <m/>
    <m/>
    <m/>
    <n v="17"/>
    <n v="1"/>
    <s v="12th Class in Science Or Level 3 ECG Technician with Experience of minimum 3 Years."/>
    <n v="455"/>
    <n v="385"/>
    <n v="840"/>
    <m/>
    <m/>
    <m/>
    <n v="660"/>
    <s v="Yes"/>
    <m/>
    <s v="I"/>
    <m/>
    <m/>
    <m/>
    <m/>
    <m/>
    <x v="2"/>
    <m/>
    <m/>
    <m/>
    <m/>
  </r>
  <r>
    <n v="1123"/>
    <x v="15"/>
    <s v="Dental Assistant"/>
    <s v="HSS/Q2401"/>
    <n v="4"/>
    <m/>
    <m/>
    <m/>
    <m/>
    <m/>
    <n v="16"/>
    <n v="1"/>
    <s v="10th Class"/>
    <n v="231"/>
    <n v="279"/>
    <n v="510"/>
    <m/>
    <m/>
    <m/>
    <n v="190"/>
    <s v="Yes"/>
    <m/>
    <s v="II"/>
    <m/>
    <m/>
    <s v="Cat 1 (Phase 1)"/>
    <m/>
    <m/>
    <x v="2"/>
    <m/>
    <m/>
    <m/>
    <m/>
  </r>
  <r>
    <n v="1124"/>
    <x v="15"/>
    <s v="Dental Technician"/>
    <s v="HSS/Q5301"/>
    <n v="4"/>
    <m/>
    <m/>
    <m/>
    <m/>
    <m/>
    <n v="13"/>
    <n v="1"/>
    <s v="12th Class or Level 4 Dental Assistant with 2 years of experience in the field"/>
    <m/>
    <m/>
    <n v="700"/>
    <m/>
    <m/>
    <m/>
    <m/>
    <m/>
    <m/>
    <s v="I"/>
    <m/>
    <m/>
    <m/>
    <m/>
    <m/>
    <x v="4"/>
    <m/>
    <m/>
    <m/>
    <m/>
  </r>
  <r>
    <n v="1125"/>
    <x v="15"/>
    <s v="Dento Oral Hygienist"/>
    <s v="HSS/Q2201"/>
    <n v="5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s v="I"/>
    <m/>
    <m/>
    <m/>
    <m/>
    <m/>
    <x v="4"/>
    <m/>
    <m/>
    <m/>
    <m/>
  </r>
  <r>
    <n v="1126"/>
    <x v="15"/>
    <s v="Diabetes Educator"/>
    <s v="HSS/Q8701"/>
    <n v="4"/>
    <m/>
    <m/>
    <m/>
    <m/>
    <m/>
    <n v="8"/>
    <n v="1"/>
    <s v="12th Class in preferably in Science or Home Science"/>
    <n v="135"/>
    <n v="225"/>
    <n v="360"/>
    <m/>
    <m/>
    <m/>
    <n v="120"/>
    <s v="Yes"/>
    <s v="Yes"/>
    <s v="II"/>
    <s v="A"/>
    <s v="Yes"/>
    <m/>
    <m/>
    <m/>
    <x v="2"/>
    <m/>
    <m/>
    <m/>
    <m/>
  </r>
  <r>
    <n v="1127"/>
    <x v="15"/>
    <s v="Dialysis Technician"/>
    <s v="HSS/Q2701"/>
    <n v="4"/>
    <m/>
    <m/>
    <m/>
    <m/>
    <m/>
    <n v="19"/>
    <n v="1"/>
    <s v="12th Class"/>
    <n v="360"/>
    <n v="240"/>
    <n v="600"/>
    <m/>
    <m/>
    <m/>
    <n v="800"/>
    <s v="Yes"/>
    <m/>
    <s v="I"/>
    <m/>
    <m/>
    <s v="Cat 1 (Phase 1)"/>
    <m/>
    <m/>
    <x v="2"/>
    <m/>
    <m/>
    <m/>
    <m/>
  </r>
  <r>
    <n v="1128"/>
    <x v="15"/>
    <s v="Diet Assistant"/>
    <s v="HSS/Q5201"/>
    <n v="4"/>
    <m/>
    <m/>
    <m/>
    <m/>
    <m/>
    <n v="11"/>
    <n v="1"/>
    <s v="10th Class"/>
    <n v="158"/>
    <n v="322"/>
    <n v="480"/>
    <m/>
    <m/>
    <m/>
    <n v="120"/>
    <s v="Yes"/>
    <s v="Yes"/>
    <s v="II"/>
    <s v="A"/>
    <s v="Yes"/>
    <m/>
    <m/>
    <m/>
    <x v="2"/>
    <m/>
    <m/>
    <m/>
    <m/>
  </r>
  <r>
    <n v="1129"/>
    <x v="15"/>
    <s v="Emergency Medical Technician - Advanced"/>
    <s v="HSS/Q2302"/>
    <n v="5"/>
    <m/>
    <m/>
    <m/>
    <m/>
    <m/>
    <n v="35"/>
    <n v="1"/>
    <s v="12th Class in Science Or Level 4 EMT  B with the minimum three years of experience"/>
    <n v="306"/>
    <n v="444"/>
    <n v="750"/>
    <m/>
    <m/>
    <m/>
    <n v="250"/>
    <s v="Yes"/>
    <m/>
    <s v="I"/>
    <m/>
    <m/>
    <m/>
    <m/>
    <m/>
    <x v="2"/>
    <m/>
    <m/>
    <m/>
    <m/>
  </r>
  <r>
    <n v="1130"/>
    <x v="15"/>
    <s v="Emergency Medical Technician - Basic"/>
    <s v="HSS/Q2301"/>
    <n v="4"/>
    <m/>
    <m/>
    <m/>
    <m/>
    <m/>
    <n v="33"/>
    <n v="1"/>
    <s v="12th Class in Science"/>
    <n v="100"/>
    <n v="260"/>
    <n v="360"/>
    <m/>
    <m/>
    <m/>
    <n v="120"/>
    <s v="Yes"/>
    <s v="Yes"/>
    <s v="I"/>
    <s v="C"/>
    <s v="Yes"/>
    <m/>
    <m/>
    <m/>
    <x v="2"/>
    <m/>
    <m/>
    <m/>
    <m/>
  </r>
  <r>
    <n v="1131"/>
    <x v="15"/>
    <s v="Front Line Health Worker "/>
    <s v="HSS/Q8601"/>
    <n v="3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s v="Yes"/>
    <s v="Yes"/>
    <s v="II"/>
    <s v="A"/>
    <s v="Yes"/>
    <m/>
    <m/>
    <m/>
    <x v="3"/>
    <m/>
    <m/>
    <m/>
    <m/>
  </r>
  <r>
    <n v="1132"/>
    <x v="15"/>
    <s v="General Duty Assistant"/>
    <s v="HSS/Q5101"/>
    <n v="4"/>
    <m/>
    <m/>
    <m/>
    <m/>
    <m/>
    <n v="21"/>
    <n v="1"/>
    <s v="10th Class ,Preferably but Class VIII is also considered in certain situations"/>
    <n v="100"/>
    <n v="320"/>
    <n v="420"/>
    <m/>
    <m/>
    <m/>
    <n v="180"/>
    <s v="Yes"/>
    <s v="Yes"/>
    <s v="II"/>
    <s v="A"/>
    <s v="Yes"/>
    <m/>
    <m/>
    <m/>
    <x v="2"/>
    <m/>
    <m/>
    <m/>
    <m/>
  </r>
  <r>
    <n v="1133"/>
    <x v="15"/>
    <s v="Histotechnician"/>
    <s v="HSS/Q0401"/>
    <n v="5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s v="I"/>
    <m/>
    <m/>
    <m/>
    <m/>
    <m/>
    <x v="3"/>
    <m/>
    <m/>
    <m/>
    <m/>
  </r>
  <r>
    <n v="1134"/>
    <x v="15"/>
    <s v="Home Health Aide"/>
    <s v="HSS/Q5102"/>
    <n v="4"/>
    <m/>
    <m/>
    <m/>
    <m/>
    <m/>
    <n v="15"/>
    <n v="1"/>
    <s v="10th Class preferably but Class VIII in certain cases"/>
    <n v="120"/>
    <n v="240"/>
    <n v="360"/>
    <m/>
    <m/>
    <m/>
    <m/>
    <s v="Yes"/>
    <s v="Yes"/>
    <s v="II"/>
    <s v="A"/>
    <s v="Yes"/>
    <m/>
    <m/>
    <m/>
    <x v="2"/>
    <m/>
    <m/>
    <m/>
    <m/>
  </r>
  <r>
    <n v="1135"/>
    <x v="15"/>
    <s v="Medical Equipment Technician (Basic Clinical Equipment) "/>
    <s v="HSS/Q5601"/>
    <n v="3"/>
    <m/>
    <m/>
    <m/>
    <m/>
    <m/>
    <n v="7"/>
    <n v="1"/>
    <s v="12th Class preferably but 10th Class in certain cases"/>
    <m/>
    <m/>
    <n v="600"/>
    <m/>
    <m/>
    <m/>
    <m/>
    <m/>
    <m/>
    <s v="I"/>
    <m/>
    <m/>
    <m/>
    <m/>
    <m/>
    <x v="3"/>
    <m/>
    <m/>
    <m/>
    <m/>
  </r>
  <r>
    <n v="1136"/>
    <x v="15"/>
    <s v="Medical Laboratory Technician"/>
    <s v="HSS/Q0301"/>
    <n v="4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s v="Yes"/>
    <m/>
    <s v="I"/>
    <m/>
    <m/>
    <m/>
    <m/>
    <m/>
    <x v="2"/>
    <m/>
    <m/>
    <m/>
    <m/>
  </r>
  <r>
    <n v="1137"/>
    <x v="15"/>
    <s v="Medical Records &amp; health Information Technician"/>
    <s v="HSS/Q5501"/>
    <n v="4"/>
    <m/>
    <m/>
    <m/>
    <m/>
    <m/>
    <n v="10"/>
    <n v="1"/>
    <s v="12th Class in Science"/>
    <m/>
    <m/>
    <n v="1000"/>
    <m/>
    <m/>
    <m/>
    <m/>
    <m/>
    <m/>
    <s v="I"/>
    <m/>
    <m/>
    <s v="Cat 1 (Phase 1)"/>
    <m/>
    <m/>
    <x v="2"/>
    <m/>
    <m/>
    <m/>
    <m/>
  </r>
  <r>
    <n v="1138"/>
    <x v="15"/>
    <s v="Mental Health Counsellor"/>
    <s v="HSS/Q2901"/>
    <n v="4"/>
    <m/>
    <m/>
    <m/>
    <m/>
    <m/>
    <n v="13"/>
    <n v="1"/>
    <s v="Bachelor’s degree in counselling/psychology/health"/>
    <m/>
    <m/>
    <m/>
    <m/>
    <m/>
    <m/>
    <m/>
    <m/>
    <m/>
    <s v="I"/>
    <m/>
    <m/>
    <m/>
    <m/>
    <m/>
    <x v="1"/>
    <m/>
    <m/>
    <m/>
    <m/>
  </r>
  <r>
    <n v="1139"/>
    <x v="15"/>
    <s v="Operating Theatre Technician"/>
    <s v="HSS/Q2601"/>
    <n v="4"/>
    <m/>
    <m/>
    <m/>
    <m/>
    <m/>
    <n v="17"/>
    <n v="1"/>
    <s v="discipline/social science(any one of these) and RCI License"/>
    <m/>
    <m/>
    <n v="1200"/>
    <m/>
    <m/>
    <m/>
    <m/>
    <m/>
    <m/>
    <s v="I"/>
    <m/>
    <m/>
    <m/>
    <m/>
    <m/>
    <x v="3"/>
    <m/>
    <m/>
    <m/>
    <m/>
  </r>
  <r>
    <n v="1140"/>
    <x v="15"/>
    <s v="Pharmacy  Assistant"/>
    <s v="HSS/Q5401"/>
    <n v="4"/>
    <m/>
    <m/>
    <m/>
    <m/>
    <m/>
    <n v="7"/>
    <n v="1"/>
    <s v="12th Class in science ,Preferably"/>
    <n v="110"/>
    <n v="315"/>
    <n v="425"/>
    <m/>
    <m/>
    <m/>
    <m/>
    <s v="Yes"/>
    <s v="Yes"/>
    <s v="II"/>
    <s v="A"/>
    <s v="Yes"/>
    <m/>
    <m/>
    <m/>
    <x v="3"/>
    <m/>
    <m/>
    <m/>
    <m/>
  </r>
  <r>
    <n v="1141"/>
    <x v="15"/>
    <s v="Phlebotomy Technician"/>
    <s v="HSS/Q0501"/>
    <n v="3"/>
    <m/>
    <m/>
    <m/>
    <m/>
    <m/>
    <n v="18"/>
    <n v="1"/>
    <s v="12th Class"/>
    <n v="178"/>
    <n v="182"/>
    <n v="360"/>
    <m/>
    <m/>
    <m/>
    <n v="240"/>
    <s v="Yes"/>
    <m/>
    <s v="I"/>
    <m/>
    <m/>
    <s v="Cat 1 (Phase 1)"/>
    <m/>
    <m/>
    <x v="2"/>
    <m/>
    <m/>
    <m/>
    <m/>
  </r>
  <r>
    <n v="1142"/>
    <x v="15"/>
    <s v="Radiology Technician"/>
    <s v="HSS/Q0201"/>
    <n v="4"/>
    <m/>
    <m/>
    <m/>
    <m/>
    <m/>
    <n v="14"/>
    <n v="1"/>
    <s v="12th Class in Science or NSQF Level 3 X  ray Technician with 2 years of experience in the field"/>
    <n v="395"/>
    <n v="445"/>
    <n v="840"/>
    <m/>
    <m/>
    <m/>
    <n v="660"/>
    <s v="Yes"/>
    <m/>
    <s v="I"/>
    <m/>
    <m/>
    <m/>
    <m/>
    <m/>
    <x v="2"/>
    <m/>
    <m/>
    <m/>
    <m/>
  </r>
  <r>
    <n v="1143"/>
    <x v="15"/>
    <s v="Refractionist"/>
    <s v="HSS/Q3002"/>
    <n v="4"/>
    <m/>
    <m/>
    <m/>
    <m/>
    <m/>
    <n v="16"/>
    <n v="1"/>
    <s v="12th Class in Science Or Level 3 Vision technician with minimum three year of experience"/>
    <m/>
    <m/>
    <n v="1200"/>
    <m/>
    <m/>
    <m/>
    <m/>
    <m/>
    <m/>
    <s v="I"/>
    <m/>
    <m/>
    <m/>
    <m/>
    <m/>
    <x v="3"/>
    <m/>
    <m/>
    <m/>
    <m/>
  </r>
  <r>
    <n v="1144"/>
    <x v="15"/>
    <s v="Speech Audio Therapy Assistant"/>
    <s v="HSS/Q7601"/>
    <n v="4"/>
    <m/>
    <m/>
    <m/>
    <m/>
    <m/>
    <n v="5"/>
    <n v="1"/>
    <s v="12th Class"/>
    <m/>
    <m/>
    <n v="1000"/>
    <m/>
    <m/>
    <m/>
    <m/>
    <m/>
    <m/>
    <s v="II"/>
    <m/>
    <m/>
    <m/>
    <m/>
    <m/>
    <x v="3"/>
    <m/>
    <m/>
    <m/>
    <m/>
  </r>
  <r>
    <n v="1145"/>
    <x v="15"/>
    <s v="Vision Technician"/>
    <s v="HSS/Q3001"/>
    <n v="3"/>
    <m/>
    <m/>
    <m/>
    <m/>
    <m/>
    <n v="12"/>
    <n v="1"/>
    <s v="12th Class, Preferably in Science , but 10th Class is also considered in certain"/>
    <n v="110"/>
    <n v="315"/>
    <n v="425"/>
    <m/>
    <m/>
    <m/>
    <n v="200"/>
    <s v="Yes"/>
    <s v="Yes"/>
    <s v="I"/>
    <s v="C"/>
    <s v="Yes"/>
    <m/>
    <m/>
    <m/>
    <x v="2"/>
    <m/>
    <m/>
    <m/>
    <m/>
  </r>
  <r>
    <n v="1146"/>
    <x v="15"/>
    <s v="X- ray Technician"/>
    <s v="HSS/Q0701"/>
    <n v="3"/>
    <m/>
    <m/>
    <m/>
    <m/>
    <m/>
    <n v="14"/>
    <n v="1"/>
    <s v="12th Class, Preferably in Science , but 10th Class is also considered in certain"/>
    <m/>
    <m/>
    <n v="600"/>
    <m/>
    <m/>
    <m/>
    <m/>
    <m/>
    <m/>
    <s v="I"/>
    <m/>
    <m/>
    <s v="Cat 1 (Phase 1)"/>
    <m/>
    <m/>
    <x v="12"/>
    <m/>
    <m/>
    <m/>
    <m/>
  </r>
  <r>
    <n v="1147"/>
    <x v="16"/>
    <s v="Backhoe Loader Operator"/>
    <s v="IES/Q0101"/>
    <n v="4"/>
    <m/>
    <m/>
    <m/>
    <m/>
    <m/>
    <n v="4"/>
    <n v="1"/>
    <s v="8th Class ,Preferably"/>
    <n v="60"/>
    <n v="150"/>
    <n v="210"/>
    <m/>
    <m/>
    <m/>
    <m/>
    <s v="Yes"/>
    <s v="Yes"/>
    <s v="I"/>
    <s v="C"/>
    <s v="Yes"/>
    <m/>
    <s v="CEQ103"/>
    <m/>
    <x v="3"/>
    <m/>
    <m/>
    <m/>
    <m/>
  </r>
  <r>
    <n v="1148"/>
    <x v="16"/>
    <s v="Compactor Operator"/>
    <s v="IES/Q0106"/>
    <n v="4"/>
    <m/>
    <m/>
    <m/>
    <m/>
    <m/>
    <n v="4"/>
    <n v="1"/>
    <s v="8th Class ,Preferably"/>
    <m/>
    <m/>
    <n v="208"/>
    <m/>
    <m/>
    <m/>
    <m/>
    <m/>
    <m/>
    <s v="I"/>
    <m/>
    <m/>
    <m/>
    <m/>
    <m/>
    <x v="3"/>
    <m/>
    <m/>
    <m/>
    <m/>
  </r>
  <r>
    <n v="1149"/>
    <x v="16"/>
    <s v="Concrete Pump Operator"/>
    <s v="IES/Q0107"/>
    <n v="4"/>
    <m/>
    <m/>
    <m/>
    <m/>
    <m/>
    <n v="4"/>
    <n v="1"/>
    <s v="8th Class ,Preferably"/>
    <n v="57"/>
    <n v="135"/>
    <n v="192"/>
    <m/>
    <m/>
    <m/>
    <m/>
    <s v="Yes"/>
    <m/>
    <s v="I"/>
    <m/>
    <m/>
    <m/>
    <m/>
    <m/>
    <x v="3"/>
    <m/>
    <m/>
    <m/>
    <m/>
  </r>
  <r>
    <n v="1150"/>
    <x v="16"/>
    <s v="Crawler Crane Operator"/>
    <s v="IES/Q0110"/>
    <n v="4"/>
    <m/>
    <m/>
    <m/>
    <m/>
    <m/>
    <n v="4"/>
    <n v="1"/>
    <s v="8th Class ,Preferably"/>
    <m/>
    <m/>
    <n v="120"/>
    <m/>
    <m/>
    <m/>
    <m/>
    <m/>
    <m/>
    <s v="I"/>
    <m/>
    <m/>
    <m/>
    <s v="MHE203"/>
    <m/>
    <x v="3"/>
    <m/>
    <m/>
    <m/>
    <m/>
  </r>
  <r>
    <n v="1151"/>
    <x v="16"/>
    <s v="Excavator Operator"/>
    <s v="IES/Q0103"/>
    <n v="4"/>
    <m/>
    <m/>
    <m/>
    <m/>
    <m/>
    <n v="4"/>
    <n v="1"/>
    <s v="10th Class  Valid Driving License "/>
    <n v="60"/>
    <n v="150"/>
    <n v="210"/>
    <m/>
    <m/>
    <m/>
    <m/>
    <s v="Yes"/>
    <s v="Yes"/>
    <s v="I"/>
    <s v="C"/>
    <s v="Yes"/>
    <m/>
    <s v="CEQ104"/>
    <m/>
    <x v="3"/>
    <m/>
    <m/>
    <m/>
    <m/>
  </r>
  <r>
    <n v="1152"/>
    <x v="16"/>
    <s v="Hydra Crane Operator"/>
    <s v="IES/Q0108"/>
    <n v="4"/>
    <m/>
    <m/>
    <m/>
    <m/>
    <m/>
    <n v="4"/>
    <n v="1"/>
    <s v="8th Class ,Preferably"/>
    <m/>
    <m/>
    <n v="120"/>
    <m/>
    <m/>
    <m/>
    <m/>
    <m/>
    <m/>
    <s v="I"/>
    <m/>
    <m/>
    <m/>
    <s v="MHE102"/>
    <m/>
    <x v="3"/>
    <m/>
    <m/>
    <m/>
    <m/>
  </r>
  <r>
    <n v="1153"/>
    <x v="16"/>
    <s v="Junior Backhoe Operator"/>
    <s v="IES/Q0102"/>
    <n v="3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m/>
    <x v="3"/>
    <m/>
    <m/>
    <m/>
    <m/>
  </r>
  <r>
    <n v="1154"/>
    <x v="16"/>
    <s v="Junior Excavator Operator"/>
    <s v="IES/Q0104"/>
    <n v="3"/>
    <m/>
    <m/>
    <m/>
    <m/>
    <m/>
    <n v="4"/>
    <n v="1"/>
    <s v="8th Class ,Preferably"/>
    <n v="60"/>
    <n v="110"/>
    <n v="170"/>
    <m/>
    <m/>
    <m/>
    <m/>
    <s v="Yes"/>
    <s v="Yes"/>
    <s v="I"/>
    <s v="C"/>
    <s v="Yes"/>
    <m/>
    <m/>
    <m/>
    <x v="3"/>
    <m/>
    <m/>
    <m/>
    <m/>
  </r>
  <r>
    <n v="1155"/>
    <x v="16"/>
    <s v="Junior Mechanic – Elec/Electronics/ Instruments"/>
    <s v="IES/Q1106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6"/>
    <x v="16"/>
    <s v="Junior Mechanic (Engine)"/>
    <s v="IES/Q1102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7"/>
    <x v="16"/>
    <s v="Junior Mechanic (Hydraulic)"/>
    <s v="IES/Q1104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8"/>
    <x v="16"/>
    <s v="Junior Operator Crane"/>
    <s v="IES/Q0111"/>
    <n v="3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m/>
    <x v="3"/>
    <m/>
    <m/>
    <m/>
    <m/>
  </r>
  <r>
    <n v="1159"/>
    <x v="16"/>
    <s v="Mechanic (Electrical/Electronics/Instrumentation)"/>
    <s v="IES/Q1105"/>
    <n v="4"/>
    <m/>
    <m/>
    <m/>
    <m/>
    <m/>
    <n v="3"/>
    <n v="1"/>
    <s v="ITI/Diploma in Electrical/Electronic/Instrumentation, Preferably"/>
    <m/>
    <m/>
    <n v="120"/>
    <m/>
    <m/>
    <m/>
    <m/>
    <m/>
    <m/>
    <s v="I"/>
    <m/>
    <m/>
    <m/>
    <s v="CEQ101, CEQ102"/>
    <m/>
    <x v="3"/>
    <m/>
    <m/>
    <m/>
    <m/>
  </r>
  <r>
    <n v="1160"/>
    <x v="16"/>
    <s v="Mechanic (Engine)"/>
    <s v="IES/Q1101"/>
    <n v="4"/>
    <m/>
    <m/>
    <m/>
    <m/>
    <m/>
    <n v="3"/>
    <n v="1"/>
    <s v="Preferably ITI/ Diploma in Diesel Engine Mechanic"/>
    <n v="36"/>
    <n v="84"/>
    <n v="120"/>
    <m/>
    <m/>
    <m/>
    <m/>
    <s v="Yes"/>
    <m/>
    <s v="I"/>
    <m/>
    <m/>
    <m/>
    <s v="CEQ101, CEQ102"/>
    <m/>
    <x v="3"/>
    <m/>
    <m/>
    <m/>
    <m/>
  </r>
  <r>
    <n v="1161"/>
    <x v="16"/>
    <s v="Mechanic (Hydraulic)"/>
    <s v="IES/Q1103"/>
    <n v="4"/>
    <m/>
    <m/>
    <m/>
    <m/>
    <m/>
    <n v="3"/>
    <n v="1"/>
    <s v="Preferably ITI/ Diploma in Hydraulic Mechanic"/>
    <m/>
    <m/>
    <n v="120"/>
    <m/>
    <m/>
    <m/>
    <m/>
    <m/>
    <m/>
    <s v="I"/>
    <m/>
    <m/>
    <m/>
    <s v="CEQ101, CEQ102"/>
    <m/>
    <x v="3"/>
    <m/>
    <m/>
    <m/>
    <m/>
  </r>
  <r>
    <n v="1162"/>
    <x v="16"/>
    <s v="Supervisor (Plant &amp; Machinery)"/>
    <s v="IES/Q0201"/>
    <n v="7"/>
    <m/>
    <m/>
    <m/>
    <m/>
    <m/>
    <n v="4"/>
    <n v="1"/>
    <s v="Preferably Diploma in Mechanical/ Automobile Engineering"/>
    <m/>
    <m/>
    <n v="120"/>
    <m/>
    <m/>
    <m/>
    <m/>
    <m/>
    <m/>
    <s v="I"/>
    <m/>
    <m/>
    <m/>
    <m/>
    <m/>
    <x v="3"/>
    <m/>
    <m/>
    <m/>
    <m/>
  </r>
  <r>
    <n v="1163"/>
    <x v="16"/>
    <s v="Supervisor Maintenance (Infrastructure Equipment)"/>
    <s v="IES/Q1201"/>
    <n v="7"/>
    <m/>
    <m/>
    <m/>
    <m/>
    <m/>
    <n v="3"/>
    <n v="1"/>
    <s v="Preferably Diploma in Mechanical/ Electrical/ Automobile Engineering"/>
    <m/>
    <m/>
    <n v="120"/>
    <m/>
    <m/>
    <m/>
    <m/>
    <m/>
    <m/>
    <s v="I"/>
    <m/>
    <m/>
    <m/>
    <m/>
    <m/>
    <x v="3"/>
    <m/>
    <m/>
    <m/>
    <m/>
  </r>
  <r>
    <n v="1164"/>
    <x v="16"/>
    <s v="Tyre Mounted Crane Operator"/>
    <s v="IES/Q0109"/>
    <n v="4"/>
    <m/>
    <m/>
    <m/>
    <m/>
    <m/>
    <n v="4"/>
    <n v="1"/>
    <s v="8th Class ,Preferably"/>
    <m/>
    <m/>
    <n v="120"/>
    <m/>
    <m/>
    <m/>
    <m/>
    <m/>
    <m/>
    <s v="I"/>
    <m/>
    <m/>
    <m/>
    <s v="MHE203"/>
    <m/>
    <x v="3"/>
    <m/>
    <m/>
    <m/>
    <m/>
  </r>
  <r>
    <n v="1165"/>
    <x v="16"/>
    <s v="Wheel Loader Operator"/>
    <s v="IES/Q0105"/>
    <n v="4"/>
    <m/>
    <m/>
    <m/>
    <m/>
    <m/>
    <n v="4"/>
    <n v="1"/>
    <s v="8th Class ,Preferably"/>
    <m/>
    <m/>
    <n v="208"/>
    <m/>
    <m/>
    <m/>
    <m/>
    <m/>
    <m/>
    <s v="I"/>
    <m/>
    <m/>
    <m/>
    <m/>
    <m/>
    <x v="3"/>
    <m/>
    <m/>
    <m/>
    <m/>
  </r>
  <r>
    <n v="1166"/>
    <x v="16"/>
    <s v="Crusher Operator"/>
    <s v="IES/Q0112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67"/>
    <x v="16"/>
    <s v="Junior Crusher  Operator"/>
    <s v="IES/Q0113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68"/>
    <x v="16"/>
    <s v="Hot Mix Plant Operator"/>
    <s v="IES/Q0114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69"/>
    <x v="16"/>
    <s v="Junior Hot Mix Plant Operator"/>
    <s v="IES/Q0115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70"/>
    <x v="16"/>
    <s v="Batching Plant Operator"/>
    <s v="IES/Q0116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1"/>
    <x v="16"/>
    <s v="Junior  Batching Plant Operator"/>
    <s v="IES/Q0117"/>
    <n v="3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m/>
    <x v="1"/>
    <m/>
    <m/>
    <m/>
    <m/>
  </r>
  <r>
    <n v="1172"/>
    <x v="16"/>
    <s v="Transit Mixer Operator"/>
    <s v="IES/Q0118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3"/>
    <x v="16"/>
    <s v="Junior Transit Mixer Operator"/>
    <s v="IES/Q0119"/>
    <n v="3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m/>
    <x v="1"/>
    <m/>
    <m/>
    <m/>
    <m/>
  </r>
  <r>
    <n v="1174"/>
    <x v="16"/>
    <s v="Paver Operator"/>
    <s v="IES/Q0120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5"/>
    <x v="16"/>
    <s v="Junior Paver Operator/ Screed man"/>
    <s v="IES/Q0121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76"/>
    <x v="17"/>
    <s v="Industrial Automation Specialist"/>
    <s v="IAS/Q8005"/>
    <n v="5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x v="1"/>
    <m/>
    <m/>
    <m/>
    <m/>
  </r>
  <r>
    <n v="1177"/>
    <x v="17"/>
    <s v="Building Automation Specialist"/>
    <s v="IAS/Q3006"/>
    <n v="5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x v="1"/>
    <m/>
    <m/>
    <m/>
    <m/>
  </r>
  <r>
    <n v="1178"/>
    <x v="17"/>
    <s v="Calibration Technician(Thermal)"/>
    <s v="IAS/Q5001"/>
    <n v="4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m/>
    <x v="1"/>
    <m/>
    <m/>
    <m/>
    <m/>
  </r>
  <r>
    <n v="1179"/>
    <x v="17"/>
    <s v="Junior Instrumentation Technician(Process Control)"/>
    <s v="IAS/Q3003"/>
    <n v="3"/>
    <m/>
    <m/>
    <m/>
    <m/>
    <m/>
    <n v="5"/>
    <n v="1"/>
    <s v="12th pass"/>
    <m/>
    <m/>
    <n v="248"/>
    <m/>
    <m/>
    <m/>
    <m/>
    <m/>
    <m/>
    <m/>
    <m/>
    <m/>
    <m/>
    <m/>
    <m/>
    <x v="1"/>
    <m/>
    <m/>
    <m/>
    <m/>
  </r>
  <r>
    <n v="1180"/>
    <x v="17"/>
    <s v="Instrumentation Technician (Control Valves)"/>
    <s v="IAS/Q3001"/>
    <n v="4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m/>
    <x v="1"/>
    <m/>
    <m/>
    <m/>
    <m/>
  </r>
  <r>
    <n v="1181"/>
    <x v="18"/>
    <s v="Battery Anchorage Regulator"/>
    <s v="ISC/Q0202"/>
    <n v="4"/>
    <m/>
    <m/>
    <m/>
    <m/>
    <m/>
    <n v="5"/>
    <n v="1"/>
    <s v="ITI Pass Diploma Pass and 18 years of age"/>
    <m/>
    <m/>
    <n v="500"/>
    <m/>
    <m/>
    <m/>
    <m/>
    <m/>
    <m/>
    <s v="I"/>
    <m/>
    <m/>
    <m/>
    <m/>
    <m/>
    <x v="4"/>
    <m/>
    <m/>
    <m/>
    <m/>
  </r>
  <r>
    <n v="1182"/>
    <x v="18"/>
    <s v="Battery Operator"/>
    <s v="ISC/Q0201"/>
    <n v="5"/>
    <m/>
    <m/>
    <m/>
    <m/>
    <m/>
    <n v="5"/>
    <n v="1"/>
    <s v="ITI Pass Diploma Pass and 18 years of age"/>
    <m/>
    <m/>
    <n v="500"/>
    <m/>
    <m/>
    <m/>
    <m/>
    <m/>
    <m/>
    <s v="I"/>
    <m/>
    <m/>
    <m/>
    <m/>
    <m/>
    <x v="4"/>
    <m/>
    <m/>
    <m/>
    <m/>
  </r>
  <r>
    <n v="1183"/>
    <x v="18"/>
    <s v="Bearing maintenance"/>
    <s v="ISC/Q0906"/>
    <n v="3"/>
    <m/>
    <m/>
    <m/>
    <m/>
    <m/>
    <n v="5"/>
    <n v="1"/>
    <s v="10th Class"/>
    <n v="80"/>
    <n v="220"/>
    <n v="300"/>
    <m/>
    <m/>
    <m/>
    <m/>
    <s v="Yes"/>
    <s v="Yes"/>
    <s v="I"/>
    <s v="A"/>
    <s v="Yes"/>
    <m/>
    <m/>
    <m/>
    <x v="3"/>
    <m/>
    <m/>
    <m/>
    <m/>
  </r>
  <r>
    <n v="1184"/>
    <x v="18"/>
    <s v="Belt conveyor maintenance"/>
    <s v="ISC/Q0904"/>
    <n v="3"/>
    <m/>
    <m/>
    <m/>
    <m/>
    <m/>
    <n v="5"/>
    <n v="1"/>
    <s v="10th Class"/>
    <m/>
    <m/>
    <n v="190"/>
    <m/>
    <m/>
    <m/>
    <m/>
    <m/>
    <m/>
    <s v="I"/>
    <m/>
    <m/>
    <m/>
    <m/>
    <m/>
    <x v="3"/>
    <m/>
    <m/>
    <m/>
    <m/>
  </r>
  <r>
    <n v="1185"/>
    <x v="18"/>
    <s v="Cast House Junior  Operator"/>
    <s v="ISC/Q0406"/>
    <n v="2"/>
    <m/>
    <m/>
    <m/>
    <m/>
    <m/>
    <n v="4"/>
    <n v="1"/>
    <s v="Class 8th Pass , Class 10th Pass  and 18 years of age"/>
    <m/>
    <m/>
    <n v="150"/>
    <m/>
    <m/>
    <m/>
    <m/>
    <m/>
    <m/>
    <s v="I"/>
    <m/>
    <m/>
    <m/>
    <m/>
    <m/>
    <x v="4"/>
    <m/>
    <m/>
    <m/>
    <m/>
  </r>
  <r>
    <n v="1186"/>
    <x v="18"/>
    <s v="Cast House Senior Operator"/>
    <s v="ISC/Q0407"/>
    <n v="4"/>
    <m/>
    <m/>
    <m/>
    <m/>
    <m/>
    <n v="5"/>
    <n v="1"/>
    <s v="Class 10th Pass, ITI Pass and 18 years of age"/>
    <m/>
    <m/>
    <n v="190"/>
    <m/>
    <m/>
    <m/>
    <m/>
    <m/>
    <m/>
    <s v="I"/>
    <m/>
    <m/>
    <m/>
    <m/>
    <m/>
    <x v="4"/>
    <m/>
    <m/>
    <m/>
    <m/>
  </r>
  <r>
    <n v="1187"/>
    <x v="18"/>
    <s v="Coil Packaging Operator: Rolling Mills"/>
    <s v="ISC/Q0702"/>
    <n v="3"/>
    <m/>
    <m/>
    <m/>
    <m/>
    <m/>
    <n v="7"/>
    <n v="1"/>
    <s v="10th Class"/>
    <m/>
    <m/>
    <n v="190"/>
    <m/>
    <m/>
    <m/>
    <m/>
    <m/>
    <m/>
    <s v="I"/>
    <m/>
    <m/>
    <m/>
    <m/>
    <m/>
    <x v="3"/>
    <m/>
    <m/>
    <m/>
    <m/>
  </r>
  <r>
    <n v="1188"/>
    <x v="18"/>
    <s v="Control Room Operator"/>
    <s v="ISC/Q0409"/>
    <n v="5"/>
    <m/>
    <m/>
    <m/>
    <m/>
    <m/>
    <n v="3"/>
    <n v="1"/>
    <s v="ITI Pass/ Diploma in Engineering, B.E. / _x000a_B. Tech Pass and 18 years of age"/>
    <m/>
    <m/>
    <n v="500"/>
    <m/>
    <m/>
    <m/>
    <m/>
    <m/>
    <m/>
    <s v="I"/>
    <m/>
    <m/>
    <m/>
    <m/>
    <m/>
    <x v="4"/>
    <m/>
    <m/>
    <m/>
    <m/>
  </r>
  <r>
    <n v="1189"/>
    <x v="18"/>
    <s v="Control Room Operator for Agglomeration"/>
    <s v="ISC/Q0301"/>
    <n v="5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s v="I"/>
    <m/>
    <m/>
    <m/>
    <m/>
    <m/>
    <x v="4"/>
    <m/>
    <m/>
    <m/>
    <m/>
  </r>
  <r>
    <n v="1190"/>
    <x v="18"/>
    <s v="Conveyor and Other Bulk Material Handling Technician"/>
    <s v="ISC/Q0103"/>
    <n v="3"/>
    <m/>
    <m/>
    <m/>
    <m/>
    <m/>
    <n v="3"/>
    <n v="1"/>
    <s v="10th Class"/>
    <m/>
    <m/>
    <m/>
    <m/>
    <m/>
    <m/>
    <m/>
    <m/>
    <m/>
    <m/>
    <m/>
    <m/>
    <m/>
    <m/>
    <m/>
    <x v="1"/>
    <m/>
    <m/>
    <m/>
    <m/>
  </r>
  <r>
    <n v="1191"/>
    <x v="18"/>
    <s v="Conveyor operation and maintenance"/>
    <s v="ISC/Q0902"/>
    <n v="3"/>
    <m/>
    <m/>
    <m/>
    <m/>
    <m/>
    <n v="6"/>
    <n v="1"/>
    <s v="10th Class"/>
    <m/>
    <m/>
    <n v="270"/>
    <m/>
    <m/>
    <m/>
    <m/>
    <m/>
    <m/>
    <s v="I"/>
    <m/>
    <m/>
    <m/>
    <m/>
    <m/>
    <x v="3"/>
    <m/>
    <m/>
    <m/>
    <m/>
  </r>
  <r>
    <n v="1192"/>
    <x v="18"/>
    <s v="Dumper Operator"/>
    <s v="ISC/Q0403"/>
    <n v="4"/>
    <m/>
    <m/>
    <m/>
    <m/>
    <m/>
    <n v="5"/>
    <n v="1"/>
    <s v="8th Class, Driving Licence"/>
    <m/>
    <m/>
    <n v="190"/>
    <m/>
    <m/>
    <m/>
    <m/>
    <m/>
    <m/>
    <s v="I"/>
    <m/>
    <m/>
    <m/>
    <m/>
    <m/>
    <x v="3"/>
    <m/>
    <m/>
    <m/>
    <m/>
  </r>
  <r>
    <n v="1193"/>
    <x v="18"/>
    <s v="EOT/ Overhead crane operator"/>
    <s v="ISC/Q0901"/>
    <n v="3"/>
    <m/>
    <m/>
    <m/>
    <m/>
    <m/>
    <n v="4"/>
    <n v="1"/>
    <s v="10th Class"/>
    <n v="66"/>
    <n v="206"/>
    <n v="272"/>
    <m/>
    <m/>
    <m/>
    <m/>
    <s v="Yes"/>
    <m/>
    <s v="I"/>
    <m/>
    <m/>
    <m/>
    <m/>
    <m/>
    <x v="3"/>
    <m/>
    <m/>
    <m/>
    <m/>
  </r>
  <r>
    <n v="1194"/>
    <x v="18"/>
    <s v="Excavator Operator"/>
    <s v="ISC/Q0404"/>
    <n v="3"/>
    <m/>
    <m/>
    <m/>
    <m/>
    <m/>
    <n v="5"/>
    <n v="1"/>
    <s v="10th Class  Valid Driving License "/>
    <m/>
    <m/>
    <n v="300"/>
    <m/>
    <m/>
    <m/>
    <m/>
    <m/>
    <m/>
    <s v="I"/>
    <m/>
    <m/>
    <m/>
    <m/>
    <m/>
    <x v="3"/>
    <m/>
    <m/>
    <m/>
    <m/>
  </r>
  <r>
    <n v="1195"/>
    <x v="18"/>
    <s v="Fitter - Instrumentation"/>
    <s v="ISC/Q1102"/>
    <n v="3"/>
    <m/>
    <m/>
    <m/>
    <m/>
    <m/>
    <n v="4"/>
    <n v="1"/>
    <s v="10th Class (Science) "/>
    <n v="70"/>
    <n v="230"/>
    <n v="300"/>
    <m/>
    <m/>
    <m/>
    <m/>
    <s v="Yes"/>
    <s v="Yes"/>
    <s v="I"/>
    <s v="A"/>
    <s v="Yes"/>
    <m/>
    <m/>
    <m/>
    <x v="3"/>
    <m/>
    <m/>
    <m/>
    <m/>
  </r>
  <r>
    <n v="1196"/>
    <x v="18"/>
    <s v="Fitter &amp; Maintenance Water Cooling"/>
    <s v="ISC/Q0820"/>
    <n v="4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197"/>
    <x v="18"/>
    <s v="Fitter : Hydraulic &amp; Pneumatic System"/>
    <s v="ISC/Q0903"/>
    <n v="4"/>
    <m/>
    <m/>
    <m/>
    <m/>
    <m/>
    <n v="6"/>
    <n v="1"/>
    <s v="ITI "/>
    <m/>
    <m/>
    <n v="500"/>
    <m/>
    <m/>
    <m/>
    <m/>
    <m/>
    <m/>
    <s v="I"/>
    <s v="B"/>
    <m/>
    <m/>
    <m/>
    <m/>
    <x v="3"/>
    <m/>
    <m/>
    <m/>
    <m/>
  </r>
  <r>
    <n v="1198"/>
    <x v="18"/>
    <s v="Fitter : Levelling , alignment , balancing"/>
    <s v="ISC/Q0905"/>
    <n v="3"/>
    <m/>
    <m/>
    <m/>
    <m/>
    <m/>
    <n v="5"/>
    <n v="1"/>
    <s v="10th Class"/>
    <n v="100"/>
    <n v="230"/>
    <n v="330"/>
    <m/>
    <m/>
    <m/>
    <m/>
    <s v="Yes"/>
    <s v="Yes"/>
    <s v="I"/>
    <s v="A"/>
    <s v="Yes"/>
    <m/>
    <m/>
    <m/>
    <x v="3"/>
    <m/>
    <m/>
    <m/>
    <m/>
  </r>
  <r>
    <n v="1199"/>
    <x v="18"/>
    <s v="Fitter Electrical Assembly"/>
    <s v="ISC/Q1001"/>
    <n v="3"/>
    <m/>
    <m/>
    <m/>
    <m/>
    <m/>
    <n v="9"/>
    <n v="1"/>
    <s v="12th Class (Science)/ ITI"/>
    <n v="75"/>
    <n v="235"/>
    <n v="310"/>
    <m/>
    <m/>
    <m/>
    <m/>
    <s v="Yes"/>
    <s v="Yes"/>
    <s v="I"/>
    <s v="A"/>
    <s v="Yes"/>
    <m/>
    <m/>
    <m/>
    <x v="3"/>
    <m/>
    <m/>
    <m/>
    <m/>
  </r>
  <r>
    <n v="1200"/>
    <x v="18"/>
    <s v="Fitter Electronic Assembly"/>
    <s v="ISC/Q1101"/>
    <n v="3"/>
    <m/>
    <m/>
    <m/>
    <m/>
    <m/>
    <n v="3"/>
    <n v="1"/>
    <s v="12th Class (Science)/ ITI  "/>
    <n v="80"/>
    <n v="220"/>
    <n v="300"/>
    <m/>
    <m/>
    <m/>
    <m/>
    <s v="Yes"/>
    <s v="Yes"/>
    <s v="I"/>
    <s v="A"/>
    <s v="Yes"/>
    <m/>
    <m/>
    <m/>
    <x v="3"/>
    <m/>
    <m/>
    <m/>
    <m/>
  </r>
  <r>
    <n v="1201"/>
    <x v="18"/>
    <s v="Fitter: Heating Insulation"/>
    <s v="ISC/Q0819"/>
    <n v="3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202"/>
    <x v="18"/>
    <s v="Fitter Maintenance: Ferro Alloys"/>
    <s v="ISC/Q5501"/>
    <n v="3"/>
    <m/>
    <m/>
    <m/>
    <m/>
    <m/>
    <n v="8"/>
    <n v="1"/>
    <s v="Class 10th Pass ITI Pass and 18 years of age"/>
    <m/>
    <m/>
    <n v="300"/>
    <m/>
    <m/>
    <m/>
    <m/>
    <m/>
    <m/>
    <s v="I"/>
    <m/>
    <m/>
    <m/>
    <m/>
    <m/>
    <x v="4"/>
    <m/>
    <m/>
    <m/>
    <m/>
  </r>
  <r>
    <n v="1203"/>
    <x v="18"/>
    <s v="Fluid Management Operator: Rolling Mills"/>
    <s v="ISC/Q0703"/>
    <n v="4"/>
    <m/>
    <m/>
    <m/>
    <m/>
    <m/>
    <n v="5"/>
    <n v="1"/>
    <s v="12th Class (Science) "/>
    <m/>
    <m/>
    <n v="500"/>
    <m/>
    <m/>
    <m/>
    <m/>
    <m/>
    <m/>
    <s v="I"/>
    <m/>
    <m/>
    <m/>
    <m/>
    <m/>
    <x v="3"/>
    <m/>
    <m/>
    <m/>
    <m/>
  </r>
  <r>
    <n v="1204"/>
    <x v="18"/>
    <s v="Furnace Operator: Ferro Alloys"/>
    <s v="ISC/Q5303"/>
    <n v="4"/>
    <m/>
    <m/>
    <m/>
    <m/>
    <m/>
    <n v="3"/>
    <n v="1"/>
    <s v="ITI / 10th Pass"/>
    <m/>
    <m/>
    <m/>
    <m/>
    <m/>
    <m/>
    <m/>
    <m/>
    <m/>
    <m/>
    <m/>
    <m/>
    <m/>
    <m/>
    <m/>
    <x v="1"/>
    <m/>
    <m/>
    <m/>
    <m/>
  </r>
  <r>
    <n v="1205"/>
    <x v="18"/>
    <s v="Heating Regulator"/>
    <s v="ISC/Q0203"/>
    <n v="4"/>
    <m/>
    <m/>
    <m/>
    <m/>
    <m/>
    <n v="4"/>
    <n v="1"/>
    <s v="ITI pass and 18 years of age"/>
    <m/>
    <m/>
    <m/>
    <m/>
    <m/>
    <m/>
    <m/>
    <m/>
    <m/>
    <s v="I"/>
    <m/>
    <m/>
    <m/>
    <m/>
    <m/>
    <x v="4"/>
    <m/>
    <m/>
    <m/>
    <m/>
  </r>
  <r>
    <n v="1206"/>
    <x v="18"/>
    <s v="House Keeping with Mechanised Equipment"/>
    <s v="ISC/Q0408"/>
    <n v="2"/>
    <m/>
    <m/>
    <m/>
    <m/>
    <m/>
    <n v="5"/>
    <n v="1"/>
    <s v="Class 8th Pass and 18 years of age"/>
    <m/>
    <m/>
    <n v="300"/>
    <m/>
    <m/>
    <m/>
    <m/>
    <m/>
    <m/>
    <s v="I"/>
    <m/>
    <m/>
    <m/>
    <m/>
    <m/>
    <x v="4"/>
    <m/>
    <m/>
    <m/>
    <m/>
  </r>
  <r>
    <n v="1207"/>
    <x v="18"/>
    <s v="Laboratory  Technician - Physical Analysis"/>
    <s v="ISC/Q0801"/>
    <n v="3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s v="I"/>
    <m/>
    <m/>
    <m/>
    <m/>
    <m/>
    <x v="4"/>
    <m/>
    <m/>
    <m/>
    <m/>
  </r>
  <r>
    <n v="1208"/>
    <x v="18"/>
    <s v="Lancing &amp; Scarfing Operator"/>
    <s v="ISC/Q0304"/>
    <n v="3"/>
    <m/>
    <m/>
    <m/>
    <m/>
    <m/>
    <n v="4"/>
    <n v="1"/>
    <s v="Class 8th pass, preferably"/>
    <m/>
    <m/>
    <m/>
    <m/>
    <m/>
    <m/>
    <m/>
    <m/>
    <m/>
    <m/>
    <m/>
    <m/>
    <m/>
    <m/>
    <m/>
    <x v="1"/>
    <m/>
    <m/>
    <m/>
    <m/>
  </r>
  <r>
    <n v="1209"/>
    <x v="18"/>
    <s v="Locomotive Driver"/>
    <s v="ISC/Q0402"/>
    <n v="4"/>
    <m/>
    <m/>
    <m/>
    <m/>
    <m/>
    <n v="4"/>
    <n v="1"/>
    <s v="10th Class"/>
    <m/>
    <m/>
    <m/>
    <m/>
    <m/>
    <m/>
    <m/>
    <m/>
    <m/>
    <s v="I"/>
    <m/>
    <m/>
    <m/>
    <m/>
    <m/>
    <x v="4"/>
    <m/>
    <m/>
    <m/>
    <m/>
  </r>
  <r>
    <n v="1210"/>
    <x v="18"/>
    <s v="Iron &amp; Steel: Machinist"/>
    <s v="ISC/Q0909"/>
    <n v="3"/>
    <m/>
    <m/>
    <m/>
    <m/>
    <m/>
    <n v="10"/>
    <n v="1"/>
    <s v="12th Class, Preferably"/>
    <n v="120"/>
    <n v="270"/>
    <n v="390"/>
    <m/>
    <m/>
    <m/>
    <m/>
    <s v="Yes"/>
    <s v="Yes"/>
    <s v="I"/>
    <s v="A"/>
    <s v="Yes"/>
    <m/>
    <m/>
    <m/>
    <x v="3"/>
    <m/>
    <m/>
    <m/>
    <m/>
  </r>
  <r>
    <n v="1211"/>
    <x v="18"/>
    <s v="Manual Packaging &amp; Marking Operations"/>
    <s v="ISC/Q0704"/>
    <n v="2"/>
    <m/>
    <m/>
    <m/>
    <m/>
    <m/>
    <n v="4"/>
    <n v="1"/>
    <s v="Class 8th Pass and 18 years of age"/>
    <n v="66"/>
    <n v="204"/>
    <n v="270"/>
    <m/>
    <m/>
    <m/>
    <m/>
    <s v="Yes"/>
    <m/>
    <s v="I"/>
    <m/>
    <m/>
    <m/>
    <m/>
    <m/>
    <x v="4"/>
    <m/>
    <m/>
    <m/>
    <m/>
  </r>
  <r>
    <n v="1212"/>
    <x v="18"/>
    <s v="Iron &amp; Steel: Marker &amp; Signage Painter"/>
    <s v="ISC/Q0913"/>
    <n v="2"/>
    <m/>
    <m/>
    <m/>
    <m/>
    <m/>
    <n v="4"/>
    <n v="1"/>
    <s v="8th Class"/>
    <m/>
    <m/>
    <n v="240"/>
    <m/>
    <m/>
    <m/>
    <m/>
    <m/>
    <m/>
    <s v="I"/>
    <m/>
    <m/>
    <m/>
    <m/>
    <m/>
    <x v="4"/>
    <m/>
    <m/>
    <m/>
    <m/>
  </r>
  <r>
    <n v="1213"/>
    <x v="18"/>
    <s v="Mobile equipment maintenance"/>
    <s v="ISC/Q0907"/>
    <n v="3"/>
    <m/>
    <m/>
    <m/>
    <m/>
    <m/>
    <n v="5"/>
    <n v="1"/>
    <s v="10th Class"/>
    <m/>
    <m/>
    <n v="380"/>
    <m/>
    <m/>
    <m/>
    <m/>
    <m/>
    <m/>
    <s v="I"/>
    <m/>
    <m/>
    <m/>
    <m/>
    <m/>
    <x v="3"/>
    <m/>
    <m/>
    <m/>
    <m/>
  </r>
  <r>
    <n v="1214"/>
    <x v="18"/>
    <s v="Mobile Equipment Operator"/>
    <s v="ISC/Q0401"/>
    <n v="3"/>
    <m/>
    <m/>
    <m/>
    <m/>
    <m/>
    <n v="5"/>
    <n v="1"/>
    <s v="10th Class Pass"/>
    <m/>
    <m/>
    <n v="500"/>
    <m/>
    <m/>
    <m/>
    <m/>
    <m/>
    <m/>
    <s v="I"/>
    <m/>
    <m/>
    <m/>
    <m/>
    <m/>
    <x v="4"/>
    <m/>
    <m/>
    <m/>
    <m/>
  </r>
  <r>
    <n v="1215"/>
    <x v="18"/>
    <s v="Pipeline Fitter &amp; Maintenance"/>
    <s v="ISC/Q0813"/>
    <n v="3"/>
    <m/>
    <m/>
    <m/>
    <m/>
    <m/>
    <n v="6"/>
    <n v="1"/>
    <s v="10th Class ,Preferably"/>
    <m/>
    <m/>
    <m/>
    <m/>
    <m/>
    <m/>
    <m/>
    <m/>
    <m/>
    <m/>
    <m/>
    <m/>
    <m/>
    <m/>
    <m/>
    <x v="1"/>
    <m/>
    <m/>
    <m/>
    <m/>
  </r>
  <r>
    <n v="1216"/>
    <x v="18"/>
    <s v="Iron &amp; Steel: Plasma Cutter"/>
    <s v="ISC/Q0910"/>
    <n v="4"/>
    <m/>
    <m/>
    <m/>
    <m/>
    <m/>
    <n v="4"/>
    <n v="1"/>
    <s v="10th Class"/>
    <n v="68"/>
    <n v="212"/>
    <n v="280"/>
    <m/>
    <m/>
    <m/>
    <m/>
    <s v="Yes"/>
    <s v="Yes"/>
    <s v="I"/>
    <s v="A"/>
    <s v="Yes"/>
    <m/>
    <m/>
    <m/>
    <x v="3"/>
    <m/>
    <m/>
    <m/>
    <m/>
  </r>
  <r>
    <n v="1217"/>
    <x v="18"/>
    <s v="Process Operator "/>
    <s v="ISC/Q0701"/>
    <n v="5"/>
    <m/>
    <m/>
    <m/>
    <m/>
    <m/>
    <n v="4"/>
    <n v="1"/>
    <s v="ITI "/>
    <m/>
    <m/>
    <n v="500"/>
    <m/>
    <m/>
    <m/>
    <m/>
    <m/>
    <m/>
    <s v="I"/>
    <m/>
    <m/>
    <m/>
    <m/>
    <m/>
    <x v="3"/>
    <m/>
    <m/>
    <m/>
    <m/>
  </r>
  <r>
    <n v="1218"/>
    <x v="18"/>
    <s v="Raw Material Handling Operator "/>
    <s v="ISC/Q0101"/>
    <n v="2"/>
    <m/>
    <m/>
    <m/>
    <m/>
    <m/>
    <n v="5"/>
    <n v="1"/>
    <s v="10th Class"/>
    <m/>
    <m/>
    <m/>
    <m/>
    <m/>
    <m/>
    <m/>
    <m/>
    <m/>
    <m/>
    <m/>
    <m/>
    <m/>
    <m/>
    <m/>
    <x v="1"/>
    <m/>
    <m/>
    <m/>
    <m/>
  </r>
  <r>
    <n v="1219"/>
    <x v="18"/>
    <s v="Refractory Bricks Layer"/>
    <s v="ISC/Q1201"/>
    <n v="3"/>
    <m/>
    <m/>
    <m/>
    <m/>
    <m/>
    <n v="5"/>
    <n v="1"/>
    <s v="Class 10th Pass Class 12th Pass and 18 years of age"/>
    <m/>
    <m/>
    <n v="300"/>
    <m/>
    <m/>
    <m/>
    <m/>
    <m/>
    <m/>
    <s v="I"/>
    <m/>
    <m/>
    <m/>
    <m/>
    <m/>
    <x v="4"/>
    <m/>
    <m/>
    <m/>
    <m/>
  </r>
  <r>
    <n v="1220"/>
    <x v="18"/>
    <s v="Reversing System Maintenance"/>
    <s v="ISC/Q0204"/>
    <n v="2"/>
    <m/>
    <m/>
    <m/>
    <m/>
    <m/>
    <n v="3"/>
    <n v="1"/>
    <s v="Class 10th Pass  Class 12th Pass and 18 years of age"/>
    <m/>
    <m/>
    <n v="340"/>
    <m/>
    <m/>
    <m/>
    <m/>
    <m/>
    <m/>
    <s v="I"/>
    <m/>
    <m/>
    <m/>
    <m/>
    <m/>
    <x v="4"/>
    <m/>
    <m/>
    <m/>
    <m/>
  </r>
  <r>
    <n v="1221"/>
    <x v="18"/>
    <s v="Rigger : Rigging of heavy material"/>
    <s v="ISC/Q0908"/>
    <n v="3"/>
    <m/>
    <m/>
    <m/>
    <m/>
    <m/>
    <n v="4"/>
    <n v="1"/>
    <s v="10th Class"/>
    <n v="70"/>
    <n v="180"/>
    <n v="250"/>
    <m/>
    <m/>
    <m/>
    <m/>
    <s v="Yes"/>
    <s v="Yes"/>
    <s v="I"/>
    <s v="A"/>
    <s v="Yes"/>
    <m/>
    <m/>
    <m/>
    <x v="3"/>
    <m/>
    <m/>
    <m/>
    <m/>
  </r>
  <r>
    <n v="1222"/>
    <x v="18"/>
    <s v="Screen &amp; Crusher Operator"/>
    <s v="ISC/Q0102"/>
    <n v="3"/>
    <m/>
    <m/>
    <m/>
    <m/>
    <m/>
    <n v="5"/>
    <n v="1"/>
    <s v="Class 10th Pass ITI Pass and 18 years of age"/>
    <m/>
    <m/>
    <n v="310"/>
    <m/>
    <m/>
    <m/>
    <m/>
    <m/>
    <m/>
    <s v="I"/>
    <m/>
    <m/>
    <m/>
    <m/>
    <m/>
    <x v="4"/>
    <m/>
    <m/>
    <m/>
    <m/>
  </r>
  <r>
    <n v="1223"/>
    <x v="18"/>
    <s v="Shift In Charge – Furnace – Ferro Alloys"/>
    <s v="ISC/Q5301"/>
    <n v="5"/>
    <m/>
    <m/>
    <m/>
    <m/>
    <m/>
    <n v="6"/>
    <n v="1"/>
    <s v="Diploma (Mech/Metallurgy/Electrical)"/>
    <m/>
    <m/>
    <n v="500"/>
    <m/>
    <m/>
    <m/>
    <m/>
    <m/>
    <m/>
    <s v="I"/>
    <m/>
    <m/>
    <m/>
    <m/>
    <m/>
    <x v="4"/>
    <m/>
    <m/>
    <m/>
    <m/>
  </r>
  <r>
    <n v="1224"/>
    <x v="18"/>
    <s v="Stacker / Reclaimer Operator"/>
    <s v="ISC/Q0104"/>
    <n v="3"/>
    <m/>
    <m/>
    <m/>
    <m/>
    <m/>
    <n v="4"/>
    <n v="1"/>
    <s v="ITI (Mechanical) pass Diploma (Mechanical / Electrical) Pass and 18 years of age"/>
    <m/>
    <m/>
    <n v="310"/>
    <m/>
    <m/>
    <m/>
    <m/>
    <m/>
    <m/>
    <s v="I"/>
    <m/>
    <m/>
    <m/>
    <m/>
    <m/>
    <x v="4"/>
    <m/>
    <m/>
    <m/>
    <m/>
  </r>
  <r>
    <n v="1225"/>
    <x v="18"/>
    <s v="Stoking Car Operator: Ferro Alloys"/>
    <s v="ISC/Q5302"/>
    <n v="3"/>
    <m/>
    <m/>
    <m/>
    <m/>
    <m/>
    <n v="5"/>
    <n v="1"/>
    <s v="10th Class  Valid Driving License "/>
    <m/>
    <m/>
    <n v="340"/>
    <m/>
    <m/>
    <m/>
    <m/>
    <m/>
    <m/>
    <s v="I"/>
    <m/>
    <m/>
    <m/>
    <m/>
    <m/>
    <x v="3"/>
    <m/>
    <m/>
    <m/>
    <m/>
  </r>
  <r>
    <n v="1226"/>
    <x v="18"/>
    <s v="Supervisor - Refractory Brick Laying"/>
    <s v="ISC/Q1203"/>
    <n v="5"/>
    <m/>
    <m/>
    <m/>
    <m/>
    <m/>
    <n v="5"/>
    <n v="1"/>
    <s v="B.Sc /Diploma Pass B.Tech/B.E Pass and 18 years of age"/>
    <m/>
    <m/>
    <n v="400"/>
    <m/>
    <m/>
    <m/>
    <m/>
    <m/>
    <m/>
    <s v="I"/>
    <m/>
    <m/>
    <m/>
    <m/>
    <m/>
    <x v="4"/>
    <m/>
    <m/>
    <m/>
    <m/>
  </r>
  <r>
    <n v="1227"/>
    <x v="18"/>
    <s v="Technician Furnace Transformer: Ferro Alloys"/>
    <s v="ISC/Q5601"/>
    <n v="4"/>
    <m/>
    <m/>
    <m/>
    <m/>
    <m/>
    <n v="6"/>
    <n v="1"/>
    <s v="ITI (Electrical/Electronics) "/>
    <m/>
    <m/>
    <n v="500"/>
    <m/>
    <m/>
    <m/>
    <m/>
    <m/>
    <m/>
    <s v="I"/>
    <m/>
    <m/>
    <m/>
    <m/>
    <m/>
    <x v="4"/>
    <m/>
    <m/>
    <m/>
    <m/>
  </r>
  <r>
    <n v="1228"/>
    <x v="18"/>
    <s v="Gas Tungsten Arc Welding"/>
    <s v="ISC/Q0911"/>
    <n v="4"/>
    <m/>
    <m/>
    <m/>
    <m/>
    <m/>
    <n v="4"/>
    <n v="1"/>
    <s v="10th Class"/>
    <n v="80"/>
    <n v="300"/>
    <n v="380"/>
    <m/>
    <m/>
    <m/>
    <m/>
    <s v="Yes"/>
    <s v="Yes"/>
    <s v="I"/>
    <s v="C"/>
    <s v="Yes"/>
    <m/>
    <m/>
    <m/>
    <x v="3"/>
    <m/>
    <m/>
    <m/>
    <m/>
  </r>
  <r>
    <n v="1229"/>
    <x v="18"/>
    <s v="Iron &amp; Steel: Utility Hand-Plant Operations"/>
    <s v="ISC/Q0410"/>
    <n v="1"/>
    <m/>
    <m/>
    <m/>
    <m/>
    <m/>
    <n v="5"/>
    <n v="1"/>
    <s v="8th Class"/>
    <n v="70"/>
    <n v="170"/>
    <n v="240"/>
    <m/>
    <m/>
    <m/>
    <m/>
    <s v="Yes"/>
    <s v="Yes"/>
    <s v="I"/>
    <m/>
    <m/>
    <m/>
    <m/>
    <m/>
    <x v="4"/>
    <m/>
    <m/>
    <m/>
    <m/>
  </r>
  <r>
    <n v="1230"/>
    <x v="19"/>
    <s v="Analyst"/>
    <s v="SSC/Q0701"/>
    <n v="7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m/>
    <x v="4"/>
    <m/>
    <m/>
    <m/>
    <m/>
  </r>
  <r>
    <n v="1231"/>
    <x v="19"/>
    <s v="Analyst - Research"/>
    <s v="SSC/Q2601"/>
    <n v="7"/>
    <m/>
    <m/>
    <m/>
    <m/>
    <m/>
    <n v="8"/>
    <n v="1"/>
    <s v="Bachelor's Degree in any discipline"/>
    <m/>
    <m/>
    <n v="400"/>
    <m/>
    <m/>
    <m/>
    <m/>
    <m/>
    <m/>
    <m/>
    <m/>
    <m/>
    <m/>
    <m/>
    <m/>
    <x v="4"/>
    <m/>
    <m/>
    <m/>
    <m/>
  </r>
  <r>
    <n v="1232"/>
    <x v="19"/>
    <s v="Application Maintenance Engineer"/>
    <s v="SSC/Q0201"/>
    <n v="7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x v="3"/>
    <m/>
    <m/>
    <m/>
    <m/>
  </r>
  <r>
    <n v="1233"/>
    <x v="19"/>
    <s v="Associate - Analytics"/>
    <s v="SSC/Q2101"/>
    <n v="7"/>
    <m/>
    <m/>
    <m/>
    <m/>
    <m/>
    <n v="7"/>
    <n v="1"/>
    <s v="Bachelor's Degree in Statistics/ Science/Technology or any other course"/>
    <n v="99"/>
    <n v="301"/>
    <n v="400"/>
    <m/>
    <m/>
    <m/>
    <m/>
    <s v="Yes"/>
    <m/>
    <m/>
    <m/>
    <m/>
    <m/>
    <m/>
    <m/>
    <x v="4"/>
    <m/>
    <m/>
    <m/>
    <m/>
  </r>
  <r>
    <n v="1234"/>
    <x v="19"/>
    <s v="Associate - Clinical Data Management"/>
    <s v="SSC/Q2401"/>
    <n v="7"/>
    <m/>
    <m/>
    <m/>
    <m/>
    <m/>
    <n v="10"/>
    <n v="1"/>
    <s v="Bachelor's Degree in Computer Science/Biology "/>
    <m/>
    <m/>
    <n v="400"/>
    <m/>
    <m/>
    <m/>
    <m/>
    <m/>
    <m/>
    <m/>
    <m/>
    <m/>
    <m/>
    <m/>
    <m/>
    <x v="4"/>
    <m/>
    <m/>
    <m/>
    <m/>
  </r>
  <r>
    <n v="1235"/>
    <x v="19"/>
    <s v="Associate - CRM"/>
    <s v="SSC/Q2202"/>
    <n v="5"/>
    <m/>
    <m/>
    <m/>
    <m/>
    <m/>
    <n v="9"/>
    <n v="1"/>
    <s v="12th Class"/>
    <m/>
    <m/>
    <n v="400"/>
    <m/>
    <m/>
    <m/>
    <m/>
    <m/>
    <m/>
    <m/>
    <m/>
    <m/>
    <m/>
    <m/>
    <m/>
    <x v="2"/>
    <m/>
    <m/>
    <m/>
    <m/>
  </r>
  <r>
    <n v="1236"/>
    <x v="19"/>
    <s v="Associate - Desktop Publishing(DTP)"/>
    <s v="SSC/Q2702"/>
    <n v="7"/>
    <m/>
    <m/>
    <m/>
    <m/>
    <m/>
    <n v="7"/>
    <n v="1"/>
    <s v="Bachelor's Degree in any discipline "/>
    <m/>
    <m/>
    <n v="400"/>
    <m/>
    <m/>
    <m/>
    <m/>
    <m/>
    <m/>
    <m/>
    <m/>
    <m/>
    <m/>
    <s v="ICT702"/>
    <m/>
    <x v="4"/>
    <m/>
    <m/>
    <m/>
    <m/>
  </r>
  <r>
    <n v="1237"/>
    <x v="19"/>
    <s v="Associate - Editorial"/>
    <s v="SSC/Q2701"/>
    <n v="7"/>
    <m/>
    <m/>
    <m/>
    <m/>
    <m/>
    <n v="6"/>
    <n v="1"/>
    <s v="12th Class"/>
    <m/>
    <m/>
    <n v="400"/>
    <m/>
    <m/>
    <m/>
    <m/>
    <m/>
    <m/>
    <m/>
    <m/>
    <m/>
    <m/>
    <m/>
    <m/>
    <x v="4"/>
    <m/>
    <m/>
    <m/>
    <m/>
  </r>
  <r>
    <n v="1238"/>
    <x v="19"/>
    <s v="Associate - HRO"/>
    <s v="SSC/Q2502"/>
    <n v="7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m/>
    <x v="4"/>
    <m/>
    <m/>
    <m/>
    <m/>
  </r>
  <r>
    <n v="1239"/>
    <x v="19"/>
    <s v="Associate - Recruitment"/>
    <s v="SSC/Q2501"/>
    <n v="5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x v="2"/>
    <m/>
    <m/>
    <m/>
    <m/>
  </r>
  <r>
    <n v="1240"/>
    <x v="19"/>
    <s v="Associate - SCM"/>
    <s v="SSC/Q3001"/>
    <n v="7"/>
    <m/>
    <m/>
    <m/>
    <m/>
    <m/>
    <n v="11"/>
    <n v="1"/>
    <s v="Bachelor's Degree in Commerce/ Science"/>
    <m/>
    <m/>
    <n v="400"/>
    <m/>
    <m/>
    <m/>
    <m/>
    <m/>
    <m/>
    <m/>
    <m/>
    <m/>
    <m/>
    <m/>
    <m/>
    <x v="1"/>
    <m/>
    <m/>
    <m/>
    <m/>
  </r>
  <r>
    <n v="1241"/>
    <x v="19"/>
    <s v="Associate - Transactional F&amp;A"/>
    <s v="SSC/Q2301"/>
    <n v="7"/>
    <m/>
    <m/>
    <m/>
    <m/>
    <m/>
    <n v="12"/>
    <n v="1"/>
    <s v="Bachelor's Degree in any discipline"/>
    <m/>
    <m/>
    <n v="400"/>
    <m/>
    <m/>
    <m/>
    <m/>
    <m/>
    <m/>
    <m/>
    <m/>
    <m/>
    <m/>
    <m/>
    <m/>
    <x v="4"/>
    <m/>
    <m/>
    <m/>
    <m/>
  </r>
  <r>
    <n v="1242"/>
    <x v="19"/>
    <s v="Associate Operations Engineer"/>
    <s v="SSC/Q5101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43"/>
    <x v="19"/>
    <s v="Associate-Customer Care (Non-Voice)"/>
    <s v="SSC/Q2201"/>
    <n v="5"/>
    <m/>
    <m/>
    <m/>
    <m/>
    <m/>
    <n v="6"/>
    <n v="1"/>
    <s v="12th Class"/>
    <m/>
    <m/>
    <n v="400"/>
    <m/>
    <m/>
    <m/>
    <m/>
    <m/>
    <m/>
    <s v="II"/>
    <s v="A"/>
    <m/>
    <m/>
    <m/>
    <m/>
    <x v="2"/>
    <m/>
    <m/>
    <m/>
    <m/>
  </r>
  <r>
    <n v="1244"/>
    <x v="19"/>
    <s v="Associate-F&amp;A Complex"/>
    <s v="SSC/Q2302"/>
    <n v="7"/>
    <m/>
    <m/>
    <m/>
    <m/>
    <m/>
    <n v="7"/>
    <n v="1"/>
    <s v="Bachelor's Degree in Commerce/Accounts/Finance"/>
    <m/>
    <m/>
    <n v="400"/>
    <m/>
    <m/>
    <m/>
    <m/>
    <m/>
    <m/>
    <m/>
    <m/>
    <m/>
    <m/>
    <m/>
    <m/>
    <x v="4"/>
    <m/>
    <m/>
    <m/>
    <m/>
  </r>
  <r>
    <n v="1245"/>
    <x v="19"/>
    <s v="Associate-Learning"/>
    <s v="SSC/Q2801"/>
    <n v="7"/>
    <m/>
    <m/>
    <m/>
    <m/>
    <m/>
    <n v="9"/>
    <n v="1"/>
    <s v="Bachelor's Degree in any discipline "/>
    <m/>
    <m/>
    <n v="400"/>
    <m/>
    <m/>
    <m/>
    <m/>
    <m/>
    <m/>
    <m/>
    <m/>
    <m/>
    <m/>
    <m/>
    <m/>
    <x v="4"/>
    <m/>
    <m/>
    <m/>
    <m/>
  </r>
  <r>
    <n v="1246"/>
    <x v="19"/>
    <s v="Associate-Medical Transcription"/>
    <s v="SSC/Q2402"/>
    <n v="7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m/>
    <x v="4"/>
    <m/>
    <m/>
    <m/>
    <m/>
  </r>
  <r>
    <n v="1247"/>
    <x v="19"/>
    <s v="Collections Executive "/>
    <s v="SSC/Q2214"/>
    <n v="4"/>
    <m/>
    <m/>
    <m/>
    <m/>
    <m/>
    <n v="3"/>
    <n v="1"/>
    <s v="12th Class"/>
    <m/>
    <m/>
    <n v="400"/>
    <m/>
    <m/>
    <m/>
    <m/>
    <m/>
    <m/>
    <m/>
    <m/>
    <m/>
    <m/>
    <m/>
    <m/>
    <x v="2"/>
    <m/>
    <m/>
    <m/>
    <m/>
  </r>
  <r>
    <n v="1248"/>
    <x v="19"/>
    <s v="Communication Analyst"/>
    <s v="SSC/Q7102"/>
    <n v="5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x v="1"/>
    <m/>
    <m/>
    <m/>
    <m/>
  </r>
  <r>
    <n v="1249"/>
    <x v="19"/>
    <s v="CRM Domestic Non -Voice"/>
    <s v="SSC/Q2211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5"/>
    <m/>
    <x v="2"/>
    <m/>
    <m/>
    <m/>
    <m/>
  </r>
  <r>
    <n v="1250"/>
    <x v="19"/>
    <s v="CRM Domestic Voice"/>
    <s v="SSC/Q2210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6"/>
    <m/>
    <x v="2"/>
    <m/>
    <m/>
    <m/>
    <m/>
  </r>
  <r>
    <n v="1251"/>
    <x v="19"/>
    <s v="Deployment Engineer"/>
    <s v="SSC/Q0301"/>
    <n v="7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x v="3"/>
    <m/>
    <m/>
    <m/>
    <m/>
  </r>
  <r>
    <n v="1252"/>
    <x v="19"/>
    <s v="Design Engineer"/>
    <s v="SSC/Q6601"/>
    <n v="7"/>
    <m/>
    <m/>
    <m/>
    <m/>
    <m/>
    <n v="7"/>
    <n v="1"/>
    <s v="BE/Btech"/>
    <m/>
    <m/>
    <n v="400"/>
    <m/>
    <m/>
    <m/>
    <m/>
    <m/>
    <m/>
    <m/>
    <m/>
    <m/>
    <m/>
    <m/>
    <m/>
    <x v="3"/>
    <m/>
    <m/>
    <m/>
    <m/>
  </r>
  <r>
    <n v="1253"/>
    <x v="19"/>
    <s v="Design Engineer - EA"/>
    <s v="SSC/Q44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54"/>
    <x v="19"/>
    <s v="Design Engineer - PMS"/>
    <s v="SSC/Q4301"/>
    <n v="7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55"/>
    <x v="19"/>
    <s v="Document Coder/Processor"/>
    <s v="SSC/Q2901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x v="3"/>
    <m/>
    <m/>
    <m/>
    <m/>
  </r>
  <r>
    <n v="1256"/>
    <x v="19"/>
    <s v="Domestic Biometric data operator"/>
    <s v="SSC/Q2213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7"/>
    <x v="19"/>
    <s v="Domestic Data entry Operator"/>
    <s v="SSC/Q2212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8"/>
    <x v="19"/>
    <s v="Domestic IT helpdesk Attendant"/>
    <s v="SSC/Q0110"/>
    <n v="4"/>
    <m/>
    <m/>
    <m/>
    <m/>
    <m/>
    <n v="3"/>
    <n v="1"/>
    <s v="12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9"/>
    <x v="19"/>
    <s v="Engineer Trainee"/>
    <s v="SSC/Q4202"/>
    <n v="7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x v="1"/>
    <m/>
    <m/>
    <m/>
    <m/>
  </r>
  <r>
    <n v="1260"/>
    <x v="19"/>
    <s v="Engineer Trainee"/>
    <s v="SSC/Q0507"/>
    <n v="7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x v="7"/>
    <m/>
    <m/>
    <m/>
    <m/>
  </r>
  <r>
    <n v="1261"/>
    <x v="19"/>
    <s v="Engineer-Packaging"/>
    <s v="SSC/Q6901"/>
    <n v="7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m/>
    <x v="3"/>
    <m/>
    <m/>
    <m/>
    <m/>
  </r>
  <r>
    <n v="1262"/>
    <x v="19"/>
    <s v="Engineer-Product Lifecycle Management"/>
    <s v="SSC/Q52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63"/>
    <x v="19"/>
    <s v="Engineer-Software Transition"/>
    <s v="SSC/Q7101"/>
    <n v="7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x v="3"/>
    <m/>
    <m/>
    <m/>
    <m/>
  </r>
  <r>
    <n v="1264"/>
    <x v="19"/>
    <s v="Engineer-Technical Support(Level 1)"/>
    <s v="SSC/Q0101"/>
    <n v="5"/>
    <m/>
    <m/>
    <m/>
    <m/>
    <m/>
    <n v="7"/>
    <n v="1"/>
    <s v="12th Class"/>
    <m/>
    <m/>
    <n v="400"/>
    <m/>
    <m/>
    <m/>
    <m/>
    <m/>
    <m/>
    <m/>
    <m/>
    <m/>
    <m/>
    <m/>
    <m/>
    <x v="2"/>
    <m/>
    <m/>
    <m/>
    <m/>
  </r>
  <r>
    <n v="1265"/>
    <x v="19"/>
    <s v="Hardware Engineer"/>
    <s v="SSC/Q4701"/>
    <n v="7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x v="3"/>
    <m/>
    <m/>
    <m/>
    <m/>
  </r>
  <r>
    <n v="1266"/>
    <x v="19"/>
    <s v="Infrastructure Engineer"/>
    <s v="SSC/Q0801"/>
    <n v="5"/>
    <m/>
    <m/>
    <m/>
    <m/>
    <m/>
    <n v="8"/>
    <n v="1"/>
    <s v="ITI/ Diploma"/>
    <m/>
    <m/>
    <n v="400"/>
    <m/>
    <m/>
    <m/>
    <m/>
    <m/>
    <m/>
    <m/>
    <m/>
    <m/>
    <m/>
    <m/>
    <m/>
    <x v="2"/>
    <m/>
    <m/>
    <m/>
    <m/>
  </r>
  <r>
    <n v="1267"/>
    <x v="19"/>
    <s v="IP Executive"/>
    <s v="SSC/Q6201"/>
    <n v="7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m/>
    <x v="3"/>
    <m/>
    <m/>
    <m/>
    <m/>
  </r>
  <r>
    <n v="1268"/>
    <x v="19"/>
    <s v="Junior Data Associate"/>
    <s v="SSC/Q0401"/>
    <n v="7"/>
    <m/>
    <m/>
    <m/>
    <m/>
    <m/>
    <n v="6"/>
    <n v="1"/>
    <s v="BSc (Stat, Math, Physics, Chemistry, Geology) or BE/BTech"/>
    <n v="114"/>
    <n v="286"/>
    <n v="400"/>
    <m/>
    <m/>
    <m/>
    <m/>
    <s v="Yes"/>
    <m/>
    <m/>
    <m/>
    <m/>
    <m/>
    <m/>
    <m/>
    <x v="3"/>
    <m/>
    <m/>
    <m/>
    <m/>
  </r>
  <r>
    <n v="1269"/>
    <x v="19"/>
    <s v="Junior Software Developer"/>
    <s v="SSC/Q0508"/>
    <n v="4"/>
    <m/>
    <m/>
    <m/>
    <m/>
    <m/>
    <n v="6"/>
    <n v="1"/>
    <s v="12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70"/>
    <x v="19"/>
    <s v="Language Translator"/>
    <s v="SSC/Q0506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4"/>
    <m/>
    <m/>
    <m/>
    <m/>
  </r>
  <r>
    <n v="1271"/>
    <x v="19"/>
    <s v="Language Translator"/>
    <s v="SSC/Q68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7"/>
    <m/>
    <m/>
    <m/>
    <m/>
  </r>
  <r>
    <n v="1272"/>
    <x v="19"/>
    <s v="Legal Associate"/>
    <s v="SSC/Q2902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x v="4"/>
    <m/>
    <m/>
    <m/>
    <m/>
  </r>
  <r>
    <n v="1273"/>
    <x v="19"/>
    <s v="Management Trainee"/>
    <s v="SSC/Q6301"/>
    <n v="8"/>
    <m/>
    <m/>
    <m/>
    <m/>
    <m/>
    <n v="6"/>
    <n v="1"/>
    <s v="Masters Degree"/>
    <m/>
    <m/>
    <m/>
    <m/>
    <m/>
    <m/>
    <m/>
    <m/>
    <m/>
    <m/>
    <m/>
    <m/>
    <m/>
    <m/>
    <m/>
    <x v="7"/>
    <m/>
    <m/>
    <m/>
    <m/>
  </r>
  <r>
    <n v="1274"/>
    <x v="19"/>
    <s v="Management Trainee - Marketing"/>
    <s v="SSC/Q4101"/>
    <n v="8"/>
    <m/>
    <m/>
    <m/>
    <m/>
    <m/>
    <n v="6"/>
    <n v="1"/>
    <s v="MBA"/>
    <m/>
    <m/>
    <n v="250"/>
    <m/>
    <m/>
    <m/>
    <m/>
    <m/>
    <m/>
    <m/>
    <m/>
    <m/>
    <m/>
    <m/>
    <m/>
    <x v="4"/>
    <m/>
    <m/>
    <m/>
    <m/>
  </r>
  <r>
    <n v="1275"/>
    <x v="19"/>
    <s v="Market Research Associate"/>
    <s v="SSC/Q41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x v="7"/>
    <m/>
    <m/>
    <m/>
    <m/>
  </r>
  <r>
    <n v="1276"/>
    <x v="19"/>
    <s v="Market Research Associate"/>
    <s v="SSC/Q63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x v="3"/>
    <m/>
    <m/>
    <m/>
    <m/>
  </r>
  <r>
    <n v="1277"/>
    <x v="19"/>
    <s v="Master Trainer for Software Developer"/>
    <s v="SSC/Q0509"/>
    <n v="6"/>
    <m/>
    <m/>
    <m/>
    <m/>
    <m/>
    <n v="7"/>
    <n v="1"/>
    <s v="Bachelor’s Degree"/>
    <m/>
    <m/>
    <n v="400"/>
    <m/>
    <m/>
    <m/>
    <m/>
    <m/>
    <m/>
    <m/>
    <m/>
    <m/>
    <m/>
    <m/>
    <m/>
    <x v="2"/>
    <m/>
    <m/>
    <m/>
    <m/>
  </r>
  <r>
    <n v="1278"/>
    <x v="19"/>
    <s v="Media Developer"/>
    <s v="SSC/Q0504"/>
    <n v="5"/>
    <m/>
    <m/>
    <m/>
    <m/>
    <m/>
    <n v="7"/>
    <n v="1"/>
    <s v="12th Class"/>
    <m/>
    <m/>
    <n v="400"/>
    <m/>
    <m/>
    <m/>
    <m/>
    <m/>
    <m/>
    <m/>
    <m/>
    <m/>
    <m/>
    <m/>
    <m/>
    <x v="3"/>
    <m/>
    <m/>
    <m/>
    <m/>
  </r>
  <r>
    <n v="1279"/>
    <x v="19"/>
    <s v="Media Developer"/>
    <s v="SSC/Q6703"/>
    <n v="5"/>
    <m/>
    <m/>
    <m/>
    <m/>
    <m/>
    <n v="7"/>
    <n v="1"/>
    <s v="12th Class"/>
    <m/>
    <m/>
    <n v="400"/>
    <m/>
    <m/>
    <m/>
    <m/>
    <m/>
    <m/>
    <m/>
    <m/>
    <m/>
    <m/>
    <m/>
    <m/>
    <x v="7"/>
    <m/>
    <m/>
    <m/>
    <m/>
  </r>
  <r>
    <n v="1280"/>
    <x v="19"/>
    <s v="Product Design Engineer - Mechanical"/>
    <s v="SSC/Q4201"/>
    <n v="7"/>
    <m/>
    <m/>
    <m/>
    <m/>
    <m/>
    <n v="7"/>
    <n v="1"/>
    <s v="Bachelor's Degree in Mechanical Engg./Electrical &amp; Electronics Engg."/>
    <n v="104"/>
    <n v="296"/>
    <n v="400"/>
    <m/>
    <m/>
    <m/>
    <m/>
    <s v="Yes"/>
    <m/>
    <m/>
    <m/>
    <m/>
    <m/>
    <m/>
    <m/>
    <x v="4"/>
    <m/>
    <m/>
    <m/>
    <m/>
  </r>
  <r>
    <n v="1281"/>
    <x v="19"/>
    <s v="Product Executive"/>
    <s v="SSC/Q6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x v="7"/>
    <m/>
    <m/>
    <m/>
    <m/>
  </r>
  <r>
    <n v="1282"/>
    <x v="19"/>
    <s v="QA Engineer"/>
    <s v="SSC/Q13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4"/>
    <m/>
    <m/>
    <m/>
    <m/>
  </r>
  <r>
    <n v="1283"/>
    <x v="19"/>
    <s v="QA Engineer"/>
    <s v="SSC/Q70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7"/>
    <m/>
    <m/>
    <m/>
    <m/>
  </r>
  <r>
    <n v="1284"/>
    <x v="19"/>
    <s v="Quality Engineer"/>
    <s v="SSC/Q4801"/>
    <n v="7"/>
    <m/>
    <m/>
    <m/>
    <m/>
    <m/>
    <n v="7"/>
    <n v="1"/>
    <s v="Diploma/BTech, BE"/>
    <m/>
    <m/>
    <n v="400"/>
    <m/>
    <m/>
    <m/>
    <m/>
    <m/>
    <m/>
    <m/>
    <m/>
    <m/>
    <m/>
    <m/>
    <m/>
    <x v="4"/>
    <m/>
    <m/>
    <m/>
    <m/>
  </r>
  <r>
    <n v="1285"/>
    <x v="19"/>
    <s v="Research Associate"/>
    <s v="SSC/Q5301"/>
    <n v="8"/>
    <m/>
    <m/>
    <m/>
    <m/>
    <m/>
    <n v="7"/>
    <n v="1"/>
    <s v="Masters Degree in Science/Technology/Ph.D"/>
    <m/>
    <m/>
    <n v="300"/>
    <m/>
    <m/>
    <m/>
    <m/>
    <m/>
    <m/>
    <m/>
    <m/>
    <m/>
    <m/>
    <m/>
    <m/>
    <x v="4"/>
    <m/>
    <m/>
    <m/>
    <m/>
  </r>
  <r>
    <n v="1286"/>
    <x v="19"/>
    <s v="Sales and Pre-Sales Analyst"/>
    <s v="SSC/Q1101"/>
    <n v="7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m/>
    <x v="4"/>
    <m/>
    <m/>
    <m/>
    <m/>
  </r>
  <r>
    <n v="1287"/>
    <x v="19"/>
    <s v="Sales/Pre-Sales Executive"/>
    <s v="SSC/Q6303"/>
    <n v="7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x v="7"/>
    <m/>
    <m/>
    <m/>
    <m/>
  </r>
  <r>
    <n v="1288"/>
    <x v="19"/>
    <s v="Security Analyst"/>
    <s v="SSC/Q0901"/>
    <n v="7"/>
    <m/>
    <m/>
    <m/>
    <m/>
    <m/>
    <n v="10"/>
    <n v="1"/>
    <s v="Diploma in Engineering or any graduate course"/>
    <n v="97"/>
    <n v="303"/>
    <n v="400"/>
    <m/>
    <m/>
    <m/>
    <m/>
    <s v="Yes"/>
    <m/>
    <m/>
    <m/>
    <m/>
    <m/>
    <m/>
    <m/>
    <x v="4"/>
    <m/>
    <m/>
    <m/>
    <m/>
  </r>
  <r>
    <n v="1289"/>
    <x v="19"/>
    <s v="Software Developer"/>
    <s v="SSC/Q0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x v="3"/>
    <m/>
    <m/>
    <m/>
    <m/>
  </r>
  <r>
    <n v="1290"/>
    <x v="19"/>
    <s v="Software Developer"/>
    <s v="SSC/Q6702"/>
    <n v="7"/>
    <m/>
    <m/>
    <m/>
    <m/>
    <m/>
    <n v="6"/>
    <n v="1"/>
    <s v="Bachelors Degree in /Engineering/Technology/ Science/Computer Science or any graduate course"/>
    <n v="109"/>
    <n v="291"/>
    <n v="400"/>
    <m/>
    <m/>
    <m/>
    <m/>
    <s v="Yes"/>
    <m/>
    <m/>
    <m/>
    <m/>
    <m/>
    <m/>
    <m/>
    <x v="14"/>
    <m/>
    <m/>
    <m/>
    <m/>
  </r>
  <r>
    <n v="1291"/>
    <x v="19"/>
    <s v="Software Engineer"/>
    <s v="SSC/Q4601"/>
    <n v="7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m/>
    <x v="4"/>
    <m/>
    <m/>
    <m/>
    <m/>
  </r>
  <r>
    <n v="1292"/>
    <x v="19"/>
    <s v="Support Engineer"/>
    <s v="SSC/Q6101"/>
    <n v="7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m/>
    <x v="7"/>
    <m/>
    <m/>
    <m/>
    <m/>
  </r>
  <r>
    <n v="1293"/>
    <x v="19"/>
    <s v="Technical Support Executive-Non Voice"/>
    <s v="SSC/Q7201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94"/>
    <x v="19"/>
    <s v="Technical Support Executive-Voice"/>
    <s v="SSC/Q7202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95"/>
    <x v="19"/>
    <s v="Technical Writer"/>
    <s v="SSC/Q4501"/>
    <n v="7"/>
    <m/>
    <m/>
    <m/>
    <m/>
    <m/>
    <n v="10"/>
    <n v="1"/>
    <s v="BA/B. Com/BCA/BE"/>
    <m/>
    <m/>
    <n v="400"/>
    <m/>
    <m/>
    <m/>
    <m/>
    <m/>
    <m/>
    <m/>
    <m/>
    <m/>
    <m/>
    <m/>
    <m/>
    <x v="7"/>
    <m/>
    <m/>
    <m/>
    <m/>
  </r>
  <r>
    <n v="1296"/>
    <x v="19"/>
    <s v="Technical Writer"/>
    <s v="SSC/Q0505"/>
    <n v="5"/>
    <m/>
    <m/>
    <m/>
    <m/>
    <m/>
    <n v="6"/>
    <n v="1"/>
    <s v="BA/B. Com/BCA/BE"/>
    <m/>
    <m/>
    <n v="400"/>
    <m/>
    <m/>
    <m/>
    <m/>
    <m/>
    <m/>
    <m/>
    <m/>
    <m/>
    <m/>
    <m/>
    <m/>
    <x v="2"/>
    <m/>
    <m/>
    <m/>
    <m/>
  </r>
  <r>
    <n v="1297"/>
    <x v="19"/>
    <s v="Technical Writer"/>
    <s v="SSC/Q6801"/>
    <n v="5"/>
    <m/>
    <m/>
    <m/>
    <m/>
    <m/>
    <n v="6"/>
    <n v="1"/>
    <s v="BA/B. Com/BCA/BE"/>
    <m/>
    <m/>
    <n v="400"/>
    <m/>
    <m/>
    <m/>
    <m/>
    <m/>
    <m/>
    <m/>
    <m/>
    <m/>
    <m/>
    <m/>
    <m/>
    <x v="7"/>
    <m/>
    <m/>
    <m/>
    <m/>
  </r>
  <r>
    <n v="1298"/>
    <x v="19"/>
    <s v="Test Engineer"/>
    <s v="SSC/Q1301"/>
    <n v="5"/>
    <m/>
    <m/>
    <m/>
    <m/>
    <m/>
    <n v="8"/>
    <n v="1"/>
    <s v="BE / B. Tech"/>
    <m/>
    <m/>
    <n v="400"/>
    <m/>
    <m/>
    <m/>
    <m/>
    <m/>
    <m/>
    <m/>
    <m/>
    <m/>
    <m/>
    <m/>
    <m/>
    <x v="2"/>
    <m/>
    <m/>
    <m/>
    <m/>
  </r>
  <r>
    <n v="1299"/>
    <x v="19"/>
    <s v="Test Engineer"/>
    <s v="SSC/Q7001"/>
    <n v="5"/>
    <m/>
    <m/>
    <m/>
    <m/>
    <m/>
    <n v="8"/>
    <n v="1"/>
    <s v="BE / B. Tech"/>
    <m/>
    <m/>
    <n v="400"/>
    <m/>
    <m/>
    <m/>
    <m/>
    <m/>
    <m/>
    <m/>
    <m/>
    <m/>
    <m/>
    <m/>
    <m/>
    <x v="7"/>
    <m/>
    <m/>
    <m/>
    <m/>
  </r>
  <r>
    <n v="1300"/>
    <x v="19"/>
    <s v="Test Engineer - Software"/>
    <s v="SSC/Q4901"/>
    <n v="7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x v="7"/>
    <m/>
    <m/>
    <m/>
    <m/>
  </r>
  <r>
    <n v="1301"/>
    <x v="19"/>
    <s v="Tester/Test Engineer - Hardware"/>
    <s v="SSC/Q5001"/>
    <n v="7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x v="4"/>
    <m/>
    <m/>
    <m/>
    <m/>
  </r>
  <r>
    <n v="1302"/>
    <x v="19"/>
    <s v="UI Developer"/>
    <s v="SSC/Q0502"/>
    <n v="7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m/>
    <x v="3"/>
    <m/>
    <m/>
    <m/>
    <m/>
  </r>
  <r>
    <n v="1303"/>
    <x v="19"/>
    <s v="Web Developer"/>
    <s v="SSC/Q0503"/>
    <n v="5"/>
    <m/>
    <m/>
    <m/>
    <m/>
    <m/>
    <n v="7"/>
    <n v="1"/>
    <s v="12th Class"/>
    <n v="109"/>
    <n v="291"/>
    <n v="400"/>
    <m/>
    <m/>
    <m/>
    <m/>
    <s v="Yes"/>
    <m/>
    <m/>
    <m/>
    <m/>
    <m/>
    <m/>
    <m/>
    <x v="2"/>
    <m/>
    <m/>
    <m/>
    <m/>
  </r>
  <r>
    <n v="1304"/>
    <x v="19"/>
    <s v="Analyst Application Security"/>
    <s v="SSC/Q0903"/>
    <n v="7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s v="Yes"/>
    <m/>
    <m/>
    <m/>
    <m/>
    <m/>
    <m/>
    <x v="1"/>
    <m/>
    <m/>
    <m/>
    <m/>
  </r>
  <r>
    <n v="1305"/>
    <x v="19"/>
    <s v="Analyst Security Operations Centre"/>
    <s v="SSC/Q0909"/>
    <n v="7"/>
    <m/>
    <m/>
    <m/>
    <m/>
    <m/>
    <n v="7"/>
    <n v="1"/>
    <s v="Diploma in Engineering or any graduate course"/>
    <m/>
    <m/>
    <n v="700"/>
    <m/>
    <m/>
    <m/>
    <m/>
    <m/>
    <m/>
    <m/>
    <m/>
    <m/>
    <m/>
    <m/>
    <m/>
    <x v="1"/>
    <m/>
    <m/>
    <m/>
    <m/>
  </r>
  <r>
    <n v="1306"/>
    <x v="19"/>
    <s v="Consultant Network Security "/>
    <s v="SSC/Q0917"/>
    <n v="8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x v="1"/>
    <m/>
    <m/>
    <m/>
    <m/>
  </r>
  <r>
    <n v="1307"/>
    <x v="19"/>
    <s v="Forensic specialist"/>
    <s v="SSC/Q0922"/>
    <n v="8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x v="1"/>
    <m/>
    <m/>
    <m/>
    <m/>
  </r>
  <r>
    <n v="1308"/>
    <x v="19"/>
    <s v="Architect Identity and Access Management"/>
    <s v="SSC/Q0928"/>
    <n v="8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x v="1"/>
    <m/>
    <m/>
    <m/>
    <m/>
  </r>
  <r>
    <n v="1309"/>
    <x v="19"/>
    <s v="Analyst Compliance Audit"/>
    <s v="SSC/Q0907"/>
    <n v="7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x v="1"/>
    <m/>
    <m/>
    <m/>
    <m/>
  </r>
  <r>
    <n v="1310"/>
    <x v="19"/>
    <s v="Analyst Identity and Access Management"/>
    <s v="SSC/Q0904"/>
    <n v="7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x v="1"/>
    <m/>
    <m/>
    <m/>
    <m/>
  </r>
  <r>
    <n v="1311"/>
    <x v="19"/>
    <s v="Analyst Endpoint Security"/>
    <s v="SSC/Q0905"/>
    <n v="7"/>
    <m/>
    <m/>
    <m/>
    <m/>
    <m/>
    <n v="7"/>
    <n v="1"/>
    <s v="Diploma in IT/Computer"/>
    <m/>
    <m/>
    <n v="700"/>
    <m/>
    <m/>
    <m/>
    <m/>
    <m/>
    <m/>
    <m/>
    <m/>
    <m/>
    <m/>
    <m/>
    <m/>
    <x v="1"/>
    <m/>
    <m/>
    <m/>
    <m/>
  </r>
  <r>
    <n v="1312"/>
    <x v="19"/>
    <s v="Security Infrastructure Specialist"/>
    <s v="SSC/Q0923"/>
    <n v="8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m/>
    <x v="1"/>
    <m/>
    <m/>
    <m/>
    <m/>
  </r>
  <r>
    <n v="1313"/>
    <x v="19"/>
    <s v="Penetration Tester"/>
    <s v="SSC/Q0912"/>
    <n v="7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m/>
    <x v="1"/>
    <m/>
    <m/>
    <m/>
    <m/>
  </r>
  <r>
    <n v="1314"/>
    <x v="20"/>
    <s v="Buffing Operator"/>
    <s v="LSS/Q0801"/>
    <n v="4"/>
    <m/>
    <m/>
    <m/>
    <m/>
    <m/>
    <n v="6"/>
    <n v="1"/>
    <s v="5th Class"/>
    <n v="30"/>
    <n v="170"/>
    <n v="200"/>
    <m/>
    <m/>
    <m/>
    <m/>
    <s v="Yes"/>
    <s v="Yes"/>
    <s v="I"/>
    <m/>
    <m/>
    <s v="Cat 1 (Phase 1)"/>
    <m/>
    <m/>
    <x v="3"/>
    <m/>
    <m/>
    <m/>
    <m/>
  </r>
  <r>
    <n v="1315"/>
    <x v="20"/>
    <s v="CAD/CAM Operator (Footwear)"/>
    <s v="LSS/Q2103"/>
    <n v="4"/>
    <m/>
    <m/>
    <m/>
    <m/>
    <m/>
    <n v="4"/>
    <n v="1"/>
    <s v="CAD/ CAM Certification"/>
    <m/>
    <m/>
    <n v="200"/>
    <m/>
    <m/>
    <m/>
    <m/>
    <m/>
    <m/>
    <s v="I"/>
    <m/>
    <m/>
    <m/>
    <m/>
    <m/>
    <x v="3"/>
    <m/>
    <m/>
    <m/>
    <m/>
  </r>
  <r>
    <n v="1316"/>
    <x v="20"/>
    <s v="CAD CAM Operator- Garments"/>
    <s v="LSS/Q5102"/>
    <n v="4"/>
    <m/>
    <m/>
    <m/>
    <m/>
    <m/>
    <n v="4"/>
    <n v="1"/>
    <s v="CAD/CAM Certification"/>
    <m/>
    <m/>
    <n v="200"/>
    <m/>
    <m/>
    <m/>
    <m/>
    <m/>
    <m/>
    <s v="I"/>
    <m/>
    <m/>
    <m/>
    <m/>
    <m/>
    <x v="3"/>
    <m/>
    <m/>
    <m/>
    <m/>
  </r>
  <r>
    <n v="1317"/>
    <x v="20"/>
    <s v="CAD CAM Operator- Goods"/>
    <s v="LSS/Q5101"/>
    <n v="4"/>
    <m/>
    <m/>
    <m/>
    <m/>
    <m/>
    <n v="4"/>
    <n v="1"/>
    <s v="CAD/CAM Certification"/>
    <m/>
    <m/>
    <n v="200"/>
    <m/>
    <m/>
    <m/>
    <m/>
    <m/>
    <m/>
    <s v="I"/>
    <m/>
    <m/>
    <m/>
    <s v="LEA101"/>
    <m/>
    <x v="3"/>
    <m/>
    <m/>
    <m/>
    <m/>
  </r>
  <r>
    <n v="1318"/>
    <x v="20"/>
    <s v="Cutter- Footwear"/>
    <s v="LSS/Q2301"/>
    <n v="4"/>
    <m/>
    <m/>
    <m/>
    <m/>
    <m/>
    <n v="5"/>
    <n v="1"/>
    <s v="5th Class"/>
    <n v="40"/>
    <n v="460"/>
    <n v="500"/>
    <m/>
    <m/>
    <m/>
    <m/>
    <s v="Yes"/>
    <s v="Yes"/>
    <s v="I"/>
    <s v="C"/>
    <s v="Yes"/>
    <m/>
    <m/>
    <m/>
    <x v="3"/>
    <m/>
    <m/>
    <m/>
    <m/>
  </r>
  <r>
    <n v="1319"/>
    <x v="20"/>
    <s v="Cutter-Goods &amp; Garments"/>
    <s v="LSS/Q5301"/>
    <n v="4"/>
    <m/>
    <m/>
    <m/>
    <m/>
    <m/>
    <n v="6"/>
    <n v="1"/>
    <s v="5th Class"/>
    <n v="30"/>
    <n v="170"/>
    <n v="200"/>
    <m/>
    <m/>
    <m/>
    <m/>
    <s v="Yes"/>
    <s v="Yes"/>
    <s v="I"/>
    <s v="A"/>
    <s v="Yes"/>
    <m/>
    <s v="LEA101, LEA103, LEA104, LEA105"/>
    <m/>
    <x v="3"/>
    <m/>
    <m/>
    <m/>
    <m/>
  </r>
  <r>
    <n v="1320"/>
    <x v="20"/>
    <s v="Drum Operator"/>
    <s v="LSS/Q0301"/>
    <n v="4"/>
    <m/>
    <m/>
    <m/>
    <m/>
    <m/>
    <n v="8"/>
    <n v="1"/>
    <s v="5th Class"/>
    <n v="33"/>
    <n v="167"/>
    <n v="200"/>
    <m/>
    <m/>
    <m/>
    <m/>
    <s v="Yes"/>
    <s v="Yes"/>
    <s v="I"/>
    <m/>
    <m/>
    <s v="Cat 1 (Phase 1)"/>
    <s v="LEA102"/>
    <m/>
    <x v="3"/>
    <m/>
    <m/>
    <m/>
    <m/>
  </r>
  <r>
    <n v="1321"/>
    <x v="20"/>
    <s v="Finishing  Operator (Roller Coater, machine spray , Hand Spray)"/>
    <s v="LSS/Q0803"/>
    <n v="4"/>
    <m/>
    <m/>
    <m/>
    <m/>
    <m/>
    <n v="10"/>
    <n v="1"/>
    <s v="10th Class"/>
    <m/>
    <m/>
    <n v="200"/>
    <m/>
    <m/>
    <m/>
    <m/>
    <m/>
    <m/>
    <s v="I"/>
    <m/>
    <m/>
    <m/>
    <s v="LEA102"/>
    <m/>
    <x v="3"/>
    <m/>
    <m/>
    <m/>
    <m/>
  </r>
  <r>
    <n v="1322"/>
    <x v="20"/>
    <s v="Finishing Operator"/>
    <s v="LSS/Q3001"/>
    <n v="4"/>
    <m/>
    <m/>
    <m/>
    <m/>
    <m/>
    <n v="11"/>
    <n v="1"/>
    <s v="CAD/ CAM Certification"/>
    <m/>
    <m/>
    <n v="200"/>
    <m/>
    <m/>
    <m/>
    <m/>
    <m/>
    <m/>
    <s v="I"/>
    <m/>
    <m/>
    <m/>
    <m/>
    <m/>
    <x v="3"/>
    <m/>
    <m/>
    <m/>
    <m/>
  </r>
  <r>
    <n v="1323"/>
    <x v="20"/>
    <s v="Fleshing Operator"/>
    <s v="LSS/Q0101"/>
    <n v="4"/>
    <m/>
    <m/>
    <m/>
    <m/>
    <m/>
    <n v="5"/>
    <n v="1"/>
    <s v="5th Class"/>
    <m/>
    <m/>
    <m/>
    <m/>
    <m/>
    <m/>
    <m/>
    <m/>
    <m/>
    <s v="I"/>
    <m/>
    <m/>
    <m/>
    <m/>
    <m/>
    <x v="3"/>
    <m/>
    <m/>
    <m/>
    <m/>
  </r>
  <r>
    <n v="1324"/>
    <x v="20"/>
    <s v="Glazing Operator (Finished Leather)"/>
    <s v="LSS/Q0802"/>
    <n v="4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25"/>
    <x v="20"/>
    <s v="Harness Maker"/>
    <s v="LSS/Q72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26"/>
    <x v="20"/>
    <s v="Heel Attacher (Ladies Shoe)"/>
    <s v="LSS/Q29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27"/>
    <x v="20"/>
    <s v="Heel Builder"/>
    <s v="LSS/Q28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28"/>
    <x v="20"/>
    <s v="Helper Bottom Making"/>
    <s v="LSS/Q3302"/>
    <n v="2"/>
    <m/>
    <m/>
    <m/>
    <m/>
    <m/>
    <n v="5"/>
    <n v="1"/>
    <s v="5th Class"/>
    <n v="33"/>
    <n v="167"/>
    <n v="200"/>
    <m/>
    <m/>
    <m/>
    <m/>
    <s v="Yes"/>
    <s v="Yes"/>
    <s v="I"/>
    <m/>
    <m/>
    <m/>
    <m/>
    <m/>
    <x v="3"/>
    <m/>
    <m/>
    <m/>
    <m/>
  </r>
  <r>
    <n v="1329"/>
    <x v="20"/>
    <s v="Helper- Dry Operations"/>
    <s v="LSS/Q0902"/>
    <n v="2"/>
    <m/>
    <m/>
    <m/>
    <m/>
    <m/>
    <n v="5"/>
    <n v="1"/>
    <s v="5th Class"/>
    <n v="35"/>
    <n v="165"/>
    <n v="200"/>
    <m/>
    <m/>
    <m/>
    <m/>
    <s v="Yes"/>
    <s v="Yes"/>
    <s v="I"/>
    <m/>
    <m/>
    <m/>
    <m/>
    <m/>
    <x v="3"/>
    <m/>
    <m/>
    <m/>
    <m/>
  </r>
  <r>
    <n v="1330"/>
    <x v="20"/>
    <s v="Helper Finishing"/>
    <s v="LSS/Q3002"/>
    <n v="2"/>
    <m/>
    <m/>
    <m/>
    <m/>
    <m/>
    <n v="5"/>
    <n v="1"/>
    <s v="5th Class"/>
    <n v="33"/>
    <n v="167"/>
    <n v="200"/>
    <m/>
    <m/>
    <m/>
    <m/>
    <s v="Yes"/>
    <s v="Yes"/>
    <s v="I"/>
    <m/>
    <m/>
    <m/>
    <m/>
    <m/>
    <x v="3"/>
    <m/>
    <m/>
    <m/>
    <m/>
  </r>
  <r>
    <n v="1331"/>
    <x v="20"/>
    <s v="Helper Finishing Operation (Goods &amp; Garments)"/>
    <s v="LSS/Q5601"/>
    <n v="2"/>
    <m/>
    <m/>
    <m/>
    <m/>
    <m/>
    <n v="5"/>
    <n v="1"/>
    <s v="10th Class"/>
    <n v="14"/>
    <n v="106"/>
    <n v="120"/>
    <m/>
    <m/>
    <m/>
    <m/>
    <s v="Yes"/>
    <s v="Yes"/>
    <s v="I"/>
    <m/>
    <m/>
    <m/>
    <m/>
    <m/>
    <x v="3"/>
    <m/>
    <m/>
    <m/>
    <m/>
  </r>
  <r>
    <n v="1332"/>
    <x v="20"/>
    <s v="Helper- Finishing Operations"/>
    <s v="LSS/Q0804"/>
    <n v="2"/>
    <m/>
    <m/>
    <m/>
    <m/>
    <m/>
    <n v="5"/>
    <n v="1"/>
    <s v="5th Class"/>
    <n v="13"/>
    <n v="107"/>
    <n v="120"/>
    <m/>
    <m/>
    <m/>
    <m/>
    <s v="Yes"/>
    <s v="Yes"/>
    <s v="I"/>
    <m/>
    <m/>
    <m/>
    <m/>
    <m/>
    <x v="3"/>
    <m/>
    <m/>
    <m/>
    <m/>
  </r>
  <r>
    <n v="1333"/>
    <x v="20"/>
    <s v="Helper Parts Making ( Goods &amp; Garments)"/>
    <s v="LSS/Q5502"/>
    <n v="2"/>
    <m/>
    <m/>
    <m/>
    <m/>
    <m/>
    <n v="5"/>
    <n v="1"/>
    <s v="5th Class"/>
    <n v="13"/>
    <n v="107"/>
    <n v="120"/>
    <m/>
    <m/>
    <m/>
    <m/>
    <s v="Yes"/>
    <s v="Yes"/>
    <s v="I"/>
    <m/>
    <m/>
    <m/>
    <m/>
    <m/>
    <x v="3"/>
    <m/>
    <m/>
    <m/>
    <m/>
  </r>
  <r>
    <n v="1334"/>
    <x v="20"/>
    <s v="Helper Upper Making"/>
    <s v="LSS/Q3301"/>
    <n v="2"/>
    <m/>
    <m/>
    <m/>
    <m/>
    <m/>
    <n v="5"/>
    <n v="1"/>
    <s v="5th Class"/>
    <n v="15"/>
    <n v="105"/>
    <n v="120"/>
    <m/>
    <m/>
    <m/>
    <m/>
    <s v="Yes"/>
    <s v="Yes"/>
    <s v="I"/>
    <m/>
    <m/>
    <m/>
    <m/>
    <m/>
    <x v="3"/>
    <m/>
    <m/>
    <m/>
    <m/>
  </r>
  <r>
    <n v="1335"/>
    <x v="20"/>
    <s v="Helper- Wet Operations (Multi Skilled)"/>
    <s v="LSS/Q0901"/>
    <n v="2"/>
    <m/>
    <m/>
    <m/>
    <m/>
    <m/>
    <n v="5"/>
    <n v="1"/>
    <s v="5th Class"/>
    <n v="35"/>
    <n v="165"/>
    <n v="200"/>
    <m/>
    <m/>
    <m/>
    <m/>
    <s v="Yes"/>
    <s v="Yes"/>
    <s v="I"/>
    <m/>
    <m/>
    <m/>
    <m/>
    <m/>
    <x v="3"/>
    <m/>
    <m/>
    <m/>
    <m/>
  </r>
  <r>
    <n v="1336"/>
    <x v="20"/>
    <s v="Laster by hand"/>
    <s v="LSS/Q2702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37"/>
    <x v="20"/>
    <s v="Lasting Operator"/>
    <s v="LSS/Q2701"/>
    <n v="4"/>
    <m/>
    <m/>
    <m/>
    <m/>
    <m/>
    <n v="5"/>
    <n v="1"/>
    <s v="5th Class"/>
    <n v="24"/>
    <n v="96"/>
    <n v="120"/>
    <m/>
    <m/>
    <m/>
    <m/>
    <s v="Yes"/>
    <s v="Yes"/>
    <s v="I"/>
    <m/>
    <m/>
    <s v="Cat 1 (Phase 1)"/>
    <m/>
    <m/>
    <x v="3"/>
    <m/>
    <m/>
    <m/>
    <m/>
  </r>
  <r>
    <n v="1338"/>
    <x v="20"/>
    <s v="Line Supervisor"/>
    <s v="LSS/Q3102"/>
    <n v="5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39"/>
    <x v="20"/>
    <s v="Molding Operator"/>
    <s v="LSS/Q7501"/>
    <n v="4"/>
    <m/>
    <m/>
    <m/>
    <m/>
    <m/>
    <n v="5"/>
    <n v="1"/>
    <s v="5th Class"/>
    <n v="33"/>
    <n v="167"/>
    <n v="200"/>
    <m/>
    <m/>
    <m/>
    <m/>
    <s v="Yes"/>
    <s v="Yes"/>
    <s v="I"/>
    <m/>
    <m/>
    <s v="Cat 1 (Phase 1)"/>
    <m/>
    <m/>
    <x v="3"/>
    <m/>
    <m/>
    <m/>
    <m/>
  </r>
  <r>
    <n v="1340"/>
    <x v="20"/>
    <s v="Molding Supervisor (Non Leather Footwear)"/>
    <s v="LSS/Q7601"/>
    <n v="5"/>
    <m/>
    <m/>
    <m/>
    <m/>
    <m/>
    <n v="7"/>
    <n v="1"/>
    <s v="10th Class"/>
    <m/>
    <m/>
    <n v="200"/>
    <m/>
    <m/>
    <m/>
    <m/>
    <m/>
    <m/>
    <s v="I"/>
    <m/>
    <m/>
    <m/>
    <m/>
    <m/>
    <x v="3"/>
    <m/>
    <m/>
    <m/>
    <m/>
  </r>
  <r>
    <n v="1341"/>
    <x v="20"/>
    <s v="Pattern Cutter(Footwear)"/>
    <s v="LSS/Q2102"/>
    <n v="4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42"/>
    <x v="20"/>
    <s v="Pattern Cutter (Goods and Garments"/>
    <s v="LSS/Q5103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43"/>
    <x v="20"/>
    <s v="Post Tanning Machine Operator"/>
    <s v="LSS/Q0701"/>
    <n v="4"/>
    <m/>
    <m/>
    <m/>
    <m/>
    <m/>
    <n v="8"/>
    <n v="1"/>
    <s v="5th Class"/>
    <n v="35"/>
    <n v="165"/>
    <n v="200"/>
    <m/>
    <m/>
    <m/>
    <m/>
    <s v="Yes"/>
    <s v="Yes"/>
    <s v="I"/>
    <m/>
    <m/>
    <s v="Cat 1 (Phase 1)"/>
    <s v="LEA102"/>
    <m/>
    <x v="3"/>
    <m/>
    <m/>
    <m/>
    <m/>
  </r>
  <r>
    <n v="1344"/>
    <x v="20"/>
    <s v="Pre- Assembly Operator"/>
    <s v="LSS/Q2601"/>
    <n v="4"/>
    <m/>
    <m/>
    <m/>
    <m/>
    <m/>
    <n v="12"/>
    <n v="1"/>
    <s v="5th Class"/>
    <n v="14"/>
    <n v="106"/>
    <n v="120"/>
    <m/>
    <m/>
    <m/>
    <m/>
    <s v="Yes"/>
    <s v="Yes"/>
    <s v="I"/>
    <m/>
    <m/>
    <s v="Cat 1 (Phase 1)"/>
    <m/>
    <m/>
    <x v="3"/>
    <m/>
    <m/>
    <m/>
    <m/>
  </r>
  <r>
    <n v="1345"/>
    <x v="20"/>
    <s v="Product Developer(Footwear)"/>
    <s v="LSS/Q2101"/>
    <n v="4"/>
    <m/>
    <m/>
    <m/>
    <m/>
    <m/>
    <n v="4"/>
    <n v="1"/>
    <s v="Diploma/Certification in Footwear Technology and Design"/>
    <m/>
    <m/>
    <n v="200"/>
    <m/>
    <m/>
    <m/>
    <m/>
    <m/>
    <m/>
    <s v="I"/>
    <m/>
    <m/>
    <m/>
    <m/>
    <m/>
    <x v="3"/>
    <m/>
    <m/>
    <m/>
    <m/>
  </r>
  <r>
    <n v="1346"/>
    <x v="20"/>
    <s v="Quality Control Inspector_x000a_(Goods and Garments)"/>
    <s v="LSS/Q57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47"/>
    <x v="20"/>
    <s v="Quality Control Inspector_x000a_(Footwear)"/>
    <s v="LSS/Q31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48"/>
    <x v="20"/>
    <s v="Quality Control Inspector(Non Leather Footwear)"/>
    <s v="LSS/Q7701"/>
    <n v="5"/>
    <m/>
    <m/>
    <m/>
    <m/>
    <m/>
    <n v="9"/>
    <n v="1"/>
    <s v="10th Class"/>
    <m/>
    <m/>
    <n v="200"/>
    <m/>
    <m/>
    <m/>
    <m/>
    <m/>
    <m/>
    <s v="I"/>
    <m/>
    <m/>
    <m/>
    <m/>
    <m/>
    <x v="3"/>
    <m/>
    <m/>
    <m/>
    <m/>
  </r>
  <r>
    <n v="1349"/>
    <x v="20"/>
    <s v="Quality Control Inspector_x000a_( Saddlery)"/>
    <s v="LSS/Q74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50"/>
    <x v="20"/>
    <s v="Saddle Maker"/>
    <s v="LSS/Q71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1"/>
    <x v="20"/>
    <s v="Sample Maker( Goods and Garments"/>
    <s v="LSS/Q5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2"/>
    <x v="20"/>
    <s v="Sample Maker (Footwear)"/>
    <s v="LSS/Q2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3"/>
    <x v="20"/>
    <s v="Scudding Operator (Machine)"/>
    <s v="LSS/Q0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4"/>
    <x v="20"/>
    <s v="Setting Operator"/>
    <s v="LSS/Q06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5"/>
    <x v="20"/>
    <s v="Sewing Machine Operator ( Saddlery)"/>
    <s v="LSS/Q73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6"/>
    <x v="20"/>
    <s v="Shaving Operator"/>
    <s v="LSS/Q0501"/>
    <n v="4"/>
    <m/>
    <m/>
    <m/>
    <m/>
    <m/>
    <n v="5"/>
    <n v="1"/>
    <s v="5th Class"/>
    <n v="33"/>
    <n v="167"/>
    <n v="200"/>
    <m/>
    <m/>
    <m/>
    <m/>
    <s v="Yes"/>
    <s v="Yes"/>
    <s v="I"/>
    <s v="C"/>
    <s v="Yes"/>
    <m/>
    <m/>
    <m/>
    <x v="3"/>
    <m/>
    <m/>
    <m/>
    <m/>
  </r>
  <r>
    <n v="1357"/>
    <x v="20"/>
    <s v="Skiver ( by hand)"/>
    <s v="LSS/Q2402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8"/>
    <x v="20"/>
    <s v="Skiving Operator ( Machine)"/>
    <s v="LSS/Q2401"/>
    <n v="4"/>
    <m/>
    <m/>
    <m/>
    <m/>
    <m/>
    <n v="5"/>
    <n v="1"/>
    <s v="5th Class"/>
    <n v="39"/>
    <n v="461"/>
    <n v="500"/>
    <m/>
    <m/>
    <m/>
    <m/>
    <s v="Yes"/>
    <s v="Yes"/>
    <s v="I"/>
    <s v="C"/>
    <s v="Yes"/>
    <m/>
    <m/>
    <m/>
    <x v="3"/>
    <m/>
    <m/>
    <m/>
    <m/>
  </r>
  <r>
    <n v="1359"/>
    <x v="20"/>
    <s v="Skiving Operator (by hand)"/>
    <s v="LSS/Q5401"/>
    <n v="4"/>
    <m/>
    <m/>
    <m/>
    <m/>
    <m/>
    <n v="5"/>
    <n v="1"/>
    <s v="5th Class"/>
    <m/>
    <m/>
    <n v="200"/>
    <m/>
    <m/>
    <m/>
    <m/>
    <m/>
    <m/>
    <s v="I"/>
    <m/>
    <m/>
    <m/>
    <s v="LEA101, LEA103,LEA104, LEA105"/>
    <m/>
    <x v="3"/>
    <m/>
    <m/>
    <m/>
    <m/>
  </r>
  <r>
    <n v="1360"/>
    <x v="20"/>
    <s v="Splitting and Sammying Operator"/>
    <s v="LSS/Q0401"/>
    <n v="4"/>
    <m/>
    <m/>
    <m/>
    <m/>
    <m/>
    <n v="6"/>
    <n v="1"/>
    <s v="5th Class"/>
    <m/>
    <m/>
    <n v="480"/>
    <m/>
    <m/>
    <m/>
    <m/>
    <m/>
    <m/>
    <s v="I"/>
    <m/>
    <m/>
    <m/>
    <m/>
    <m/>
    <x v="3"/>
    <m/>
    <m/>
    <m/>
    <m/>
  </r>
  <r>
    <n v="1361"/>
    <x v="20"/>
    <s v="Stitcher (Goods &amp; Garments)"/>
    <s v="LSS/Q5501"/>
    <n v="4"/>
    <m/>
    <m/>
    <m/>
    <m/>
    <m/>
    <n v="5"/>
    <n v="1"/>
    <s v="5th Class"/>
    <n v="30"/>
    <n v="170"/>
    <n v="200"/>
    <m/>
    <m/>
    <m/>
    <m/>
    <s v="Yes"/>
    <s v="Yes"/>
    <s v="I"/>
    <s v="A"/>
    <s v="Yes"/>
    <m/>
    <s v="LEA101, LEA103,LEA104, LEA105"/>
    <m/>
    <x v="3"/>
    <m/>
    <m/>
    <m/>
    <m/>
  </r>
  <r>
    <n v="1362"/>
    <x v="20"/>
    <s v="Stitching Operator"/>
    <s v="LSS/Q2501"/>
    <n v="4"/>
    <m/>
    <m/>
    <m/>
    <m/>
    <m/>
    <n v="5"/>
    <n v="1"/>
    <s v="5th Class"/>
    <n v="50"/>
    <n v="450"/>
    <n v="500"/>
    <m/>
    <m/>
    <m/>
    <m/>
    <s v="Yes"/>
    <s v="Yes"/>
    <s v="I"/>
    <s v="A"/>
    <s v="Yes"/>
    <m/>
    <m/>
    <m/>
    <x v="3"/>
    <m/>
    <m/>
    <m/>
    <m/>
  </r>
  <r>
    <n v="1363"/>
    <x v="20"/>
    <s v="Store In charge"/>
    <s v="LSS/Q3201"/>
    <n v="4"/>
    <m/>
    <m/>
    <m/>
    <m/>
    <m/>
    <n v="5"/>
    <n v="1"/>
    <s v="10th Class"/>
    <m/>
    <m/>
    <n v="200"/>
    <m/>
    <m/>
    <m/>
    <m/>
    <m/>
    <m/>
    <s v="I"/>
    <m/>
    <m/>
    <m/>
    <m/>
    <m/>
    <x v="3"/>
    <m/>
    <m/>
    <m/>
    <m/>
  </r>
  <r>
    <n v="1364"/>
    <x v="20"/>
    <s v="Cobbler"/>
    <s v="LSS/Q4101"/>
    <n v="4"/>
    <m/>
    <m/>
    <m/>
    <m/>
    <m/>
    <n v="8"/>
    <n v="1"/>
    <s v="5th Class"/>
    <m/>
    <m/>
    <n v="120"/>
    <m/>
    <m/>
    <m/>
    <m/>
    <m/>
    <m/>
    <s v="I"/>
    <s v="A"/>
    <m/>
    <m/>
    <m/>
    <m/>
    <x v="1"/>
    <m/>
    <m/>
    <m/>
    <m/>
  </r>
  <r>
    <n v="1365"/>
    <x v="20"/>
    <s v="Assistant Cobbler"/>
    <s v="LSS/Q4201"/>
    <n v="3"/>
    <m/>
    <m/>
    <m/>
    <m/>
    <m/>
    <n v="6"/>
    <n v="1"/>
    <s v="5th Class"/>
    <m/>
    <m/>
    <n v="120"/>
    <m/>
    <m/>
    <m/>
    <m/>
    <m/>
    <m/>
    <s v="I"/>
    <s v="A"/>
    <m/>
    <m/>
    <m/>
    <m/>
    <x v="1"/>
    <m/>
    <m/>
    <m/>
    <m/>
  </r>
  <r>
    <n v="1366"/>
    <x v="21"/>
    <s v="Production/ Manufacturing Chemist - Life Sciences "/>
    <s v="LFS/Q1201"/>
    <n v="5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s v="Yes"/>
    <m/>
    <s v="I"/>
    <m/>
    <m/>
    <s v="Cat 1 (Phase 1)"/>
    <m/>
    <m/>
    <x v="3"/>
    <m/>
    <m/>
    <m/>
    <m/>
  </r>
  <r>
    <n v="1367"/>
    <x v="21"/>
    <s v="Production Supervisor/ In charge - Life Sciences"/>
    <s v="LFS/Q0203"/>
    <n v="5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s v="I"/>
    <m/>
    <m/>
    <m/>
    <m/>
    <m/>
    <x v="4"/>
    <m/>
    <m/>
    <m/>
    <m/>
  </r>
  <r>
    <n v="1368"/>
    <x v="21"/>
    <s v="Production/ Machine Operator - Life Sciences"/>
    <s v="LFS/Q0207"/>
    <n v="4"/>
    <m/>
    <m/>
    <m/>
    <m/>
    <m/>
    <n v="6"/>
    <n v="1"/>
    <s v="12th Class"/>
    <n v="155"/>
    <n v="221"/>
    <n v="376"/>
    <m/>
    <m/>
    <m/>
    <m/>
    <s v="Yes"/>
    <s v="Yes"/>
    <s v="I"/>
    <s v="C"/>
    <s v="Yes"/>
    <m/>
    <m/>
    <m/>
    <x v="4"/>
    <m/>
    <m/>
    <m/>
    <m/>
  </r>
  <r>
    <n v="1369"/>
    <x v="21"/>
    <s v="Manufacturing Assistant-Life Sciences"/>
    <s v="LFS/Q0216"/>
    <n v="2"/>
    <m/>
    <m/>
    <m/>
    <m/>
    <m/>
    <n v="4"/>
    <n v="1"/>
    <s v="10th – 12th Class"/>
    <n v="60"/>
    <n v="140"/>
    <n v="200"/>
    <m/>
    <m/>
    <m/>
    <m/>
    <s v="Yes"/>
    <s v="Yes"/>
    <s v="I"/>
    <m/>
    <m/>
    <m/>
    <m/>
    <m/>
    <x v="4"/>
    <m/>
    <m/>
    <m/>
    <m/>
  </r>
  <r>
    <n v="1370"/>
    <x v="21"/>
    <s v="Packaging Supervisor/ In charge - Machine - Life Sciences "/>
    <s v="LFS/Q0204"/>
    <n v="5"/>
    <m/>
    <m/>
    <m/>
    <m/>
    <m/>
    <n v="5"/>
    <n v="1"/>
    <s v="Diploma/D.Pharma/ Graduation in any field/ Diploma in Packaging"/>
    <m/>
    <m/>
    <n v="380"/>
    <m/>
    <m/>
    <m/>
    <m/>
    <m/>
    <m/>
    <s v="I"/>
    <m/>
    <m/>
    <m/>
    <m/>
    <m/>
    <x v="4"/>
    <m/>
    <m/>
    <m/>
    <m/>
  </r>
  <r>
    <n v="1371"/>
    <x v="21"/>
    <s v="Packaging Assistant-Life Sciences"/>
    <s v="LFS/Q0217"/>
    <n v="2"/>
    <m/>
    <m/>
    <m/>
    <m/>
    <m/>
    <n v="5"/>
    <n v="1"/>
    <s v="10th Class"/>
    <m/>
    <m/>
    <n v="200"/>
    <m/>
    <m/>
    <m/>
    <m/>
    <m/>
    <m/>
    <s v="I"/>
    <m/>
    <m/>
    <m/>
    <m/>
    <m/>
    <x v="4"/>
    <m/>
    <m/>
    <m/>
    <m/>
  </r>
  <r>
    <n v="1372"/>
    <x v="21"/>
    <s v="Maintenance Assistant- Life Sciences "/>
    <s v="LFS/Q0215"/>
    <n v="3"/>
    <m/>
    <m/>
    <m/>
    <m/>
    <m/>
    <n v="5"/>
    <n v="1"/>
    <s v="10th – 12th Class ,Preferably"/>
    <n v="97"/>
    <n v="143"/>
    <n v="240"/>
    <m/>
    <m/>
    <m/>
    <m/>
    <s v="Yes"/>
    <m/>
    <s v="I"/>
    <m/>
    <m/>
    <m/>
    <m/>
    <m/>
    <x v="4"/>
    <m/>
    <m/>
    <m/>
    <m/>
  </r>
  <r>
    <n v="1373"/>
    <x v="21"/>
    <s v="Maintenance Supervisor/In charge - Electricity - Life Sciences "/>
    <s v="LFS/Q0208"/>
    <n v="5"/>
    <m/>
    <m/>
    <m/>
    <m/>
    <m/>
    <n v="4"/>
    <n v="1"/>
    <s v="Diploma/ ITI"/>
    <m/>
    <m/>
    <n v="355"/>
    <m/>
    <m/>
    <m/>
    <m/>
    <m/>
    <m/>
    <s v="I"/>
    <m/>
    <m/>
    <m/>
    <m/>
    <m/>
    <x v="4"/>
    <m/>
    <m/>
    <m/>
    <m/>
  </r>
  <r>
    <n v="1374"/>
    <x v="21"/>
    <s v="QA Chemist"/>
    <s v="LFS/Q0302"/>
    <n v="5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s v="Yes"/>
    <m/>
    <s v="I"/>
    <m/>
    <m/>
    <m/>
    <m/>
    <m/>
    <x v="3"/>
    <m/>
    <m/>
    <m/>
    <m/>
  </r>
  <r>
    <n v="1375"/>
    <x v="21"/>
    <s v="QC Chemist Packaging"/>
    <s v="LFS/Q1303"/>
    <n v="5"/>
    <m/>
    <m/>
    <m/>
    <m/>
    <m/>
    <n v="6"/>
    <n v="1"/>
    <s v="B. Sc with Chemistry as major subject (preferable) / B. Pharma"/>
    <m/>
    <m/>
    <n v="400"/>
    <m/>
    <m/>
    <m/>
    <m/>
    <m/>
    <m/>
    <s v="I"/>
    <m/>
    <m/>
    <m/>
    <m/>
    <m/>
    <x v="4"/>
    <m/>
    <m/>
    <m/>
    <m/>
  </r>
  <r>
    <n v="1376"/>
    <x v="21"/>
    <s v="QC Chemist "/>
    <s v="LFS/Q1301"/>
    <n v="5"/>
    <m/>
    <m/>
    <m/>
    <m/>
    <m/>
    <n v="6"/>
    <n v="1"/>
    <s v="B. Pharma / B. Sc with Chemistry major subject or Analytical Chemistry (Preferable)"/>
    <n v="153"/>
    <n v="310"/>
    <n v="463"/>
    <m/>
    <m/>
    <m/>
    <m/>
    <s v="Yes"/>
    <m/>
    <s v="I"/>
    <m/>
    <m/>
    <s v="Cat 1 (Phase 1)"/>
    <m/>
    <m/>
    <x v="3"/>
    <m/>
    <m/>
    <m/>
    <m/>
  </r>
  <r>
    <n v="1377"/>
    <x v="21"/>
    <s v="QC Chemist Microbiology"/>
    <s v="LFS/Q0308"/>
    <n v="5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s v="I"/>
    <m/>
    <m/>
    <m/>
    <m/>
    <m/>
    <x v="4"/>
    <m/>
    <m/>
    <m/>
    <m/>
  </r>
  <r>
    <n v="1378"/>
    <x v="21"/>
    <s v="QC Chemist Batch Release Testing"/>
    <s v="LFS/Q1302"/>
    <n v="5"/>
    <m/>
    <m/>
    <m/>
    <m/>
    <m/>
    <n v="5"/>
    <n v="1"/>
    <s v="Preferably B. Pharma / B. Sc with Chemistry major subject/Graduation in biotechnology"/>
    <m/>
    <m/>
    <n v="410"/>
    <m/>
    <m/>
    <m/>
    <m/>
    <m/>
    <m/>
    <s v="I"/>
    <m/>
    <m/>
    <m/>
    <m/>
    <m/>
    <x v="4"/>
    <m/>
    <m/>
    <m/>
    <m/>
  </r>
  <r>
    <n v="1379"/>
    <x v="21"/>
    <s v="Store Chemist/ Supervisor/ In charge - Raw Materials - Life Sciences "/>
    <s v="LFS/Q0601"/>
    <n v="4"/>
    <m/>
    <m/>
    <m/>
    <m/>
    <m/>
    <n v="5"/>
    <n v="1"/>
    <s v="Diploma/ D.Pharma/B.Sc/ Graduation in any field"/>
    <m/>
    <m/>
    <n v="480"/>
    <m/>
    <m/>
    <m/>
    <m/>
    <m/>
    <m/>
    <s v="I"/>
    <s v="B"/>
    <m/>
    <m/>
    <m/>
    <m/>
    <x v="4"/>
    <m/>
    <m/>
    <m/>
    <m/>
  </r>
  <r>
    <n v="1380"/>
    <x v="21"/>
    <s v="Medical Sales Representative"/>
    <s v="LFS/Q0401"/>
    <n v="4"/>
    <m/>
    <m/>
    <m/>
    <m/>
    <m/>
    <n v="3"/>
    <n v="1"/>
    <s v="Diploma in Pharmacy/ any relevant science discipline"/>
    <n v="160"/>
    <n v="320"/>
    <n v="480"/>
    <m/>
    <m/>
    <m/>
    <m/>
    <s v="Yes"/>
    <s v="Yes"/>
    <s v="II"/>
    <s v="A"/>
    <s v="Yes"/>
    <m/>
    <m/>
    <m/>
    <x v="3"/>
    <m/>
    <m/>
    <m/>
    <m/>
  </r>
  <r>
    <n v="1381"/>
    <x v="21"/>
    <s v="Fitter Mechanical - Life Sciences"/>
    <s v="LFS/Q0213"/>
    <n v="3"/>
    <m/>
    <m/>
    <m/>
    <m/>
    <m/>
    <n v="4"/>
    <n v="1"/>
    <s v="12th Class"/>
    <n v="120"/>
    <n v="140"/>
    <n v="260"/>
    <m/>
    <m/>
    <m/>
    <m/>
    <s v="Yes"/>
    <s v="Yes"/>
    <s v="I"/>
    <s v="C"/>
    <s v="Yes"/>
    <m/>
    <m/>
    <m/>
    <x v="4"/>
    <m/>
    <m/>
    <m/>
    <m/>
  </r>
  <r>
    <n v="1382"/>
    <x v="21"/>
    <s v="Data Entry Operator/ Documentation Officer - Life Sciences"/>
    <s v="LFS/Q0510"/>
    <n v="4"/>
    <m/>
    <m/>
    <m/>
    <m/>
    <m/>
    <n v="3"/>
    <n v="1"/>
    <s v="Diploma in Computer Science"/>
    <m/>
    <m/>
    <n v="130"/>
    <m/>
    <m/>
    <m/>
    <m/>
    <m/>
    <m/>
    <s v="I"/>
    <m/>
    <m/>
    <m/>
    <m/>
    <m/>
    <x v="4"/>
    <m/>
    <m/>
    <m/>
    <m/>
  </r>
  <r>
    <n v="1383"/>
    <x v="21"/>
    <s v="Production Planning Supervisor/ In charge/ Engineer - Life Sciences"/>
    <s v="LFS/Q0206"/>
    <n v="5"/>
    <m/>
    <m/>
    <m/>
    <m/>
    <m/>
    <n v="5"/>
    <n v="1"/>
    <s v="Diploma/D.Pharma/ITI/B.Sc"/>
    <m/>
    <m/>
    <n v="395"/>
    <m/>
    <m/>
    <m/>
    <m/>
    <m/>
    <m/>
    <s v="I"/>
    <m/>
    <m/>
    <m/>
    <m/>
    <m/>
    <x v="4"/>
    <m/>
    <m/>
    <m/>
    <m/>
  </r>
  <r>
    <n v="1384"/>
    <x v="21"/>
    <s v="Maintenance Supervisor/ In charge - HVAC - Life Sciences"/>
    <s v="LFS/Q0209"/>
    <n v="5"/>
    <m/>
    <m/>
    <m/>
    <m/>
    <m/>
    <n v="5"/>
    <n v="1"/>
    <s v="Diploma/D.Pharma/ITI/B.Sc"/>
    <m/>
    <m/>
    <n v="375"/>
    <m/>
    <m/>
    <m/>
    <m/>
    <m/>
    <m/>
    <s v="I"/>
    <m/>
    <m/>
    <m/>
    <m/>
    <m/>
    <x v="4"/>
    <m/>
    <m/>
    <m/>
    <m/>
  </r>
  <r>
    <n v="1385"/>
    <x v="21"/>
    <s v="Maintenance Supervisor/ In charge - Water - Life Sciences"/>
    <s v="LFS/Q0210"/>
    <n v="5"/>
    <m/>
    <m/>
    <m/>
    <m/>
    <m/>
    <n v="5"/>
    <n v="1"/>
    <s v="Diploma in Mechanical /ITI (Plumbing)"/>
    <m/>
    <m/>
    <n v="375"/>
    <m/>
    <m/>
    <m/>
    <m/>
    <m/>
    <m/>
    <s v="I"/>
    <m/>
    <m/>
    <m/>
    <m/>
    <m/>
    <x v="4"/>
    <m/>
    <m/>
    <m/>
    <m/>
  </r>
  <r>
    <n v="1386"/>
    <x v="21"/>
    <s v="Maintenance Supervisor/ In charge - Gases - Life Sciences"/>
    <s v="LFS/Q0211"/>
    <n v="5"/>
    <m/>
    <m/>
    <m/>
    <m/>
    <m/>
    <n v="5"/>
    <n v="1"/>
    <s v="Diploma/ITI/ B.Sc"/>
    <m/>
    <m/>
    <n v="375"/>
    <m/>
    <m/>
    <m/>
    <m/>
    <m/>
    <m/>
    <s v="I"/>
    <m/>
    <m/>
    <m/>
    <m/>
    <m/>
    <x v="4"/>
    <m/>
    <m/>
    <m/>
    <m/>
  </r>
  <r>
    <n v="1387"/>
    <x v="21"/>
    <s v="Maintenance Supervisor/ In charge - Steam - Life Sciences"/>
    <s v="LFS/Q0212"/>
    <n v="5"/>
    <m/>
    <m/>
    <m/>
    <m/>
    <m/>
    <n v="5"/>
    <n v="1"/>
    <s v="Diploma/ ITI/B.Sc"/>
    <m/>
    <m/>
    <n v="375"/>
    <m/>
    <m/>
    <m/>
    <m/>
    <m/>
    <m/>
    <s v="I"/>
    <m/>
    <m/>
    <m/>
    <m/>
    <m/>
    <x v="4"/>
    <m/>
    <m/>
    <m/>
    <m/>
  </r>
  <r>
    <n v="1388"/>
    <x v="21"/>
    <s v="Validation Supervisor/ In charge - Life Sciences"/>
    <s v="LFS/Q0305"/>
    <n v="4"/>
    <m/>
    <m/>
    <m/>
    <m/>
    <m/>
    <n v="6"/>
    <n v="1"/>
    <s v="D.Pharma/ Diploma / B.Sc in in a scientific or engineering related field"/>
    <m/>
    <m/>
    <n v="300"/>
    <m/>
    <m/>
    <m/>
    <m/>
    <m/>
    <m/>
    <s v="I"/>
    <m/>
    <m/>
    <m/>
    <m/>
    <m/>
    <x v="4"/>
    <m/>
    <m/>
    <m/>
    <m/>
  </r>
  <r>
    <n v="1389"/>
    <x v="21"/>
    <s v="QC Assistant - Visual Inspection/ Visual Inspector - Life Sciences"/>
    <s v="LFS/Q0310"/>
    <n v="3"/>
    <m/>
    <m/>
    <m/>
    <m/>
    <m/>
    <n v="5"/>
    <n v="1"/>
    <s v="10th – 12th Class"/>
    <m/>
    <m/>
    <n v="200"/>
    <m/>
    <m/>
    <m/>
    <m/>
    <m/>
    <m/>
    <s v="I"/>
    <m/>
    <m/>
    <m/>
    <m/>
    <m/>
    <x v="4"/>
    <m/>
    <m/>
    <m/>
    <m/>
  </r>
  <r>
    <n v="1390"/>
    <x v="21"/>
    <s v="Lab Technician/ Assistant - Life Sciences"/>
    <s v="LFS/Q0509"/>
    <n v="3"/>
    <m/>
    <m/>
    <m/>
    <m/>
    <m/>
    <n v="8"/>
    <n v="1"/>
    <s v="12th Class"/>
    <n v="100"/>
    <n v="130"/>
    <n v="230"/>
    <m/>
    <m/>
    <m/>
    <m/>
    <s v="Yes"/>
    <s v="Yes"/>
    <s v="I"/>
    <s v="A"/>
    <s v="Yes"/>
    <m/>
    <m/>
    <m/>
    <x v="4"/>
    <m/>
    <m/>
    <m/>
    <m/>
  </r>
  <r>
    <n v="1391"/>
    <x v="21"/>
    <s v="Research Associate/ Associate Scientist - Product Development"/>
    <s v="LFS/Q0505"/>
    <n v="5"/>
    <m/>
    <m/>
    <m/>
    <m/>
    <m/>
    <n v="6"/>
    <n v="1"/>
    <s v="Masters in relevant discipline/ M. Pharma"/>
    <m/>
    <m/>
    <n v="370"/>
    <m/>
    <m/>
    <m/>
    <m/>
    <m/>
    <m/>
    <s v="I"/>
    <m/>
    <m/>
    <m/>
    <m/>
    <m/>
    <x v="4"/>
    <m/>
    <m/>
    <m/>
    <m/>
  </r>
  <r>
    <n v="1392"/>
    <x v="21"/>
    <s v="Research Associate/ Associate Scientist - Analytical/ Technical/Process Development"/>
    <s v="LFS/Q0511"/>
    <n v="5"/>
    <m/>
    <m/>
    <m/>
    <m/>
    <m/>
    <n v="6"/>
    <n v="1"/>
    <s v="Masters in relevant discipline/ M. Pharma"/>
    <m/>
    <m/>
    <n v="370"/>
    <m/>
    <m/>
    <m/>
    <m/>
    <m/>
    <m/>
    <s v="I"/>
    <m/>
    <m/>
    <m/>
    <m/>
    <m/>
    <x v="4"/>
    <m/>
    <m/>
    <m/>
    <m/>
  </r>
  <r>
    <n v="1393"/>
    <x v="21"/>
    <s v="Store Assistant-Life Sciences"/>
    <s v="LFS/Q0604"/>
    <n v="3"/>
    <m/>
    <m/>
    <m/>
    <m/>
    <m/>
    <n v="5"/>
    <n v="1"/>
    <s v="10th – 12th Class"/>
    <n v="130"/>
    <n v="150"/>
    <n v="280"/>
    <m/>
    <m/>
    <m/>
    <m/>
    <s v="Yes"/>
    <s v="Yes"/>
    <s v="I"/>
    <s v="A"/>
    <s v="Yes"/>
    <m/>
    <m/>
    <m/>
    <x v="4"/>
    <m/>
    <m/>
    <m/>
    <m/>
  </r>
  <r>
    <n v="1394"/>
    <x v="21"/>
    <s v="Store Chemist/ Supervisor/ In charge - Finished Goods - Life Sciences "/>
    <s v="LFS/Q0603"/>
    <n v="4"/>
    <m/>
    <m/>
    <m/>
    <m/>
    <m/>
    <n v="5"/>
    <n v="1"/>
    <s v="Diploma/ D.Pharma/ ITI/ B.Sc"/>
    <m/>
    <m/>
    <n v="220"/>
    <m/>
    <m/>
    <m/>
    <m/>
    <m/>
    <m/>
    <s v="I"/>
    <m/>
    <m/>
    <m/>
    <m/>
    <m/>
    <x v="4"/>
    <m/>
    <m/>
    <m/>
    <m/>
  </r>
  <r>
    <n v="1395"/>
    <x v="21"/>
    <s v="Store Chemist/ Supervisor/ In charge - Packaging Material - Life Sciences "/>
    <s v="LFS/Q0602"/>
    <n v="4"/>
    <m/>
    <m/>
    <m/>
    <m/>
    <m/>
    <n v="5"/>
    <n v="1"/>
    <s v="Diploma/ D.Pharma/ ITI/ B.Sc"/>
    <m/>
    <m/>
    <n v="220"/>
    <m/>
    <m/>
    <m/>
    <m/>
    <m/>
    <m/>
    <s v="I"/>
    <m/>
    <m/>
    <m/>
    <m/>
    <m/>
    <x v="4"/>
    <m/>
    <m/>
    <m/>
    <m/>
  </r>
  <r>
    <n v="1396"/>
    <x v="21"/>
    <s v="Production/ Manufacturing Biologist"/>
    <s v="LFS/Q2201"/>
    <n v="5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s v="I"/>
    <m/>
    <m/>
    <m/>
    <m/>
    <m/>
    <x v="4"/>
    <m/>
    <m/>
    <m/>
    <m/>
  </r>
  <r>
    <n v="1397"/>
    <x v="21"/>
    <s v="QC Biologist"/>
    <s v="LFS/Q2301"/>
    <n v="5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s v="I"/>
    <m/>
    <m/>
    <m/>
    <m/>
    <m/>
    <x v="4"/>
    <m/>
    <m/>
    <m/>
    <m/>
  </r>
  <r>
    <n v="1398"/>
    <x v="21"/>
    <s v="QC Biologist - Packaging"/>
    <s v="LFS/Q2302"/>
    <n v="5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s v="I"/>
    <m/>
    <m/>
    <m/>
    <m/>
    <m/>
    <x v="4"/>
    <m/>
    <m/>
    <m/>
    <m/>
  </r>
  <r>
    <n v="1399"/>
    <x v="21"/>
    <s v="QC Biologist - Batch Release Testing"/>
    <s v="LFS/Q2303"/>
    <n v="5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s v="I"/>
    <m/>
    <m/>
    <m/>
    <m/>
    <m/>
    <x v="4"/>
    <m/>
    <m/>
    <m/>
    <m/>
  </r>
  <r>
    <n v="1400"/>
    <x v="21"/>
    <s v="Drug Regulatory Affairs Chemist"/>
    <s v="LFS/Q0501"/>
    <n v="5"/>
    <m/>
    <m/>
    <m/>
    <m/>
    <m/>
    <n v="5"/>
    <n v="1"/>
    <s v="Mechanical &amp; Chemical Engineering/ Graduate in Science/ B.Pharmacy (Preferable)"/>
    <m/>
    <m/>
    <n v="300"/>
    <m/>
    <m/>
    <m/>
    <m/>
    <m/>
    <m/>
    <s v="I"/>
    <m/>
    <m/>
    <m/>
    <m/>
    <m/>
    <x v="4"/>
    <m/>
    <m/>
    <m/>
    <m/>
  </r>
  <r>
    <n v="1401"/>
    <x v="21"/>
    <s v="Regulatory Medical Writer"/>
    <s v="LFS/Q0504"/>
    <n v="5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m/>
    <x v="4"/>
    <m/>
    <m/>
    <m/>
    <m/>
  </r>
  <r>
    <n v="1402"/>
    <x v="21"/>
    <s v="Clean Room Engineer"/>
    <s v="LFS/Q0218"/>
    <n v="4"/>
    <m/>
    <m/>
    <m/>
    <m/>
    <m/>
    <n v="5"/>
    <n v="1"/>
    <s v="Diploma/ D.Pharma/ B.Sc/ Graduation in any field"/>
    <m/>
    <m/>
    <n v="270"/>
    <m/>
    <m/>
    <m/>
    <m/>
    <m/>
    <m/>
    <s v="I"/>
    <m/>
    <m/>
    <m/>
    <m/>
    <m/>
    <x v="4"/>
    <m/>
    <m/>
    <m/>
    <m/>
  </r>
  <r>
    <n v="1403"/>
    <x v="21"/>
    <s v="EHS Manager - Life Sciences"/>
    <s v="LFS/Q0214"/>
    <n v="7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s v="I"/>
    <m/>
    <m/>
    <m/>
    <m/>
    <m/>
    <x v="4"/>
    <m/>
    <m/>
    <m/>
    <m/>
  </r>
  <r>
    <n v="1404"/>
    <x v="21"/>
    <s v="Packaging Supervisor - Manual and Machine - Life Sciences"/>
    <s v="LFS/Q0205"/>
    <n v="5"/>
    <m/>
    <m/>
    <m/>
    <m/>
    <m/>
    <n v="5"/>
    <n v="1"/>
    <s v="Diploma/D.Pharma/ Graduation in any field/ Diploma in Packaging"/>
    <m/>
    <m/>
    <n v="390"/>
    <m/>
    <m/>
    <m/>
    <m/>
    <m/>
    <m/>
    <s v="I"/>
    <m/>
    <m/>
    <m/>
    <m/>
    <m/>
    <x v="4"/>
    <m/>
    <m/>
    <m/>
    <m/>
  </r>
  <r>
    <n v="1405"/>
    <x v="21"/>
    <s v="Clinical Research Associate "/>
    <s v="LFS/Q0503"/>
    <n v="5"/>
    <m/>
    <m/>
    <m/>
    <m/>
    <m/>
    <n v="4"/>
    <n v="1"/>
    <s v="B. Pharma preferable/ B. Sc. / Clinical Research certification"/>
    <m/>
    <m/>
    <n v="270"/>
    <m/>
    <m/>
    <m/>
    <m/>
    <m/>
    <m/>
    <s v="I"/>
    <m/>
    <m/>
    <m/>
    <m/>
    <m/>
    <x v="4"/>
    <m/>
    <m/>
    <m/>
    <m/>
  </r>
  <r>
    <n v="1406"/>
    <x v="21"/>
    <s v="Vendor and Internal Audit In charge - Life Sciences"/>
    <s v="LFS/Q0306"/>
    <n v="5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s v="I"/>
    <m/>
    <m/>
    <m/>
    <m/>
    <m/>
    <x v="4"/>
    <m/>
    <m/>
    <m/>
    <m/>
  </r>
  <r>
    <n v="1407"/>
    <x v="21"/>
    <s v="Stability Specialist  - Life Sciences"/>
    <s v="LFS/Q0304"/>
    <n v="5"/>
    <m/>
    <m/>
    <m/>
    <m/>
    <m/>
    <n v="6"/>
    <n v="1"/>
    <s v="B.Sc in Chemistry, biology or Life Science discipline/ B. Pharma"/>
    <m/>
    <m/>
    <n v="365"/>
    <m/>
    <m/>
    <m/>
    <m/>
    <m/>
    <m/>
    <s v="I"/>
    <m/>
    <m/>
    <m/>
    <m/>
    <m/>
    <x v="4"/>
    <m/>
    <m/>
    <m/>
    <m/>
  </r>
  <r>
    <n v="1408"/>
    <x v="21"/>
    <s v="Quality Management System In charge - Life Sciences"/>
    <s v="LFS/Q0311"/>
    <n v="5"/>
    <m/>
    <m/>
    <m/>
    <m/>
    <m/>
    <n v="5"/>
    <n v="1"/>
    <s v="B. Pharma / M. Sc with majors in Biology, Biochemistry, Pharmaceutical Science"/>
    <m/>
    <m/>
    <n v="375"/>
    <m/>
    <m/>
    <m/>
    <m/>
    <m/>
    <m/>
    <s v="I"/>
    <m/>
    <m/>
    <m/>
    <m/>
    <m/>
    <x v="4"/>
    <m/>
    <m/>
    <m/>
    <m/>
  </r>
  <r>
    <n v="1409"/>
    <x v="21"/>
    <s v="QA Chemist Process Validation - Life Sciences"/>
    <s v="LFS/Q0303"/>
    <n v="5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m/>
    <x v="4"/>
    <m/>
    <m/>
    <m/>
    <m/>
  </r>
  <r>
    <n v="1410"/>
    <x v="21"/>
    <s v="Telesales Executive - Life Sciences"/>
    <s v="LFS/Q0404"/>
    <n v="4"/>
    <m/>
    <m/>
    <m/>
    <m/>
    <m/>
    <n v="4"/>
    <n v="1"/>
    <s v="Diploma/D.Pharma/ITI/Graduate in any science-related field"/>
    <m/>
    <m/>
    <n v="220"/>
    <m/>
    <m/>
    <m/>
    <m/>
    <m/>
    <m/>
    <s v="II"/>
    <m/>
    <m/>
    <m/>
    <m/>
    <m/>
    <x v="4"/>
    <m/>
    <m/>
    <m/>
    <m/>
  </r>
  <r>
    <n v="1411"/>
    <x v="21"/>
    <s v="Associate Brand Manager - Life Sciences"/>
    <s v="LFS/Q0405"/>
    <n v="5"/>
    <m/>
    <m/>
    <m/>
    <m/>
    <m/>
    <n v="4"/>
    <n v="1"/>
    <s v="B. Pharma/ Graduate specifically in marketing, advertising or a business related subject"/>
    <m/>
    <m/>
    <n v="250"/>
    <m/>
    <m/>
    <m/>
    <m/>
    <m/>
    <m/>
    <s v="II"/>
    <m/>
    <m/>
    <m/>
    <m/>
    <m/>
    <x v="4"/>
    <m/>
    <m/>
    <m/>
    <m/>
  </r>
  <r>
    <n v="1412"/>
    <x v="21"/>
    <s v="Market Research Specialist - Life Sciences"/>
    <s v="LFS/Q0403"/>
    <n v="4"/>
    <m/>
    <m/>
    <m/>
    <m/>
    <m/>
    <n v="5"/>
    <n v="1"/>
    <s v="B.Tech in Biotechnology/ B. Pharma / Graduate in a related field (preferably biotechnology)"/>
    <m/>
    <m/>
    <n v="250"/>
    <m/>
    <m/>
    <m/>
    <m/>
    <m/>
    <m/>
    <s v="II"/>
    <m/>
    <m/>
    <m/>
    <m/>
    <m/>
    <x v="4"/>
    <m/>
    <m/>
    <m/>
    <m/>
  </r>
  <r>
    <n v="1413"/>
    <x v="21"/>
    <s v="Business Development Executive - Life Sciences"/>
    <s v="LFS/Q0402"/>
    <n v="4"/>
    <m/>
    <m/>
    <m/>
    <m/>
    <m/>
    <n v="4"/>
    <n v="1"/>
    <s v="BBA/ B.Tech/B. Pharma/ B.Sc in a related discipline"/>
    <m/>
    <m/>
    <n v="250"/>
    <m/>
    <m/>
    <m/>
    <m/>
    <m/>
    <m/>
    <s v="II"/>
    <m/>
    <m/>
    <m/>
    <m/>
    <m/>
    <x v="4"/>
    <m/>
    <m/>
    <m/>
    <m/>
  </r>
  <r>
    <n v="1414"/>
    <x v="21"/>
    <s v="Demand Planning Manager - Life Sciences"/>
    <s v="LFS/Q0606"/>
    <n v="6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m/>
    <x v="4"/>
    <m/>
    <m/>
    <m/>
    <m/>
  </r>
  <r>
    <n v="1415"/>
    <x v="21"/>
    <s v="SCM Executive - Life Sciences"/>
    <s v="LFS/Q0610"/>
    <n v="4"/>
    <m/>
    <m/>
    <m/>
    <m/>
    <m/>
    <n v="9"/>
    <n v="1"/>
    <s v="BBA/ B.Tech / B.Sc in a related discipline"/>
    <m/>
    <m/>
    <n v="270"/>
    <m/>
    <m/>
    <m/>
    <m/>
    <m/>
    <m/>
    <s v="I"/>
    <m/>
    <m/>
    <m/>
    <m/>
    <m/>
    <x v="4"/>
    <m/>
    <m/>
    <m/>
    <m/>
  </r>
  <r>
    <n v="1416"/>
    <x v="21"/>
    <s v="Supply Planning Manager - Life Sciences"/>
    <s v="LFS/Q0612"/>
    <n v="6"/>
    <m/>
    <m/>
    <m/>
    <m/>
    <m/>
    <n v="5"/>
    <n v="1"/>
    <s v="B.Tech/ B. Pharma / Graduate in any field/ B.Com/ BBA"/>
    <m/>
    <m/>
    <n v="270"/>
    <m/>
    <m/>
    <m/>
    <m/>
    <m/>
    <m/>
    <s v="I"/>
    <m/>
    <m/>
    <m/>
    <m/>
    <m/>
    <x v="4"/>
    <m/>
    <m/>
    <m/>
    <m/>
  </r>
  <r>
    <n v="1417"/>
    <x v="21"/>
    <s v="Supply Chain Manager  - Life Sciences"/>
    <s v="LFS/Q0611"/>
    <n v="6"/>
    <m/>
    <m/>
    <m/>
    <m/>
    <m/>
    <n v="6"/>
    <n v="1"/>
    <s v="B.Tech/ B. Pharma / Graduate in any field/ B.Com"/>
    <m/>
    <m/>
    <n v="300"/>
    <m/>
    <m/>
    <m/>
    <m/>
    <m/>
    <m/>
    <s v="I"/>
    <m/>
    <m/>
    <m/>
    <m/>
    <m/>
    <x v="4"/>
    <m/>
    <m/>
    <m/>
    <m/>
  </r>
  <r>
    <n v="1418"/>
    <x v="21"/>
    <s v="Sourcing Lead/Vendor Development - Life Sciences"/>
    <s v="LFS/Q0613"/>
    <n v="5"/>
    <m/>
    <m/>
    <m/>
    <m/>
    <m/>
    <n v="4"/>
    <n v="1"/>
    <s v="BBA/ B.Tech/ B.Sc in a related discipline/ B.Com"/>
    <m/>
    <m/>
    <n v="230"/>
    <m/>
    <m/>
    <m/>
    <m/>
    <m/>
    <m/>
    <s v="I"/>
    <m/>
    <m/>
    <m/>
    <m/>
    <m/>
    <x v="4"/>
    <m/>
    <m/>
    <m/>
    <m/>
  </r>
  <r>
    <n v="1419"/>
    <x v="21"/>
    <s v="Licensing Manager - Life Sciences"/>
    <s v="LFS/Q0609"/>
    <n v="6"/>
    <m/>
    <m/>
    <m/>
    <m/>
    <m/>
    <n v="5"/>
    <n v="1"/>
    <s v="B. Pharma /Graduate in any field / LLB"/>
    <m/>
    <m/>
    <n v="250"/>
    <m/>
    <m/>
    <m/>
    <m/>
    <m/>
    <m/>
    <s v="I"/>
    <m/>
    <m/>
    <m/>
    <m/>
    <m/>
    <x v="4"/>
    <m/>
    <m/>
    <m/>
    <m/>
  </r>
  <r>
    <n v="1420"/>
    <x v="21"/>
    <s v="Coordination Manager - Life Sciences"/>
    <s v="LFS/Q0605"/>
    <n v="6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m/>
    <x v="4"/>
    <m/>
    <m/>
    <m/>
    <m/>
  </r>
  <r>
    <n v="1421"/>
    <x v="21"/>
    <s v="Export Logistics Manager - Life Sciences"/>
    <s v="LFS/Q0607"/>
    <n v="6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m/>
    <x v="4"/>
    <m/>
    <m/>
    <m/>
    <m/>
  </r>
  <r>
    <n v="1422"/>
    <x v="21"/>
    <s v="Import Logistics Manager - Life Sciences"/>
    <s v="LFS/Q0608"/>
    <n v="6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m/>
    <x v="4"/>
    <m/>
    <m/>
    <m/>
    <m/>
  </r>
  <r>
    <n v="1423"/>
    <x v="21"/>
    <s v="Scientific Medical Writer"/>
    <s v="LFS/Q0506"/>
    <n v="5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m/>
    <x v="4"/>
    <m/>
    <m/>
    <m/>
    <m/>
  </r>
  <r>
    <n v="1424"/>
    <x v="21"/>
    <s v="Scientist Clinical Research Development "/>
    <s v="LFS/Q0507"/>
    <n v="6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s v="I"/>
    <m/>
    <m/>
    <m/>
    <m/>
    <m/>
    <x v="4"/>
    <m/>
    <m/>
    <m/>
    <m/>
  </r>
  <r>
    <n v="1425"/>
    <x v="21"/>
    <s v="Bio Process Engineer"/>
    <s v="LFS/Q0219"/>
    <n v="4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s v="I"/>
    <m/>
    <m/>
    <m/>
    <m/>
    <m/>
    <x v="4"/>
    <m/>
    <m/>
    <m/>
    <m/>
  </r>
  <r>
    <n v="1426"/>
    <x v="21"/>
    <s v="QA Chemist Equipment Validation - Life Sciences"/>
    <s v="LFS/Q0312"/>
    <n v="5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m/>
    <x v="4"/>
    <m/>
    <m/>
    <m/>
    <m/>
  </r>
  <r>
    <n v="1427"/>
    <x v="22"/>
    <s v="Warehouse Picker"/>
    <s v="LSC/Q2102"/>
    <n v="3"/>
    <m/>
    <m/>
    <m/>
    <m/>
    <m/>
    <n v="4"/>
    <n v="1"/>
    <s v="Middle School (Class VIII)"/>
    <n v="80"/>
    <n v="190"/>
    <n v="270"/>
    <m/>
    <m/>
    <m/>
    <m/>
    <s v="Yes"/>
    <s v="Yes"/>
    <s v="II"/>
    <s v="A"/>
    <s v="Yes"/>
    <m/>
    <m/>
    <m/>
    <x v="2"/>
    <m/>
    <m/>
    <m/>
    <m/>
  </r>
  <r>
    <n v="1428"/>
    <x v="22"/>
    <s v="Kitting and Labelling"/>
    <s v="LSC/Q2304"/>
    <n v="2"/>
    <m/>
    <m/>
    <m/>
    <m/>
    <m/>
    <n v="4"/>
    <n v="1"/>
    <s v="10th Class"/>
    <m/>
    <m/>
    <n v="230"/>
    <m/>
    <m/>
    <m/>
    <m/>
    <m/>
    <m/>
    <m/>
    <m/>
    <m/>
    <m/>
    <m/>
    <m/>
    <x v="2"/>
    <m/>
    <m/>
    <m/>
    <m/>
  </r>
  <r>
    <n v="1429"/>
    <x v="22"/>
    <s v="Warehouse Binner"/>
    <s v="LSC/Q2105"/>
    <n v="3"/>
    <m/>
    <m/>
    <m/>
    <m/>
    <m/>
    <n v="4"/>
    <n v="1"/>
    <s v="Middle School (Class VIII)"/>
    <n v="80"/>
    <n v="190"/>
    <n v="270"/>
    <m/>
    <m/>
    <m/>
    <m/>
    <s v="Yes"/>
    <m/>
    <m/>
    <m/>
    <m/>
    <m/>
    <m/>
    <m/>
    <x v="2"/>
    <m/>
    <m/>
    <m/>
    <m/>
  </r>
  <r>
    <n v="1430"/>
    <x v="22"/>
    <s v="Warehouse Packer"/>
    <s v="LSC/Q2303"/>
    <n v="3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m/>
    <x v="2"/>
    <m/>
    <m/>
    <m/>
    <m/>
  </r>
  <r>
    <n v="1431"/>
    <x v="22"/>
    <s v="Inventory Clerk"/>
    <s v="LSC/Q2108"/>
    <n v="3"/>
    <m/>
    <m/>
    <m/>
    <m/>
    <m/>
    <n v="3"/>
    <n v="1"/>
    <s v="12th Class"/>
    <n v="75"/>
    <n v="175"/>
    <n v="250"/>
    <m/>
    <m/>
    <m/>
    <m/>
    <s v="Yes"/>
    <s v="Yes"/>
    <s v="I"/>
    <s v="A"/>
    <s v="Yes"/>
    <m/>
    <m/>
    <m/>
    <x v="2"/>
    <m/>
    <m/>
    <m/>
    <m/>
  </r>
  <r>
    <n v="1432"/>
    <x v="22"/>
    <s v="Loader/Unloader"/>
    <s v="LSC/Q1110"/>
    <n v="2"/>
    <m/>
    <m/>
    <m/>
    <m/>
    <m/>
    <n v="6"/>
    <n v="1"/>
    <s v="7th Class"/>
    <m/>
    <m/>
    <n v="260"/>
    <m/>
    <m/>
    <m/>
    <m/>
    <m/>
    <m/>
    <m/>
    <m/>
    <m/>
    <m/>
    <m/>
    <m/>
    <x v="2"/>
    <m/>
    <m/>
    <m/>
    <m/>
  </r>
  <r>
    <n v="1433"/>
    <x v="22"/>
    <s v="Warehouse Supervisor"/>
    <s v="LSC/Q2307"/>
    <n v="5"/>
    <m/>
    <m/>
    <m/>
    <m/>
    <m/>
    <n v="4"/>
    <n v="1"/>
    <s v="Diploma (Any, Engineering, Arts, Commerce)"/>
    <n v="208"/>
    <n v="32"/>
    <n v="240"/>
    <m/>
    <m/>
    <m/>
    <m/>
    <s v="Yes"/>
    <s v="Yes"/>
    <m/>
    <m/>
    <m/>
    <s v="Cat 1 (Phase 1)"/>
    <m/>
    <m/>
    <x v="2"/>
    <m/>
    <m/>
    <m/>
    <m/>
  </r>
  <r>
    <n v="1434"/>
    <x v="22"/>
    <s v="Reach Truck Operator"/>
    <s v="LSC/Q2111"/>
    <n v="4"/>
    <m/>
    <m/>
    <m/>
    <m/>
    <m/>
    <n v="4"/>
    <n v="1"/>
    <s v="Middle School (Class VIII)"/>
    <m/>
    <m/>
    <n v="300"/>
    <m/>
    <m/>
    <m/>
    <m/>
    <m/>
    <m/>
    <m/>
    <m/>
    <m/>
    <m/>
    <m/>
    <m/>
    <x v="2"/>
    <m/>
    <m/>
    <m/>
    <m/>
  </r>
  <r>
    <n v="1435"/>
    <x v="22"/>
    <s v="Receiving Assistant"/>
    <s v="LSC/Q2112"/>
    <n v="3"/>
    <m/>
    <m/>
    <m/>
    <m/>
    <m/>
    <n v="4"/>
    <n v="1"/>
    <s v="10th Class"/>
    <m/>
    <m/>
    <n v="250"/>
    <m/>
    <m/>
    <m/>
    <m/>
    <m/>
    <m/>
    <m/>
    <m/>
    <m/>
    <m/>
    <m/>
    <m/>
    <x v="2"/>
    <m/>
    <m/>
    <m/>
    <m/>
  </r>
  <r>
    <n v="1436"/>
    <x v="22"/>
    <s v="Warehouse Quality Checker"/>
    <s v="LSC/Q2313"/>
    <n v="3"/>
    <m/>
    <m/>
    <m/>
    <m/>
    <m/>
    <n v="4"/>
    <n v="1"/>
    <s v="10th Class"/>
    <m/>
    <m/>
    <n v="300"/>
    <m/>
    <m/>
    <m/>
    <m/>
    <m/>
    <m/>
    <m/>
    <m/>
    <m/>
    <m/>
    <m/>
    <m/>
    <x v="2"/>
    <m/>
    <m/>
    <m/>
    <m/>
  </r>
  <r>
    <n v="1437"/>
    <x v="22"/>
    <s v="Loading Supervisor"/>
    <s v="LSC/Q2314"/>
    <n v="3"/>
    <m/>
    <m/>
    <m/>
    <m/>
    <m/>
    <n v="4"/>
    <n v="1"/>
    <s v="10th Class"/>
    <m/>
    <m/>
    <n v="280"/>
    <m/>
    <m/>
    <m/>
    <m/>
    <m/>
    <m/>
    <m/>
    <m/>
    <m/>
    <s v="Cat 1 (Phase 1)"/>
    <m/>
    <m/>
    <x v="2"/>
    <m/>
    <m/>
    <m/>
    <m/>
  </r>
  <r>
    <n v="1438"/>
    <x v="22"/>
    <s v="Material Handling Equipment (MHE) Maintenance Technician"/>
    <s v="LSC/Q2315"/>
    <n v="4"/>
    <m/>
    <m/>
    <m/>
    <m/>
    <m/>
    <n v="4"/>
    <n v="1"/>
    <s v="10th Class"/>
    <m/>
    <m/>
    <n v="280"/>
    <m/>
    <m/>
    <m/>
    <m/>
    <m/>
    <m/>
    <m/>
    <m/>
    <m/>
    <m/>
    <m/>
    <m/>
    <x v="2"/>
    <m/>
    <m/>
    <m/>
    <m/>
  </r>
  <r>
    <n v="1439"/>
    <x v="22"/>
    <s v="Goods Packaging Machine Operator"/>
    <s v="LSC/Q2216"/>
    <n v="4"/>
    <m/>
    <m/>
    <m/>
    <m/>
    <m/>
    <n v="5"/>
    <n v="1"/>
    <s v="10th Class"/>
    <m/>
    <m/>
    <n v="360"/>
    <m/>
    <m/>
    <m/>
    <m/>
    <m/>
    <m/>
    <m/>
    <m/>
    <m/>
    <m/>
    <m/>
    <m/>
    <x v="2"/>
    <m/>
    <m/>
    <m/>
    <m/>
  </r>
  <r>
    <n v="1440"/>
    <x v="22"/>
    <s v="Warehouse Claims Coordinator"/>
    <s v="LSC/Q2117"/>
    <n v="4"/>
    <m/>
    <m/>
    <m/>
    <m/>
    <m/>
    <n v="4"/>
    <n v="1"/>
    <s v="12th Class"/>
    <m/>
    <m/>
    <n v="290"/>
    <m/>
    <m/>
    <m/>
    <m/>
    <m/>
    <m/>
    <m/>
    <m/>
    <m/>
    <m/>
    <m/>
    <m/>
    <x v="2"/>
    <m/>
    <m/>
    <m/>
    <m/>
  </r>
  <r>
    <n v="1441"/>
    <x v="22"/>
    <s v="Transport Coordinator"/>
    <s v="LSC/Q1118"/>
    <n v="4"/>
    <m/>
    <m/>
    <m/>
    <m/>
    <m/>
    <n v="5"/>
    <n v="1"/>
    <s v="12th Class"/>
    <m/>
    <m/>
    <n v="330"/>
    <m/>
    <m/>
    <m/>
    <m/>
    <m/>
    <m/>
    <m/>
    <m/>
    <m/>
    <m/>
    <m/>
    <m/>
    <x v="2"/>
    <m/>
    <m/>
    <m/>
    <m/>
  </r>
  <r>
    <n v="1442"/>
    <x v="22"/>
    <s v="Transport Consolidator"/>
    <s v="LSC/Q1119"/>
    <n v="4"/>
    <m/>
    <m/>
    <m/>
    <m/>
    <m/>
    <n v="4"/>
    <n v="1"/>
    <s v="10th Class"/>
    <m/>
    <m/>
    <n v="290"/>
    <m/>
    <m/>
    <m/>
    <m/>
    <m/>
    <m/>
    <m/>
    <m/>
    <m/>
    <m/>
    <m/>
    <m/>
    <x v="2"/>
    <m/>
    <m/>
    <m/>
    <m/>
  </r>
  <r>
    <n v="1443"/>
    <x v="22"/>
    <s v="Consignment Booking Assistant"/>
    <s v="LSC/Q1120"/>
    <n v="3"/>
    <m/>
    <m/>
    <m/>
    <m/>
    <m/>
    <n v="4"/>
    <n v="1"/>
    <s v="12th Class"/>
    <n v="80"/>
    <n v="190"/>
    <n v="270"/>
    <m/>
    <m/>
    <m/>
    <m/>
    <s v="Yes"/>
    <s v="Yes"/>
    <s v="I"/>
    <s v="A"/>
    <s v="Yes"/>
    <m/>
    <m/>
    <m/>
    <x v="2"/>
    <m/>
    <m/>
    <m/>
    <m/>
  </r>
  <r>
    <n v="1444"/>
    <x v="22"/>
    <s v="Consignment Tracking Executive"/>
    <s v="LSC/Q1121"/>
    <n v="3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m/>
    <x v="2"/>
    <m/>
    <m/>
    <m/>
    <m/>
  </r>
  <r>
    <n v="1445"/>
    <x v="22"/>
    <s v="Documentation Assistant"/>
    <s v="LSC/Q1122"/>
    <n v="4"/>
    <m/>
    <m/>
    <m/>
    <m/>
    <m/>
    <n v="4"/>
    <n v="1"/>
    <s v="10th Class"/>
    <n v="80"/>
    <n v="190"/>
    <n v="270"/>
    <m/>
    <m/>
    <m/>
    <m/>
    <s v="Yes"/>
    <s v="Yes"/>
    <s v="I"/>
    <s v="A"/>
    <s v="Yes"/>
    <m/>
    <m/>
    <m/>
    <x v="2"/>
    <m/>
    <m/>
    <m/>
    <m/>
  </r>
  <r>
    <n v="1446"/>
    <x v="22"/>
    <s v="Courier Delivery Executive"/>
    <s v="LSC/Q3023"/>
    <n v="3"/>
    <m/>
    <m/>
    <m/>
    <m/>
    <m/>
    <n v="4"/>
    <n v="1"/>
    <s v="10th Class ,Preferably"/>
    <n v="80"/>
    <n v="190"/>
    <n v="270"/>
    <m/>
    <m/>
    <m/>
    <m/>
    <s v="Yes"/>
    <s v="Yes"/>
    <s v="I"/>
    <s v="A"/>
    <s v="Yes"/>
    <m/>
    <m/>
    <m/>
    <x v="5"/>
    <m/>
    <m/>
    <m/>
    <m/>
  </r>
  <r>
    <n v="1447"/>
    <x v="22"/>
    <s v="Courier Pick-up Executive"/>
    <s v="LSC/Q3024"/>
    <n v="3"/>
    <m/>
    <m/>
    <m/>
    <m/>
    <m/>
    <n v="4"/>
    <n v="1"/>
    <s v="10th Class ,Preferably"/>
    <m/>
    <m/>
    <n v="300"/>
    <m/>
    <m/>
    <m/>
    <m/>
    <m/>
    <m/>
    <m/>
    <m/>
    <m/>
    <m/>
    <m/>
    <m/>
    <x v="5"/>
    <m/>
    <m/>
    <m/>
    <m/>
  </r>
  <r>
    <n v="1448"/>
    <x v="22"/>
    <s v="Mail Handler"/>
    <s v="LSC/Q3025"/>
    <n v="2"/>
    <m/>
    <m/>
    <m/>
    <m/>
    <m/>
    <n v="4"/>
    <n v="1"/>
    <s v="10th Class ,Preferably"/>
    <m/>
    <m/>
    <n v="220"/>
    <m/>
    <m/>
    <m/>
    <m/>
    <m/>
    <m/>
    <m/>
    <m/>
    <m/>
    <m/>
    <m/>
    <m/>
    <x v="5"/>
    <m/>
    <m/>
    <m/>
    <m/>
  </r>
  <r>
    <n v="1449"/>
    <x v="22"/>
    <s v="Courier Sorter"/>
    <s v="LSC/Q3026"/>
    <n v="3"/>
    <m/>
    <m/>
    <m/>
    <m/>
    <m/>
    <n v="3"/>
    <n v="1"/>
    <s v="10th Class ,Preferably"/>
    <m/>
    <m/>
    <n v="170"/>
    <m/>
    <m/>
    <m/>
    <m/>
    <m/>
    <m/>
    <m/>
    <m/>
    <m/>
    <m/>
    <m/>
    <m/>
    <x v="5"/>
    <m/>
    <m/>
    <m/>
    <m/>
  </r>
  <r>
    <n v="1450"/>
    <x v="22"/>
    <s v="Shipment Bagging Agent"/>
    <s v="LSC/Q3027"/>
    <n v="3"/>
    <m/>
    <m/>
    <m/>
    <m/>
    <m/>
    <n v="4"/>
    <n v="1"/>
    <s v="10th Class ,Preferably"/>
    <m/>
    <m/>
    <n v="240"/>
    <m/>
    <m/>
    <m/>
    <m/>
    <m/>
    <m/>
    <m/>
    <m/>
    <m/>
    <m/>
    <m/>
    <m/>
    <x v="5"/>
    <m/>
    <m/>
    <m/>
    <m/>
  </r>
  <r>
    <n v="1451"/>
    <x v="22"/>
    <s v="Lead Courier"/>
    <s v="LSC/Q3028"/>
    <n v="5"/>
    <m/>
    <m/>
    <m/>
    <m/>
    <m/>
    <n v="4"/>
    <n v="1"/>
    <s v="Diploma/Graduate (Engineering, Arts, Commerce, Science)"/>
    <n v="236"/>
    <n v="56"/>
    <n v="292"/>
    <m/>
    <m/>
    <m/>
    <m/>
    <s v="Yes"/>
    <s v="Yes"/>
    <m/>
    <m/>
    <m/>
    <m/>
    <m/>
    <m/>
    <x v="11"/>
    <m/>
    <m/>
    <m/>
    <m/>
  </r>
  <r>
    <n v="1452"/>
    <x v="22"/>
    <s v="Shipment Classification Agent"/>
    <s v="LSC/Q3029"/>
    <n v="4"/>
    <m/>
    <m/>
    <m/>
    <m/>
    <m/>
    <n v="4"/>
    <n v="1"/>
    <s v="10th Class ,Preferably"/>
    <m/>
    <m/>
    <n v="320"/>
    <m/>
    <m/>
    <m/>
    <m/>
    <m/>
    <m/>
    <m/>
    <m/>
    <m/>
    <m/>
    <m/>
    <m/>
    <x v="5"/>
    <m/>
    <m/>
    <m/>
    <m/>
  </r>
  <r>
    <n v="1453"/>
    <x v="22"/>
    <s v="Clearance Support Agent"/>
    <s v="LSC/Q3030"/>
    <n v="4"/>
    <m/>
    <m/>
    <m/>
    <m/>
    <m/>
    <n v="4"/>
    <n v="1"/>
    <s v="Graduate (Engineering, Arts, Commerce, Science)"/>
    <m/>
    <m/>
    <n v="240"/>
    <m/>
    <m/>
    <m/>
    <m/>
    <m/>
    <m/>
    <m/>
    <m/>
    <m/>
    <m/>
    <m/>
    <m/>
    <x v="5"/>
    <m/>
    <m/>
    <m/>
    <m/>
  </r>
  <r>
    <n v="1454"/>
    <x v="22"/>
    <s v="Shipment Query Handler"/>
    <s v="LSC/Q3031"/>
    <n v="4"/>
    <m/>
    <m/>
    <m/>
    <m/>
    <m/>
    <n v="4"/>
    <n v="1"/>
    <s v="10th Class ,Preferably"/>
    <m/>
    <m/>
    <n v="250"/>
    <m/>
    <m/>
    <m/>
    <m/>
    <m/>
    <m/>
    <m/>
    <m/>
    <m/>
    <m/>
    <m/>
    <m/>
    <x v="5"/>
    <m/>
    <m/>
    <m/>
    <m/>
  </r>
  <r>
    <n v="1455"/>
    <x v="22"/>
    <s v="Delivery Management Cell Agent"/>
    <s v="LSC/Q3032"/>
    <n v="4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m/>
    <x v="5"/>
    <m/>
    <m/>
    <m/>
    <m/>
  </r>
  <r>
    <n v="1456"/>
    <x v="22"/>
    <s v="Courier Branch Sales Executive"/>
    <s v="LSC/Q3033"/>
    <n v="4"/>
    <m/>
    <m/>
    <m/>
    <m/>
    <m/>
    <n v="4"/>
    <n v="1"/>
    <s v="10th Class ,Preferably"/>
    <m/>
    <m/>
    <n v="220"/>
    <m/>
    <m/>
    <m/>
    <m/>
    <m/>
    <m/>
    <m/>
    <m/>
    <m/>
    <m/>
    <m/>
    <m/>
    <x v="5"/>
    <m/>
    <m/>
    <m/>
    <m/>
  </r>
  <r>
    <n v="1457"/>
    <x v="22"/>
    <s v="Courier Institutional Sales Executive"/>
    <s v="LSC/Q3034"/>
    <n v="4"/>
    <m/>
    <m/>
    <m/>
    <m/>
    <m/>
    <n v="4"/>
    <n v="1"/>
    <s v="Graduate (Engineering, Arts, Commerce, Science)"/>
    <m/>
    <m/>
    <n v="250"/>
    <m/>
    <m/>
    <m/>
    <m/>
    <m/>
    <m/>
    <m/>
    <m/>
    <m/>
    <m/>
    <m/>
    <m/>
    <x v="5"/>
    <m/>
    <m/>
    <m/>
    <m/>
  </r>
  <r>
    <n v="1458"/>
    <x v="22"/>
    <s v="Key Consignor Executive"/>
    <s v="LSC/Q3035"/>
    <n v="5"/>
    <m/>
    <m/>
    <m/>
    <m/>
    <m/>
    <n v="4"/>
    <n v="1"/>
    <s v="Graduate (Engineering, Arts, Commerce, Science)"/>
    <n v="236"/>
    <n v="56"/>
    <n v="292"/>
    <m/>
    <m/>
    <m/>
    <m/>
    <s v="Yes"/>
    <s v="Yes"/>
    <m/>
    <m/>
    <m/>
    <s v="Cat 1 (Phase 1)"/>
    <m/>
    <m/>
    <x v="5"/>
    <m/>
    <m/>
    <m/>
    <m/>
  </r>
  <r>
    <n v="1459"/>
    <x v="22"/>
    <s v="Courier Claims Processor"/>
    <s v="LSC/Q3036"/>
    <n v="5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m/>
    <x v="5"/>
    <m/>
    <m/>
    <m/>
    <m/>
  </r>
  <r>
    <n v="1460"/>
    <x v="22"/>
    <s v="Data Feeder Warehouse"/>
    <s v="LSC/Q2306"/>
    <n v="3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m/>
    <x v="5"/>
    <m/>
    <m/>
    <m/>
    <m/>
  </r>
  <r>
    <n v="1461"/>
    <x v="22"/>
    <s v="Cargo Surveyor"/>
    <s v="LSC/Q4901"/>
    <n v="4"/>
    <m/>
    <m/>
    <m/>
    <m/>
    <m/>
    <n v="4"/>
    <n v="1"/>
    <s v="10th Class ,Preferably"/>
    <m/>
    <m/>
    <n v="300"/>
    <m/>
    <m/>
    <m/>
    <m/>
    <m/>
    <m/>
    <s v="I"/>
    <m/>
    <m/>
    <m/>
    <m/>
    <m/>
    <x v="1"/>
    <m/>
    <m/>
    <m/>
    <m/>
  </r>
  <r>
    <n v="1462"/>
    <x v="22"/>
    <s v="Rail Mounted Quay Crane (RMQC) Operator"/>
    <s v="LSC/Q5001"/>
    <n v="4"/>
    <m/>
    <m/>
    <m/>
    <m/>
    <m/>
    <n v="4"/>
    <n v="1"/>
    <s v="ITI (Preferable)"/>
    <m/>
    <m/>
    <n v="300"/>
    <m/>
    <m/>
    <m/>
    <m/>
    <m/>
    <m/>
    <s v="I"/>
    <m/>
    <m/>
    <m/>
    <s v="MHE101"/>
    <m/>
    <x v="1"/>
    <m/>
    <m/>
    <m/>
    <m/>
  </r>
  <r>
    <n v="1463"/>
    <x v="22"/>
    <s v="Grab /ship Unloader (GSU) Crane operation"/>
    <s v="LSC/Q5002"/>
    <n v="4"/>
    <m/>
    <m/>
    <m/>
    <m/>
    <m/>
    <n v="4"/>
    <n v="1"/>
    <s v="ITI (Preferable)"/>
    <m/>
    <m/>
    <n v="300"/>
    <m/>
    <m/>
    <m/>
    <m/>
    <m/>
    <m/>
    <s v="I"/>
    <m/>
    <m/>
    <m/>
    <s v="MHE101"/>
    <m/>
    <x v="1"/>
    <m/>
    <m/>
    <m/>
    <m/>
  </r>
  <r>
    <n v="1464"/>
    <x v="22"/>
    <s v="Port Operation - Signalman"/>
    <s v="LSC/Q5003"/>
    <n v="3"/>
    <m/>
    <m/>
    <m/>
    <m/>
    <m/>
    <n v="3"/>
    <n v="1"/>
    <s v="8th Class, Preferably"/>
    <m/>
    <m/>
    <n v="240"/>
    <m/>
    <m/>
    <m/>
    <m/>
    <m/>
    <m/>
    <s v="II"/>
    <m/>
    <m/>
    <m/>
    <m/>
    <m/>
    <x v="1"/>
    <m/>
    <m/>
    <m/>
    <m/>
  </r>
  <r>
    <n v="1465"/>
    <x v="22"/>
    <s v="Documentation Executive - Freight Forwarding - Export"/>
    <s v="LSC/Q7601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6"/>
    <x v="22"/>
    <s v="Documentation Executive - Freight Forwarding - Import"/>
    <s v="LSC/Q7602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7"/>
    <x v="22"/>
    <s v="Documentation Executive - Custom Clearance - Export"/>
    <s v="LSC/Q7801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8"/>
    <x v="22"/>
    <s v="Documentation Executive - Custom Clearance - Import"/>
    <s v="LSC/Q7803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9"/>
    <x v="22"/>
    <s v="Field Operation Executive - Custom Clearance - Export"/>
    <s v="LSC/Q7802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70"/>
    <x v="22"/>
    <s v="Field Operation Executive - Custom Clearance - Import "/>
    <s v="LSC/Q7804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71"/>
    <x v="22"/>
    <s v="Refrigeration Equipment Maintenance Specialist"/>
    <s v="LSC/Q9101"/>
    <n v="5"/>
    <m/>
    <m/>
    <m/>
    <m/>
    <m/>
    <n v="6"/>
    <n v="1"/>
    <s v="ITI/Diploma"/>
    <m/>
    <m/>
    <n v="360"/>
    <m/>
    <m/>
    <m/>
    <m/>
    <m/>
    <m/>
    <s v="I"/>
    <s v="A,B,C"/>
    <m/>
    <m/>
    <m/>
    <m/>
    <x v="1"/>
    <m/>
    <m/>
    <m/>
    <m/>
  </r>
  <r>
    <n v="1472"/>
    <x v="22"/>
    <s v="Commissioning/ Modernization Specialist "/>
    <s v="LSC/Q8601"/>
    <n v="5"/>
    <m/>
    <m/>
    <m/>
    <m/>
    <m/>
    <n v="7"/>
    <n v="1"/>
    <s v="Graduation in engineering/ food technology"/>
    <m/>
    <m/>
    <n v="360"/>
    <m/>
    <m/>
    <m/>
    <m/>
    <m/>
    <m/>
    <s v="I"/>
    <s v="A,B,C"/>
    <m/>
    <m/>
    <m/>
    <m/>
    <x v="1"/>
    <m/>
    <m/>
    <m/>
    <m/>
  </r>
  <r>
    <n v="1473"/>
    <x v="22"/>
    <s v="Perishable Product Handling Specialist"/>
    <s v="LSC/Q8701"/>
    <n v="5"/>
    <m/>
    <m/>
    <m/>
    <m/>
    <m/>
    <n v="9"/>
    <n v="1"/>
    <s v="Graduate "/>
    <m/>
    <m/>
    <n v="360"/>
    <m/>
    <m/>
    <m/>
    <m/>
    <m/>
    <m/>
    <s v="I"/>
    <s v="A&amp;B"/>
    <m/>
    <m/>
    <m/>
    <m/>
    <x v="1"/>
    <m/>
    <m/>
    <m/>
    <m/>
  </r>
  <r>
    <n v="1474"/>
    <x v="22"/>
    <s v="Cold Chain Engineering Specialist"/>
    <s v="LSC/Q9201"/>
    <n v="6"/>
    <m/>
    <m/>
    <m/>
    <m/>
    <m/>
    <n v="6"/>
    <n v="1"/>
    <s v="ITI/Diploma"/>
    <m/>
    <m/>
    <n v="400"/>
    <m/>
    <m/>
    <m/>
    <m/>
    <m/>
    <m/>
    <s v="I"/>
    <s v="A&amp;C"/>
    <m/>
    <m/>
    <m/>
    <m/>
    <x v="1"/>
    <m/>
    <m/>
    <m/>
    <m/>
  </r>
  <r>
    <n v="1475"/>
    <x v="22"/>
    <s v="Ground Operation Associate"/>
    <s v="LSC/Q6101"/>
    <n v="4"/>
    <m/>
    <m/>
    <m/>
    <m/>
    <m/>
    <n v="4"/>
    <n v="1"/>
    <s v="Graduate"/>
    <m/>
    <m/>
    <m/>
    <m/>
    <m/>
    <m/>
    <m/>
    <m/>
    <m/>
    <s v="I"/>
    <s v="A &amp; B"/>
    <m/>
    <m/>
    <m/>
    <d v="2017-07-25T00:00:00"/>
    <x v="1"/>
    <m/>
    <m/>
    <m/>
    <m/>
  </r>
  <r>
    <n v="1476"/>
    <x v="22"/>
    <s v="Pallet Maker"/>
    <s v="LSC/Q6102"/>
    <n v="2"/>
    <m/>
    <m/>
    <m/>
    <m/>
    <m/>
    <n v="4"/>
    <n v="1"/>
    <s v="10th Standard Pass_x000a_"/>
    <m/>
    <m/>
    <m/>
    <m/>
    <m/>
    <m/>
    <m/>
    <m/>
    <m/>
    <s v="III"/>
    <s v="A &amp; B"/>
    <m/>
    <m/>
    <m/>
    <d v="2017-07-25T00:00:00"/>
    <x v="1"/>
    <m/>
    <m/>
    <m/>
    <m/>
  </r>
  <r>
    <n v="1477"/>
    <x v="22"/>
    <s v="Stevedoring Labour"/>
    <s v="LSC/Q5004"/>
    <n v="2"/>
    <m/>
    <m/>
    <m/>
    <m/>
    <m/>
    <n v="4"/>
    <n v="1"/>
    <s v="5th Standard"/>
    <m/>
    <m/>
    <m/>
    <m/>
    <m/>
    <m/>
    <m/>
    <m/>
    <m/>
    <s v="III"/>
    <s v="A"/>
    <m/>
    <m/>
    <m/>
    <d v="2017-07-25T00:00:00"/>
    <x v="1"/>
    <m/>
    <m/>
    <m/>
    <m/>
  </r>
  <r>
    <n v="1478"/>
    <x v="23"/>
    <s v="Assessor "/>
    <s v="MEP/Q0104"/>
    <n v="5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m/>
    <x v="1"/>
    <m/>
    <m/>
    <m/>
    <m/>
  </r>
  <r>
    <n v="1479"/>
    <x v="23"/>
    <s v="Lead Assessor "/>
    <s v="MEP/Q0103"/>
    <n v="6"/>
    <m/>
    <m/>
    <m/>
    <m/>
    <m/>
    <n v="5"/>
    <n v="1"/>
    <e v="#N/A"/>
    <m/>
    <m/>
    <n v="400"/>
    <m/>
    <m/>
    <m/>
    <m/>
    <m/>
    <m/>
    <m/>
    <m/>
    <m/>
    <m/>
    <m/>
    <m/>
    <x v="1"/>
    <m/>
    <m/>
    <m/>
    <m/>
  </r>
  <r>
    <n v="1480"/>
    <x v="23"/>
    <s v="Trainer "/>
    <s v="MEP/Q0102"/>
    <n v="5"/>
    <m/>
    <m/>
    <m/>
    <m/>
    <m/>
    <n v="4"/>
    <n v="1"/>
    <s v="Year 10 or equivalent standard in literacy and numeracy"/>
    <n v="18"/>
    <n v="30"/>
    <n v="48"/>
    <m/>
    <m/>
    <m/>
    <m/>
    <s v="Yes"/>
    <s v="Yes"/>
    <m/>
    <m/>
    <m/>
    <m/>
    <m/>
    <m/>
    <x v="1"/>
    <m/>
    <m/>
    <m/>
    <m/>
  </r>
  <r>
    <n v="1481"/>
    <x v="23"/>
    <s v="Lead Trainer "/>
    <s v="MEP/Q0101"/>
    <n v="6"/>
    <m/>
    <m/>
    <m/>
    <m/>
    <m/>
    <n v="5"/>
    <n v="1"/>
    <e v="#N/A"/>
    <n v="16"/>
    <n v="32"/>
    <n v="48"/>
    <m/>
    <m/>
    <m/>
    <m/>
    <s v="Yes"/>
    <s v="Yes"/>
    <m/>
    <m/>
    <m/>
    <m/>
    <m/>
    <m/>
    <x v="1"/>
    <m/>
    <m/>
    <m/>
    <m/>
  </r>
  <r>
    <n v="1482"/>
    <x v="23"/>
    <s v="Secretary"/>
    <s v="MEP/Q0201"/>
    <n v="4"/>
    <m/>
    <m/>
    <m/>
    <m/>
    <m/>
    <n v="7"/>
    <n v="1"/>
    <s v="12th Standard Passed, preferably"/>
    <m/>
    <m/>
    <m/>
    <m/>
    <m/>
    <m/>
    <m/>
    <m/>
    <m/>
    <m/>
    <m/>
    <m/>
    <m/>
    <m/>
    <d v="2017-01-18T00:00:00"/>
    <x v="1"/>
    <m/>
    <m/>
    <m/>
    <m/>
  </r>
  <r>
    <n v="1483"/>
    <x v="23"/>
    <s v="Office Assistant"/>
    <s v="MEP/Q0202"/>
    <n v="3"/>
    <m/>
    <m/>
    <m/>
    <m/>
    <m/>
    <n v="6"/>
    <n v="1"/>
    <s v="12th Standard Passed, preferably"/>
    <m/>
    <m/>
    <m/>
    <m/>
    <m/>
    <m/>
    <m/>
    <m/>
    <m/>
    <m/>
    <m/>
    <m/>
    <m/>
    <m/>
    <d v="2017-01-18T00:00:00"/>
    <x v="1"/>
    <m/>
    <m/>
    <m/>
    <m/>
  </r>
  <r>
    <n v="1484"/>
    <x v="24"/>
    <s v="Assistant Camera man "/>
    <s v="MES/Q0903"/>
    <n v="4"/>
    <m/>
    <m/>
    <m/>
    <m/>
    <m/>
    <n v="4"/>
    <n v="1"/>
    <s v="12th Class"/>
    <m/>
    <m/>
    <n v="240"/>
    <m/>
    <m/>
    <m/>
    <m/>
    <m/>
    <m/>
    <m/>
    <m/>
    <m/>
    <m/>
    <m/>
    <m/>
    <x v="8"/>
    <m/>
    <m/>
    <m/>
    <m/>
  </r>
  <r>
    <n v="1485"/>
    <x v="24"/>
    <s v="Clean-up Artist "/>
    <s v="MES/Q0506"/>
    <n v="3"/>
    <m/>
    <m/>
    <m/>
    <m/>
    <m/>
    <n v="4"/>
    <n v="1"/>
    <s v="12th Class"/>
    <m/>
    <m/>
    <n v="120"/>
    <m/>
    <m/>
    <m/>
    <m/>
    <m/>
    <m/>
    <m/>
    <m/>
    <m/>
    <m/>
    <m/>
    <m/>
    <x v="8"/>
    <m/>
    <m/>
    <m/>
    <m/>
  </r>
  <r>
    <n v="1486"/>
    <x v="24"/>
    <s v="Camera Operator "/>
    <s v="MES/Q0902"/>
    <n v="5"/>
    <m/>
    <m/>
    <m/>
    <m/>
    <m/>
    <n v="4"/>
    <n v="1"/>
    <s v="12th Class"/>
    <m/>
    <m/>
    <n v="720"/>
    <m/>
    <m/>
    <m/>
    <m/>
    <m/>
    <m/>
    <m/>
    <m/>
    <m/>
    <m/>
    <m/>
    <m/>
    <x v="8"/>
    <m/>
    <m/>
    <m/>
    <m/>
  </r>
  <r>
    <n v="1487"/>
    <x v="24"/>
    <s v="Animator "/>
    <s v="MES/Q0701"/>
    <n v="4"/>
    <m/>
    <m/>
    <m/>
    <m/>
    <m/>
    <n v="7"/>
    <n v="1"/>
    <s v="10th Class"/>
    <n v="120"/>
    <n v="120"/>
    <n v="240"/>
    <m/>
    <m/>
    <m/>
    <m/>
    <s v="Yes"/>
    <s v="Yes"/>
    <s v="I"/>
    <s v="A"/>
    <s v="Yes"/>
    <m/>
    <m/>
    <m/>
    <x v="8"/>
    <m/>
    <m/>
    <m/>
    <m/>
  </r>
  <r>
    <n v="1488"/>
    <x v="24"/>
    <s v="Props Master"/>
    <s v="MES/Q3108"/>
    <n v="5"/>
    <m/>
    <m/>
    <m/>
    <m/>
    <m/>
    <n v="7"/>
    <n v="1"/>
    <s v="High School"/>
    <m/>
    <m/>
    <n v="1440"/>
    <m/>
    <m/>
    <m/>
    <m/>
    <m/>
    <m/>
    <m/>
    <m/>
    <m/>
    <m/>
    <m/>
    <m/>
    <x v="8"/>
    <m/>
    <m/>
    <m/>
    <m/>
  </r>
  <r>
    <n v="1489"/>
    <x v="24"/>
    <s v="Set Carpenter"/>
    <s v="MES/Q3103"/>
    <n v="3"/>
    <m/>
    <m/>
    <m/>
    <m/>
    <m/>
    <n v="6"/>
    <n v="1"/>
    <s v="6th Class"/>
    <m/>
    <m/>
    <n v="120"/>
    <m/>
    <m/>
    <m/>
    <m/>
    <m/>
    <m/>
    <m/>
    <m/>
    <m/>
    <m/>
    <m/>
    <m/>
    <x v="8"/>
    <m/>
    <m/>
    <m/>
    <m/>
  </r>
  <r>
    <n v="1490"/>
    <x v="24"/>
    <s v="Set painter "/>
    <s v="MES/Q3104"/>
    <n v="3"/>
    <m/>
    <m/>
    <m/>
    <m/>
    <m/>
    <n v="7"/>
    <n v="1"/>
    <s v="6th Class"/>
    <m/>
    <m/>
    <n v="120"/>
    <m/>
    <m/>
    <m/>
    <m/>
    <m/>
    <m/>
    <m/>
    <m/>
    <m/>
    <m/>
    <m/>
    <m/>
    <x v="8"/>
    <m/>
    <m/>
    <m/>
    <m/>
  </r>
  <r>
    <n v="1491"/>
    <x v="24"/>
    <s v="Set Plasterer "/>
    <s v="MES/Q3106"/>
    <n v="3"/>
    <m/>
    <m/>
    <m/>
    <m/>
    <m/>
    <n v="4"/>
    <n v="1"/>
    <s v="6th Class"/>
    <m/>
    <m/>
    <n v="120"/>
    <m/>
    <m/>
    <m/>
    <m/>
    <m/>
    <m/>
    <m/>
    <m/>
    <m/>
    <m/>
    <m/>
    <m/>
    <x v="8"/>
    <m/>
    <m/>
    <m/>
    <m/>
  </r>
  <r>
    <n v="1492"/>
    <x v="24"/>
    <s v="Set Decorator"/>
    <s v="MES/Q3109"/>
    <n v="5"/>
    <m/>
    <m/>
    <m/>
    <m/>
    <m/>
    <n v="7"/>
    <n v="1"/>
    <s v="12th Class"/>
    <m/>
    <m/>
    <n v="480"/>
    <m/>
    <m/>
    <m/>
    <m/>
    <m/>
    <m/>
    <m/>
    <m/>
    <m/>
    <m/>
    <m/>
    <m/>
    <x v="8"/>
    <m/>
    <m/>
    <m/>
    <m/>
  </r>
  <r>
    <n v="1493"/>
    <x v="24"/>
    <s v="Make-up artist"/>
    <s v="MES/Q1801"/>
    <n v="4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494"/>
    <x v="24"/>
    <s v="Hairdresser"/>
    <s v="MES/Q1802"/>
    <n v="4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495"/>
    <x v="24"/>
    <s v="Prosthetics artist"/>
    <s v="MES/Q1803"/>
    <n v="5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496"/>
    <x v="24"/>
    <s v="Location Manager"/>
    <s v="MES/Q2804"/>
    <n v="6"/>
    <m/>
    <m/>
    <m/>
    <m/>
    <m/>
    <n v="4"/>
    <n v="1"/>
    <s v="12th Class, Basic Computer Literacy"/>
    <m/>
    <m/>
    <n v="720"/>
    <m/>
    <m/>
    <m/>
    <m/>
    <m/>
    <m/>
    <m/>
    <m/>
    <m/>
    <m/>
    <m/>
    <m/>
    <x v="8"/>
    <m/>
    <m/>
    <m/>
    <m/>
  </r>
  <r>
    <n v="1497"/>
    <x v="24"/>
    <s v="Character Designer "/>
    <s v="MES/Q0502"/>
    <n v="4"/>
    <m/>
    <m/>
    <m/>
    <m/>
    <m/>
    <n v="5"/>
    <n v="1"/>
    <s v="12th Class"/>
    <n v="120"/>
    <n v="120"/>
    <n v="240"/>
    <m/>
    <m/>
    <m/>
    <m/>
    <s v="Yes"/>
    <s v="Yes"/>
    <s v="II"/>
    <s v="A"/>
    <s v="Yes"/>
    <m/>
    <m/>
    <m/>
    <x v="8"/>
    <m/>
    <m/>
    <m/>
    <m/>
  </r>
  <r>
    <n v="1498"/>
    <x v="24"/>
    <s v="Layout designer "/>
    <s v="MES/Q0503"/>
    <n v="4"/>
    <m/>
    <m/>
    <m/>
    <m/>
    <m/>
    <n v="5"/>
    <n v="1"/>
    <s v="High School"/>
    <m/>
    <m/>
    <n v="240"/>
    <m/>
    <m/>
    <m/>
    <m/>
    <m/>
    <m/>
    <m/>
    <m/>
    <m/>
    <m/>
    <m/>
    <m/>
    <x v="8"/>
    <m/>
    <m/>
    <m/>
    <m/>
  </r>
  <r>
    <n v="1499"/>
    <x v="24"/>
    <s v="Lighting Artist "/>
    <s v="MES/Q0504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00"/>
    <x v="24"/>
    <s v="Colour key artist "/>
    <s v="MES/Q0505"/>
    <n v="3"/>
    <m/>
    <m/>
    <m/>
    <m/>
    <m/>
    <n v="4"/>
    <n v="1"/>
    <s v="12th Class"/>
    <m/>
    <m/>
    <n v="120"/>
    <m/>
    <m/>
    <m/>
    <m/>
    <m/>
    <m/>
    <m/>
    <m/>
    <m/>
    <m/>
    <m/>
    <m/>
    <x v="8"/>
    <m/>
    <m/>
    <m/>
    <m/>
  </r>
  <r>
    <n v="1501"/>
    <x v="24"/>
    <s v="Storyboard Artist"/>
    <s v="MES/Q0507"/>
    <n v="3"/>
    <m/>
    <m/>
    <m/>
    <m/>
    <m/>
    <n v="4"/>
    <n v="1"/>
    <s v="12th Class, Preferably"/>
    <m/>
    <m/>
    <n v="120"/>
    <m/>
    <m/>
    <m/>
    <m/>
    <m/>
    <m/>
    <m/>
    <m/>
    <m/>
    <m/>
    <m/>
    <m/>
    <x v="8"/>
    <m/>
    <m/>
    <m/>
    <m/>
  </r>
  <r>
    <n v="1502"/>
    <x v="24"/>
    <s v="Director of Photography "/>
    <s v="MES/Q0901"/>
    <n v="7"/>
    <m/>
    <m/>
    <m/>
    <m/>
    <m/>
    <n v="7"/>
    <n v="1"/>
    <s v="10th Class"/>
    <m/>
    <m/>
    <n v="1440"/>
    <m/>
    <m/>
    <m/>
    <m/>
    <m/>
    <m/>
    <m/>
    <m/>
    <m/>
    <m/>
    <m/>
    <m/>
    <x v="8"/>
    <m/>
    <m/>
    <m/>
    <m/>
  </r>
  <r>
    <n v="1503"/>
    <x v="24"/>
    <s v="Art Director/Set Designer "/>
    <s v="MES/Q3102"/>
    <n v="6"/>
    <m/>
    <m/>
    <m/>
    <m/>
    <m/>
    <n v="6"/>
    <n v="1"/>
    <s v="12th Class"/>
    <m/>
    <m/>
    <n v="720"/>
    <m/>
    <m/>
    <m/>
    <m/>
    <m/>
    <m/>
    <m/>
    <m/>
    <m/>
    <m/>
    <m/>
    <m/>
    <x v="8"/>
    <m/>
    <m/>
    <m/>
    <m/>
  </r>
  <r>
    <n v="1504"/>
    <x v="24"/>
    <s v="Art Director"/>
    <s v="MES/Q0501"/>
    <n v="5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505"/>
    <x v="24"/>
    <s v="Editor"/>
    <s v="MES/Q1401"/>
    <n v="4"/>
    <m/>
    <m/>
    <m/>
    <m/>
    <m/>
    <n v="4"/>
    <n v="1"/>
    <s v="10th Class"/>
    <n v="120"/>
    <n v="120"/>
    <n v="240"/>
    <m/>
    <m/>
    <m/>
    <m/>
    <s v="Yes"/>
    <s v="Yes"/>
    <s v="II"/>
    <s v="A"/>
    <s v="Yes"/>
    <m/>
    <m/>
    <m/>
    <x v="8"/>
    <m/>
    <m/>
    <m/>
    <m/>
  </r>
  <r>
    <n v="1506"/>
    <x v="24"/>
    <s v="VFX Editor"/>
    <s v="MES/Q3501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07"/>
    <x v="24"/>
    <s v="Colourist"/>
    <s v="MES/Q3502"/>
    <n v="4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x v="8"/>
    <m/>
    <m/>
    <m/>
    <m/>
  </r>
  <r>
    <n v="1508"/>
    <x v="24"/>
    <s v="Rendering Artist"/>
    <s v="MES/Q3503"/>
    <n v="4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509"/>
    <x v="24"/>
    <s v="Roto Artist"/>
    <s v="MES/Q3504"/>
    <n v="4"/>
    <m/>
    <m/>
    <m/>
    <m/>
    <m/>
    <n v="4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510"/>
    <x v="24"/>
    <s v="Compositor"/>
    <s v="MES/Q3505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11"/>
    <x v="24"/>
    <s v="Script Editor"/>
    <s v="MES/Q3001"/>
    <n v="7"/>
    <m/>
    <m/>
    <m/>
    <m/>
    <m/>
    <n v="4"/>
    <n v="1"/>
    <s v="10th Class"/>
    <m/>
    <m/>
    <n v="1440"/>
    <m/>
    <m/>
    <m/>
    <m/>
    <m/>
    <m/>
    <m/>
    <m/>
    <m/>
    <m/>
    <m/>
    <m/>
    <x v="8"/>
    <m/>
    <m/>
    <m/>
    <m/>
  </r>
  <r>
    <n v="1512"/>
    <x v="24"/>
    <s v="Script Writer"/>
    <s v="MES/Q3002"/>
    <n v="6"/>
    <m/>
    <m/>
    <m/>
    <m/>
    <m/>
    <n v="4"/>
    <n v="1"/>
    <s v="10th Class"/>
    <m/>
    <m/>
    <n v="720"/>
    <m/>
    <m/>
    <m/>
    <m/>
    <m/>
    <m/>
    <m/>
    <m/>
    <m/>
    <m/>
    <m/>
    <m/>
    <x v="8"/>
    <m/>
    <m/>
    <m/>
    <m/>
  </r>
  <r>
    <n v="1513"/>
    <x v="24"/>
    <s v="Script Researcher "/>
    <s v="MES/Q3003"/>
    <n v="5"/>
    <m/>
    <m/>
    <m/>
    <m/>
    <m/>
    <n v="4"/>
    <n v="1"/>
    <s v="10th Class"/>
    <m/>
    <m/>
    <n v="480"/>
    <m/>
    <m/>
    <m/>
    <m/>
    <m/>
    <m/>
    <m/>
    <m/>
    <m/>
    <m/>
    <m/>
    <m/>
    <x v="8"/>
    <m/>
    <m/>
    <m/>
    <m/>
  </r>
  <r>
    <n v="1514"/>
    <x v="24"/>
    <s v="Unit Production Manager"/>
    <s v="MES/Q2803"/>
    <n v="6"/>
    <m/>
    <m/>
    <m/>
    <m/>
    <m/>
    <n v="5"/>
    <n v="1"/>
    <s v="12th Class, Basic Computer Literacy"/>
    <m/>
    <m/>
    <n v="720"/>
    <m/>
    <m/>
    <m/>
    <m/>
    <m/>
    <m/>
    <m/>
    <m/>
    <m/>
    <m/>
    <m/>
    <m/>
    <x v="8"/>
    <m/>
    <m/>
    <m/>
    <m/>
  </r>
  <r>
    <n v="1515"/>
    <x v="24"/>
    <s v="Executive Producer"/>
    <s v="MES/Q2801"/>
    <n v="7"/>
    <m/>
    <m/>
    <m/>
    <m/>
    <m/>
    <n v="11"/>
    <n v="1"/>
    <s v="Graduate"/>
    <m/>
    <m/>
    <n v="1440"/>
    <m/>
    <m/>
    <m/>
    <m/>
    <m/>
    <m/>
    <m/>
    <m/>
    <m/>
    <m/>
    <m/>
    <m/>
    <x v="8"/>
    <m/>
    <m/>
    <m/>
    <m/>
  </r>
  <r>
    <n v="1516"/>
    <x v="24"/>
    <s v="Line Producer"/>
    <s v="MES/Q2802"/>
    <n v="6"/>
    <m/>
    <m/>
    <m/>
    <m/>
    <m/>
    <n v="11"/>
    <n v="1"/>
    <s v="Graduate"/>
    <m/>
    <m/>
    <n v="720"/>
    <m/>
    <m/>
    <m/>
    <m/>
    <m/>
    <m/>
    <m/>
    <m/>
    <m/>
    <m/>
    <m/>
    <m/>
    <x v="8"/>
    <m/>
    <m/>
    <m/>
    <m/>
  </r>
  <r>
    <n v="1517"/>
    <x v="24"/>
    <s v="Modeler"/>
    <s v="MES/Q0401"/>
    <n v="3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s v="Yes"/>
    <s v="Yes"/>
    <s v="II"/>
    <s v="A"/>
    <s v="Yes"/>
    <m/>
    <m/>
    <m/>
    <x v="1"/>
    <m/>
    <m/>
    <m/>
    <m/>
  </r>
  <r>
    <n v="1518"/>
    <x v="24"/>
    <s v="Rigging Artist"/>
    <s v="MES/Q2502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19"/>
    <x v="24"/>
    <s v="Texturing Artist"/>
    <s v="MES/Q2503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20"/>
    <x v="24"/>
    <s v="Sound Designer"/>
    <s v="MES/Q3401"/>
    <n v="5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m/>
    <x v="8"/>
    <m/>
    <m/>
    <m/>
    <m/>
  </r>
  <r>
    <n v="1521"/>
    <x v="24"/>
    <s v="Sound Engineer"/>
    <s v="MES/Q3402"/>
    <n v="4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m/>
    <x v="8"/>
    <m/>
    <m/>
    <m/>
    <m/>
  </r>
  <r>
    <n v="1522"/>
    <x v="24"/>
    <s v="Sound Assistant "/>
    <s v="MES/Q3403"/>
    <n v="3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m/>
    <x v="8"/>
    <m/>
    <m/>
    <m/>
    <m/>
  </r>
  <r>
    <n v="1523"/>
    <x v="24"/>
    <s v="Sound Editor"/>
    <s v="MES/Q3404"/>
    <n v="4"/>
    <m/>
    <m/>
    <m/>
    <m/>
    <m/>
    <n v="4"/>
    <n v="1"/>
    <s v="10th Class ,Preferably with a background in physical sciences"/>
    <n v="120"/>
    <n v="120"/>
    <n v="240"/>
    <m/>
    <m/>
    <m/>
    <m/>
    <s v="Yes"/>
    <s v="Yes"/>
    <s v="II"/>
    <s v="A"/>
    <s v="Yes"/>
    <m/>
    <m/>
    <m/>
    <x v="8"/>
    <m/>
    <m/>
    <m/>
    <m/>
  </r>
  <r>
    <n v="1524"/>
    <x v="24"/>
    <s v="Voice Over Artist "/>
    <s v="MES/Q0101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25"/>
    <x v="24"/>
    <s v="Sales Director"/>
    <s v="MES/Q0201"/>
    <n v="7"/>
    <m/>
    <m/>
    <m/>
    <m/>
    <m/>
    <n v="6"/>
    <n v="1"/>
    <s v="10th Class"/>
    <m/>
    <m/>
    <n v="1440"/>
    <m/>
    <m/>
    <m/>
    <m/>
    <m/>
    <m/>
    <m/>
    <m/>
    <m/>
    <m/>
    <m/>
    <m/>
    <x v="8"/>
    <m/>
    <m/>
    <m/>
    <m/>
  </r>
  <r>
    <n v="1526"/>
    <x v="24"/>
    <s v="Sales Manger"/>
    <s v="MES/Q0202"/>
    <n v="6"/>
    <m/>
    <m/>
    <m/>
    <m/>
    <m/>
    <n v="7"/>
    <n v="1"/>
    <s v="10th Class"/>
    <m/>
    <m/>
    <n v="720"/>
    <m/>
    <m/>
    <m/>
    <m/>
    <m/>
    <m/>
    <m/>
    <m/>
    <m/>
    <m/>
    <m/>
    <m/>
    <x v="8"/>
    <m/>
    <m/>
    <m/>
    <m/>
  </r>
  <r>
    <n v="1527"/>
    <x v="24"/>
    <s v="Sales Executive"/>
    <s v="MES/Q0203"/>
    <n v="4"/>
    <m/>
    <m/>
    <m/>
    <m/>
    <m/>
    <n v="4"/>
    <n v="1"/>
    <s v="Graduate/BE/Post Graduate"/>
    <m/>
    <m/>
    <n v="240"/>
    <m/>
    <m/>
    <m/>
    <m/>
    <m/>
    <m/>
    <m/>
    <m/>
    <m/>
    <m/>
    <m/>
    <m/>
    <x v="8"/>
    <m/>
    <m/>
    <m/>
    <m/>
  </r>
  <r>
    <n v="1528"/>
    <x v="24"/>
    <s v="Sales Coordinator"/>
    <s v="MES/Q0204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29"/>
    <x v="24"/>
    <s v="Traffic Coordinator"/>
    <s v="MES/Q0205"/>
    <n v="4"/>
    <m/>
    <m/>
    <m/>
    <m/>
    <m/>
    <n v="4"/>
    <n v="1"/>
    <s v="10th Class"/>
    <m/>
    <m/>
    <n v="240"/>
    <m/>
    <m/>
    <m/>
    <m/>
    <m/>
    <m/>
    <s v="II"/>
    <s v="A"/>
    <m/>
    <m/>
    <m/>
    <m/>
    <x v="8"/>
    <m/>
    <m/>
    <m/>
    <m/>
  </r>
  <r>
    <n v="1530"/>
    <x v="24"/>
    <s v="Advertising Operational Coordinator"/>
    <s v="MES/Q0206"/>
    <n v="4"/>
    <m/>
    <m/>
    <m/>
    <m/>
    <m/>
    <n v="4"/>
    <n v="1"/>
    <s v="Graduate"/>
    <m/>
    <m/>
    <n v="240"/>
    <m/>
    <m/>
    <m/>
    <m/>
    <m/>
    <m/>
    <m/>
    <m/>
    <m/>
    <m/>
    <m/>
    <m/>
    <x v="8"/>
    <m/>
    <m/>
    <m/>
    <m/>
  </r>
  <r>
    <n v="1531"/>
    <x v="24"/>
    <s v="Accounts Director"/>
    <s v="MES/Q0207"/>
    <n v="6"/>
    <m/>
    <m/>
    <m/>
    <m/>
    <m/>
    <n v="4"/>
    <n v="1"/>
    <s v="10th Class"/>
    <m/>
    <m/>
    <n v="720"/>
    <m/>
    <m/>
    <m/>
    <m/>
    <m/>
    <m/>
    <m/>
    <m/>
    <m/>
    <m/>
    <m/>
    <m/>
    <x v="8"/>
    <m/>
    <m/>
    <m/>
    <m/>
  </r>
  <r>
    <n v="1532"/>
    <x v="24"/>
    <s v="Accounts Executive"/>
    <s v="MES/Q0208"/>
    <n v="5"/>
    <m/>
    <m/>
    <m/>
    <m/>
    <m/>
    <n v="4"/>
    <n v="1"/>
    <s v="10th Class"/>
    <m/>
    <m/>
    <n v="480"/>
    <m/>
    <m/>
    <m/>
    <m/>
    <m/>
    <m/>
    <m/>
    <m/>
    <m/>
    <m/>
    <m/>
    <m/>
    <x v="1"/>
    <m/>
    <m/>
    <m/>
    <m/>
  </r>
  <r>
    <n v="1533"/>
    <x v="24"/>
    <s v="Animation Director"/>
    <s v="MES/Q1302"/>
    <n v="6"/>
    <m/>
    <m/>
    <m/>
    <m/>
    <m/>
    <n v="4"/>
    <n v="1"/>
    <s v="High school"/>
    <m/>
    <m/>
    <n v="720"/>
    <m/>
    <m/>
    <m/>
    <m/>
    <m/>
    <m/>
    <m/>
    <m/>
    <m/>
    <m/>
    <m/>
    <m/>
    <x v="8"/>
    <m/>
    <m/>
    <m/>
    <m/>
  </r>
  <r>
    <n v="1534"/>
    <x v="24"/>
    <s v="Live Action Director"/>
    <s v="MES/Q1301"/>
    <n v="7"/>
    <m/>
    <m/>
    <m/>
    <m/>
    <m/>
    <n v="8"/>
    <n v="1"/>
    <s v="High school"/>
    <m/>
    <m/>
    <n v="1440"/>
    <m/>
    <m/>
    <m/>
    <m/>
    <m/>
    <m/>
    <m/>
    <m/>
    <m/>
    <m/>
    <m/>
    <m/>
    <x v="8"/>
    <m/>
    <m/>
    <m/>
    <m/>
  </r>
  <r>
    <n v="1535"/>
    <x v="25"/>
    <s v="Mining - Wire saw Operator "/>
    <s v="MIN/Q0203"/>
    <n v="4"/>
    <m/>
    <m/>
    <m/>
    <m/>
    <m/>
    <n v="4"/>
    <n v="1"/>
    <s v="12th Class"/>
    <n v="60"/>
    <n v="150"/>
    <n v="210"/>
    <m/>
    <m/>
    <m/>
    <m/>
    <s v="Yes"/>
    <s v="Yes"/>
    <s v="I"/>
    <s v="A"/>
    <s v="Yes"/>
    <m/>
    <m/>
    <m/>
    <x v="4"/>
    <m/>
    <m/>
    <m/>
    <m/>
  </r>
  <r>
    <n v="1536"/>
    <x v="25"/>
    <s v="Sprinkler and Other Vehicle Driver"/>
    <s v="MIN/Q0209"/>
    <n v="4"/>
    <m/>
    <m/>
    <m/>
    <m/>
    <m/>
    <n v="5"/>
    <n v="1"/>
    <s v="8th Class"/>
    <m/>
    <m/>
    <n v="240"/>
    <m/>
    <m/>
    <m/>
    <m/>
    <m/>
    <m/>
    <s v="I"/>
    <m/>
    <m/>
    <m/>
    <m/>
    <m/>
    <x v="4"/>
    <s v="Tentative"/>
    <d v="2017-08-21T00:00:00"/>
    <m/>
    <s v="To be rationalised as Special Vehicle Operator"/>
  </r>
  <r>
    <n v="1537"/>
    <x v="25"/>
    <s v="Mining - Mazdoor / Helper"/>
    <s v="MIN/Q0201"/>
    <n v="1"/>
    <m/>
    <m/>
    <m/>
    <m/>
    <m/>
    <n v="4"/>
    <n v="1"/>
    <s v="Basic counting skills and numeracy."/>
    <n v="60"/>
    <n v="140"/>
    <n v="200"/>
    <m/>
    <m/>
    <m/>
    <m/>
    <s v="Yes"/>
    <m/>
    <s v="I"/>
    <s v="C"/>
    <m/>
    <m/>
    <m/>
    <m/>
    <x v="4"/>
    <m/>
    <m/>
    <m/>
    <m/>
  </r>
  <r>
    <n v="1538"/>
    <x v="25"/>
    <s v="Mining - Loader Operator"/>
    <s v="MIN/Q0208"/>
    <n v="4"/>
    <m/>
    <m/>
    <m/>
    <m/>
    <m/>
    <n v="5"/>
    <n v="1"/>
    <s v="12th Class, Prior experience desirable"/>
    <n v="40"/>
    <n v="170"/>
    <n v="210"/>
    <m/>
    <m/>
    <m/>
    <m/>
    <s v="Yes"/>
    <s v="Yes"/>
    <s v="I"/>
    <s v="C"/>
    <s v="Yes"/>
    <m/>
    <m/>
    <m/>
    <x v="4"/>
    <m/>
    <m/>
    <m/>
    <m/>
  </r>
  <r>
    <n v="1539"/>
    <x v="25"/>
    <s v="Mining - Mechanic / Fitter"/>
    <s v="MIN/Q0304"/>
    <n v="3"/>
    <m/>
    <m/>
    <m/>
    <m/>
    <m/>
    <n v="3"/>
    <n v="1"/>
    <s v="10th Class  ,ITI"/>
    <n v="60"/>
    <n v="150"/>
    <n v="210"/>
    <m/>
    <m/>
    <m/>
    <m/>
    <s v="Yes"/>
    <s v="Yes"/>
    <s v="I"/>
    <s v="A"/>
    <s v="Yes"/>
    <m/>
    <m/>
    <m/>
    <x v="3"/>
    <m/>
    <m/>
    <m/>
    <m/>
  </r>
  <r>
    <n v="1540"/>
    <x v="25"/>
    <s v="Explosives Handler"/>
    <s v="MIN/Q0204"/>
    <n v="3"/>
    <m/>
    <m/>
    <m/>
    <m/>
    <m/>
    <n v="4"/>
    <n v="1"/>
    <s v="12th Class, Preferably"/>
    <n v="65"/>
    <n v="165"/>
    <n v="230"/>
    <m/>
    <m/>
    <m/>
    <m/>
    <s v="Yes"/>
    <m/>
    <s v="I"/>
    <m/>
    <m/>
    <m/>
    <m/>
    <m/>
    <x v="3"/>
    <m/>
    <m/>
    <m/>
    <m/>
  </r>
  <r>
    <n v="1541"/>
    <x v="25"/>
    <s v="Mining-Bulldozer Operator"/>
    <s v="MIN/Q0205"/>
    <n v="4"/>
    <m/>
    <m/>
    <m/>
    <m/>
    <m/>
    <n v="4"/>
    <n v="1"/>
    <s v="10th Class"/>
    <n v="70"/>
    <n v="170"/>
    <n v="240"/>
    <m/>
    <m/>
    <m/>
    <m/>
    <s v="Yes"/>
    <s v="Yes"/>
    <s v="I"/>
    <s v="C"/>
    <s v="Yes"/>
    <m/>
    <m/>
    <m/>
    <x v="3"/>
    <m/>
    <m/>
    <m/>
    <m/>
  </r>
  <r>
    <n v="1542"/>
    <x v="25"/>
    <s v="Rig Mounted Drill Operator"/>
    <s v="MIN/Q0202"/>
    <n v="4"/>
    <m/>
    <m/>
    <m/>
    <m/>
    <m/>
    <n v="5"/>
    <n v="1"/>
    <s v="10th Class"/>
    <n v="72"/>
    <n v="168"/>
    <n v="240"/>
    <m/>
    <m/>
    <m/>
    <m/>
    <s v="Yes"/>
    <m/>
    <s v="I"/>
    <m/>
    <m/>
    <m/>
    <m/>
    <m/>
    <x v="3"/>
    <m/>
    <m/>
    <m/>
    <m/>
  </r>
  <r>
    <n v="1543"/>
    <x v="25"/>
    <s v="Grader Operator"/>
    <s v="MIN/Q0430"/>
    <n v="4"/>
    <m/>
    <m/>
    <m/>
    <m/>
    <m/>
    <n v="4"/>
    <n v="1"/>
    <s v="10th Class  , 0  10 years of experience "/>
    <m/>
    <m/>
    <n v="210"/>
    <m/>
    <m/>
    <m/>
    <m/>
    <m/>
    <m/>
    <s v="I"/>
    <m/>
    <m/>
    <m/>
    <m/>
    <m/>
    <x v="4"/>
    <m/>
    <m/>
    <m/>
    <m/>
  </r>
  <r>
    <n v="1544"/>
    <x v="25"/>
    <s v="Assistant Mine Surveyor"/>
    <s v="MIN/Q0426"/>
    <n v="4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s v="I"/>
    <m/>
    <m/>
    <m/>
    <m/>
    <m/>
    <x v="3"/>
    <m/>
    <m/>
    <m/>
    <m/>
  </r>
  <r>
    <n v="1545"/>
    <x v="25"/>
    <s v="Explosive Van operator"/>
    <s v="MIN/Q0429"/>
    <n v="4"/>
    <m/>
    <m/>
    <m/>
    <m/>
    <m/>
    <n v="3"/>
    <n v="1"/>
    <s v="10th Class"/>
    <m/>
    <m/>
    <n v="210"/>
    <m/>
    <m/>
    <m/>
    <m/>
    <m/>
    <m/>
    <s v="I"/>
    <m/>
    <m/>
    <m/>
    <m/>
    <m/>
    <x v="3"/>
    <s v="Tentative"/>
    <d v="2017-08-21T00:00:00"/>
    <m/>
    <s v="To be rationalised as Special Vehicle Operator"/>
  </r>
  <r>
    <n v="1546"/>
    <x v="25"/>
    <s v="Fireman"/>
    <s v="MIN/Q0439"/>
    <n v="4"/>
    <m/>
    <m/>
    <m/>
    <m/>
    <m/>
    <n v="3"/>
    <n v="1"/>
    <s v="12th Class, 1 year experience in  mining firefighting operations"/>
    <m/>
    <m/>
    <n v="210"/>
    <m/>
    <m/>
    <m/>
    <m/>
    <m/>
    <m/>
    <s v="I"/>
    <m/>
    <m/>
    <m/>
    <m/>
    <m/>
    <x v="3"/>
    <m/>
    <m/>
    <m/>
    <m/>
  </r>
  <r>
    <n v="1547"/>
    <x v="25"/>
    <s v="Haulage Operator"/>
    <s v="MIN/Q0413"/>
    <n v="4"/>
    <m/>
    <m/>
    <m/>
    <m/>
    <m/>
    <n v="3"/>
    <n v="1"/>
    <s v="12th Class , 6 months of experience"/>
    <m/>
    <m/>
    <n v="200"/>
    <m/>
    <m/>
    <m/>
    <m/>
    <m/>
    <m/>
    <s v="I"/>
    <m/>
    <m/>
    <m/>
    <m/>
    <m/>
    <x v="4"/>
    <m/>
    <m/>
    <m/>
    <m/>
  </r>
  <r>
    <n v="1548"/>
    <x v="25"/>
    <s v="Mining-HEMM Mechanic"/>
    <s v="MIN/Q0433"/>
    <n v="4"/>
    <m/>
    <m/>
    <m/>
    <m/>
    <m/>
    <n v="3"/>
    <n v="1"/>
    <s v="ITI (Motor Vehicle Mechanic)"/>
    <n v="60"/>
    <n v="150"/>
    <n v="210"/>
    <m/>
    <m/>
    <m/>
    <m/>
    <s v="Yes"/>
    <s v="Yes"/>
    <s v="I"/>
    <s v="C"/>
    <s v="Yes"/>
    <m/>
    <m/>
    <m/>
    <x v="4"/>
    <m/>
    <m/>
    <m/>
    <m/>
  </r>
  <r>
    <n v="1549"/>
    <x v="25"/>
    <s v="Ore Processing Operator"/>
    <s v="MIN/Q0434"/>
    <n v="4"/>
    <m/>
    <m/>
    <m/>
    <m/>
    <m/>
    <n v="7"/>
    <n v="1"/>
    <s v="ITI Mechanic/ Electrical, 3  4 years of experience in ore processing"/>
    <m/>
    <m/>
    <n v="240"/>
    <m/>
    <m/>
    <m/>
    <m/>
    <m/>
    <m/>
    <s v="I"/>
    <m/>
    <m/>
    <m/>
    <m/>
    <m/>
    <x v="4"/>
    <m/>
    <m/>
    <m/>
    <m/>
  </r>
  <r>
    <n v="1550"/>
    <x v="25"/>
    <s v="SDL &amp; LHD Operator"/>
    <s v="MIN/Q0422"/>
    <n v="4"/>
    <m/>
    <m/>
    <m/>
    <m/>
    <m/>
    <n v="4"/>
    <n v="1"/>
    <s v="12th Class , 1  10 years of experience"/>
    <m/>
    <m/>
    <n v="210"/>
    <m/>
    <m/>
    <m/>
    <m/>
    <m/>
    <m/>
    <s v="I"/>
    <m/>
    <m/>
    <m/>
    <m/>
    <m/>
    <x v="4"/>
    <m/>
    <m/>
    <m/>
    <m/>
  </r>
  <r>
    <n v="1551"/>
    <x v="25"/>
    <s v="Mining - Safety Operator"/>
    <s v="MIN/Q0437"/>
    <n v="4"/>
    <m/>
    <m/>
    <m/>
    <m/>
    <m/>
    <n v="3"/>
    <n v="1"/>
    <s v="10th Class , 2  3 years of experience as safety operator or as support"/>
    <n v="60"/>
    <n v="150"/>
    <n v="210"/>
    <m/>
    <m/>
    <m/>
    <m/>
    <s v="Yes"/>
    <s v="Yes"/>
    <s v="I"/>
    <s v="A"/>
    <s v="Yes"/>
    <m/>
    <m/>
    <m/>
    <x v="4"/>
    <m/>
    <m/>
    <m/>
    <m/>
  </r>
  <r>
    <n v="1552"/>
    <x v="25"/>
    <s v="Longwall Operator"/>
    <s v="MIN/Q0440"/>
    <n v="4"/>
    <m/>
    <m/>
    <m/>
    <m/>
    <m/>
    <n v="6"/>
    <n v="1"/>
    <s v="12th Class , 1 year experience as long wall  in  mining operations"/>
    <m/>
    <m/>
    <n v="240"/>
    <m/>
    <m/>
    <m/>
    <m/>
    <m/>
    <m/>
    <s v="I"/>
    <m/>
    <m/>
    <m/>
    <m/>
    <m/>
    <x v="4"/>
    <m/>
    <m/>
    <m/>
    <m/>
  </r>
  <r>
    <n v="1553"/>
    <x v="25"/>
    <s v="Mechatronics In Charge"/>
    <s v="MIN/Q0438"/>
    <n v="4"/>
    <m/>
    <m/>
    <m/>
    <m/>
    <m/>
    <n v="3"/>
    <n v="1"/>
    <s v="12th Class , 2  3 years of experience in  mechatronics"/>
    <m/>
    <m/>
    <n v="210"/>
    <m/>
    <m/>
    <m/>
    <m/>
    <m/>
    <m/>
    <s v="I"/>
    <m/>
    <m/>
    <m/>
    <m/>
    <m/>
    <x v="4"/>
    <m/>
    <m/>
    <m/>
    <m/>
  </r>
  <r>
    <n v="1554"/>
    <x v="25"/>
    <s v="Reclamation Supervisor"/>
    <s v="MIN/Q0436"/>
    <n v="5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s v="I"/>
    <m/>
    <m/>
    <m/>
    <m/>
    <m/>
    <x v="4"/>
    <m/>
    <m/>
    <m/>
    <m/>
  </r>
  <r>
    <n v="1555"/>
    <x v="25"/>
    <s v="Mine Machinist"/>
    <s v="MIN/Q0424"/>
    <n v="4"/>
    <m/>
    <m/>
    <m/>
    <m/>
    <m/>
    <n v="4"/>
    <n v="1"/>
    <s v="ITI Machinist, 1  10 years of experience"/>
    <m/>
    <m/>
    <n v="210"/>
    <m/>
    <m/>
    <m/>
    <m/>
    <m/>
    <m/>
    <s v="I"/>
    <s v="B/C"/>
    <m/>
    <m/>
    <m/>
    <m/>
    <x v="4"/>
    <m/>
    <m/>
    <m/>
    <m/>
  </r>
  <r>
    <n v="1556"/>
    <x v="25"/>
    <s v="Banksman"/>
    <s v="MIN/Q0414"/>
    <n v="4"/>
    <m/>
    <m/>
    <m/>
    <m/>
    <m/>
    <n v="3"/>
    <n v="1"/>
    <s v="10th Class, 6 months of experience"/>
    <m/>
    <m/>
    <n v="200"/>
    <m/>
    <m/>
    <m/>
    <m/>
    <m/>
    <m/>
    <s v="I"/>
    <m/>
    <m/>
    <m/>
    <m/>
    <m/>
    <x v="3"/>
    <m/>
    <m/>
    <m/>
    <m/>
  </r>
  <r>
    <n v="1557"/>
    <x v="25"/>
    <s v="Mining Shot Firer/Blaster"/>
    <s v="MIN/Q0428"/>
    <n v="4"/>
    <m/>
    <m/>
    <m/>
    <m/>
    <m/>
    <n v="3"/>
    <n v="1"/>
    <s v="10th Class  and statutory certificate"/>
    <n v="60"/>
    <n v="150"/>
    <n v="210"/>
    <m/>
    <m/>
    <m/>
    <m/>
    <s v="Yes"/>
    <s v="Yes"/>
    <s v="I"/>
    <s v="C"/>
    <s v="Yes"/>
    <m/>
    <m/>
    <m/>
    <x v="3"/>
    <m/>
    <m/>
    <m/>
    <m/>
  </r>
  <r>
    <n v="1558"/>
    <x v="25"/>
    <s v="Compressor Operator"/>
    <s v="MIN/Q0415"/>
    <n v="4"/>
    <m/>
    <m/>
    <m/>
    <m/>
    <m/>
    <n v="4"/>
    <n v="1"/>
    <s v="12th Class, 6 months of experience"/>
    <m/>
    <m/>
    <n v="210"/>
    <m/>
    <m/>
    <m/>
    <m/>
    <m/>
    <m/>
    <s v="I"/>
    <m/>
    <m/>
    <m/>
    <m/>
    <m/>
    <x v="3"/>
    <m/>
    <m/>
    <m/>
    <m/>
  </r>
  <r>
    <n v="1559"/>
    <x v="25"/>
    <s v="Mine Electrician"/>
    <s v="MIN/Q0416"/>
    <n v="4"/>
    <m/>
    <m/>
    <m/>
    <m/>
    <m/>
    <n v="4"/>
    <n v="1"/>
    <s v="ITI/ Higher Secondary, 2  3 years of experience including O&amp;M of electrical supply/ substation and equipment"/>
    <n v="60"/>
    <n v="200"/>
    <n v="260"/>
    <m/>
    <m/>
    <m/>
    <m/>
    <s v="Yes"/>
    <s v="Yes"/>
    <s v="I"/>
    <s v="A"/>
    <s v="Yes"/>
    <m/>
    <m/>
    <m/>
    <x v="3"/>
    <m/>
    <m/>
    <m/>
    <m/>
  </r>
  <r>
    <n v="1560"/>
    <x v="25"/>
    <s v="Gas Detector"/>
    <s v="MIN/Q0412"/>
    <n v="4"/>
    <m/>
    <m/>
    <m/>
    <m/>
    <m/>
    <n v="3"/>
    <n v="1"/>
    <s v="10th Class  and Possesses Gas Testing Certificate from DGMS, 1  10 years of experience"/>
    <m/>
    <m/>
    <n v="200"/>
    <m/>
    <m/>
    <m/>
    <m/>
    <m/>
    <m/>
    <s v="I"/>
    <m/>
    <m/>
    <m/>
    <m/>
    <m/>
    <x v="3"/>
    <m/>
    <m/>
    <m/>
    <m/>
  </r>
  <r>
    <n v="1561"/>
    <x v="25"/>
    <s v="Jumbo Drill Operator/ Jumbo Operator "/>
    <s v="MIN/Q0432"/>
    <n v="4"/>
    <m/>
    <m/>
    <m/>
    <m/>
    <m/>
    <n v="4"/>
    <n v="1"/>
    <s v="12th Class/ ITI- Mechanical"/>
    <m/>
    <m/>
    <n v="400"/>
    <m/>
    <m/>
    <m/>
    <m/>
    <m/>
    <m/>
    <s v="I"/>
    <m/>
    <m/>
    <m/>
    <m/>
    <m/>
    <x v="4"/>
    <m/>
    <m/>
    <m/>
    <m/>
  </r>
  <r>
    <n v="1562"/>
    <x v="25"/>
    <s v="Mining Mate"/>
    <s v="MIN/Q0427"/>
    <n v="5"/>
    <m/>
    <m/>
    <m/>
    <m/>
    <m/>
    <n v="4"/>
    <n v="1"/>
    <s v="10th Class  and Mining Mate Certificate (DGMS), at least 4  5 years of experience in mine."/>
    <m/>
    <m/>
    <n v="240"/>
    <m/>
    <m/>
    <m/>
    <m/>
    <m/>
    <m/>
    <s v="I"/>
    <m/>
    <m/>
    <m/>
    <m/>
    <m/>
    <x v="3"/>
    <m/>
    <m/>
    <m/>
    <m/>
  </r>
  <r>
    <n v="1563"/>
    <x v="25"/>
    <s v="Dewatering Pump Operator"/>
    <s v="MIN/Q0411"/>
    <n v="4"/>
    <m/>
    <m/>
    <m/>
    <m/>
    <m/>
    <n v="3"/>
    <n v="1"/>
    <s v="12th Class , 6 month of experience "/>
    <m/>
    <m/>
    <n v="200"/>
    <m/>
    <m/>
    <m/>
    <m/>
    <m/>
    <m/>
    <s v="I"/>
    <m/>
    <m/>
    <m/>
    <m/>
    <m/>
    <x v="3"/>
    <m/>
    <m/>
    <m/>
    <m/>
  </r>
  <r>
    <n v="1564"/>
    <x v="25"/>
    <s v="Sampler"/>
    <s v="MIN/Q0418"/>
    <n v="3"/>
    <m/>
    <m/>
    <m/>
    <m/>
    <m/>
    <n v="3"/>
    <n v="1"/>
    <s v="10th Class ,2-3 years’ experience"/>
    <m/>
    <m/>
    <n v="225"/>
    <m/>
    <m/>
    <m/>
    <m/>
    <m/>
    <m/>
    <s v="I"/>
    <m/>
    <m/>
    <m/>
    <m/>
    <m/>
    <x v="3"/>
    <m/>
    <m/>
    <m/>
    <m/>
  </r>
  <r>
    <n v="1565"/>
    <x v="25"/>
    <s v="Timberman"/>
    <s v="MIN/Q0419"/>
    <n v="3"/>
    <m/>
    <m/>
    <m/>
    <m/>
    <m/>
    <n v="4"/>
    <n v="1"/>
    <s v="10th Class"/>
    <m/>
    <m/>
    <n v="210"/>
    <m/>
    <m/>
    <m/>
    <m/>
    <m/>
    <m/>
    <s v="I"/>
    <m/>
    <m/>
    <m/>
    <m/>
    <m/>
    <x v="1"/>
    <m/>
    <m/>
    <m/>
    <m/>
  </r>
  <r>
    <n v="1566"/>
    <x v="25"/>
    <s v="Track Layer Operator"/>
    <s v="MIN/Q0431"/>
    <n v="4"/>
    <m/>
    <m/>
    <m/>
    <m/>
    <m/>
    <n v="3"/>
    <n v="1"/>
    <s v="10th Class , 0-10 years of experience "/>
    <m/>
    <m/>
    <n v="200"/>
    <m/>
    <m/>
    <m/>
    <m/>
    <m/>
    <m/>
    <s v="I"/>
    <m/>
    <m/>
    <m/>
    <m/>
    <m/>
    <x v="4"/>
    <m/>
    <m/>
    <m/>
    <m/>
  </r>
  <r>
    <n v="1567"/>
    <x v="25"/>
    <s v="Ventilation Adequacy Checker/Fan Operator"/>
    <s v="MIN/Q0421"/>
    <n v="4"/>
    <m/>
    <m/>
    <m/>
    <m/>
    <m/>
    <n v="3"/>
    <n v="1"/>
    <s v="10th Class ,1-10 years of experience"/>
    <m/>
    <m/>
    <n v="200"/>
    <m/>
    <m/>
    <m/>
    <m/>
    <m/>
    <m/>
    <s v="I"/>
    <m/>
    <m/>
    <m/>
    <m/>
    <m/>
    <x v="4"/>
    <m/>
    <m/>
    <m/>
    <m/>
  </r>
  <r>
    <n v="1568"/>
    <x v="25"/>
    <s v="Winding Engine Operator"/>
    <s v="MIN/Q0420"/>
    <n v="4"/>
    <m/>
    <m/>
    <m/>
    <m/>
    <m/>
    <n v="4"/>
    <n v="1"/>
    <s v="12th Class, 1  10 years of experience"/>
    <m/>
    <m/>
    <n v="210"/>
    <m/>
    <m/>
    <m/>
    <m/>
    <m/>
    <m/>
    <s v="I"/>
    <m/>
    <m/>
    <m/>
    <m/>
    <m/>
    <x v="4"/>
    <m/>
    <m/>
    <m/>
    <m/>
  </r>
  <r>
    <n v="1569"/>
    <x v="25"/>
    <s v="Roof Bolter"/>
    <s v="MIN/Q0417"/>
    <n v="4"/>
    <m/>
    <m/>
    <m/>
    <m/>
    <m/>
    <n v="3"/>
    <n v="1"/>
    <s v="10th Class ,12 months as Roof Bolter (Helper)"/>
    <m/>
    <m/>
    <n v="200"/>
    <m/>
    <m/>
    <m/>
    <m/>
    <m/>
    <m/>
    <s v="I"/>
    <m/>
    <m/>
    <m/>
    <m/>
    <m/>
    <x v="4"/>
    <m/>
    <m/>
    <m/>
    <m/>
  </r>
  <r>
    <n v="1570"/>
    <x v="25"/>
    <s v="Strata Monitoring Operator"/>
    <s v="MIN/Q0435"/>
    <n v="4"/>
    <m/>
    <m/>
    <m/>
    <m/>
    <m/>
    <n v="3"/>
    <n v="1"/>
    <s v="12th Class, 2  3 years of experience in mining"/>
    <m/>
    <m/>
    <n v="210"/>
    <m/>
    <m/>
    <m/>
    <m/>
    <m/>
    <m/>
    <s v="I"/>
    <m/>
    <m/>
    <m/>
    <m/>
    <m/>
    <x v="4"/>
    <m/>
    <m/>
    <m/>
    <m/>
  </r>
  <r>
    <n v="1571"/>
    <x v="25"/>
    <s v="Mine Welder"/>
    <s v="MIN/Q0423"/>
    <n v="4"/>
    <m/>
    <m/>
    <m/>
    <m/>
    <m/>
    <n v="5"/>
    <n v="1"/>
    <s v="ITI in Mechanical/ Welding Technology, 1  10 years of experience"/>
    <n v="100"/>
    <n v="250"/>
    <n v="350"/>
    <m/>
    <m/>
    <m/>
    <m/>
    <s v="Yes"/>
    <s v="Yes"/>
    <s v="I"/>
    <s v="A"/>
    <s v="Yes"/>
    <m/>
    <m/>
    <m/>
    <x v="3"/>
    <m/>
    <m/>
    <m/>
    <m/>
  </r>
  <r>
    <n v="1572"/>
    <x v="25"/>
    <s v="Surface Miner Operator"/>
    <s v="MIN/Q0210"/>
    <n v="4"/>
    <m/>
    <m/>
    <m/>
    <m/>
    <m/>
    <n v="4"/>
    <n v="1"/>
    <s v="ITI / Diploma"/>
    <m/>
    <m/>
    <n v="250"/>
    <m/>
    <m/>
    <m/>
    <m/>
    <m/>
    <m/>
    <s v="I"/>
    <s v="C"/>
    <m/>
    <m/>
    <m/>
    <m/>
    <x v="1"/>
    <m/>
    <m/>
    <m/>
    <m/>
  </r>
  <r>
    <n v="1573"/>
    <x v="25"/>
    <s v="Assistant Support-Open Cast Mines"/>
    <s v="MIN/Q0211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4"/>
    <x v="25"/>
    <s v="Mine Driller (Exploration)"/>
    <s v="MIN/Q0101"/>
    <n v="4"/>
    <m/>
    <m/>
    <m/>
    <m/>
    <m/>
    <n v="4"/>
    <n v="1"/>
    <s v="Diploma in Mechanical / Drilling engineering"/>
    <m/>
    <m/>
    <n v="250"/>
    <m/>
    <m/>
    <m/>
    <m/>
    <m/>
    <m/>
    <s v="I"/>
    <s v="C"/>
    <m/>
    <m/>
    <m/>
    <m/>
    <x v="1"/>
    <m/>
    <m/>
    <m/>
    <m/>
  </r>
  <r>
    <n v="1575"/>
    <x v="25"/>
    <s v="Assistant Support Underground Mines"/>
    <s v="MIN/Q0213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6"/>
    <x v="25"/>
    <s v="Technical Helper - Electrical"/>
    <s v="MIN/Q0305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7"/>
    <x v="25"/>
    <s v="Technical Helper (Mechanical)"/>
    <s v="MIN/Q0306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8"/>
    <x v="25"/>
    <s v="Assistant Operator – Ore processing / Beneficiation"/>
    <s v="MIN/Q0441"/>
    <n v="2"/>
    <m/>
    <m/>
    <m/>
    <m/>
    <m/>
    <n v="3"/>
    <n v="1"/>
    <s v="8th Class"/>
    <m/>
    <m/>
    <n v="250"/>
    <m/>
    <m/>
    <m/>
    <m/>
    <m/>
    <m/>
    <s v="I"/>
    <s v="B"/>
    <m/>
    <m/>
    <m/>
    <m/>
    <x v="1"/>
    <m/>
    <m/>
    <m/>
    <m/>
  </r>
  <r>
    <n v="1579"/>
    <x v="25"/>
    <s v="Jack Hammer Operator"/>
    <s v="MIN/Q0212"/>
    <n v="4"/>
    <m/>
    <m/>
    <m/>
    <m/>
    <m/>
    <n v="3"/>
    <n v="1"/>
    <s v="10th Class/ ITI. Preferably Diploma in Mining or Drilling"/>
    <m/>
    <m/>
    <n v="250"/>
    <m/>
    <m/>
    <m/>
    <m/>
    <m/>
    <m/>
    <s v="I"/>
    <s v="A"/>
    <m/>
    <m/>
    <m/>
    <m/>
    <x v="1"/>
    <m/>
    <m/>
    <m/>
    <m/>
  </r>
  <r>
    <n v="1580"/>
    <x v="25"/>
    <s v="Survey Helper"/>
    <s v="MIN/Q0214"/>
    <n v="2"/>
    <m/>
    <m/>
    <m/>
    <m/>
    <m/>
    <n v="3"/>
    <n v="1"/>
    <s v="10th Class/ ITI"/>
    <m/>
    <m/>
    <n v="250"/>
    <m/>
    <m/>
    <m/>
    <m/>
    <m/>
    <m/>
    <s v="I"/>
    <s v="A"/>
    <m/>
    <m/>
    <m/>
    <m/>
    <x v="1"/>
    <m/>
    <m/>
    <m/>
    <m/>
  </r>
  <r>
    <n v="1581"/>
    <x v="26"/>
    <s v="Powder Coater"/>
    <s v="PCS/Q5102"/>
    <n v="4"/>
    <m/>
    <m/>
    <m/>
    <m/>
    <m/>
    <n v="7"/>
    <n v="1"/>
    <s v="10th Class ,Preferably"/>
    <n v="96"/>
    <n v="144"/>
    <n v="240"/>
    <m/>
    <m/>
    <m/>
    <m/>
    <s v="Yes"/>
    <s v="Yes"/>
    <s v="II"/>
    <s v="A"/>
    <s v="Yes"/>
    <m/>
    <m/>
    <m/>
    <x v="11"/>
    <m/>
    <m/>
    <m/>
    <m/>
  </r>
  <r>
    <n v="1582"/>
    <x v="26"/>
    <s v="Paint Production QC In-charge"/>
    <s v="PCS/Q0505"/>
    <n v="5"/>
    <m/>
    <m/>
    <m/>
    <m/>
    <m/>
    <n v="5"/>
    <n v="1"/>
    <s v="12th Class"/>
    <n v="96"/>
    <n v="144"/>
    <n v="240"/>
    <m/>
    <m/>
    <m/>
    <m/>
    <s v="Yes"/>
    <m/>
    <m/>
    <m/>
    <m/>
    <m/>
    <m/>
    <m/>
    <x v="11"/>
    <m/>
    <m/>
    <m/>
    <m/>
  </r>
  <r>
    <n v="1583"/>
    <x v="26"/>
    <s v="Paint Mixing Operator"/>
    <s v="PCS/Q0508"/>
    <n v="3"/>
    <m/>
    <m/>
    <m/>
    <m/>
    <m/>
    <n v="5"/>
    <n v="1"/>
    <s v="10th Class ,Preferably"/>
    <n v="96"/>
    <n v="144"/>
    <n v="240"/>
    <m/>
    <m/>
    <m/>
    <m/>
    <s v="Yes"/>
    <m/>
    <m/>
    <m/>
    <m/>
    <m/>
    <m/>
    <m/>
    <x v="1"/>
    <s v="Yes"/>
    <d v="2017-07-27T00:00:00"/>
    <d v="2017-08-28T00:00:00"/>
    <s v="Merged QP Liquid Paint Processing Operator-PCS/Q0510 (NSDA Feedback)"/>
  </r>
  <r>
    <n v="1584"/>
    <x v="26"/>
    <s v="Tinting Operator"/>
    <s v="PCS/Q0509"/>
    <n v="4"/>
    <m/>
    <m/>
    <m/>
    <m/>
    <m/>
    <n v="7"/>
    <n v="1"/>
    <s v="10th Standard"/>
    <n v="96"/>
    <n v="144"/>
    <n v="240"/>
    <m/>
    <m/>
    <m/>
    <m/>
    <s v="Yes"/>
    <m/>
    <m/>
    <m/>
    <m/>
    <m/>
    <m/>
    <m/>
    <x v="0"/>
    <m/>
    <m/>
    <m/>
    <m/>
  </r>
  <r>
    <n v="1585"/>
    <x v="26"/>
    <s v="Air Classification Mill Operator"/>
    <s v="PCS/Q0601"/>
    <n v="4"/>
    <m/>
    <m/>
    <m/>
    <m/>
    <m/>
    <n v="4"/>
    <n v="1"/>
    <s v="10th Class ,Preferably"/>
    <n v="96"/>
    <n v="144"/>
    <n v="240"/>
    <m/>
    <m/>
    <m/>
    <m/>
    <s v="Yes"/>
    <m/>
    <m/>
    <m/>
    <m/>
    <m/>
    <m/>
    <m/>
    <x v="11"/>
    <m/>
    <m/>
    <m/>
    <m/>
  </r>
  <r>
    <n v="1586"/>
    <x v="26"/>
    <s v="Powder Paint Extrusion Operator"/>
    <s v="PCS/Q0602"/>
    <n v="3"/>
    <m/>
    <m/>
    <m/>
    <m/>
    <m/>
    <n v="5"/>
    <n v="1"/>
    <s v="5th Class ,Preferably"/>
    <n v="96"/>
    <n v="144"/>
    <n v="240"/>
    <m/>
    <m/>
    <m/>
    <m/>
    <s v="Yes"/>
    <m/>
    <m/>
    <m/>
    <m/>
    <m/>
    <m/>
    <m/>
    <x v="11"/>
    <m/>
    <m/>
    <m/>
    <m/>
  </r>
  <r>
    <n v="1587"/>
    <x v="26"/>
    <s v="Tumbling Operator"/>
    <s v="PCS/Q0603"/>
    <n v="3"/>
    <m/>
    <m/>
    <m/>
    <m/>
    <m/>
    <n v="4"/>
    <n v="1"/>
    <s v="5th Class ,Preferably"/>
    <m/>
    <m/>
    <m/>
    <m/>
    <m/>
    <m/>
    <m/>
    <m/>
    <m/>
    <m/>
    <m/>
    <m/>
    <m/>
    <m/>
    <m/>
    <x v="11"/>
    <m/>
    <m/>
    <m/>
    <m/>
  </r>
  <r>
    <n v="1588"/>
    <x v="26"/>
    <s v="Protective and Marine Painter"/>
    <s v="PCS/Q5109"/>
    <n v="4"/>
    <m/>
    <m/>
    <m/>
    <m/>
    <m/>
    <n v="6"/>
    <n v="1"/>
    <s v="8th Class, Preferably"/>
    <n v="96"/>
    <n v="144"/>
    <n v="240"/>
    <m/>
    <m/>
    <m/>
    <m/>
    <s v="Yes"/>
    <m/>
    <m/>
    <m/>
    <m/>
    <m/>
    <m/>
    <m/>
    <x v="11"/>
    <m/>
    <m/>
    <m/>
    <m/>
  </r>
  <r>
    <n v="1589"/>
    <x v="26"/>
    <s v="Dispersion Operator"/>
    <s v="PCS/Q0507"/>
    <n v="4"/>
    <m/>
    <m/>
    <m/>
    <m/>
    <m/>
    <n v="6"/>
    <n v="1"/>
    <s v="10th Class ,Preferably"/>
    <n v="96"/>
    <n v="144"/>
    <n v="240"/>
    <m/>
    <m/>
    <m/>
    <m/>
    <s v="Yes"/>
    <m/>
    <m/>
    <m/>
    <m/>
    <m/>
    <m/>
    <m/>
    <x v="1"/>
    <s v="Yes"/>
    <d v="2017-07-27T00:00:00"/>
    <d v="2017-08-28T00:00:00"/>
    <s v="Merged QP Liquid Paint Processing Operator-PCS/Q0510 (NSDA Feedback)"/>
  </r>
  <r>
    <n v="1590"/>
    <x v="26"/>
    <s v="Shop Tinting Assistant"/>
    <s v="PCS/Q5007"/>
    <n v="4"/>
    <m/>
    <m/>
    <m/>
    <m/>
    <m/>
    <n v="5"/>
    <n v="1"/>
    <s v="8th Class, Preferably"/>
    <m/>
    <m/>
    <m/>
    <m/>
    <m/>
    <m/>
    <m/>
    <m/>
    <m/>
    <m/>
    <m/>
    <m/>
    <m/>
    <m/>
    <m/>
    <x v="11"/>
    <m/>
    <m/>
    <m/>
    <m/>
  </r>
  <r>
    <n v="1591"/>
    <x v="26"/>
    <s v="Technical Sales Representative-Paints"/>
    <s v="PCS/Q0102"/>
    <n v="5"/>
    <m/>
    <m/>
    <m/>
    <m/>
    <m/>
    <n v="6"/>
    <n v="1"/>
    <s v="BSc. Chemistry"/>
    <n v="96"/>
    <n v="144"/>
    <n v="240"/>
    <m/>
    <m/>
    <m/>
    <m/>
    <s v="Yes"/>
    <m/>
    <m/>
    <m/>
    <m/>
    <m/>
    <m/>
    <m/>
    <x v="11"/>
    <m/>
    <m/>
    <m/>
    <m/>
  </r>
  <r>
    <n v="1592"/>
    <x v="26"/>
    <s v="Paint QC Chemist (RM and FG)"/>
    <s v="PCS/Q0802"/>
    <n v="5"/>
    <m/>
    <m/>
    <m/>
    <m/>
    <m/>
    <n v="5"/>
    <n v="1"/>
    <s v="BSc Chemistry"/>
    <m/>
    <m/>
    <m/>
    <m/>
    <m/>
    <m/>
    <m/>
    <m/>
    <m/>
    <m/>
    <m/>
    <m/>
    <m/>
    <m/>
    <m/>
    <x v="0"/>
    <m/>
    <m/>
    <m/>
    <m/>
  </r>
  <r>
    <n v="1593"/>
    <x v="26"/>
    <s v="General Industrial (Liquid) Painter"/>
    <s v="PCS/Q5108"/>
    <n v="4"/>
    <m/>
    <m/>
    <m/>
    <m/>
    <m/>
    <n v="7"/>
    <n v="1"/>
    <s v="5th Class ,Preferably"/>
    <n v="96"/>
    <n v="144"/>
    <n v="240"/>
    <m/>
    <m/>
    <m/>
    <m/>
    <s v="Yes"/>
    <m/>
    <m/>
    <m/>
    <m/>
    <m/>
    <m/>
    <m/>
    <x v="11"/>
    <m/>
    <m/>
    <m/>
    <m/>
  </r>
  <r>
    <n v="1594"/>
    <x v="26"/>
    <s v="Paint Filling and Packing Operator"/>
    <s v="PCS/Q0902"/>
    <n v="3"/>
    <m/>
    <m/>
    <m/>
    <m/>
    <m/>
    <n v="6"/>
    <n v="1"/>
    <s v="8th Class, Preferably"/>
    <n v="96"/>
    <n v="144"/>
    <n v="240"/>
    <m/>
    <m/>
    <m/>
    <m/>
    <s v="Yes"/>
    <m/>
    <m/>
    <m/>
    <m/>
    <m/>
    <m/>
    <m/>
    <x v="0"/>
    <m/>
    <m/>
    <m/>
    <m/>
  </r>
  <r>
    <n v="1595"/>
    <x v="26"/>
    <s v="Liquid Paint Processing Operator"/>
    <s v="PCS/Q0510"/>
    <n v="4"/>
    <m/>
    <m/>
    <m/>
    <m/>
    <m/>
    <n v="7"/>
    <n v="1"/>
    <s v="10th standard"/>
    <m/>
    <m/>
    <m/>
    <m/>
    <m/>
    <m/>
    <m/>
    <m/>
    <m/>
    <m/>
    <m/>
    <m/>
    <m/>
    <m/>
    <s v="As decided in 17th NSQC"/>
    <x v="0"/>
    <m/>
    <m/>
    <m/>
    <m/>
  </r>
  <r>
    <n v="1596"/>
    <x v="26"/>
    <s v="Wood  Polisher"/>
    <s v="PCS/Q5004"/>
    <n v="4"/>
    <m/>
    <m/>
    <m/>
    <m/>
    <m/>
    <n v="6"/>
    <n v="1"/>
    <s v="5th standard"/>
    <m/>
    <m/>
    <m/>
    <m/>
    <m/>
    <m/>
    <m/>
    <m/>
    <m/>
    <m/>
    <m/>
    <m/>
    <m/>
    <m/>
    <d v="2017-07-25T00:00:00"/>
    <x v="1"/>
    <m/>
    <m/>
    <m/>
    <m/>
  </r>
  <r>
    <n v="1597"/>
    <x v="27"/>
    <s v="Plumber (General)"/>
    <s v="PSC/Q0104"/>
    <n v="3"/>
    <m/>
    <m/>
    <m/>
    <m/>
    <m/>
    <n v="4"/>
    <n v="1"/>
    <s v="5th Class (To be revised to 10th post 31st December, 2017)"/>
    <n v="120"/>
    <n v="200"/>
    <n v="320"/>
    <m/>
    <m/>
    <m/>
    <m/>
    <s v="Yes"/>
    <s v="Yes"/>
    <s v="I"/>
    <s v="A"/>
    <s v="Yes"/>
    <m/>
    <m/>
    <m/>
    <x v="15"/>
    <m/>
    <m/>
    <m/>
    <m/>
  </r>
  <r>
    <n v="1598"/>
    <x v="27"/>
    <s v="Plumbing mason"/>
    <s v="PSC/Q0106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599"/>
    <x v="27"/>
    <s v="Plumber (Pipeline)"/>
    <s v="PSC/Q0107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600"/>
    <x v="27"/>
    <s v="Plumber (Maintenance and servicing)"/>
    <s v="PSC/Q0112"/>
    <n v="3"/>
    <m/>
    <m/>
    <m/>
    <m/>
    <m/>
    <n v="3"/>
    <n v="1"/>
    <s v="8th (To be revised to 10th post 31st December, 2017)"/>
    <m/>
    <m/>
    <m/>
    <m/>
    <m/>
    <m/>
    <m/>
    <m/>
    <m/>
    <m/>
    <m/>
    <m/>
    <m/>
    <m/>
    <m/>
    <x v="9"/>
    <m/>
    <m/>
    <m/>
    <m/>
  </r>
  <r>
    <n v="1601"/>
    <x v="27"/>
    <s v="Plumbing Supervisor"/>
    <s v="PSC/Q0114"/>
    <n v="6"/>
    <m/>
    <m/>
    <m/>
    <m/>
    <m/>
    <n v="6"/>
    <n v="1"/>
    <s v="12th Class/ Diploma"/>
    <m/>
    <m/>
    <m/>
    <m/>
    <m/>
    <m/>
    <m/>
    <m/>
    <m/>
    <m/>
    <m/>
    <m/>
    <m/>
    <m/>
    <m/>
    <x v="9"/>
    <m/>
    <m/>
    <m/>
    <m/>
  </r>
  <r>
    <n v="1602"/>
    <x v="27"/>
    <s v="Plumber (Maintenance and servicing Assistant)"/>
    <s v="PSC/Q0109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x v="9"/>
    <m/>
    <m/>
    <m/>
    <m/>
  </r>
  <r>
    <n v="1603"/>
    <x v="27"/>
    <s v="Plumber General (Assistant)"/>
    <s v="PSC/Q0102"/>
    <n v="2"/>
    <m/>
    <m/>
    <m/>
    <m/>
    <m/>
    <n v="3"/>
    <n v="1"/>
    <s v="5th Class (To be revised to 9th post 31st December, 2017)"/>
    <n v="80"/>
    <n v="120"/>
    <n v="200"/>
    <m/>
    <m/>
    <m/>
    <m/>
    <s v="Yes"/>
    <m/>
    <m/>
    <m/>
    <m/>
    <m/>
    <m/>
    <m/>
    <x v="15"/>
    <m/>
    <m/>
    <m/>
    <m/>
  </r>
  <r>
    <n v="1604"/>
    <x v="27"/>
    <s v="Plumber General (helper)"/>
    <s v="PSC/Q0101"/>
    <n v="1"/>
    <m/>
    <m/>
    <m/>
    <m/>
    <m/>
    <n v="3"/>
    <n v="1"/>
    <s v="5th Class (To be revised to 8th post 31st December, 2017)"/>
    <n v="80"/>
    <n v="120"/>
    <n v="200"/>
    <m/>
    <m/>
    <m/>
    <m/>
    <s v="Yes"/>
    <s v="Yes"/>
    <m/>
    <m/>
    <m/>
    <m/>
    <m/>
    <m/>
    <x v="15"/>
    <m/>
    <m/>
    <m/>
    <m/>
  </r>
  <r>
    <n v="1605"/>
    <x v="27"/>
    <s v="Plumber (After Sales Service)"/>
    <s v="PSC/Q0303"/>
    <n v="3"/>
    <m/>
    <m/>
    <m/>
    <m/>
    <m/>
    <n v="3"/>
    <n v="1"/>
    <s v="8th Class"/>
    <n v="70"/>
    <n v="130"/>
    <n v="200"/>
    <m/>
    <m/>
    <m/>
    <m/>
    <s v="Yes"/>
    <s v="Yes"/>
    <s v="I"/>
    <s v="A"/>
    <s v="Yes"/>
    <m/>
    <m/>
    <m/>
    <x v="4"/>
    <m/>
    <m/>
    <m/>
    <m/>
  </r>
  <r>
    <n v="1606"/>
    <x v="27"/>
    <s v="Plumbing Product Sales officer"/>
    <s v="PSC/Q0302"/>
    <n v="3"/>
    <m/>
    <m/>
    <m/>
    <m/>
    <m/>
    <n v="3"/>
    <n v="1"/>
    <s v="12th Class/ Certificate Courses in Sales"/>
    <n v="120"/>
    <n v="200"/>
    <n v="320"/>
    <m/>
    <m/>
    <m/>
    <m/>
    <s v="Yes"/>
    <s v="Yes"/>
    <s v="I"/>
    <s v="A"/>
    <s v="Yes"/>
    <m/>
    <m/>
    <m/>
    <x v="4"/>
    <m/>
    <m/>
    <m/>
    <m/>
  </r>
  <r>
    <n v="1607"/>
    <x v="27"/>
    <s v="Plumbing Draftsman"/>
    <s v="PSC/Q0201"/>
    <n v="5"/>
    <m/>
    <m/>
    <m/>
    <m/>
    <m/>
    <n v="3"/>
    <n v="1"/>
    <s v="ITI / AutoCAD certificate"/>
    <m/>
    <m/>
    <m/>
    <m/>
    <m/>
    <m/>
    <m/>
    <m/>
    <m/>
    <m/>
    <m/>
    <m/>
    <m/>
    <m/>
    <m/>
    <x v="15"/>
    <m/>
    <m/>
    <m/>
    <m/>
  </r>
  <r>
    <n v="1608"/>
    <x v="27"/>
    <s v="Plumbing Products Sales Assistant "/>
    <s v="PSC/Q0301"/>
    <n v="2"/>
    <m/>
    <m/>
    <m/>
    <m/>
    <m/>
    <n v="3"/>
    <n v="1"/>
    <s v="9th Class"/>
    <m/>
    <m/>
    <n v="200"/>
    <m/>
    <m/>
    <m/>
    <m/>
    <m/>
    <m/>
    <m/>
    <m/>
    <m/>
    <m/>
    <m/>
    <m/>
    <x v="4"/>
    <m/>
    <m/>
    <m/>
    <m/>
  </r>
  <r>
    <n v="1609"/>
    <x v="27"/>
    <s v="Wastewater system design engineer "/>
    <s v="PSC/Q0207"/>
    <n v="8"/>
    <m/>
    <m/>
    <m/>
    <m/>
    <m/>
    <n v="6"/>
    <n v="1"/>
    <s v="Diploma / Degree in Civil Engineering"/>
    <m/>
    <m/>
    <m/>
    <m/>
    <m/>
    <m/>
    <m/>
    <m/>
    <m/>
    <m/>
    <m/>
    <m/>
    <m/>
    <m/>
    <m/>
    <x v="4"/>
    <m/>
    <m/>
    <m/>
    <m/>
  </r>
  <r>
    <n v="1610"/>
    <x v="27"/>
    <s v="Public health system design engineer"/>
    <s v="PSC/Q0206"/>
    <n v="8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m/>
    <x v="4"/>
    <m/>
    <m/>
    <m/>
    <m/>
  </r>
  <r>
    <n v="1611"/>
    <x v="27"/>
    <s v="Bathroom and kitchen designer"/>
    <s v="PSC/Q0204"/>
    <n v="6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m/>
    <x v="4"/>
    <m/>
    <m/>
    <m/>
    <m/>
  </r>
  <r>
    <n v="1612"/>
    <x v="27"/>
    <s v="groundwater engineer"/>
    <s v="PSC/Q0202"/>
    <n v="7"/>
    <m/>
    <m/>
    <m/>
    <m/>
    <m/>
    <n v="3"/>
    <n v="1"/>
    <s v="Diploma in Civil / Mech. Engg."/>
    <m/>
    <m/>
    <m/>
    <m/>
    <m/>
    <m/>
    <m/>
    <m/>
    <m/>
    <m/>
    <m/>
    <m/>
    <m/>
    <m/>
    <m/>
    <x v="4"/>
    <m/>
    <m/>
    <m/>
    <m/>
  </r>
  <r>
    <n v="1613"/>
    <x v="27"/>
    <s v="Municipal Water and Sewage assessor"/>
    <s v="PSC/Q0203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4"/>
    <m/>
    <m/>
    <m/>
    <m/>
  </r>
  <r>
    <n v="1614"/>
    <x v="27"/>
    <s v="Plumbing site engineer"/>
    <s v="PSC/Q0115"/>
    <n v="7"/>
    <m/>
    <m/>
    <m/>
    <m/>
    <m/>
    <n v="10"/>
    <n v="1"/>
    <s v="Degree / Diploma in Civil Engineering"/>
    <m/>
    <m/>
    <m/>
    <m/>
    <m/>
    <m/>
    <m/>
    <m/>
    <m/>
    <m/>
    <m/>
    <m/>
    <m/>
    <m/>
    <m/>
    <x v="9"/>
    <m/>
    <m/>
    <m/>
    <m/>
  </r>
  <r>
    <n v="1615"/>
    <x v="27"/>
    <s v="Plumbing Foreman"/>
    <s v="PSC/Q0113"/>
    <n v="5"/>
    <m/>
    <m/>
    <m/>
    <m/>
    <m/>
    <n v="5"/>
    <n v="1"/>
    <s v="12th Class,Pass out / ITI"/>
    <m/>
    <m/>
    <m/>
    <m/>
    <m/>
    <m/>
    <m/>
    <m/>
    <m/>
    <m/>
    <m/>
    <m/>
    <m/>
    <m/>
    <m/>
    <x v="1"/>
    <m/>
    <m/>
    <m/>
    <m/>
  </r>
  <r>
    <n v="1616"/>
    <x v="27"/>
    <s v="Plumber (operations)"/>
    <s v="PSC/Q0108"/>
    <n v="3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m/>
    <x v="9"/>
    <m/>
    <m/>
    <m/>
    <m/>
  </r>
  <r>
    <n v="1617"/>
    <x v="27"/>
    <s v="Plumber (Pumps and E/M Mechanic)"/>
    <s v="PSC/Q0111"/>
    <n v="4"/>
    <m/>
    <m/>
    <m/>
    <m/>
    <m/>
    <n v="4"/>
    <n v="1"/>
    <s v="12th Class"/>
    <m/>
    <m/>
    <m/>
    <m/>
    <m/>
    <m/>
    <m/>
    <m/>
    <m/>
    <m/>
    <m/>
    <m/>
    <m/>
    <m/>
    <m/>
    <x v="9"/>
    <m/>
    <m/>
    <m/>
    <m/>
  </r>
  <r>
    <n v="1618"/>
    <x v="27"/>
    <s v="Plumber (General) - II"/>
    <s v="PSC/Q0110"/>
    <n v="4"/>
    <m/>
    <m/>
    <m/>
    <m/>
    <m/>
    <n v="5"/>
    <n v="1"/>
    <s v="8th Class (To be revised to 11th post 31st December, 2017)"/>
    <n v="278"/>
    <n v="418"/>
    <n v="696"/>
    <m/>
    <m/>
    <m/>
    <m/>
    <s v="Yes"/>
    <m/>
    <s v="I"/>
    <s v="B"/>
    <m/>
    <m/>
    <m/>
    <m/>
    <x v="9"/>
    <m/>
    <m/>
    <m/>
    <m/>
  </r>
  <r>
    <n v="1619"/>
    <x v="27"/>
    <s v="Plumber  (Welder)"/>
    <s v="PSC/Q0105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620"/>
    <x v="27"/>
    <s v="plumber (Welding assistant)"/>
    <s v="PSC/Q0103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x v="15"/>
    <m/>
    <m/>
    <m/>
    <m/>
  </r>
  <r>
    <n v="1621"/>
    <x v="27"/>
    <s v="fire protection systems designer"/>
    <s v="PSC/Q0205"/>
    <n v="7"/>
    <m/>
    <m/>
    <m/>
    <m/>
    <m/>
    <n v="5"/>
    <n v="1"/>
    <s v="Diploma in Civil / Mechanical Engineering"/>
    <m/>
    <m/>
    <m/>
    <m/>
    <m/>
    <m/>
    <m/>
    <m/>
    <m/>
    <m/>
    <m/>
    <m/>
    <m/>
    <m/>
    <m/>
    <x v="1"/>
    <m/>
    <m/>
    <m/>
    <m/>
  </r>
  <r>
    <n v="1622"/>
    <x v="28"/>
    <s v="Technical helper Electrical- Thermal Power Generation"/>
    <s v="PSS/Q1003"/>
    <n v="2"/>
    <m/>
    <m/>
    <m/>
    <m/>
    <m/>
    <n v="3"/>
    <n v="1"/>
    <s v="10th pass"/>
    <m/>
    <m/>
    <m/>
    <m/>
    <m/>
    <m/>
    <m/>
    <m/>
    <m/>
    <m/>
    <m/>
    <m/>
    <m/>
    <m/>
    <m/>
    <x v="1"/>
    <m/>
    <m/>
    <m/>
    <m/>
  </r>
  <r>
    <n v="1623"/>
    <x v="28"/>
    <s v="Operator Coal Handling - Thermal Power Generation"/>
    <s v="PSS/Q1004"/>
    <n v="4"/>
    <m/>
    <m/>
    <m/>
    <m/>
    <m/>
    <n v="3"/>
    <n v="1"/>
    <s v="ITI (Electrical/Mechanical)"/>
    <m/>
    <m/>
    <m/>
    <m/>
    <m/>
    <m/>
    <m/>
    <m/>
    <m/>
    <m/>
    <m/>
    <m/>
    <m/>
    <m/>
    <m/>
    <x v="1"/>
    <m/>
    <m/>
    <m/>
    <m/>
  </r>
  <r>
    <n v="1624"/>
    <x v="28"/>
    <s v="Operator Ash Handling - Thermal Power Generation"/>
    <s v="PSS/Q1001"/>
    <n v="4"/>
    <m/>
    <m/>
    <m/>
    <m/>
    <m/>
    <n v="3"/>
    <n v="1"/>
    <s v="ITI (Electrical/Mechanical)"/>
    <m/>
    <m/>
    <m/>
    <m/>
    <m/>
    <m/>
    <m/>
    <m/>
    <m/>
    <m/>
    <m/>
    <m/>
    <m/>
    <m/>
    <m/>
    <x v="1"/>
    <m/>
    <m/>
    <m/>
    <m/>
  </r>
  <r>
    <n v="1625"/>
    <x v="28"/>
    <s v="Operator Water treatment - Thermal Power Generation"/>
    <s v="PSS/Q1006"/>
    <n v="4"/>
    <m/>
    <m/>
    <m/>
    <m/>
    <m/>
    <n v="3"/>
    <n v="1"/>
    <s v="ITI (with 10+2 science background)"/>
    <m/>
    <m/>
    <m/>
    <m/>
    <m/>
    <m/>
    <m/>
    <m/>
    <m/>
    <m/>
    <m/>
    <m/>
    <m/>
    <m/>
    <m/>
    <x v="1"/>
    <m/>
    <m/>
    <m/>
    <m/>
  </r>
  <r>
    <n v="1626"/>
    <x v="28"/>
    <s v="Technical Helper Mechanical- Thermal Power Generation"/>
    <s v="PSS/Q1005"/>
    <n v="2"/>
    <m/>
    <m/>
    <m/>
    <m/>
    <m/>
    <n v="3"/>
    <n v="1"/>
    <s v="10th pass"/>
    <m/>
    <m/>
    <m/>
    <m/>
    <m/>
    <m/>
    <m/>
    <m/>
    <m/>
    <m/>
    <m/>
    <m/>
    <m/>
    <m/>
    <m/>
    <x v="1"/>
    <m/>
    <m/>
    <m/>
    <m/>
  </r>
  <r>
    <n v="1627"/>
    <x v="28"/>
    <s v="Cable Jointer Electrical Power System"/>
    <s v="PSS/Q1002"/>
    <n v="4"/>
    <m/>
    <m/>
    <m/>
    <m/>
    <m/>
    <n v="3"/>
    <n v="1"/>
    <s v="8th pass"/>
    <m/>
    <m/>
    <m/>
    <m/>
    <m/>
    <m/>
    <m/>
    <m/>
    <m/>
    <m/>
    <m/>
    <m/>
    <m/>
    <m/>
    <m/>
    <x v="1"/>
    <m/>
    <m/>
    <m/>
    <m/>
  </r>
  <r>
    <n v="1628"/>
    <x v="28"/>
    <s v="Tower Foundation Power Transmission"/>
    <s v="PSS/Q2004"/>
    <n v="4"/>
    <m/>
    <m/>
    <m/>
    <m/>
    <m/>
    <n v="3"/>
    <n v="1"/>
    <s v="10th Standard"/>
    <m/>
    <m/>
    <m/>
    <m/>
    <m/>
    <m/>
    <m/>
    <m/>
    <m/>
    <m/>
    <m/>
    <m/>
    <m/>
    <m/>
    <m/>
    <x v="1"/>
    <m/>
    <m/>
    <m/>
    <m/>
  </r>
  <r>
    <n v="1629"/>
    <x v="28"/>
    <s v="Assistant- Tower Erection Power Transmission"/>
    <s v="PSS/Q2003"/>
    <n v="3"/>
    <m/>
    <m/>
    <m/>
    <m/>
    <m/>
    <n v="3"/>
    <n v="1"/>
    <s v="10th Standard"/>
    <m/>
    <m/>
    <m/>
    <m/>
    <m/>
    <m/>
    <m/>
    <m/>
    <m/>
    <m/>
    <m/>
    <m/>
    <m/>
    <m/>
    <m/>
    <x v="1"/>
    <m/>
    <m/>
    <m/>
    <m/>
  </r>
  <r>
    <n v="1630"/>
    <x v="28"/>
    <s v="Surveyor- Transmission Line"/>
    <s v="PSS/Q2002"/>
    <n v="4"/>
    <m/>
    <m/>
    <m/>
    <m/>
    <m/>
    <n v="3"/>
    <n v="1"/>
    <s v="BE/B.Tech (Electrical)"/>
    <m/>
    <m/>
    <m/>
    <m/>
    <m/>
    <m/>
    <m/>
    <m/>
    <m/>
    <m/>
    <m/>
    <m/>
    <m/>
    <m/>
    <m/>
    <x v="1"/>
    <m/>
    <m/>
    <m/>
    <m/>
  </r>
  <r>
    <n v="1631"/>
    <x v="28"/>
    <s v="Engineer –Power Distribution"/>
    <s v="PSS/Q7001"/>
    <n v="6"/>
    <m/>
    <m/>
    <m/>
    <m/>
    <m/>
    <n v="4"/>
    <n v="1"/>
    <s v="BE/B.Tech (Electrical)"/>
    <m/>
    <m/>
    <m/>
    <m/>
    <m/>
    <m/>
    <m/>
    <m/>
    <m/>
    <m/>
    <m/>
    <m/>
    <m/>
    <m/>
    <m/>
    <x v="1"/>
    <m/>
    <m/>
    <m/>
    <m/>
  </r>
  <r>
    <n v="1632"/>
    <x v="28"/>
    <s v="Junior Engineer (JE)-Power Distribution"/>
    <s v="PSS/Q3004"/>
    <n v="5"/>
    <m/>
    <m/>
    <m/>
    <m/>
    <m/>
    <n v="4"/>
    <n v="1"/>
    <s v="Diploma in Engineering (Electrical)"/>
    <m/>
    <m/>
    <m/>
    <m/>
    <m/>
    <m/>
    <m/>
    <m/>
    <m/>
    <m/>
    <m/>
    <m/>
    <m/>
    <m/>
    <m/>
    <x v="1"/>
    <m/>
    <m/>
    <m/>
    <m/>
  </r>
  <r>
    <n v="1633"/>
    <x v="28"/>
    <s v="Distribution Lineman "/>
    <s v="PSS/Q0102"/>
    <n v="4"/>
    <m/>
    <m/>
    <m/>
    <m/>
    <m/>
    <n v="4"/>
    <n v="1"/>
    <s v="8th Class (10th/ITI preferred) Standard"/>
    <n v="117"/>
    <n v="233"/>
    <n v="350"/>
    <m/>
    <m/>
    <m/>
    <m/>
    <s v="Yes"/>
    <s v="Yes"/>
    <s v="I"/>
    <s v="A"/>
    <s v="Yes"/>
    <m/>
    <m/>
    <m/>
    <x v="4"/>
    <m/>
    <m/>
    <m/>
    <m/>
  </r>
  <r>
    <n v="1634"/>
    <x v="28"/>
    <s v="Technical Helper Distribution"/>
    <s v="PSS/Q0101"/>
    <n v="2"/>
    <m/>
    <m/>
    <m/>
    <m/>
    <m/>
    <n v="6"/>
    <n v="1"/>
    <s v="8th Class"/>
    <n v="52"/>
    <n v="123"/>
    <n v="175"/>
    <m/>
    <m/>
    <m/>
    <m/>
    <s v="Yes"/>
    <s v="Yes"/>
    <m/>
    <m/>
    <m/>
    <m/>
    <m/>
    <m/>
    <x v="4"/>
    <m/>
    <m/>
    <m/>
    <m/>
  </r>
  <r>
    <n v="1635"/>
    <x v="28"/>
    <s v="Senior Lineman Distribution"/>
    <s v="PSS/Q0103"/>
    <n v="5"/>
    <m/>
    <m/>
    <m/>
    <m/>
    <m/>
    <n v="6"/>
    <n v="1"/>
    <s v="8th Class"/>
    <m/>
    <m/>
    <m/>
    <m/>
    <m/>
    <m/>
    <m/>
    <m/>
    <s v="Yes"/>
    <m/>
    <m/>
    <m/>
    <s v="Cat 1 (Phase 1)"/>
    <m/>
    <m/>
    <x v="4"/>
    <m/>
    <m/>
    <m/>
    <m/>
  </r>
  <r>
    <n v="1636"/>
    <x v="28"/>
    <s v="Lineman Construction-Distribution"/>
    <s v="PSS/Q0108"/>
    <n v="4"/>
    <m/>
    <m/>
    <m/>
    <m/>
    <m/>
    <n v="4"/>
    <n v="1"/>
    <s v="8th Class"/>
    <n v="58"/>
    <n v="117"/>
    <n v="175"/>
    <m/>
    <m/>
    <m/>
    <m/>
    <s v="Yes"/>
    <m/>
    <m/>
    <m/>
    <m/>
    <m/>
    <m/>
    <m/>
    <x v="1"/>
    <m/>
    <m/>
    <m/>
    <m/>
  </r>
  <r>
    <n v="1637"/>
    <x v="28"/>
    <s v="Helper: Power System (Transmission)"/>
    <s v="PSS/Q0104"/>
    <n v="2"/>
    <m/>
    <m/>
    <m/>
    <m/>
    <m/>
    <n v="3"/>
    <n v="1"/>
    <s v="8th Class"/>
    <m/>
    <m/>
    <n v="400"/>
    <m/>
    <m/>
    <m/>
    <m/>
    <m/>
    <m/>
    <m/>
    <m/>
    <m/>
    <m/>
    <m/>
    <m/>
    <x v="1"/>
    <m/>
    <m/>
    <m/>
    <m/>
  </r>
  <r>
    <n v="1638"/>
    <x v="28"/>
    <s v="Power System Technician (Transmission)"/>
    <s v="PSS/Q0105"/>
    <n v="4"/>
    <m/>
    <m/>
    <m/>
    <m/>
    <m/>
    <n v="3"/>
    <n v="1"/>
    <s v="10th Class"/>
    <m/>
    <m/>
    <n v="400"/>
    <m/>
    <m/>
    <m/>
    <m/>
    <m/>
    <m/>
    <m/>
    <m/>
    <m/>
    <m/>
    <m/>
    <m/>
    <x v="1"/>
    <m/>
    <m/>
    <m/>
    <m/>
  </r>
  <r>
    <n v="1639"/>
    <x v="28"/>
    <s v="Senior Power System Technician (Transmission)"/>
    <s v="PSS/Q0106"/>
    <n v="5"/>
    <m/>
    <m/>
    <m/>
    <m/>
    <m/>
    <n v="5"/>
    <n v="1"/>
    <s v="10th Class"/>
    <m/>
    <m/>
    <n v="400"/>
    <m/>
    <m/>
    <m/>
    <m/>
    <m/>
    <m/>
    <m/>
    <m/>
    <m/>
    <m/>
    <m/>
    <m/>
    <x v="1"/>
    <m/>
    <m/>
    <m/>
    <m/>
  </r>
  <r>
    <n v="1640"/>
    <x v="28"/>
    <s v="Power Plant High Pressure Welder"/>
    <s v="PSS/Q0401"/>
    <n v="4"/>
    <m/>
    <m/>
    <m/>
    <m/>
    <m/>
    <n v="6"/>
    <n v="1"/>
    <s v="12th Class"/>
    <m/>
    <m/>
    <m/>
    <m/>
    <m/>
    <m/>
    <m/>
    <m/>
    <m/>
    <m/>
    <m/>
    <m/>
    <m/>
    <m/>
    <m/>
    <x v="1"/>
    <m/>
    <m/>
    <m/>
    <m/>
  </r>
  <r>
    <n v="1641"/>
    <x v="28"/>
    <s v="Consumer Energy Meter Technician"/>
    <s v="PSS/Q0107"/>
    <n v="3"/>
    <m/>
    <m/>
    <m/>
    <m/>
    <m/>
    <n v="3"/>
    <n v="1"/>
    <s v="8th Class"/>
    <n v="100"/>
    <n v="250"/>
    <n v="350"/>
    <m/>
    <m/>
    <m/>
    <m/>
    <s v="Yes"/>
    <s v="Yes"/>
    <s v="I"/>
    <s v="A"/>
    <s v="Yes"/>
    <m/>
    <m/>
    <m/>
    <x v="4"/>
    <m/>
    <m/>
    <m/>
    <m/>
  </r>
  <r>
    <n v="1642"/>
    <x v="28"/>
    <s v="Power Plant Millwright Fitter"/>
    <s v="PSS/Q0301"/>
    <n v="4"/>
    <m/>
    <m/>
    <m/>
    <m/>
    <m/>
    <n v="4"/>
    <n v="1"/>
    <s v="8th Class"/>
    <m/>
    <m/>
    <m/>
    <m/>
    <m/>
    <m/>
    <m/>
    <m/>
    <m/>
    <m/>
    <m/>
    <m/>
    <m/>
    <m/>
    <m/>
    <x v="1"/>
    <m/>
    <m/>
    <m/>
    <m/>
  </r>
  <r>
    <n v="1643"/>
    <x v="28"/>
    <s v="Pipe Fitters"/>
    <s v="PSS/Q0201"/>
    <n v="3"/>
    <m/>
    <m/>
    <m/>
    <m/>
    <m/>
    <n v="3"/>
    <n v="1"/>
    <s v="8th Class"/>
    <m/>
    <m/>
    <m/>
    <m/>
    <m/>
    <m/>
    <m/>
    <m/>
    <m/>
    <m/>
    <m/>
    <m/>
    <m/>
    <m/>
    <m/>
    <x v="1"/>
    <m/>
    <m/>
    <m/>
    <m/>
  </r>
  <r>
    <n v="1644"/>
    <x v="28"/>
    <s v="Assistant-Electricity-Meter-Reader-Billing-and-Cash-Collector"/>
    <s v="PSS/Q3001"/>
    <n v="3"/>
    <m/>
    <m/>
    <m/>
    <m/>
    <m/>
    <n v="2"/>
    <n v="1"/>
    <s v="10th Class"/>
    <n v="65"/>
    <n v="135"/>
    <n v="200"/>
    <m/>
    <m/>
    <m/>
    <m/>
    <s v="Yes"/>
    <s v="Yes"/>
    <s v="I"/>
    <s v="A"/>
    <s v="Yes"/>
    <m/>
    <m/>
    <m/>
    <x v="1"/>
    <m/>
    <m/>
    <m/>
    <m/>
  </r>
  <r>
    <n v="1645"/>
    <x v="28"/>
    <s v="Assistant Technician -Street Light Installation &amp; Maintenance"/>
    <s v="PSS/Q6003"/>
    <n v="3"/>
    <m/>
    <m/>
    <m/>
    <m/>
    <m/>
    <n v="4"/>
    <n v="1"/>
    <s v="10th Class"/>
    <n v="65"/>
    <n v="135"/>
    <n v="200"/>
    <m/>
    <m/>
    <m/>
    <m/>
    <s v="Yes"/>
    <s v="Yes"/>
    <s v="I"/>
    <s v="A"/>
    <s v="Yes"/>
    <m/>
    <m/>
    <m/>
    <x v="1"/>
    <m/>
    <m/>
    <m/>
    <m/>
  </r>
  <r>
    <n v="1646"/>
    <x v="28"/>
    <s v="Technician- Distribution Transformer Repair"/>
    <s v="PSS/Q3003"/>
    <n v="4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m/>
    <x v="1"/>
    <m/>
    <m/>
    <m/>
    <m/>
  </r>
  <r>
    <n v="1647"/>
    <x v="28"/>
    <s v="Attendant Sub-Station (66/11, 33/11 KV)- Power Distribution"/>
    <s v="PSS/Q3002"/>
    <n v="3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m/>
    <x v="1"/>
    <m/>
    <m/>
    <m/>
    <m/>
  </r>
  <r>
    <n v="1648"/>
    <x v="28"/>
    <s v="Assistant-GIS-Mapping-Power-Distribution"/>
    <s v="PSS/Q3006"/>
    <n v="3"/>
    <m/>
    <m/>
    <m/>
    <m/>
    <m/>
    <n v="3"/>
    <n v="1"/>
    <s v="12th Class"/>
    <m/>
    <m/>
    <m/>
    <m/>
    <m/>
    <m/>
    <m/>
    <m/>
    <m/>
    <m/>
    <m/>
    <m/>
    <m/>
    <m/>
    <m/>
    <x v="1"/>
    <m/>
    <m/>
    <m/>
    <m/>
  </r>
  <r>
    <n v="1649"/>
    <x v="28"/>
    <s v="Technician-Sub-Station-Erection-&amp;-Commissioning-Power-Distribution"/>
    <s v="PSS/Q3007"/>
    <n v="4"/>
    <m/>
    <m/>
    <m/>
    <m/>
    <m/>
    <n v="5"/>
    <n v="1"/>
    <s v="ITI in Electrician trade"/>
    <m/>
    <m/>
    <m/>
    <m/>
    <m/>
    <m/>
    <m/>
    <m/>
    <m/>
    <m/>
    <m/>
    <m/>
    <m/>
    <m/>
    <m/>
    <x v="1"/>
    <m/>
    <m/>
    <m/>
    <m/>
  </r>
  <r>
    <n v="1650"/>
    <x v="28"/>
    <s v="Supervisor -Street Light Installation &amp; Maintenance"/>
    <s v="PSS/Q6002"/>
    <n v="5"/>
    <m/>
    <m/>
    <m/>
    <m/>
    <m/>
    <n v="4"/>
    <n v="1"/>
    <s v="ITI"/>
    <m/>
    <m/>
    <n v="200"/>
    <m/>
    <m/>
    <m/>
    <m/>
    <m/>
    <m/>
    <s v="I"/>
    <s v="B"/>
    <m/>
    <m/>
    <m/>
    <m/>
    <x v="1"/>
    <m/>
    <m/>
    <m/>
    <m/>
  </r>
  <r>
    <n v="1651"/>
    <x v="28"/>
    <s v="Engineer Power Generation- Thermal Plant Erection, Commissioning, Operation and Maintenance  "/>
    <s v="PSS/Q1007"/>
    <n v="6"/>
    <m/>
    <m/>
    <m/>
    <m/>
    <m/>
    <n v="4"/>
    <n v="1"/>
    <s v="B.Tech/B.E (Electrical)"/>
    <m/>
    <m/>
    <n v="600"/>
    <m/>
    <m/>
    <m/>
    <m/>
    <m/>
    <m/>
    <m/>
    <m/>
    <m/>
    <m/>
    <m/>
    <d v="2017-05-17T00:00:00"/>
    <x v="1"/>
    <m/>
    <m/>
    <m/>
    <m/>
  </r>
  <r>
    <n v="1652"/>
    <x v="28"/>
    <s v="Engineer- Transmission "/>
    <s v="PSS/Q7003"/>
    <n v="6"/>
    <m/>
    <m/>
    <m/>
    <m/>
    <m/>
    <n v="4"/>
    <n v="1"/>
    <s v="B.Tech/B.E (Electrical)"/>
    <m/>
    <m/>
    <n v="350"/>
    <m/>
    <m/>
    <m/>
    <m/>
    <m/>
    <m/>
    <m/>
    <m/>
    <m/>
    <m/>
    <m/>
    <d v="2017-05-17T00:00:00"/>
    <x v="1"/>
    <m/>
    <m/>
    <m/>
    <m/>
  </r>
  <r>
    <n v="1653"/>
    <x v="28"/>
    <s v="Technician Grid  Substation Operation &amp; Maintenance (66/11 KV, 33/11 KV )"/>
    <s v="PSS/Q2001"/>
    <n v="4"/>
    <m/>
    <m/>
    <m/>
    <m/>
    <m/>
    <n v="5"/>
    <n v="1"/>
    <s v="ITI in Electrical Trade"/>
    <m/>
    <m/>
    <n v="350"/>
    <m/>
    <m/>
    <m/>
    <m/>
    <m/>
    <m/>
    <m/>
    <m/>
    <m/>
    <m/>
    <m/>
    <d v="2017-05-17T00:00:00"/>
    <x v="1"/>
    <m/>
    <m/>
    <m/>
    <m/>
  </r>
  <r>
    <n v="1654"/>
    <x v="28"/>
    <s v="Lineman Distribution"/>
    <s v="PSS/Q2010"/>
    <n v="4"/>
    <m/>
    <m/>
    <m/>
    <m/>
    <m/>
    <n v="6"/>
    <n v="1"/>
    <s v="10th"/>
    <m/>
    <m/>
    <m/>
    <m/>
    <m/>
    <m/>
    <m/>
    <m/>
    <m/>
    <s v="I"/>
    <s v="C"/>
    <m/>
    <m/>
    <m/>
    <d v="2017-07-25T00:00:00"/>
    <x v="1"/>
    <m/>
    <m/>
    <m/>
    <m/>
  </r>
  <r>
    <n v="1655"/>
    <x v="28"/>
    <s v="Electrician Domestic Solutions "/>
    <s v="PSS/Q6001"/>
    <n v="3"/>
    <m/>
    <m/>
    <m/>
    <m/>
    <m/>
    <n v="6"/>
    <n v="1"/>
    <s v="8th"/>
    <m/>
    <m/>
    <m/>
    <m/>
    <m/>
    <m/>
    <m/>
    <m/>
    <m/>
    <s v="I"/>
    <s v="C"/>
    <m/>
    <m/>
    <m/>
    <d v="2017-07-25T00:00:00"/>
    <x v="1"/>
    <m/>
    <m/>
    <m/>
    <m/>
  </r>
  <r>
    <n v="1656"/>
    <x v="29"/>
    <s v="Cashier"/>
    <s v="RAS/Q0102"/>
    <n v="2"/>
    <m/>
    <m/>
    <m/>
    <m/>
    <m/>
    <n v="11"/>
    <n v="1"/>
    <s v="Minimum Age - 14 Years ; Preferable Qualification shall be Minimum: Graduate"/>
    <n v="100"/>
    <n v="100"/>
    <n v="200"/>
    <m/>
    <m/>
    <m/>
    <m/>
    <s v="Yes"/>
    <m/>
    <s v=" II"/>
    <s v="A"/>
    <m/>
    <m/>
    <m/>
    <m/>
    <x v="2"/>
    <m/>
    <m/>
    <m/>
    <m/>
  </r>
  <r>
    <n v="1657"/>
    <x v="29"/>
    <s v="Retail Sales Associate "/>
    <s v="RAS/Q0104"/>
    <n v="4"/>
    <m/>
    <m/>
    <m/>
    <m/>
    <m/>
    <n v="16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58"/>
    <x v="29"/>
    <s v="Store Ops Assistant"/>
    <s v="RAS/Q0101"/>
    <n v="1"/>
    <m/>
    <m/>
    <m/>
    <m/>
    <m/>
    <n v="8"/>
    <n v="1"/>
    <s v="Secondary School Grade X Passed"/>
    <n v="100"/>
    <n v="100"/>
    <n v="200"/>
    <m/>
    <m/>
    <m/>
    <m/>
    <s v="Yes"/>
    <m/>
    <s v=" II"/>
    <s v="A"/>
    <m/>
    <m/>
    <m/>
    <m/>
    <x v="2"/>
    <m/>
    <m/>
    <m/>
    <m/>
  </r>
  <r>
    <n v="1659"/>
    <x v="29"/>
    <s v="Seller Activation Executive"/>
    <s v="RAS/Q0301"/>
    <n v="4"/>
    <m/>
    <m/>
    <m/>
    <m/>
    <m/>
    <n v="7"/>
    <n v="1"/>
    <s v="10th Class  Pass"/>
    <n v="140"/>
    <n v="140"/>
    <n v="280"/>
    <m/>
    <m/>
    <m/>
    <m/>
    <s v="Yes"/>
    <m/>
    <s v="II"/>
    <s v="A"/>
    <m/>
    <m/>
    <m/>
    <m/>
    <x v="1"/>
    <m/>
    <m/>
    <m/>
    <m/>
  </r>
  <r>
    <n v="1660"/>
    <x v="29"/>
    <s v="Digital Cataloguer"/>
    <s v="RAS/Q0302"/>
    <n v="4"/>
    <m/>
    <m/>
    <m/>
    <m/>
    <m/>
    <n v="5"/>
    <n v="1"/>
    <s v="12th Class, Preferably"/>
    <n v="140"/>
    <n v="140"/>
    <n v="280"/>
    <m/>
    <m/>
    <m/>
    <m/>
    <s v="Yes"/>
    <m/>
    <s v="II"/>
    <s v="A"/>
    <m/>
    <m/>
    <m/>
    <m/>
    <x v="1"/>
    <m/>
    <m/>
    <m/>
    <m/>
  </r>
  <r>
    <n v="1661"/>
    <x v="29"/>
    <s v="Retail Trainee Associate "/>
    <s v="RAS/Q0103"/>
    <n v="3"/>
    <m/>
    <m/>
    <m/>
    <m/>
    <m/>
    <n v="12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62"/>
    <x v="29"/>
    <s v="Individual Sales Professional/ Self-employed Retailer"/>
    <s v="RAS/Q0201"/>
    <n v="4"/>
    <m/>
    <m/>
    <m/>
    <m/>
    <m/>
    <n v="8"/>
    <n v="1"/>
    <s v="5th Class ,Preferably"/>
    <n v="140"/>
    <n v="140"/>
    <n v="280"/>
    <m/>
    <m/>
    <m/>
    <m/>
    <s v="Yes"/>
    <m/>
    <s v=" III"/>
    <m/>
    <m/>
    <m/>
    <m/>
    <m/>
    <x v="1"/>
    <m/>
    <m/>
    <m/>
    <m/>
  </r>
  <r>
    <n v="1663"/>
    <x v="29"/>
    <s v="Business Builder/Retailer"/>
    <s v="RAS/Q0202"/>
    <n v="5"/>
    <m/>
    <m/>
    <m/>
    <m/>
    <m/>
    <n v="9"/>
    <n v="1"/>
    <s v="10th Class ,Preferably"/>
    <n v="175"/>
    <n v="175"/>
    <n v="350"/>
    <m/>
    <m/>
    <m/>
    <m/>
    <s v="Yes"/>
    <m/>
    <s v=" III"/>
    <s v="A"/>
    <m/>
    <m/>
    <m/>
    <m/>
    <x v="1"/>
    <m/>
    <m/>
    <m/>
    <m/>
  </r>
  <r>
    <n v="1664"/>
    <x v="29"/>
    <s v="Business Leader/Multi-outlet Retailer"/>
    <s v="RAS/Q0203"/>
    <n v="6"/>
    <m/>
    <m/>
    <m/>
    <m/>
    <m/>
    <n v="11"/>
    <n v="1"/>
    <s v="10th Class ,Preferably"/>
    <n v="175"/>
    <n v="175"/>
    <n v="350"/>
    <m/>
    <m/>
    <m/>
    <m/>
    <s v="Yes"/>
    <m/>
    <s v=" III"/>
    <s v="A"/>
    <m/>
    <m/>
    <m/>
    <m/>
    <x v="1"/>
    <m/>
    <m/>
    <m/>
    <m/>
  </r>
  <r>
    <n v="1665"/>
    <x v="29"/>
    <s v="Business Enhancer/Multichannel Retailer"/>
    <s v="RAS/Q0204"/>
    <n v="7"/>
    <m/>
    <m/>
    <m/>
    <m/>
    <m/>
    <n v="9"/>
    <n v="1"/>
    <s v="10th Class ,Preferably"/>
    <n v="175"/>
    <n v="175"/>
    <n v="350"/>
    <m/>
    <m/>
    <m/>
    <m/>
    <s v="Yes"/>
    <m/>
    <s v=" III"/>
    <m/>
    <m/>
    <m/>
    <m/>
    <m/>
    <x v="1"/>
    <m/>
    <m/>
    <m/>
    <m/>
  </r>
  <r>
    <n v="1666"/>
    <x v="29"/>
    <s v="Distributor Salesman"/>
    <s v="RAS/Q0604"/>
    <n v="4"/>
    <m/>
    <m/>
    <m/>
    <m/>
    <m/>
    <n v="5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67"/>
    <x v="29"/>
    <s v="Retail Team Leader "/>
    <s v="RAS/Q0105"/>
    <n v="5"/>
    <m/>
    <m/>
    <m/>
    <m/>
    <m/>
    <n v="11"/>
    <n v="1"/>
    <s v="12th Class, Preferably"/>
    <n v="175"/>
    <n v="175"/>
    <n v="350"/>
    <m/>
    <m/>
    <m/>
    <m/>
    <s v="Yes"/>
    <s v="Yes"/>
    <s v=" II"/>
    <m/>
    <m/>
    <s v="Cat 1 (Phase 1)"/>
    <m/>
    <m/>
    <x v="2"/>
    <m/>
    <m/>
    <m/>
    <m/>
  </r>
  <r>
    <n v="1668"/>
    <x v="29"/>
    <s v="Departmental Manager"/>
    <s v="RAS/Q0106"/>
    <n v="6"/>
    <m/>
    <m/>
    <m/>
    <m/>
    <m/>
    <n v="12"/>
    <n v="1"/>
    <s v="Higher Secondary School Grade XI Passed"/>
    <n v="175"/>
    <n v="175"/>
    <n v="350"/>
    <m/>
    <m/>
    <m/>
    <m/>
    <s v="Yes"/>
    <m/>
    <s v=" II"/>
    <m/>
    <m/>
    <m/>
    <m/>
    <m/>
    <x v="2"/>
    <m/>
    <m/>
    <m/>
    <m/>
  </r>
  <r>
    <n v="1669"/>
    <x v="29"/>
    <s v="Retail Store Manager"/>
    <s v="RAS/Q0107"/>
    <n v="7"/>
    <m/>
    <m/>
    <m/>
    <m/>
    <m/>
    <n v="8"/>
    <n v="1"/>
    <s v="12th Standard Pass (Preferably)"/>
    <n v="175"/>
    <n v="175"/>
    <n v="350"/>
    <m/>
    <m/>
    <m/>
    <m/>
    <s v="Yes"/>
    <m/>
    <m/>
    <m/>
    <m/>
    <m/>
    <m/>
    <m/>
    <x v="1"/>
    <m/>
    <m/>
    <m/>
    <m/>
  </r>
  <r>
    <n v="1670"/>
    <x v="29"/>
    <s v="Visual Merchandiser"/>
    <s v="RAS/Q0402"/>
    <n v="5"/>
    <m/>
    <m/>
    <m/>
    <m/>
    <m/>
    <n v="6"/>
    <n v="1"/>
    <s v="12th Standard Pass"/>
    <n v="175"/>
    <n v="175"/>
    <n v="350"/>
    <m/>
    <m/>
    <m/>
    <m/>
    <s v="Yes"/>
    <m/>
    <m/>
    <m/>
    <m/>
    <m/>
    <m/>
    <m/>
    <x v="1"/>
    <m/>
    <m/>
    <m/>
    <m/>
  </r>
  <r>
    <n v="1671"/>
    <x v="29"/>
    <s v="Self-employed e-tailer"/>
    <s v="RAS/Q0205"/>
    <n v="4"/>
    <m/>
    <m/>
    <m/>
    <m/>
    <m/>
    <n v="9"/>
    <n v="1"/>
    <s v="10th Class,Preferably "/>
    <n v="140"/>
    <n v="140"/>
    <n v="280"/>
    <m/>
    <m/>
    <m/>
    <m/>
    <s v="Yes"/>
    <m/>
    <s v="III"/>
    <m/>
    <m/>
    <m/>
    <m/>
    <m/>
    <x v="1"/>
    <m/>
    <m/>
    <m/>
    <m/>
  </r>
  <r>
    <n v="1672"/>
    <x v="30"/>
    <s v="Mill Operator "/>
    <s v="RSC/Q0101"/>
    <n v="4"/>
    <m/>
    <m/>
    <m/>
    <m/>
    <m/>
    <n v="7"/>
    <n v="1"/>
    <s v="10th Class , Preferably "/>
    <n v="140"/>
    <n v="210"/>
    <n v="350"/>
    <m/>
    <m/>
    <m/>
    <m/>
    <s v="Yes"/>
    <s v="Yes"/>
    <s v="I"/>
    <s v="C"/>
    <s v="Yes"/>
    <m/>
    <m/>
    <m/>
    <x v="3"/>
    <m/>
    <m/>
    <m/>
    <m/>
  </r>
  <r>
    <n v="1673"/>
    <x v="30"/>
    <s v="Internal Mixer Operator "/>
    <s v="RSC/Q02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674"/>
    <x v="30"/>
    <s v="Kneader Operator "/>
    <s v="RSC/Q0103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675"/>
    <x v="30"/>
    <s v="Storage Assistant"/>
    <s v="RSC/Q0104"/>
    <n v="3"/>
    <m/>
    <m/>
    <m/>
    <m/>
    <m/>
    <n v="6"/>
    <n v="1"/>
    <s v="10th Class ,Preferably"/>
    <m/>
    <m/>
    <n v="300"/>
    <m/>
    <m/>
    <m/>
    <m/>
    <m/>
    <m/>
    <s v="I"/>
    <m/>
    <m/>
    <m/>
    <m/>
    <m/>
    <x v="4"/>
    <m/>
    <m/>
    <m/>
    <m/>
  </r>
  <r>
    <n v="1676"/>
    <x v="30"/>
    <s v="Weighing Operator"/>
    <s v="RSC/Q0105"/>
    <n v="4"/>
    <m/>
    <m/>
    <m/>
    <m/>
    <m/>
    <n v="7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677"/>
    <x v="30"/>
    <s v="Rubber/Bale cutter"/>
    <s v="RSC/Q0106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678"/>
    <x v="30"/>
    <s v="Carbon/Oil Charger Operator"/>
    <s v="RSC/Q0107"/>
    <n v="4"/>
    <m/>
    <m/>
    <m/>
    <m/>
    <m/>
    <n v="7"/>
    <n v="1"/>
    <s v="10th Class /ITI, Preferably"/>
    <m/>
    <m/>
    <n v="250"/>
    <m/>
    <m/>
    <m/>
    <m/>
    <m/>
    <m/>
    <s v="I"/>
    <m/>
    <m/>
    <m/>
    <m/>
    <m/>
    <x v="4"/>
    <m/>
    <m/>
    <m/>
    <m/>
  </r>
  <r>
    <n v="1679"/>
    <x v="30"/>
    <s v="Material Handling and Storage Operator"/>
    <s v="RSC/Q0108"/>
    <n v="4"/>
    <m/>
    <m/>
    <m/>
    <m/>
    <m/>
    <n v="7"/>
    <n v="1"/>
    <s v="10th Class /ITI, Preferably-18 years"/>
    <n v="140"/>
    <n v="210"/>
    <n v="350"/>
    <m/>
    <m/>
    <m/>
    <m/>
    <s v="Yes"/>
    <s v="Yes"/>
    <s v="I"/>
    <s v="A"/>
    <s v="Yes"/>
    <m/>
    <m/>
    <m/>
    <x v="3"/>
    <m/>
    <m/>
    <m/>
    <m/>
  </r>
  <r>
    <n v="1680"/>
    <x v="30"/>
    <s v="loading and Unloading Operator"/>
    <s v="RSC/Q0109"/>
    <n v="4"/>
    <m/>
    <m/>
    <m/>
    <m/>
    <m/>
    <n v="7"/>
    <n v="1"/>
    <s v="10th Class /ITI, Preferably-18 years"/>
    <m/>
    <m/>
    <n v="300"/>
    <m/>
    <m/>
    <m/>
    <m/>
    <m/>
    <m/>
    <s v="I"/>
    <m/>
    <m/>
    <m/>
    <m/>
    <m/>
    <x v="3"/>
    <m/>
    <m/>
    <m/>
    <m/>
  </r>
  <r>
    <n v="1681"/>
    <x v="30"/>
    <s v="Rubber Adhesive/Cement Mixing Operator"/>
    <s v="RSC/Q0110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1"/>
    <m/>
    <m/>
    <m/>
    <m/>
  </r>
  <r>
    <n v="1682"/>
    <x v="30"/>
    <s v="Mixing Supervisor"/>
    <s v="RSC/Q0111"/>
    <n v="5"/>
    <m/>
    <m/>
    <m/>
    <m/>
    <m/>
    <n v="7"/>
    <n v="1"/>
    <s v="12th Class/Diploma/ITI/Graduate, Desirable "/>
    <m/>
    <m/>
    <n v="300"/>
    <m/>
    <m/>
    <m/>
    <m/>
    <m/>
    <m/>
    <s v="I"/>
    <m/>
    <m/>
    <m/>
    <m/>
    <m/>
    <x v="4"/>
    <m/>
    <m/>
    <m/>
    <m/>
  </r>
  <r>
    <n v="1683"/>
    <x v="30"/>
    <s v="Continuous Curing Operator "/>
    <s v="RSC/Q0208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684"/>
    <x v="30"/>
    <s v="Pneumatic Tyre Molding Operator"/>
    <s v="RSC/Q0211"/>
    <n v="4"/>
    <m/>
    <m/>
    <m/>
    <m/>
    <m/>
    <n v="7"/>
    <n v="1"/>
    <s v="10th Class"/>
    <n v="140"/>
    <n v="210"/>
    <n v="350"/>
    <m/>
    <m/>
    <m/>
    <m/>
    <s v="Yes"/>
    <s v="Yes"/>
    <s v="I"/>
    <s v="C"/>
    <s v="Yes"/>
    <m/>
    <m/>
    <m/>
    <x v="3"/>
    <m/>
    <m/>
    <m/>
    <m/>
  </r>
  <r>
    <n v="1685"/>
    <x v="30"/>
    <s v="Compression Molding Operator "/>
    <s v="RSC/Q0205"/>
    <n v="4"/>
    <m/>
    <m/>
    <m/>
    <m/>
    <m/>
    <n v="7"/>
    <n v="1"/>
    <s v="10th Class ,Preferably"/>
    <n v="140"/>
    <n v="210"/>
    <n v="350"/>
    <m/>
    <m/>
    <m/>
    <m/>
    <s v="Yes"/>
    <s v="Yes"/>
    <s v="I"/>
    <s v="C"/>
    <s v="Yes"/>
    <m/>
    <m/>
    <m/>
    <x v="3"/>
    <m/>
    <m/>
    <m/>
    <m/>
  </r>
  <r>
    <n v="1686"/>
    <x v="30"/>
    <s v="Transfer Molding Operator "/>
    <s v="RSC/Q0206"/>
    <n v="4"/>
    <m/>
    <m/>
    <m/>
    <m/>
    <m/>
    <n v="7"/>
    <n v="1"/>
    <s v="10th Class ,Preferably- 18 Years"/>
    <n v="140"/>
    <n v="210"/>
    <n v="350"/>
    <m/>
    <m/>
    <m/>
    <m/>
    <s v="Yes"/>
    <m/>
    <s v="I"/>
    <m/>
    <m/>
    <m/>
    <m/>
    <m/>
    <x v="4"/>
    <m/>
    <m/>
    <m/>
    <m/>
  </r>
  <r>
    <n v="1687"/>
    <x v="30"/>
    <s v="Injection Molding Operator "/>
    <s v="RSC/Q0207"/>
    <n v="4"/>
    <m/>
    <m/>
    <m/>
    <m/>
    <m/>
    <n v="7"/>
    <n v="1"/>
    <s v="10th Class ,Preferably- 18 Years"/>
    <n v="140"/>
    <n v="210"/>
    <n v="350"/>
    <m/>
    <m/>
    <m/>
    <m/>
    <s v="Yes"/>
    <s v="Yes"/>
    <s v="I"/>
    <s v="C"/>
    <s v="Yes"/>
    <m/>
    <m/>
    <m/>
    <x v="3"/>
    <m/>
    <m/>
    <m/>
    <m/>
  </r>
  <r>
    <n v="1688"/>
    <x v="30"/>
    <s v="Rotocuring Operator "/>
    <s v="RSC/Q0209"/>
    <n v="4"/>
    <m/>
    <m/>
    <m/>
    <m/>
    <m/>
    <n v="7"/>
    <n v="1"/>
    <s v="10th Class"/>
    <m/>
    <m/>
    <n v="350"/>
    <m/>
    <m/>
    <m/>
    <m/>
    <m/>
    <m/>
    <s v="I"/>
    <m/>
    <m/>
    <m/>
    <m/>
    <m/>
    <x v="4"/>
    <m/>
    <m/>
    <m/>
    <m/>
  </r>
  <r>
    <n v="1689"/>
    <x v="30"/>
    <s v="Autoclave Operator "/>
    <s v="RSC/Q0210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690"/>
    <x v="30"/>
    <s v="Bladder Assembly Operator"/>
    <s v="RSC/Q0216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691"/>
    <x v="30"/>
    <s v="Tyre Pre Cure Preparation Operator"/>
    <s v="RSC/Q0202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692"/>
    <x v="30"/>
    <s v="Tyre Post Cure Operator"/>
    <s v="RSC/Q0203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m/>
    <m/>
    <m/>
    <m/>
  </r>
  <r>
    <n v="1693"/>
    <x v="30"/>
    <s v="Bladder Curing Operator"/>
    <s v="RSC/Q0204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694"/>
    <x v="30"/>
    <s v="Mold Cleaning &amp; Inspection Operator"/>
    <s v="RSC/Q0212"/>
    <n v="4"/>
    <m/>
    <m/>
    <m/>
    <m/>
    <m/>
    <n v="6"/>
    <n v="1"/>
    <s v="10th Class/ITI, Desirable – 18 years"/>
    <m/>
    <m/>
    <n v="300"/>
    <m/>
    <m/>
    <m/>
    <m/>
    <m/>
    <m/>
    <s v="I"/>
    <m/>
    <m/>
    <m/>
    <m/>
    <m/>
    <x v="3"/>
    <m/>
    <m/>
    <m/>
    <m/>
  </r>
  <r>
    <n v="1695"/>
    <x v="30"/>
    <s v="Molding /Curing Supervisor"/>
    <s v="RSC/Q0213"/>
    <n v="5"/>
    <m/>
    <m/>
    <m/>
    <m/>
    <m/>
    <n v="7"/>
    <n v="1"/>
    <s v="12th Class/Diploma/ITI/Graduate, Desirable "/>
    <m/>
    <m/>
    <n v="350"/>
    <m/>
    <m/>
    <m/>
    <m/>
    <m/>
    <m/>
    <s v="I"/>
    <m/>
    <m/>
    <m/>
    <m/>
    <m/>
    <x v="4"/>
    <m/>
    <m/>
    <m/>
    <m/>
  </r>
  <r>
    <n v="1696"/>
    <x v="30"/>
    <s v="Curing Chamber Operator "/>
    <s v="RSC/Q0214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4"/>
    <m/>
    <m/>
    <m/>
    <m/>
  </r>
  <r>
    <n v="1697"/>
    <x v="30"/>
    <s v="Mold Cleaning &amp; Inspection Operator (Latex)"/>
    <s v="RSC/Q0215"/>
    <n v="4"/>
    <m/>
    <m/>
    <m/>
    <m/>
    <m/>
    <n v="6"/>
    <n v="1"/>
    <s v="10th Class/ITI, Prefreably- 18 years"/>
    <m/>
    <m/>
    <n v="300"/>
    <m/>
    <m/>
    <m/>
    <m/>
    <m/>
    <m/>
    <s v="I"/>
    <m/>
    <m/>
    <m/>
    <m/>
    <m/>
    <x v="3"/>
    <m/>
    <m/>
    <m/>
    <m/>
  </r>
  <r>
    <n v="1698"/>
    <x v="30"/>
    <s v="Lab Chemist - Incoming Raw Material Testing "/>
    <s v="RSC/Q0312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699"/>
    <x v="30"/>
    <s v="Lab Chemist - Batch Release Testing  "/>
    <s v="RSC/Q0313"/>
    <n v="5"/>
    <m/>
    <m/>
    <m/>
    <m/>
    <m/>
    <n v="5"/>
    <n v="1"/>
    <s v="Diploma"/>
    <m/>
    <m/>
    <n v="350"/>
    <m/>
    <m/>
    <m/>
    <m/>
    <m/>
    <m/>
    <s v="I"/>
    <m/>
    <m/>
    <m/>
    <m/>
    <m/>
    <x v="1"/>
    <m/>
    <m/>
    <m/>
    <m/>
  </r>
  <r>
    <n v="1700"/>
    <x v="30"/>
    <s v="Lab Chemist - Cured Compound Testing "/>
    <s v="RSC/Q0314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m/>
    <m/>
    <m/>
    <m/>
  </r>
  <r>
    <n v="1701"/>
    <x v="30"/>
    <s v="Lab Chemist - Finished Product Testing "/>
    <s v="RSC/Q0315"/>
    <n v="5"/>
    <m/>
    <m/>
    <m/>
    <m/>
    <m/>
    <n v="5"/>
    <n v="1"/>
    <s v="Diploma"/>
    <m/>
    <m/>
    <n v="350"/>
    <m/>
    <m/>
    <m/>
    <m/>
    <m/>
    <m/>
    <s v="I"/>
    <m/>
    <m/>
    <m/>
    <m/>
    <m/>
    <x v="4"/>
    <m/>
    <m/>
    <m/>
    <m/>
  </r>
  <r>
    <n v="1702"/>
    <x v="30"/>
    <s v="Lab Supervisor"/>
    <s v="RSC/Q0301"/>
    <n v="5"/>
    <m/>
    <m/>
    <m/>
    <m/>
    <m/>
    <n v="7"/>
    <n v="1"/>
    <s v="Diploma/XII/Diploma/ITI, desirable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03"/>
    <x v="30"/>
    <s v="Lab Chemist (Latex)"/>
    <s v="RSC/Q0302"/>
    <n v="5"/>
    <m/>
    <m/>
    <m/>
    <m/>
    <m/>
    <n v="5"/>
    <n v="1"/>
    <s v="Diploma"/>
    <m/>
    <m/>
    <n v="300"/>
    <m/>
    <m/>
    <m/>
    <m/>
    <m/>
    <m/>
    <s v="I"/>
    <m/>
    <m/>
    <m/>
    <m/>
    <m/>
    <x v="16"/>
    <m/>
    <m/>
    <m/>
    <m/>
  </r>
  <r>
    <n v="1704"/>
    <x v="30"/>
    <s v="Quality Control Inspector-Statistical Process Control "/>
    <s v="RSC/Q0416"/>
    <n v="6"/>
    <m/>
    <m/>
    <m/>
    <m/>
    <m/>
    <n v="5"/>
    <n v="1"/>
    <s v="Graduate in Science, desirable "/>
    <m/>
    <m/>
    <n v="350"/>
    <m/>
    <m/>
    <m/>
    <m/>
    <m/>
    <m/>
    <s v="I"/>
    <m/>
    <m/>
    <m/>
    <m/>
    <m/>
    <x v="4"/>
    <m/>
    <m/>
    <m/>
    <m/>
  </r>
  <r>
    <n v="1705"/>
    <x v="30"/>
    <s v="Quality Control Inspector-Visual  Inspection "/>
    <s v="RSC/Q0417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06"/>
    <x v="30"/>
    <s v="Quality Control Inspector-Dimension Check "/>
    <s v="RSC/Q0418"/>
    <n v="4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07"/>
    <x v="30"/>
    <s v="QA Supervisor "/>
    <s v="RSC/Q0401"/>
    <n v="5"/>
    <m/>
    <m/>
    <m/>
    <m/>
    <m/>
    <n v="5"/>
    <n v="1"/>
    <s v="12th Class/Diploma/ITI/Graduate, Preferably"/>
    <m/>
    <m/>
    <n v="300"/>
    <m/>
    <m/>
    <m/>
    <m/>
    <m/>
    <m/>
    <s v="I"/>
    <m/>
    <m/>
    <m/>
    <m/>
    <m/>
    <x v="4"/>
    <m/>
    <m/>
    <m/>
    <m/>
  </r>
  <r>
    <n v="1708"/>
    <x v="30"/>
    <s v="QA Technician (Latex)"/>
    <s v="RSC/Q0402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m/>
    <m/>
    <m/>
    <m/>
  </r>
  <r>
    <n v="1709"/>
    <x v="30"/>
    <s v="Radial Building Operator "/>
    <s v="RSC/Q0520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10"/>
    <x v="30"/>
    <s v="Tyre Building Operator- Commercial Vehicles "/>
    <s v="RSC/Q0521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711"/>
    <x v="30"/>
    <s v="Tyre Building Operator -Passenger Vehicles "/>
    <s v="RSC/Q0519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1"/>
    <m/>
    <m/>
    <m/>
    <m/>
  </r>
  <r>
    <n v="1712"/>
    <x v="30"/>
    <s v="Bicycle/Rickshaw Tyre Building Operator-Mono Band"/>
    <s v="RSC/Q05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13"/>
    <x v="30"/>
    <s v="Bicycle/Rickshaw Tyre Building Operator-TBM"/>
    <s v="RSC/Q0502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714"/>
    <x v="30"/>
    <s v="Tyre Building Operator-Solid Tyres"/>
    <s v="RSC/Q0503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715"/>
    <x v="30"/>
    <s v="Tyre Building Operator - Off the Road Tyre"/>
    <s v="RSC/Q0504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1"/>
    <m/>
    <m/>
    <m/>
    <m/>
  </r>
  <r>
    <n v="1716"/>
    <x v="30"/>
    <s v="Extruder Operator "/>
    <s v="RSC/Q0622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17"/>
    <x v="30"/>
    <s v="Feed Extruder Operator "/>
    <s v="RSC/Q0623"/>
    <n v="4"/>
    <m/>
    <m/>
    <m/>
    <m/>
    <m/>
    <n v="5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18"/>
    <x v="30"/>
    <s v="Pre and Post Extruder Operator "/>
    <s v="RSC/Q0626"/>
    <n v="4"/>
    <m/>
    <m/>
    <m/>
    <m/>
    <m/>
    <n v="6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19"/>
    <x v="30"/>
    <s v="Tube Extrusion Operator "/>
    <s v="RSC/Q0625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20"/>
    <x v="30"/>
    <s v="Quality Control Inspector- Extrusion "/>
    <s v="RSC/Q0624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21"/>
    <x v="30"/>
    <s v="Extrusion Supervisor "/>
    <s v="RSC/Q0601"/>
    <n v="5"/>
    <m/>
    <m/>
    <m/>
    <m/>
    <m/>
    <n v="7"/>
    <n v="1"/>
    <s v="12th Class/Diploma/ITI/Graduate in Science, Desirable "/>
    <m/>
    <m/>
    <n v="300"/>
    <m/>
    <m/>
    <m/>
    <m/>
    <m/>
    <m/>
    <s v="I"/>
    <m/>
    <m/>
    <m/>
    <m/>
    <m/>
    <x v="4"/>
    <m/>
    <m/>
    <m/>
    <m/>
  </r>
  <r>
    <n v="1722"/>
    <x v="30"/>
    <s v="Latex Thread Extrusion Operator"/>
    <s v="RSC/Q0602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23"/>
    <x v="30"/>
    <s v="Calendering  Operator "/>
    <s v="RSC/Q0727"/>
    <n v="4"/>
    <m/>
    <m/>
    <m/>
    <m/>
    <m/>
    <n v="5"/>
    <n v="1"/>
    <s v="10th Class ,Preferably-18 Years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24"/>
    <x v="30"/>
    <s v="Operator-Textile Coating "/>
    <s v="RSC/Q0728"/>
    <n v="4"/>
    <m/>
    <m/>
    <m/>
    <m/>
    <m/>
    <n v="7"/>
    <n v="1"/>
    <s v="10th Class"/>
    <m/>
    <m/>
    <n v="300"/>
    <m/>
    <m/>
    <m/>
    <m/>
    <m/>
    <m/>
    <s v="I"/>
    <m/>
    <m/>
    <m/>
    <m/>
    <m/>
    <x v="4"/>
    <m/>
    <m/>
    <m/>
    <m/>
  </r>
  <r>
    <n v="1725"/>
    <x v="30"/>
    <s v="Pre and Post Calendering Operator "/>
    <s v="RSC/Q0729"/>
    <n v="4"/>
    <m/>
    <m/>
    <m/>
    <m/>
    <m/>
    <n v="6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26"/>
    <x v="30"/>
    <s v="Quality Control Inspector -Calendering "/>
    <s v="RSC/Q0730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27"/>
    <x v="30"/>
    <s v="Calendaring Supervisor"/>
    <s v="RSC/Q0701"/>
    <n v="5"/>
    <m/>
    <m/>
    <m/>
    <m/>
    <m/>
    <n v="7"/>
    <n v="1"/>
    <s v="12th Class/Diploma/ITI/Graduate in Science"/>
    <m/>
    <m/>
    <n v="350"/>
    <m/>
    <m/>
    <m/>
    <m/>
    <m/>
    <m/>
    <s v="I"/>
    <m/>
    <m/>
    <m/>
    <m/>
    <m/>
    <x v="4"/>
    <m/>
    <m/>
    <m/>
    <m/>
  </r>
  <r>
    <n v="1728"/>
    <x v="30"/>
    <s v="Junior Rubber Technician / Technical Assistant"/>
    <s v="RSC/Q0831"/>
    <n v="3"/>
    <m/>
    <m/>
    <m/>
    <m/>
    <m/>
    <n v="3"/>
    <n v="1"/>
    <s v="7th Class"/>
    <n v="140"/>
    <n v="210"/>
    <n v="350"/>
    <m/>
    <m/>
    <m/>
    <m/>
    <s v="Yes"/>
    <s v="Yes"/>
    <s v="I"/>
    <s v="A"/>
    <s v="Yes"/>
    <m/>
    <m/>
    <m/>
    <x v="3"/>
    <m/>
    <m/>
    <m/>
    <m/>
  </r>
  <r>
    <n v="1729"/>
    <x v="30"/>
    <s v="Senior Rubber Technician"/>
    <s v="RSC/Q0832"/>
    <n v="6"/>
    <m/>
    <m/>
    <m/>
    <m/>
    <m/>
    <n v="3"/>
    <n v="1"/>
    <s v="12th Class/ITI Diploma, Preferably"/>
    <m/>
    <m/>
    <n v="350"/>
    <m/>
    <m/>
    <m/>
    <m/>
    <m/>
    <m/>
    <s v="I"/>
    <m/>
    <m/>
    <m/>
    <m/>
    <m/>
    <x v="4"/>
    <m/>
    <m/>
    <m/>
    <m/>
  </r>
  <r>
    <n v="1730"/>
    <x v="30"/>
    <s v="Dip Solution Preparation Operator"/>
    <s v="RSC/Q1001"/>
    <n v="4"/>
    <m/>
    <m/>
    <m/>
    <m/>
    <m/>
    <n v="6"/>
    <n v="1"/>
    <s v="10th Class/ITI, Preferably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31"/>
    <x v="30"/>
    <s v="Synthetic Cord Dipping Operator"/>
    <s v="RSC/Q10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32"/>
    <x v="30"/>
    <s v="Creel Room Operator"/>
    <s v="RSC/Q1003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33"/>
    <x v="30"/>
    <s v="Ply Cutting Operator"/>
    <s v="RSC/Q1101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s v="Tentative"/>
    <d v="2017-05-25T00:00:00"/>
    <m/>
    <s v="QP will be Rationalised"/>
  </r>
  <r>
    <n v="1734"/>
    <x v="30"/>
    <s v="Wire Cutting Operator"/>
    <s v="RSC/Q1102"/>
    <n v="4"/>
    <m/>
    <m/>
    <m/>
    <m/>
    <m/>
    <n v="7"/>
    <n v="1"/>
    <s v="10th Class/ITI, Preferably"/>
    <m/>
    <m/>
    <n v="300"/>
    <m/>
    <m/>
    <m/>
    <m/>
    <m/>
    <m/>
    <s v="I"/>
    <m/>
    <m/>
    <m/>
    <m/>
    <m/>
    <x v="3"/>
    <m/>
    <m/>
    <m/>
    <m/>
  </r>
  <r>
    <n v="1735"/>
    <x v="30"/>
    <s v="Slitting Operator"/>
    <s v="RSC/Q1103"/>
    <n v="4"/>
    <m/>
    <m/>
    <m/>
    <m/>
    <m/>
    <n v="7"/>
    <n v="1"/>
    <s v="10th Class ,Preferably, ITI-18 Years"/>
    <m/>
    <m/>
    <n v="300"/>
    <m/>
    <m/>
    <m/>
    <m/>
    <m/>
    <m/>
    <s v="I"/>
    <m/>
    <m/>
    <m/>
    <m/>
    <m/>
    <x v="4"/>
    <m/>
    <m/>
    <m/>
    <m/>
  </r>
  <r>
    <n v="1736"/>
    <x v="30"/>
    <s v="Bead Room Operator"/>
    <s v="RSC/Q1104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3"/>
    <m/>
    <m/>
    <m/>
    <m/>
  </r>
  <r>
    <n v="1737"/>
    <x v="30"/>
    <s v="Stock/Component/Bead Preparation Supervisor"/>
    <s v="RSC/Q1105"/>
    <n v="5"/>
    <m/>
    <m/>
    <m/>
    <m/>
    <m/>
    <n v="5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38"/>
    <x v="30"/>
    <s v="Building Operator-Hoses "/>
    <s v="RSC/Q12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39"/>
    <x v="30"/>
    <s v="Building Operator-Conveyor Belts"/>
    <s v="RSC/Q12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0"/>
    <x v="30"/>
    <s v="Building Operator-V belts for Transmission "/>
    <s v="RSC/Q1203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1"/>
    <x v="30"/>
    <s v="Building Operator-Cables"/>
    <s v="RSC/Q1204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2"/>
    <x v="30"/>
    <s v="Building Operator-Footwear"/>
    <s v="RSC/Q1205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3"/>
    <x v="30"/>
    <s v="Building Operator-Rubber to Metal Bonding"/>
    <s v="RSC/Q1206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4"/>
    <x v="30"/>
    <s v="Building Operator-Sports Goods"/>
    <s v="RSC/Q1207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5"/>
    <x v="30"/>
    <s v="Building Operator-Rubber Roller"/>
    <s v="RSC/Q1208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6"/>
    <x v="30"/>
    <s v="Tube Cutting Operator"/>
    <s v="RSC/Q1301"/>
    <n v="4"/>
    <m/>
    <m/>
    <m/>
    <m/>
    <m/>
    <n v="7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47"/>
    <x v="30"/>
    <s v="Valve Applicator"/>
    <s v="RSC/Q1302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48"/>
    <x v="30"/>
    <s v="Tube Splicing Operator"/>
    <s v="RSC/Q1303"/>
    <n v="4"/>
    <m/>
    <m/>
    <m/>
    <m/>
    <m/>
    <n v="7"/>
    <n v="1"/>
    <s v="10th Class ,Preferably"/>
    <m/>
    <m/>
    <n v="250"/>
    <m/>
    <m/>
    <m/>
    <m/>
    <m/>
    <m/>
    <s v="I"/>
    <m/>
    <m/>
    <m/>
    <m/>
    <m/>
    <x v="4"/>
    <m/>
    <m/>
    <m/>
    <m/>
  </r>
  <r>
    <n v="1749"/>
    <x v="30"/>
    <s v="Tube Curing Operator"/>
    <s v="RSC/Q1304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3"/>
    <m/>
    <m/>
    <m/>
    <m/>
  </r>
  <r>
    <n v="1750"/>
    <x v="30"/>
    <s v="Tube Mandreling Operator"/>
    <s v="RSC/Q1401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1"/>
    <x v="30"/>
    <s v="Tube De-manderelling Operator"/>
    <s v="RSC/Q1402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2"/>
    <x v="30"/>
    <s v="Tube Joint Preparation/Curing operator"/>
    <s v="RSC/Q1403"/>
    <n v="4"/>
    <m/>
    <m/>
    <m/>
    <m/>
    <m/>
    <n v="7"/>
    <n v="1"/>
    <s v="10th Class/ITI, Preferably-18 Years"/>
    <m/>
    <m/>
    <n v="350"/>
    <m/>
    <m/>
    <m/>
    <m/>
    <m/>
    <m/>
    <s v="I"/>
    <m/>
    <m/>
    <m/>
    <m/>
    <m/>
    <x v="3"/>
    <m/>
    <m/>
    <m/>
    <m/>
  </r>
  <r>
    <n v="1753"/>
    <x v="30"/>
    <s v="Finishing Operator (Tyre)"/>
    <s v="RSC/Q1501"/>
    <n v="4"/>
    <m/>
    <m/>
    <m/>
    <m/>
    <m/>
    <n v="6"/>
    <n v="1"/>
    <s v="10th Class /ITI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4"/>
    <x v="30"/>
    <s v="Finishing Operator (Non Tyre)"/>
    <s v="RSC/Q1502"/>
    <n v="4"/>
    <m/>
    <m/>
    <m/>
    <m/>
    <m/>
    <n v="5"/>
    <n v="1"/>
    <s v="10th Class /ITI"/>
    <m/>
    <m/>
    <n v="250"/>
    <m/>
    <m/>
    <m/>
    <m/>
    <m/>
    <m/>
    <s v="I"/>
    <m/>
    <m/>
    <m/>
    <m/>
    <m/>
    <x v="3"/>
    <m/>
    <m/>
    <m/>
    <m/>
  </r>
  <r>
    <n v="1755"/>
    <x v="30"/>
    <s v="Finishing Supervisor"/>
    <s v="RSC/Q1503"/>
    <n v="5"/>
    <m/>
    <m/>
    <m/>
    <m/>
    <m/>
    <n v="7"/>
    <n v="1"/>
    <s v="12th Class/Diploma/ITI/Graduate in Science, Preferably"/>
    <m/>
    <m/>
    <n v="300"/>
    <m/>
    <m/>
    <m/>
    <m/>
    <m/>
    <m/>
    <s v="I"/>
    <m/>
    <m/>
    <m/>
    <m/>
    <m/>
    <x v="4"/>
    <m/>
    <m/>
    <m/>
    <m/>
  </r>
  <r>
    <n v="1756"/>
    <x v="30"/>
    <s v="Finishing Operator (Latex)"/>
    <s v="RSC/Q1504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7"/>
    <x v="30"/>
    <s v="Packaging Operator"/>
    <s v="RSC/Q1601"/>
    <n v="4"/>
    <m/>
    <m/>
    <m/>
    <m/>
    <m/>
    <n v="6"/>
    <n v="1"/>
    <s v="10th Class /ITI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8"/>
    <x v="30"/>
    <s v="Storage Operator"/>
    <s v="RSC/Q1602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9"/>
    <x v="30"/>
    <s v="Dispatch Operator"/>
    <s v="RSC/Q1603"/>
    <n v="4"/>
    <m/>
    <m/>
    <m/>
    <m/>
    <m/>
    <n v="6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0"/>
    <x v="30"/>
    <s v="Rubber Product Assembler "/>
    <s v="RSC/Q1604"/>
    <n v="3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61"/>
    <x v="30"/>
    <s v="Warehouse Supervisor"/>
    <s v="RSC/Q1605"/>
    <n v="5"/>
    <m/>
    <m/>
    <m/>
    <m/>
    <m/>
    <n v="6"/>
    <n v="1"/>
    <s v="Diploma (Any, Engineering, Arts, Commerce)"/>
    <m/>
    <m/>
    <n v="250"/>
    <m/>
    <m/>
    <m/>
    <m/>
    <m/>
    <m/>
    <s v="I"/>
    <m/>
    <m/>
    <m/>
    <m/>
    <m/>
    <x v="4"/>
    <m/>
    <m/>
    <m/>
    <m/>
  </r>
  <r>
    <n v="1762"/>
    <x v="30"/>
    <s v="Sorting/Packing Operator (Latex)"/>
    <s v="RSC/Q1606"/>
    <n v="4"/>
    <m/>
    <m/>
    <m/>
    <m/>
    <m/>
    <n v="5"/>
    <n v="1"/>
    <s v="10th Class/ITI, Preferably-18 years"/>
    <m/>
    <m/>
    <n v="250"/>
    <m/>
    <m/>
    <m/>
    <m/>
    <m/>
    <m/>
    <s v="I"/>
    <m/>
    <m/>
    <m/>
    <m/>
    <m/>
    <x v="3"/>
    <m/>
    <m/>
    <m/>
    <m/>
  </r>
  <r>
    <n v="1763"/>
    <x v="30"/>
    <s v="Foam Wrapping Operator"/>
    <s v="RSC/Q1607"/>
    <n v="4"/>
    <m/>
    <m/>
    <m/>
    <m/>
    <m/>
    <n v="7"/>
    <n v="1"/>
    <s v="10th Class /ITI"/>
    <m/>
    <m/>
    <n v="300"/>
    <m/>
    <m/>
    <m/>
    <m/>
    <m/>
    <m/>
    <s v="I"/>
    <m/>
    <m/>
    <m/>
    <m/>
    <m/>
    <x v="3"/>
    <m/>
    <m/>
    <m/>
    <m/>
  </r>
  <r>
    <n v="1764"/>
    <x v="30"/>
    <s v="Emulsion Maker"/>
    <s v="RSC/Q1701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65"/>
    <x v="30"/>
    <s v="Latex Compounder"/>
    <s v="RSC/Q1702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6"/>
    <x v="30"/>
    <s v="Latex Compounding Supervisor"/>
    <s v="RSC/Q1703"/>
    <n v="5"/>
    <m/>
    <m/>
    <m/>
    <m/>
    <m/>
    <n v="5"/>
    <n v="1"/>
    <s v="Diploma/XII/Diploma/ITI, desirable"/>
    <m/>
    <m/>
    <n v="250"/>
    <m/>
    <m/>
    <m/>
    <m/>
    <m/>
    <m/>
    <s v="I"/>
    <m/>
    <m/>
    <m/>
    <m/>
    <m/>
    <x v="4"/>
    <m/>
    <m/>
    <m/>
    <m/>
  </r>
  <r>
    <n v="1767"/>
    <x v="30"/>
    <s v="Dispersion Maker"/>
    <s v="RSC/Q1704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8"/>
    <x v="30"/>
    <s v="Planetary Mixer Operator"/>
    <s v="RSC/Q1705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69"/>
    <x v="30"/>
    <s v="Continuous Foaming Machine Operator"/>
    <s v="RSC/Q1706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70"/>
    <x v="30"/>
    <s v="Coagulant Bath Operator"/>
    <s v="RSC/Q1707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71"/>
    <x v="30"/>
    <s v="Dipping Plant Operator"/>
    <s v="RSC/Q1801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3"/>
    <m/>
    <m/>
    <m/>
    <m/>
  </r>
  <r>
    <n v="1772"/>
    <x v="30"/>
    <s v="Stripping Unit Operator"/>
    <s v="RSC/Q1802"/>
    <n v="4"/>
    <m/>
    <m/>
    <m/>
    <m/>
    <m/>
    <n v="7"/>
    <n v="1"/>
    <s v="10th Class ,Preferably, ITI– 18 Years"/>
    <m/>
    <m/>
    <n v="300"/>
    <m/>
    <m/>
    <m/>
    <m/>
    <m/>
    <m/>
    <s v="I"/>
    <m/>
    <m/>
    <m/>
    <m/>
    <m/>
    <x v="4"/>
    <m/>
    <m/>
    <m/>
    <m/>
  </r>
  <r>
    <n v="1773"/>
    <x v="30"/>
    <s v="Tyre Casing Inspection Operator"/>
    <s v="RSC/Q1901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74"/>
    <x v="30"/>
    <s v="Tyre Casing Buffing Operator "/>
    <s v="RSC/Q1902"/>
    <n v="4"/>
    <m/>
    <m/>
    <m/>
    <m/>
    <m/>
    <n v="6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75"/>
    <x v="30"/>
    <s v="Tyre Tread Preparation and Building Operator"/>
    <s v="RSC/Q1903"/>
    <n v="4"/>
    <m/>
    <m/>
    <m/>
    <m/>
    <m/>
    <n v="6"/>
    <n v="1"/>
    <s v="10th Class /ITI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76"/>
    <x v="30"/>
    <s v="Retreaded Tyre Curing Operator"/>
    <s v="RSC/Q1904"/>
    <n v="4"/>
    <m/>
    <m/>
    <m/>
    <m/>
    <m/>
    <n v="7"/>
    <n v="1"/>
    <s v="10th Class ,Preferably– 18 Years"/>
    <m/>
    <m/>
    <n v="300"/>
    <m/>
    <m/>
    <m/>
    <m/>
    <m/>
    <m/>
    <s v="I"/>
    <m/>
    <m/>
    <m/>
    <m/>
    <m/>
    <x v="4"/>
    <m/>
    <m/>
    <m/>
    <m/>
  </r>
  <r>
    <n v="1777"/>
    <x v="30"/>
    <s v="Final Inspection Operator (Retreaded Tyre)"/>
    <s v="RSC/Q1905"/>
    <n v="4"/>
    <m/>
    <m/>
    <m/>
    <m/>
    <m/>
    <n v="6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78"/>
    <x v="30"/>
    <s v="Tyre Fitter"/>
    <s v="RSC/Q2001"/>
    <n v="4"/>
    <m/>
    <m/>
    <m/>
    <m/>
    <m/>
    <n v="7"/>
    <n v="1"/>
    <s v="10th Class ,Preferably"/>
    <m/>
    <m/>
    <n v="350"/>
    <m/>
    <m/>
    <m/>
    <m/>
    <m/>
    <s v="Yes"/>
    <s v="I"/>
    <m/>
    <m/>
    <m/>
    <m/>
    <m/>
    <x v="3"/>
    <s v="Tentative"/>
    <d v="2017-05-25T00:00:00"/>
    <m/>
    <s v="QP will be Rationalised"/>
  </r>
  <r>
    <n v="1779"/>
    <x v="30"/>
    <s v="Tyre/Tube Repair Operator"/>
    <s v="RSC/Q20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80"/>
    <x v="30"/>
    <s v="Tyre Wheel Balancing Operator"/>
    <s v="RSC/Q2003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m/>
    <m/>
    <m/>
    <m/>
  </r>
  <r>
    <n v="1781"/>
    <x v="30"/>
    <s v="Tyre Inflator"/>
    <s v="RSC/Q2004"/>
    <n v="4"/>
    <m/>
    <m/>
    <m/>
    <m/>
    <m/>
    <n v="7"/>
    <n v="1"/>
    <s v="10th Class ,Preferably"/>
    <m/>
    <m/>
    <n v="300"/>
    <m/>
    <m/>
    <m/>
    <m/>
    <m/>
    <m/>
    <s v="I"/>
    <m/>
    <m/>
    <m/>
    <m/>
    <m/>
    <x v="3"/>
    <m/>
    <m/>
    <m/>
    <m/>
  </r>
  <r>
    <n v="1782"/>
    <x v="30"/>
    <s v="Autoclave Operator – Rubber Reclaim"/>
    <s v="RSC/Q21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83"/>
    <x v="30"/>
    <s v="Cracker Operator"/>
    <s v="RSC/Q2102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4"/>
    <m/>
    <m/>
    <m/>
    <m/>
  </r>
  <r>
    <n v="1784"/>
    <x v="30"/>
    <s v="Grinding Operator"/>
    <s v="RSC/Q2103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85"/>
    <x v="30"/>
    <s v="Pre-refining Operator"/>
    <s v="RSC/Q2104"/>
    <n v="4"/>
    <m/>
    <m/>
    <m/>
    <m/>
    <m/>
    <n v="5"/>
    <n v="1"/>
    <s v="10th Class ,Preferably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86"/>
    <x v="30"/>
    <s v="Refining Operator"/>
    <s v="RSC/Q2105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87"/>
    <x v="30"/>
    <s v="Straining Operator"/>
    <s v="RSC/Q2106"/>
    <n v="4"/>
    <m/>
    <m/>
    <m/>
    <m/>
    <m/>
    <n v="5"/>
    <n v="1"/>
    <s v="10th Class ,Preferably"/>
    <m/>
    <m/>
    <n v="300"/>
    <m/>
    <m/>
    <m/>
    <m/>
    <m/>
    <m/>
    <s v="I"/>
    <m/>
    <m/>
    <m/>
    <m/>
    <m/>
    <x v="4"/>
    <m/>
    <m/>
    <m/>
    <m/>
  </r>
  <r>
    <n v="1788"/>
    <x v="30"/>
    <s v="Rubber Nursery Manager"/>
    <s v="RSC/Q6001"/>
    <n v="6"/>
    <m/>
    <m/>
    <m/>
    <m/>
    <m/>
    <n v="5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89"/>
    <x v="30"/>
    <s v="Rubber Nursery Supervisor"/>
    <s v="RSC/Q6002"/>
    <n v="5"/>
    <m/>
    <m/>
    <m/>
    <m/>
    <m/>
    <n v="5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90"/>
    <x v="30"/>
    <s v="Rubber Nursery Office Assistant"/>
    <s v="RSC/Q6003"/>
    <n v="4"/>
    <m/>
    <m/>
    <m/>
    <m/>
    <m/>
    <n v="3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791"/>
    <x v="30"/>
    <s v="Rubber Nursery Worker - Budder"/>
    <s v="RSC/Q6004"/>
    <n v="4"/>
    <m/>
    <m/>
    <m/>
    <m/>
    <m/>
    <n v="3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792"/>
    <x v="30"/>
    <s v="Rubber Nursery Worker - General "/>
    <s v="RSC/Q6005"/>
    <n v="4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m/>
    <x v="4"/>
    <m/>
    <m/>
    <m/>
    <m/>
  </r>
  <r>
    <n v="1793"/>
    <x v="30"/>
    <s v="General Worker - CENEX"/>
    <s v="RSC/Q6101"/>
    <n v="3"/>
    <m/>
    <m/>
    <m/>
    <m/>
    <m/>
    <n v="3"/>
    <n v="1"/>
    <s v="8th Class, Preferably"/>
    <m/>
    <m/>
    <n v="250"/>
    <m/>
    <m/>
    <m/>
    <m/>
    <m/>
    <m/>
    <s v="II"/>
    <m/>
    <m/>
    <m/>
    <m/>
    <m/>
    <x v="4"/>
    <m/>
    <m/>
    <m/>
    <m/>
  </r>
  <r>
    <n v="1794"/>
    <x v="30"/>
    <s v="General Worker - RSS Trading"/>
    <s v="RSC/Q6102"/>
    <n v="3"/>
    <m/>
    <m/>
    <m/>
    <m/>
    <m/>
    <n v="2"/>
    <n v="1"/>
    <s v="8th Class, Preferably"/>
    <m/>
    <m/>
    <n v="250"/>
    <m/>
    <m/>
    <m/>
    <m/>
    <m/>
    <m/>
    <s v="II"/>
    <m/>
    <m/>
    <m/>
    <m/>
    <m/>
    <x v="4"/>
    <m/>
    <m/>
    <m/>
    <m/>
  </r>
  <r>
    <n v="1795"/>
    <x v="30"/>
    <s v="Latex Harvest Technician (Tapper)"/>
    <s v="RSC/Q6103"/>
    <n v="4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m/>
    <x v="3"/>
    <m/>
    <m/>
    <m/>
    <m/>
  </r>
  <r>
    <n v="1796"/>
    <x v="30"/>
    <s v="Storage assistant - RSS Trading"/>
    <s v="RSC/Q6104"/>
    <n v="4"/>
    <m/>
    <m/>
    <m/>
    <m/>
    <m/>
    <n v="4"/>
    <n v="1"/>
    <s v="10th Class ,Preferably"/>
    <m/>
    <m/>
    <n v="200"/>
    <m/>
    <m/>
    <m/>
    <m/>
    <m/>
    <m/>
    <s v="II"/>
    <m/>
    <m/>
    <m/>
    <m/>
    <m/>
    <x v="4"/>
    <m/>
    <m/>
    <m/>
    <m/>
  </r>
  <r>
    <n v="1797"/>
    <x v="30"/>
    <s v="Rubber Plantation Manager"/>
    <s v="RSC/Q6105"/>
    <n v="6"/>
    <m/>
    <m/>
    <m/>
    <m/>
    <m/>
    <n v="7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98"/>
    <x v="30"/>
    <s v="Rubber Plantation Supervisor"/>
    <s v="RSC/Q6106"/>
    <n v="5"/>
    <m/>
    <m/>
    <m/>
    <m/>
    <m/>
    <n v="4"/>
    <n v="1"/>
    <s v="Diploma - Preferred"/>
    <m/>
    <m/>
    <n v="350"/>
    <m/>
    <m/>
    <m/>
    <m/>
    <m/>
    <m/>
    <s v="II"/>
    <m/>
    <m/>
    <m/>
    <m/>
    <m/>
    <x v="4"/>
    <m/>
    <m/>
    <m/>
    <m/>
  </r>
  <r>
    <n v="1799"/>
    <x v="30"/>
    <s v="General Worker - Rubber Plantation"/>
    <s v="RSC/Q6107"/>
    <n v="4"/>
    <m/>
    <m/>
    <m/>
    <m/>
    <m/>
    <n v="3"/>
    <n v="1"/>
    <s v="8th Class, Preferably"/>
    <n v="80"/>
    <n v="120"/>
    <n v="200"/>
    <m/>
    <m/>
    <m/>
    <m/>
    <s v="Yes"/>
    <s v="Yes"/>
    <s v="II"/>
    <s v="A"/>
    <s v="Yes"/>
    <m/>
    <m/>
    <m/>
    <x v="4"/>
    <m/>
    <m/>
    <m/>
    <m/>
  </r>
  <r>
    <n v="1800"/>
    <x v="30"/>
    <s v="Field Assistant - Latex Harvest"/>
    <s v="RSC/Q6108"/>
    <n v="4"/>
    <m/>
    <m/>
    <m/>
    <m/>
    <m/>
    <n v="3"/>
    <n v="1"/>
    <s v="12th Class, Prefreably"/>
    <m/>
    <m/>
    <n v="200"/>
    <m/>
    <m/>
    <m/>
    <m/>
    <m/>
    <m/>
    <s v="II"/>
    <m/>
    <m/>
    <m/>
    <m/>
    <m/>
    <x v="4"/>
    <m/>
    <m/>
    <m/>
    <m/>
  </r>
  <r>
    <n v="1801"/>
    <x v="30"/>
    <s v="Field Supervisor - Latex Harvest "/>
    <s v="RSC/Q6109"/>
    <n v="5"/>
    <m/>
    <m/>
    <m/>
    <m/>
    <m/>
    <n v="4"/>
    <n v="1"/>
    <s v="Diploma in Agriculture - Preferred"/>
    <m/>
    <m/>
    <n v="200"/>
    <m/>
    <m/>
    <m/>
    <m/>
    <m/>
    <m/>
    <s v="II"/>
    <m/>
    <m/>
    <m/>
    <m/>
    <m/>
    <x v="4"/>
    <m/>
    <m/>
    <m/>
    <m/>
  </r>
  <r>
    <n v="1802"/>
    <x v="30"/>
    <s v="Manager - Production (CENEX)"/>
    <s v="RSC/Q6110"/>
    <n v="6"/>
    <m/>
    <m/>
    <m/>
    <m/>
    <m/>
    <n v="7"/>
    <n v="1"/>
    <s v="Graduation - Preferred  "/>
    <m/>
    <m/>
    <n v="300"/>
    <m/>
    <m/>
    <m/>
    <m/>
    <m/>
    <m/>
    <s v="II"/>
    <m/>
    <m/>
    <m/>
    <m/>
    <m/>
    <x v="4"/>
    <m/>
    <m/>
    <m/>
    <m/>
  </r>
  <r>
    <n v="1803"/>
    <x v="30"/>
    <s v="Supervisor - CENEX"/>
    <s v="RSC/Q6111"/>
    <n v="5"/>
    <m/>
    <m/>
    <m/>
    <m/>
    <m/>
    <n v="7"/>
    <n v="1"/>
    <s v="Diploma - Preferred"/>
    <m/>
    <m/>
    <n v="300"/>
    <m/>
    <m/>
    <m/>
    <m/>
    <m/>
    <m/>
    <s v="II"/>
    <m/>
    <m/>
    <m/>
    <m/>
    <m/>
    <x v="4"/>
    <m/>
    <m/>
    <m/>
    <m/>
  </r>
  <r>
    <n v="1804"/>
    <x v="30"/>
    <s v="Factory Manager - TSR"/>
    <s v="RSC/Q6112"/>
    <n v="6"/>
    <m/>
    <m/>
    <m/>
    <m/>
    <m/>
    <n v="7"/>
    <n v="1"/>
    <s v="Degree in Chemical / Mechanical Engineering - desirable"/>
    <m/>
    <m/>
    <n v="300"/>
    <m/>
    <m/>
    <m/>
    <m/>
    <m/>
    <m/>
    <s v="II"/>
    <m/>
    <m/>
    <m/>
    <m/>
    <m/>
    <x v="4"/>
    <m/>
    <m/>
    <m/>
    <m/>
  </r>
  <r>
    <n v="1805"/>
    <x v="30"/>
    <s v="Supervisor -  TSR"/>
    <s v="RSC/Q6113"/>
    <n v="5"/>
    <m/>
    <m/>
    <m/>
    <m/>
    <m/>
    <n v="4"/>
    <n v="1"/>
    <s v="Diploma - Preferred"/>
    <m/>
    <m/>
    <n v="300"/>
    <m/>
    <m/>
    <m/>
    <m/>
    <m/>
    <m/>
    <s v="II"/>
    <m/>
    <m/>
    <m/>
    <m/>
    <m/>
    <x v="4"/>
    <m/>
    <m/>
    <m/>
    <m/>
  </r>
  <r>
    <n v="1806"/>
    <x v="30"/>
    <s v="Processing Assistants - TSR"/>
    <s v="RSC/Q6114"/>
    <n v="3"/>
    <m/>
    <m/>
    <m/>
    <m/>
    <m/>
    <n v="3"/>
    <n v="1"/>
    <s v="12th Class, Prefreably"/>
    <m/>
    <m/>
    <n v="350"/>
    <m/>
    <m/>
    <m/>
    <m/>
    <m/>
    <m/>
    <s v="II"/>
    <m/>
    <m/>
    <m/>
    <m/>
    <m/>
    <x v="4"/>
    <m/>
    <m/>
    <m/>
    <m/>
  </r>
  <r>
    <n v="1807"/>
    <x v="30"/>
    <s v="Manager - Rubber sheeting"/>
    <s v="RSC/Q6115"/>
    <n v="6"/>
    <m/>
    <m/>
    <m/>
    <m/>
    <m/>
    <n v="5"/>
    <n v="1"/>
    <s v="Diploma - Preferred  "/>
    <m/>
    <m/>
    <n v="250"/>
    <m/>
    <m/>
    <m/>
    <m/>
    <m/>
    <m/>
    <s v="II"/>
    <m/>
    <m/>
    <m/>
    <m/>
    <m/>
    <x v="4"/>
    <m/>
    <m/>
    <m/>
    <m/>
  </r>
  <r>
    <n v="1808"/>
    <x v="30"/>
    <s v="Processing Supervisor - Rubber sheeting"/>
    <s v="RSC/Q6116"/>
    <n v="5"/>
    <m/>
    <m/>
    <m/>
    <m/>
    <m/>
    <n v="7"/>
    <n v="1"/>
    <s v="ITI/Diploma - Preferred  "/>
    <m/>
    <m/>
    <n v="300"/>
    <m/>
    <m/>
    <m/>
    <m/>
    <m/>
    <m/>
    <s v="II"/>
    <m/>
    <m/>
    <m/>
    <m/>
    <m/>
    <x v="4"/>
    <m/>
    <m/>
    <m/>
    <m/>
  </r>
  <r>
    <n v="1809"/>
    <x v="30"/>
    <s v="Processing Technician - Rubber sheeting"/>
    <s v="RSC/Q6117"/>
    <n v="4"/>
    <m/>
    <m/>
    <m/>
    <m/>
    <m/>
    <n v="5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810"/>
    <x v="30"/>
    <s v="Grader (RSS Trading)"/>
    <s v="RSC/Q6118"/>
    <n v="4"/>
    <m/>
    <m/>
    <m/>
    <m/>
    <m/>
    <n v="3"/>
    <n v="1"/>
    <s v="ITI/Diploma - Desirable "/>
    <m/>
    <m/>
    <n v="250"/>
    <m/>
    <m/>
    <m/>
    <m/>
    <m/>
    <m/>
    <s v="II"/>
    <m/>
    <m/>
    <m/>
    <m/>
    <m/>
    <x v="4"/>
    <m/>
    <m/>
    <m/>
    <m/>
  </r>
  <r>
    <n v="1811"/>
    <x v="30"/>
    <s v="Laboratory Assistant / Chemist"/>
    <s v="RSC/Q0303"/>
    <n v="3"/>
    <m/>
    <m/>
    <m/>
    <m/>
    <m/>
    <n v="4"/>
    <n v="1"/>
    <s v="Diploma - Preferred  "/>
    <m/>
    <m/>
    <n v="250"/>
    <m/>
    <m/>
    <m/>
    <m/>
    <m/>
    <m/>
    <s v="II"/>
    <m/>
    <m/>
    <m/>
    <m/>
    <m/>
    <x v="1"/>
    <m/>
    <m/>
    <m/>
    <m/>
  </r>
  <r>
    <n v="1812"/>
    <x v="30"/>
    <s v="Quality Controller  - TSR"/>
    <s v="RSC/Q0404"/>
    <n v="5"/>
    <m/>
    <m/>
    <m/>
    <m/>
    <m/>
    <n v="4"/>
    <n v="1"/>
    <s v="Diploma - Preferred "/>
    <m/>
    <m/>
    <n v="300"/>
    <m/>
    <m/>
    <m/>
    <m/>
    <m/>
    <m/>
    <s v="II"/>
    <m/>
    <m/>
    <m/>
    <m/>
    <m/>
    <x v="4"/>
    <m/>
    <m/>
    <m/>
    <m/>
  </r>
  <r>
    <n v="1813"/>
    <x v="30"/>
    <s v="Manager – Quality Assurance (CENEX)"/>
    <s v="RSC/Q0403"/>
    <n v="6"/>
    <m/>
    <m/>
    <m/>
    <m/>
    <m/>
    <n v="3"/>
    <n v="1"/>
    <s v="12th Class/ITI Diploma, Preferably"/>
    <m/>
    <m/>
    <n v="250"/>
    <m/>
    <m/>
    <m/>
    <m/>
    <m/>
    <m/>
    <s v="II"/>
    <m/>
    <m/>
    <m/>
    <m/>
    <m/>
    <x v="4"/>
    <m/>
    <m/>
    <m/>
    <m/>
  </r>
  <r>
    <n v="1814"/>
    <x v="30"/>
    <s v="Saw Mill Technician"/>
    <s v="RSC/Q6201"/>
    <n v="4"/>
    <m/>
    <m/>
    <m/>
    <m/>
    <m/>
    <n v="3"/>
    <n v="1"/>
    <s v="ITI/Diploma - Desirable"/>
    <m/>
    <m/>
    <n v="300"/>
    <m/>
    <m/>
    <m/>
    <m/>
    <m/>
    <m/>
    <s v="II"/>
    <m/>
    <m/>
    <m/>
    <m/>
    <m/>
    <x v="4"/>
    <m/>
    <m/>
    <m/>
    <m/>
  </r>
  <r>
    <n v="1815"/>
    <x v="30"/>
    <s v="Machine Operator"/>
    <s v="RSC/Q6202"/>
    <n v="4"/>
    <m/>
    <m/>
    <m/>
    <m/>
    <m/>
    <n v="3"/>
    <n v="1"/>
    <s v="ITI/Diploma - Desirable "/>
    <m/>
    <m/>
    <n v="250"/>
    <m/>
    <m/>
    <m/>
    <m/>
    <m/>
    <m/>
    <s v="II"/>
    <m/>
    <m/>
    <m/>
    <m/>
    <m/>
    <x v="4"/>
    <m/>
    <m/>
    <m/>
    <m/>
  </r>
  <r>
    <n v="1816"/>
    <x v="30"/>
    <s v="Furniture Assembler"/>
    <s v="RSC/Q6203"/>
    <n v="3"/>
    <m/>
    <m/>
    <m/>
    <m/>
    <m/>
    <n v="3"/>
    <n v="1"/>
    <s v="ITI/Diploma - Desirable - Preferred  "/>
    <m/>
    <m/>
    <n v="250"/>
    <m/>
    <m/>
    <m/>
    <m/>
    <m/>
    <m/>
    <s v="II"/>
    <m/>
    <m/>
    <m/>
    <m/>
    <m/>
    <x v="4"/>
    <m/>
    <m/>
    <m/>
    <m/>
  </r>
  <r>
    <n v="1817"/>
    <x v="30"/>
    <s v="Officer – Purchase / Sale (TSR)"/>
    <s v="RSC/Q6301"/>
    <n v="5"/>
    <m/>
    <m/>
    <m/>
    <m/>
    <m/>
    <n v="5"/>
    <n v="1"/>
    <s v="12th Class, Preferably"/>
    <m/>
    <m/>
    <n v="250"/>
    <m/>
    <m/>
    <m/>
    <m/>
    <m/>
    <m/>
    <s v="II"/>
    <m/>
    <m/>
    <m/>
    <m/>
    <m/>
    <x v="4"/>
    <m/>
    <m/>
    <m/>
    <m/>
  </r>
  <r>
    <n v="1818"/>
    <x v="30"/>
    <s v="Market Analyst cum Supervisor  - RSS Trading"/>
    <s v="RSC/Q6302"/>
    <n v="5"/>
    <m/>
    <m/>
    <m/>
    <m/>
    <m/>
    <n v="2"/>
    <n v="1"/>
    <s v="Graduation - Preferred  "/>
    <m/>
    <m/>
    <n v="250"/>
    <m/>
    <m/>
    <m/>
    <m/>
    <m/>
    <m/>
    <s v="II"/>
    <m/>
    <m/>
    <m/>
    <m/>
    <m/>
    <x v="4"/>
    <m/>
    <m/>
    <m/>
    <m/>
  </r>
  <r>
    <n v="1819"/>
    <x v="30"/>
    <s v="Executive Procurement - RSS Trading"/>
    <s v="RSC/Q6303"/>
    <n v="4"/>
    <m/>
    <m/>
    <m/>
    <m/>
    <m/>
    <n v="2"/>
    <n v="1"/>
    <s v="12th Class, Preferably"/>
    <m/>
    <m/>
    <n v="250"/>
    <m/>
    <m/>
    <m/>
    <m/>
    <m/>
    <m/>
    <s v="II"/>
    <m/>
    <m/>
    <m/>
    <m/>
    <m/>
    <x v="4"/>
    <m/>
    <m/>
    <m/>
    <m/>
  </r>
  <r>
    <n v="1820"/>
    <x v="31"/>
    <s v="Armed Security Guard"/>
    <s v="SSS/Q0201"/>
    <n v="4"/>
    <m/>
    <m/>
    <m/>
    <m/>
    <m/>
    <n v="12"/>
    <n v="1"/>
    <s v="10th Class ,Trained as per PSARA requirements in QP &amp; NOS aligned syllabus"/>
    <n v="77"/>
    <n v="83"/>
    <n v="160"/>
    <m/>
    <m/>
    <m/>
    <m/>
    <s v="Yes"/>
    <m/>
    <m/>
    <m/>
    <m/>
    <m/>
    <m/>
    <m/>
    <x v="2"/>
    <m/>
    <m/>
    <m/>
    <m/>
  </r>
  <r>
    <n v="1821"/>
    <x v="31"/>
    <s v="Assignment Manager"/>
    <s v="SSS/Q0701"/>
    <n v="6"/>
    <m/>
    <m/>
    <m/>
    <m/>
    <m/>
    <n v="9"/>
    <n v="1"/>
    <s v="Graduate"/>
    <m/>
    <m/>
    <n v="350"/>
    <m/>
    <m/>
    <m/>
    <m/>
    <m/>
    <m/>
    <m/>
    <m/>
    <m/>
    <m/>
    <m/>
    <m/>
    <x v="4"/>
    <m/>
    <m/>
    <m/>
    <m/>
  </r>
  <r>
    <n v="1822"/>
    <x v="31"/>
    <s v="CCTV Supervisor"/>
    <s v="SSS/Q0501"/>
    <n v="5"/>
    <m/>
    <m/>
    <m/>
    <m/>
    <m/>
    <n v="9"/>
    <n v="1"/>
    <s v="12th Class.Trained as per PSARA requirements in QP &amp; NOS aligned syllabus"/>
    <n v="100"/>
    <n v="150"/>
    <n v="250"/>
    <m/>
    <m/>
    <m/>
    <m/>
    <s v="Yes"/>
    <m/>
    <m/>
    <m/>
    <m/>
    <s v="Cat 1 (Phase 1)"/>
    <m/>
    <m/>
    <x v="3"/>
    <m/>
    <m/>
    <m/>
    <m/>
  </r>
  <r>
    <n v="1823"/>
    <x v="31"/>
    <s v="Investigator"/>
    <s v="SSS/Q1401"/>
    <n v="4"/>
    <m/>
    <m/>
    <m/>
    <m/>
    <m/>
    <n v="7"/>
    <n v="1"/>
    <s v="12th Class"/>
    <m/>
    <m/>
    <n v="600"/>
    <m/>
    <m/>
    <m/>
    <m/>
    <m/>
    <m/>
    <m/>
    <m/>
    <m/>
    <m/>
    <m/>
    <m/>
    <x v="1"/>
    <m/>
    <m/>
    <m/>
    <m/>
  </r>
  <r>
    <n v="1824"/>
    <x v="31"/>
    <s v="Personal Security Officer"/>
    <s v="SSS/Q0401"/>
    <n v="5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x v="3"/>
    <m/>
    <m/>
    <m/>
    <m/>
  </r>
  <r>
    <n v="1825"/>
    <x v="31"/>
    <s v="Security Officer"/>
    <s v="SSS/Q0601"/>
    <n v="6"/>
    <m/>
    <m/>
    <m/>
    <m/>
    <m/>
    <n v="8"/>
    <n v="1"/>
    <s v="Graduate"/>
    <m/>
    <m/>
    <n v="350"/>
    <m/>
    <m/>
    <m/>
    <m/>
    <m/>
    <m/>
    <m/>
    <m/>
    <m/>
    <m/>
    <m/>
    <m/>
    <x v="1"/>
    <m/>
    <m/>
    <m/>
    <m/>
  </r>
  <r>
    <n v="1826"/>
    <x v="31"/>
    <s v="Security Supervisor"/>
    <s v="SSS/Q0301"/>
    <n v="5"/>
    <m/>
    <m/>
    <m/>
    <m/>
    <m/>
    <n v="14"/>
    <n v="1"/>
    <s v="12th Class"/>
    <n v="85"/>
    <n v="95"/>
    <n v="180"/>
    <m/>
    <m/>
    <m/>
    <m/>
    <s v="Yes"/>
    <s v="Yes"/>
    <m/>
    <m/>
    <m/>
    <s v="Cat 1 (Phase 1)"/>
    <m/>
    <m/>
    <x v="1"/>
    <m/>
    <m/>
    <m/>
    <m/>
  </r>
  <r>
    <n v="1827"/>
    <x v="31"/>
    <s v="Unarmed Security Guard"/>
    <s v="SSS/Q0101"/>
    <n v="4"/>
    <m/>
    <m/>
    <m/>
    <m/>
    <m/>
    <n v="11"/>
    <n v="1"/>
    <s v="7th Class,Trained as per PSARA requirements in QP &amp; NOS aligned syllabus"/>
    <n v="80"/>
    <n v="80"/>
    <n v="160"/>
    <m/>
    <m/>
    <m/>
    <m/>
    <s v="Yes"/>
    <s v="Yes"/>
    <s v="II"/>
    <s v="A"/>
    <s v="Yes"/>
    <m/>
    <m/>
    <m/>
    <x v="2"/>
    <m/>
    <m/>
    <m/>
    <m/>
  </r>
  <r>
    <n v="1828"/>
    <x v="32"/>
    <s v="Fitness Trainer"/>
    <s v="SPF/Q1102"/>
    <n v="4"/>
    <m/>
    <m/>
    <m/>
    <m/>
    <m/>
    <n v="4"/>
    <n v="1"/>
    <s v="12th Class"/>
    <n v="60"/>
    <n v="190"/>
    <n v="250"/>
    <m/>
    <m/>
    <m/>
    <m/>
    <s v="Yes"/>
    <s v="Yes"/>
    <s v="I"/>
    <s v="A"/>
    <s v="Yes"/>
    <m/>
    <m/>
    <m/>
    <x v="1"/>
    <m/>
    <m/>
    <m/>
    <m/>
  </r>
  <r>
    <n v="1829"/>
    <x v="32"/>
    <s v="Life Guard-Pool &amp; Beach "/>
    <s v="SPF/Q1104"/>
    <n v="4"/>
    <m/>
    <m/>
    <m/>
    <m/>
    <m/>
    <n v="3"/>
    <n v="1"/>
    <s v="10th Class /be able to swim"/>
    <n v="60"/>
    <n v="190"/>
    <n v="250"/>
    <m/>
    <m/>
    <m/>
    <m/>
    <s v="Yes"/>
    <s v="Yes"/>
    <s v="II"/>
    <s v="A"/>
    <s v="Yes"/>
    <m/>
    <m/>
    <m/>
    <x v="1"/>
    <m/>
    <m/>
    <m/>
    <m/>
  </r>
  <r>
    <n v="1830"/>
    <x v="32"/>
    <s v="Sports Masseur"/>
    <s v="SPF/Q1103"/>
    <n v="4"/>
    <m/>
    <m/>
    <m/>
    <m/>
    <m/>
    <n v="4"/>
    <n v="1"/>
    <s v="12th Class with Biology Preferably "/>
    <n v="50"/>
    <n v="150"/>
    <n v="200"/>
    <m/>
    <m/>
    <m/>
    <m/>
    <s v="Yes"/>
    <s v="Yes"/>
    <s v="II"/>
    <s v="A"/>
    <s v="Yes"/>
    <m/>
    <m/>
    <m/>
    <x v="1"/>
    <m/>
    <m/>
    <m/>
    <m/>
  </r>
  <r>
    <n v="1831"/>
    <x v="32"/>
    <s v="Sports Coach"/>
    <s v="SPF/Q1101"/>
    <n v="5"/>
    <m/>
    <m/>
    <m/>
    <m/>
    <m/>
    <n v="5"/>
    <n v="1"/>
    <s v="12th Class"/>
    <m/>
    <m/>
    <n v="300"/>
    <m/>
    <m/>
    <m/>
    <m/>
    <m/>
    <m/>
    <m/>
    <m/>
    <m/>
    <m/>
    <m/>
    <m/>
    <x v="1"/>
    <m/>
    <m/>
    <m/>
    <m/>
  </r>
  <r>
    <n v="1832"/>
    <x v="32"/>
    <s v="Physical Activity Trainer"/>
    <s v="SPF/Q1404"/>
    <n v="4"/>
    <m/>
    <m/>
    <m/>
    <m/>
    <m/>
    <n v="7"/>
    <n v="1"/>
    <s v="Class 12th"/>
    <m/>
    <m/>
    <m/>
    <m/>
    <m/>
    <m/>
    <m/>
    <m/>
    <m/>
    <m/>
    <m/>
    <m/>
    <m/>
    <m/>
    <m/>
    <x v="1"/>
    <m/>
    <m/>
    <m/>
    <m/>
  </r>
  <r>
    <n v="1833"/>
    <x v="33"/>
    <s v="Pipe Fitter - Ship Building"/>
    <s v="SMC/Q3101"/>
    <n v="4"/>
    <m/>
    <m/>
    <m/>
    <m/>
    <m/>
    <n v="4"/>
    <n v="1"/>
    <s v="8th Class"/>
    <m/>
    <m/>
    <n v="210"/>
    <m/>
    <m/>
    <m/>
    <m/>
    <m/>
    <m/>
    <m/>
    <m/>
    <m/>
    <m/>
    <m/>
    <m/>
    <x v="1"/>
    <m/>
    <m/>
    <m/>
    <m/>
  </r>
  <r>
    <n v="1834"/>
    <x v="33"/>
    <s v="Technician - Installation and Commissioning (Fire Safety System)"/>
    <s v="SMC/Q7601"/>
    <n v="4"/>
    <m/>
    <m/>
    <m/>
    <m/>
    <m/>
    <n v="5"/>
    <n v="1"/>
    <s v="10th Class"/>
    <m/>
    <m/>
    <n v="260"/>
    <m/>
    <m/>
    <m/>
    <m/>
    <m/>
    <m/>
    <m/>
    <m/>
    <m/>
    <m/>
    <m/>
    <m/>
    <x v="1"/>
    <m/>
    <m/>
    <m/>
    <m/>
  </r>
  <r>
    <n v="1835"/>
    <x v="34"/>
    <s v="Broadband Technician"/>
    <s v="TEL/Q0102"/>
    <n v="4"/>
    <m/>
    <m/>
    <m/>
    <m/>
    <m/>
    <n v="4"/>
    <n v="1"/>
    <s v="12th Class or equivalent"/>
    <n v="120"/>
    <n v="180"/>
    <n v="300"/>
    <m/>
    <m/>
    <m/>
    <m/>
    <s v="Yes"/>
    <m/>
    <s v="I"/>
    <m/>
    <m/>
    <m/>
    <m/>
    <m/>
    <x v="2"/>
    <m/>
    <m/>
    <m/>
    <m/>
  </r>
  <r>
    <n v="1836"/>
    <x v="34"/>
    <s v="BSS Support Engineer"/>
    <s v="TEL/Q6200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m/>
    <x v="17"/>
    <m/>
    <m/>
    <m/>
    <m/>
  </r>
  <r>
    <n v="1837"/>
    <x v="34"/>
    <s v="Cluster In-charge"/>
    <s v="TEL/Q4101"/>
    <n v="5"/>
    <m/>
    <m/>
    <m/>
    <m/>
    <m/>
    <n v="4"/>
    <n v="1"/>
    <s v="ITI /Diploma in Electrical/Mechanical. B.Tech or B.SC in Electrical/Mechanical"/>
    <m/>
    <m/>
    <n v="300"/>
    <m/>
    <m/>
    <m/>
    <m/>
    <m/>
    <m/>
    <s v="I"/>
    <m/>
    <m/>
    <m/>
    <m/>
    <m/>
    <x v="3"/>
    <m/>
    <m/>
    <m/>
    <m/>
  </r>
  <r>
    <n v="1838"/>
    <x v="34"/>
    <s v="Cluster Manager"/>
    <s v="TEL/Q4102"/>
    <n v="6"/>
    <m/>
    <m/>
    <m/>
    <m/>
    <m/>
    <n v="6"/>
    <n v="1"/>
    <s v="ITI /Diploma in Technical Degree"/>
    <m/>
    <m/>
    <n v="350"/>
    <m/>
    <m/>
    <m/>
    <m/>
    <m/>
    <m/>
    <s v="I"/>
    <m/>
    <m/>
    <m/>
    <m/>
    <m/>
    <x v="3"/>
    <m/>
    <m/>
    <m/>
    <m/>
  </r>
  <r>
    <n v="1839"/>
    <x v="34"/>
    <s v="Core Engineer"/>
    <s v="TEL/Q6201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m/>
    <x v="3"/>
    <m/>
    <m/>
    <m/>
    <m/>
  </r>
  <r>
    <n v="1840"/>
    <x v="34"/>
    <s v="Customer Care Executive (Call Centre)"/>
    <s v="TEL/Q0100"/>
    <n v="4"/>
    <m/>
    <m/>
    <m/>
    <m/>
    <m/>
    <n v="5"/>
    <n v="1"/>
    <s v="12th Class or equivalent."/>
    <n v="80"/>
    <n v="120"/>
    <n v="200"/>
    <m/>
    <m/>
    <m/>
    <m/>
    <s v="Yes"/>
    <s v="Yes"/>
    <s v="II"/>
    <s v="A"/>
    <s v="Yes"/>
    <m/>
    <m/>
    <m/>
    <x v="3"/>
    <m/>
    <m/>
    <m/>
    <m/>
  </r>
  <r>
    <n v="1841"/>
    <x v="34"/>
    <s v="Customer Care Executive (Relationship Centre)"/>
    <s v="TEL/Q0101"/>
    <n v="4"/>
    <m/>
    <m/>
    <m/>
    <m/>
    <m/>
    <n v="5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2"/>
    <x v="34"/>
    <s v="Customer Care Executive (Repair Centre)"/>
    <s v="TEL/Q2200"/>
    <n v="4"/>
    <m/>
    <m/>
    <m/>
    <m/>
    <m/>
    <n v="3"/>
    <n v="1"/>
    <s v="12th Class or equivalent"/>
    <m/>
    <m/>
    <n v="200"/>
    <m/>
    <m/>
    <m/>
    <m/>
    <m/>
    <m/>
    <s v="II"/>
    <m/>
    <m/>
    <s v="Cat 1 (Phase 1)"/>
    <m/>
    <m/>
    <x v="3"/>
    <m/>
    <m/>
    <m/>
    <m/>
  </r>
  <r>
    <n v="1843"/>
    <x v="34"/>
    <s v="Distributor Sales Representative"/>
    <s v="TEL/Q2100"/>
    <n v="4"/>
    <m/>
    <m/>
    <m/>
    <m/>
    <m/>
    <n v="4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4"/>
    <x v="34"/>
    <s v="E-Waste Collector"/>
    <s v="TEL/Q2400"/>
    <n v="3"/>
    <m/>
    <m/>
    <m/>
    <m/>
    <m/>
    <n v="2"/>
    <n v="1"/>
    <s v="5th Class Pass"/>
    <m/>
    <m/>
    <n v="200"/>
    <m/>
    <m/>
    <m/>
    <m/>
    <m/>
    <m/>
    <s v="II"/>
    <m/>
    <m/>
    <m/>
    <m/>
    <m/>
    <x v="17"/>
    <m/>
    <m/>
    <m/>
    <m/>
  </r>
  <r>
    <n v="1845"/>
    <x v="34"/>
    <s v="Fault Management Engineer"/>
    <s v="TEL/Q6500"/>
    <n v="5"/>
    <m/>
    <m/>
    <m/>
    <m/>
    <m/>
    <n v="2"/>
    <n v="1"/>
    <s v="ITI/Diploma (Electronics, Computer Science, IT and related field)"/>
    <m/>
    <m/>
    <n v="300"/>
    <m/>
    <m/>
    <m/>
    <m/>
    <m/>
    <m/>
    <s v="I"/>
    <m/>
    <m/>
    <m/>
    <m/>
    <m/>
    <x v="3"/>
    <m/>
    <m/>
    <m/>
    <m/>
  </r>
  <r>
    <n v="1846"/>
    <x v="34"/>
    <s v="Field Maintenance Engineer"/>
    <s v="TEL/Q6202"/>
    <n v="5"/>
    <m/>
    <m/>
    <m/>
    <m/>
    <m/>
    <n v="4"/>
    <n v="1"/>
    <s v="ITI / Diploma/B.E/B.Tech"/>
    <m/>
    <m/>
    <n v="300"/>
    <m/>
    <m/>
    <m/>
    <m/>
    <m/>
    <m/>
    <s v="I"/>
    <m/>
    <m/>
    <m/>
    <m/>
    <m/>
    <x v="4"/>
    <m/>
    <m/>
    <m/>
    <m/>
  </r>
  <r>
    <n v="1847"/>
    <x v="34"/>
    <s v="Field Sales Executive-Telecom Plan &amp; Services"/>
    <s v="TEL/Q0200"/>
    <n v="4"/>
    <m/>
    <m/>
    <m/>
    <m/>
    <m/>
    <n v="5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8"/>
    <x v="34"/>
    <s v="Grass Root Telecom Provider (GRTP)"/>
    <s v="TEL/Q6207"/>
    <n v="4"/>
    <m/>
    <m/>
    <m/>
    <m/>
    <m/>
    <n v="3"/>
    <n v="1"/>
    <s v="12th Class"/>
    <n v="120"/>
    <n v="180"/>
    <n v="300"/>
    <m/>
    <m/>
    <m/>
    <m/>
    <s v="Yes"/>
    <s v="Yes"/>
    <s v="I"/>
    <m/>
    <s v="Added in June 2017"/>
    <m/>
    <m/>
    <m/>
    <x v="1"/>
    <m/>
    <m/>
    <m/>
    <m/>
  </r>
  <r>
    <n v="1849"/>
    <x v="34"/>
    <s v="Handset Repair Engineer"/>
    <s v="TEL/Q2201"/>
    <n v="4"/>
    <m/>
    <m/>
    <m/>
    <m/>
    <m/>
    <n v="3"/>
    <n v="1"/>
    <s v="12th Class /ITI/Diploma/Certification in repairing services "/>
    <n v="120"/>
    <n v="180"/>
    <n v="300"/>
    <m/>
    <m/>
    <m/>
    <m/>
    <s v="Yes"/>
    <s v="Yes"/>
    <s v="II"/>
    <s v="A"/>
    <s v="Yes"/>
    <m/>
    <m/>
    <m/>
    <x v="3"/>
    <m/>
    <m/>
    <m/>
    <m/>
  </r>
  <r>
    <n v="1850"/>
    <x v="34"/>
    <s v="ICT Engineer"/>
    <s v="TEL/Q6205"/>
    <n v="6"/>
    <m/>
    <m/>
    <m/>
    <m/>
    <m/>
    <n v="4"/>
    <n v="1"/>
    <s v="Graduate in Science/Engineering/Technology    Electronics, Computer Science, and IT"/>
    <m/>
    <m/>
    <n v="350"/>
    <m/>
    <m/>
    <m/>
    <m/>
    <m/>
    <m/>
    <s v="I"/>
    <m/>
    <m/>
    <m/>
    <m/>
    <m/>
    <x v="3"/>
    <m/>
    <m/>
    <m/>
    <m/>
  </r>
  <r>
    <n v="1851"/>
    <x v="34"/>
    <s v="ICT Technician"/>
    <s v="TEL/Q6206"/>
    <n v="4"/>
    <m/>
    <m/>
    <m/>
    <m/>
    <m/>
    <n v="4"/>
    <n v="1"/>
    <s v="10th Class  and/or ITI Diploma in Electronics, Computer Science, IT or related  fields"/>
    <n v="120"/>
    <n v="180"/>
    <n v="300"/>
    <m/>
    <m/>
    <m/>
    <m/>
    <s v="Yes"/>
    <m/>
    <s v="I"/>
    <m/>
    <m/>
    <m/>
    <m/>
    <m/>
    <x v="3"/>
    <m/>
    <m/>
    <m/>
    <m/>
  </r>
  <r>
    <n v="1852"/>
    <x v="34"/>
    <s v="Infrastructure Engineer"/>
    <s v="TEL/Q6100"/>
    <n v="5"/>
    <m/>
    <m/>
    <m/>
    <m/>
    <m/>
    <n v="4"/>
    <n v="1"/>
    <s v="ITI/ Diploma"/>
    <m/>
    <m/>
    <n v="300"/>
    <m/>
    <m/>
    <m/>
    <m/>
    <m/>
    <m/>
    <s v="I"/>
    <m/>
    <m/>
    <m/>
    <m/>
    <m/>
    <x v="4"/>
    <m/>
    <m/>
    <m/>
    <m/>
  </r>
  <r>
    <n v="1853"/>
    <x v="34"/>
    <s v="Installation Engineer L2 &amp; L3"/>
    <s v="TEL/Q6301"/>
    <n v="5"/>
    <m/>
    <m/>
    <m/>
    <m/>
    <m/>
    <n v="3"/>
    <n v="1"/>
    <s v="Diploma"/>
    <m/>
    <m/>
    <n v="300"/>
    <m/>
    <m/>
    <m/>
    <m/>
    <m/>
    <m/>
    <s v="I"/>
    <m/>
    <m/>
    <m/>
    <m/>
    <m/>
    <x v="4"/>
    <m/>
    <m/>
    <m/>
    <m/>
  </r>
  <r>
    <n v="1854"/>
    <x v="34"/>
    <s v="Installation Engineer SDH &amp; DWDM"/>
    <s v="TEL/Q6300"/>
    <n v="5"/>
    <m/>
    <m/>
    <m/>
    <m/>
    <m/>
    <n v="3"/>
    <n v="1"/>
    <s v="Diploma"/>
    <m/>
    <m/>
    <n v="300"/>
    <m/>
    <m/>
    <m/>
    <m/>
    <m/>
    <m/>
    <s v="I"/>
    <m/>
    <m/>
    <m/>
    <m/>
    <m/>
    <x v="4"/>
    <m/>
    <m/>
    <m/>
    <m/>
  </r>
  <r>
    <n v="1855"/>
    <x v="34"/>
    <s v="Telecom -In-store promoter"/>
    <s v="TEL/Q2101"/>
    <n v="4"/>
    <m/>
    <m/>
    <m/>
    <m/>
    <m/>
    <n v="3"/>
    <n v="1"/>
    <s v="12th Class or equivalent"/>
    <n v="80"/>
    <n v="120"/>
    <n v="200"/>
    <m/>
    <m/>
    <m/>
    <m/>
    <s v="Yes"/>
    <s v="Yes"/>
    <s v="II"/>
    <s v="A"/>
    <s v="Yes"/>
    <m/>
    <m/>
    <m/>
    <x v="1"/>
    <m/>
    <m/>
    <m/>
    <m/>
  </r>
  <r>
    <n v="1856"/>
    <x v="34"/>
    <s v="Network Engineer"/>
    <s v="TEL/Q6209"/>
    <n v="4"/>
    <m/>
    <m/>
    <m/>
    <m/>
    <m/>
    <n v="4"/>
    <n v="1"/>
    <s v="Diploma/ITI"/>
    <m/>
    <m/>
    <n v="200"/>
    <m/>
    <m/>
    <m/>
    <m/>
    <m/>
    <m/>
    <s v="I"/>
    <m/>
    <m/>
    <m/>
    <m/>
    <m/>
    <x v="1"/>
    <m/>
    <m/>
    <m/>
    <m/>
  </r>
  <r>
    <n v="1857"/>
    <x v="34"/>
    <s v="Network Management Engineer "/>
    <s v="TEL/Q6302"/>
    <n v="5"/>
    <m/>
    <m/>
    <m/>
    <m/>
    <m/>
    <n v="4"/>
    <n v="1"/>
    <s v="Diploma"/>
    <m/>
    <m/>
    <n v="300"/>
    <m/>
    <m/>
    <m/>
    <m/>
    <m/>
    <m/>
    <s v="I"/>
    <m/>
    <m/>
    <m/>
    <m/>
    <m/>
    <x v="4"/>
    <m/>
    <m/>
    <m/>
    <m/>
  </r>
  <r>
    <n v="1858"/>
    <x v="34"/>
    <s v="Optical Fiber Splicer"/>
    <s v="TEL/Q6400"/>
    <n v="3"/>
    <m/>
    <m/>
    <m/>
    <m/>
    <m/>
    <n v="2"/>
    <n v="1"/>
    <s v="8th Class"/>
    <n v="110"/>
    <n v="190"/>
    <n v="300"/>
    <m/>
    <m/>
    <m/>
    <m/>
    <s v="Yes"/>
    <m/>
    <s v="I"/>
    <m/>
    <m/>
    <m/>
    <m/>
    <m/>
    <x v="3"/>
    <m/>
    <m/>
    <m/>
    <m/>
  </r>
  <r>
    <n v="1859"/>
    <x v="34"/>
    <s v="Optical Fiber Technician"/>
    <s v="TEL/Q6401"/>
    <n v="4"/>
    <m/>
    <m/>
    <m/>
    <m/>
    <m/>
    <n v="3"/>
    <n v="1"/>
    <s v="8th Class"/>
    <n v="150"/>
    <n v="150"/>
    <n v="300"/>
    <m/>
    <m/>
    <m/>
    <m/>
    <s v="Yes"/>
    <s v="Yes"/>
    <s v="I"/>
    <s v="A"/>
    <s v="Yes"/>
    <m/>
    <m/>
    <m/>
    <x v="3"/>
    <m/>
    <m/>
    <m/>
    <m/>
  </r>
  <r>
    <n v="1860"/>
    <x v="34"/>
    <s v="Product Specialist Engineer"/>
    <s v="TEL/Q6204"/>
    <n v="5"/>
    <m/>
    <m/>
    <m/>
    <m/>
    <m/>
    <n v="3"/>
    <n v="1"/>
    <s v="Bachelor of Technology (Electronics, Computer Science, IT and related field) "/>
    <m/>
    <m/>
    <n v="300"/>
    <m/>
    <m/>
    <m/>
    <m/>
    <m/>
    <m/>
    <s v="I"/>
    <m/>
    <m/>
    <m/>
    <m/>
    <m/>
    <x v="4"/>
    <m/>
    <m/>
    <m/>
    <m/>
  </r>
  <r>
    <n v="1861"/>
    <x v="34"/>
    <s v="RF Site Surveyor"/>
    <s v="TEL/Q4103"/>
    <n v="4"/>
    <m/>
    <m/>
    <m/>
    <m/>
    <m/>
    <n v="3"/>
    <n v="1"/>
    <s v="12th Class, Preferably"/>
    <n v="85"/>
    <n v="115"/>
    <n v="200"/>
    <m/>
    <m/>
    <m/>
    <m/>
    <s v="Yes"/>
    <m/>
    <s v="I"/>
    <m/>
    <m/>
    <m/>
    <m/>
    <m/>
    <x v="4"/>
    <m/>
    <m/>
    <m/>
    <m/>
  </r>
  <r>
    <n v="1862"/>
    <x v="34"/>
    <s v="Sales Executive (Broadband)"/>
    <s v="TEL/Q0201"/>
    <n v="4"/>
    <m/>
    <m/>
    <m/>
    <m/>
    <m/>
    <n v="4"/>
    <n v="1"/>
    <s v="Graduate in any stream"/>
    <n v="80"/>
    <n v="120"/>
    <n v="200"/>
    <m/>
    <m/>
    <m/>
    <m/>
    <s v="Yes"/>
    <s v="Yes"/>
    <s v="II"/>
    <s v="A"/>
    <s v="Yes"/>
    <m/>
    <m/>
    <m/>
    <x v="4"/>
    <m/>
    <m/>
    <m/>
    <m/>
  </r>
  <r>
    <n v="1863"/>
    <x v="34"/>
    <s v="Telecom Board Bring-Up Engineer"/>
    <s v="TEL/Q2302"/>
    <n v="3"/>
    <m/>
    <m/>
    <m/>
    <m/>
    <m/>
    <n v="4"/>
    <n v="1"/>
    <s v="10th Class"/>
    <m/>
    <m/>
    <n v="225"/>
    <m/>
    <m/>
    <m/>
    <m/>
    <m/>
    <m/>
    <s v="II"/>
    <m/>
    <m/>
    <m/>
    <m/>
    <m/>
    <x v="4"/>
    <m/>
    <m/>
    <m/>
    <m/>
  </r>
  <r>
    <n v="1864"/>
    <x v="34"/>
    <s v="Telecom Embedded Hardware Developer"/>
    <s v="TEL/Q2303"/>
    <n v="4"/>
    <m/>
    <m/>
    <m/>
    <m/>
    <m/>
    <n v="3"/>
    <n v="1"/>
    <s v="Diploma(Electrical/ Electronics/ Computer Science)"/>
    <n v="140"/>
    <n v="210"/>
    <n v="350"/>
    <m/>
    <m/>
    <m/>
    <m/>
    <s v="Yes"/>
    <m/>
    <s v="II"/>
    <m/>
    <m/>
    <m/>
    <m/>
    <m/>
    <x v="4"/>
    <m/>
    <m/>
    <m/>
    <m/>
  </r>
  <r>
    <n v="1865"/>
    <x v="34"/>
    <s v="Telecom Network Security Technician"/>
    <s v="TEL/Q6208"/>
    <n v="3"/>
    <m/>
    <m/>
    <m/>
    <m/>
    <m/>
    <n v="3"/>
    <n v="1"/>
    <s v="ITI (IT related streams)"/>
    <m/>
    <m/>
    <n v="200"/>
    <m/>
    <m/>
    <m/>
    <m/>
    <m/>
    <m/>
    <s v="I"/>
    <m/>
    <m/>
    <m/>
    <m/>
    <m/>
    <x v="1"/>
    <m/>
    <m/>
    <m/>
    <m/>
  </r>
  <r>
    <n v="1866"/>
    <x v="34"/>
    <s v="Telecom Terminal Equipment Application Developer (Android Application)"/>
    <s v="TEL/Q2300"/>
    <n v="4"/>
    <m/>
    <m/>
    <m/>
    <m/>
    <m/>
    <n v="4"/>
    <n v="1"/>
    <s v="12th Class, Pass"/>
    <n v="80"/>
    <n v="170"/>
    <n v="250"/>
    <m/>
    <m/>
    <m/>
    <m/>
    <s v="Yes"/>
    <s v="Yes"/>
    <s v="II"/>
    <s v="A"/>
    <s v="Yes"/>
    <m/>
    <m/>
    <m/>
    <x v="4"/>
    <m/>
    <m/>
    <m/>
    <m/>
  </r>
  <r>
    <n v="1867"/>
    <x v="34"/>
    <s v="Telecom Terminal Equipment Application Developer (Native Application)"/>
    <s v="TEL/Q2301"/>
    <n v="4"/>
    <m/>
    <m/>
    <m/>
    <m/>
    <m/>
    <n v="3"/>
    <n v="1"/>
    <s v="10th Class"/>
    <n v="80"/>
    <n v="170"/>
    <n v="250"/>
    <m/>
    <m/>
    <m/>
    <m/>
    <s v="Yes"/>
    <m/>
    <s v="II"/>
    <m/>
    <m/>
    <m/>
    <m/>
    <m/>
    <x v="4"/>
    <m/>
    <m/>
    <m/>
    <m/>
  </r>
  <r>
    <n v="1868"/>
    <x v="34"/>
    <s v="Telecom Tower / Bay Installation Supervisor"/>
    <s v="TEL/Q4104"/>
    <n v="4"/>
    <m/>
    <m/>
    <m/>
    <m/>
    <m/>
    <n v="4"/>
    <n v="1"/>
    <s v="ITI"/>
    <m/>
    <m/>
    <n v="350"/>
    <m/>
    <m/>
    <m/>
    <m/>
    <m/>
    <m/>
    <s v="I"/>
    <m/>
    <m/>
    <m/>
    <m/>
    <m/>
    <x v="4"/>
    <m/>
    <m/>
    <m/>
    <m/>
  </r>
  <r>
    <n v="1869"/>
    <x v="34"/>
    <s v="Territory Sales Manager (Broadband)"/>
    <s v="TEL/Q0204"/>
    <n v="7"/>
    <m/>
    <m/>
    <m/>
    <m/>
    <m/>
    <n v="4"/>
    <n v="1"/>
    <s v="Graduate in any discipline"/>
    <m/>
    <m/>
    <n v="400"/>
    <m/>
    <m/>
    <m/>
    <m/>
    <m/>
    <m/>
    <s v="II"/>
    <m/>
    <m/>
    <m/>
    <m/>
    <m/>
    <x v="3"/>
    <m/>
    <m/>
    <m/>
    <m/>
  </r>
  <r>
    <n v="1870"/>
    <x v="34"/>
    <s v="Territory Sales Manager (Prepaid)"/>
    <s v="TEL/Q0203"/>
    <n v="7"/>
    <m/>
    <m/>
    <m/>
    <m/>
    <m/>
    <n v="4"/>
    <n v="1"/>
    <s v="Graduate in any discipline"/>
    <m/>
    <m/>
    <n v="400"/>
    <m/>
    <m/>
    <m/>
    <m/>
    <m/>
    <m/>
    <s v="II"/>
    <m/>
    <m/>
    <m/>
    <m/>
    <m/>
    <x v="4"/>
    <m/>
    <m/>
    <m/>
    <m/>
  </r>
  <r>
    <n v="1871"/>
    <x v="34"/>
    <s v="Telecom- Tower Technician"/>
    <s v="TEL/Q4100"/>
    <n v="4"/>
    <m/>
    <m/>
    <m/>
    <m/>
    <m/>
    <n v="5"/>
    <n v="1"/>
    <s v="12th Class and/or ITI Diploma in Electrical/Mechanical"/>
    <n v="120"/>
    <n v="180"/>
    <n v="300"/>
    <m/>
    <m/>
    <m/>
    <m/>
    <s v="Yes"/>
    <s v="Yes"/>
    <s v="I"/>
    <s v="A"/>
    <s v="Yes"/>
    <m/>
    <m/>
    <m/>
    <x v="4"/>
    <m/>
    <m/>
    <m/>
    <m/>
  </r>
  <r>
    <n v="1872"/>
    <x v="34"/>
    <s v="Transmission Engineer"/>
    <s v="TEL/Q6203"/>
    <n v="6"/>
    <m/>
    <m/>
    <m/>
    <m/>
    <m/>
    <n v="3"/>
    <n v="1"/>
    <s v="Diploma"/>
    <m/>
    <m/>
    <n v="350"/>
    <m/>
    <m/>
    <m/>
    <m/>
    <m/>
    <m/>
    <s v="I"/>
    <m/>
    <m/>
    <m/>
    <m/>
    <m/>
    <x v="4"/>
    <m/>
    <m/>
    <m/>
    <m/>
  </r>
  <r>
    <n v="1873"/>
    <x v="34"/>
    <s v="Wireless Technician"/>
    <s v="TEL/Q4105"/>
    <n v="4"/>
    <m/>
    <m/>
    <m/>
    <m/>
    <m/>
    <n v="4"/>
    <n v="1"/>
    <s v="12th Class, Preferably"/>
    <m/>
    <m/>
    <n v="300"/>
    <m/>
    <m/>
    <m/>
    <m/>
    <m/>
    <m/>
    <s v="I"/>
    <m/>
    <m/>
    <m/>
    <m/>
    <m/>
    <x v="1"/>
    <m/>
    <m/>
    <m/>
    <m/>
  </r>
  <r>
    <n v="1874"/>
    <x v="34"/>
    <s v="Telecom Technician - IoT Device/System (Installation &amp; M2M Communication Setup)"/>
    <s v="TEL/Q6210"/>
    <n v="4"/>
    <m/>
    <m/>
    <m/>
    <m/>
    <m/>
    <n v="4"/>
    <n v="1"/>
    <s v="ITI/Diploma"/>
    <m/>
    <m/>
    <n v="300"/>
    <m/>
    <m/>
    <m/>
    <m/>
    <m/>
    <m/>
    <s v="I"/>
    <s v="A"/>
    <m/>
    <m/>
    <m/>
    <m/>
    <x v="1"/>
    <m/>
    <m/>
    <m/>
    <m/>
  </r>
  <r>
    <n v="1875"/>
    <x v="35"/>
    <s v="Autoconer Tenter "/>
    <s v="TSC/Q0301"/>
    <n v="4"/>
    <m/>
    <m/>
    <m/>
    <m/>
    <m/>
    <n v="8"/>
    <n v="1"/>
    <s v="Minimum Age - 14 Years ; Preferable Qualification shall be 8th Pass with 1-2 years experience in a Textile Mill."/>
    <n v="100"/>
    <n v="200"/>
    <n v="300"/>
    <m/>
    <m/>
    <m/>
    <m/>
    <s v="Yes"/>
    <s v="Yes"/>
    <s v="I"/>
    <s v="C"/>
    <s v="Yes"/>
    <m/>
    <m/>
    <m/>
    <x v="4"/>
    <m/>
    <m/>
    <m/>
    <m/>
  </r>
  <r>
    <n v="1876"/>
    <x v="35"/>
    <s v="Automatic shuttle loom operator"/>
    <s v="TSC/Q2201"/>
    <n v="4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s v="I"/>
    <m/>
    <m/>
    <m/>
    <m/>
    <m/>
    <x v="4"/>
    <m/>
    <m/>
    <m/>
    <m/>
  </r>
  <r>
    <n v="1877"/>
    <x v="35"/>
    <s v="Balloon Squeezer Machine Operator "/>
    <s v="TSC/Q5501"/>
    <n v="4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s v="Yes"/>
    <m/>
    <s v="I"/>
    <m/>
    <m/>
    <m/>
    <m/>
    <m/>
    <x v="7"/>
    <m/>
    <m/>
    <m/>
    <m/>
  </r>
  <r>
    <n v="1878"/>
    <x v="35"/>
    <s v="Beam Carrier - Loader"/>
    <s v="TSC/Q2601"/>
    <n v="3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s v="I"/>
    <m/>
    <m/>
    <m/>
    <m/>
    <m/>
    <x v="4"/>
    <m/>
    <m/>
    <m/>
    <m/>
  </r>
  <r>
    <n v="1879"/>
    <x v="35"/>
    <s v="Blowroom Operator"/>
    <s v="TSC/Q0101"/>
    <n v="4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s v="Yes"/>
    <m/>
    <s v="I"/>
    <m/>
    <m/>
    <m/>
    <m/>
    <m/>
    <x v="4"/>
    <m/>
    <m/>
    <m/>
    <m/>
  </r>
  <r>
    <n v="1880"/>
    <x v="35"/>
    <s v="Calendaring Machine Operator"/>
    <s v="TSC/Q5402"/>
    <n v="4"/>
    <m/>
    <m/>
    <m/>
    <m/>
    <m/>
    <n v="7"/>
    <n v="1"/>
    <s v="Minimum Age - 14 Years ; Preferable Qualification shall be 10th Pass."/>
    <n v="70"/>
    <n v="230"/>
    <n v="300"/>
    <m/>
    <m/>
    <m/>
    <m/>
    <s v="Yes"/>
    <m/>
    <s v="I"/>
    <m/>
    <m/>
    <m/>
    <m/>
    <m/>
    <x v="7"/>
    <m/>
    <m/>
    <m/>
    <m/>
  </r>
  <r>
    <n v="1881"/>
    <x v="35"/>
    <s v="Card Puncher (Automatic Machine)"/>
    <s v="TSC/Q7401"/>
    <n v="3"/>
    <m/>
    <m/>
    <m/>
    <m/>
    <m/>
    <n v="5"/>
    <n v="1"/>
    <s v="8th Class pass, preferably"/>
    <n v="100"/>
    <n v="200"/>
    <n v="300"/>
    <m/>
    <m/>
    <m/>
    <m/>
    <s v="Yes"/>
    <m/>
    <s v="I"/>
    <m/>
    <m/>
    <m/>
    <m/>
    <m/>
    <x v="11"/>
    <m/>
    <m/>
    <m/>
    <m/>
  </r>
  <r>
    <n v="1882"/>
    <x v="35"/>
    <s v="Carding Operator"/>
    <s v="TSC/Q0102"/>
    <n v="4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s v="Yes"/>
    <m/>
    <s v="I"/>
    <m/>
    <m/>
    <m/>
    <m/>
    <m/>
    <x v="4"/>
    <m/>
    <m/>
    <m/>
    <m/>
  </r>
  <r>
    <n v="1883"/>
    <x v="35"/>
    <s v="Combing operator"/>
    <s v="TSC/Q0104"/>
    <n v="4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s v="Yes"/>
    <m/>
    <s v="I"/>
    <m/>
    <m/>
    <m/>
    <m/>
    <m/>
    <x v="4"/>
    <m/>
    <m/>
    <m/>
    <m/>
  </r>
  <r>
    <n v="1884"/>
    <x v="35"/>
    <s v="Combing Preparatory operator"/>
    <s v="TSC/Q0103"/>
    <n v="4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85"/>
    <x v="35"/>
    <s v="Compacting Machine Operator"/>
    <s v="TSC/Q5503"/>
    <n v="4"/>
    <m/>
    <m/>
    <m/>
    <m/>
    <m/>
    <n v="7"/>
    <n v="1"/>
    <s v="10th Class ,Preferably"/>
    <n v="73.5"/>
    <n v="226.5"/>
    <n v="300"/>
    <m/>
    <m/>
    <m/>
    <m/>
    <s v="Yes"/>
    <m/>
    <s v="I"/>
    <m/>
    <m/>
    <m/>
    <m/>
    <m/>
    <x v="7"/>
    <m/>
    <m/>
    <m/>
    <m/>
  </r>
  <r>
    <n v="1886"/>
    <x v="35"/>
    <s v="Cone winder cum pirn winder"/>
    <s v="TSC/Q7301"/>
    <n v="3"/>
    <m/>
    <m/>
    <m/>
    <m/>
    <m/>
    <n v="5"/>
    <n v="1"/>
    <s v="8th Class, Preferably"/>
    <m/>
    <m/>
    <n v="300"/>
    <m/>
    <m/>
    <m/>
    <m/>
    <m/>
    <m/>
    <s v="I"/>
    <m/>
    <m/>
    <m/>
    <m/>
    <m/>
    <x v="5"/>
    <m/>
    <m/>
    <m/>
    <m/>
  </r>
  <r>
    <n v="1887"/>
    <x v="35"/>
    <s v="Cone Winding Operator"/>
    <s v="TSC/Q0302"/>
    <n v="4"/>
    <m/>
    <m/>
    <m/>
    <m/>
    <m/>
    <n v="8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88"/>
    <x v="35"/>
    <s v="Continuous Bleaching Range Operator"/>
    <s v="TSC/Q5102"/>
    <n v="4"/>
    <m/>
    <m/>
    <m/>
    <m/>
    <m/>
    <n v="7"/>
    <n v="1"/>
    <s v="10th Class ,Preferably ITI Certificate"/>
    <m/>
    <m/>
    <n v="300"/>
    <m/>
    <m/>
    <m/>
    <m/>
    <m/>
    <m/>
    <s v="I"/>
    <m/>
    <m/>
    <m/>
    <m/>
    <m/>
    <x v="7"/>
    <m/>
    <m/>
    <m/>
    <m/>
  </r>
  <r>
    <n v="1889"/>
    <x v="35"/>
    <s v="Drawframe Operator"/>
    <s v="TSC/Q0105"/>
    <n v="4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90"/>
    <x v="35"/>
    <s v="Drying Range Machine Operator"/>
    <s v="TSC/Q5302"/>
    <n v="4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s v="I"/>
    <m/>
    <m/>
    <m/>
    <m/>
    <m/>
    <x v="7"/>
    <m/>
    <m/>
    <m/>
    <m/>
  </r>
  <r>
    <n v="1891"/>
    <x v="35"/>
    <s v="Dyestuff &amp; Chemical Preparation Operator"/>
    <s v="TSC/Q5205"/>
    <n v="4"/>
    <m/>
    <m/>
    <m/>
    <m/>
    <m/>
    <n v="8"/>
    <n v="1"/>
    <s v="Minimum Age - 14 Years ; Preferable Qualification shall be 10th Pass."/>
    <n v="74.5"/>
    <n v="225.5"/>
    <n v="300"/>
    <m/>
    <m/>
    <m/>
    <m/>
    <s v="Yes"/>
    <m/>
    <s v="I"/>
    <m/>
    <m/>
    <m/>
    <m/>
    <m/>
    <x v="7"/>
    <m/>
    <m/>
    <m/>
    <m/>
  </r>
  <r>
    <n v="1892"/>
    <x v="35"/>
    <s v="Fabric Checker"/>
    <s v="TSC/Q2301"/>
    <n v="4"/>
    <m/>
    <m/>
    <m/>
    <m/>
    <m/>
    <n v="6"/>
    <n v="1"/>
    <s v="5th Class, Preferably"/>
    <n v="100"/>
    <n v="200"/>
    <n v="300"/>
    <m/>
    <m/>
    <m/>
    <m/>
    <s v="Yes"/>
    <m/>
    <s v="I"/>
    <m/>
    <m/>
    <m/>
    <m/>
    <m/>
    <x v="7"/>
    <m/>
    <m/>
    <m/>
    <m/>
  </r>
  <r>
    <n v="1893"/>
    <x v="35"/>
    <s v="Fabric Mender"/>
    <s v="TSC/Q2302"/>
    <n v="3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s v="Yes"/>
    <m/>
    <s v="I"/>
    <m/>
    <m/>
    <m/>
    <m/>
    <m/>
    <x v="4"/>
    <m/>
    <m/>
    <m/>
    <m/>
  </r>
  <r>
    <n v="1894"/>
    <x v="35"/>
    <s v="Finishing Machine Operator (Zero-Zero/Compacting)"/>
    <s v="TSC/Q5403"/>
    <n v="4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s v="I"/>
    <m/>
    <m/>
    <m/>
    <m/>
    <m/>
    <x v="7"/>
    <m/>
    <m/>
    <m/>
    <m/>
  </r>
  <r>
    <n v="1895"/>
    <x v="35"/>
    <s v="Fitter - Auto loom Weaving Machine"/>
    <s v="TSC/Q2402"/>
    <n v="5"/>
    <m/>
    <m/>
    <m/>
    <m/>
    <m/>
    <n v="6"/>
    <n v="1"/>
    <s v="Minimum Age - 14 Years ;  Preferable Qualification shall be 10th Pass with training in weaving department."/>
    <m/>
    <m/>
    <n v="400"/>
    <m/>
    <m/>
    <m/>
    <m/>
    <m/>
    <m/>
    <s v="I"/>
    <m/>
    <m/>
    <m/>
    <m/>
    <m/>
    <x v="7"/>
    <m/>
    <m/>
    <m/>
    <m/>
  </r>
  <r>
    <n v="1896"/>
    <x v="35"/>
    <s v="Fitter - Post Spinning"/>
    <s v="TSC/Q0403"/>
    <n v="5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s v="Yes"/>
    <m/>
    <s v="I"/>
    <m/>
    <m/>
    <m/>
    <m/>
    <m/>
    <x v="4"/>
    <m/>
    <m/>
    <m/>
    <m/>
  </r>
  <r>
    <n v="1897"/>
    <x v="35"/>
    <s v="Fitter - Processing"/>
    <s v="TSC/Q5701"/>
    <n v="5"/>
    <m/>
    <m/>
    <m/>
    <m/>
    <m/>
    <n v="7"/>
    <n v="1"/>
    <s v="Preferable Qualification shall be 5th Pass with 1  2 years experience in a Textile Mill."/>
    <m/>
    <m/>
    <n v="400"/>
    <m/>
    <m/>
    <m/>
    <m/>
    <m/>
    <m/>
    <s v="I"/>
    <m/>
    <m/>
    <m/>
    <m/>
    <m/>
    <x v="4"/>
    <m/>
    <m/>
    <m/>
    <m/>
  </r>
  <r>
    <n v="1898"/>
    <x v="35"/>
    <s v="Fitter - Ring Spinning"/>
    <s v="TSC/Q0402"/>
    <n v="5"/>
    <m/>
    <m/>
    <m/>
    <m/>
    <m/>
    <n v="9"/>
    <n v="1"/>
    <s v="Preferable Qualification shall be 10th Pass with 1  2 years experience in a Textile Mill."/>
    <n v="90"/>
    <n v="210"/>
    <n v="300"/>
    <m/>
    <m/>
    <m/>
    <m/>
    <s v="Yes"/>
    <m/>
    <s v="I"/>
    <m/>
    <m/>
    <m/>
    <m/>
    <m/>
    <x v="4"/>
    <m/>
    <m/>
    <m/>
    <m/>
  </r>
  <r>
    <n v="1899"/>
    <x v="35"/>
    <s v="Fitter - Shuttle less Weaving Machine: Air-Jet"/>
    <s v="TSC/Q2405"/>
    <n v="5"/>
    <m/>
    <m/>
    <m/>
    <m/>
    <m/>
    <n v="6"/>
    <n v="1"/>
    <s v="Preferable Qualification shall be 8th Pass with 1  2 years experience in a Textile Mill."/>
    <n v="108.5"/>
    <n v="291.5"/>
    <n v="400"/>
    <m/>
    <m/>
    <m/>
    <m/>
    <s v="Yes"/>
    <m/>
    <s v="I"/>
    <m/>
    <m/>
    <m/>
    <m/>
    <m/>
    <x v="7"/>
    <m/>
    <m/>
    <m/>
    <m/>
  </r>
  <r>
    <n v="1900"/>
    <x v="35"/>
    <s v="Fitter - Shuttle less Weaving Machine: Projectile"/>
    <s v="TSC/Q2404"/>
    <n v="5"/>
    <m/>
    <m/>
    <m/>
    <m/>
    <m/>
    <n v="6"/>
    <n v="1"/>
    <s v="Preferable Qualification shall be 5th Pass with 1  2 years experience in a textile Mill."/>
    <n v="131.5"/>
    <n v="268.5"/>
    <n v="400"/>
    <m/>
    <m/>
    <m/>
    <m/>
    <s v="Yes"/>
    <m/>
    <s v="I"/>
    <m/>
    <m/>
    <m/>
    <m/>
    <m/>
    <x v="7"/>
    <m/>
    <m/>
    <m/>
    <m/>
  </r>
  <r>
    <n v="1901"/>
    <x v="35"/>
    <s v="Fitter - Shuttle less Weaving Machine: Rapier"/>
    <s v="TSC/Q2403"/>
    <n v="5"/>
    <m/>
    <m/>
    <m/>
    <m/>
    <m/>
    <n v="6"/>
    <n v="1"/>
    <s v="Preferable Qualification shall be 5th Pass with 1  2 years experience in a Textile Mill."/>
    <n v="134.5"/>
    <n v="265.5"/>
    <n v="400"/>
    <m/>
    <m/>
    <m/>
    <m/>
    <s v="Yes"/>
    <m/>
    <s v="I"/>
    <m/>
    <m/>
    <m/>
    <m/>
    <m/>
    <x v="4"/>
    <m/>
    <m/>
    <m/>
    <m/>
  </r>
  <r>
    <n v="1902"/>
    <x v="35"/>
    <s v="Fitter- Spinning Preparatory"/>
    <s v="TSC/Q0401"/>
    <n v="5"/>
    <m/>
    <m/>
    <m/>
    <m/>
    <m/>
    <n v="9"/>
    <n v="1"/>
    <s v="Preferable Qualification shall be 5th Pass with 1  2 years experience in a Textile Mill."/>
    <n v="135"/>
    <n v="265"/>
    <n v="400"/>
    <m/>
    <m/>
    <m/>
    <m/>
    <s v="Yes"/>
    <m/>
    <s v="I"/>
    <m/>
    <m/>
    <m/>
    <m/>
    <m/>
    <x v="7"/>
    <m/>
    <m/>
    <m/>
    <m/>
  </r>
  <r>
    <n v="1903"/>
    <x v="35"/>
    <s v="Fitter - Weaving preparatory"/>
    <s v="TSC/Q2401"/>
    <n v="5"/>
    <m/>
    <m/>
    <m/>
    <m/>
    <m/>
    <n v="6"/>
    <n v="1"/>
    <s v="Minimum Age    14 Years ; Preferable Qualification shall be 5th Pass."/>
    <n v="131.5"/>
    <n v="268.5"/>
    <n v="400"/>
    <m/>
    <m/>
    <m/>
    <m/>
    <s v="Yes"/>
    <m/>
    <s v="I"/>
    <m/>
    <m/>
    <m/>
    <m/>
    <m/>
    <x v="7"/>
    <m/>
    <m/>
    <m/>
    <m/>
  </r>
  <r>
    <n v="1904"/>
    <x v="35"/>
    <s v="Folding Machine Operator"/>
    <s v="TSC/Q5601"/>
    <n v="4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s v="Yes"/>
    <m/>
    <s v="I"/>
    <m/>
    <m/>
    <m/>
    <m/>
    <m/>
    <x v="7"/>
    <m/>
    <m/>
    <m/>
    <m/>
  </r>
  <r>
    <n v="1905"/>
    <x v="35"/>
    <s v="Handloom Entrepreneur"/>
    <s v="TSC/Q7801"/>
    <n v="6"/>
    <m/>
    <m/>
    <m/>
    <m/>
    <m/>
    <n v="5"/>
    <n v="1"/>
    <s v="10th Class ,Preferably"/>
    <n v="163"/>
    <n v="437"/>
    <n v="600"/>
    <m/>
    <m/>
    <m/>
    <m/>
    <s v="Yes"/>
    <m/>
    <s v="I"/>
    <m/>
    <m/>
    <m/>
    <m/>
    <m/>
    <x v="1"/>
    <m/>
    <m/>
    <m/>
    <m/>
  </r>
  <r>
    <n v="1906"/>
    <x v="35"/>
    <s v="Hank dyer"/>
    <s v="TSC/Q7201"/>
    <n v="4"/>
    <m/>
    <m/>
    <m/>
    <m/>
    <m/>
    <n v="7"/>
    <n v="1"/>
    <s v="8th Class, Preferably"/>
    <n v="110"/>
    <n v="190"/>
    <n v="300"/>
    <m/>
    <m/>
    <m/>
    <m/>
    <s v="Yes"/>
    <s v="Yes"/>
    <s v="I"/>
    <s v="A"/>
    <s v="Yes"/>
    <m/>
    <m/>
    <m/>
    <x v="5"/>
    <m/>
    <m/>
    <m/>
    <m/>
  </r>
  <r>
    <n v="1907"/>
    <x v="35"/>
    <s v="Jacquard Harness Builder"/>
    <s v="TSC/Q7502"/>
    <n v="4"/>
    <m/>
    <m/>
    <m/>
    <m/>
    <m/>
    <n v="5"/>
    <n v="1"/>
    <s v="8th Class pass, preferably"/>
    <n v="114"/>
    <n v="186"/>
    <n v="300"/>
    <m/>
    <m/>
    <m/>
    <m/>
    <s v="Yes"/>
    <m/>
    <s v="I"/>
    <m/>
    <m/>
    <m/>
    <m/>
    <m/>
    <x v="11"/>
    <m/>
    <m/>
    <m/>
    <m/>
  </r>
  <r>
    <n v="1908"/>
    <x v="35"/>
    <s v="Jacquard Weaver- Handloom"/>
    <s v="TSC/Q7306"/>
    <n v="4"/>
    <m/>
    <m/>
    <m/>
    <m/>
    <m/>
    <n v="6"/>
    <n v="1"/>
    <s v="8th Class pass, preferably"/>
    <n v="100"/>
    <n v="200"/>
    <n v="300"/>
    <m/>
    <m/>
    <m/>
    <m/>
    <s v="Yes"/>
    <m/>
    <s v="I"/>
    <m/>
    <m/>
    <m/>
    <m/>
    <m/>
    <x v="11"/>
    <m/>
    <m/>
    <m/>
    <m/>
  </r>
  <r>
    <n v="1909"/>
    <x v="35"/>
    <s v="Jigger Machine Operator"/>
    <s v="TSC/Q5201"/>
    <n v="4"/>
    <m/>
    <m/>
    <m/>
    <m/>
    <m/>
    <n v="7"/>
    <n v="1"/>
    <s v="8th Class pass, preferably"/>
    <m/>
    <m/>
    <n v="300"/>
    <m/>
    <m/>
    <m/>
    <m/>
    <m/>
    <m/>
    <s v="I"/>
    <m/>
    <m/>
    <m/>
    <m/>
    <m/>
    <x v="7"/>
    <m/>
    <m/>
    <m/>
    <m/>
  </r>
  <r>
    <n v="1910"/>
    <x v="35"/>
    <s v="Knitting Machine Fitter "/>
    <s v="TSC/Q4201"/>
    <n v="5"/>
    <m/>
    <m/>
    <m/>
    <m/>
    <m/>
    <n v="9"/>
    <n v="1"/>
    <s v="Minimum Age    14 Years ; Preferable Qualification shall be 12th Pass with 1  2 years experience as maintenance assistant in a textile mill."/>
    <m/>
    <m/>
    <n v="400"/>
    <m/>
    <m/>
    <m/>
    <m/>
    <m/>
    <m/>
    <s v="I"/>
    <m/>
    <m/>
    <m/>
    <m/>
    <m/>
    <x v="7"/>
    <m/>
    <m/>
    <m/>
    <m/>
  </r>
  <r>
    <n v="1911"/>
    <x v="35"/>
    <s v="Knitting Machine Operator – Circular Knitting"/>
    <s v="TSC/Q4101"/>
    <n v="4"/>
    <m/>
    <m/>
    <m/>
    <m/>
    <m/>
    <n v="8"/>
    <n v="1"/>
    <s v="Minimum Age    14 Years ; Preferable Qualification shall be 5th Pass with 1  2 years work experience as maintenance assistant in a textile mill."/>
    <n v="91"/>
    <n v="209"/>
    <n v="300"/>
    <m/>
    <m/>
    <m/>
    <m/>
    <s v="Yes"/>
    <m/>
    <s v="I"/>
    <m/>
    <m/>
    <m/>
    <m/>
    <m/>
    <x v="7"/>
    <m/>
    <m/>
    <m/>
    <m/>
  </r>
  <r>
    <n v="1912"/>
    <x v="35"/>
    <s v="Knitting Machine Operator – Flat Bed Knitting"/>
    <s v="TSC/Q4102"/>
    <n v="4"/>
    <m/>
    <m/>
    <m/>
    <m/>
    <m/>
    <n v="8"/>
    <n v="1"/>
    <s v="Minimum Age    14 Years ; Preferable Qualification shall be 5th Pass with 1  2 years work experience as maintenance assistant in a textile mill."/>
    <m/>
    <m/>
    <n v="300"/>
    <m/>
    <m/>
    <m/>
    <m/>
    <m/>
    <m/>
    <s v="I"/>
    <m/>
    <m/>
    <m/>
    <m/>
    <m/>
    <x v="7"/>
    <m/>
    <m/>
    <m/>
    <m/>
  </r>
  <r>
    <n v="1913"/>
    <x v="35"/>
    <s v="Knitting Machine Operator – Warp Knitting"/>
    <s v="TSC/Q4103"/>
    <n v="4"/>
    <m/>
    <m/>
    <m/>
    <m/>
    <m/>
    <n v="9"/>
    <n v="1"/>
    <s v="Minimum Age    14 Years ; Preferable Qualification shall be 5th Pass"/>
    <m/>
    <m/>
    <n v="300"/>
    <m/>
    <m/>
    <m/>
    <m/>
    <m/>
    <m/>
    <s v="I"/>
    <m/>
    <m/>
    <m/>
    <m/>
    <m/>
    <x v="7"/>
    <m/>
    <m/>
    <m/>
    <m/>
  </r>
  <r>
    <n v="1914"/>
    <x v="35"/>
    <s v="Knotting  Machine Operator"/>
    <s v="TSC/Q2205"/>
    <n v="4"/>
    <m/>
    <m/>
    <m/>
    <m/>
    <m/>
    <n v="6"/>
    <n v="1"/>
    <s v="Minimum Age    14 Years ; Preferable Qualification shall be 5th Pass with 1  2 years of work experience in a textile mill"/>
    <m/>
    <m/>
    <n v="300"/>
    <m/>
    <m/>
    <m/>
    <m/>
    <m/>
    <m/>
    <s v="I"/>
    <m/>
    <m/>
    <m/>
    <m/>
    <m/>
    <x v="7"/>
    <m/>
    <m/>
    <m/>
    <m/>
  </r>
  <r>
    <n v="1915"/>
    <x v="35"/>
    <s v="Oiler-Weaving Machine Maintenance"/>
    <s v="TSC/Q2406"/>
    <n v="3"/>
    <m/>
    <m/>
    <m/>
    <m/>
    <m/>
    <n v="6"/>
    <n v="1"/>
    <s v="Minimum Age    14 Years ; Preferable Qualification shall be 10th Pass with 1  2 years experience in a Textile Mill"/>
    <m/>
    <m/>
    <n v="300"/>
    <m/>
    <m/>
    <m/>
    <m/>
    <m/>
    <m/>
    <s v="I"/>
    <m/>
    <m/>
    <m/>
    <m/>
    <m/>
    <x v="7"/>
    <m/>
    <m/>
    <m/>
    <m/>
  </r>
  <r>
    <n v="1916"/>
    <x v="35"/>
    <s v="Open End Spinning Tenter"/>
    <s v="TSC/Q0203"/>
    <n v="4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s v="Yes"/>
    <m/>
    <s v="I"/>
    <m/>
    <m/>
    <m/>
    <m/>
    <m/>
    <x v="4"/>
    <m/>
    <m/>
    <m/>
    <m/>
  </r>
  <r>
    <n v="1917"/>
    <x v="35"/>
    <s v="Package Dyeing Machine Operator"/>
    <s v="TSC/Q5203"/>
    <n v="4"/>
    <m/>
    <m/>
    <m/>
    <m/>
    <m/>
    <n v="7"/>
    <n v="1"/>
    <s v="Minimum Age    14 Years ; Preferable Qualification shall be 10th Pass with 1  2 years experience in a Textile Mill."/>
    <m/>
    <m/>
    <n v="300"/>
    <m/>
    <m/>
    <m/>
    <m/>
    <m/>
    <m/>
    <s v="I"/>
    <m/>
    <m/>
    <m/>
    <m/>
    <m/>
    <x v="7"/>
    <m/>
    <m/>
    <m/>
    <m/>
  </r>
  <r>
    <n v="1918"/>
    <x v="35"/>
    <s v="Packing Checker "/>
    <s v="TSC/Q0501"/>
    <n v="4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s v="Yes"/>
    <m/>
    <s v="I"/>
    <m/>
    <m/>
    <m/>
    <m/>
    <m/>
    <x v="4"/>
    <m/>
    <m/>
    <m/>
    <m/>
  </r>
  <r>
    <n v="1919"/>
    <x v="35"/>
    <s v="Pirn Winding Machine Operator"/>
    <s v="TSC/Q2206"/>
    <n v="4"/>
    <m/>
    <m/>
    <m/>
    <m/>
    <m/>
    <n v="6"/>
    <n v="1"/>
    <s v="Minimum Age    14 Years ; Preferable Qualification shall be 10th Pass with 2  3 years experience in a textile processing."/>
    <m/>
    <m/>
    <n v="300"/>
    <m/>
    <m/>
    <m/>
    <m/>
    <m/>
    <m/>
    <s v="I"/>
    <m/>
    <m/>
    <m/>
    <m/>
    <m/>
    <x v="7"/>
    <m/>
    <m/>
    <m/>
    <m/>
  </r>
  <r>
    <n v="1920"/>
    <x v="35"/>
    <s v="Power Loom Operator"/>
    <s v="TSC/Q2208"/>
    <n v="4"/>
    <m/>
    <m/>
    <m/>
    <m/>
    <m/>
    <n v="6"/>
    <n v="1"/>
    <s v="6th Class, Preferably"/>
    <m/>
    <m/>
    <n v="300"/>
    <m/>
    <m/>
    <m/>
    <m/>
    <m/>
    <m/>
    <s v="I"/>
    <m/>
    <m/>
    <m/>
    <m/>
    <m/>
    <x v="11"/>
    <m/>
    <m/>
    <m/>
    <m/>
  </r>
  <r>
    <n v="1921"/>
    <x v="35"/>
    <s v="Printing Machine operator"/>
    <s v="TSC/Q5204"/>
    <n v="4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s v="Yes"/>
    <m/>
    <s v="I"/>
    <m/>
    <m/>
    <m/>
    <m/>
    <m/>
    <x v="7"/>
    <m/>
    <m/>
    <m/>
    <m/>
  </r>
  <r>
    <n v="1922"/>
    <x v="35"/>
    <s v="Relax Dryer Operator "/>
    <s v="TSC/Q5502"/>
    <n v="4"/>
    <m/>
    <m/>
    <m/>
    <m/>
    <m/>
    <n v="7"/>
    <n v="1"/>
    <s v="10th Class ,Preferably"/>
    <n v="75"/>
    <n v="225"/>
    <n v="300"/>
    <m/>
    <m/>
    <m/>
    <m/>
    <s v="Yes"/>
    <m/>
    <s v="I"/>
    <m/>
    <m/>
    <m/>
    <m/>
    <m/>
    <x v="7"/>
    <m/>
    <m/>
    <m/>
    <m/>
  </r>
  <r>
    <n v="1923"/>
    <x v="35"/>
    <s v="Ring Frame Doffer"/>
    <s v="TSC/Q0202"/>
    <n v="3"/>
    <m/>
    <m/>
    <m/>
    <m/>
    <m/>
    <n v="8"/>
    <n v="1"/>
    <s v="Minimum Age    14 Years ; Preferable Qualification shall be 10th Pass with 1  2 years experience in a textile processing."/>
    <n v="100"/>
    <n v="200"/>
    <n v="300"/>
    <m/>
    <m/>
    <m/>
    <m/>
    <s v="Yes"/>
    <s v="Yes"/>
    <s v="I"/>
    <s v="C"/>
    <s v="Yes"/>
    <m/>
    <m/>
    <m/>
    <x v="4"/>
    <m/>
    <m/>
    <m/>
    <m/>
  </r>
  <r>
    <n v="1924"/>
    <x v="35"/>
    <s v="Ring Frame Tenter "/>
    <s v="TSC/Q0201"/>
    <n v="4"/>
    <m/>
    <m/>
    <m/>
    <m/>
    <m/>
    <n v="8"/>
    <n v="1"/>
    <s v="Minimum Age    14 Years ; Preferable Qualification shall be 10th Pass / ITI Certificate with 2  3 years experience in a textile processing."/>
    <n v="100"/>
    <n v="200"/>
    <n v="300"/>
    <m/>
    <m/>
    <m/>
    <m/>
    <s v="Yes"/>
    <s v="Yes"/>
    <s v="I"/>
    <s v="C"/>
    <s v="Yes"/>
    <m/>
    <m/>
    <m/>
    <x v="7"/>
    <m/>
    <m/>
    <m/>
    <m/>
  </r>
  <r>
    <n v="1925"/>
    <x v="35"/>
    <s v="Screen preparatory operator – rotary/ flat bed"/>
    <s v="TSC/Q5206"/>
    <n v="4"/>
    <m/>
    <m/>
    <m/>
    <m/>
    <m/>
    <n v="7"/>
    <n v="1"/>
    <s v="Minimum Age    14 Years ; Preferable Qualification shall be 10th Pass."/>
    <m/>
    <m/>
    <n v="300"/>
    <m/>
    <m/>
    <m/>
    <m/>
    <m/>
    <m/>
    <s v="I"/>
    <m/>
    <m/>
    <m/>
    <m/>
    <m/>
    <x v="7"/>
    <m/>
    <m/>
    <m/>
    <m/>
  </r>
  <r>
    <n v="1926"/>
    <x v="35"/>
    <s v="Shuttle less loom Fitter - water jet"/>
    <s v="TSC/Q2407"/>
    <n v="5"/>
    <m/>
    <m/>
    <m/>
    <m/>
    <m/>
    <n v="6"/>
    <n v="1"/>
    <s v="10th Class ,Preferably"/>
    <n v="122"/>
    <n v="278"/>
    <n v="400"/>
    <m/>
    <m/>
    <m/>
    <m/>
    <s v="Yes"/>
    <m/>
    <s v="I"/>
    <m/>
    <m/>
    <m/>
    <m/>
    <m/>
    <x v="11"/>
    <m/>
    <m/>
    <m/>
    <m/>
  </r>
  <r>
    <n v="1927"/>
    <x v="35"/>
    <s v="Shuttle less loom weaver - water jet"/>
    <s v="TSC/Q2207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11"/>
    <m/>
    <m/>
    <m/>
    <m/>
  </r>
  <r>
    <n v="1928"/>
    <x v="35"/>
    <s v="Shuttle-less Loom Weaver - Airjet"/>
    <s v="TSC/Q2204"/>
    <n v="4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s v="Yes"/>
    <m/>
    <s v="I"/>
    <m/>
    <m/>
    <m/>
    <m/>
    <m/>
    <x v="7"/>
    <m/>
    <m/>
    <m/>
    <m/>
  </r>
  <r>
    <n v="1929"/>
    <x v="35"/>
    <s v="Shuttle-less Loom Weaver - Projectile"/>
    <s v="TSC/Q2202"/>
    <n v="4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s v="Yes"/>
    <m/>
    <s v="I"/>
    <m/>
    <m/>
    <m/>
    <m/>
    <m/>
    <x v="7"/>
    <m/>
    <m/>
    <m/>
    <m/>
  </r>
  <r>
    <n v="1930"/>
    <x v="35"/>
    <s v="Shuttle-less Loom Weaver - Rapier"/>
    <s v="TSC/Q2203"/>
    <n v="4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s v="Yes"/>
    <m/>
    <s v="I"/>
    <m/>
    <m/>
    <m/>
    <m/>
    <m/>
    <x v="7"/>
    <m/>
    <m/>
    <m/>
    <m/>
  </r>
  <r>
    <n v="1931"/>
    <x v="35"/>
    <s v="Singeing &amp; De-sizing machine operator"/>
    <s v="TSC/Q5101"/>
    <n v="4"/>
    <m/>
    <m/>
    <m/>
    <m/>
    <m/>
    <n v="7"/>
    <n v="1"/>
    <s v="Minimum Age    14 Years ; Preferable Qualification shall be 10th Pass and trained in weaving department. "/>
    <m/>
    <m/>
    <n v="300"/>
    <m/>
    <m/>
    <m/>
    <m/>
    <m/>
    <m/>
    <s v="I"/>
    <m/>
    <m/>
    <m/>
    <m/>
    <m/>
    <x v="7"/>
    <m/>
    <m/>
    <m/>
    <m/>
  </r>
  <r>
    <n v="1932"/>
    <x v="35"/>
    <s v="Size Mixer"/>
    <s v="TSC/Q2102"/>
    <n v="4"/>
    <m/>
    <m/>
    <m/>
    <m/>
    <m/>
    <n v="6"/>
    <n v="1"/>
    <s v="Minimum Age    14 Years ; Preferable Qualification shall be 10th Pass with training in weaving preparatory department. "/>
    <m/>
    <m/>
    <n v="300"/>
    <m/>
    <m/>
    <m/>
    <m/>
    <m/>
    <m/>
    <s v="I"/>
    <m/>
    <m/>
    <m/>
    <m/>
    <m/>
    <x v="7"/>
    <m/>
    <m/>
    <m/>
    <m/>
  </r>
  <r>
    <n v="1933"/>
    <x v="35"/>
    <s v="Sizing Machine Operator"/>
    <s v="TSC/Q2103"/>
    <n v="4"/>
    <m/>
    <m/>
    <m/>
    <m/>
    <m/>
    <n v="6"/>
    <n v="1"/>
    <s v="Minimum Age    14 Years ; Preferable Qualification shall be 10th Pass with 1  2 years’ experience in a textile processing."/>
    <m/>
    <m/>
    <n v="300"/>
    <m/>
    <m/>
    <m/>
    <m/>
    <m/>
    <m/>
    <s v="I"/>
    <m/>
    <m/>
    <m/>
    <m/>
    <m/>
    <x v="7"/>
    <m/>
    <m/>
    <m/>
    <m/>
  </r>
  <r>
    <n v="1934"/>
    <x v="35"/>
    <s v="Soft Flow Dyeing Machine Operator"/>
    <s v="TSC/Q5202"/>
    <n v="4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s v="Yes"/>
    <m/>
    <s v="I"/>
    <m/>
    <m/>
    <m/>
    <m/>
    <m/>
    <x v="7"/>
    <m/>
    <m/>
    <m/>
    <m/>
  </r>
  <r>
    <n v="1935"/>
    <x v="35"/>
    <s v="Speed Frame Operator – Tenter &amp; Doffer"/>
    <s v="TSC/Q0106"/>
    <n v="4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s v="Yes"/>
    <m/>
    <s v="I"/>
    <m/>
    <m/>
    <m/>
    <m/>
    <m/>
    <x v="7"/>
    <m/>
    <m/>
    <m/>
    <m/>
  </r>
  <r>
    <n v="1936"/>
    <x v="35"/>
    <s v="Stenter Machine Operator"/>
    <s v="TSC/Q5401"/>
    <n v="4"/>
    <m/>
    <m/>
    <m/>
    <m/>
    <m/>
    <n v="7"/>
    <n v="1"/>
    <s v="Minimum Age    14 Years ; Preferable Qualification shall be 5th Pass with 1  2 years’ experience in a Textile Mill."/>
    <n v="75"/>
    <n v="225"/>
    <n v="300"/>
    <m/>
    <m/>
    <m/>
    <m/>
    <s v="Yes"/>
    <s v="Yes"/>
    <s v="I"/>
    <s v="C"/>
    <s v="Yes"/>
    <m/>
    <m/>
    <m/>
    <x v="7"/>
    <m/>
    <m/>
    <m/>
    <m/>
  </r>
  <r>
    <n v="1937"/>
    <x v="35"/>
    <s v="Textile Designer- Handloom Jacquard"/>
    <s v="TSC/Q7403"/>
    <n v="4"/>
    <m/>
    <m/>
    <m/>
    <m/>
    <m/>
    <n v="5"/>
    <n v="1"/>
    <s v="10th Class ,Preferably"/>
    <n v="100"/>
    <n v="200"/>
    <n v="300"/>
    <m/>
    <m/>
    <m/>
    <m/>
    <s v="Yes"/>
    <m/>
    <s v="I"/>
    <m/>
    <m/>
    <s v="Cat 1 (Phase 1)"/>
    <m/>
    <m/>
    <x v="11"/>
    <m/>
    <m/>
    <m/>
    <m/>
  </r>
  <r>
    <n v="1938"/>
    <x v="35"/>
    <s v="TFO Tenter"/>
    <s v="TSC/Q0303"/>
    <n v="4"/>
    <m/>
    <m/>
    <m/>
    <m/>
    <m/>
    <n v="8"/>
    <n v="1"/>
    <s v="Minimum Age    14 Years ; Preferable Qualification shall be 10th Pass."/>
    <n v="100"/>
    <n v="200"/>
    <n v="300"/>
    <m/>
    <m/>
    <m/>
    <m/>
    <s v="Yes"/>
    <m/>
    <s v="I"/>
    <m/>
    <m/>
    <m/>
    <m/>
    <m/>
    <x v="4"/>
    <m/>
    <m/>
    <m/>
    <m/>
  </r>
  <r>
    <n v="1939"/>
    <x v="35"/>
    <s v="Two shaft Handloom Weaver"/>
    <s v="TSC/Q7303"/>
    <n v="4"/>
    <m/>
    <m/>
    <m/>
    <m/>
    <m/>
    <n v="7"/>
    <n v="1"/>
    <s v="8th Class pass, preferably"/>
    <n v="100"/>
    <n v="200"/>
    <n v="300"/>
    <m/>
    <m/>
    <m/>
    <m/>
    <s v="Yes"/>
    <s v="Yes"/>
    <s v="I"/>
    <s v="A"/>
    <s v="Yes"/>
    <m/>
    <m/>
    <m/>
    <x v="5"/>
    <m/>
    <m/>
    <m/>
    <m/>
  </r>
  <r>
    <n v="1940"/>
    <x v="35"/>
    <s v="Warper"/>
    <s v="TSC/Q7302"/>
    <n v="3"/>
    <m/>
    <m/>
    <m/>
    <m/>
    <m/>
    <n v="7"/>
    <n v="1"/>
    <s v="8th Class pass, preferably"/>
    <n v="110"/>
    <n v="190"/>
    <n v="300"/>
    <m/>
    <m/>
    <m/>
    <m/>
    <s v="Yes"/>
    <s v="Yes"/>
    <s v="I"/>
    <s v="A"/>
    <s v="Yes"/>
    <m/>
    <m/>
    <m/>
    <x v="5"/>
    <m/>
    <m/>
    <m/>
    <m/>
  </r>
  <r>
    <n v="1941"/>
    <x v="35"/>
    <s v="Warper - Direct Warping Machine"/>
    <s v="TSC/Q2101"/>
    <n v="4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s v="Yes"/>
    <m/>
    <s v="I"/>
    <m/>
    <m/>
    <m/>
    <m/>
    <m/>
    <x v="7"/>
    <m/>
    <m/>
    <m/>
    <m/>
  </r>
  <r>
    <n v="1942"/>
    <x v="35"/>
    <s v="Washing Range Operator"/>
    <s v="TSC/Q5301"/>
    <n v="4"/>
    <m/>
    <m/>
    <m/>
    <m/>
    <m/>
    <n v="7"/>
    <n v="1"/>
    <s v="Minimum Age    14 Years ;  Preferable Qualification shall be 10th Pass with training in weaving department."/>
    <m/>
    <m/>
    <n v="300"/>
    <m/>
    <m/>
    <m/>
    <m/>
    <m/>
    <m/>
    <s v="I"/>
    <m/>
    <m/>
    <m/>
    <m/>
    <m/>
    <x v="7"/>
    <m/>
    <m/>
    <m/>
    <m/>
  </r>
  <r>
    <n v="1943"/>
    <x v="35"/>
    <s v="Ginning Helper"/>
    <s v="TSC/Q0901"/>
    <n v="2"/>
    <m/>
    <m/>
    <m/>
    <m/>
    <m/>
    <n v="4"/>
    <n v="1"/>
    <s v="5th Standard pass, preferably"/>
    <m/>
    <m/>
    <n v="200"/>
    <m/>
    <m/>
    <m/>
    <m/>
    <m/>
    <m/>
    <m/>
    <m/>
    <m/>
    <m/>
    <m/>
    <d v="2017-05-17T00:00:00"/>
    <x v="1"/>
    <m/>
    <m/>
    <m/>
    <m/>
  </r>
  <r>
    <n v="1944"/>
    <x v="35"/>
    <s v="Assistant Cotton Grader (Ginning)"/>
    <s v="TSC/Q0902"/>
    <n v="4"/>
    <m/>
    <m/>
    <m/>
    <m/>
    <m/>
    <n v="4"/>
    <n v="1"/>
    <s v="12th Standard pass, preferably"/>
    <m/>
    <m/>
    <n v="300"/>
    <m/>
    <m/>
    <m/>
    <m/>
    <m/>
    <m/>
    <m/>
    <m/>
    <m/>
    <m/>
    <m/>
    <d v="2017-05-17T00:00:00"/>
    <x v="1"/>
    <m/>
    <m/>
    <m/>
    <m/>
  </r>
  <r>
    <n v="1945"/>
    <x v="35"/>
    <s v="Assistant Ginning Fitter"/>
    <s v="TSC/Q0903"/>
    <n v="4"/>
    <m/>
    <m/>
    <m/>
    <m/>
    <m/>
    <n v="4"/>
    <n v="1"/>
    <s v="10th Standard pass, preferably"/>
    <m/>
    <m/>
    <n v="300"/>
    <m/>
    <m/>
    <m/>
    <m/>
    <m/>
    <m/>
    <m/>
    <m/>
    <m/>
    <m/>
    <m/>
    <d v="2017-05-17T00:00:00"/>
    <x v="1"/>
    <m/>
    <m/>
    <m/>
    <m/>
  </r>
  <r>
    <n v="1946"/>
    <x v="35"/>
    <s v="Traditional Bale Press Operator"/>
    <s v="TSC/Q0904"/>
    <n v="4"/>
    <m/>
    <m/>
    <m/>
    <m/>
    <m/>
    <n v="4"/>
    <n v="1"/>
    <s v="10th Standard pass, preferably"/>
    <m/>
    <m/>
    <n v="300"/>
    <m/>
    <m/>
    <m/>
    <m/>
    <m/>
    <m/>
    <m/>
    <m/>
    <m/>
    <m/>
    <m/>
    <d v="2017-05-17T00:00:00"/>
    <x v="1"/>
    <m/>
    <m/>
    <m/>
    <m/>
  </r>
  <r>
    <n v="1947"/>
    <x v="35"/>
    <s v="Kalamkari Artisan"/>
    <s v="TSC/Q7402"/>
    <n v="4"/>
    <m/>
    <m/>
    <m/>
    <m/>
    <m/>
    <n v="5"/>
    <n v="1"/>
    <s v="8th Standard pass, preferably"/>
    <m/>
    <m/>
    <n v="300"/>
    <m/>
    <m/>
    <m/>
    <m/>
    <m/>
    <m/>
    <m/>
    <m/>
    <m/>
    <m/>
    <m/>
    <d v="2017-05-17T00:00:00"/>
    <x v="1"/>
    <m/>
    <m/>
    <m/>
    <m/>
  </r>
  <r>
    <n v="1948"/>
    <x v="35"/>
    <s v="Ikkat Artisan"/>
    <s v="TSC/Q7404"/>
    <n v="4"/>
    <m/>
    <m/>
    <m/>
    <m/>
    <m/>
    <n v="8"/>
    <n v="1"/>
    <s v="5th Standard pass, preferably"/>
    <m/>
    <m/>
    <n v="300"/>
    <m/>
    <m/>
    <m/>
    <m/>
    <m/>
    <m/>
    <m/>
    <m/>
    <m/>
    <m/>
    <m/>
    <d v="2017-05-17T00:00:00"/>
    <x v="1"/>
    <m/>
    <m/>
    <m/>
    <m/>
  </r>
  <r>
    <n v="1949"/>
    <x v="35"/>
    <s v="Twister cum Doubler - Handloom"/>
    <s v="TSC/Q7902"/>
    <n v="4"/>
    <m/>
    <m/>
    <m/>
    <m/>
    <m/>
    <n v="5"/>
    <n v="1"/>
    <s v="5th Standard pass, preferably"/>
    <m/>
    <m/>
    <n v="300"/>
    <m/>
    <m/>
    <m/>
    <m/>
    <m/>
    <m/>
    <m/>
    <m/>
    <m/>
    <m/>
    <m/>
    <d v="2017-05-17T00:00:00"/>
    <x v="1"/>
    <m/>
    <m/>
    <m/>
    <m/>
  </r>
  <r>
    <n v="1950"/>
    <x v="35"/>
    <s v="Hand Operated Knitting Machine Operator (Circular &amp; Flat)"/>
    <s v="TSC/Q7304"/>
    <n v="4"/>
    <m/>
    <m/>
    <m/>
    <m/>
    <m/>
    <n v="5"/>
    <n v="1"/>
    <s v="5th Standard pass, preferably"/>
    <m/>
    <m/>
    <m/>
    <m/>
    <m/>
    <m/>
    <m/>
    <m/>
    <m/>
    <s v="I"/>
    <m/>
    <m/>
    <m/>
    <m/>
    <d v="2017-06-14T00:00:00"/>
    <x v="1"/>
    <m/>
    <m/>
    <m/>
    <m/>
  </r>
  <r>
    <n v="1951"/>
    <x v="35"/>
    <s v="Hand Spinning Operator"/>
    <s v="TSC/Q7901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7"/>
    <n v="166.7"/>
    <n v="130"/>
    <n v="230"/>
    <n v="133.4"/>
    <m/>
    <s v="Yes"/>
    <m/>
    <s v="I"/>
    <m/>
    <m/>
    <m/>
    <m/>
    <d v="2017-06-14T00:00:00"/>
    <x v="1"/>
    <m/>
    <m/>
    <m/>
    <m/>
  </r>
  <r>
    <n v="1952"/>
    <x v="36"/>
    <s v="Assistant Catering Manager"/>
    <s v="THC/Q5901"/>
    <n v="6"/>
    <m/>
    <m/>
    <m/>
    <m/>
    <m/>
    <n v="11"/>
    <n v="1"/>
    <s v="12th Class passed, Preferably"/>
    <m/>
    <m/>
    <n v="475"/>
    <m/>
    <m/>
    <m/>
    <m/>
    <m/>
    <m/>
    <s v="II"/>
    <s v="A"/>
    <m/>
    <m/>
    <m/>
    <m/>
    <x v="8"/>
    <m/>
    <m/>
    <m/>
    <m/>
  </r>
  <r>
    <n v="1953"/>
    <x v="36"/>
    <s v="Assistant Facility Manager"/>
    <s v="THC/Q5707"/>
    <n v="7"/>
    <m/>
    <m/>
    <m/>
    <m/>
    <m/>
    <n v="12"/>
    <n v="1"/>
    <s v="Diploma in Electrical Engineering"/>
    <m/>
    <m/>
    <n v="435"/>
    <m/>
    <m/>
    <m/>
    <m/>
    <m/>
    <m/>
    <s v="II"/>
    <m/>
    <m/>
    <m/>
    <m/>
    <m/>
    <x v="8"/>
    <m/>
    <m/>
    <m/>
    <m/>
  </r>
  <r>
    <n v="1954"/>
    <x v="36"/>
    <s v="Bartender"/>
    <s v="THC/Q0302"/>
    <n v="5"/>
    <m/>
    <m/>
    <m/>
    <m/>
    <m/>
    <n v="10"/>
    <n v="1"/>
    <s v="Preferable Diploma"/>
    <m/>
    <m/>
    <n v="320"/>
    <m/>
    <m/>
    <m/>
    <m/>
    <m/>
    <m/>
    <s v="II"/>
    <m/>
    <m/>
    <m/>
    <m/>
    <m/>
    <x v="8"/>
    <m/>
    <m/>
    <m/>
    <m/>
  </r>
  <r>
    <n v="1955"/>
    <x v="36"/>
    <s v="Base Camp Manager"/>
    <s v="THC/Q4521"/>
    <n v="6"/>
    <m/>
    <m/>
    <m/>
    <m/>
    <m/>
    <n v="11"/>
    <n v="1"/>
    <s v="12th Class passed, Preferably"/>
    <m/>
    <m/>
    <n v="480"/>
    <m/>
    <m/>
    <m/>
    <m/>
    <m/>
    <m/>
    <s v="III"/>
    <m/>
    <m/>
    <m/>
    <m/>
    <m/>
    <x v="8"/>
    <m/>
    <m/>
    <m/>
    <m/>
  </r>
  <r>
    <n v="1956"/>
    <x v="36"/>
    <s v="Bell Boy"/>
    <s v="THC/Q0104"/>
    <n v="4"/>
    <m/>
    <m/>
    <m/>
    <m/>
    <m/>
    <n v="10"/>
    <n v="1"/>
    <s v="8th Class pass, preferably"/>
    <m/>
    <m/>
    <n v="300"/>
    <m/>
    <m/>
    <m/>
    <m/>
    <m/>
    <m/>
    <s v="II"/>
    <m/>
    <m/>
    <m/>
    <m/>
    <m/>
    <x v="4"/>
    <m/>
    <m/>
    <m/>
    <m/>
  </r>
  <r>
    <n v="1957"/>
    <x v="36"/>
    <s v="Bell Captain"/>
    <s v="THC/Q0103"/>
    <n v="5"/>
    <m/>
    <m/>
    <m/>
    <m/>
    <m/>
    <n v="11"/>
    <n v="1"/>
    <s v="8th Class pass, preferably"/>
    <m/>
    <m/>
    <n v="290"/>
    <m/>
    <m/>
    <m/>
    <m/>
    <m/>
    <m/>
    <s v="II"/>
    <m/>
    <m/>
    <m/>
    <m/>
    <m/>
    <x v="8"/>
    <m/>
    <m/>
    <m/>
    <m/>
  </r>
  <r>
    <n v="1958"/>
    <x v="36"/>
    <s v="Billing Executive"/>
    <s v="THC/Q5801"/>
    <n v="4"/>
    <m/>
    <m/>
    <m/>
    <m/>
    <m/>
    <n v="9"/>
    <n v="1"/>
    <s v="Graduate"/>
    <m/>
    <m/>
    <n v="390"/>
    <m/>
    <m/>
    <m/>
    <m/>
    <m/>
    <m/>
    <s v="III"/>
    <m/>
    <m/>
    <m/>
    <m/>
    <m/>
    <x v="8"/>
    <m/>
    <m/>
    <m/>
    <m/>
  </r>
  <r>
    <n v="1959"/>
    <x v="36"/>
    <s v="Bungee Jump Guide "/>
    <s v="THC/Q4517"/>
    <n v="5"/>
    <m/>
    <m/>
    <m/>
    <m/>
    <m/>
    <n v="9"/>
    <n v="1"/>
    <s v="10th Class pass, preferably"/>
    <m/>
    <m/>
    <n v="500"/>
    <m/>
    <m/>
    <m/>
    <m/>
    <m/>
    <m/>
    <s v="II"/>
    <m/>
    <m/>
    <m/>
    <m/>
    <m/>
    <x v="8"/>
    <m/>
    <m/>
    <m/>
    <m/>
  </r>
  <r>
    <n v="1960"/>
    <x v="36"/>
    <s v="Captain"/>
    <s v="THC/Q0306"/>
    <n v="6"/>
    <m/>
    <m/>
    <m/>
    <m/>
    <m/>
    <n v="11"/>
    <n v="1"/>
    <s v="8th Class pass, preferably"/>
    <m/>
    <m/>
    <n v="285"/>
    <m/>
    <m/>
    <m/>
    <m/>
    <m/>
    <m/>
    <s v="I"/>
    <m/>
    <m/>
    <m/>
    <m/>
    <m/>
    <x v="8"/>
    <m/>
    <m/>
    <m/>
    <m/>
  </r>
  <r>
    <n v="1961"/>
    <x v="36"/>
    <s v="Chef-de-partie"/>
    <s v="THC/Q0404"/>
    <n v="6"/>
    <m/>
    <m/>
    <m/>
    <m/>
    <m/>
    <n v="11"/>
    <n v="1"/>
    <s v="8th Class pass, preferably"/>
    <m/>
    <m/>
    <n v="180"/>
    <m/>
    <m/>
    <m/>
    <m/>
    <m/>
    <m/>
    <s v="II"/>
    <m/>
    <m/>
    <m/>
    <m/>
    <m/>
    <x v="8"/>
    <m/>
    <m/>
    <m/>
    <m/>
  </r>
  <r>
    <n v="1962"/>
    <x v="36"/>
    <s v="Cleaner – Carpet and Chair"/>
    <s v="THC/Q5703"/>
    <n v="4"/>
    <m/>
    <m/>
    <m/>
    <m/>
    <m/>
    <n v="10"/>
    <n v="1"/>
    <s v="Preferably primary education passed"/>
    <m/>
    <m/>
    <n v="250"/>
    <m/>
    <m/>
    <m/>
    <m/>
    <m/>
    <m/>
    <s v="II"/>
    <m/>
    <m/>
    <m/>
    <m/>
    <m/>
    <x v="4"/>
    <m/>
    <m/>
    <m/>
    <m/>
  </r>
  <r>
    <n v="1963"/>
    <x v="36"/>
    <s v="Pest Controller"/>
    <s v="THC/Q5704"/>
    <n v="4"/>
    <m/>
    <m/>
    <m/>
    <m/>
    <m/>
    <n v="10"/>
    <n v="1"/>
    <s v="8th Class, Preferably"/>
    <m/>
    <m/>
    <n v="500"/>
    <m/>
    <m/>
    <m/>
    <m/>
    <m/>
    <m/>
    <s v="I"/>
    <m/>
    <m/>
    <m/>
    <m/>
    <m/>
    <x v="4"/>
    <m/>
    <m/>
    <m/>
    <m/>
  </r>
  <r>
    <n v="1964"/>
    <x v="36"/>
    <s v="Cleaner-Roadside Eatery"/>
    <s v="THC/Q3002"/>
    <n v="1"/>
    <m/>
    <m/>
    <m/>
    <m/>
    <m/>
    <n v="10"/>
    <n v="1"/>
    <s v="Preferably primary education passed"/>
    <m/>
    <m/>
    <n v="500"/>
    <m/>
    <m/>
    <m/>
    <m/>
    <m/>
    <m/>
    <s v="I"/>
    <m/>
    <m/>
    <m/>
    <m/>
    <m/>
    <x v="8"/>
    <m/>
    <m/>
    <m/>
    <m/>
  </r>
  <r>
    <n v="1965"/>
    <x v="36"/>
    <s v="Commi 1"/>
    <s v="THC/Q0405"/>
    <n v="5"/>
    <m/>
    <m/>
    <m/>
    <m/>
    <m/>
    <n v="10"/>
    <n v="1"/>
    <s v="12th Class passed, Preferably"/>
    <m/>
    <m/>
    <n v="240"/>
    <m/>
    <m/>
    <m/>
    <m/>
    <m/>
    <m/>
    <s v="I"/>
    <s v="C"/>
    <m/>
    <m/>
    <m/>
    <m/>
    <x v="8"/>
    <m/>
    <m/>
    <m/>
    <m/>
  </r>
  <r>
    <n v="1966"/>
    <x v="36"/>
    <s v="Commis Chef"/>
    <s v="THC/Q0406"/>
    <n v="4"/>
    <m/>
    <m/>
    <m/>
    <m/>
    <m/>
    <n v="10"/>
    <n v="1"/>
    <s v="12th Class passed, Preferably"/>
    <m/>
    <m/>
    <n v="500"/>
    <m/>
    <m/>
    <m/>
    <m/>
    <m/>
    <m/>
    <s v="I"/>
    <s v="C"/>
    <m/>
    <m/>
    <s v="HOS701"/>
    <m/>
    <x v="8"/>
    <m/>
    <m/>
    <m/>
    <m/>
  </r>
  <r>
    <n v="1967"/>
    <x v="36"/>
    <s v="Counter Sale Executive"/>
    <s v="THC/Q2903"/>
    <n v="4"/>
    <m/>
    <m/>
    <m/>
    <m/>
    <m/>
    <n v="9"/>
    <n v="1"/>
    <s v="12th Class passed, Preferably"/>
    <n v="70"/>
    <n v="170"/>
    <n v="240"/>
    <m/>
    <m/>
    <m/>
    <m/>
    <s v="Yes"/>
    <s v="Yes"/>
    <s v="II"/>
    <s v="C"/>
    <s v="Yes"/>
    <m/>
    <m/>
    <m/>
    <x v="8"/>
    <m/>
    <m/>
    <m/>
    <m/>
  </r>
  <r>
    <n v="1968"/>
    <x v="36"/>
    <s v="Boat Jetty In-charge"/>
    <s v="THC/Q7601"/>
    <n v="5"/>
    <m/>
    <m/>
    <m/>
    <m/>
    <m/>
    <n v="9"/>
    <n v="1"/>
    <s v="Diploma"/>
    <m/>
    <m/>
    <n v="300"/>
    <m/>
    <m/>
    <m/>
    <m/>
    <m/>
    <m/>
    <s v="II"/>
    <m/>
    <m/>
    <m/>
    <m/>
    <m/>
    <x v="8"/>
    <m/>
    <m/>
    <m/>
    <m/>
  </r>
  <r>
    <n v="1969"/>
    <x v="36"/>
    <s v="Dishwasher"/>
    <s v="THC/Q2701"/>
    <n v="1"/>
    <m/>
    <m/>
    <m/>
    <m/>
    <m/>
    <n v="8"/>
    <n v="1"/>
    <s v="Preferable primary education"/>
    <m/>
    <m/>
    <n v="220"/>
    <m/>
    <m/>
    <m/>
    <m/>
    <m/>
    <m/>
    <s v="II"/>
    <m/>
    <m/>
    <m/>
    <m/>
    <m/>
    <x v="4"/>
    <m/>
    <m/>
    <m/>
    <m/>
  </r>
  <r>
    <n v="1970"/>
    <x v="36"/>
    <s v="Duty Manager"/>
    <s v="THC/Q0106"/>
    <n v="7"/>
    <m/>
    <m/>
    <m/>
    <m/>
    <m/>
    <n v="11"/>
    <n v="1"/>
    <s v="12th Class passed, Preferably"/>
    <m/>
    <m/>
    <n v="300"/>
    <m/>
    <m/>
    <m/>
    <m/>
    <m/>
    <m/>
    <s v="II"/>
    <m/>
    <m/>
    <m/>
    <m/>
    <m/>
    <x v="8"/>
    <m/>
    <m/>
    <m/>
    <m/>
  </r>
  <r>
    <n v="1971"/>
    <x v="36"/>
    <s v="F&amp;B Service Trainee"/>
    <s v="THC/Q0307"/>
    <n v="3"/>
    <m/>
    <m/>
    <m/>
    <m/>
    <m/>
    <n v="11"/>
    <n v="1"/>
    <s v="8th Class pass, preferably"/>
    <m/>
    <m/>
    <n v="435"/>
    <m/>
    <m/>
    <m/>
    <m/>
    <m/>
    <m/>
    <s v="II"/>
    <m/>
    <m/>
    <m/>
    <m/>
    <m/>
    <x v="1"/>
    <m/>
    <m/>
    <m/>
    <m/>
  </r>
  <r>
    <n v="1972"/>
    <x v="36"/>
    <s v="Facility Management Executive"/>
    <s v="THC/Q5708"/>
    <n v="6"/>
    <m/>
    <m/>
    <m/>
    <m/>
    <m/>
    <n v="12"/>
    <n v="1"/>
    <s v="Diploma preferable in Electrical Engineering"/>
    <m/>
    <m/>
    <n v="280"/>
    <m/>
    <m/>
    <m/>
    <m/>
    <m/>
    <m/>
    <s v="II"/>
    <m/>
    <m/>
    <m/>
    <m/>
    <m/>
    <x v="8"/>
    <m/>
    <m/>
    <m/>
    <m/>
  </r>
  <r>
    <n v="1973"/>
    <x v="36"/>
    <s v="Facility Store Keeper"/>
    <s v="THC/Q5602"/>
    <n v="4"/>
    <m/>
    <m/>
    <m/>
    <m/>
    <m/>
    <n v="8"/>
    <n v="1"/>
    <s v="10th Class pass, preferably"/>
    <m/>
    <m/>
    <n v="475"/>
    <m/>
    <m/>
    <m/>
    <m/>
    <m/>
    <m/>
    <s v="II"/>
    <m/>
    <m/>
    <m/>
    <m/>
    <m/>
    <x v="8"/>
    <m/>
    <m/>
    <m/>
    <m/>
  </r>
  <r>
    <n v="1974"/>
    <x v="36"/>
    <s v="Facility Supervisor"/>
    <s v="THC/Q5709"/>
    <n v="5"/>
    <m/>
    <m/>
    <m/>
    <m/>
    <m/>
    <n v="11"/>
    <n v="1"/>
    <s v="Preferable ITI"/>
    <m/>
    <m/>
    <n v="370"/>
    <m/>
    <m/>
    <m/>
    <m/>
    <m/>
    <m/>
    <s v="II"/>
    <m/>
    <m/>
    <m/>
    <m/>
    <m/>
    <x v="8"/>
    <m/>
    <m/>
    <m/>
    <m/>
  </r>
  <r>
    <n v="1975"/>
    <x v="36"/>
    <s v="Food &amp; Beverage Service-Steward"/>
    <s v="THC/Q0301"/>
    <n v="4"/>
    <m/>
    <m/>
    <m/>
    <m/>
    <m/>
    <n v="12"/>
    <n v="1"/>
    <s v="10th Class pass, preferably"/>
    <n v="90"/>
    <n v="210"/>
    <n v="300"/>
    <m/>
    <m/>
    <m/>
    <m/>
    <s v="Yes"/>
    <s v="Yes"/>
    <s v="II"/>
    <s v="C"/>
    <s v="Yes"/>
    <m/>
    <m/>
    <m/>
    <x v="4"/>
    <m/>
    <m/>
    <m/>
    <m/>
  </r>
  <r>
    <n v="1976"/>
    <x v="36"/>
    <s v="Front Office Associate"/>
    <s v="THC/Q0102"/>
    <n v="4"/>
    <m/>
    <m/>
    <m/>
    <m/>
    <m/>
    <n v="12"/>
    <n v="1"/>
    <s v="12th Class passed, Preferably"/>
    <n v="110"/>
    <n v="170"/>
    <n v="280"/>
    <m/>
    <m/>
    <m/>
    <m/>
    <s v="Yes"/>
    <s v="Yes"/>
    <s v="II"/>
    <s v="A"/>
    <s v="Yes"/>
    <m/>
    <s v="HOS705"/>
    <m/>
    <x v="4"/>
    <m/>
    <m/>
    <m/>
    <m/>
  </r>
  <r>
    <n v="1977"/>
    <x v="36"/>
    <s v="Front Office Executive"/>
    <s v="THC/Q0109"/>
    <n v="5"/>
    <m/>
    <m/>
    <m/>
    <m/>
    <m/>
    <n v="12"/>
    <n v="1"/>
    <s v="12th Class passed, Preferably"/>
    <m/>
    <m/>
    <n v="340"/>
    <m/>
    <m/>
    <m/>
    <m/>
    <m/>
    <m/>
    <s v="II"/>
    <m/>
    <m/>
    <m/>
    <m/>
    <m/>
    <x v="8"/>
    <m/>
    <m/>
    <m/>
    <m/>
  </r>
  <r>
    <n v="1978"/>
    <x v="36"/>
    <s v="Guest House Caretaker"/>
    <s v="THC/Q0501"/>
    <n v="5"/>
    <m/>
    <m/>
    <m/>
    <m/>
    <m/>
    <n v="9"/>
    <n v="1"/>
    <s v="10th Class pass, preferably"/>
    <m/>
    <m/>
    <n v="250"/>
    <m/>
    <m/>
    <m/>
    <m/>
    <m/>
    <m/>
    <s v="II"/>
    <s v="A"/>
    <m/>
    <m/>
    <m/>
    <m/>
    <x v="8"/>
    <m/>
    <m/>
    <m/>
    <m/>
  </r>
  <r>
    <n v="1979"/>
    <x v="36"/>
    <s v="Guest Relations Manager"/>
    <s v="THC/Q0108"/>
    <n v="6"/>
    <m/>
    <m/>
    <m/>
    <m/>
    <m/>
    <n v="12"/>
    <n v="1"/>
    <s v="12th Class passed, Preferably"/>
    <m/>
    <m/>
    <n v="350"/>
    <m/>
    <m/>
    <m/>
    <m/>
    <m/>
    <m/>
    <s v="II"/>
    <m/>
    <m/>
    <m/>
    <m/>
    <m/>
    <x v="8"/>
    <m/>
    <m/>
    <m/>
    <m/>
  </r>
  <r>
    <n v="1980"/>
    <x v="36"/>
    <s v="Heritage Tour Guide "/>
    <s v="THC/Q4501"/>
    <n v="4"/>
    <m/>
    <m/>
    <m/>
    <m/>
    <m/>
    <n v="8"/>
    <n v="1"/>
    <s v="10th Class pass, preferably"/>
    <m/>
    <m/>
    <n v="400"/>
    <m/>
    <m/>
    <m/>
    <m/>
    <m/>
    <m/>
    <s v="II"/>
    <m/>
    <m/>
    <m/>
    <m/>
    <m/>
    <x v="8"/>
    <m/>
    <m/>
    <m/>
    <m/>
  </r>
  <r>
    <n v="1981"/>
    <x v="36"/>
    <s v="Home Delivery Boy"/>
    <s v="THC/Q2902"/>
    <n v="3"/>
    <m/>
    <m/>
    <m/>
    <m/>
    <m/>
    <n v="8"/>
    <n v="1"/>
    <s v="8th Class pass, preferably"/>
    <n v="50"/>
    <n v="150"/>
    <n v="200"/>
    <m/>
    <m/>
    <m/>
    <m/>
    <s v="Yes"/>
    <s v="Yes"/>
    <s v="II"/>
    <s v="A"/>
    <s v="Yes"/>
    <m/>
    <m/>
    <m/>
    <x v="4"/>
    <m/>
    <m/>
    <m/>
    <m/>
  </r>
  <r>
    <n v="1982"/>
    <x v="36"/>
    <s v="Housekeeping Attendant (Manual Cleaning)"/>
    <s v="THC/Q0203"/>
    <n v="3"/>
    <m/>
    <m/>
    <m/>
    <m/>
    <m/>
    <n v="12"/>
    <n v="1"/>
    <s v="Preferable Primary Education"/>
    <n v="75"/>
    <n v="175"/>
    <n v="250"/>
    <m/>
    <m/>
    <m/>
    <m/>
    <s v="Yes"/>
    <s v="Yes"/>
    <s v="II"/>
    <s v="A"/>
    <s v="Yes"/>
    <m/>
    <m/>
    <m/>
    <x v="4"/>
    <m/>
    <m/>
    <m/>
    <m/>
  </r>
  <r>
    <n v="1983"/>
    <x v="36"/>
    <s v="Housekeeping Executive"/>
    <s v="THC/Q0208"/>
    <n v="5"/>
    <m/>
    <m/>
    <m/>
    <m/>
    <m/>
    <n v="10"/>
    <n v="1"/>
    <s v="12th Class passed, Preferably"/>
    <m/>
    <m/>
    <n v="200"/>
    <m/>
    <m/>
    <m/>
    <m/>
    <m/>
    <m/>
    <s v="I"/>
    <m/>
    <m/>
    <m/>
    <s v="HOS704"/>
    <m/>
    <x v="8"/>
    <m/>
    <m/>
    <m/>
    <m/>
  </r>
  <r>
    <n v="1984"/>
    <x v="36"/>
    <s v="Housekeeping Manager"/>
    <s v="THC/Q0207"/>
    <n v="7"/>
    <m/>
    <m/>
    <m/>
    <m/>
    <m/>
    <n v="10"/>
    <n v="1"/>
    <s v="12th Class passed, Preferably"/>
    <m/>
    <m/>
    <n v="240"/>
    <m/>
    <m/>
    <m/>
    <m/>
    <m/>
    <m/>
    <s v="II"/>
    <m/>
    <m/>
    <m/>
    <m/>
    <m/>
    <x v="8"/>
    <m/>
    <m/>
    <m/>
    <m/>
  </r>
  <r>
    <n v="1985"/>
    <x v="36"/>
    <s v="Housekeeping Supervisor"/>
    <s v="THC/Q0201"/>
    <n v="6"/>
    <m/>
    <m/>
    <m/>
    <m/>
    <m/>
    <n v="10"/>
    <n v="1"/>
    <s v="12th Class passed, Preferably"/>
    <n v="70"/>
    <n v="150"/>
    <n v="220"/>
    <m/>
    <m/>
    <m/>
    <m/>
    <s v="Yes"/>
    <m/>
    <s v="II"/>
    <s v="A"/>
    <m/>
    <m/>
    <m/>
    <m/>
    <x v="4"/>
    <m/>
    <m/>
    <m/>
    <m/>
  </r>
  <r>
    <n v="1986"/>
    <x v="36"/>
    <s v="Kitchen Helper"/>
    <s v="THC/Q3303"/>
    <n v="2"/>
    <m/>
    <m/>
    <m/>
    <m/>
    <m/>
    <n v="9"/>
    <n v="1"/>
    <s v="Preferable primary education"/>
    <m/>
    <m/>
    <n v="260"/>
    <m/>
    <m/>
    <m/>
    <m/>
    <m/>
    <m/>
    <s v="II"/>
    <s v="C"/>
    <m/>
    <m/>
    <m/>
    <m/>
    <x v="8"/>
    <m/>
    <m/>
    <m/>
    <m/>
  </r>
  <r>
    <n v="1987"/>
    <x v="36"/>
    <s v="Kitchen Steward"/>
    <s v="THC/Q0401"/>
    <n v="3"/>
    <m/>
    <m/>
    <m/>
    <m/>
    <m/>
    <n v="8"/>
    <n v="1"/>
    <s v="Preferable Primary education"/>
    <m/>
    <m/>
    <n v="205"/>
    <m/>
    <m/>
    <m/>
    <m/>
    <m/>
    <m/>
    <s v="II"/>
    <m/>
    <m/>
    <m/>
    <m/>
    <m/>
    <x v="4"/>
    <m/>
    <m/>
    <m/>
    <m/>
  </r>
  <r>
    <n v="1988"/>
    <x v="36"/>
    <s v="Laundry Machine Operator"/>
    <s v="THC/Q0205"/>
    <n v="4"/>
    <m/>
    <m/>
    <m/>
    <m/>
    <m/>
    <n v="5"/>
    <n v="1"/>
    <s v="5th Class passed, Preferably"/>
    <m/>
    <m/>
    <n v="240"/>
    <m/>
    <m/>
    <m/>
    <m/>
    <m/>
    <m/>
    <s v="I"/>
    <m/>
    <m/>
    <m/>
    <m/>
    <m/>
    <x v="8"/>
    <m/>
    <m/>
    <m/>
    <m/>
  </r>
  <r>
    <n v="1989"/>
    <x v="36"/>
    <s v="Laundry Valet"/>
    <s v="THC/Q0204"/>
    <n v="3"/>
    <m/>
    <m/>
    <m/>
    <m/>
    <m/>
    <n v="10"/>
    <n v="1"/>
    <s v="Preferable primary education"/>
    <m/>
    <m/>
    <n v="580"/>
    <m/>
    <m/>
    <m/>
    <m/>
    <m/>
    <m/>
    <s v="I"/>
    <m/>
    <m/>
    <m/>
    <m/>
    <m/>
    <x v="8"/>
    <m/>
    <m/>
    <m/>
    <m/>
  </r>
  <r>
    <n v="1990"/>
    <x v="36"/>
    <s v="Meet &amp; Greet officer"/>
    <s v="THC/Q4205"/>
    <n v="4"/>
    <m/>
    <m/>
    <m/>
    <m/>
    <m/>
    <n v="11"/>
    <n v="1"/>
    <s v="10th Class pass, preferably"/>
    <n v="81"/>
    <n v="179"/>
    <n v="260"/>
    <m/>
    <m/>
    <m/>
    <m/>
    <s v="Yes"/>
    <m/>
    <s v="III"/>
    <m/>
    <m/>
    <s v="Cat 1 (Phase 1)"/>
    <m/>
    <m/>
    <x v="1"/>
    <m/>
    <m/>
    <m/>
    <m/>
  </r>
  <r>
    <n v="1991"/>
    <x v="36"/>
    <s v="Meeting, Conference and Event Planner"/>
    <s v="THC/Q4401"/>
    <n v="5"/>
    <m/>
    <m/>
    <m/>
    <m/>
    <m/>
    <n v="10"/>
    <n v="1"/>
    <s v="Preferable Diploma"/>
    <m/>
    <m/>
    <n v="500"/>
    <m/>
    <m/>
    <m/>
    <m/>
    <m/>
    <m/>
    <s v="II"/>
    <m/>
    <m/>
    <m/>
    <m/>
    <m/>
    <x v="4"/>
    <m/>
    <m/>
    <m/>
    <m/>
  </r>
  <r>
    <n v="1992"/>
    <x v="36"/>
    <s v="Mountaineering Camp Cook/ Camp Cook"/>
    <s v="THC/Q4524"/>
    <n v="4"/>
    <m/>
    <m/>
    <m/>
    <m/>
    <m/>
    <n v="7"/>
    <n v="1"/>
    <s v="5th Class passed, Preferably"/>
    <m/>
    <m/>
    <n v="450"/>
    <m/>
    <m/>
    <m/>
    <m/>
    <m/>
    <m/>
    <s v="III"/>
    <m/>
    <m/>
    <m/>
    <m/>
    <m/>
    <x v="8"/>
    <m/>
    <m/>
    <m/>
    <m/>
  </r>
  <r>
    <n v="1993"/>
    <x v="36"/>
    <s v="Multi-cuisine Cook"/>
    <s v="THC/Q3006"/>
    <n v="4"/>
    <m/>
    <m/>
    <m/>
    <m/>
    <m/>
    <n v="10"/>
    <n v="1"/>
    <s v="Preferable primary education"/>
    <n v="200"/>
    <n v="300"/>
    <n v="500"/>
    <m/>
    <m/>
    <m/>
    <m/>
    <s v="Yes"/>
    <s v="Yes"/>
    <s v="I"/>
    <s v="C"/>
    <s v="Yes"/>
    <m/>
    <s v="HOS702, HOS703"/>
    <m/>
    <x v="8"/>
    <m/>
    <m/>
    <m/>
    <m/>
  </r>
  <r>
    <n v="1994"/>
    <x v="36"/>
    <s v="Order Taker-Home Delivery"/>
    <s v="THC/Q2901"/>
    <n v="4"/>
    <m/>
    <m/>
    <m/>
    <m/>
    <m/>
    <n v="9"/>
    <n v="1"/>
    <s v="12th Class passed, Preferably"/>
    <m/>
    <m/>
    <n v="200"/>
    <m/>
    <m/>
    <m/>
    <m/>
    <m/>
    <m/>
    <s v="II"/>
    <m/>
    <m/>
    <m/>
    <m/>
    <m/>
    <x v="4"/>
    <m/>
    <m/>
    <m/>
    <m/>
  </r>
  <r>
    <n v="1995"/>
    <x v="36"/>
    <s v="Outlet Manager"/>
    <s v="THC/Q0305"/>
    <n v="7"/>
    <m/>
    <m/>
    <m/>
    <m/>
    <m/>
    <n v="10"/>
    <n v="1"/>
    <s v="12th Class passed, Preferably"/>
    <m/>
    <m/>
    <n v="180"/>
    <m/>
    <m/>
    <m/>
    <m/>
    <m/>
    <m/>
    <s v="II"/>
    <m/>
    <m/>
    <m/>
    <m/>
    <m/>
    <x v="8"/>
    <m/>
    <m/>
    <m/>
    <m/>
  </r>
  <r>
    <n v="1996"/>
    <x v="36"/>
    <s v="Paragliding Coach"/>
    <s v="THC/Q4509"/>
    <n v="6"/>
    <m/>
    <m/>
    <m/>
    <m/>
    <m/>
    <n v="9"/>
    <n v="1"/>
    <s v="NA"/>
    <m/>
    <m/>
    <n v="200"/>
    <m/>
    <m/>
    <m/>
    <m/>
    <m/>
    <m/>
    <s v="II"/>
    <m/>
    <m/>
    <m/>
    <m/>
    <m/>
    <x v="8"/>
    <m/>
    <m/>
    <m/>
    <m/>
  </r>
  <r>
    <n v="1997"/>
    <x v="36"/>
    <s v="Procurement Executive (FM)"/>
    <s v="THC/Q5601"/>
    <n v="5"/>
    <m/>
    <m/>
    <m/>
    <m/>
    <m/>
    <n v="6"/>
    <n v="1"/>
    <s v="Preferable Graduate"/>
    <m/>
    <m/>
    <n v="340"/>
    <m/>
    <m/>
    <m/>
    <m/>
    <m/>
    <m/>
    <s v="II"/>
    <m/>
    <m/>
    <m/>
    <m/>
    <m/>
    <x v="4"/>
    <m/>
    <m/>
    <m/>
    <m/>
  </r>
  <r>
    <n v="1998"/>
    <x v="36"/>
    <s v="Room Attendant"/>
    <s v="THC/Q0202"/>
    <n v="4"/>
    <m/>
    <m/>
    <m/>
    <m/>
    <m/>
    <n v="14"/>
    <n v="1"/>
    <s v="12th Class, Passed"/>
    <n v="90"/>
    <n v="210"/>
    <n v="300"/>
    <m/>
    <m/>
    <m/>
    <m/>
    <s v="Yes"/>
    <s v="Yes"/>
    <s v="II"/>
    <s v="A"/>
    <s v="Yes"/>
    <m/>
    <m/>
    <m/>
    <x v="4"/>
    <m/>
    <m/>
    <m/>
    <m/>
  </r>
  <r>
    <n v="1999"/>
    <x v="36"/>
    <s v="Sous Chef"/>
    <s v="THC/Q0403"/>
    <n v="7"/>
    <m/>
    <m/>
    <m/>
    <m/>
    <m/>
    <n v="12"/>
    <n v="1"/>
    <s v="8th Class pass, preferably"/>
    <m/>
    <m/>
    <n v="300"/>
    <m/>
    <m/>
    <m/>
    <m/>
    <m/>
    <m/>
    <s v="II"/>
    <m/>
    <m/>
    <m/>
    <m/>
    <m/>
    <x v="8"/>
    <m/>
    <m/>
    <m/>
    <m/>
  </r>
  <r>
    <n v="2000"/>
    <x v="36"/>
    <s v="Street Food Vendor-Standalone"/>
    <s v="THC/Q3007"/>
    <n v="4"/>
    <m/>
    <m/>
    <m/>
    <m/>
    <m/>
    <n v="6"/>
    <n v="1"/>
    <s v="Preferable primary education"/>
    <n v="116"/>
    <n v="174"/>
    <n v="290"/>
    <m/>
    <m/>
    <m/>
    <m/>
    <s v="Yes"/>
    <s v="Yes"/>
    <s v="I"/>
    <s v="A"/>
    <s v="Yes"/>
    <m/>
    <m/>
    <m/>
    <x v="8"/>
    <m/>
    <m/>
    <m/>
    <m/>
  </r>
  <r>
    <n v="2001"/>
    <x v="36"/>
    <s v="Surface Polisher"/>
    <s v="THC/Q5701"/>
    <n v="4"/>
    <m/>
    <m/>
    <m/>
    <m/>
    <m/>
    <n v="10"/>
    <n v="1"/>
    <s v="Preferable primary school passed"/>
    <m/>
    <m/>
    <n v="290"/>
    <m/>
    <m/>
    <m/>
    <m/>
    <m/>
    <m/>
    <s v="II"/>
    <m/>
    <m/>
    <m/>
    <m/>
    <m/>
    <x v="8"/>
    <m/>
    <m/>
    <m/>
    <m/>
  </r>
  <r>
    <n v="2002"/>
    <x v="36"/>
    <s v="Tandoor Cook"/>
    <s v="THC/Q3001"/>
    <n v="3"/>
    <m/>
    <m/>
    <m/>
    <m/>
    <m/>
    <n v="6"/>
    <n v="1"/>
    <s v="Preferable primary education"/>
    <m/>
    <m/>
    <n v="240"/>
    <m/>
    <m/>
    <m/>
    <m/>
    <m/>
    <m/>
    <s v="II"/>
    <m/>
    <m/>
    <m/>
    <m/>
    <m/>
    <x v="4"/>
    <m/>
    <m/>
    <m/>
    <m/>
  </r>
  <r>
    <n v="2003"/>
    <x v="36"/>
    <s v="Team Leader"/>
    <s v="THC/Q4304"/>
    <n v="6"/>
    <m/>
    <m/>
    <m/>
    <m/>
    <m/>
    <n v="9"/>
    <n v="1"/>
    <s v="1st Yr Bachelor's Passed"/>
    <m/>
    <m/>
    <n v="400"/>
    <m/>
    <m/>
    <m/>
    <m/>
    <m/>
    <m/>
    <s v="III"/>
    <m/>
    <m/>
    <m/>
    <m/>
    <m/>
    <x v="8"/>
    <m/>
    <m/>
    <m/>
    <m/>
  </r>
  <r>
    <n v="2004"/>
    <x v="36"/>
    <s v="Ticketing Consultant"/>
    <s v="THC/Q4302"/>
    <n v="5"/>
    <m/>
    <m/>
    <m/>
    <m/>
    <m/>
    <n v="9"/>
    <n v="1"/>
    <s v="Diploma"/>
    <m/>
    <m/>
    <n v="240"/>
    <m/>
    <m/>
    <m/>
    <m/>
    <m/>
    <m/>
    <s v="III"/>
    <m/>
    <m/>
    <m/>
    <s v="TRV601"/>
    <m/>
    <x v="4"/>
    <m/>
    <m/>
    <m/>
    <m/>
  </r>
  <r>
    <n v="2005"/>
    <x v="36"/>
    <s v="Tour Escort"/>
    <s v="THC/Q4402"/>
    <n v="4"/>
    <m/>
    <m/>
    <m/>
    <m/>
    <m/>
    <n v="8"/>
    <n v="1"/>
    <s v="12th Class passed, Preferably"/>
    <m/>
    <m/>
    <n v="430"/>
    <m/>
    <m/>
    <m/>
    <m/>
    <m/>
    <m/>
    <s v="III"/>
    <s v="A"/>
    <m/>
    <m/>
    <s v="TRV602"/>
    <m/>
    <x v="8"/>
    <m/>
    <m/>
    <m/>
    <m/>
  </r>
  <r>
    <n v="2006"/>
    <x v="36"/>
    <s v="Tour Guide "/>
    <s v="THC/Q4502"/>
    <n v="4"/>
    <m/>
    <m/>
    <m/>
    <m/>
    <m/>
    <n v="18"/>
    <n v="1"/>
    <s v="10th Class pass, preferably"/>
    <m/>
    <m/>
    <n v="420"/>
    <m/>
    <m/>
    <m/>
    <m/>
    <m/>
    <m/>
    <s v="III"/>
    <m/>
    <m/>
    <m/>
    <m/>
    <m/>
    <x v="8"/>
    <m/>
    <m/>
    <m/>
    <m/>
  </r>
  <r>
    <n v="2007"/>
    <x v="36"/>
    <s v="Tour Manager"/>
    <s v="THC/Q4405"/>
    <n v="6"/>
    <m/>
    <m/>
    <m/>
    <m/>
    <m/>
    <n v="9"/>
    <n v="1"/>
    <s v="Diploma"/>
    <n v="120"/>
    <n v="270"/>
    <n v="390"/>
    <m/>
    <m/>
    <m/>
    <m/>
    <s v="Yes"/>
    <m/>
    <s v="III"/>
    <m/>
    <m/>
    <m/>
    <m/>
    <m/>
    <x v="8"/>
    <m/>
    <m/>
    <m/>
    <m/>
  </r>
  <r>
    <n v="2008"/>
    <x v="36"/>
    <s v="Tour Vehicle Driver "/>
    <s v="THC/Q4202"/>
    <n v="4"/>
    <m/>
    <m/>
    <m/>
    <m/>
    <m/>
    <n v="10"/>
    <n v="1"/>
    <s v="8th Class pass, preferably"/>
    <m/>
    <m/>
    <n v="300"/>
    <m/>
    <m/>
    <m/>
    <m/>
    <m/>
    <m/>
    <s v="III"/>
    <m/>
    <m/>
    <m/>
    <m/>
    <m/>
    <x v="8"/>
    <m/>
    <m/>
    <m/>
    <m/>
  </r>
  <r>
    <n v="2009"/>
    <x v="36"/>
    <s v="Trainee Chef"/>
    <s v="THC/Q2702"/>
    <n v="3"/>
    <m/>
    <m/>
    <m/>
    <m/>
    <m/>
    <n v="10"/>
    <n v="1"/>
    <s v="8th Class pass, preferably"/>
    <n v="120"/>
    <n v="280"/>
    <n v="400"/>
    <m/>
    <m/>
    <m/>
    <m/>
    <s v="Yes"/>
    <m/>
    <s v="II"/>
    <m/>
    <m/>
    <m/>
    <m/>
    <m/>
    <x v="8"/>
    <m/>
    <m/>
    <m/>
    <m/>
  </r>
  <r>
    <n v="2010"/>
    <x v="36"/>
    <s v="Transport Coordinator "/>
    <s v="THC/Q4201"/>
    <n v="5"/>
    <m/>
    <m/>
    <m/>
    <m/>
    <m/>
    <n v="9"/>
    <n v="1"/>
    <s v="12th Class Passed"/>
    <m/>
    <m/>
    <n v="400"/>
    <m/>
    <m/>
    <m/>
    <m/>
    <m/>
    <m/>
    <s v="I"/>
    <m/>
    <m/>
    <m/>
    <m/>
    <m/>
    <x v="8"/>
    <m/>
    <m/>
    <m/>
    <m/>
  </r>
  <r>
    <n v="2011"/>
    <x v="36"/>
    <s v="Travel Consultant"/>
    <s v="THC/Q4404"/>
    <n v="4"/>
    <m/>
    <m/>
    <m/>
    <m/>
    <m/>
    <n v="10"/>
    <n v="1"/>
    <s v="Diploma"/>
    <n v="70"/>
    <n v="160"/>
    <n v="230"/>
    <m/>
    <m/>
    <m/>
    <m/>
    <s v="Yes"/>
    <s v="Yes"/>
    <s v="III"/>
    <s v="A"/>
    <s v="Yes"/>
    <m/>
    <s v="TRV703"/>
    <m/>
    <x v="4"/>
    <m/>
    <m/>
    <m/>
    <m/>
  </r>
  <r>
    <n v="2012"/>
    <x v="36"/>
    <s v="Travel Insurance Executive"/>
    <s v="THC/Q4301"/>
    <n v="3"/>
    <m/>
    <m/>
    <m/>
    <m/>
    <m/>
    <n v="9"/>
    <n v="1"/>
    <s v="Diploma"/>
    <m/>
    <m/>
    <n v="220"/>
    <m/>
    <m/>
    <m/>
    <m/>
    <m/>
    <m/>
    <s v="III"/>
    <m/>
    <m/>
    <m/>
    <m/>
    <m/>
    <x v="4"/>
    <m/>
    <m/>
    <m/>
    <m/>
  </r>
  <r>
    <n v="2013"/>
    <x v="36"/>
    <s v="Visa Assistance Consultant"/>
    <s v="THC/Q4303"/>
    <n v="4"/>
    <m/>
    <m/>
    <m/>
    <m/>
    <m/>
    <n v="9"/>
    <n v="1"/>
    <s v="Preferable Diploma"/>
    <m/>
    <m/>
    <n v="230"/>
    <m/>
    <m/>
    <m/>
    <m/>
    <m/>
    <m/>
    <s v="III"/>
    <m/>
    <m/>
    <m/>
    <m/>
    <m/>
    <x v="4"/>
    <m/>
    <m/>
    <m/>
    <m/>
  </r>
  <r>
    <n v="2014"/>
    <x v="36"/>
    <s v="Water Tank Cleaner"/>
    <s v="THC/Q5802"/>
    <n v="4"/>
    <m/>
    <m/>
    <m/>
    <m/>
    <m/>
    <n v="10"/>
    <n v="1"/>
    <s v="Preferable Primary school passed"/>
    <m/>
    <m/>
    <n v="210"/>
    <m/>
    <m/>
    <m/>
    <m/>
    <m/>
    <m/>
    <s v="III"/>
    <m/>
    <m/>
    <m/>
    <m/>
    <m/>
    <x v="8"/>
    <m/>
    <m/>
    <m/>
    <m/>
  </r>
  <r>
    <m/>
    <x v="37"/>
    <s v="Retail Sales Associate "/>
    <s v="PWR/Q0104"/>
    <s v="4*"/>
    <m/>
    <m/>
    <m/>
    <m/>
    <m/>
    <s v="16*"/>
    <n v="1"/>
    <s v="10th Class"/>
    <n v="140"/>
    <n v="140"/>
    <n v="280"/>
    <m/>
    <m/>
    <m/>
    <s v="Yes"/>
    <s v="Yes"/>
    <s v="Yes"/>
    <s v="II"/>
    <s v="A"/>
    <s v="Yes"/>
    <m/>
    <m/>
    <m/>
    <x v="1"/>
    <m/>
    <m/>
    <m/>
    <m/>
  </r>
  <r>
    <m/>
    <x v="37"/>
    <s v="Housekeeping Attendant (Manual Cleaning)"/>
    <s v="PWT/Q0203"/>
    <s v="3*"/>
    <m/>
    <m/>
    <m/>
    <m/>
    <m/>
    <s v="12*"/>
    <n v="1"/>
    <s v="Preferable Primary Education"/>
    <n v="75"/>
    <n v="175"/>
    <n v="250"/>
    <m/>
    <m/>
    <m/>
    <s v="Yes"/>
    <s v="Yes"/>
    <s v="Yes"/>
    <s v="II"/>
    <s v="A"/>
    <s v="Yes"/>
    <m/>
    <m/>
    <m/>
    <x v="1"/>
    <m/>
    <m/>
    <m/>
    <m/>
  </r>
  <r>
    <m/>
    <x v="37"/>
    <s v="Food &amp; Beverage Service-Steward"/>
    <s v="PWT/Q0301"/>
    <s v="4*"/>
    <m/>
    <m/>
    <m/>
    <m/>
    <m/>
    <s v="12*"/>
    <n v="1"/>
    <s v="10th Class pass, preferably"/>
    <n v="90"/>
    <n v="210"/>
    <n v="300"/>
    <m/>
    <m/>
    <m/>
    <s v="Yes"/>
    <s v="Yes"/>
    <s v="Yes"/>
    <s v="II"/>
    <s v="C"/>
    <s v="Yes"/>
    <m/>
    <m/>
    <m/>
    <x v="1"/>
    <m/>
    <m/>
    <m/>
    <m/>
  </r>
  <r>
    <m/>
    <x v="37"/>
    <s v="Stores Ops Assistant"/>
    <s v="PWD/RAS/Q0101"/>
    <s v="1*"/>
    <m/>
    <m/>
    <m/>
    <m/>
    <m/>
    <s v="8*"/>
    <n v="1"/>
    <s v="Secondary School Grade X Passed"/>
    <m/>
    <m/>
    <m/>
    <m/>
    <m/>
    <m/>
    <m/>
    <m/>
    <m/>
    <m/>
    <m/>
    <m/>
    <m/>
    <m/>
    <m/>
    <x v="1"/>
    <m/>
    <m/>
    <m/>
    <m/>
  </r>
  <r>
    <m/>
    <x v="37"/>
    <s v="CRM Domestic Non-Voice"/>
    <s v="PWD/SSC/Q2211"/>
    <s v="4*"/>
    <m/>
    <m/>
    <m/>
    <m/>
    <m/>
    <s v="3*"/>
    <n v="1"/>
    <s v="10th Class"/>
    <m/>
    <m/>
    <m/>
    <m/>
    <m/>
    <m/>
    <m/>
    <m/>
    <m/>
    <m/>
    <m/>
    <s v="Added in June 2017"/>
    <m/>
    <m/>
    <m/>
    <x v="1"/>
    <m/>
    <m/>
    <m/>
    <m/>
  </r>
  <r>
    <m/>
    <x v="37"/>
    <s v="Domestic Data Entry Operator"/>
    <s v="PWD/SSC/Q2212"/>
    <s v="4*"/>
    <m/>
    <m/>
    <m/>
    <m/>
    <m/>
    <s v="3*"/>
    <n v="1"/>
    <s v="10th Class"/>
    <m/>
    <m/>
    <m/>
    <m/>
    <m/>
    <m/>
    <m/>
    <m/>
    <m/>
    <m/>
    <m/>
    <s v="Added in June 2017"/>
    <m/>
    <m/>
    <m/>
    <x v="1"/>
    <m/>
    <m/>
    <m/>
    <m/>
  </r>
  <r>
    <m/>
    <x v="37"/>
    <s v="Customer Care Executive (Call Centre)"/>
    <s v="PWD/TEL/Q0100"/>
    <s v="4*"/>
    <m/>
    <m/>
    <m/>
    <m/>
    <m/>
    <n v="5"/>
    <n v="1"/>
    <s v="12th Class or equivalent.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Dairy Farmer/ Entrepreneur"/>
    <s v="PWD/AGR/Q4101"/>
    <s v="4*"/>
    <m/>
    <m/>
    <m/>
    <m/>
    <m/>
    <n v="8"/>
    <n v="1"/>
    <s v="5th Class P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Hand Embroiderer"/>
    <s v="PWD/AMH/Q1001"/>
    <s v="4*"/>
    <m/>
    <m/>
    <m/>
    <m/>
    <m/>
    <n v="5"/>
    <n v="1"/>
    <s v="5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Telecom -In-store promoter"/>
    <s v="PWD/TEL/Q2101"/>
    <s v="4*"/>
    <m/>
    <m/>
    <m/>
    <m/>
    <m/>
    <n v="3"/>
    <n v="1"/>
    <s v="12th Class or equivalent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Jam, Jelly and Ketchup Processing Technician"/>
    <s v="PWD/FIC/Q0103"/>
    <s v="4*"/>
    <m/>
    <m/>
    <m/>
    <m/>
    <m/>
    <n v="5"/>
    <n v="1"/>
    <s v="8th Class ,Preferably"/>
    <m/>
    <m/>
    <m/>
    <m/>
    <m/>
    <m/>
    <m/>
    <m/>
    <m/>
    <s v=" I"/>
    <s v="A"/>
    <s v="Added in June 2017"/>
    <m/>
    <m/>
    <d v="2017-07-25T00:00:00"/>
    <x v="1"/>
    <m/>
    <m/>
    <m/>
    <m/>
  </r>
  <r>
    <m/>
    <x v="37"/>
    <s v="Packer"/>
    <s v="PWD/AMH/Q1407"/>
    <s v="3*"/>
    <m/>
    <m/>
    <m/>
    <m/>
    <m/>
    <n v="5"/>
    <n v="1"/>
    <s v="8th Class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Pickle Making Technician"/>
    <s v="PWD/FIC/Q0102"/>
    <s v="4*"/>
    <m/>
    <m/>
    <m/>
    <m/>
    <m/>
    <n v="5"/>
    <n v="1"/>
    <s v="8th Class ,Preferably"/>
    <m/>
    <m/>
    <m/>
    <m/>
    <m/>
    <m/>
    <m/>
    <m/>
    <m/>
    <s v=" I"/>
    <s v="A"/>
    <s v="Added in June 2017"/>
    <m/>
    <m/>
    <d v="2017-07-25T00:00:00"/>
    <x v="1"/>
    <m/>
    <m/>
    <m/>
    <m/>
  </r>
  <r>
    <m/>
    <x v="37"/>
    <s v="Handmade Gold and Gems-set Jewellery - Polisher and Cleaner"/>
    <s v="PWD/G&amp;J/Q0701"/>
    <s v="3*"/>
    <m/>
    <m/>
    <m/>
    <m/>
    <m/>
    <n v="4"/>
    <n v="1"/>
    <s v="10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Room Attendant"/>
    <s v="PWD/THC/Q0202"/>
    <s v="4*"/>
    <m/>
    <m/>
    <m/>
    <m/>
    <m/>
    <n v="14"/>
    <n v="1"/>
    <s v="12th Class, Passed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Sewing Machine Operator"/>
    <s v="PWD/AMH/Q0301"/>
    <s v="4*"/>
    <m/>
    <m/>
    <m/>
    <m/>
    <m/>
    <n v="5"/>
    <n v="1"/>
    <s v="5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Retail Trainee Associate "/>
    <s v="PWD/RAS/Q0103"/>
    <s v="3*"/>
    <m/>
    <m/>
    <m/>
    <m/>
    <m/>
    <n v="12"/>
    <n v="1"/>
    <s v="10th Class"/>
    <m/>
    <m/>
    <m/>
    <m/>
    <m/>
    <m/>
    <m/>
    <m/>
    <m/>
    <s v=" II"/>
    <s v="A"/>
    <s v="Added in June 2017"/>
    <m/>
    <m/>
    <d v="2017-07-25T00:00:00"/>
    <x v="1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66">
  <r>
    <n v="1"/>
    <x v="0"/>
    <s v="Airline High Lift Truck Operator"/>
    <s v="AAS/Q0102"/>
    <x v="0"/>
    <m/>
    <m/>
    <m/>
    <m/>
    <m/>
    <n v="6"/>
    <n v="1"/>
    <s v="10th Class"/>
    <n v="126"/>
    <n v="162"/>
    <n v="288"/>
    <m/>
    <m/>
    <m/>
    <m/>
    <s v="Yes"/>
    <m/>
    <m/>
    <s v="A, B, C"/>
    <m/>
    <m/>
    <m/>
    <s v="No"/>
    <m/>
    <s v="17th Meeting"/>
    <m/>
    <m/>
    <m/>
    <m/>
  </r>
  <r>
    <n v="2"/>
    <x v="0"/>
    <s v="Airline Cargo Assistant"/>
    <s v="AAS/Q0103"/>
    <x v="0"/>
    <m/>
    <m/>
    <m/>
    <m/>
    <m/>
    <n v="4"/>
    <n v="1"/>
    <s v="10th Class"/>
    <m/>
    <m/>
    <n v="192"/>
    <m/>
    <m/>
    <m/>
    <m/>
    <m/>
    <m/>
    <m/>
    <s v="A, B"/>
    <m/>
    <s v="Cat 1 (Phase 1)"/>
    <m/>
    <s v="No"/>
    <m/>
    <s v="17th Meeting"/>
    <m/>
    <m/>
    <m/>
    <m/>
  </r>
  <r>
    <n v="3"/>
    <x v="0"/>
    <s v="Airline Baggage Handler"/>
    <s v="AAS/Q0104"/>
    <x v="0"/>
    <m/>
    <m/>
    <m/>
    <m/>
    <m/>
    <n v="4"/>
    <n v="1"/>
    <s v="10th Class"/>
    <m/>
    <m/>
    <n v="192"/>
    <m/>
    <m/>
    <m/>
    <m/>
    <m/>
    <m/>
    <m/>
    <s v="A, B"/>
    <m/>
    <m/>
    <m/>
    <s v="No"/>
    <m/>
    <s v="17th Meeting"/>
    <m/>
    <m/>
    <m/>
    <m/>
  </r>
  <r>
    <n v="4"/>
    <x v="0"/>
    <s v="Airline Customer Service Executive"/>
    <s v="AAS/Q0301"/>
    <x v="1"/>
    <m/>
    <m/>
    <m/>
    <m/>
    <m/>
    <n v="6"/>
    <n v="1"/>
    <s v="12th Class"/>
    <m/>
    <m/>
    <n v="192"/>
    <m/>
    <m/>
    <m/>
    <m/>
    <m/>
    <m/>
    <m/>
    <s v="A, B"/>
    <m/>
    <s v="Cat 1 (Phase 1)"/>
    <m/>
    <s v="No"/>
    <m/>
    <s v="17th Meeting"/>
    <m/>
    <m/>
    <m/>
    <m/>
  </r>
  <r>
    <n v="5"/>
    <x v="0"/>
    <s v="Airline Security Executive"/>
    <s v="AAS/Q0601"/>
    <x v="1"/>
    <m/>
    <m/>
    <m/>
    <m/>
    <m/>
    <n v="3"/>
    <n v="1"/>
    <s v="10th Class"/>
    <n v="130"/>
    <n v="110"/>
    <n v="240"/>
    <m/>
    <m/>
    <m/>
    <m/>
    <s v="Yes"/>
    <m/>
    <m/>
    <s v="A"/>
    <m/>
    <m/>
    <m/>
    <s v="No"/>
    <m/>
    <s v="17th Meeting"/>
    <m/>
    <m/>
    <m/>
    <m/>
  </r>
  <r>
    <n v="6"/>
    <x v="0"/>
    <s v="Flight Dispatcher"/>
    <s v="AAS/Q0603"/>
    <x v="1"/>
    <m/>
    <m/>
    <m/>
    <m/>
    <m/>
    <n v="2"/>
    <n v="1"/>
    <s v="12th Class"/>
    <n v="261"/>
    <n v="315"/>
    <n v="576"/>
    <m/>
    <m/>
    <m/>
    <m/>
    <s v="Yes"/>
    <m/>
    <m/>
    <s v="A"/>
    <m/>
    <m/>
    <m/>
    <s v="No"/>
    <m/>
    <s v="17th Meeting"/>
    <m/>
    <m/>
    <m/>
    <m/>
  </r>
  <r>
    <n v="7"/>
    <x v="0"/>
    <s v="Airline Flight Load Controller"/>
    <s v="AAS/Q0604"/>
    <x v="1"/>
    <m/>
    <m/>
    <m/>
    <m/>
    <m/>
    <n v="4"/>
    <n v="1"/>
    <s v="12th Class"/>
    <m/>
    <m/>
    <n v="192"/>
    <m/>
    <m/>
    <m/>
    <m/>
    <m/>
    <m/>
    <m/>
    <s v="A, B"/>
    <m/>
    <m/>
    <m/>
    <s v="No"/>
    <m/>
    <s v="17th Meeting"/>
    <m/>
    <m/>
    <m/>
    <m/>
  </r>
  <r>
    <n v="8"/>
    <x v="0"/>
    <s v="Aircraft Powerplant Technician"/>
    <s v="AAS/Q2001"/>
    <x v="1"/>
    <m/>
    <m/>
    <m/>
    <m/>
    <m/>
    <n v="5"/>
    <n v="1"/>
    <s v="12th Class (Science)"/>
    <n v="158"/>
    <n v="226"/>
    <n v="384"/>
    <m/>
    <m/>
    <m/>
    <m/>
    <s v="Yes"/>
    <m/>
    <s v="I"/>
    <s v="A, B, C"/>
    <m/>
    <m/>
    <m/>
    <s v="No"/>
    <m/>
    <m/>
    <m/>
    <m/>
    <m/>
    <m/>
  </r>
  <r>
    <n v="9"/>
    <x v="0"/>
    <s v="Aircraft Instrument Technician"/>
    <s v="AAS/Q2002"/>
    <x v="1"/>
    <m/>
    <m/>
    <m/>
    <m/>
    <m/>
    <n v="3"/>
    <n v="1"/>
    <s v="12th Class"/>
    <n v="156"/>
    <n v="228"/>
    <n v="384"/>
    <m/>
    <m/>
    <m/>
    <m/>
    <s v="Yes"/>
    <m/>
    <s v="I"/>
    <s v="A, B, C"/>
    <m/>
    <m/>
    <m/>
    <s v="No"/>
    <m/>
    <m/>
    <m/>
    <m/>
    <m/>
    <m/>
  </r>
  <r>
    <n v="10"/>
    <x v="0"/>
    <s v="Composite Repair Technician"/>
    <s v="AAS/Q2003"/>
    <x v="1"/>
    <m/>
    <m/>
    <m/>
    <m/>
    <m/>
    <n v="5"/>
    <n v="1"/>
    <s v="12th Class (Science)"/>
    <n v="153"/>
    <n v="231"/>
    <n v="384"/>
    <m/>
    <m/>
    <m/>
    <m/>
    <s v="Yes"/>
    <m/>
    <s v="I"/>
    <s v="A, B, C"/>
    <m/>
    <m/>
    <m/>
    <s v="No"/>
    <m/>
    <m/>
    <m/>
    <m/>
    <m/>
    <m/>
  </r>
  <r>
    <n v="11"/>
    <x v="0"/>
    <s v="Helicopter Transmission Technician"/>
    <s v="AAS/Q2004"/>
    <x v="1"/>
    <m/>
    <m/>
    <m/>
    <m/>
    <m/>
    <n v="3"/>
    <n v="1"/>
    <s v="12th Class (Science)"/>
    <n v="180"/>
    <n v="204"/>
    <n v="384"/>
    <m/>
    <m/>
    <m/>
    <m/>
    <s v="Yes"/>
    <m/>
    <s v="I"/>
    <s v="A, B, C"/>
    <m/>
    <m/>
    <m/>
    <s v="No"/>
    <m/>
    <m/>
    <m/>
    <m/>
    <m/>
    <m/>
  </r>
  <r>
    <n v="12"/>
    <x v="0"/>
    <s v="Propeller Technician"/>
    <s v="AAS/Q2006"/>
    <x v="1"/>
    <m/>
    <m/>
    <m/>
    <m/>
    <m/>
    <n v="6"/>
    <n v="1"/>
    <s v="12th Class (Science)"/>
    <n v="194"/>
    <n v="190"/>
    <n v="384"/>
    <m/>
    <m/>
    <m/>
    <m/>
    <s v="Yes"/>
    <m/>
    <s v="I"/>
    <s v="A, B, C"/>
    <m/>
    <m/>
    <m/>
    <s v="No"/>
    <m/>
    <m/>
    <m/>
    <m/>
    <m/>
    <m/>
  </r>
  <r>
    <n v="13"/>
    <x v="0"/>
    <s v="FOL Storage and Control Technician"/>
    <s v="AAS/Q2007"/>
    <x v="1"/>
    <m/>
    <m/>
    <m/>
    <m/>
    <m/>
    <n v="3"/>
    <n v="1"/>
    <s v="12th Class (Science)"/>
    <n v="134"/>
    <n v="154"/>
    <n v="288"/>
    <m/>
    <m/>
    <m/>
    <m/>
    <s v="Yes"/>
    <m/>
    <s v="I"/>
    <s v="A, B, C"/>
    <m/>
    <m/>
    <m/>
    <s v="No"/>
    <m/>
    <m/>
    <m/>
    <m/>
    <m/>
    <m/>
  </r>
  <r>
    <n v="14"/>
    <x v="0"/>
    <s v="Seat and Safety Equipment Technician"/>
    <s v="AAS/Q2008"/>
    <x v="1"/>
    <m/>
    <m/>
    <m/>
    <m/>
    <m/>
    <n v="2"/>
    <n v="1"/>
    <s v="12th Class (Science)"/>
    <n v="126"/>
    <n v="162"/>
    <n v="288"/>
    <m/>
    <m/>
    <m/>
    <m/>
    <s v="Yes"/>
    <m/>
    <s v="I"/>
    <s v="A, B, C"/>
    <m/>
    <m/>
    <m/>
    <s v="No"/>
    <m/>
    <m/>
    <m/>
    <m/>
    <m/>
    <m/>
  </r>
  <r>
    <n v="15"/>
    <x v="0"/>
    <s v="Technical Services Engineer"/>
    <s v="AAS/Q2101"/>
    <x v="1"/>
    <m/>
    <m/>
    <m/>
    <m/>
    <m/>
    <n v="2"/>
    <n v="1"/>
    <s v="Graduate (B.E/BTech)"/>
    <n v="180"/>
    <n v="204"/>
    <n v="384"/>
    <m/>
    <m/>
    <m/>
    <m/>
    <s v="Yes"/>
    <m/>
    <s v="I"/>
    <s v="A, B, C"/>
    <m/>
    <m/>
    <m/>
    <s v="No"/>
    <m/>
    <m/>
    <m/>
    <m/>
    <m/>
    <m/>
  </r>
  <r>
    <n v="16"/>
    <x v="0"/>
    <s v="Airline Reservation Agent"/>
    <s v="AAS/Q0302"/>
    <x v="1"/>
    <m/>
    <m/>
    <m/>
    <m/>
    <m/>
    <n v="3"/>
    <n v="1"/>
    <s v="12th Class"/>
    <n v="108"/>
    <n v="132"/>
    <n v="240"/>
    <m/>
    <m/>
    <m/>
    <m/>
    <s v="Yes"/>
    <m/>
    <s v="I"/>
    <s v="A, B"/>
    <m/>
    <m/>
    <m/>
    <s v="No"/>
    <m/>
    <m/>
    <m/>
    <m/>
    <m/>
    <m/>
  </r>
  <r>
    <n v="17"/>
    <x v="0"/>
    <s v="Airline Ramp Executive"/>
    <s v="AAS/Q0602"/>
    <x v="1"/>
    <m/>
    <m/>
    <m/>
    <m/>
    <m/>
    <n v="6"/>
    <n v="1"/>
    <s v="Graduate"/>
    <n v="106"/>
    <n v="134"/>
    <n v="240"/>
    <m/>
    <m/>
    <m/>
    <m/>
    <s v="Yes"/>
    <m/>
    <s v="I"/>
    <s v="A, B"/>
    <m/>
    <m/>
    <m/>
    <s v="No"/>
    <m/>
    <m/>
    <m/>
    <m/>
    <m/>
    <m/>
  </r>
  <r>
    <n v="18"/>
    <x v="0"/>
    <s v="Airline Cabin Crew"/>
    <s v="AAS/Q0605"/>
    <x v="1"/>
    <m/>
    <m/>
    <m/>
    <m/>
    <m/>
    <n v="5"/>
    <n v="1"/>
    <s v="12th Class"/>
    <m/>
    <m/>
    <n v="192"/>
    <m/>
    <m/>
    <m/>
    <m/>
    <m/>
    <m/>
    <s v="I"/>
    <s v="A"/>
    <m/>
    <m/>
    <m/>
    <s v="No"/>
    <m/>
    <m/>
    <m/>
    <m/>
    <m/>
    <m/>
  </r>
  <r>
    <n v="19"/>
    <x v="0"/>
    <s v="Airline First Officer"/>
    <s v="AAS/Q0606"/>
    <x v="2"/>
    <m/>
    <m/>
    <m/>
    <m/>
    <m/>
    <n v="4"/>
    <n v="1"/>
    <s v="12th Class"/>
    <m/>
    <m/>
    <n v="192"/>
    <m/>
    <m/>
    <m/>
    <m/>
    <m/>
    <m/>
    <s v="I"/>
    <s v="A, C"/>
    <m/>
    <m/>
    <m/>
    <s v="No"/>
    <m/>
    <m/>
    <m/>
    <m/>
    <m/>
    <m/>
  </r>
  <r>
    <n v="20"/>
    <x v="0"/>
    <s v="Airline Revenue Management Analyst"/>
    <s v="AAS/Q0608"/>
    <x v="1"/>
    <m/>
    <m/>
    <m/>
    <m/>
    <m/>
    <n v="2"/>
    <n v="1"/>
    <s v="Graduate"/>
    <n v="96"/>
    <n v="144"/>
    <n v="240"/>
    <m/>
    <m/>
    <m/>
    <m/>
    <s v="Yes"/>
    <m/>
    <s v="I"/>
    <s v="A, B"/>
    <m/>
    <m/>
    <m/>
    <s v="No"/>
    <m/>
    <m/>
    <m/>
    <m/>
    <m/>
    <m/>
  </r>
  <r>
    <n v="21"/>
    <x v="0"/>
    <s v="Airline Network Planning Analyst"/>
    <s v="AAS/Q0609"/>
    <x v="1"/>
    <m/>
    <m/>
    <m/>
    <m/>
    <m/>
    <n v="2"/>
    <n v="1"/>
    <s v="Graduate"/>
    <n v="113"/>
    <n v="127"/>
    <n v="240"/>
    <m/>
    <m/>
    <m/>
    <m/>
    <s v="Yes"/>
    <m/>
    <s v="I"/>
    <s v="A, B"/>
    <m/>
    <m/>
    <m/>
    <s v="No"/>
    <m/>
    <m/>
    <m/>
    <m/>
    <m/>
    <m/>
  </r>
  <r>
    <n v="22"/>
    <x v="0"/>
    <s v="Airline Senior ULD staff"/>
    <s v="AAS/Q0610"/>
    <x v="0"/>
    <m/>
    <m/>
    <m/>
    <m/>
    <m/>
    <n v="3"/>
    <n v="1"/>
    <s v="10th Class"/>
    <n v="102"/>
    <n v="138"/>
    <n v="240"/>
    <m/>
    <m/>
    <m/>
    <m/>
    <s v="Yes"/>
    <m/>
    <s v="I"/>
    <s v="A, B"/>
    <m/>
    <m/>
    <m/>
    <s v="No"/>
    <m/>
    <m/>
    <m/>
    <m/>
    <m/>
    <m/>
  </r>
  <r>
    <n v="23"/>
    <x v="0"/>
    <s v="Airline Pushback Operator"/>
    <s v="AAS/Q0702"/>
    <x v="1"/>
    <m/>
    <m/>
    <m/>
    <m/>
    <m/>
    <n v="7"/>
    <n v="1"/>
    <s v="10th Class"/>
    <n v="136"/>
    <n v="152"/>
    <n v="288"/>
    <m/>
    <m/>
    <m/>
    <m/>
    <s v="Yes"/>
    <m/>
    <s v="I"/>
    <s v="A, C"/>
    <m/>
    <m/>
    <m/>
    <s v="No"/>
    <m/>
    <m/>
    <m/>
    <m/>
    <m/>
    <m/>
  </r>
  <r>
    <n v="24"/>
    <x v="0"/>
    <s v="Other Equipment Operator"/>
    <s v="AAS/Q0703"/>
    <x v="1"/>
    <m/>
    <m/>
    <m/>
    <m/>
    <m/>
    <n v="5"/>
    <n v="1"/>
    <s v="10th Class"/>
    <n v="112"/>
    <n v="128"/>
    <n v="240"/>
    <m/>
    <m/>
    <m/>
    <m/>
    <s v="Yes"/>
    <m/>
    <s v="I"/>
    <s v="A"/>
    <m/>
    <m/>
    <m/>
    <s v="No"/>
    <m/>
    <m/>
    <m/>
    <m/>
    <m/>
    <m/>
  </r>
  <r>
    <n v="25"/>
    <x v="0"/>
    <s v="Airline Forklift Operator"/>
    <s v="AAS/Q0704"/>
    <x v="1"/>
    <m/>
    <m/>
    <m/>
    <m/>
    <m/>
    <n v="4"/>
    <n v="1"/>
    <s v="10th Class"/>
    <n v="86"/>
    <n v="154"/>
    <n v="240"/>
    <m/>
    <m/>
    <m/>
    <m/>
    <s v="Yes"/>
    <m/>
    <s v="I"/>
    <s v="A, B, C"/>
    <m/>
    <m/>
    <m/>
    <s v="No"/>
    <m/>
    <m/>
    <m/>
    <m/>
    <m/>
    <m/>
  </r>
  <r>
    <n v="26"/>
    <x v="0"/>
    <s v="Airline Technical Publication Executive"/>
    <s v="AAS/Q0801"/>
    <x v="1"/>
    <m/>
    <m/>
    <m/>
    <m/>
    <m/>
    <n v="3"/>
    <n v="1"/>
    <s v="Graduate"/>
    <m/>
    <m/>
    <n v="192"/>
    <m/>
    <m/>
    <m/>
    <m/>
    <m/>
    <m/>
    <s v="I"/>
    <s v="A, B"/>
    <m/>
    <m/>
    <m/>
    <s v="No"/>
    <m/>
    <m/>
    <m/>
    <m/>
    <m/>
    <m/>
  </r>
  <r>
    <n v="27"/>
    <x v="0"/>
    <s v="Airlines Ground Support Equipment Mechanic"/>
    <s v="AAS/Q0802"/>
    <x v="1"/>
    <m/>
    <m/>
    <m/>
    <m/>
    <m/>
    <n v="9"/>
    <n v="1"/>
    <s v="Diploma"/>
    <m/>
    <m/>
    <n v="336"/>
    <m/>
    <m/>
    <m/>
    <m/>
    <m/>
    <m/>
    <s v="I"/>
    <s v="A, B, C"/>
    <m/>
    <m/>
    <m/>
    <s v="No"/>
    <m/>
    <m/>
    <m/>
    <m/>
    <m/>
    <m/>
  </r>
  <r>
    <n v="28"/>
    <x v="0"/>
    <s v="Airport Crash Fire Tenders and Rescue Crew"/>
    <s v="AAS/Q4101"/>
    <x v="1"/>
    <m/>
    <m/>
    <m/>
    <m/>
    <m/>
    <n v="3"/>
    <n v="1"/>
    <s v="Graduate"/>
    <m/>
    <m/>
    <n v="240"/>
    <m/>
    <m/>
    <m/>
    <m/>
    <m/>
    <m/>
    <s v="I"/>
    <s v="A, B"/>
    <m/>
    <m/>
    <m/>
    <s v="No"/>
    <d v="2017-06-28T00:00:00"/>
    <m/>
    <m/>
    <m/>
    <m/>
    <m/>
  </r>
  <r>
    <n v="29"/>
    <x v="0"/>
    <s v="Airport Fire Prevention Crew"/>
    <s v="AAS/Q4102"/>
    <x v="1"/>
    <m/>
    <m/>
    <m/>
    <m/>
    <m/>
    <n v="3"/>
    <n v="1"/>
    <s v="Graduate"/>
    <m/>
    <m/>
    <n v="240"/>
    <m/>
    <m/>
    <m/>
    <m/>
    <m/>
    <m/>
    <s v="I"/>
    <s v="A, B"/>
    <m/>
    <m/>
    <m/>
    <s v="No"/>
    <d v="2017-06-28T00:00:00"/>
    <m/>
    <m/>
    <m/>
    <m/>
    <m/>
  </r>
  <r>
    <n v="30"/>
    <x v="0"/>
    <s v="Runway Operator"/>
    <s v="AAS/Q4103"/>
    <x v="3"/>
    <s v="Option"/>
    <n v="1"/>
    <s v="O1:Airside _x000a_Vehicle Operator"/>
    <n v="3"/>
    <n v="1"/>
    <n v="4"/>
    <n v="1"/>
    <s v="Class XII"/>
    <m/>
    <m/>
    <n v="384"/>
    <m/>
    <m/>
    <m/>
    <m/>
    <m/>
    <m/>
    <s v="I"/>
    <s v="A, C"/>
    <m/>
    <m/>
    <m/>
    <s v="No"/>
    <d v="2017-06-28T00:00:00"/>
    <m/>
    <m/>
    <m/>
    <m/>
    <m/>
  </r>
  <r>
    <n v="31"/>
    <x v="0"/>
    <s v="Airport Wildlife Management Crew"/>
    <s v="AAS/Q4104"/>
    <x v="1"/>
    <m/>
    <m/>
    <m/>
    <m/>
    <m/>
    <n v="2"/>
    <n v="1"/>
    <s v="Class X"/>
    <m/>
    <m/>
    <n v="240"/>
    <m/>
    <m/>
    <m/>
    <m/>
    <m/>
    <m/>
    <s v="I"/>
    <s v="A, C"/>
    <m/>
    <m/>
    <m/>
    <s v="No"/>
    <d v="2017-06-28T00:00:00"/>
    <m/>
    <m/>
    <m/>
    <m/>
    <m/>
  </r>
  <r>
    <n v="32"/>
    <x v="0"/>
    <s v="Airport Safety Crew"/>
    <s v="AAS/Q4201"/>
    <x v="3"/>
    <m/>
    <m/>
    <m/>
    <m/>
    <m/>
    <n v="3"/>
    <n v="1"/>
    <s v="Graduate"/>
    <m/>
    <m/>
    <n v="384"/>
    <m/>
    <m/>
    <m/>
    <m/>
    <m/>
    <m/>
    <s v="I"/>
    <s v="A, B"/>
    <m/>
    <m/>
    <m/>
    <s v="No"/>
    <d v="2017-06-28T00:00:00"/>
    <m/>
    <m/>
    <m/>
    <m/>
    <m/>
  </r>
  <r>
    <n v="33"/>
    <x v="0"/>
    <s v="Airfield Ground Lighting  (AGL) Technician"/>
    <s v="AAS/Q4401"/>
    <x v="1"/>
    <m/>
    <m/>
    <m/>
    <m/>
    <m/>
    <n v="2"/>
    <n v="1"/>
    <s v="Diploma in Electrical"/>
    <m/>
    <m/>
    <n v="240"/>
    <m/>
    <m/>
    <m/>
    <m/>
    <m/>
    <m/>
    <s v="I"/>
    <s v="A, B"/>
    <m/>
    <m/>
    <m/>
    <s v="No"/>
    <d v="2017-06-28T00:00:00"/>
    <m/>
    <m/>
    <m/>
    <m/>
    <m/>
  </r>
  <r>
    <n v="34"/>
    <x v="0"/>
    <s v="Airport Terminal Electrician"/>
    <s v="AAS/Q4402"/>
    <x v="0"/>
    <m/>
    <m/>
    <m/>
    <m/>
    <m/>
    <n v="4"/>
    <n v="1"/>
    <s v="Graduate"/>
    <m/>
    <m/>
    <n v="240"/>
    <m/>
    <m/>
    <m/>
    <m/>
    <m/>
    <m/>
    <s v="I"/>
    <s v="A, B, C"/>
    <m/>
    <m/>
    <m/>
    <s v="No"/>
    <d v="2017-06-28T00:00:00"/>
    <m/>
    <m/>
    <m/>
    <m/>
    <m/>
  </r>
  <r>
    <n v="35"/>
    <x v="0"/>
    <s v="Airport X Ray Qualified Staff"/>
    <s v="AAS/Q4501"/>
    <x v="1"/>
    <m/>
    <m/>
    <m/>
    <m/>
    <m/>
    <n v="3"/>
    <n v="1"/>
    <s v="Class XII"/>
    <m/>
    <m/>
    <n v="240"/>
    <m/>
    <m/>
    <m/>
    <m/>
    <m/>
    <m/>
    <s v="I"/>
    <s v="A, B, C"/>
    <m/>
    <m/>
    <m/>
    <s v="No"/>
    <d v="2017-06-28T00:00:00"/>
    <m/>
    <m/>
    <m/>
    <m/>
    <m/>
  </r>
  <r>
    <n v="36"/>
    <x v="0"/>
    <s v="Airport Unit Load Device (ULD) Staff"/>
    <s v="AAS/Q4301"/>
    <x v="0"/>
    <s v="Option"/>
    <n v="1"/>
    <s v="O1:Airside _x000a_Vehicle Operator"/>
    <n v="3"/>
    <n v="1"/>
    <n v="4"/>
    <n v="1"/>
    <s v="Class X"/>
    <m/>
    <m/>
    <m/>
    <m/>
    <m/>
    <m/>
    <m/>
    <m/>
    <m/>
    <s v="I"/>
    <s v="A, B, C"/>
    <m/>
    <m/>
    <m/>
    <s v="No"/>
    <d v="2017-06-28T00:00:00"/>
    <m/>
    <m/>
    <m/>
    <m/>
    <m/>
  </r>
  <r>
    <n v="37"/>
    <x v="0"/>
    <s v="Airport Cargo Operations Assistant"/>
    <s v="AAS/Q4302"/>
    <x v="0"/>
    <s v="Option"/>
    <n v="1"/>
    <s v="O1:Airside _x000a_Vehicle Operator"/>
    <n v="3"/>
    <n v="1"/>
    <n v="4"/>
    <n v="1"/>
    <s v="Class X"/>
    <m/>
    <m/>
    <m/>
    <m/>
    <m/>
    <m/>
    <m/>
    <m/>
    <m/>
    <s v="I"/>
    <s v="A, B"/>
    <m/>
    <m/>
    <m/>
    <s v="No"/>
    <d v="2017-06-28T00:00:00"/>
    <m/>
    <m/>
    <m/>
    <m/>
    <m/>
  </r>
  <r>
    <n v="38"/>
    <x v="0"/>
    <s v="Airport Warehouse Coordinator"/>
    <s v="AAS/Q4303"/>
    <x v="1"/>
    <m/>
    <m/>
    <m/>
    <m/>
    <m/>
    <n v="3"/>
    <n v="1"/>
    <s v="Class X"/>
    <m/>
    <m/>
    <m/>
    <m/>
    <m/>
    <m/>
    <m/>
    <m/>
    <m/>
    <s v="I"/>
    <s v="A,B"/>
    <m/>
    <m/>
    <m/>
    <s v="No"/>
    <d v="2017-06-28T00:00:00"/>
    <m/>
    <m/>
    <m/>
    <m/>
    <m/>
  </r>
  <r>
    <n v="39"/>
    <x v="1"/>
    <s v="Agriculture Extension Executive"/>
    <s v="AGR/Q7602"/>
    <x v="2"/>
    <m/>
    <m/>
    <m/>
    <m/>
    <m/>
    <n v="7"/>
    <n v="1"/>
    <s v="Graduate Passed (preferably in agriculture related stream)"/>
    <m/>
    <m/>
    <n v="130"/>
    <m/>
    <m/>
    <m/>
    <m/>
    <m/>
    <m/>
    <s v="II"/>
    <m/>
    <m/>
    <m/>
    <m/>
    <s v="No"/>
    <m/>
    <s v="6th Meeting"/>
    <m/>
    <m/>
    <m/>
    <m/>
  </r>
  <r>
    <n v="40"/>
    <x v="1"/>
    <s v="Agriculture Extension Service Provider"/>
    <s v="AGR/Q7601"/>
    <x v="1"/>
    <m/>
    <m/>
    <m/>
    <m/>
    <m/>
    <n v="5"/>
    <n v="1"/>
    <s v="12th Class Pass preferable"/>
    <m/>
    <m/>
    <n v="140"/>
    <m/>
    <m/>
    <m/>
    <m/>
    <m/>
    <m/>
    <s v="II"/>
    <m/>
    <m/>
    <m/>
    <m/>
    <s v="No"/>
    <m/>
    <s v="7th Meeting"/>
    <m/>
    <m/>
    <m/>
    <m/>
  </r>
  <r>
    <n v="41"/>
    <x v="1"/>
    <s v="Agriculture Field Officer"/>
    <s v="AGR/Q7701"/>
    <x v="1"/>
    <m/>
    <m/>
    <m/>
    <m/>
    <m/>
    <n v="4"/>
    <n v="1"/>
    <s v="Diploma"/>
    <m/>
    <m/>
    <n v="170"/>
    <m/>
    <m/>
    <m/>
    <m/>
    <m/>
    <m/>
    <s v="II"/>
    <m/>
    <m/>
    <m/>
    <m/>
    <s v="No"/>
    <m/>
    <s v="7th Meeting"/>
    <m/>
    <m/>
    <m/>
    <m/>
  </r>
  <r>
    <n v="42"/>
    <x v="1"/>
    <s v="Agriculture Machinery Operator "/>
    <s v="AGR/Q1103"/>
    <x v="1"/>
    <m/>
    <m/>
    <m/>
    <m/>
    <m/>
    <n v="7"/>
    <n v="1"/>
    <s v="8th Class, Preferably"/>
    <m/>
    <m/>
    <n v="180"/>
    <m/>
    <m/>
    <m/>
    <m/>
    <m/>
    <m/>
    <s v="I"/>
    <s v="A&amp;B"/>
    <m/>
    <m/>
    <s v="AGR104"/>
    <s v="No"/>
    <m/>
    <s v="17th Meeting"/>
    <m/>
    <m/>
    <m/>
    <m/>
  </r>
  <r>
    <n v="43"/>
    <x v="1"/>
    <s v="Agriculture Machinery Demonstrator"/>
    <s v="AGR/Q1107"/>
    <x v="3"/>
    <m/>
    <m/>
    <m/>
    <m/>
    <m/>
    <n v="5"/>
    <n v="1"/>
    <s v="10th Class ,Preferably"/>
    <m/>
    <m/>
    <n v="160"/>
    <m/>
    <m/>
    <m/>
    <m/>
    <m/>
    <m/>
    <s v="I"/>
    <s v="A"/>
    <m/>
    <m/>
    <m/>
    <s v="No"/>
    <m/>
    <s v="17th Meeting"/>
    <m/>
    <m/>
    <m/>
    <m/>
  </r>
  <r>
    <n v="44"/>
    <x v="1"/>
    <s v="Agriculture Machinery Repair and Maintenance Service Provider"/>
    <s v="AGR/Q1111"/>
    <x v="3"/>
    <m/>
    <m/>
    <m/>
    <m/>
    <m/>
    <n v="5"/>
    <n v="1"/>
    <s v="12th Class, Preferably"/>
    <m/>
    <m/>
    <n v="200"/>
    <m/>
    <m/>
    <m/>
    <m/>
    <m/>
    <m/>
    <s v="I"/>
    <s v="A"/>
    <m/>
    <m/>
    <m/>
    <s v="No"/>
    <m/>
    <s v="17th Meeting"/>
    <m/>
    <m/>
    <m/>
    <m/>
  </r>
  <r>
    <n v="45"/>
    <x v="1"/>
    <s v="Custom Hiring Service Provider"/>
    <s v="AGR/Q1112"/>
    <x v="3"/>
    <m/>
    <m/>
    <m/>
    <m/>
    <m/>
    <n v="5"/>
    <n v="1"/>
    <s v="12th Class, Preferably"/>
    <m/>
    <m/>
    <n v="200"/>
    <m/>
    <m/>
    <m/>
    <m/>
    <m/>
    <m/>
    <s v="I"/>
    <s v="A"/>
    <m/>
    <m/>
    <m/>
    <s v="No"/>
    <m/>
    <s v="17th Meeting"/>
    <m/>
    <m/>
    <m/>
    <m/>
  </r>
  <r>
    <n v="46"/>
    <x v="1"/>
    <s v="Animal Health Worker "/>
    <s v="AGR/Q4804"/>
    <x v="0"/>
    <m/>
    <m/>
    <m/>
    <m/>
    <m/>
    <n v="8"/>
    <n v="1"/>
    <s v="8th Class Passed Preferable"/>
    <n v="120"/>
    <n v="180"/>
    <n v="300"/>
    <m/>
    <m/>
    <m/>
    <m/>
    <s v="Yes"/>
    <s v="Yes"/>
    <s v="I"/>
    <s v="A"/>
    <s v="Yes"/>
    <m/>
    <m/>
    <s v="Yes"/>
    <m/>
    <s v="7th Meeting"/>
    <m/>
    <m/>
    <m/>
    <m/>
  </r>
  <r>
    <n v="47"/>
    <x v="1"/>
    <s v="Aqua Culture Technician"/>
    <s v="AGR/Q4903"/>
    <x v="1"/>
    <m/>
    <m/>
    <m/>
    <m/>
    <m/>
    <n v="3"/>
    <n v="1"/>
    <s v="8th Class Preferable"/>
    <n v="70"/>
    <n v="130"/>
    <n v="200"/>
    <m/>
    <m/>
    <m/>
    <m/>
    <s v="Yes"/>
    <m/>
    <s v="I"/>
    <m/>
    <m/>
    <m/>
    <m/>
    <s v="No"/>
    <m/>
    <m/>
    <m/>
    <m/>
    <m/>
    <m/>
  </r>
  <r>
    <n v="48"/>
    <x v="1"/>
    <s v="Aqua Culture Worker"/>
    <s v="AGR/Q4904"/>
    <x v="0"/>
    <m/>
    <m/>
    <m/>
    <m/>
    <m/>
    <n v="3"/>
    <n v="1"/>
    <s v="5th Class ,Preferably"/>
    <n v="80"/>
    <n v="120"/>
    <n v="200"/>
    <m/>
    <m/>
    <m/>
    <m/>
    <s v="Yes"/>
    <s v="Yes"/>
    <s v="I"/>
    <s v="A"/>
    <s v="Yes"/>
    <m/>
    <m/>
    <s v="Yes"/>
    <m/>
    <m/>
    <m/>
    <m/>
    <m/>
    <m/>
  </r>
  <r>
    <n v="49"/>
    <x v="1"/>
    <s v="Aquarium Technician"/>
    <s v="AGR/Q5108"/>
    <x v="1"/>
    <m/>
    <m/>
    <m/>
    <m/>
    <m/>
    <n v="3"/>
    <n v="1"/>
    <s v="8th Class Preferable"/>
    <m/>
    <m/>
    <n v="200"/>
    <m/>
    <m/>
    <m/>
    <m/>
    <m/>
    <m/>
    <s v="I"/>
    <m/>
    <m/>
    <m/>
    <m/>
    <s v="No"/>
    <m/>
    <m/>
    <m/>
    <m/>
    <m/>
    <m/>
  </r>
  <r>
    <n v="50"/>
    <x v="1"/>
    <s v="Aquatic Animal Health Lab Assistant"/>
    <s v="AGR/Q4911"/>
    <x v="1"/>
    <m/>
    <m/>
    <m/>
    <m/>
    <m/>
    <n v="3"/>
    <n v="1"/>
    <s v="10th Class"/>
    <m/>
    <m/>
    <n v="200"/>
    <m/>
    <m/>
    <m/>
    <m/>
    <m/>
    <m/>
    <s v="I"/>
    <m/>
    <m/>
    <m/>
    <m/>
    <s v="No"/>
    <m/>
    <m/>
    <m/>
    <m/>
    <m/>
    <m/>
  </r>
  <r>
    <n v="51"/>
    <x v="1"/>
    <s v="Artificial Insemination Technician "/>
    <s v="AGR/Q4803"/>
    <x v="0"/>
    <m/>
    <m/>
    <m/>
    <m/>
    <m/>
    <n v="3"/>
    <n v="1"/>
    <s v="8th Class Passed Preferable"/>
    <m/>
    <m/>
    <n v="400"/>
    <m/>
    <m/>
    <m/>
    <m/>
    <m/>
    <m/>
    <s v="I"/>
    <m/>
    <m/>
    <m/>
    <m/>
    <s v="No"/>
    <m/>
    <s v="7th Meeting"/>
    <m/>
    <m/>
    <m/>
    <m/>
  </r>
  <r>
    <n v="52"/>
    <x v="1"/>
    <s v="Bamboo Grower"/>
    <s v="AGR/Q6101"/>
    <x v="1"/>
    <m/>
    <m/>
    <m/>
    <m/>
    <m/>
    <n v="11"/>
    <n v="1"/>
    <s v="5th Class Pass ,Preferably"/>
    <n v="80"/>
    <n v="120"/>
    <n v="200"/>
    <m/>
    <m/>
    <m/>
    <m/>
    <s v="Yes"/>
    <m/>
    <s v="III"/>
    <m/>
    <m/>
    <s v="Cat 1 (Phase 1)"/>
    <m/>
    <s v="No"/>
    <m/>
    <s v="7th Meeting"/>
    <m/>
    <m/>
    <m/>
    <m/>
  </r>
  <r>
    <n v="53"/>
    <x v="1"/>
    <s v="Banana farmer"/>
    <s v="AGR/Q0301"/>
    <x v="1"/>
    <m/>
    <m/>
    <m/>
    <m/>
    <m/>
    <n v="7"/>
    <n v="1"/>
    <s v="5th Class Pass ,Preferably"/>
    <m/>
    <m/>
    <n v="180"/>
    <m/>
    <m/>
    <m/>
    <m/>
    <m/>
    <m/>
    <s v="II"/>
    <m/>
    <m/>
    <s v="Cat 1 (Phase 1)"/>
    <m/>
    <s v="No"/>
    <m/>
    <s v="6th Meeting"/>
    <m/>
    <m/>
    <m/>
    <m/>
  </r>
  <r>
    <n v="54"/>
    <x v="1"/>
    <s v="Bare Foot Technician"/>
    <s v="AGR/Q7801"/>
    <x v="1"/>
    <m/>
    <m/>
    <m/>
    <m/>
    <m/>
    <n v="6"/>
    <n v="1"/>
    <s v="10th Class"/>
    <m/>
    <m/>
    <n v="576"/>
    <m/>
    <m/>
    <m/>
    <m/>
    <m/>
    <m/>
    <s v="II"/>
    <s v="A"/>
    <m/>
    <s v="Cat 1 (Phase 1)"/>
    <m/>
    <s v="No"/>
    <m/>
    <s v="7th Meeting"/>
    <m/>
    <m/>
    <m/>
    <m/>
  </r>
  <r>
    <n v="55"/>
    <x v="1"/>
    <s v="Beekeeper"/>
    <s v="AGR/Q5301"/>
    <x v="1"/>
    <m/>
    <m/>
    <m/>
    <m/>
    <m/>
    <n v="5"/>
    <n v="1"/>
    <s v="No formal education"/>
    <m/>
    <m/>
    <n v="150"/>
    <m/>
    <m/>
    <m/>
    <m/>
    <m/>
    <m/>
    <s v="III"/>
    <s v="A"/>
    <m/>
    <s v="Cat 1 (Phase 1)"/>
    <m/>
    <s v="No"/>
    <m/>
    <s v="7th Meeting"/>
    <m/>
    <m/>
    <m/>
    <m/>
  </r>
  <r>
    <n v="56"/>
    <x v="1"/>
    <s v="Brackishwater Aquaculture Farmer"/>
    <s v="AGR/Q4906"/>
    <x v="1"/>
    <m/>
    <m/>
    <m/>
    <m/>
    <m/>
    <n v="5"/>
    <n v="1"/>
    <s v="8th Class Preferable"/>
    <m/>
    <m/>
    <n v="200"/>
    <m/>
    <m/>
    <m/>
    <m/>
    <m/>
    <m/>
    <s v="I"/>
    <m/>
    <m/>
    <m/>
    <m/>
    <s v="No"/>
    <m/>
    <m/>
    <m/>
    <m/>
    <m/>
    <m/>
  </r>
  <r>
    <n v="57"/>
    <x v="1"/>
    <s v="Broiler Poultry Farm Supervisor"/>
    <s v="AGR/Q4301"/>
    <x v="3"/>
    <m/>
    <m/>
    <m/>
    <m/>
    <m/>
    <n v="5"/>
    <n v="1"/>
    <s v="12th Class Pass preferable"/>
    <m/>
    <m/>
    <n v="150"/>
    <m/>
    <m/>
    <m/>
    <m/>
    <m/>
    <m/>
    <s v="II"/>
    <m/>
    <m/>
    <m/>
    <m/>
    <s v="No"/>
    <m/>
    <s v="7th Meeting"/>
    <m/>
    <m/>
    <m/>
    <m/>
  </r>
  <r>
    <n v="58"/>
    <x v="1"/>
    <s v="Broiler Poultry Farm Worker"/>
    <s v="AGR/Q4302"/>
    <x v="0"/>
    <m/>
    <m/>
    <m/>
    <m/>
    <m/>
    <n v="6"/>
    <n v="1"/>
    <s v="5th Class Pass ,Preferably"/>
    <n v="95"/>
    <n v="115"/>
    <n v="210"/>
    <m/>
    <m/>
    <m/>
    <m/>
    <s v="Yes"/>
    <m/>
    <s v="II"/>
    <m/>
    <m/>
    <m/>
    <m/>
    <s v="No"/>
    <m/>
    <s v="7th Meeting"/>
    <m/>
    <m/>
    <m/>
    <m/>
  </r>
  <r>
    <n v="59"/>
    <x v="1"/>
    <s v="Bulb Crop Cultivator"/>
    <s v="AGR/Q0401"/>
    <x v="1"/>
    <m/>
    <m/>
    <m/>
    <m/>
    <m/>
    <n v="10"/>
    <n v="1"/>
    <s v="5th Class Pass ,Preferably"/>
    <m/>
    <m/>
    <n v="180"/>
    <m/>
    <m/>
    <m/>
    <m/>
    <m/>
    <m/>
    <s v="II"/>
    <m/>
    <m/>
    <m/>
    <m/>
    <s v="No"/>
    <m/>
    <s v="7th Meeting"/>
    <m/>
    <m/>
    <m/>
    <m/>
  </r>
  <r>
    <n v="60"/>
    <x v="1"/>
    <s v="Bulk Milk Cooler (BMC) Operator"/>
    <s v="AGR/Q4204"/>
    <x v="1"/>
    <m/>
    <m/>
    <m/>
    <m/>
    <m/>
    <n v="5"/>
    <n v="1"/>
    <s v="10th Class / Diploma /ITI with certification in HVAC, Preferably"/>
    <m/>
    <m/>
    <n v="240"/>
    <m/>
    <m/>
    <m/>
    <m/>
    <m/>
    <m/>
    <s v="I"/>
    <m/>
    <m/>
    <m/>
    <m/>
    <s v="No"/>
    <m/>
    <m/>
    <m/>
    <m/>
    <m/>
    <m/>
  </r>
  <r>
    <n v="61"/>
    <x v="1"/>
    <s v="CA Store Technician/Operator"/>
    <s v="AGR/Q7508"/>
    <x v="3"/>
    <m/>
    <m/>
    <m/>
    <m/>
    <m/>
    <n v="4"/>
    <n v="1"/>
    <s v="Diploma/Degree in Electrical/Instrumentation"/>
    <n v="90"/>
    <n v="130"/>
    <n v="220"/>
    <m/>
    <m/>
    <m/>
    <m/>
    <s v="Yes"/>
    <m/>
    <s v="I"/>
    <m/>
    <m/>
    <m/>
    <m/>
    <s v="No"/>
    <m/>
    <m/>
    <m/>
    <m/>
    <m/>
    <m/>
  </r>
  <r>
    <n v="62"/>
    <x v="1"/>
    <s v="Chick Grading Technician"/>
    <s v="AGR/Q4403"/>
    <x v="1"/>
    <m/>
    <m/>
    <m/>
    <m/>
    <m/>
    <n v="5"/>
    <n v="1"/>
    <s v="12th Class, Preferably"/>
    <n v="70"/>
    <n v="130"/>
    <n v="200"/>
    <m/>
    <m/>
    <m/>
    <m/>
    <s v="Yes"/>
    <m/>
    <s v="II"/>
    <m/>
    <m/>
    <m/>
    <m/>
    <s v="No"/>
    <m/>
    <m/>
    <m/>
    <m/>
    <m/>
    <m/>
  </r>
  <r>
    <n v="63"/>
    <x v="1"/>
    <s v="Chillies Cultivator"/>
    <s v="AGR/Q0601"/>
    <x v="1"/>
    <m/>
    <m/>
    <m/>
    <m/>
    <m/>
    <n v="10"/>
    <n v="1"/>
    <s v="5th Class ,Preferably"/>
    <n v="70"/>
    <n v="110"/>
    <n v="180"/>
    <m/>
    <m/>
    <m/>
    <m/>
    <s v="Yes"/>
    <m/>
    <s v="II"/>
    <m/>
    <m/>
    <s v="Cat 1 (Phase 1)"/>
    <m/>
    <s v="No"/>
    <m/>
    <s v="7th Meeting"/>
    <m/>
    <m/>
    <m/>
    <m/>
  </r>
  <r>
    <n v="64"/>
    <x v="1"/>
    <s v="Chilling Plant Technician"/>
    <s v="AGR/Q4205"/>
    <x v="1"/>
    <m/>
    <m/>
    <m/>
    <m/>
    <m/>
    <n v="4"/>
    <n v="1"/>
    <s v="10th Class  / Diploma /ITI with certification in HVAC, Preferably"/>
    <m/>
    <m/>
    <n v="200"/>
    <m/>
    <m/>
    <m/>
    <m/>
    <m/>
    <m/>
    <s v="I"/>
    <m/>
    <m/>
    <m/>
    <m/>
    <s v="No"/>
    <m/>
    <m/>
    <m/>
    <m/>
    <m/>
    <m/>
  </r>
  <r>
    <n v="65"/>
    <x v="1"/>
    <s v="Citrus Fruit Grower"/>
    <s v="AGR/Q0303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66"/>
    <x v="1"/>
    <s v="Climate Change &amp; Risk Mitigation Manager "/>
    <s v="AGR/Q6501"/>
    <x v="4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s v="II"/>
    <m/>
    <m/>
    <m/>
    <m/>
    <s v="No"/>
    <m/>
    <s v="7th Meeting"/>
    <m/>
    <m/>
    <m/>
    <m/>
  </r>
  <r>
    <n v="67"/>
    <x v="1"/>
    <s v="Coconut Grower"/>
    <s v="AGR/Q0503"/>
    <x v="1"/>
    <m/>
    <m/>
    <m/>
    <m/>
    <m/>
    <n v="9"/>
    <n v="1"/>
    <s v="5th Class ,Preferably"/>
    <m/>
    <m/>
    <n v="150"/>
    <m/>
    <m/>
    <m/>
    <m/>
    <m/>
    <m/>
    <s v="II"/>
    <m/>
    <m/>
    <m/>
    <m/>
    <s v="No"/>
    <m/>
    <s v="7th Meeting"/>
    <m/>
    <m/>
    <m/>
    <m/>
  </r>
  <r>
    <n v="68"/>
    <x v="1"/>
    <s v="Coffee Plantation Worker"/>
    <s v="AGR/Q0501"/>
    <x v="5"/>
    <m/>
    <m/>
    <m/>
    <m/>
    <m/>
    <n v="8"/>
    <n v="1"/>
    <s v="5th Class ,Preferably"/>
    <n v="70"/>
    <n v="110"/>
    <n v="180"/>
    <m/>
    <m/>
    <m/>
    <m/>
    <s v="Yes"/>
    <m/>
    <s v="II"/>
    <m/>
    <m/>
    <m/>
    <m/>
    <s v="No"/>
    <m/>
    <s v="7th Meeting"/>
    <m/>
    <m/>
    <m/>
    <m/>
  </r>
  <r>
    <n v="69"/>
    <x v="1"/>
    <s v="Cold Storage Manager"/>
    <s v="AGR/Q7506"/>
    <x v="4"/>
    <m/>
    <m/>
    <m/>
    <m/>
    <m/>
    <n v="6"/>
    <n v="1"/>
    <s v="Graduation"/>
    <m/>
    <m/>
    <n v="180"/>
    <m/>
    <m/>
    <m/>
    <m/>
    <m/>
    <m/>
    <s v="II"/>
    <m/>
    <m/>
    <m/>
    <m/>
    <s v="No"/>
    <m/>
    <m/>
    <m/>
    <m/>
    <m/>
    <m/>
  </r>
  <r>
    <n v="70"/>
    <x v="1"/>
    <s v="Cold Storage Supervisor"/>
    <s v="AGR/Q7505"/>
    <x v="3"/>
    <m/>
    <m/>
    <m/>
    <m/>
    <m/>
    <n v="4"/>
    <n v="1"/>
    <s v="12th Class"/>
    <m/>
    <m/>
    <n v="150"/>
    <m/>
    <m/>
    <m/>
    <m/>
    <m/>
    <m/>
    <s v="II"/>
    <m/>
    <m/>
    <m/>
    <m/>
    <s v="No"/>
    <m/>
    <m/>
    <m/>
    <m/>
    <m/>
    <m/>
  </r>
  <r>
    <n v="71"/>
    <x v="1"/>
    <s v="Coldstore Keeper"/>
    <s v="AGR/Q7507"/>
    <x v="3"/>
    <m/>
    <m/>
    <m/>
    <m/>
    <m/>
    <n v="5"/>
    <n v="1"/>
    <s v="Diploma/Degree"/>
    <m/>
    <m/>
    <n v="160"/>
    <m/>
    <m/>
    <m/>
    <m/>
    <m/>
    <m/>
    <s v="II"/>
    <m/>
    <m/>
    <m/>
    <m/>
    <s v="No"/>
    <m/>
    <m/>
    <m/>
    <m/>
    <m/>
    <m/>
  </r>
  <r>
    <n v="72"/>
    <x v="1"/>
    <s v="Community Mobilizer"/>
    <s v="AGR/Q6601"/>
    <x v="3"/>
    <m/>
    <m/>
    <m/>
    <m/>
    <m/>
    <n v="3"/>
    <n v="1"/>
    <s v="Graduation in any discipline (preferably social science)"/>
    <m/>
    <m/>
    <n v="200"/>
    <m/>
    <m/>
    <m/>
    <m/>
    <m/>
    <m/>
    <s v="II"/>
    <m/>
    <m/>
    <m/>
    <m/>
    <s v="No"/>
    <m/>
    <m/>
    <m/>
    <m/>
    <m/>
    <m/>
  </r>
  <r>
    <n v="73"/>
    <x v="1"/>
    <s v="Community Service Provider"/>
    <s v="AGR/Q7802"/>
    <x v="1"/>
    <m/>
    <m/>
    <m/>
    <m/>
    <m/>
    <n v="6"/>
    <n v="1"/>
    <s v="5th Class Pass ,Preferably"/>
    <m/>
    <m/>
    <n v="150"/>
    <m/>
    <m/>
    <m/>
    <m/>
    <m/>
    <m/>
    <s v="II"/>
    <m/>
    <m/>
    <s v="Addl Ready"/>
    <m/>
    <s v="No"/>
    <m/>
    <s v="7th Meeting"/>
    <m/>
    <m/>
    <m/>
    <m/>
  </r>
  <r>
    <n v="74"/>
    <x v="1"/>
    <s v="Coriander Cultivator"/>
    <s v="AGR/Q0602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75"/>
    <x v="1"/>
    <s v="Cotton Cultivator"/>
    <s v="AGR/Q0202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76"/>
    <x v="1"/>
    <s v="Dairy Farm Supervisor"/>
    <s v="AGR/Q4103"/>
    <x v="3"/>
    <m/>
    <m/>
    <m/>
    <m/>
    <m/>
    <n v="5"/>
    <n v="1"/>
    <s v="12th Class, Preferably"/>
    <n v="80"/>
    <n v="120"/>
    <n v="200"/>
    <m/>
    <m/>
    <m/>
    <m/>
    <s v="Yes"/>
    <m/>
    <s v="I"/>
    <m/>
    <m/>
    <m/>
    <m/>
    <s v="No"/>
    <m/>
    <m/>
    <m/>
    <m/>
    <m/>
    <m/>
  </r>
  <r>
    <n v="77"/>
    <x v="1"/>
    <s v="Dairy Farmer/Entrepreneur"/>
    <s v="AGR/Q4101"/>
    <x v="1"/>
    <m/>
    <m/>
    <m/>
    <m/>
    <m/>
    <n v="8"/>
    <n v="1"/>
    <s v="5th Class Pass ,Preferably"/>
    <n v="80"/>
    <n v="120"/>
    <n v="200"/>
    <m/>
    <m/>
    <m/>
    <m/>
    <s v="Yes"/>
    <s v="Yes"/>
    <s v="I"/>
    <s v="A"/>
    <s v="Yes"/>
    <m/>
    <m/>
    <s v="Yes"/>
    <m/>
    <s v="6th Meeting"/>
    <m/>
    <m/>
    <m/>
    <m/>
  </r>
  <r>
    <n v="78"/>
    <x v="1"/>
    <s v="Dairy Worker"/>
    <s v="AGR/Q4102"/>
    <x v="5"/>
    <m/>
    <m/>
    <m/>
    <m/>
    <m/>
    <n v="8"/>
    <n v="1"/>
    <s v="5th Class Pass ,Preferably"/>
    <m/>
    <m/>
    <n v="150"/>
    <m/>
    <m/>
    <m/>
    <m/>
    <m/>
    <m/>
    <s v="I"/>
    <m/>
    <m/>
    <m/>
    <m/>
    <s v="No"/>
    <m/>
    <s v="7th Meeting"/>
    <m/>
    <m/>
    <m/>
    <m/>
  </r>
  <r>
    <n v="79"/>
    <x v="1"/>
    <s v="Farm Worker-Layer"/>
    <s v="AGR/Q4307"/>
    <x v="0"/>
    <m/>
    <m/>
    <m/>
    <m/>
    <m/>
    <n v="5"/>
    <n v="1"/>
    <s v="8th Class, Preferably"/>
    <n v="80"/>
    <n v="120"/>
    <n v="200"/>
    <m/>
    <m/>
    <m/>
    <m/>
    <s v="Yes"/>
    <m/>
    <s v="II"/>
    <m/>
    <m/>
    <m/>
    <m/>
    <s v="No"/>
    <m/>
    <m/>
    <m/>
    <m/>
    <m/>
    <m/>
  </r>
  <r>
    <n v="80"/>
    <x v="1"/>
    <s v="Farm Workshop Foreman/Supervisor"/>
    <s v="AGR/Q1109"/>
    <x v="3"/>
    <m/>
    <m/>
    <m/>
    <m/>
    <m/>
    <n v="4"/>
    <n v="1"/>
    <s v="10th Class/ITI, Preferably"/>
    <m/>
    <m/>
    <n v="150"/>
    <m/>
    <m/>
    <m/>
    <m/>
    <m/>
    <m/>
    <s v="I"/>
    <s v="C"/>
    <m/>
    <m/>
    <m/>
    <s v="No"/>
    <m/>
    <s v="17th Meeting"/>
    <m/>
    <m/>
    <m/>
    <m/>
  </r>
  <r>
    <n v="81"/>
    <x v="1"/>
    <s v="Farm Workshop/Service Manager"/>
    <s v="AGR/Q1110"/>
    <x v="2"/>
    <m/>
    <m/>
    <m/>
    <m/>
    <m/>
    <n v="3"/>
    <n v="1"/>
    <s v="B.Tech/ B.E / Graduate in Business Administration "/>
    <m/>
    <m/>
    <n v="150"/>
    <m/>
    <m/>
    <m/>
    <m/>
    <m/>
    <m/>
    <s v="I"/>
    <s v="C"/>
    <m/>
    <m/>
    <m/>
    <s v="No"/>
    <m/>
    <s v="17th Meeting"/>
    <m/>
    <m/>
    <m/>
    <m/>
  </r>
  <r>
    <n v="82"/>
    <x v="1"/>
    <s v="Feed Technician"/>
    <s v="AGR/Q5109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3"/>
    <x v="1"/>
    <s v="Fish Seed Grower"/>
    <s v="AGR/Q4908"/>
    <x v="3"/>
    <m/>
    <m/>
    <m/>
    <m/>
    <m/>
    <n v="3"/>
    <n v="1"/>
    <s v="10th Class ,Preferably"/>
    <m/>
    <m/>
    <n v="150"/>
    <m/>
    <m/>
    <m/>
    <m/>
    <m/>
    <m/>
    <s v="I"/>
    <s v="A"/>
    <m/>
    <m/>
    <m/>
    <s v="No"/>
    <m/>
    <m/>
    <m/>
    <m/>
    <m/>
    <m/>
  </r>
  <r>
    <n v="84"/>
    <x v="1"/>
    <s v="Fisheries Extension Associate"/>
    <s v="AGR/Q5107"/>
    <x v="1"/>
    <m/>
    <m/>
    <m/>
    <m/>
    <m/>
    <n v="2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5"/>
    <x v="1"/>
    <s v="Fishing boat deckhand"/>
    <s v="AGR/Q5101"/>
    <x v="1"/>
    <m/>
    <m/>
    <m/>
    <m/>
    <m/>
    <n v="3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6"/>
    <x v="1"/>
    <s v="Fishing boat driver ( Small Mechanized vessels&lt; 20 OAL)"/>
    <s v="AGR/Q5002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7"/>
    <x v="1"/>
    <s v="Fishing boat maintenance worker"/>
    <s v="AGR/Q5102"/>
    <x v="0"/>
    <m/>
    <m/>
    <m/>
    <m/>
    <m/>
    <n v="3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8"/>
    <x v="1"/>
    <s v="Fishing boat mechanic"/>
    <s v="AGR/Q5103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9"/>
    <x v="1"/>
    <s v="Floriculturist - Open cultivation"/>
    <s v="AGR/Q0701"/>
    <x v="1"/>
    <m/>
    <m/>
    <m/>
    <m/>
    <m/>
    <n v="4"/>
    <n v="1"/>
    <s v="5th Class Pass ,Preferably"/>
    <m/>
    <m/>
    <n v="180"/>
    <m/>
    <m/>
    <m/>
    <m/>
    <m/>
    <m/>
    <s v="II"/>
    <s v="A"/>
    <m/>
    <s v="Cat 1 (Phase 1)"/>
    <m/>
    <s v="No"/>
    <m/>
    <s v="7th Meeting"/>
    <m/>
    <m/>
    <m/>
    <m/>
  </r>
  <r>
    <n v="90"/>
    <x v="1"/>
    <s v="Floriculturist - Protected cultivation"/>
    <s v="AGR/Q0702"/>
    <x v="1"/>
    <m/>
    <m/>
    <m/>
    <m/>
    <m/>
    <n v="4"/>
    <n v="1"/>
    <s v="5th Class Pass ,Preferably"/>
    <m/>
    <m/>
    <n v="200"/>
    <m/>
    <m/>
    <m/>
    <m/>
    <m/>
    <m/>
    <s v="II"/>
    <s v="C"/>
    <m/>
    <s v="Addl Ready"/>
    <m/>
    <s v="No"/>
    <m/>
    <s v="7th Meeting"/>
    <m/>
    <m/>
    <m/>
    <m/>
  </r>
  <r>
    <n v="91"/>
    <x v="1"/>
    <s v="Florist"/>
    <s v="AGR/Q0703"/>
    <x v="1"/>
    <m/>
    <m/>
    <m/>
    <m/>
    <m/>
    <n v="8"/>
    <n v="1"/>
    <s v="12th Class, Preferably with specialization in biology"/>
    <m/>
    <m/>
    <n v="200"/>
    <m/>
    <m/>
    <m/>
    <m/>
    <m/>
    <m/>
    <s v="II"/>
    <m/>
    <m/>
    <m/>
    <m/>
    <s v="No"/>
    <m/>
    <m/>
    <m/>
    <m/>
    <m/>
    <m/>
  </r>
  <r>
    <n v="92"/>
    <x v="1"/>
    <s v="Flower Handler — Packaging &amp; Palletising"/>
    <s v="AGR/Q0704"/>
    <x v="1"/>
    <m/>
    <m/>
    <m/>
    <m/>
    <m/>
    <n v="4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93"/>
    <x v="1"/>
    <s v="Forest Nursery Raiser"/>
    <s v="AGR/Q6103"/>
    <x v="1"/>
    <m/>
    <m/>
    <m/>
    <m/>
    <m/>
    <n v="6"/>
    <n v="1"/>
    <s v="5th Class, Preferably Primary Education"/>
    <n v="60"/>
    <n v="140"/>
    <n v="200"/>
    <m/>
    <m/>
    <m/>
    <m/>
    <s v="Yes"/>
    <m/>
    <s v="II"/>
    <m/>
    <m/>
    <m/>
    <m/>
    <s v="No"/>
    <m/>
    <m/>
    <m/>
    <m/>
    <m/>
    <m/>
  </r>
  <r>
    <n v="94"/>
    <x v="1"/>
    <s v="Freshwater aquaculture farmer "/>
    <s v="AGR/Q4905"/>
    <x v="1"/>
    <m/>
    <m/>
    <m/>
    <m/>
    <m/>
    <n v="4"/>
    <n v="1"/>
    <s v="8th Class, Preferably"/>
    <n v="95"/>
    <n v="105"/>
    <n v="200"/>
    <m/>
    <m/>
    <m/>
    <m/>
    <s v="Yes"/>
    <m/>
    <s v="I"/>
    <m/>
    <m/>
    <m/>
    <m/>
    <s v="No"/>
    <m/>
    <m/>
    <m/>
    <m/>
    <m/>
    <m/>
  </r>
  <r>
    <n v="95"/>
    <x v="1"/>
    <s v="Friends of Coconut Tree"/>
    <s v="AGR/Q0504"/>
    <x v="0"/>
    <m/>
    <m/>
    <m/>
    <m/>
    <m/>
    <n v="6"/>
    <n v="1"/>
    <s v="5th Class Pass ,Preferably"/>
    <m/>
    <m/>
    <n v="150"/>
    <m/>
    <m/>
    <m/>
    <m/>
    <m/>
    <m/>
    <s v="II"/>
    <m/>
    <m/>
    <m/>
    <m/>
    <s v="No"/>
    <m/>
    <s v="7th Meeting"/>
    <m/>
    <m/>
    <m/>
    <m/>
  </r>
  <r>
    <n v="96"/>
    <x v="1"/>
    <s v="Gardener"/>
    <s v="AGR/Q0801"/>
    <x v="1"/>
    <m/>
    <m/>
    <m/>
    <m/>
    <m/>
    <n v="4"/>
    <n v="1"/>
    <s v="5th Class Pass ,Preferably"/>
    <n v="130"/>
    <n v="170"/>
    <n v="300"/>
    <m/>
    <m/>
    <m/>
    <m/>
    <s v="Yes"/>
    <s v="Yes"/>
    <s v="II"/>
    <s v="A"/>
    <s v="Yes"/>
    <m/>
    <m/>
    <s v="Yes"/>
    <m/>
    <s v="7th Meeting"/>
    <m/>
    <m/>
    <m/>
    <m/>
  </r>
  <r>
    <n v="97"/>
    <x v="1"/>
    <s v="Greenhouse Fitter"/>
    <s v="AGR/Q1001"/>
    <x v="1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6th Meeting"/>
    <m/>
    <m/>
    <m/>
    <m/>
  </r>
  <r>
    <n v="98"/>
    <x v="1"/>
    <s v="Greenhouse Operator"/>
    <s v="AGR/Q1003"/>
    <x v="0"/>
    <m/>
    <m/>
    <m/>
    <m/>
    <m/>
    <n v="2"/>
    <n v="1"/>
    <s v="5th Class Pass ,Preferably"/>
    <n v="90"/>
    <n v="110"/>
    <n v="200"/>
    <m/>
    <m/>
    <m/>
    <m/>
    <s v="Yes"/>
    <s v="Yes"/>
    <s v="I"/>
    <s v="C"/>
    <s v="Yes"/>
    <m/>
    <m/>
    <s v="Yes"/>
    <m/>
    <m/>
    <m/>
    <m/>
    <m/>
    <m/>
  </r>
  <r>
    <n v="99"/>
    <x v="1"/>
    <s v="Harvesting Machine Operator"/>
    <s v="AGR/Q1102"/>
    <x v="1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7th Meeting"/>
    <m/>
    <m/>
    <m/>
    <m/>
  </r>
  <r>
    <n v="100"/>
    <x v="1"/>
    <s v="Hatchery Incharge"/>
    <s v="AGR/Q4401"/>
    <x v="3"/>
    <m/>
    <m/>
    <m/>
    <m/>
    <m/>
    <n v="7"/>
    <n v="1"/>
    <s v="No formal education"/>
    <m/>
    <m/>
    <n v="175"/>
    <m/>
    <m/>
    <m/>
    <m/>
    <m/>
    <m/>
    <s v="II"/>
    <m/>
    <m/>
    <m/>
    <m/>
    <s v="No"/>
    <m/>
    <s v="6th Meeting"/>
    <m/>
    <m/>
    <m/>
    <m/>
  </r>
  <r>
    <n v="101"/>
    <x v="1"/>
    <s v="Hatchery Production Worker"/>
    <s v="AGR/Q4901"/>
    <x v="0"/>
    <m/>
    <m/>
    <m/>
    <m/>
    <m/>
    <n v="5"/>
    <n v="1"/>
    <s v="No formal education"/>
    <m/>
    <m/>
    <n v="200"/>
    <m/>
    <m/>
    <m/>
    <m/>
    <m/>
    <m/>
    <s v="I"/>
    <m/>
    <m/>
    <m/>
    <m/>
    <s v="No"/>
    <m/>
    <s v="7th Meeting"/>
    <m/>
    <m/>
    <m/>
    <m/>
  </r>
  <r>
    <n v="102"/>
    <x v="1"/>
    <s v="Hatchery Manager"/>
    <s v="AGR/Q4912"/>
    <x v="2"/>
    <m/>
    <m/>
    <m/>
    <m/>
    <m/>
    <n v="5"/>
    <n v="1"/>
    <s v="Bachelor’s degree in Fisheries/Aquaculture/Marine Biology or Zoology"/>
    <n v="80"/>
    <n v="120"/>
    <n v="200"/>
    <m/>
    <m/>
    <m/>
    <m/>
    <s v="Yes"/>
    <m/>
    <s v="I"/>
    <m/>
    <m/>
    <m/>
    <m/>
    <s v="No"/>
    <m/>
    <m/>
    <m/>
    <m/>
    <m/>
    <m/>
  </r>
  <r>
    <n v="103"/>
    <x v="1"/>
    <s v="Inland capture fisherman cum primary processor"/>
    <s v="AGR/Q5003"/>
    <x v="1"/>
    <m/>
    <m/>
    <m/>
    <m/>
    <m/>
    <n v="5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04"/>
    <x v="1"/>
    <s v="Crab fattening farmer"/>
    <s v="AGR/Q4907"/>
    <x v="1"/>
    <m/>
    <m/>
    <m/>
    <m/>
    <m/>
    <n v="4"/>
    <n v="1"/>
    <s v="8th Class, Preferably"/>
    <m/>
    <m/>
    <n v="200"/>
    <m/>
    <m/>
    <m/>
    <m/>
    <m/>
    <m/>
    <s v="II"/>
    <m/>
    <m/>
    <m/>
    <m/>
    <s v="No"/>
    <m/>
    <m/>
    <m/>
    <m/>
    <m/>
    <m/>
  </r>
  <r>
    <n v="105"/>
    <x v="1"/>
    <s v="Maize Cultivator"/>
    <s v="AGR/Q0103"/>
    <x v="1"/>
    <m/>
    <m/>
    <m/>
    <m/>
    <m/>
    <n v="10"/>
    <n v="1"/>
    <s v="5th Class Pass ,Preferably"/>
    <m/>
    <m/>
    <n v="150"/>
    <m/>
    <m/>
    <m/>
    <m/>
    <m/>
    <m/>
    <s v="II"/>
    <m/>
    <m/>
    <m/>
    <s v="AGR102"/>
    <s v="No"/>
    <m/>
    <s v="7th Meeting"/>
    <m/>
    <m/>
    <m/>
    <m/>
  </r>
  <r>
    <n v="106"/>
    <x v="1"/>
    <s v="Mango grower"/>
    <s v="AGR/Q0302"/>
    <x v="1"/>
    <m/>
    <m/>
    <m/>
    <m/>
    <m/>
    <n v="10"/>
    <n v="1"/>
    <s v="5th Class Pass ,Preferably"/>
    <m/>
    <m/>
    <n v="180"/>
    <m/>
    <m/>
    <m/>
    <m/>
    <m/>
    <m/>
    <s v="II"/>
    <m/>
    <m/>
    <m/>
    <m/>
    <s v="No"/>
    <m/>
    <s v="7th Meeting"/>
    <m/>
    <m/>
    <m/>
    <m/>
  </r>
  <r>
    <n v="107"/>
    <x v="1"/>
    <s v="Mariculture operator"/>
    <s v="AGR/Q4909"/>
    <x v="1"/>
    <m/>
    <m/>
    <m/>
    <m/>
    <m/>
    <n v="4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08"/>
    <x v="1"/>
    <s v="Marine Capture Fisherman cum Primary Processor"/>
    <s v="AGR/Q5001"/>
    <x v="1"/>
    <m/>
    <m/>
    <m/>
    <m/>
    <m/>
    <n v="6"/>
    <n v="1"/>
    <s v="No formal education"/>
    <n v="60"/>
    <n v="90"/>
    <n v="150"/>
    <m/>
    <m/>
    <m/>
    <m/>
    <s v="Yes"/>
    <m/>
    <s v="I"/>
    <m/>
    <m/>
    <m/>
    <m/>
    <s v="No"/>
    <m/>
    <s v="7th Meeting"/>
    <m/>
    <m/>
    <m/>
    <m/>
  </r>
  <r>
    <n v="109"/>
    <x v="1"/>
    <s v="Medicial Plants Grower"/>
    <s v="AGR/Q0901"/>
    <x v="1"/>
    <m/>
    <m/>
    <m/>
    <m/>
    <m/>
    <n v="5"/>
    <n v="1"/>
    <s v="Primary Education (5th Pass Preferably)"/>
    <n v="70"/>
    <n v="110"/>
    <n v="180"/>
    <m/>
    <m/>
    <m/>
    <m/>
    <s v="Yes"/>
    <m/>
    <s v="II"/>
    <m/>
    <m/>
    <m/>
    <m/>
    <s v="No"/>
    <m/>
    <m/>
    <m/>
    <m/>
    <m/>
    <m/>
  </r>
  <r>
    <n v="110"/>
    <x v="1"/>
    <s v="Micro irrigation Technician"/>
    <s v="AGR/Q1002"/>
    <x v="1"/>
    <m/>
    <m/>
    <m/>
    <m/>
    <m/>
    <n v="4"/>
    <n v="1"/>
    <s v="8th Class Pass preferable"/>
    <n v="80"/>
    <n v="120"/>
    <n v="200"/>
    <m/>
    <m/>
    <m/>
    <m/>
    <s v="Yes"/>
    <s v="Yes"/>
    <s v="I"/>
    <s v="A"/>
    <s v="Yes"/>
    <m/>
    <m/>
    <s v="Yes"/>
    <m/>
    <s v="7th Meeting"/>
    <m/>
    <m/>
    <m/>
    <m/>
  </r>
  <r>
    <n v="111"/>
    <x v="1"/>
    <s v="Village Level Milk Collection Center Incharge"/>
    <s v="AGR/Q4202"/>
    <x v="1"/>
    <m/>
    <m/>
    <m/>
    <m/>
    <m/>
    <n v="5"/>
    <n v="1"/>
    <s v="10th Class, Preferably/ Diploma in dairy management"/>
    <m/>
    <m/>
    <n v="200"/>
    <m/>
    <m/>
    <m/>
    <m/>
    <m/>
    <m/>
    <s v="I"/>
    <m/>
    <m/>
    <m/>
    <m/>
    <s v="No"/>
    <m/>
    <m/>
    <m/>
    <m/>
    <m/>
    <m/>
  </r>
  <r>
    <n v="112"/>
    <x v="1"/>
    <s v="Milk Route Supervisor"/>
    <s v="AGR/Q4201"/>
    <x v="3"/>
    <m/>
    <m/>
    <m/>
    <m/>
    <m/>
    <n v="5"/>
    <n v="1"/>
    <s v="12th Class, Preferably/Certificate in logistics management"/>
    <m/>
    <m/>
    <n v="150"/>
    <m/>
    <m/>
    <m/>
    <m/>
    <m/>
    <m/>
    <s v="I"/>
    <m/>
    <m/>
    <m/>
    <m/>
    <s v="No"/>
    <m/>
    <m/>
    <m/>
    <m/>
    <m/>
    <m/>
  </r>
  <r>
    <n v="113"/>
    <x v="1"/>
    <s v="Milk Tester"/>
    <s v="AGR/Q4203"/>
    <x v="1"/>
    <m/>
    <m/>
    <m/>
    <m/>
    <m/>
    <n v="5"/>
    <n v="1"/>
    <s v="12th Class with certification in laboratory techniques"/>
    <m/>
    <m/>
    <n v="150"/>
    <m/>
    <m/>
    <m/>
    <m/>
    <m/>
    <m/>
    <s v="I"/>
    <m/>
    <m/>
    <m/>
    <m/>
    <s v="No"/>
    <m/>
    <m/>
    <m/>
    <m/>
    <m/>
    <m/>
  </r>
  <r>
    <n v="114"/>
    <x v="1"/>
    <s v="Fish Retailer"/>
    <s v="AGR/Q5104"/>
    <x v="0"/>
    <m/>
    <m/>
    <m/>
    <m/>
    <m/>
    <n v="2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15"/>
    <x v="1"/>
    <s v="Mushroom Grower (small entrepreneur)"/>
    <s v="AGR/Q7803"/>
    <x v="1"/>
    <m/>
    <m/>
    <m/>
    <m/>
    <m/>
    <n v="6"/>
    <n v="1"/>
    <s v="8th Class, Preferably"/>
    <n v="75"/>
    <n v="125"/>
    <n v="200"/>
    <m/>
    <m/>
    <m/>
    <m/>
    <s v="Yes"/>
    <m/>
    <s v="II"/>
    <m/>
    <m/>
    <m/>
    <m/>
    <s v="No"/>
    <m/>
    <m/>
    <m/>
    <m/>
    <m/>
    <m/>
  </r>
  <r>
    <n v="116"/>
    <x v="1"/>
    <s v="Neera Technician"/>
    <s v="AGR/Q0505"/>
    <x v="0"/>
    <m/>
    <m/>
    <m/>
    <m/>
    <m/>
    <n v="7"/>
    <n v="1"/>
    <s v="5th Class Pass ,Preferably"/>
    <m/>
    <m/>
    <n v="180"/>
    <m/>
    <m/>
    <m/>
    <m/>
    <m/>
    <m/>
    <s v="III"/>
    <m/>
    <m/>
    <m/>
    <m/>
    <s v="No"/>
    <m/>
    <s v="7th Meeting"/>
    <m/>
    <m/>
    <m/>
    <m/>
  </r>
  <r>
    <n v="117"/>
    <x v="1"/>
    <s v="Fishing Gear Technician"/>
    <s v="AGR/Q5105"/>
    <x v="1"/>
    <m/>
    <m/>
    <m/>
    <m/>
    <m/>
    <n v="3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118"/>
    <x v="1"/>
    <s v="Non Timber Forest Produce Collector "/>
    <s v="AGR/Q6102"/>
    <x v="0"/>
    <m/>
    <m/>
    <m/>
    <m/>
    <m/>
    <n v="4"/>
    <n v="1"/>
    <s v="5th Class, Preferably Primary Education"/>
    <m/>
    <m/>
    <n v="200"/>
    <m/>
    <m/>
    <m/>
    <m/>
    <m/>
    <m/>
    <s v="III"/>
    <m/>
    <m/>
    <m/>
    <m/>
    <s v="No"/>
    <m/>
    <m/>
    <m/>
    <m/>
    <m/>
    <m/>
  </r>
  <r>
    <n v="119"/>
    <x v="1"/>
    <s v="Organic Grower"/>
    <s v="AGR/Q1201"/>
    <x v="1"/>
    <m/>
    <m/>
    <m/>
    <m/>
    <m/>
    <n v="9"/>
    <n v="1"/>
    <s v="5th Class P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120"/>
    <x v="1"/>
    <s v="Ornamental fish technician"/>
    <s v="AGR/Q4910"/>
    <x v="1"/>
    <m/>
    <m/>
    <m/>
    <m/>
    <m/>
    <n v="4"/>
    <n v="1"/>
    <s v="10th Class ,Preferably"/>
    <n v="100"/>
    <n v="100"/>
    <n v="200"/>
    <m/>
    <m/>
    <m/>
    <m/>
    <s v="Yes"/>
    <m/>
    <s v="I"/>
    <m/>
    <m/>
    <m/>
    <m/>
    <s v="No"/>
    <m/>
    <m/>
    <m/>
    <m/>
    <m/>
    <m/>
  </r>
  <r>
    <n v="121"/>
    <x v="1"/>
    <s v="Operator-Reaper Thresher and Crop Residue Machinery"/>
    <s v="AGR/Q1105"/>
    <x v="1"/>
    <m/>
    <m/>
    <m/>
    <m/>
    <m/>
    <n v="5"/>
    <n v="1"/>
    <s v="8th Class, Preferably"/>
    <m/>
    <m/>
    <n v="180"/>
    <m/>
    <m/>
    <m/>
    <m/>
    <m/>
    <m/>
    <s v="I"/>
    <s v="B"/>
    <m/>
    <m/>
    <m/>
    <s v="No"/>
    <m/>
    <s v="17th Meeting"/>
    <m/>
    <m/>
    <m/>
    <m/>
  </r>
  <r>
    <n v="122"/>
    <x v="1"/>
    <s v="Packhouse Worker"/>
    <s v="AGR/Q7503"/>
    <x v="0"/>
    <m/>
    <m/>
    <m/>
    <m/>
    <m/>
    <n v="9"/>
    <n v="1"/>
    <s v="5th Class Pass ,Preferably"/>
    <n v="91"/>
    <n v="129"/>
    <n v="220"/>
    <m/>
    <m/>
    <m/>
    <m/>
    <s v="Yes"/>
    <m/>
    <s v="I"/>
    <m/>
    <m/>
    <m/>
    <m/>
    <s v="No"/>
    <m/>
    <m/>
    <m/>
    <m/>
    <m/>
    <m/>
  </r>
  <r>
    <n v="123"/>
    <x v="1"/>
    <s v="Paddy Cultivator"/>
    <s v="AGR/Q0101"/>
    <x v="1"/>
    <m/>
    <m/>
    <m/>
    <m/>
    <m/>
    <n v="8"/>
    <n v="1"/>
    <s v="5th Class Pass ,Preferably"/>
    <n v="60"/>
    <n v="90"/>
    <n v="150"/>
    <m/>
    <m/>
    <m/>
    <m/>
    <s v="Yes"/>
    <m/>
    <s v="II"/>
    <s v="A"/>
    <m/>
    <s v="Cat 1 (Phase 1)"/>
    <s v="AGR102"/>
    <s v="No"/>
    <m/>
    <s v="7th Meeting"/>
    <m/>
    <m/>
    <m/>
    <m/>
  </r>
  <r>
    <n v="124"/>
    <x v="1"/>
    <s v="Pearl culture technician"/>
    <s v="AGR/Q4913"/>
    <x v="1"/>
    <m/>
    <m/>
    <m/>
    <m/>
    <m/>
    <n v="3"/>
    <n v="1"/>
    <s v="10th Class ,Preferably"/>
    <m/>
    <m/>
    <n v="200"/>
    <m/>
    <m/>
    <m/>
    <m/>
    <m/>
    <m/>
    <s v="I"/>
    <m/>
    <m/>
    <m/>
    <m/>
    <s v="No"/>
    <m/>
    <m/>
    <m/>
    <m/>
    <m/>
    <m/>
  </r>
  <r>
    <n v="125"/>
    <x v="1"/>
    <s v="Pesticide &amp; Fertilizer Applicator"/>
    <s v="AGR/Q1202"/>
    <x v="1"/>
    <m/>
    <m/>
    <m/>
    <n v="3"/>
    <m/>
    <n v="3"/>
    <n v="1"/>
    <s v="8th Class, Preferably"/>
    <n v="90"/>
    <n v="110"/>
    <n v="200"/>
    <m/>
    <m/>
    <m/>
    <m/>
    <s v="Yes"/>
    <m/>
    <s v="II"/>
    <s v="A"/>
    <m/>
    <m/>
    <m/>
    <s v="No"/>
    <m/>
    <m/>
    <m/>
    <m/>
    <m/>
    <m/>
  </r>
  <r>
    <n v="126"/>
    <x v="1"/>
    <s v="Poultry farm manager"/>
    <s v="AGR/Q4303"/>
    <x v="4"/>
    <m/>
    <m/>
    <m/>
    <m/>
    <m/>
    <n v="6"/>
    <n v="1"/>
    <s v="Graduate degree in Agriculture with specialization in Poultry"/>
    <n v="95"/>
    <n v="145"/>
    <n v="240"/>
    <m/>
    <m/>
    <m/>
    <m/>
    <s v="Yes"/>
    <m/>
    <s v="II"/>
    <m/>
    <m/>
    <m/>
    <m/>
    <s v="No"/>
    <m/>
    <m/>
    <m/>
    <m/>
    <m/>
    <m/>
  </r>
  <r>
    <n v="127"/>
    <x v="1"/>
    <s v="Poultry feed, food safety and labelling supervisor "/>
    <s v="AGR/Q4305"/>
    <x v="3"/>
    <m/>
    <m/>
    <m/>
    <m/>
    <m/>
    <n v="6"/>
    <n v="1"/>
    <s v="12th Class"/>
    <m/>
    <m/>
    <n v="240"/>
    <m/>
    <m/>
    <m/>
    <m/>
    <m/>
    <m/>
    <s v="II"/>
    <m/>
    <m/>
    <m/>
    <m/>
    <s v="No"/>
    <m/>
    <m/>
    <m/>
    <m/>
    <m/>
    <m/>
  </r>
  <r>
    <n v="128"/>
    <x v="1"/>
    <s v="Poultry shed designer"/>
    <s v="AGR/Q4304"/>
    <x v="2"/>
    <m/>
    <m/>
    <m/>
    <m/>
    <m/>
    <n v="7"/>
    <n v="1"/>
    <s v="Bachelors degree in Architecture"/>
    <m/>
    <m/>
    <n v="240"/>
    <m/>
    <m/>
    <m/>
    <m/>
    <m/>
    <m/>
    <s v="II"/>
    <m/>
    <m/>
    <m/>
    <m/>
    <s v="No"/>
    <m/>
    <m/>
    <m/>
    <m/>
    <m/>
    <m/>
  </r>
  <r>
    <n v="129"/>
    <x v="1"/>
    <s v="Pulses Cultivator"/>
    <s v="AGR/Q0104"/>
    <x v="1"/>
    <m/>
    <m/>
    <m/>
    <m/>
    <m/>
    <n v="10"/>
    <n v="1"/>
    <s v="5th Class Pass ,Preferably"/>
    <m/>
    <m/>
    <n v="150"/>
    <m/>
    <m/>
    <m/>
    <m/>
    <m/>
    <m/>
    <s v="II"/>
    <m/>
    <m/>
    <m/>
    <m/>
    <s v="No"/>
    <m/>
    <s v="7th Meeting"/>
    <m/>
    <m/>
    <m/>
    <m/>
  </r>
  <r>
    <n v="130"/>
    <x v="1"/>
    <s v="Quality Seed Grower"/>
    <s v="AGR/Q7101"/>
    <x v="1"/>
    <m/>
    <m/>
    <m/>
    <m/>
    <m/>
    <n v="6"/>
    <n v="1"/>
    <s v="5th Class Pass ,Preferably"/>
    <n v="90"/>
    <n v="110"/>
    <n v="200"/>
    <m/>
    <m/>
    <m/>
    <m/>
    <s v="Yes"/>
    <s v="Yes"/>
    <s v="II"/>
    <s v="A"/>
    <s v="Yes"/>
    <m/>
    <m/>
    <s v="Yes"/>
    <m/>
    <s v="7th Meeting"/>
    <m/>
    <m/>
    <m/>
    <m/>
  </r>
  <r>
    <n v="131"/>
    <x v="1"/>
    <s v="Ripening Chamber Operator"/>
    <s v="AGR/Q7504"/>
    <x v="1"/>
    <m/>
    <m/>
    <m/>
    <m/>
    <m/>
    <n v="3"/>
    <n v="1"/>
    <s v="12th Class"/>
    <n v="80"/>
    <n v="140"/>
    <n v="220"/>
    <m/>
    <m/>
    <m/>
    <m/>
    <s v="Yes"/>
    <m/>
    <s v="I"/>
    <m/>
    <m/>
    <m/>
    <m/>
    <s v="No"/>
    <m/>
    <m/>
    <m/>
    <m/>
    <m/>
    <m/>
  </r>
  <r>
    <n v="132"/>
    <x v="1"/>
    <s v="Roof Top Gardener"/>
    <s v="AGR/Q0802"/>
    <x v="1"/>
    <m/>
    <m/>
    <m/>
    <m/>
    <m/>
    <n v="5"/>
    <n v="1"/>
    <s v="8th Class, Preferably"/>
    <m/>
    <m/>
    <n v="250"/>
    <m/>
    <m/>
    <m/>
    <m/>
    <m/>
    <m/>
    <s v="II"/>
    <m/>
    <m/>
    <m/>
    <m/>
    <s v="No"/>
    <m/>
    <m/>
    <m/>
    <m/>
    <m/>
    <m/>
  </r>
  <r>
    <n v="133"/>
    <x v="1"/>
    <s v="Seed Processing Worker"/>
    <s v="AGR/Q7102"/>
    <x v="0"/>
    <m/>
    <m/>
    <m/>
    <m/>
    <m/>
    <n v="5"/>
    <n v="1"/>
    <s v="No entry barrier"/>
    <n v="65"/>
    <n v="85"/>
    <n v="150"/>
    <m/>
    <m/>
    <m/>
    <m/>
    <s v="Yes"/>
    <m/>
    <s v="II"/>
    <m/>
    <m/>
    <s v="Cat 1 (Phase 1)"/>
    <m/>
    <s v="No"/>
    <m/>
    <s v="7th Meeting"/>
    <m/>
    <m/>
    <m/>
    <m/>
  </r>
  <r>
    <n v="134"/>
    <x v="1"/>
    <s v="Seed Analysis In-charge"/>
    <s v="AGR/Q7103"/>
    <x v="3"/>
    <m/>
    <m/>
    <m/>
    <m/>
    <m/>
    <n v="6"/>
    <n v="1"/>
    <s v="12th Class, Preferably"/>
    <n v="90"/>
    <n v="120"/>
    <n v="210"/>
    <m/>
    <m/>
    <m/>
    <m/>
    <s v="Yes"/>
    <m/>
    <s v="II"/>
    <m/>
    <m/>
    <m/>
    <m/>
    <s v="No"/>
    <m/>
    <m/>
    <m/>
    <m/>
    <m/>
    <m/>
  </r>
  <r>
    <n v="135"/>
    <x v="1"/>
    <s v="Seed plant production supervisor"/>
    <s v="AGR/Q7105"/>
    <x v="3"/>
    <m/>
    <m/>
    <m/>
    <m/>
    <m/>
    <n v="6"/>
    <n v="1"/>
    <s v="12th Class, Preferably"/>
    <m/>
    <m/>
    <n v="200"/>
    <m/>
    <m/>
    <m/>
    <m/>
    <m/>
    <m/>
    <s v="II"/>
    <m/>
    <m/>
    <m/>
    <m/>
    <s v="No"/>
    <m/>
    <m/>
    <m/>
    <m/>
    <m/>
    <m/>
  </r>
  <r>
    <n v="136"/>
    <x v="1"/>
    <s v="Seed processing plant technician"/>
    <s v="AGR/Q7104"/>
    <x v="1"/>
    <m/>
    <m/>
    <m/>
    <m/>
    <m/>
    <n v="5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37"/>
    <x v="1"/>
    <s v="Sericulturist"/>
    <s v="AGR/Q5201"/>
    <x v="1"/>
    <m/>
    <m/>
    <m/>
    <m/>
    <m/>
    <n v="5"/>
    <n v="1"/>
    <s v="5th Class Pass ,Preferably"/>
    <m/>
    <m/>
    <n v="180"/>
    <m/>
    <m/>
    <m/>
    <m/>
    <m/>
    <m/>
    <s v="III"/>
    <m/>
    <m/>
    <m/>
    <m/>
    <s v="No"/>
    <m/>
    <s v="7th Meeting"/>
    <m/>
    <m/>
    <m/>
    <m/>
  </r>
  <r>
    <n v="138"/>
    <x v="1"/>
    <s v="Fishing Equipment Technician (Electronics)"/>
    <s v="AGR/Q5106"/>
    <x v="1"/>
    <m/>
    <m/>
    <m/>
    <m/>
    <m/>
    <n v="3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139"/>
    <x v="1"/>
    <s v="Service and Maintenance Technician-Farm Machinery"/>
    <s v="AGR/Q1106"/>
    <x v="1"/>
    <m/>
    <m/>
    <m/>
    <m/>
    <m/>
    <n v="5"/>
    <n v="1"/>
    <s v="10th Class ,Preferably"/>
    <m/>
    <m/>
    <n v="200"/>
    <m/>
    <m/>
    <m/>
    <m/>
    <m/>
    <m/>
    <s v="I"/>
    <s v="A"/>
    <m/>
    <m/>
    <s v="AGR104"/>
    <s v="No"/>
    <m/>
    <s v="17th Meeting"/>
    <m/>
    <m/>
    <m/>
    <m/>
  </r>
  <r>
    <n v="140"/>
    <x v="1"/>
    <s v="Setting operator "/>
    <s v="AGR/Q4402"/>
    <x v="0"/>
    <m/>
    <m/>
    <m/>
    <m/>
    <m/>
    <n v="4"/>
    <n v="1"/>
    <s v="8th Class, Preferably"/>
    <m/>
    <m/>
    <n v="200"/>
    <m/>
    <m/>
    <m/>
    <m/>
    <m/>
    <m/>
    <s v="II"/>
    <m/>
    <m/>
    <m/>
    <m/>
    <s v="No"/>
    <m/>
    <m/>
    <m/>
    <m/>
    <m/>
    <m/>
  </r>
  <r>
    <n v="141"/>
    <x v="1"/>
    <s v="Shrimp farmer"/>
    <s v="AGR/Q4902"/>
    <x v="1"/>
    <m/>
    <m/>
    <m/>
    <m/>
    <m/>
    <n v="10"/>
    <n v="1"/>
    <s v="No formal education"/>
    <m/>
    <m/>
    <n v="200"/>
    <m/>
    <m/>
    <m/>
    <m/>
    <m/>
    <m/>
    <s v="I"/>
    <m/>
    <m/>
    <m/>
    <m/>
    <s v="No"/>
    <m/>
    <s v="7th Meeting"/>
    <m/>
    <m/>
    <m/>
    <m/>
  </r>
  <r>
    <n v="142"/>
    <x v="1"/>
    <s v="Small poultry farmer "/>
    <s v="AGR/Q4306"/>
    <x v="1"/>
    <m/>
    <m/>
    <m/>
    <m/>
    <m/>
    <n v="9"/>
    <n v="1"/>
    <s v="10th Class ,Preferably"/>
    <n v="100"/>
    <n v="140"/>
    <n v="240"/>
    <m/>
    <m/>
    <m/>
    <m/>
    <s v="Yes"/>
    <s v="Yes"/>
    <s v="II"/>
    <s v="A"/>
    <s v="Yes"/>
    <m/>
    <m/>
    <s v="Yes"/>
    <m/>
    <m/>
    <m/>
    <m/>
    <m/>
    <m/>
  </r>
  <r>
    <n v="143"/>
    <x v="1"/>
    <s v="Solanaceous crop cultivator"/>
    <s v="AGR/Q0402"/>
    <x v="1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Addl Ready"/>
    <m/>
    <s v="No"/>
    <m/>
    <s v="7th Meeting"/>
    <m/>
    <m/>
    <m/>
    <m/>
  </r>
  <r>
    <n v="144"/>
    <x v="1"/>
    <s v="Solar Pump technician "/>
    <s v="AGR/Q6701"/>
    <x v="1"/>
    <m/>
    <m/>
    <m/>
    <m/>
    <m/>
    <n v="6"/>
    <n v="1"/>
    <s v=" 8th Class Passed. Preferable ITI (Electrical, Mechanical)"/>
    <n v="95"/>
    <n v="145"/>
    <n v="240"/>
    <m/>
    <m/>
    <m/>
    <m/>
    <s v="Yes"/>
    <m/>
    <s v="I"/>
    <s v="A"/>
    <m/>
    <s v="Addl Ready"/>
    <m/>
    <s v="No"/>
    <m/>
    <s v="7th Meeting"/>
    <m/>
    <m/>
    <m/>
    <m/>
  </r>
  <r>
    <n v="145"/>
    <x v="1"/>
    <s v="Soyabean Cultivator"/>
    <s v="AGR/Q0201"/>
    <x v="1"/>
    <m/>
    <m/>
    <m/>
    <m/>
    <m/>
    <n v="10"/>
    <n v="1"/>
    <s v="5th Class Pass ,Preferably"/>
    <n v="60"/>
    <n v="90"/>
    <n v="150"/>
    <m/>
    <m/>
    <m/>
    <m/>
    <s v="Yes"/>
    <m/>
    <s v="II"/>
    <s v="A"/>
    <m/>
    <s v="Cat 1 (Phase 1)"/>
    <m/>
    <s v="No"/>
    <m/>
    <s v="7th Meeting"/>
    <m/>
    <m/>
    <m/>
    <m/>
  </r>
  <r>
    <n v="146"/>
    <x v="1"/>
    <s v="Sugarcane Cultivator"/>
    <s v="AGR/Q0203"/>
    <x v="1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Cat 1 (Phase 1)"/>
    <m/>
    <s v="No"/>
    <m/>
    <s v="7th Meeting"/>
    <m/>
    <m/>
    <m/>
    <m/>
  </r>
  <r>
    <n v="147"/>
    <x v="1"/>
    <s v="Supply Chain Field Assistant"/>
    <s v="AGR/Q7501"/>
    <x v="1"/>
    <m/>
    <m/>
    <m/>
    <m/>
    <m/>
    <n v="6"/>
    <n v="1"/>
    <s v="12th Class Pass preferable"/>
    <n v="80"/>
    <n v="100"/>
    <n v="180"/>
    <m/>
    <m/>
    <m/>
    <m/>
    <s v="Yes"/>
    <m/>
    <s v="II"/>
    <m/>
    <m/>
    <m/>
    <m/>
    <s v="No"/>
    <m/>
    <s v="7th Meeting"/>
    <m/>
    <m/>
    <m/>
    <m/>
  </r>
  <r>
    <n v="148"/>
    <x v="1"/>
    <s v="Tea plantation worker"/>
    <s v="AGR/Q0502"/>
    <x v="5"/>
    <m/>
    <m/>
    <m/>
    <m/>
    <m/>
    <n v="8"/>
    <n v="1"/>
    <s v="5th Class Pass ,Preferably"/>
    <n v="80"/>
    <n v="110"/>
    <n v="190"/>
    <m/>
    <m/>
    <m/>
    <m/>
    <s v="Yes"/>
    <m/>
    <s v="II"/>
    <s v="A"/>
    <m/>
    <s v="Addl Ready"/>
    <m/>
    <s v="No"/>
    <m/>
    <s v="7th Meeting"/>
    <m/>
    <m/>
    <m/>
    <m/>
  </r>
  <r>
    <n v="149"/>
    <x v="1"/>
    <s v="Tractor operator"/>
    <s v="AGR/Q1101"/>
    <x v="1"/>
    <m/>
    <m/>
    <m/>
    <m/>
    <m/>
    <n v="3"/>
    <n v="1"/>
    <s v="10th Class ,Preferably"/>
    <n v="88"/>
    <n v="112"/>
    <n v="200"/>
    <m/>
    <m/>
    <m/>
    <m/>
    <s v="Yes"/>
    <s v="Yes"/>
    <s v="I"/>
    <s v="A"/>
    <s v="Yes"/>
    <m/>
    <s v="AGR101"/>
    <s v="Yes"/>
    <m/>
    <s v="7th Meeting"/>
    <m/>
    <m/>
    <m/>
    <m/>
  </r>
  <r>
    <n v="150"/>
    <x v="1"/>
    <s v="Tuber crop cultivator"/>
    <s v="AGR/Q0403"/>
    <x v="1"/>
    <m/>
    <m/>
    <m/>
    <m/>
    <m/>
    <n v="10"/>
    <n v="1"/>
    <s v="10th Standard pass, preferably"/>
    <m/>
    <m/>
    <n v="180"/>
    <m/>
    <m/>
    <m/>
    <m/>
    <m/>
    <m/>
    <s v="II"/>
    <m/>
    <m/>
    <m/>
    <m/>
    <s v="No"/>
    <m/>
    <s v="7th Meeting"/>
    <m/>
    <m/>
    <m/>
    <m/>
  </r>
  <r>
    <n v="151"/>
    <x v="1"/>
    <s v="Vermicompost producer"/>
    <s v="AGR/Q1203"/>
    <x v="1"/>
    <m/>
    <m/>
    <m/>
    <m/>
    <m/>
    <n v="5"/>
    <n v="1"/>
    <s v="10th Standard pass, preferably"/>
    <n v="90"/>
    <n v="110"/>
    <n v="200"/>
    <m/>
    <m/>
    <m/>
    <m/>
    <s v="Yes"/>
    <m/>
    <s v="II"/>
    <s v="A"/>
    <m/>
    <s v="Addl Ready"/>
    <m/>
    <s v="No"/>
    <m/>
    <m/>
    <m/>
    <m/>
    <m/>
    <m/>
  </r>
  <r>
    <n v="152"/>
    <x v="1"/>
    <s v="Veterinary Clinical Assistant "/>
    <s v="AGR/Q4802"/>
    <x v="3"/>
    <m/>
    <m/>
    <m/>
    <m/>
    <m/>
    <n v="14"/>
    <n v="1"/>
    <s v="8th Standard pass, preferably"/>
    <m/>
    <m/>
    <n v="1061"/>
    <m/>
    <m/>
    <m/>
    <m/>
    <m/>
    <m/>
    <s v="I"/>
    <m/>
    <m/>
    <m/>
    <m/>
    <s v="No"/>
    <m/>
    <s v="7th Meeting"/>
    <m/>
    <m/>
    <m/>
    <m/>
  </r>
  <r>
    <n v="153"/>
    <x v="1"/>
    <s v="Veterinary Field Assistant "/>
    <s v="AGR/Q4801"/>
    <x v="3"/>
    <m/>
    <m/>
    <m/>
    <m/>
    <m/>
    <n v="15"/>
    <n v="1"/>
    <s v="Graduate"/>
    <m/>
    <m/>
    <n v="1034"/>
    <m/>
    <m/>
    <m/>
    <m/>
    <m/>
    <m/>
    <s v="I"/>
    <m/>
    <m/>
    <m/>
    <m/>
    <s v="No"/>
    <m/>
    <s v="7th Meeting"/>
    <m/>
    <m/>
    <m/>
    <m/>
  </r>
  <r>
    <n v="154"/>
    <x v="1"/>
    <s v="Village Water Technician"/>
    <s v="AGR/Q6602"/>
    <x v="1"/>
    <m/>
    <m/>
    <m/>
    <m/>
    <m/>
    <n v="4"/>
    <n v="1"/>
    <s v="Graduate"/>
    <n v="100"/>
    <n v="106"/>
    <n v="206"/>
    <m/>
    <m/>
    <m/>
    <m/>
    <s v="Yes"/>
    <m/>
    <s v="I"/>
    <m/>
    <m/>
    <m/>
    <m/>
    <s v="No"/>
    <m/>
    <m/>
    <m/>
    <m/>
    <m/>
    <m/>
  </r>
  <r>
    <n v="155"/>
    <x v="1"/>
    <s v="Warehouse Worker"/>
    <s v="AGR/Q7502"/>
    <x v="0"/>
    <m/>
    <m/>
    <m/>
    <m/>
    <m/>
    <n v="7"/>
    <n v="1"/>
    <s v="10th Class"/>
    <n v="50"/>
    <n v="80"/>
    <n v="130"/>
    <m/>
    <m/>
    <m/>
    <m/>
    <s v="Yes"/>
    <m/>
    <s v="II"/>
    <m/>
    <m/>
    <m/>
    <m/>
    <s v="No"/>
    <m/>
    <s v="7th Meeting"/>
    <m/>
    <m/>
    <m/>
    <m/>
  </r>
  <r>
    <n v="156"/>
    <x v="1"/>
    <s v="Watershed Assistant"/>
    <s v="AGR/Q6607"/>
    <x v="0"/>
    <m/>
    <m/>
    <m/>
    <m/>
    <m/>
    <n v="2"/>
    <n v="1"/>
    <s v="Preferably 5th Standard "/>
    <n v="55"/>
    <n v="145"/>
    <n v="200"/>
    <m/>
    <m/>
    <m/>
    <m/>
    <s v="Yes"/>
    <m/>
    <s v="II"/>
    <m/>
    <m/>
    <m/>
    <m/>
    <s v="No"/>
    <m/>
    <m/>
    <m/>
    <m/>
    <m/>
    <m/>
  </r>
  <r>
    <n v="157"/>
    <x v="1"/>
    <s v="Watershed Consultant"/>
    <s v="AGR/Q6603"/>
    <x v="6"/>
    <m/>
    <m/>
    <m/>
    <n v="2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s v="II"/>
    <s v="A"/>
    <m/>
    <m/>
    <m/>
    <s v="No"/>
    <m/>
    <m/>
    <m/>
    <m/>
    <m/>
    <m/>
  </r>
  <r>
    <n v="158"/>
    <x v="1"/>
    <s v="Watershed Engineer"/>
    <s v="AGR/Q4606"/>
    <x v="2"/>
    <m/>
    <m/>
    <m/>
    <m/>
    <m/>
    <n v="5"/>
    <n v="1"/>
    <s v="12th Standard Pass"/>
    <m/>
    <m/>
    <n v="200"/>
    <m/>
    <m/>
    <m/>
    <m/>
    <m/>
    <m/>
    <s v="II"/>
    <m/>
    <m/>
    <m/>
    <m/>
    <s v="No"/>
    <m/>
    <m/>
    <m/>
    <m/>
    <m/>
    <m/>
  </r>
  <r>
    <n v="159"/>
    <x v="1"/>
    <s v="Watershed Manager"/>
    <s v="AGR/Q6604"/>
    <x v="4"/>
    <m/>
    <m/>
    <m/>
    <m/>
    <m/>
    <n v="4"/>
    <n v="1"/>
    <s v="Diploma"/>
    <m/>
    <m/>
    <n v="200"/>
    <m/>
    <m/>
    <m/>
    <m/>
    <m/>
    <m/>
    <s v="II"/>
    <m/>
    <m/>
    <m/>
    <m/>
    <s v="No"/>
    <m/>
    <m/>
    <m/>
    <m/>
    <m/>
    <m/>
  </r>
  <r>
    <n v="160"/>
    <x v="1"/>
    <s v="Watershed Supervisor"/>
    <s v="AGR/Q6605"/>
    <x v="3"/>
    <m/>
    <m/>
    <m/>
    <m/>
    <m/>
    <n v="4"/>
    <n v="1"/>
    <s v="8th Standard passed"/>
    <m/>
    <m/>
    <n v="240"/>
    <m/>
    <m/>
    <m/>
    <m/>
    <m/>
    <m/>
    <s v="II"/>
    <m/>
    <m/>
    <m/>
    <m/>
    <s v="No"/>
    <m/>
    <m/>
    <m/>
    <m/>
    <m/>
    <m/>
  </r>
  <r>
    <n v="161"/>
    <x v="1"/>
    <s v="Wheat Cultivator"/>
    <s v="AGR/Q0102"/>
    <x v="1"/>
    <m/>
    <m/>
    <m/>
    <m/>
    <m/>
    <n v="10"/>
    <n v="1"/>
    <s v="ITI"/>
    <m/>
    <m/>
    <n v="150"/>
    <m/>
    <m/>
    <m/>
    <m/>
    <m/>
    <m/>
    <s v="II"/>
    <m/>
    <m/>
    <m/>
    <s v="AGR102"/>
    <s v="No"/>
    <m/>
    <s v="7th Meeting"/>
    <m/>
    <m/>
    <m/>
    <m/>
  </r>
  <r>
    <n v="162"/>
    <x v="1"/>
    <s v="Apprentice Interior Landscaper "/>
    <s v="AGR/Q0803"/>
    <x v="0"/>
    <m/>
    <m/>
    <m/>
    <m/>
    <m/>
    <n v="4"/>
    <n v="1"/>
    <s v="8th Standard passed"/>
    <m/>
    <m/>
    <m/>
    <m/>
    <m/>
    <m/>
    <m/>
    <m/>
    <m/>
    <m/>
    <m/>
    <m/>
    <m/>
    <m/>
    <s v="No"/>
    <m/>
    <m/>
    <m/>
    <m/>
    <m/>
    <m/>
  </r>
  <r>
    <n v="163"/>
    <x v="1"/>
    <s v="Assistant gardener "/>
    <s v="AGR/Q0804"/>
    <x v="0"/>
    <m/>
    <m/>
    <m/>
    <m/>
    <m/>
    <n v="4"/>
    <n v="1"/>
    <s v="Preferably class 8th"/>
    <n v="55"/>
    <n v="145"/>
    <n v="200"/>
    <m/>
    <m/>
    <m/>
    <m/>
    <s v="Yes"/>
    <m/>
    <m/>
    <m/>
    <m/>
    <m/>
    <m/>
    <s v="No"/>
    <m/>
    <m/>
    <m/>
    <m/>
    <m/>
    <m/>
  </r>
  <r>
    <n v="164"/>
    <x v="1"/>
    <s v="Assistant groundskeeper"/>
    <s v="AGR/Q0805"/>
    <x v="0"/>
    <m/>
    <m/>
    <m/>
    <m/>
    <m/>
    <n v="3"/>
    <n v="1"/>
    <s v="Preferably Class 8"/>
    <m/>
    <m/>
    <m/>
    <m/>
    <m/>
    <m/>
    <m/>
    <m/>
    <m/>
    <m/>
    <m/>
    <m/>
    <m/>
    <m/>
    <s v="No"/>
    <m/>
    <m/>
    <m/>
    <m/>
    <m/>
    <m/>
  </r>
  <r>
    <n v="165"/>
    <x v="1"/>
    <s v="Interior Landscaper "/>
    <s v="AGR/Q0806"/>
    <x v="1"/>
    <m/>
    <m/>
    <m/>
    <m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s v="No"/>
    <m/>
    <m/>
    <m/>
    <m/>
    <m/>
    <m/>
  </r>
  <r>
    <n v="166"/>
    <x v="1"/>
    <s v="Irrigation Service  Technician "/>
    <s v="AGR/Q1104"/>
    <x v="1"/>
    <m/>
    <m/>
    <m/>
    <m/>
    <m/>
    <n v="3"/>
    <n v="1"/>
    <s v="10th Class + ITI / Diploma (Electrical, Electronics)"/>
    <m/>
    <m/>
    <n v="150"/>
    <m/>
    <m/>
    <m/>
    <m/>
    <m/>
    <m/>
    <s v="I"/>
    <s v="B"/>
    <m/>
    <m/>
    <m/>
    <s v="No"/>
    <m/>
    <s v="17th Meeting"/>
    <m/>
    <m/>
    <m/>
    <m/>
  </r>
  <r>
    <n v="167"/>
    <x v="1"/>
    <s v="Nursery worker "/>
    <s v="AGR/Q0807"/>
    <x v="0"/>
    <m/>
    <m/>
    <m/>
    <m/>
    <m/>
    <n v="3"/>
    <n v="1"/>
    <s v="10th Class"/>
    <n v="65"/>
    <n v="135"/>
    <n v="200"/>
    <m/>
    <m/>
    <m/>
    <m/>
    <s v="Yes"/>
    <m/>
    <m/>
    <m/>
    <m/>
    <m/>
    <m/>
    <s v="No"/>
    <m/>
    <m/>
    <m/>
    <m/>
    <m/>
    <m/>
  </r>
  <r>
    <n v="168"/>
    <x v="1"/>
    <s v="Hydroponics Technician "/>
    <s v="AGR/Q0808"/>
    <x v="1"/>
    <m/>
    <m/>
    <m/>
    <m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s v="No"/>
    <m/>
    <m/>
    <m/>
    <m/>
    <m/>
    <m/>
  </r>
  <r>
    <n v="169"/>
    <x v="1"/>
    <s v="Vineyard grower"/>
    <s v="AGR/Q0304"/>
    <x v="1"/>
    <m/>
    <m/>
    <m/>
    <m/>
    <m/>
    <n v="7"/>
    <n v="1"/>
    <s v="Preferably class VIII"/>
    <m/>
    <m/>
    <m/>
    <m/>
    <m/>
    <m/>
    <m/>
    <m/>
    <m/>
    <m/>
    <m/>
    <m/>
    <m/>
    <m/>
    <s v="No"/>
    <m/>
    <m/>
    <m/>
    <m/>
    <m/>
    <m/>
  </r>
  <r>
    <n v="170"/>
    <x v="1"/>
    <s v="Vineyard worker "/>
    <s v="AGR/Q0305"/>
    <x v="0"/>
    <m/>
    <m/>
    <m/>
    <m/>
    <m/>
    <n v="5"/>
    <n v="1"/>
    <s v="10th Pass"/>
    <m/>
    <m/>
    <m/>
    <m/>
    <m/>
    <m/>
    <m/>
    <m/>
    <m/>
    <m/>
    <m/>
    <m/>
    <m/>
    <m/>
    <s v="No"/>
    <m/>
    <m/>
    <m/>
    <m/>
    <m/>
    <m/>
  </r>
  <r>
    <n v="171"/>
    <x v="1"/>
    <s v="Jute and Mesta Cultivator"/>
    <s v="AGR/Q0204"/>
    <x v="1"/>
    <m/>
    <m/>
    <m/>
    <m/>
    <m/>
    <n v="5"/>
    <n v="1"/>
    <s v="ITI/12th Standard with Science pass (and no vertigo problem), preferably"/>
    <m/>
    <m/>
    <m/>
    <m/>
    <m/>
    <m/>
    <m/>
    <m/>
    <m/>
    <m/>
    <m/>
    <m/>
    <m/>
    <m/>
    <s v="No"/>
    <m/>
    <m/>
    <m/>
    <m/>
    <m/>
    <m/>
  </r>
  <r>
    <n v="172"/>
    <x v="1"/>
    <s v="Lac Cultivator"/>
    <s v="AGR/Q6105"/>
    <x v="1"/>
    <m/>
    <m/>
    <m/>
    <m/>
    <m/>
    <n v="7"/>
    <n v="1"/>
    <s v="Class 10th pass"/>
    <m/>
    <m/>
    <m/>
    <m/>
    <m/>
    <m/>
    <m/>
    <m/>
    <m/>
    <m/>
    <m/>
    <m/>
    <m/>
    <m/>
    <s v="No"/>
    <m/>
    <m/>
    <m/>
    <m/>
    <m/>
    <m/>
  </r>
  <r>
    <n v="173"/>
    <x v="1"/>
    <s v="Goat Farmer"/>
    <s v="AGR/Q4501"/>
    <x v="1"/>
    <m/>
    <m/>
    <m/>
    <m/>
    <m/>
    <n v="5"/>
    <n v="1"/>
    <s v="12th Class preferable"/>
    <n v="75"/>
    <n v="125"/>
    <n v="200"/>
    <m/>
    <m/>
    <m/>
    <m/>
    <s v="Yes"/>
    <m/>
    <m/>
    <m/>
    <m/>
    <m/>
    <m/>
    <s v="No"/>
    <m/>
    <m/>
    <m/>
    <m/>
    <m/>
    <m/>
  </r>
  <r>
    <n v="174"/>
    <x v="1"/>
    <s v="Timber Grower"/>
    <s v="AGR/Q6104"/>
    <x v="1"/>
    <m/>
    <m/>
    <m/>
    <m/>
    <m/>
    <n v="7"/>
    <n v="1"/>
    <s v="12th pass with good aptitude"/>
    <m/>
    <m/>
    <m/>
    <m/>
    <m/>
    <m/>
    <m/>
    <m/>
    <m/>
    <m/>
    <m/>
    <m/>
    <m/>
    <m/>
    <s v="No"/>
    <m/>
    <m/>
    <m/>
    <m/>
    <m/>
    <m/>
  </r>
  <r>
    <n v="175"/>
    <x v="1"/>
    <s v="Essential Oil Extractor"/>
    <s v="AGR/Q0903"/>
    <x v="0"/>
    <m/>
    <m/>
    <m/>
    <m/>
    <m/>
    <n v="4"/>
    <n v="1"/>
    <s v="5th Class"/>
    <m/>
    <m/>
    <m/>
    <m/>
    <m/>
    <m/>
    <m/>
    <m/>
    <m/>
    <m/>
    <m/>
    <m/>
    <m/>
    <m/>
    <s v="No"/>
    <m/>
    <m/>
    <m/>
    <m/>
    <m/>
    <m/>
  </r>
  <r>
    <n v="176"/>
    <x v="1"/>
    <s v="Soil Sampler/Collector"/>
    <s v="AGR/Q8104"/>
    <x v="0"/>
    <m/>
    <m/>
    <m/>
    <m/>
    <m/>
    <n v="4"/>
    <n v="1"/>
    <s v="Class V"/>
    <n v="40"/>
    <n v="75"/>
    <n v="115"/>
    <n v="15"/>
    <n v="70"/>
    <n v="115"/>
    <m/>
    <s v="Yes"/>
    <m/>
    <m/>
    <m/>
    <m/>
    <m/>
    <m/>
    <s v="No"/>
    <m/>
    <m/>
    <m/>
    <m/>
    <m/>
    <m/>
  </r>
  <r>
    <n v="177"/>
    <x v="1"/>
    <s v="Soil &amp; Water Testing Lab Assistant"/>
    <s v="AGR/Q8102"/>
    <x v="1"/>
    <m/>
    <m/>
    <m/>
    <m/>
    <m/>
    <n v="4"/>
    <n v="1"/>
    <s v="10+2"/>
    <n v="60"/>
    <n v="140"/>
    <n v="200"/>
    <m/>
    <m/>
    <m/>
    <m/>
    <s v="Yes"/>
    <m/>
    <m/>
    <m/>
    <m/>
    <m/>
    <m/>
    <s v="No"/>
    <m/>
    <s v="17th Meeting"/>
    <m/>
    <m/>
    <m/>
    <m/>
  </r>
  <r>
    <n v="178"/>
    <x v="1"/>
    <s v="Soil &amp; Water Testing Lab Analyst"/>
    <s v="AGR/Q8103"/>
    <x v="3"/>
    <m/>
    <m/>
    <m/>
    <m/>
    <m/>
    <n v="5"/>
    <n v="1"/>
    <s v="Diploma in Pharmacy/ any relevant science discipline"/>
    <n v="70"/>
    <n v="170"/>
    <n v="240"/>
    <m/>
    <m/>
    <m/>
    <m/>
    <s v="Yes"/>
    <m/>
    <m/>
    <m/>
    <m/>
    <m/>
    <m/>
    <s v="No"/>
    <m/>
    <s v="17th Meeting"/>
    <m/>
    <m/>
    <m/>
    <m/>
  </r>
  <r>
    <n v="179"/>
    <x v="1"/>
    <s v="Tractor Mechanic"/>
    <s v="AGR/Q1108"/>
    <x v="1"/>
    <m/>
    <m/>
    <m/>
    <m/>
    <m/>
    <n v="6"/>
    <n v="1"/>
    <s v="12th Class"/>
    <m/>
    <m/>
    <n v="200"/>
    <m/>
    <m/>
    <m/>
    <m/>
    <m/>
    <m/>
    <m/>
    <m/>
    <m/>
    <m/>
    <m/>
    <s v="No"/>
    <m/>
    <s v="17th Meeting"/>
    <m/>
    <m/>
    <m/>
    <m/>
  </r>
  <r>
    <n v="180"/>
    <x v="1"/>
    <s v="Piggery Farmer"/>
    <s v="AGR/Q4502"/>
    <x v="1"/>
    <m/>
    <m/>
    <m/>
    <m/>
    <m/>
    <n v="8"/>
    <n v="1"/>
    <s v="Class XII"/>
    <n v="50"/>
    <n v="80"/>
    <n v="130"/>
    <n v="50"/>
    <n v="90"/>
    <n v="200"/>
    <m/>
    <m/>
    <m/>
    <m/>
    <m/>
    <m/>
    <m/>
    <m/>
    <s v="No"/>
    <m/>
    <m/>
    <m/>
    <m/>
    <m/>
    <m/>
  </r>
  <r>
    <n v="181"/>
    <x v="1"/>
    <s v="Garden cum Nursery Raiser"/>
    <s v="AGR/Q0809"/>
    <x v="1"/>
    <m/>
    <m/>
    <m/>
    <m/>
    <m/>
    <n v="6"/>
    <n v="1"/>
    <s v="NA"/>
    <n v="180"/>
    <n v="290"/>
    <n v="470"/>
    <m/>
    <m/>
    <m/>
    <m/>
    <s v="Yes"/>
    <m/>
    <s v="II"/>
    <s v="A"/>
    <m/>
    <m/>
    <m/>
    <s v="No"/>
    <d v="2017-04-07T00:00:00"/>
    <m/>
    <m/>
    <m/>
    <m/>
    <m/>
  </r>
  <r>
    <n v="182"/>
    <x v="1"/>
    <s v="Agri Research Analyst "/>
    <s v="AGR/Q7901_x000a_"/>
    <x v="4"/>
    <m/>
    <m/>
    <m/>
    <m/>
    <m/>
    <n v="4"/>
    <n v="1"/>
    <s v="Class 12th"/>
    <m/>
    <m/>
    <m/>
    <m/>
    <m/>
    <m/>
    <m/>
    <m/>
    <m/>
    <s v="I"/>
    <s v="A"/>
    <m/>
    <m/>
    <m/>
    <s v="No"/>
    <d v="2017-07-12T00:00:00"/>
    <m/>
    <m/>
    <m/>
    <m/>
    <m/>
  </r>
  <r>
    <n v="183"/>
    <x v="1"/>
    <s v="Agri Commodity Quality Assayer"/>
    <s v="AGR/Q7902_x000a_"/>
    <x v="3"/>
    <m/>
    <m/>
    <m/>
    <m/>
    <m/>
    <n v="3"/>
    <n v="1"/>
    <s v="Preferably Class XII"/>
    <m/>
    <m/>
    <m/>
    <m/>
    <m/>
    <m/>
    <m/>
    <m/>
    <m/>
    <s v="I"/>
    <s v="A"/>
    <m/>
    <m/>
    <m/>
    <s v="No"/>
    <d v="2017-07-12T00:00:00"/>
    <m/>
    <m/>
    <m/>
    <m/>
    <m/>
  </r>
  <r>
    <n v="184"/>
    <x v="1"/>
    <s v="Risk Analyst Manager-Agri Commodity"/>
    <s v="AGR/Q7903_x000a_"/>
    <x v="4"/>
    <m/>
    <m/>
    <m/>
    <m/>
    <m/>
    <n v="4"/>
    <n v="1"/>
    <s v="Preferable Class XIIth"/>
    <m/>
    <m/>
    <m/>
    <m/>
    <m/>
    <m/>
    <m/>
    <m/>
    <m/>
    <s v="I"/>
    <s v="A"/>
    <m/>
    <m/>
    <m/>
    <s v="No"/>
    <d v="2017-07-12T00:00:00"/>
    <m/>
    <m/>
    <m/>
    <m/>
    <m/>
  </r>
  <r>
    <n v="185"/>
    <x v="1"/>
    <s v="Agri Commodity Procurement Manager"/>
    <s v="AGR/Q7904_x000a_"/>
    <x v="2"/>
    <m/>
    <m/>
    <m/>
    <m/>
    <m/>
    <n v="5"/>
    <n v="1"/>
    <s v="Preferable class X, ITI"/>
    <m/>
    <m/>
    <m/>
    <m/>
    <m/>
    <m/>
    <m/>
    <m/>
    <m/>
    <s v="I"/>
    <s v="A"/>
    <m/>
    <m/>
    <m/>
    <s v="No"/>
    <d v="2017-07-12T00:00:00"/>
    <m/>
    <m/>
    <m/>
    <m/>
    <m/>
  </r>
  <r>
    <n v="186"/>
    <x v="1"/>
    <s v="Electronic Trading Supervisor-Agri Commodity"/>
    <s v="AGR/Q7905_x000a_"/>
    <x v="3"/>
    <m/>
    <m/>
    <m/>
    <m/>
    <m/>
    <n v="5"/>
    <n v="1"/>
    <s v="Preferable class X"/>
    <m/>
    <m/>
    <m/>
    <m/>
    <m/>
    <m/>
    <m/>
    <m/>
    <m/>
    <s v="I"/>
    <s v="A"/>
    <m/>
    <m/>
    <m/>
    <s v="No"/>
    <d v="2017-07-12T00:00:00"/>
    <m/>
    <m/>
    <m/>
    <m/>
    <m/>
  </r>
  <r>
    <n v="187"/>
    <x v="1"/>
    <s v="Commodity Account Manager "/>
    <s v="AGR/Q7906_x000a_"/>
    <x v="3"/>
    <m/>
    <m/>
    <m/>
    <m/>
    <m/>
    <n v="2"/>
    <n v="1"/>
    <s v="ITI (Motor Vehicle Mechanic)"/>
    <m/>
    <m/>
    <m/>
    <m/>
    <m/>
    <m/>
    <m/>
    <m/>
    <m/>
    <s v="I"/>
    <s v="A"/>
    <m/>
    <m/>
    <m/>
    <s v="No"/>
    <d v="2017-07-12T00:00:00"/>
    <m/>
    <m/>
    <m/>
    <m/>
    <m/>
  </r>
  <r>
    <n v="188"/>
    <x v="1"/>
    <s v="Produce Mapping Surveyor "/>
    <s v="AGR/Q7907_x000a_"/>
    <x v="3"/>
    <m/>
    <m/>
    <m/>
    <m/>
    <m/>
    <n v="5"/>
    <n v="1"/>
    <s v="Class X"/>
    <m/>
    <m/>
    <m/>
    <m/>
    <m/>
    <m/>
    <m/>
    <m/>
    <m/>
    <s v="I"/>
    <s v="A"/>
    <m/>
    <m/>
    <m/>
    <s v="No"/>
    <d v="2017-07-12T00:00:00"/>
    <m/>
    <m/>
    <m/>
    <m/>
    <m/>
  </r>
  <r>
    <n v="189"/>
    <x v="1"/>
    <s v="Aquaculture Fabricator"/>
    <s v="AGR/Q5110 "/>
    <x v="1"/>
    <m/>
    <m/>
    <m/>
    <m/>
    <m/>
    <n v="5"/>
    <n v="1"/>
    <s v="ITI/ Higher Secondary"/>
    <m/>
    <m/>
    <m/>
    <m/>
    <m/>
    <m/>
    <m/>
    <m/>
    <m/>
    <s v="I"/>
    <s v="A"/>
    <m/>
    <m/>
    <m/>
    <s v="No"/>
    <d v="2017-07-12T00:00:00"/>
    <m/>
    <m/>
    <m/>
    <m/>
    <m/>
  </r>
  <r>
    <n v="190"/>
    <x v="1"/>
    <s v="Institution Development Manager"/>
    <s v="AGR/Q7805"/>
    <x v="2"/>
    <m/>
    <m/>
    <m/>
    <m/>
    <m/>
    <n v="3"/>
    <n v="1"/>
    <s v="ITI in Mechanical/ Welding Technology"/>
    <m/>
    <m/>
    <m/>
    <m/>
    <m/>
    <m/>
    <m/>
    <m/>
    <m/>
    <s v="I"/>
    <s v="A"/>
    <m/>
    <m/>
    <m/>
    <s v="No"/>
    <d v="2017-07-12T00:00:00"/>
    <m/>
    <m/>
    <m/>
    <m/>
    <m/>
  </r>
  <r>
    <n v="191"/>
    <x v="1"/>
    <s v="Agri Input Dealer"/>
    <s v="AGR/Q7804"/>
    <x v="3"/>
    <m/>
    <m/>
    <m/>
    <m/>
    <m/>
    <n v="6"/>
    <n v="1"/>
    <s v="8th Class"/>
    <m/>
    <m/>
    <m/>
    <m/>
    <m/>
    <m/>
    <m/>
    <m/>
    <m/>
    <s v="I"/>
    <s v="A"/>
    <m/>
    <m/>
    <m/>
    <s v="No"/>
    <d v="2017-07-12T00:00:00"/>
    <m/>
    <m/>
    <m/>
    <m/>
    <m/>
  </r>
  <r>
    <n v="192"/>
    <x v="1"/>
    <s v="Agri Commodity Fumigation Operator"/>
    <s v="AGR/Q7908"/>
    <x v="1"/>
    <m/>
    <m/>
    <m/>
    <m/>
    <m/>
    <n v="4"/>
    <n v="1"/>
    <s v="12th Class/ Certificate Courses in Sales"/>
    <m/>
    <m/>
    <m/>
    <m/>
    <m/>
    <m/>
    <m/>
    <m/>
    <m/>
    <s v="I"/>
    <s v="A"/>
    <m/>
    <m/>
    <m/>
    <s v="No"/>
    <d v="2017-07-12T00:00:00"/>
    <m/>
    <m/>
    <m/>
    <m/>
    <m/>
  </r>
  <r>
    <n v="193"/>
    <x v="1"/>
    <s v="Agri Warehouse Supervisor"/>
    <s v="AGR/Q7510"/>
    <x v="3"/>
    <m/>
    <m/>
    <m/>
    <m/>
    <m/>
    <n v="5"/>
    <n v="1"/>
    <s v="8th Class"/>
    <m/>
    <m/>
    <m/>
    <m/>
    <m/>
    <m/>
    <m/>
    <m/>
    <m/>
    <s v="I"/>
    <s v="A"/>
    <m/>
    <m/>
    <m/>
    <s v="No"/>
    <d v="2017-07-12T00:00:00"/>
    <m/>
    <m/>
    <m/>
    <m/>
    <m/>
  </r>
  <r>
    <n v="194"/>
    <x v="1"/>
    <s v="Plant Tissue Culture Technician"/>
    <s v="AGR/Q8101"/>
    <x v="1"/>
    <m/>
    <m/>
    <m/>
    <m/>
    <m/>
    <n v="4"/>
    <n v="1"/>
    <s v="Class X"/>
    <m/>
    <m/>
    <m/>
    <m/>
    <m/>
    <m/>
    <m/>
    <m/>
    <m/>
    <s v="I"/>
    <s v="A"/>
    <m/>
    <m/>
    <m/>
    <s v="No"/>
    <d v="2017-07-12T00:00:00"/>
    <m/>
    <m/>
    <m/>
    <m/>
    <m/>
  </r>
  <r>
    <n v="195"/>
    <x v="2"/>
    <s v="Advance Pattern Maker (CAD-CAM)"/>
    <s v="AMH/Q1101"/>
    <x v="3"/>
    <m/>
    <m/>
    <m/>
    <m/>
    <m/>
    <n v="3"/>
    <n v="1"/>
    <s v="Class X"/>
    <m/>
    <m/>
    <n v="360"/>
    <m/>
    <m/>
    <m/>
    <m/>
    <m/>
    <m/>
    <s v="I"/>
    <m/>
    <m/>
    <m/>
    <m/>
    <s v="No"/>
    <m/>
    <s v="8th Meeting"/>
    <m/>
    <m/>
    <m/>
    <m/>
  </r>
  <r>
    <n v="196"/>
    <x v="2"/>
    <s v="Assistant Designer- Home Furnishing"/>
    <s v="AMH/Q1220"/>
    <x v="1"/>
    <m/>
    <m/>
    <m/>
    <m/>
    <m/>
    <n v="6"/>
    <n v="1"/>
    <s v="Class X"/>
    <m/>
    <m/>
    <n v="500"/>
    <m/>
    <m/>
    <m/>
    <m/>
    <m/>
    <m/>
    <s v="I"/>
    <m/>
    <m/>
    <m/>
    <m/>
    <s v="No"/>
    <m/>
    <s v="11th Meeting"/>
    <m/>
    <m/>
    <m/>
    <m/>
  </r>
  <r>
    <n v="197"/>
    <x v="2"/>
    <s v="Assistant Designer- Made ups"/>
    <s v="AMH/Q1230"/>
    <x v="1"/>
    <m/>
    <m/>
    <m/>
    <m/>
    <m/>
    <n v="6"/>
    <n v="1"/>
    <s v="Class VII"/>
    <m/>
    <m/>
    <n v="500"/>
    <m/>
    <m/>
    <m/>
    <m/>
    <m/>
    <m/>
    <s v="I"/>
    <m/>
    <m/>
    <m/>
    <m/>
    <s v="No"/>
    <m/>
    <s v="11th Meeting"/>
    <m/>
    <m/>
    <m/>
    <m/>
  </r>
  <r>
    <n v="198"/>
    <x v="2"/>
    <s v="Assistant Fashion Designer"/>
    <s v="AMH/Q1210"/>
    <x v="1"/>
    <m/>
    <m/>
    <m/>
    <m/>
    <m/>
    <n v="5"/>
    <n v="1"/>
    <s v="High School Education"/>
    <m/>
    <m/>
    <n v="500"/>
    <m/>
    <m/>
    <m/>
    <m/>
    <m/>
    <m/>
    <s v="I"/>
    <m/>
    <m/>
    <m/>
    <m/>
    <s v="No"/>
    <m/>
    <s v="11th Meeting"/>
    <m/>
    <m/>
    <m/>
    <m/>
  </r>
  <r>
    <n v="199"/>
    <x v="2"/>
    <s v="Boutique Manager"/>
    <s v="AMH/Q1910"/>
    <x v="4"/>
    <m/>
    <m/>
    <m/>
    <m/>
    <m/>
    <n v="5"/>
    <n v="1"/>
    <s v="VIII"/>
    <m/>
    <m/>
    <n v="600"/>
    <m/>
    <m/>
    <m/>
    <m/>
    <m/>
    <m/>
    <s v="I"/>
    <m/>
    <m/>
    <m/>
    <m/>
    <s v="No"/>
    <m/>
    <s v="11th Meeting"/>
    <m/>
    <m/>
    <m/>
    <m/>
  </r>
  <r>
    <n v="200"/>
    <x v="2"/>
    <s v="Cutting Supervisor"/>
    <s v="AMH/Q0610"/>
    <x v="3"/>
    <m/>
    <m/>
    <m/>
    <m/>
    <m/>
    <n v="6"/>
    <n v="1"/>
    <s v="10th Class /be able to swim"/>
    <m/>
    <m/>
    <n v="300"/>
    <m/>
    <m/>
    <m/>
    <m/>
    <m/>
    <m/>
    <s v="I"/>
    <m/>
    <m/>
    <m/>
    <m/>
    <s v="Yes"/>
    <m/>
    <s v="11th Meeting"/>
    <m/>
    <m/>
    <m/>
    <m/>
  </r>
  <r>
    <n v="201"/>
    <x v="2"/>
    <s v="Embroidery Machine Operator"/>
    <s v="AMH/Q0801"/>
    <x v="1"/>
    <m/>
    <m/>
    <m/>
    <m/>
    <m/>
    <n v="5"/>
    <n v="1"/>
    <s v="Class XII preferably with Biology"/>
    <m/>
    <m/>
    <n v="270"/>
    <m/>
    <m/>
    <m/>
    <m/>
    <m/>
    <m/>
    <s v="I"/>
    <m/>
    <m/>
    <m/>
    <s v="GAR502"/>
    <s v="Yes"/>
    <m/>
    <s v="8th Meeting"/>
    <m/>
    <m/>
    <m/>
    <m/>
  </r>
  <r>
    <n v="202"/>
    <x v="2"/>
    <s v="Export Assistant"/>
    <s v="AMH/Q1601"/>
    <x v="1"/>
    <m/>
    <m/>
    <m/>
    <m/>
    <m/>
    <n v="5"/>
    <n v="1"/>
    <s v="10+2 or equivalent"/>
    <n v="90"/>
    <n v="180"/>
    <n v="270"/>
    <m/>
    <m/>
    <m/>
    <m/>
    <s v="Yes"/>
    <s v="Yes"/>
    <s v="I"/>
    <s v="A"/>
    <s v="Yes"/>
    <m/>
    <m/>
    <s v="Yes"/>
    <m/>
    <s v="7th Meeting"/>
    <m/>
    <m/>
    <m/>
    <m/>
  </r>
  <r>
    <n v="203"/>
    <x v="2"/>
    <s v="Export Executive "/>
    <s v="AMH/Q1602"/>
    <x v="3"/>
    <m/>
    <m/>
    <m/>
    <m/>
    <m/>
    <n v="7"/>
    <n v="1"/>
    <s v="10+2 or equivalent"/>
    <m/>
    <m/>
    <n v="270"/>
    <m/>
    <m/>
    <m/>
    <m/>
    <m/>
    <m/>
    <s v="I"/>
    <m/>
    <m/>
    <m/>
    <m/>
    <s v="Yes"/>
    <m/>
    <s v="7th Meeting"/>
    <m/>
    <m/>
    <m/>
    <m/>
  </r>
  <r>
    <n v="204"/>
    <x v="2"/>
    <s v="Export Manager"/>
    <s v="AMH/Q1603"/>
    <x v="2"/>
    <m/>
    <m/>
    <m/>
    <m/>
    <m/>
    <n v="8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5"/>
    <x v="2"/>
    <s v="Fabric Checker"/>
    <s v="AMH/Q0101"/>
    <x v="1"/>
    <m/>
    <m/>
    <m/>
    <m/>
    <m/>
    <n v="4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6"/>
    <x v="2"/>
    <s v="Fabric Cutter - Apparel, Made-Ups &amp; Home Furnishing"/>
    <s v="AMH/Q1510"/>
    <x v="1"/>
    <m/>
    <m/>
    <m/>
    <m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s v="I"/>
    <m/>
    <m/>
    <m/>
    <m/>
    <s v="Yes"/>
    <m/>
    <s v="11th Meeting"/>
    <m/>
    <m/>
    <m/>
    <m/>
  </r>
  <r>
    <n v="207"/>
    <x v="2"/>
    <s v="Factory Compliance Auditor"/>
    <s v="AMH/Q2201"/>
    <x v="2"/>
    <m/>
    <m/>
    <m/>
    <m/>
    <m/>
    <n v="5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8"/>
    <x v="2"/>
    <s v="Fashion Designer"/>
    <s v="AMH/Q1201"/>
    <x v="3"/>
    <m/>
    <m/>
    <m/>
    <m/>
    <m/>
    <n v="5"/>
    <n v="1"/>
    <s v="Class VIII"/>
    <n v="210"/>
    <n v="510"/>
    <n v="720"/>
    <m/>
    <m/>
    <m/>
    <m/>
    <s v="Yes"/>
    <m/>
    <s v="I"/>
    <m/>
    <m/>
    <m/>
    <m/>
    <s v="No"/>
    <m/>
    <s v="8th Meeting"/>
    <m/>
    <m/>
    <m/>
    <m/>
  </r>
  <r>
    <n v="209"/>
    <x v="2"/>
    <s v="Finisher"/>
    <s v="AMH/Q2255"/>
    <x v="1"/>
    <m/>
    <m/>
    <m/>
    <m/>
    <m/>
    <n v="5"/>
    <n v="1"/>
    <s v="Graduate in any stream"/>
    <m/>
    <m/>
    <n v="300"/>
    <m/>
    <m/>
    <m/>
    <m/>
    <m/>
    <m/>
    <s v="I"/>
    <m/>
    <m/>
    <m/>
    <s v="GAR505"/>
    <s v="Yes"/>
    <m/>
    <s v="11th Meeting"/>
    <m/>
    <m/>
    <m/>
    <m/>
  </r>
  <r>
    <n v="210"/>
    <x v="2"/>
    <s v="Framer-Computerized Embroidery Machine"/>
    <s v="AMH/Q1301"/>
    <x v="1"/>
    <m/>
    <m/>
    <m/>
    <m/>
    <m/>
    <n v="5"/>
    <n v="1"/>
    <s v="12th Class,  preferably"/>
    <m/>
    <m/>
    <n v="200"/>
    <m/>
    <m/>
    <m/>
    <m/>
    <m/>
    <m/>
    <s v="I"/>
    <m/>
    <m/>
    <m/>
    <s v="GAR603"/>
    <s v="Yes"/>
    <m/>
    <s v="8th Meeting"/>
    <m/>
    <m/>
    <m/>
    <m/>
  </r>
  <r>
    <n v="211"/>
    <x v="2"/>
    <s v="Garment Cutter-CAM"/>
    <s v="AMH/Q1501"/>
    <x v="1"/>
    <m/>
    <m/>
    <m/>
    <m/>
    <m/>
    <n v="5"/>
    <n v="1"/>
    <s v="5th standard, preferably"/>
    <m/>
    <m/>
    <n v="540"/>
    <m/>
    <m/>
    <m/>
    <m/>
    <m/>
    <m/>
    <s v="I"/>
    <m/>
    <m/>
    <m/>
    <m/>
    <s v="No"/>
    <m/>
    <s v="8th Meeting"/>
    <m/>
    <m/>
    <m/>
    <m/>
  </r>
  <r>
    <n v="212"/>
    <x v="2"/>
    <s v="Hand Embroiderer"/>
    <s v="AMH/Q1001"/>
    <x v="1"/>
    <m/>
    <m/>
    <m/>
    <m/>
    <m/>
    <n v="5"/>
    <n v="1"/>
    <s v="Preferably Class 10th"/>
    <n v="60"/>
    <n v="140"/>
    <n v="200"/>
    <m/>
    <m/>
    <m/>
    <m/>
    <s v="Yes"/>
    <s v="Yes"/>
    <s v="I"/>
    <s v="A"/>
    <s v="Yes"/>
    <m/>
    <s v="GAR514"/>
    <s v="Yes"/>
    <m/>
    <s v="7th Meeting"/>
    <m/>
    <m/>
    <m/>
    <m/>
  </r>
  <r>
    <n v="213"/>
    <x v="2"/>
    <s v="Hand Embroiderer (Addawala)"/>
    <s v="AMH/Q1010"/>
    <x v="0"/>
    <m/>
    <m/>
    <m/>
    <m/>
    <m/>
    <n v="5"/>
    <n v="1"/>
    <s v="5th standard, preferably"/>
    <m/>
    <m/>
    <n v="200"/>
    <m/>
    <m/>
    <m/>
    <m/>
    <m/>
    <m/>
    <s v="I"/>
    <m/>
    <m/>
    <m/>
    <m/>
    <s v="Yes"/>
    <m/>
    <s v="11th Meeting"/>
    <m/>
    <m/>
    <m/>
    <m/>
  </r>
  <r>
    <n v="214"/>
    <x v="2"/>
    <s v="Industrial Engineer (IE) Executive"/>
    <s v="AMH/Q2001"/>
    <x v="2"/>
    <m/>
    <m/>
    <m/>
    <m/>
    <m/>
    <n v="6"/>
    <n v="1"/>
    <s v="5th standard, preferably"/>
    <m/>
    <m/>
    <n v="360"/>
    <m/>
    <m/>
    <m/>
    <m/>
    <m/>
    <m/>
    <s v="I"/>
    <m/>
    <m/>
    <m/>
    <m/>
    <s v="No"/>
    <m/>
    <s v="7th Meeting"/>
    <m/>
    <m/>
    <m/>
    <m/>
  </r>
  <r>
    <n v="215"/>
    <x v="2"/>
    <s v="Inline Checker"/>
    <s v="AMH/Q0102"/>
    <x v="0"/>
    <m/>
    <m/>
    <m/>
    <m/>
    <m/>
    <n v="4"/>
    <n v="1"/>
    <s v="10th Standard, preferably"/>
    <n v="85"/>
    <n v="185"/>
    <n v="270"/>
    <m/>
    <m/>
    <m/>
    <m/>
    <s v="Yes"/>
    <s v="Yes"/>
    <s v="I"/>
    <s v="A"/>
    <s v="Yes"/>
    <m/>
    <m/>
    <s v="Yes"/>
    <m/>
    <s v="8th Meeting"/>
    <m/>
    <m/>
    <m/>
    <m/>
  </r>
  <r>
    <n v="216"/>
    <x v="2"/>
    <s v="Layerman"/>
    <s v="AMH/Q0201"/>
    <x v="0"/>
    <m/>
    <m/>
    <m/>
    <m/>
    <m/>
    <n v="4"/>
    <n v="1"/>
    <s v="Preferably, 8th Standard"/>
    <m/>
    <m/>
    <n v="120"/>
    <m/>
    <m/>
    <m/>
    <m/>
    <m/>
    <m/>
    <s v="I"/>
    <m/>
    <m/>
    <m/>
    <m/>
    <s v="No"/>
    <m/>
    <s v="7th Meeting"/>
    <m/>
    <m/>
    <m/>
    <m/>
  </r>
  <r>
    <n v="217"/>
    <x v="2"/>
    <s v="Line Supervisor Stitching"/>
    <s v="AMH/Q0601"/>
    <x v="3"/>
    <m/>
    <m/>
    <m/>
    <m/>
    <m/>
    <n v="5"/>
    <n v="1"/>
    <s v="Preferable 12th standard passed"/>
    <m/>
    <m/>
    <n v="720"/>
    <m/>
    <m/>
    <m/>
    <m/>
    <m/>
    <m/>
    <s v="I"/>
    <m/>
    <m/>
    <m/>
    <m/>
    <s v="No"/>
    <m/>
    <s v="11th Meeting"/>
    <m/>
    <m/>
    <m/>
    <m/>
  </r>
  <r>
    <n v="218"/>
    <x v="2"/>
    <s v="Machine Maintenance Mechanic (Sewing Machine)"/>
    <s v="AMH/Q1901"/>
    <x v="3"/>
    <m/>
    <m/>
    <m/>
    <m/>
    <m/>
    <n v="4"/>
    <n v="1"/>
    <s v="Preferable primary education"/>
    <m/>
    <m/>
    <n v="540"/>
    <m/>
    <m/>
    <m/>
    <m/>
    <m/>
    <m/>
    <s v="I"/>
    <m/>
    <m/>
    <m/>
    <s v="GAR504"/>
    <s v="No"/>
    <m/>
    <s v="8th Meeting"/>
    <m/>
    <m/>
    <m/>
    <m/>
  </r>
  <r>
    <n v="219"/>
    <x v="2"/>
    <s v="Measurement Checker"/>
    <s v="AMH/Q0103"/>
    <x v="1"/>
    <m/>
    <m/>
    <m/>
    <m/>
    <m/>
    <n v="4"/>
    <n v="1"/>
    <s v="Preferably primary education"/>
    <m/>
    <m/>
    <n v="270"/>
    <m/>
    <m/>
    <m/>
    <m/>
    <m/>
    <m/>
    <s v="I"/>
    <m/>
    <m/>
    <m/>
    <m/>
    <s v="Yes"/>
    <m/>
    <s v="8th Meeting"/>
    <m/>
    <m/>
    <m/>
    <m/>
  </r>
  <r>
    <n v="220"/>
    <x v="2"/>
    <s v="Merchandiser"/>
    <s v="AMH/Q0901"/>
    <x v="3"/>
    <m/>
    <m/>
    <m/>
    <m/>
    <m/>
    <n v="6"/>
    <n v="1"/>
    <s v="Preferable Diploma"/>
    <n v="200"/>
    <n v="340"/>
    <n v="540"/>
    <m/>
    <m/>
    <m/>
    <m/>
    <s v="Yes"/>
    <m/>
    <s v="I"/>
    <m/>
    <m/>
    <m/>
    <m/>
    <s v="No"/>
    <m/>
    <s v="7th Meeting"/>
    <m/>
    <m/>
    <m/>
    <m/>
  </r>
  <r>
    <n v="221"/>
    <x v="2"/>
    <s v="Merchandiser - Made-ups &amp; Home Furnishing"/>
    <s v="AMH/Q0911"/>
    <x v="3"/>
    <m/>
    <m/>
    <m/>
    <m/>
    <m/>
    <n v="5"/>
    <n v="1"/>
    <s v="Graduate, preferably"/>
    <m/>
    <m/>
    <n v="540"/>
    <m/>
    <m/>
    <m/>
    <m/>
    <m/>
    <m/>
    <s v="I"/>
    <m/>
    <m/>
    <m/>
    <m/>
    <s v="No"/>
    <m/>
    <s v="11th Meeting"/>
    <m/>
    <m/>
    <m/>
    <m/>
  </r>
  <r>
    <n v="222"/>
    <x v="2"/>
    <s v="Online Sample Designer"/>
    <s v="AMH/Q1215"/>
    <x v="4"/>
    <m/>
    <m/>
    <m/>
    <m/>
    <m/>
    <n v="5"/>
    <n v="1"/>
    <s v="Diploma/Degree in Textile/Fashion/Garment, Preferably"/>
    <m/>
    <m/>
    <n v="600"/>
    <m/>
    <m/>
    <m/>
    <m/>
    <m/>
    <m/>
    <s v="I"/>
    <m/>
    <m/>
    <m/>
    <m/>
    <s v="No"/>
    <m/>
    <s v="11th Meeting"/>
    <m/>
    <m/>
    <m/>
    <m/>
  </r>
  <r>
    <n v="223"/>
    <x v="2"/>
    <s v="Packer"/>
    <s v="AMH/Q1407"/>
    <x v="0"/>
    <m/>
    <m/>
    <m/>
    <m/>
    <m/>
    <n v="5"/>
    <n v="1"/>
    <s v="8th Class"/>
    <n v="60"/>
    <n v="120"/>
    <n v="180"/>
    <m/>
    <m/>
    <m/>
    <m/>
    <s v="Yes"/>
    <s v="Yes"/>
    <s v="I"/>
    <s v="A"/>
    <s v="Yes"/>
    <m/>
    <s v="GAR505"/>
    <s v="Yes"/>
    <m/>
    <s v="11th Meeting"/>
    <m/>
    <m/>
    <m/>
    <m/>
  </r>
  <r>
    <n v="224"/>
    <x v="2"/>
    <s v="Pattern Master"/>
    <s v="AMH/Q1105"/>
    <x v="3"/>
    <m/>
    <m/>
    <m/>
    <m/>
    <m/>
    <n v="5"/>
    <n v="1"/>
    <s v="12th Class, Preferably"/>
    <m/>
    <m/>
    <n v="720"/>
    <m/>
    <m/>
    <m/>
    <m/>
    <m/>
    <m/>
    <s v="I"/>
    <m/>
    <m/>
    <m/>
    <m/>
    <s v="No"/>
    <m/>
    <s v="13th Meeting"/>
    <m/>
    <m/>
    <m/>
    <m/>
  </r>
  <r>
    <n v="225"/>
    <x v="2"/>
    <s v="Pressman"/>
    <s v="AMH/Q0401"/>
    <x v="1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s v="GAR505"/>
    <s v="Yes"/>
    <m/>
    <s v="8th Meeting"/>
    <m/>
    <m/>
    <m/>
    <m/>
  </r>
  <r>
    <n v="226"/>
    <x v="2"/>
    <s v="Processing Supervisor-Dyeing and Printing "/>
    <s v="AMH/Q0615"/>
    <x v="3"/>
    <m/>
    <m/>
    <m/>
    <m/>
    <m/>
    <n v="6"/>
    <n v="1"/>
    <s v="12th Class, Preferably"/>
    <m/>
    <m/>
    <n v="500"/>
    <m/>
    <m/>
    <m/>
    <m/>
    <m/>
    <m/>
    <s v="I"/>
    <m/>
    <m/>
    <m/>
    <m/>
    <s v="No"/>
    <m/>
    <s v="11th Meeting"/>
    <m/>
    <m/>
    <m/>
    <m/>
  </r>
  <r>
    <n v="227"/>
    <x v="2"/>
    <s v="Production Supervisor (Sewing)"/>
    <s v="AMH/Q2101"/>
    <x v="3"/>
    <m/>
    <m/>
    <m/>
    <m/>
    <m/>
    <n v="7"/>
    <n v="1"/>
    <s v="Graduate, preferably"/>
    <n v="210"/>
    <n v="510"/>
    <n v="720"/>
    <m/>
    <m/>
    <m/>
    <m/>
    <s v="Yes"/>
    <s v="Yes"/>
    <s v="I"/>
    <m/>
    <m/>
    <s v="Cat 1 (Phase 1)"/>
    <m/>
    <s v="No"/>
    <m/>
    <s v="7th Meeting"/>
    <m/>
    <m/>
    <m/>
    <m/>
  </r>
  <r>
    <n v="228"/>
    <x v="2"/>
    <s v="Q C Executive-Sewing Line"/>
    <s v="AMH/Q1401"/>
    <x v="3"/>
    <m/>
    <m/>
    <m/>
    <m/>
    <m/>
    <n v="6"/>
    <n v="1"/>
    <s v="Graduate/Equivalent, preferably"/>
    <m/>
    <m/>
    <n v="720"/>
    <m/>
    <m/>
    <m/>
    <m/>
    <m/>
    <m/>
    <s v="I"/>
    <m/>
    <m/>
    <m/>
    <m/>
    <s v="No"/>
    <m/>
    <s v="7th Meeting"/>
    <m/>
    <m/>
    <m/>
    <m/>
  </r>
  <r>
    <n v="229"/>
    <x v="2"/>
    <s v="Quality Assessor"/>
    <s v="AMH/Q1701"/>
    <x v="3"/>
    <m/>
    <m/>
    <m/>
    <m/>
    <m/>
    <n v="5"/>
    <n v="1"/>
    <s v="12th Class /Equivalent, preferably"/>
    <m/>
    <m/>
    <n v="540"/>
    <m/>
    <m/>
    <m/>
    <m/>
    <m/>
    <m/>
    <s v="I"/>
    <m/>
    <m/>
    <m/>
    <m/>
    <s v="No"/>
    <m/>
    <s v="8th Meeting"/>
    <m/>
    <m/>
    <m/>
    <m/>
  </r>
  <r>
    <n v="230"/>
    <x v="2"/>
    <s v="Record Keeper"/>
    <s v="AMH/Q1920"/>
    <x v="1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11th Meeting"/>
    <m/>
    <m/>
    <m/>
    <m/>
  </r>
  <r>
    <n v="231"/>
    <x v="2"/>
    <s v="Sampling Coordinator"/>
    <s v="AMH/Q1801"/>
    <x v="3"/>
    <m/>
    <m/>
    <m/>
    <m/>
    <m/>
    <n v="4"/>
    <n v="1"/>
    <s v="Graduate, with legal/social/technical specialization, preferably"/>
    <m/>
    <m/>
    <n v="360"/>
    <m/>
    <m/>
    <m/>
    <m/>
    <m/>
    <m/>
    <s v="I"/>
    <m/>
    <m/>
    <m/>
    <m/>
    <s v="No"/>
    <m/>
    <s v="8th Meeting"/>
    <m/>
    <m/>
    <m/>
    <m/>
  </r>
  <r>
    <n v="232"/>
    <x v="2"/>
    <s v="Sampling Tailor"/>
    <s v="AMH/Q0701"/>
    <x v="1"/>
    <m/>
    <m/>
    <m/>
    <m/>
    <m/>
    <n v="6"/>
    <n v="1"/>
    <s v="8th Class, Preferably"/>
    <m/>
    <m/>
    <n v="720"/>
    <m/>
    <m/>
    <m/>
    <m/>
    <m/>
    <m/>
    <s v="I"/>
    <m/>
    <m/>
    <m/>
    <m/>
    <s v="No"/>
    <m/>
    <s v="8th Meeting"/>
    <m/>
    <m/>
    <m/>
    <m/>
  </r>
  <r>
    <n v="233"/>
    <x v="2"/>
    <s v="Self Employed Tailor"/>
    <s v="AMH/Q1947"/>
    <x v="1"/>
    <m/>
    <m/>
    <m/>
    <m/>
    <m/>
    <n v="6"/>
    <n v="1"/>
    <s v="8th Class, Preferably"/>
    <n v="80"/>
    <n v="260"/>
    <n v="340"/>
    <m/>
    <m/>
    <m/>
    <m/>
    <s v="Yes"/>
    <s v="Yes"/>
    <s v="I"/>
    <s v="A"/>
    <s v="Yes"/>
    <m/>
    <s v="GAR516"/>
    <s v="Yes"/>
    <m/>
    <s v="13th Meeting"/>
    <m/>
    <m/>
    <m/>
    <m/>
  </r>
  <r>
    <n v="234"/>
    <x v="2"/>
    <s v="Sewing Machine Operator"/>
    <s v="AMH/Q0301"/>
    <x v="1"/>
    <m/>
    <m/>
    <m/>
    <m/>
    <m/>
    <n v="5"/>
    <n v="1"/>
    <s v="5th Class ,Preferably"/>
    <n v="80"/>
    <n v="190"/>
    <n v="270"/>
    <m/>
    <m/>
    <m/>
    <m/>
    <s v="Yes"/>
    <s v="Yes"/>
    <s v="I"/>
    <s v="A"/>
    <s v="Yes"/>
    <m/>
    <m/>
    <s v="Yes"/>
    <m/>
    <s v="7th Meeting"/>
    <m/>
    <m/>
    <m/>
    <m/>
  </r>
  <r>
    <n v="235"/>
    <x v="2"/>
    <s v="Sewing Machine Operator- Knits"/>
    <s v="AMH/Q0305"/>
    <x v="1"/>
    <m/>
    <m/>
    <m/>
    <m/>
    <m/>
    <n v="5"/>
    <n v="1"/>
    <s v="5th Class"/>
    <n v="90"/>
    <n v="210"/>
    <n v="300"/>
    <m/>
    <m/>
    <m/>
    <m/>
    <s v="Yes"/>
    <s v="Yes"/>
    <s v="I"/>
    <s v="A"/>
    <s v="Yes"/>
    <m/>
    <m/>
    <s v="Yes"/>
    <m/>
    <s v="11th Meeting"/>
    <m/>
    <m/>
    <m/>
    <m/>
  </r>
  <r>
    <n v="236"/>
    <x v="2"/>
    <s v="Sourcing Manager"/>
    <s v="AMH/Q0920"/>
    <x v="4"/>
    <m/>
    <m/>
    <m/>
    <m/>
    <m/>
    <n v="6"/>
    <n v="1"/>
    <s v="Preferbaly, Diploma/Degree in textile engineering"/>
    <m/>
    <m/>
    <n v="600"/>
    <m/>
    <m/>
    <m/>
    <m/>
    <m/>
    <m/>
    <s v="I"/>
    <m/>
    <m/>
    <m/>
    <m/>
    <s v="No"/>
    <m/>
    <s v="11th Meeting"/>
    <m/>
    <m/>
    <m/>
    <m/>
  </r>
  <r>
    <n v="237"/>
    <x v="2"/>
    <s v="Specialized Sewing Machine Operator"/>
    <s v="AMH/Q2301"/>
    <x v="1"/>
    <m/>
    <m/>
    <m/>
    <m/>
    <m/>
    <n v="4"/>
    <n v="1"/>
    <s v="5th Class ,Preferably"/>
    <n v="70"/>
    <n v="170"/>
    <n v="240"/>
    <m/>
    <m/>
    <m/>
    <m/>
    <s v="Yes"/>
    <m/>
    <s v="I"/>
    <m/>
    <m/>
    <s v="Addl Ready"/>
    <s v="GAR515"/>
    <s v="Yes"/>
    <m/>
    <s v="7th Meeting"/>
    <m/>
    <m/>
    <m/>
    <m/>
  </r>
  <r>
    <n v="238"/>
    <x v="2"/>
    <s v="Store Keeper"/>
    <s v="AMH/Q0501"/>
    <x v="0"/>
    <m/>
    <m/>
    <m/>
    <m/>
    <m/>
    <n v="5"/>
    <n v="1"/>
    <s v="7th Class, Preferably"/>
    <m/>
    <m/>
    <n v="240"/>
    <m/>
    <m/>
    <m/>
    <m/>
    <m/>
    <m/>
    <s v="I"/>
    <m/>
    <m/>
    <m/>
    <m/>
    <s v="Yes"/>
    <m/>
    <s v="11th Meeting"/>
    <m/>
    <m/>
    <m/>
    <m/>
  </r>
  <r>
    <n v="239"/>
    <x v="2"/>
    <s v="Washing Machine Operator"/>
    <s v="AMH/Q1810"/>
    <x v="1"/>
    <m/>
    <m/>
    <m/>
    <m/>
    <m/>
    <n v="5"/>
    <n v="1"/>
    <s v="10th Class"/>
    <n v="90"/>
    <n v="210"/>
    <n v="300"/>
    <m/>
    <m/>
    <m/>
    <m/>
    <s v="Yes"/>
    <s v="Yes"/>
    <s v="I"/>
    <s v="A"/>
    <s v="Yes"/>
    <m/>
    <m/>
    <s v="Yes"/>
    <m/>
    <s v="13th Meeting"/>
    <m/>
    <m/>
    <m/>
    <m/>
  </r>
  <r>
    <n v="240"/>
    <x v="3"/>
    <s v="2W-Delivery  Associate"/>
    <s v="ASC/Q9710"/>
    <x v="0"/>
    <m/>
    <m/>
    <m/>
    <m/>
    <m/>
    <n v="4"/>
    <n v="1"/>
    <s v="10th Class"/>
    <m/>
    <m/>
    <n v="270"/>
    <m/>
    <m/>
    <m/>
    <m/>
    <m/>
    <m/>
    <m/>
    <m/>
    <m/>
    <m/>
    <m/>
    <s v="Yes"/>
    <m/>
    <s v="9th Meeting"/>
    <m/>
    <m/>
    <m/>
    <m/>
  </r>
  <r>
    <n v="241"/>
    <x v="3"/>
    <s v="AC Specialist"/>
    <s v="ASC/Q1416"/>
    <x v="1"/>
    <m/>
    <m/>
    <m/>
    <m/>
    <m/>
    <n v="6"/>
    <n v="1"/>
    <s v="ITI in Automobile or 10th Class "/>
    <m/>
    <m/>
    <n v="400"/>
    <m/>
    <m/>
    <m/>
    <m/>
    <m/>
    <m/>
    <m/>
    <m/>
    <m/>
    <m/>
    <s v="REF704"/>
    <s v="Yes"/>
    <m/>
    <s v="8th Meeting"/>
    <m/>
    <m/>
    <m/>
    <m/>
  </r>
  <r>
    <n v="242"/>
    <x v="3"/>
    <s v="Accessory Fitter"/>
    <s v="ASC/Q1102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243"/>
    <x v="3"/>
    <s v="Ambulance Driver"/>
    <s v="ASC/Q9706"/>
    <x v="1"/>
    <m/>
    <m/>
    <m/>
    <m/>
    <m/>
    <n v="4"/>
    <n v="1"/>
    <s v="10th Class"/>
    <m/>
    <m/>
    <n v="400"/>
    <m/>
    <m/>
    <m/>
    <m/>
    <m/>
    <m/>
    <m/>
    <m/>
    <m/>
    <m/>
    <m/>
    <s v="Yes"/>
    <m/>
    <s v="8th Meeting"/>
    <m/>
    <m/>
    <m/>
    <m/>
  </r>
  <r>
    <n v="244"/>
    <x v="3"/>
    <s v="Area Manager (Auto Components)"/>
    <s v="ASC/Q1702"/>
    <x v="4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s v="No"/>
    <m/>
    <s v="9th Meeting"/>
    <m/>
    <m/>
    <m/>
    <m/>
  </r>
  <r>
    <n v="245"/>
    <x v="3"/>
    <s v="Area Parts Manager"/>
    <s v="ASC/Q0605"/>
    <x v="3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s v="Yes"/>
    <m/>
    <s v="9th Meeting"/>
    <m/>
    <m/>
    <m/>
    <m/>
  </r>
  <r>
    <n v="246"/>
    <x v="3"/>
    <s v="Area Service Manager"/>
    <s v="ASC/Q0603"/>
    <x v="2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s v="No"/>
    <m/>
    <s v="9th Meeting"/>
    <m/>
    <m/>
    <m/>
    <m/>
  </r>
  <r>
    <n v="247"/>
    <x v="3"/>
    <s v="Area Technical Lead"/>
    <s v="ASC/Q0601"/>
    <x v="2"/>
    <m/>
    <m/>
    <m/>
    <m/>
    <m/>
    <n v="5"/>
    <n v="1"/>
    <s v="B.Tech/ B.E. in any discipline"/>
    <m/>
    <m/>
    <n v="550"/>
    <m/>
    <m/>
    <m/>
    <m/>
    <m/>
    <m/>
    <m/>
    <m/>
    <m/>
    <m/>
    <m/>
    <s v="No"/>
    <m/>
    <s v="9th Meeting"/>
    <m/>
    <m/>
    <m/>
    <m/>
  </r>
  <r>
    <n v="248"/>
    <x v="3"/>
    <s v="Assembly Line Machine Setter"/>
    <s v="ASC/Q3603"/>
    <x v="2"/>
    <m/>
    <m/>
    <m/>
    <m/>
    <m/>
    <n v="6"/>
    <n v="1"/>
    <s v="Diploma in Mechanical Engineering/BSc"/>
    <m/>
    <m/>
    <n v="450"/>
    <m/>
    <m/>
    <m/>
    <m/>
    <m/>
    <m/>
    <m/>
    <m/>
    <m/>
    <m/>
    <m/>
    <s v="No"/>
    <m/>
    <s v="9th Meeting"/>
    <m/>
    <m/>
    <m/>
    <m/>
  </r>
  <r>
    <n v="249"/>
    <x v="3"/>
    <s v="Assembly Line Supervisor"/>
    <s v="ASC/Q3602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250"/>
    <x v="3"/>
    <s v="Auto Body Technician Level 3"/>
    <s v="ASC/Q1410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251"/>
    <x v="3"/>
    <s v="Auto Body Technician Level 4"/>
    <s v="ASC/Q1405"/>
    <x v="1"/>
    <m/>
    <m/>
    <m/>
    <m/>
    <m/>
    <n v="5"/>
    <n v="1"/>
    <s v="10th Class"/>
    <m/>
    <m/>
    <n v="400"/>
    <m/>
    <m/>
    <m/>
    <m/>
    <m/>
    <m/>
    <m/>
    <m/>
    <m/>
    <m/>
    <s v="AUR709"/>
    <s v="Yes"/>
    <m/>
    <s v="8th Meeting"/>
    <m/>
    <m/>
    <m/>
    <m/>
  </r>
  <r>
    <n v="252"/>
    <x v="3"/>
    <s v="Auto Component Assembly Fitter"/>
    <s v="ASC/Q3701"/>
    <x v="1"/>
    <m/>
    <m/>
    <m/>
    <m/>
    <m/>
    <n v="6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253"/>
    <x v="3"/>
    <s v="Auto Rickshaw Driver"/>
    <s v="ASC/Q9713"/>
    <x v="1"/>
    <m/>
    <m/>
    <m/>
    <m/>
    <m/>
    <n v="3"/>
    <n v="1"/>
    <s v="8th Class"/>
    <m/>
    <m/>
    <n v="320"/>
    <m/>
    <m/>
    <m/>
    <m/>
    <m/>
    <m/>
    <m/>
    <m/>
    <m/>
    <m/>
    <m/>
    <s v="No"/>
    <m/>
    <s v="10th Meeting"/>
    <m/>
    <m/>
    <m/>
    <m/>
  </r>
  <r>
    <n v="254"/>
    <x v="3"/>
    <s v="Automation Specialist"/>
    <s v="ASC/Q6807"/>
    <x v="2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s v="No"/>
    <m/>
    <s v="10th Meeting"/>
    <m/>
    <m/>
    <m/>
    <m/>
  </r>
  <r>
    <n v="255"/>
    <x v="3"/>
    <s v="Automotive Body Painting Technician Level 3"/>
    <s v="ASC/Q3303"/>
    <x v="0"/>
    <m/>
    <m/>
    <m/>
    <m/>
    <m/>
    <n v="7"/>
    <n v="1"/>
    <s v="10th Class"/>
    <m/>
    <m/>
    <n v="300"/>
    <m/>
    <m/>
    <m/>
    <m/>
    <m/>
    <m/>
    <m/>
    <m/>
    <m/>
    <m/>
    <m/>
    <s v="No"/>
    <m/>
    <s v="8th Meeting"/>
    <m/>
    <m/>
    <m/>
    <m/>
  </r>
  <r>
    <n v="256"/>
    <x v="3"/>
    <s v="Automotive Electrician Level 4"/>
    <s v="ASC/Q1408"/>
    <x v="1"/>
    <m/>
    <m/>
    <m/>
    <m/>
    <m/>
    <n v="4"/>
    <n v="1"/>
    <s v="12th Class"/>
    <n v="150"/>
    <n v="250"/>
    <n v="400"/>
    <m/>
    <m/>
    <m/>
    <m/>
    <s v="Yes"/>
    <m/>
    <m/>
    <m/>
    <m/>
    <s v="Addl Ready"/>
    <s v="AUR707"/>
    <s v="Yes"/>
    <m/>
    <s v="8th Meeting"/>
    <m/>
    <m/>
    <m/>
    <m/>
  </r>
  <r>
    <n v="257"/>
    <x v="3"/>
    <s v="Automotive Engine Repair Technician Level 4"/>
    <s v="ASC/Q1409"/>
    <x v="1"/>
    <m/>
    <m/>
    <m/>
    <m/>
    <m/>
    <n v="4"/>
    <n v="1"/>
    <s v="ITI in Automobile"/>
    <n v="200"/>
    <n v="200"/>
    <n v="400"/>
    <m/>
    <m/>
    <m/>
    <m/>
    <s v="Yes"/>
    <m/>
    <m/>
    <m/>
    <m/>
    <s v="Addl Ready"/>
    <s v="AUR708"/>
    <s v="Yes"/>
    <m/>
    <s v="8th Meeting"/>
    <m/>
    <m/>
    <m/>
    <m/>
  </r>
  <r>
    <n v="258"/>
    <x v="3"/>
    <s v="Automotive Painting Technician Level 4"/>
    <s v="ASC/Q3304"/>
    <x v="1"/>
    <m/>
    <m/>
    <m/>
    <m/>
    <m/>
    <n v="6"/>
    <n v="1"/>
    <s v="ITI – Mechanical/ Painting Technology"/>
    <m/>
    <m/>
    <n v="400"/>
    <m/>
    <m/>
    <m/>
    <m/>
    <m/>
    <m/>
    <m/>
    <m/>
    <m/>
    <m/>
    <m/>
    <s v="No"/>
    <m/>
    <s v="8th Meeting"/>
    <m/>
    <m/>
    <m/>
    <m/>
  </r>
  <r>
    <n v="259"/>
    <x v="3"/>
    <s v="Automotive Paintshop Assistant"/>
    <s v="ASC/Q3302"/>
    <x v="5"/>
    <m/>
    <m/>
    <m/>
    <m/>
    <m/>
    <n v="5"/>
    <n v="1"/>
    <s v="8th Class"/>
    <m/>
    <m/>
    <n v="250"/>
    <m/>
    <m/>
    <m/>
    <m/>
    <m/>
    <m/>
    <m/>
    <m/>
    <m/>
    <m/>
    <m/>
    <s v="No"/>
    <m/>
    <s v="8th Meeting"/>
    <m/>
    <m/>
    <m/>
    <m/>
  </r>
  <r>
    <n v="260"/>
    <x v="3"/>
    <s v="Automotive Sales Lead (Retail )"/>
    <s v="ASC/Q1007"/>
    <x v="4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s v="Yes"/>
    <m/>
    <s v="9th Meeting"/>
    <m/>
    <m/>
    <m/>
    <m/>
  </r>
  <r>
    <n v="261"/>
    <x v="3"/>
    <s v="Automotive Service Technician (Two and Three Wheelers)"/>
    <s v="ASC/Q1411"/>
    <x v="1"/>
    <m/>
    <m/>
    <m/>
    <m/>
    <m/>
    <n v="4"/>
    <n v="1"/>
    <s v="10th Class"/>
    <n v="175"/>
    <n v="275"/>
    <n v="450"/>
    <m/>
    <m/>
    <m/>
    <m/>
    <s v="Yes"/>
    <s v="Yes"/>
    <s v="I"/>
    <s v="C"/>
    <s v="Yes"/>
    <m/>
    <s v="AUR701"/>
    <s v="Yes"/>
    <m/>
    <s v="8th Meeting"/>
    <m/>
    <m/>
    <m/>
    <m/>
  </r>
  <r>
    <n v="262"/>
    <x v="3"/>
    <s v="Automotive Service Technician Level 3"/>
    <s v="ASC/Q1401"/>
    <x v="0"/>
    <m/>
    <m/>
    <m/>
    <m/>
    <m/>
    <n v="4"/>
    <n v="1"/>
    <s v="8th Class"/>
    <n v="192"/>
    <n v="418"/>
    <n v="610"/>
    <m/>
    <m/>
    <m/>
    <m/>
    <s v="Yes"/>
    <s v="Yes"/>
    <m/>
    <m/>
    <m/>
    <s v="Cat 1 (Phase 1)"/>
    <m/>
    <s v="Yes"/>
    <m/>
    <s v="8th Meeting"/>
    <m/>
    <m/>
    <m/>
    <m/>
  </r>
  <r>
    <n v="263"/>
    <x v="3"/>
    <s v="Automotive Service Technician Level 4"/>
    <s v="ASC/Q1402"/>
    <x v="1"/>
    <m/>
    <m/>
    <m/>
    <m/>
    <m/>
    <n v="5"/>
    <n v="1"/>
    <s v="10th Class"/>
    <n v="220"/>
    <n v="468"/>
    <n v="688"/>
    <m/>
    <m/>
    <m/>
    <m/>
    <s v="Yes"/>
    <m/>
    <m/>
    <m/>
    <m/>
    <m/>
    <s v="AUR702"/>
    <s v="Yes"/>
    <m/>
    <s v="8th Meeting"/>
    <m/>
    <m/>
    <m/>
    <m/>
  </r>
  <r>
    <n v="264"/>
    <x v="3"/>
    <s v="Automotive Service Technician Level 5"/>
    <s v="ASC/Q1403"/>
    <x v="3"/>
    <m/>
    <m/>
    <m/>
    <m/>
    <m/>
    <n v="6"/>
    <n v="1"/>
    <s v="Diploma in Mechanical/ Automobile Engineering"/>
    <n v="282"/>
    <n v="548"/>
    <n v="830"/>
    <m/>
    <m/>
    <m/>
    <m/>
    <s v="Yes"/>
    <m/>
    <m/>
    <m/>
    <m/>
    <s v="Addl Ready"/>
    <s v="AUR705, AUR706"/>
    <s v="No"/>
    <m/>
    <s v="8th Meeting"/>
    <m/>
    <m/>
    <m/>
    <m/>
  </r>
  <r>
    <n v="265"/>
    <x v="3"/>
    <s v="Automotive Service Technician Level 6"/>
    <s v="ASC/Q1404"/>
    <x v="2"/>
    <m/>
    <m/>
    <m/>
    <m/>
    <m/>
    <n v="8"/>
    <n v="1"/>
    <s v="Diploma in Mechanical/Automobile Engineering"/>
    <n v="347"/>
    <n v="603"/>
    <n v="950"/>
    <m/>
    <m/>
    <m/>
    <m/>
    <s v="Yes"/>
    <m/>
    <m/>
    <m/>
    <m/>
    <m/>
    <m/>
    <s v="No"/>
    <m/>
    <s v="10th Meeting"/>
    <m/>
    <m/>
    <m/>
    <m/>
  </r>
  <r>
    <n v="266"/>
    <x v="3"/>
    <s v="Body Shop In-Charge"/>
    <s v="ASC/Q1413"/>
    <x v="4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s v="No"/>
    <m/>
    <s v="9th Meeting"/>
    <m/>
    <m/>
    <m/>
    <m/>
  </r>
  <r>
    <n v="267"/>
    <x v="3"/>
    <s v="Brake Specialist"/>
    <s v="ASC/Q1414"/>
    <x v="1"/>
    <m/>
    <m/>
    <m/>
    <m/>
    <m/>
    <n v="4"/>
    <n v="1"/>
    <s v="ITI in Automobile or Class 10"/>
    <m/>
    <m/>
    <n v="380"/>
    <m/>
    <m/>
    <m/>
    <m/>
    <m/>
    <m/>
    <m/>
    <m/>
    <m/>
    <m/>
    <m/>
    <s v="Yes"/>
    <m/>
    <s v="8th Meeting"/>
    <m/>
    <m/>
    <m/>
    <m/>
  </r>
  <r>
    <n v="268"/>
    <x v="3"/>
    <s v="Casting Line In-Charge"/>
    <s v="ASC/Q3207"/>
    <x v="2"/>
    <m/>
    <m/>
    <m/>
    <m/>
    <m/>
    <n v="6"/>
    <n v="1"/>
    <s v="Diploma in Production/Foundry Engineering"/>
    <m/>
    <m/>
    <n v="450"/>
    <m/>
    <m/>
    <m/>
    <m/>
    <m/>
    <m/>
    <m/>
    <m/>
    <m/>
    <m/>
    <m/>
    <s v="No"/>
    <m/>
    <s v="9th Meeting"/>
    <m/>
    <m/>
    <m/>
    <m/>
  </r>
  <r>
    <n v="269"/>
    <x v="3"/>
    <s v="Casting Supervisor"/>
    <s v="ASC/Q3206"/>
    <x v="3"/>
    <m/>
    <m/>
    <m/>
    <m/>
    <m/>
    <n v="6"/>
    <n v="1"/>
    <s v="ITI – Mechanical"/>
    <m/>
    <m/>
    <n v="450"/>
    <m/>
    <m/>
    <m/>
    <m/>
    <m/>
    <m/>
    <m/>
    <m/>
    <m/>
    <m/>
    <m/>
    <s v="No"/>
    <m/>
    <s v="9th Meeting"/>
    <m/>
    <m/>
    <m/>
    <m/>
  </r>
  <r>
    <n v="270"/>
    <x v="3"/>
    <s v="Casting Technician Level 3"/>
    <s v="ASC/Q3202"/>
    <x v="0"/>
    <m/>
    <m/>
    <m/>
    <m/>
    <m/>
    <n v="7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271"/>
    <x v="3"/>
    <s v="Casting Technician-Sand Moulding"/>
    <s v="ASC/Q3205"/>
    <x v="1"/>
    <m/>
    <m/>
    <m/>
    <m/>
    <m/>
    <n v="10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272"/>
    <x v="3"/>
    <s v="Chauffeur L4"/>
    <s v="ASC/Q9712"/>
    <x v="1"/>
    <m/>
    <m/>
    <m/>
    <m/>
    <m/>
    <n v="5"/>
    <n v="1"/>
    <s v="12th Class"/>
    <m/>
    <m/>
    <n v="300"/>
    <m/>
    <m/>
    <m/>
    <m/>
    <m/>
    <m/>
    <m/>
    <m/>
    <m/>
    <m/>
    <m/>
    <s v="No"/>
    <m/>
    <s v="10th Meeting"/>
    <m/>
    <m/>
    <m/>
    <m/>
  </r>
  <r>
    <n v="273"/>
    <x v="3"/>
    <s v="Chauffeur L5"/>
    <s v="ASC/Q9711"/>
    <x v="3"/>
    <m/>
    <m/>
    <m/>
    <m/>
    <m/>
    <n v="6"/>
    <n v="1"/>
    <s v="12th Class"/>
    <m/>
    <m/>
    <n v="350"/>
    <m/>
    <m/>
    <m/>
    <m/>
    <m/>
    <m/>
    <m/>
    <m/>
    <m/>
    <m/>
    <m/>
    <s v="Yes"/>
    <m/>
    <s v="10th Meeting"/>
    <m/>
    <m/>
    <m/>
    <m/>
  </r>
  <r>
    <n v="274"/>
    <x v="3"/>
    <s v="Clutch Specialist"/>
    <s v="ASC/Q1415"/>
    <x v="1"/>
    <m/>
    <m/>
    <m/>
    <m/>
    <m/>
    <n v="4"/>
    <n v="1"/>
    <s v="ITI in Automobile or 10th Class "/>
    <m/>
    <m/>
    <n v="400"/>
    <m/>
    <m/>
    <m/>
    <m/>
    <m/>
    <m/>
    <m/>
    <m/>
    <m/>
    <m/>
    <m/>
    <s v="Yes"/>
    <m/>
    <s v="8th Meeting"/>
    <m/>
    <m/>
    <m/>
    <m/>
  </r>
  <r>
    <n v="275"/>
    <x v="3"/>
    <s v="CNC Operator / Machining Technician L3"/>
    <s v="ASC/Q3501"/>
    <x v="0"/>
    <m/>
    <m/>
    <m/>
    <m/>
    <m/>
    <n v="5"/>
    <n v="1"/>
    <s v="10th Class"/>
    <m/>
    <m/>
    <n v="320"/>
    <m/>
    <m/>
    <m/>
    <m/>
    <m/>
    <m/>
    <m/>
    <m/>
    <m/>
    <s v="Addl Ready"/>
    <m/>
    <s v="Yes"/>
    <m/>
    <s v="8th Meeting"/>
    <m/>
    <m/>
    <m/>
    <m/>
  </r>
  <r>
    <n v="276"/>
    <x v="3"/>
    <s v="CNC Operator / Machining Technician L4"/>
    <s v="ASC/Q3503"/>
    <x v="1"/>
    <m/>
    <m/>
    <m/>
    <m/>
    <m/>
    <n v="5"/>
    <n v="1"/>
    <s v="ITI – Mechanical/ Machine Technology"/>
    <m/>
    <m/>
    <n v="400"/>
    <m/>
    <m/>
    <m/>
    <m/>
    <m/>
    <m/>
    <m/>
    <m/>
    <m/>
    <m/>
    <m/>
    <s v="Yes"/>
    <m/>
    <s v="8th Meeting"/>
    <m/>
    <m/>
    <m/>
    <m/>
  </r>
  <r>
    <n v="277"/>
    <x v="3"/>
    <s v="Commercial Executive / Officer"/>
    <s v="ASC/Q0203"/>
    <x v="3"/>
    <m/>
    <m/>
    <m/>
    <m/>
    <m/>
    <n v="4"/>
    <n v="1"/>
    <s v="Graduate degree/ diploma in any discipline."/>
    <m/>
    <m/>
    <n v="500"/>
    <m/>
    <m/>
    <m/>
    <m/>
    <m/>
    <m/>
    <m/>
    <m/>
    <m/>
    <m/>
    <m/>
    <s v="Yes"/>
    <m/>
    <s v="9th Meeting"/>
    <m/>
    <m/>
    <m/>
    <m/>
  </r>
  <r>
    <n v="278"/>
    <x v="3"/>
    <s v="Commercial Manager _x000a_(Zonal/ Regional)"/>
    <s v="ASC/Q0204"/>
    <x v="2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s v="Yes"/>
    <m/>
    <s v="9th Meeting"/>
    <m/>
    <m/>
    <m/>
    <m/>
  </r>
  <r>
    <n v="279"/>
    <x v="3"/>
    <s v="Commercial Vehicle Driver Level 4"/>
    <s v="ASC/Q9703"/>
    <x v="1"/>
    <m/>
    <m/>
    <m/>
    <m/>
    <m/>
    <n v="5"/>
    <n v="1"/>
    <s v="8th Class, Preferably"/>
    <n v="160"/>
    <n v="240"/>
    <n v="400"/>
    <m/>
    <m/>
    <m/>
    <m/>
    <s v="Yes"/>
    <s v="Yes"/>
    <s v="I"/>
    <s v="C"/>
    <s v="Yes"/>
    <m/>
    <s v="AUR815"/>
    <s v="Yes"/>
    <m/>
    <s v="10th Meeting"/>
    <m/>
    <m/>
    <m/>
    <m/>
  </r>
  <r>
    <n v="280"/>
    <x v="3"/>
    <s v="Computer Aided Engineering - Test Executive "/>
    <s v="ASC/Q5102"/>
    <x v="2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s v="No"/>
    <m/>
    <s v="9th Meeting"/>
    <m/>
    <m/>
    <m/>
    <m/>
  </r>
  <r>
    <n v="281"/>
    <x v="3"/>
    <s v="Customer Relationship Executive"/>
    <s v="ASC/Q1106"/>
    <x v="1"/>
    <m/>
    <m/>
    <m/>
    <m/>
    <m/>
    <n v="5"/>
    <n v="1"/>
    <s v="12th Class"/>
    <m/>
    <m/>
    <n v="250"/>
    <m/>
    <m/>
    <m/>
    <m/>
    <m/>
    <m/>
    <m/>
    <m/>
    <m/>
    <m/>
    <m/>
    <s v="No"/>
    <m/>
    <s v="8th Meeting"/>
    <m/>
    <m/>
    <m/>
    <m/>
  </r>
  <r>
    <n v="282"/>
    <x v="3"/>
    <s v="Customer Relationship Manager"/>
    <s v="ASC/Q1104"/>
    <x v="4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s v="No"/>
    <m/>
    <s v="9th Meeting"/>
    <m/>
    <m/>
    <m/>
    <m/>
  </r>
  <r>
    <n v="283"/>
    <x v="3"/>
    <s v="Draughtsman/Draughtsperson"/>
    <s v="ASC/Q8201"/>
    <x v="1"/>
    <m/>
    <m/>
    <m/>
    <m/>
    <m/>
    <n v="4"/>
    <n v="1"/>
    <s v="ITI    Mechanical"/>
    <m/>
    <m/>
    <n v="450"/>
    <m/>
    <m/>
    <m/>
    <m/>
    <m/>
    <m/>
    <m/>
    <m/>
    <m/>
    <m/>
    <m/>
    <s v="No"/>
    <m/>
    <s v="9th Meeting"/>
    <m/>
    <m/>
    <m/>
    <m/>
  </r>
  <r>
    <n v="284"/>
    <x v="3"/>
    <s v="Driver Trainer"/>
    <s v="ASC/Q9708"/>
    <x v="3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s v="Yes"/>
    <m/>
    <s v="8th Meeting"/>
    <m/>
    <m/>
    <m/>
    <m/>
  </r>
  <r>
    <n v="285"/>
    <x v="3"/>
    <s v="Driving Assistant"/>
    <s v="ASC/Q9701"/>
    <x v="5"/>
    <m/>
    <m/>
    <m/>
    <m/>
    <m/>
    <n v="4"/>
    <n v="1"/>
    <s v="5th Class ,Preferably"/>
    <n v="70"/>
    <n v="130"/>
    <n v="200"/>
    <m/>
    <m/>
    <m/>
    <m/>
    <s v="Yes"/>
    <m/>
    <m/>
    <m/>
    <m/>
    <m/>
    <m/>
    <s v="Yes"/>
    <m/>
    <s v="8th Meeting"/>
    <m/>
    <m/>
    <m/>
    <m/>
  </r>
  <r>
    <n v="286"/>
    <x v="3"/>
    <s v="Equipment Designer L5"/>
    <s v="ASC/Q6405"/>
    <x v="3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s v="No"/>
    <m/>
    <s v="10th Meeting"/>
    <m/>
    <m/>
    <m/>
    <m/>
  </r>
  <r>
    <n v="287"/>
    <x v="3"/>
    <s v="Executive, Proto Manufacturing"/>
    <s v="ASC/Q6501"/>
    <x v="1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s v="No"/>
    <m/>
    <s v="8th Meeting"/>
    <m/>
    <m/>
    <m/>
    <m/>
  </r>
  <r>
    <n v="288"/>
    <x v="3"/>
    <s v="Finance, Insurance and Registration Coordinator"/>
    <s v="ASC/Q1201"/>
    <x v="3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s v="No"/>
    <m/>
    <s v="8th Meeting"/>
    <m/>
    <m/>
    <m/>
    <m/>
  </r>
  <r>
    <n v="289"/>
    <x v="3"/>
    <s v="Forging Line Supervisor"/>
    <s v="ASC/Q4502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290"/>
    <x v="3"/>
    <s v="Forging Operator"/>
    <s v="ASC/Q4501"/>
    <x v="1"/>
    <m/>
    <m/>
    <m/>
    <m/>
    <m/>
    <n v="7"/>
    <n v="1"/>
    <s v="ITI"/>
    <m/>
    <m/>
    <n v="400"/>
    <m/>
    <m/>
    <m/>
    <m/>
    <m/>
    <m/>
    <m/>
    <m/>
    <m/>
    <m/>
    <m/>
    <s v="No"/>
    <m/>
    <s v="8th Meeting"/>
    <m/>
    <m/>
    <m/>
    <m/>
  </r>
  <r>
    <n v="291"/>
    <x v="3"/>
    <s v="Forging Shift -In -Charge"/>
    <s v="ASC/Q4503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292"/>
    <x v="3"/>
    <s v="Forklift Operator (Driver)"/>
    <s v="ASC/Q9707"/>
    <x v="1"/>
    <m/>
    <m/>
    <m/>
    <m/>
    <m/>
    <n v="3"/>
    <n v="1"/>
    <s v="8th Class"/>
    <n v="90"/>
    <n v="210"/>
    <n v="300"/>
    <m/>
    <m/>
    <m/>
    <m/>
    <s v="Yes"/>
    <s v="Yes"/>
    <s v="I"/>
    <s v="C"/>
    <s v="Yes"/>
    <m/>
    <m/>
    <s v="Yes"/>
    <m/>
    <s v="8th Meeting"/>
    <m/>
    <m/>
    <m/>
    <m/>
  </r>
  <r>
    <n v="293"/>
    <x v="3"/>
    <s v="Foundry Assistant/Casting Assistant"/>
    <s v="ASC/Q3201"/>
    <x v="5"/>
    <m/>
    <m/>
    <m/>
    <m/>
    <m/>
    <n v="6"/>
    <n v="1"/>
    <s v="8th Class"/>
    <m/>
    <m/>
    <n v="250"/>
    <m/>
    <m/>
    <m/>
    <m/>
    <m/>
    <m/>
    <m/>
    <m/>
    <m/>
    <m/>
    <m/>
    <s v="Yes"/>
    <m/>
    <s v="8th Meeting"/>
    <m/>
    <m/>
    <m/>
    <m/>
  </r>
  <r>
    <n v="294"/>
    <x v="3"/>
    <s v="Fuel  Service Man/Fuel Service Dispensing Attendant"/>
    <s v="ASC/Q9604"/>
    <x v="5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s v="No"/>
    <m/>
    <s v="10th Meeting"/>
    <m/>
    <m/>
    <m/>
    <m/>
  </r>
  <r>
    <n v="295"/>
    <x v="3"/>
    <s v="Heat Treatment Shop-Metallurgist"/>
    <s v="ASC/Q3903"/>
    <x v="2"/>
    <m/>
    <m/>
    <m/>
    <m/>
    <m/>
    <n v="6"/>
    <n v="1"/>
    <s v="Diploma in Metallurgy/ Graduate in chemistry"/>
    <m/>
    <m/>
    <n v="450"/>
    <m/>
    <m/>
    <m/>
    <m/>
    <m/>
    <m/>
    <m/>
    <m/>
    <m/>
    <m/>
    <m/>
    <s v="No"/>
    <m/>
    <s v="9th Meeting"/>
    <m/>
    <m/>
    <m/>
    <m/>
  </r>
  <r>
    <n v="296"/>
    <x v="3"/>
    <s v="Heat Treatment Shop Supervisor"/>
    <s v="ASC/Q3902"/>
    <x v="3"/>
    <m/>
    <m/>
    <m/>
    <m/>
    <m/>
    <n v="6"/>
    <n v="1"/>
    <s v="Diploma in Metallurgy/ Graduate in chemistry"/>
    <m/>
    <m/>
    <n v="400"/>
    <m/>
    <m/>
    <m/>
    <m/>
    <m/>
    <m/>
    <m/>
    <m/>
    <m/>
    <m/>
    <m/>
    <s v="No"/>
    <m/>
    <s v="9th Meeting"/>
    <m/>
    <m/>
    <m/>
    <m/>
  </r>
  <r>
    <n v="297"/>
    <x v="3"/>
    <s v="Heat Treatment Technician/Furnace Operator"/>
    <s v="ASC/Q3901"/>
    <x v="1"/>
    <m/>
    <m/>
    <m/>
    <m/>
    <m/>
    <n v="7"/>
    <n v="1"/>
    <s v="12th Class ( Chemistry stream)"/>
    <m/>
    <m/>
    <n v="400"/>
    <m/>
    <m/>
    <m/>
    <m/>
    <m/>
    <m/>
    <m/>
    <m/>
    <m/>
    <m/>
    <m/>
    <s v="No"/>
    <m/>
    <s v="8th Meeting"/>
    <m/>
    <m/>
    <m/>
    <m/>
  </r>
  <r>
    <n v="298"/>
    <x v="3"/>
    <s v="Home Installer/Home delivery Manager"/>
    <s v="ASC/Q1006"/>
    <x v="2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s v="No"/>
    <m/>
    <s v="9th Meeting"/>
    <m/>
    <m/>
    <m/>
    <m/>
  </r>
  <r>
    <n v="299"/>
    <x v="3"/>
    <s v="Incharge Material Testing"/>
    <s v="ASC/Q6504"/>
    <x v="2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s v="No"/>
    <m/>
    <s v="10th Meeting"/>
    <m/>
    <m/>
    <m/>
    <m/>
  </r>
  <r>
    <n v="300"/>
    <x v="3"/>
    <s v="Industrial Engineer (Layout Design)"/>
    <s v="ASC/Q6403"/>
    <x v="3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01"/>
    <x v="3"/>
    <s v="Industrial Engineer (Workstation Design)"/>
    <s v="ASC/Q6402"/>
    <x v="1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s v="No"/>
    <m/>
    <s v="10th Meeting"/>
    <m/>
    <m/>
    <m/>
    <m/>
  </r>
  <r>
    <n v="302"/>
    <x v="3"/>
    <s v="Key Accounts Sales Manager"/>
    <s v="ASC/Q0102"/>
    <x v="3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s v="Yes"/>
    <m/>
    <s v="9th Meeting"/>
    <m/>
    <m/>
    <m/>
    <m/>
  </r>
  <r>
    <n v="303"/>
    <x v="3"/>
    <s v="Key Accounts Service Manager"/>
    <s v="ASC/Q0604"/>
    <x v="2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04"/>
    <x v="3"/>
    <s v="Lathe Operator"/>
    <s v="ASC/Q1901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305"/>
    <x v="3"/>
    <s v="Light Motor Vehicle Driver Level 3"/>
    <s v="ASC/Q9702"/>
    <x v="0"/>
    <m/>
    <m/>
    <m/>
    <m/>
    <m/>
    <n v="3"/>
    <n v="1"/>
    <s v="8th Class, Preferably"/>
    <m/>
    <m/>
    <n v="200"/>
    <m/>
    <m/>
    <m/>
    <m/>
    <m/>
    <m/>
    <m/>
    <m/>
    <m/>
    <m/>
    <m/>
    <s v="Yes"/>
    <m/>
    <s v="10th Meeting"/>
    <m/>
    <m/>
    <m/>
    <m/>
  </r>
  <r>
    <n v="306"/>
    <x v="3"/>
    <s v="Loading and Unloading Operator/ Loader"/>
    <s v="ASC/Q6101"/>
    <x v="5"/>
    <m/>
    <m/>
    <m/>
    <m/>
    <m/>
    <n v="2"/>
    <n v="1"/>
    <s v="10th Class"/>
    <m/>
    <m/>
    <n v="250"/>
    <m/>
    <m/>
    <m/>
    <m/>
    <m/>
    <m/>
    <m/>
    <m/>
    <m/>
    <m/>
    <m/>
    <s v="No"/>
    <m/>
    <s v="8th Meeting"/>
    <m/>
    <m/>
    <m/>
    <m/>
  </r>
  <r>
    <n v="307"/>
    <x v="3"/>
    <s v="Machine Setter / Master Technician"/>
    <s v="ASC/Q3506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308"/>
    <x v="3"/>
    <s v="Machine Shop Supervisor"/>
    <s v="ASC/Q3505"/>
    <x v="3"/>
    <m/>
    <m/>
    <m/>
    <m/>
    <m/>
    <n v="6"/>
    <n v="1"/>
    <s v="ITI Mechanical"/>
    <m/>
    <m/>
    <n v="400"/>
    <m/>
    <m/>
    <m/>
    <m/>
    <m/>
    <m/>
    <m/>
    <m/>
    <m/>
    <m/>
    <m/>
    <s v="No"/>
    <m/>
    <s v="9th Meeting"/>
    <m/>
    <m/>
    <m/>
    <m/>
  </r>
  <r>
    <n v="309"/>
    <x v="3"/>
    <s v="Machining Assistant"/>
    <s v="ASC/Q3502"/>
    <x v="5"/>
    <m/>
    <m/>
    <m/>
    <m/>
    <m/>
    <n v="4"/>
    <n v="1"/>
    <s v="9th Class"/>
    <m/>
    <m/>
    <n v="250"/>
    <m/>
    <m/>
    <m/>
    <m/>
    <m/>
    <m/>
    <m/>
    <m/>
    <m/>
    <m/>
    <m/>
    <s v="Yes"/>
    <m/>
    <s v="9th Meeting"/>
    <m/>
    <m/>
    <m/>
    <m/>
  </r>
  <r>
    <n v="310"/>
    <x v="3"/>
    <s v="Maintenance Assistant"/>
    <s v="ASC/Q6806"/>
    <x v="5"/>
    <m/>
    <m/>
    <m/>
    <m/>
    <m/>
    <n v="2"/>
    <n v="1"/>
    <s v="ITI"/>
    <m/>
    <m/>
    <n v="300"/>
    <m/>
    <m/>
    <m/>
    <m/>
    <m/>
    <m/>
    <m/>
    <m/>
    <m/>
    <m/>
    <m/>
    <s v="Yes"/>
    <m/>
    <s v="9th Meeting"/>
    <m/>
    <m/>
    <m/>
    <m/>
  </r>
  <r>
    <n v="311"/>
    <x v="3"/>
    <s v="Maintenance Technician-Electrical L3 "/>
    <s v="ASC/Q6804"/>
    <x v="0"/>
    <m/>
    <m/>
    <m/>
    <m/>
    <m/>
    <n v="4"/>
    <n v="1"/>
    <s v="Diploma / Electrical / Electronics Engineering"/>
    <m/>
    <m/>
    <n v="350"/>
    <m/>
    <m/>
    <m/>
    <m/>
    <m/>
    <m/>
    <m/>
    <m/>
    <m/>
    <m/>
    <m/>
    <s v="Yes"/>
    <m/>
    <s v="9th Meeting"/>
    <m/>
    <m/>
    <m/>
    <m/>
  </r>
  <r>
    <n v="312"/>
    <x v="3"/>
    <s v="Maintenance Technician Electrical L4"/>
    <s v="ASC/Q6803"/>
    <x v="1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s v="No"/>
    <m/>
    <s v="8th Meeting"/>
    <m/>
    <m/>
    <m/>
    <m/>
  </r>
  <r>
    <n v="313"/>
    <x v="3"/>
    <s v="Maintenance Technician-Mechanical L3 "/>
    <s v="ASC/Q6805"/>
    <x v="0"/>
    <m/>
    <m/>
    <m/>
    <m/>
    <m/>
    <n v="4"/>
    <n v="1"/>
    <s v="ITI / Mechanical Engineering / Fitter"/>
    <m/>
    <m/>
    <n v="350"/>
    <m/>
    <m/>
    <m/>
    <m/>
    <m/>
    <m/>
    <m/>
    <m/>
    <m/>
    <m/>
    <m/>
    <s v="Yes"/>
    <m/>
    <s v="9th Meeting"/>
    <m/>
    <m/>
    <m/>
    <m/>
  </r>
  <r>
    <n v="314"/>
    <x v="3"/>
    <s v="Maintenance Technician Mechanical L4"/>
    <s v="ASC/Q6802"/>
    <x v="1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s v="No"/>
    <m/>
    <s v="8th Meeting"/>
    <m/>
    <m/>
    <m/>
    <m/>
  </r>
  <r>
    <n v="315"/>
    <x v="3"/>
    <s v="Maintenance Technician- Service Workshop"/>
    <s v="ASC/Q1601"/>
    <x v="1"/>
    <m/>
    <m/>
    <m/>
    <m/>
    <m/>
    <n v="4"/>
    <n v="1"/>
    <s v="10th Class"/>
    <m/>
    <m/>
    <n v="450"/>
    <m/>
    <m/>
    <m/>
    <m/>
    <m/>
    <m/>
    <m/>
    <m/>
    <m/>
    <m/>
    <m/>
    <s v="Yes"/>
    <m/>
    <s v="8th Meeting"/>
    <m/>
    <m/>
    <m/>
    <m/>
  </r>
  <r>
    <n v="316"/>
    <x v="3"/>
    <s v="Manager /Supervisor Manufacturing Quality"/>
    <s v="ASC/Q6306"/>
    <x v="4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s v="No"/>
    <m/>
    <s v="9th Meeting"/>
    <m/>
    <m/>
    <m/>
    <m/>
  </r>
  <r>
    <n v="317"/>
    <x v="3"/>
    <s v="Manager Customer Quality Level 6"/>
    <s v="ASC/Q6304"/>
    <x v="2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s v="No"/>
    <m/>
    <s v="10th Meeting"/>
    <m/>
    <m/>
    <m/>
    <m/>
  </r>
  <r>
    <n v="318"/>
    <x v="3"/>
    <s v="Manager Maintenance Mechanical &amp; Electrical"/>
    <s v="ASC/Q6801"/>
    <x v="2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19"/>
    <x v="3"/>
    <s v="Manager Process Engineering"/>
    <s v="ASC/Q6407"/>
    <x v="4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s v="No"/>
    <m/>
    <s v="9th Meeting"/>
    <m/>
    <m/>
    <m/>
    <m/>
  </r>
  <r>
    <n v="320"/>
    <x v="3"/>
    <s v="Manager Supplier Quality"/>
    <s v="ASC/Q6302"/>
    <x v="2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s v="No"/>
    <m/>
    <s v="10th Meeting"/>
    <m/>
    <m/>
    <m/>
    <m/>
  </r>
  <r>
    <n v="321"/>
    <x v="3"/>
    <s v="Manager Test Facility (R&amp;D Infrastructure)"/>
    <s v="ASC/Q6503"/>
    <x v="2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s v="No"/>
    <m/>
    <s v="10th Meeting"/>
    <m/>
    <m/>
    <m/>
    <m/>
  </r>
  <r>
    <n v="322"/>
    <x v="3"/>
    <s v="Manager Vendor Development "/>
    <s v="ASC/Q6203"/>
    <x v="2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s v="No"/>
    <m/>
    <s v="10th Meeting"/>
    <m/>
    <m/>
    <m/>
    <m/>
  </r>
  <r>
    <n v="323"/>
    <x v="3"/>
    <s v="Manager-PLM (Product Lifecycle Management)"/>
    <s v="ASC/Q6505"/>
    <x v="4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s v="No"/>
    <m/>
    <s v="9th Meeting"/>
    <m/>
    <m/>
    <m/>
    <m/>
  </r>
  <r>
    <n v="324"/>
    <x v="3"/>
    <s v="Manager-Stores Operation"/>
    <s v="ASC/Q6104"/>
    <x v="3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s v="No"/>
    <m/>
    <s v="10th Meeting"/>
    <m/>
    <m/>
    <m/>
    <m/>
  </r>
  <r>
    <n v="325"/>
    <x v="3"/>
    <s v="Marketing and Social Media manager"/>
    <s v="ASC/Q1110"/>
    <x v="4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s v="No"/>
    <m/>
    <s v="9th Meeting"/>
    <m/>
    <m/>
    <m/>
    <m/>
  </r>
  <r>
    <n v="326"/>
    <x v="3"/>
    <s v="Marketing Manager-LOB"/>
    <s v="ASC/Q0504"/>
    <x v="4"/>
    <m/>
    <m/>
    <m/>
    <m/>
    <m/>
    <n v="6"/>
    <n v="1"/>
    <s v="B.E/ B.Tech in any discipline"/>
    <m/>
    <m/>
    <n v="600"/>
    <m/>
    <m/>
    <m/>
    <m/>
    <m/>
    <m/>
    <m/>
    <m/>
    <m/>
    <m/>
    <m/>
    <s v="No"/>
    <m/>
    <s v="9th Meeting"/>
    <m/>
    <m/>
    <m/>
    <m/>
  </r>
  <r>
    <n v="327"/>
    <x v="3"/>
    <s v="Material Coordination Manager"/>
    <s v="ASC/Q6105"/>
    <x v="2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s v="No"/>
    <m/>
    <s v="10th Meeting"/>
    <m/>
    <m/>
    <m/>
    <m/>
  </r>
  <r>
    <n v="328"/>
    <x v="3"/>
    <s v="Melting Assistant/Helper"/>
    <s v="ASC/Q3203"/>
    <x v="5"/>
    <m/>
    <m/>
    <m/>
    <m/>
    <m/>
    <n v="3"/>
    <n v="1"/>
    <s v="8th Class"/>
    <m/>
    <m/>
    <n v="250"/>
    <m/>
    <m/>
    <m/>
    <m/>
    <m/>
    <m/>
    <m/>
    <m/>
    <m/>
    <m/>
    <m/>
    <s v="Yes"/>
    <m/>
    <s v="9th Meeting"/>
    <m/>
    <m/>
    <m/>
    <m/>
  </r>
  <r>
    <n v="329"/>
    <x v="3"/>
    <s v="Method Study Executive (Level 5)"/>
    <s v="ASC/Q6401"/>
    <x v="3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30"/>
    <x v="3"/>
    <s v="Modeller"/>
    <s v="ASC/Q8101"/>
    <x v="2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s v="No"/>
    <m/>
    <s v="9th Meeting"/>
    <m/>
    <m/>
    <m/>
    <m/>
  </r>
  <r>
    <n v="331"/>
    <x v="3"/>
    <s v="Packing Executive/Packing Assistant/Packer"/>
    <s v="ASC/Q6102"/>
    <x v="5"/>
    <m/>
    <m/>
    <m/>
    <m/>
    <m/>
    <n v="3"/>
    <n v="1"/>
    <s v="8th Class"/>
    <m/>
    <m/>
    <n v="250"/>
    <m/>
    <m/>
    <m/>
    <m/>
    <m/>
    <m/>
    <m/>
    <m/>
    <m/>
    <m/>
    <m/>
    <s v="No"/>
    <m/>
    <s v="8th Meeting"/>
    <m/>
    <m/>
    <m/>
    <m/>
  </r>
  <r>
    <n v="332"/>
    <x v="3"/>
    <s v="Painting &amp; Surface Treatment Shift- In Charge"/>
    <s v="ASC/Q3306"/>
    <x v="2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s v="No"/>
    <m/>
    <s v="9th Meeting"/>
    <m/>
    <m/>
    <m/>
    <m/>
  </r>
  <r>
    <n v="333"/>
    <x v="3"/>
    <s v="Painting Supervisor"/>
    <s v="ASC/Q3305"/>
    <x v="3"/>
    <m/>
    <m/>
    <m/>
    <m/>
    <m/>
    <n v="6"/>
    <n v="1"/>
    <s v="ITI – Mechanical/ Painting Technology"/>
    <m/>
    <m/>
    <n v="400"/>
    <m/>
    <m/>
    <m/>
    <m/>
    <m/>
    <m/>
    <m/>
    <m/>
    <m/>
    <m/>
    <m/>
    <s v="No"/>
    <m/>
    <s v="9th Meeting"/>
    <m/>
    <m/>
    <m/>
    <m/>
  </r>
  <r>
    <n v="334"/>
    <x v="3"/>
    <s v="Parts Picker "/>
    <s v="ASC/Q6103"/>
    <x v="0"/>
    <m/>
    <m/>
    <m/>
    <m/>
    <m/>
    <n v="3"/>
    <n v="1"/>
    <s v="12th Class"/>
    <m/>
    <m/>
    <n v="300"/>
    <m/>
    <m/>
    <m/>
    <m/>
    <m/>
    <m/>
    <m/>
    <m/>
    <m/>
    <m/>
    <m/>
    <s v="No"/>
    <m/>
    <s v="8th Meeting"/>
    <m/>
    <m/>
    <m/>
    <m/>
  </r>
  <r>
    <n v="335"/>
    <x v="3"/>
    <s v="PDI Incharge"/>
    <s v="ASC/Q1108"/>
    <x v="2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s v="No"/>
    <m/>
    <s v="9th Meeting"/>
    <m/>
    <m/>
    <m/>
    <m/>
  </r>
  <r>
    <n v="336"/>
    <x v="3"/>
    <s v="PDI Supervisor"/>
    <s v="ASC/Q1107"/>
    <x v="3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s v="Yes"/>
    <m/>
    <s v="8th Meeting"/>
    <m/>
    <m/>
    <m/>
    <m/>
  </r>
  <r>
    <n v="337"/>
    <x v="3"/>
    <s v="Plastic Moulding Helper"/>
    <s v="ASC/Q4402"/>
    <x v="5"/>
    <m/>
    <m/>
    <m/>
    <m/>
    <m/>
    <n v="5"/>
    <n v="1"/>
    <s v="8th Class"/>
    <m/>
    <m/>
    <n v="440"/>
    <m/>
    <m/>
    <m/>
    <m/>
    <m/>
    <m/>
    <m/>
    <m/>
    <m/>
    <m/>
    <m/>
    <s v="No"/>
    <m/>
    <s v="9th Meeting"/>
    <m/>
    <m/>
    <m/>
    <m/>
  </r>
  <r>
    <n v="338"/>
    <x v="3"/>
    <s v="Plastic Moulding Operator/Technician"/>
    <s v="ASC/Q4401"/>
    <x v="1"/>
    <m/>
    <m/>
    <m/>
    <m/>
    <m/>
    <n v="5"/>
    <n v="1"/>
    <s v="ITI – Mechanical  "/>
    <m/>
    <m/>
    <n v="400"/>
    <m/>
    <m/>
    <m/>
    <m/>
    <m/>
    <m/>
    <m/>
    <m/>
    <m/>
    <m/>
    <m/>
    <s v="No"/>
    <m/>
    <s v="8th Meeting"/>
    <m/>
    <m/>
    <m/>
    <m/>
  </r>
  <r>
    <n v="339"/>
    <x v="3"/>
    <s v="Plastic Moulding Shift-In-Charge"/>
    <s v="ASC/Q4404"/>
    <x v="2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s v="No"/>
    <m/>
    <s v="9th Meeting"/>
    <m/>
    <m/>
    <m/>
    <m/>
  </r>
  <r>
    <n v="340"/>
    <x v="3"/>
    <s v="Plastic Moulding Supervisor"/>
    <s v="ASC/Q4403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341"/>
    <x v="3"/>
    <s v="Press Shop helper"/>
    <s v="ASC/Q3401"/>
    <x v="5"/>
    <m/>
    <m/>
    <m/>
    <m/>
    <m/>
    <n v="3"/>
    <n v="1"/>
    <s v="8th Class"/>
    <m/>
    <m/>
    <n v="250"/>
    <m/>
    <m/>
    <m/>
    <m/>
    <m/>
    <m/>
    <m/>
    <m/>
    <m/>
    <m/>
    <m/>
    <s v="Yes"/>
    <m/>
    <s v="8th Meeting"/>
    <m/>
    <m/>
    <m/>
    <m/>
  </r>
  <r>
    <n v="342"/>
    <x v="3"/>
    <s v="Press Shop Line-In Charge"/>
    <s v="ASC/Q3405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343"/>
    <x v="3"/>
    <s v="Press Shop Operator L4"/>
    <s v="ASC/Q3402"/>
    <x v="1"/>
    <m/>
    <m/>
    <m/>
    <m/>
    <m/>
    <n v="7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344"/>
    <x v="3"/>
    <s v="Press Shop Supervisor"/>
    <s v="ASC/Q3404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345"/>
    <x v="3"/>
    <s v="Pressure die casting Operator"/>
    <s v="ASC/Q3204"/>
    <x v="1"/>
    <m/>
    <m/>
    <m/>
    <m/>
    <m/>
    <n v="7"/>
    <n v="1"/>
    <s v="ITI/ Higher Secondary"/>
    <m/>
    <m/>
    <n v="400"/>
    <m/>
    <m/>
    <m/>
    <m/>
    <m/>
    <m/>
    <m/>
    <m/>
    <m/>
    <m/>
    <m/>
    <s v="No"/>
    <m/>
    <s v="9th Meeting"/>
    <m/>
    <m/>
    <m/>
    <m/>
  </r>
  <r>
    <n v="346"/>
    <x v="3"/>
    <s v="Process Design Engineer"/>
    <s v="ASC/Q6404"/>
    <x v="2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s v="No"/>
    <m/>
    <s v="10th Meeting"/>
    <m/>
    <m/>
    <m/>
    <m/>
  </r>
  <r>
    <n v="347"/>
    <x v="3"/>
    <s v="Process Tryout Engineer"/>
    <s v="ASC/Q6406"/>
    <x v="1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s v="No"/>
    <m/>
    <s v="9th Meeting"/>
    <m/>
    <m/>
    <m/>
    <m/>
  </r>
  <r>
    <n v="348"/>
    <x v="3"/>
    <s v="Process Tryout Technician"/>
    <s v="ASC/Q6409"/>
    <x v="0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s v="No"/>
    <m/>
    <s v="9th Meeting"/>
    <m/>
    <m/>
    <m/>
    <m/>
  </r>
  <r>
    <n v="349"/>
    <x v="3"/>
    <s v="Process Validation Executive"/>
    <s v="ASC/Q6408"/>
    <x v="3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s v="No"/>
    <m/>
    <s v="9th Meeting"/>
    <m/>
    <m/>
    <m/>
    <m/>
  </r>
  <r>
    <n v="350"/>
    <x v="3"/>
    <s v="Product/Brand Manager"/>
    <s v="ASC/Q0503"/>
    <x v="2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s v="Yes"/>
    <m/>
    <s v="9th Meeting"/>
    <m/>
    <m/>
    <m/>
    <m/>
  </r>
  <r>
    <n v="351"/>
    <x v="3"/>
    <s v="Product Conceptualization Engineer"/>
    <s v="ASC/Q5101"/>
    <x v="2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s v="No"/>
    <m/>
    <s v="9th Meeting"/>
    <m/>
    <m/>
    <m/>
    <m/>
  </r>
  <r>
    <n v="352"/>
    <x v="3"/>
    <s v="Product Conceptualization Manager"/>
    <s v="ASC/Q5103"/>
    <x v="4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s v="No"/>
    <m/>
    <s v="8th Meeting"/>
    <m/>
    <m/>
    <m/>
    <m/>
  </r>
  <r>
    <n v="353"/>
    <x v="3"/>
    <s v="Product Design Engineer"/>
    <s v="ASC/Q8102"/>
    <x v="2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s v="No"/>
    <m/>
    <s v="9th Meeting"/>
    <m/>
    <m/>
    <m/>
    <m/>
  </r>
  <r>
    <n v="354"/>
    <x v="3"/>
    <s v="Product Design Manager L7"/>
    <s v="ASC/Q8103"/>
    <x v="4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s v="No"/>
    <m/>
    <s v="9th Meeting"/>
    <m/>
    <m/>
    <m/>
    <m/>
  </r>
  <r>
    <n v="355"/>
    <x v="3"/>
    <s v="Prototyping Engineer"/>
    <s v="ASC/Q8301"/>
    <x v="2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s v="No"/>
    <m/>
    <s v="9th Meeting"/>
    <m/>
    <m/>
    <m/>
    <m/>
  </r>
  <r>
    <n v="356"/>
    <x v="3"/>
    <s v="Prototyping Manager"/>
    <s v="ASC/Q8302"/>
    <x v="4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s v="No"/>
    <m/>
    <s v="9th Meeting"/>
    <m/>
    <m/>
    <m/>
    <m/>
  </r>
  <r>
    <n v="357"/>
    <x v="3"/>
    <s v="PUC Attendant"/>
    <s v="ASC/Q9601"/>
    <x v="5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s v="No"/>
    <m/>
    <s v="8th Meeting"/>
    <m/>
    <m/>
    <m/>
    <m/>
  </r>
  <r>
    <n v="358"/>
    <x v="3"/>
    <s v="QA Standards Incharge"/>
    <s v="ASC/Q6305"/>
    <x v="3"/>
    <m/>
    <m/>
    <m/>
    <m/>
    <m/>
    <n v="5"/>
    <n v="1"/>
    <s v="B. Tech/Diploma in Mechanical Engineering"/>
    <m/>
    <m/>
    <n v="550"/>
    <m/>
    <m/>
    <m/>
    <m/>
    <m/>
    <m/>
    <m/>
    <m/>
    <m/>
    <m/>
    <m/>
    <s v="No"/>
    <m/>
    <s v="9th Meeting"/>
    <m/>
    <m/>
    <m/>
    <m/>
  </r>
  <r>
    <n v="359"/>
    <x v="3"/>
    <s v="QC Inspector Level 3"/>
    <s v="ASC/Q6301"/>
    <x v="0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s v="Yes"/>
    <m/>
    <s v="8th Meeting"/>
    <m/>
    <m/>
    <m/>
    <m/>
  </r>
  <r>
    <n v="360"/>
    <x v="3"/>
    <s v="QC Inspector Level 4"/>
    <s v="ASC/Q6303"/>
    <x v="1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s v="No"/>
    <m/>
    <s v="9th Meeting"/>
    <m/>
    <m/>
    <m/>
    <m/>
  </r>
  <r>
    <n v="361"/>
    <x v="3"/>
    <s v="QCP Attendant"/>
    <s v="ASC/Q9602"/>
    <x v="5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s v="No"/>
    <m/>
    <s v="8th Meeting"/>
    <m/>
    <m/>
    <m/>
    <m/>
  </r>
  <r>
    <n v="362"/>
    <x v="3"/>
    <s v="Quality Controller"/>
    <s v="ASC/Q1605"/>
    <x v="2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s v="No"/>
    <m/>
    <s v="9th Meeting"/>
    <m/>
    <m/>
    <m/>
    <m/>
  </r>
  <r>
    <n v="363"/>
    <x v="3"/>
    <s v="Regional Dealer Development/ Network Expansion  Manager"/>
    <s v="ASC/Q0301"/>
    <x v="2"/>
    <m/>
    <m/>
    <m/>
    <m/>
    <m/>
    <n v="5"/>
    <n v="1"/>
    <s v="B.E/ B.Tech in any discipline "/>
    <m/>
    <m/>
    <n v="450"/>
    <m/>
    <m/>
    <m/>
    <m/>
    <m/>
    <m/>
    <m/>
    <m/>
    <m/>
    <m/>
    <m/>
    <s v="No"/>
    <m/>
    <s v="9th Meeting"/>
    <m/>
    <m/>
    <m/>
    <m/>
  </r>
  <r>
    <n v="364"/>
    <x v="3"/>
    <s v="Regional Manager - Customer Care"/>
    <s v="ASC/Q0607"/>
    <x v="2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65"/>
    <x v="3"/>
    <s v="Regional Parts Manager"/>
    <s v="ASC/Q0606"/>
    <x v="2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s v="No"/>
    <m/>
    <s v="9th Meeting"/>
    <m/>
    <m/>
    <m/>
    <m/>
  </r>
  <r>
    <n v="366"/>
    <x v="3"/>
    <s v="Regional Retail Finance &amp; Insurance  Manager"/>
    <s v="ASC/Q0401"/>
    <x v="2"/>
    <m/>
    <m/>
    <m/>
    <m/>
    <m/>
    <n v="5"/>
    <n v="1"/>
    <s v="B.E/ B.Tech in any discipline "/>
    <m/>
    <m/>
    <n v="500"/>
    <m/>
    <m/>
    <m/>
    <m/>
    <m/>
    <m/>
    <m/>
    <m/>
    <m/>
    <m/>
    <m/>
    <s v="No"/>
    <m/>
    <s v="9th Meeting"/>
    <m/>
    <m/>
    <m/>
    <m/>
  </r>
  <r>
    <n v="367"/>
    <x v="3"/>
    <s v="Regional Sales Development /CRM Manager"/>
    <s v="ASC/Q0202"/>
    <x v="2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s v="No"/>
    <m/>
    <s v="9th Meeting"/>
    <m/>
    <m/>
    <m/>
    <m/>
  </r>
  <r>
    <n v="368"/>
    <x v="3"/>
    <s v="Regional Sales Manager"/>
    <s v="ASC/Q0103"/>
    <x v="4"/>
    <m/>
    <m/>
    <m/>
    <m/>
    <m/>
    <n v="6"/>
    <n v="1"/>
    <s v="B.E/ B.Tech in any discipline"/>
    <m/>
    <m/>
    <n v="500"/>
    <m/>
    <m/>
    <m/>
    <m/>
    <m/>
    <m/>
    <m/>
    <m/>
    <m/>
    <m/>
    <m/>
    <s v="Yes"/>
    <m/>
    <s v="9th Meeting"/>
    <m/>
    <m/>
    <m/>
    <m/>
  </r>
  <r>
    <n v="369"/>
    <x v="3"/>
    <s v="Regional Sales Manager (Used/ Pre-owned Vehicles)"/>
    <s v="ASC/Q0105"/>
    <x v="2"/>
    <m/>
    <m/>
    <m/>
    <m/>
    <m/>
    <n v="6"/>
    <n v="1"/>
    <s v="B.E/ B.Tech in any discipline "/>
    <m/>
    <m/>
    <n v="500"/>
    <m/>
    <m/>
    <m/>
    <m/>
    <m/>
    <m/>
    <m/>
    <m/>
    <m/>
    <m/>
    <m/>
    <s v="No"/>
    <m/>
    <s v="9th Meeting"/>
    <m/>
    <m/>
    <m/>
    <m/>
  </r>
  <r>
    <n v="370"/>
    <x v="3"/>
    <s v="Regional Service Marketing Manager"/>
    <s v="ASC/Q0701"/>
    <x v="2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s v="No"/>
    <m/>
    <s v="9th Meeting"/>
    <m/>
    <m/>
    <m/>
    <m/>
  </r>
  <r>
    <n v="371"/>
    <x v="3"/>
    <s v="Regional Service Process Manager"/>
    <s v="ASC/Q0702"/>
    <x v="2"/>
    <m/>
    <m/>
    <m/>
    <m/>
    <m/>
    <n v="4"/>
    <n v="1"/>
    <s v="Graduate degree/ diploma in any discipline"/>
    <m/>
    <m/>
    <n v="600"/>
    <m/>
    <m/>
    <m/>
    <m/>
    <m/>
    <m/>
    <m/>
    <m/>
    <m/>
    <m/>
    <m/>
    <s v="No"/>
    <m/>
    <s v="9th Meeting"/>
    <m/>
    <m/>
    <m/>
    <m/>
  </r>
  <r>
    <n v="372"/>
    <x v="3"/>
    <s v="Repair - Welder"/>
    <s v="ASC/Q1902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373"/>
    <x v="3"/>
    <s v="Repair Painter- Auto body L 3"/>
    <s v="ASC/Q1407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374"/>
    <x v="3"/>
    <s v="Repair Painter Auto body L 4"/>
    <s v="ASC/Q1406"/>
    <x v="1"/>
    <m/>
    <m/>
    <m/>
    <m/>
    <m/>
    <n v="5"/>
    <n v="1"/>
    <s v="10th Class"/>
    <m/>
    <m/>
    <n v="400"/>
    <m/>
    <m/>
    <m/>
    <m/>
    <m/>
    <m/>
    <m/>
    <m/>
    <m/>
    <m/>
    <s v="AUR709"/>
    <s v="Yes"/>
    <m/>
    <s v="8th Meeting"/>
    <m/>
    <m/>
    <m/>
    <m/>
  </r>
  <r>
    <n v="375"/>
    <x v="3"/>
    <s v="Sales Consultant (Automotive finance)"/>
    <s v="ASC/Q2001"/>
    <x v="1"/>
    <m/>
    <m/>
    <m/>
    <m/>
    <m/>
    <n v="6"/>
    <n v="1"/>
    <s v="Graduate degree or diploma in any discipline"/>
    <m/>
    <m/>
    <n v="400"/>
    <m/>
    <m/>
    <m/>
    <m/>
    <m/>
    <m/>
    <m/>
    <m/>
    <m/>
    <s v="Cat 1 (Phase 1)"/>
    <m/>
    <s v="Yes"/>
    <m/>
    <s v="8th Meeting"/>
    <m/>
    <m/>
    <m/>
    <m/>
  </r>
  <r>
    <n v="376"/>
    <x v="3"/>
    <s v="Sales consultant (Institutional Sales)"/>
    <s v="ASC/Q1002"/>
    <x v="2"/>
    <m/>
    <m/>
    <m/>
    <m/>
    <m/>
    <n v="6"/>
    <n v="1"/>
    <s v="Graduate degree/ diploma in any discipline"/>
    <m/>
    <m/>
    <n v="550"/>
    <m/>
    <m/>
    <m/>
    <m/>
    <m/>
    <m/>
    <m/>
    <m/>
    <m/>
    <m/>
    <m/>
    <s v="No"/>
    <m/>
    <s v="8th Meeting"/>
    <m/>
    <m/>
    <m/>
    <m/>
  </r>
  <r>
    <n v="377"/>
    <x v="3"/>
    <s v="Sales Consultant (Pre-owned Vehicles)"/>
    <s v="ASC/Q1003"/>
    <x v="2"/>
    <m/>
    <m/>
    <m/>
    <m/>
    <m/>
    <n v="6"/>
    <n v="1"/>
    <s v="Graduate degree/ diploma in any discipline"/>
    <m/>
    <m/>
    <n v="260"/>
    <m/>
    <m/>
    <m/>
    <m/>
    <m/>
    <m/>
    <m/>
    <m/>
    <m/>
    <m/>
    <m/>
    <s v="Yes"/>
    <m/>
    <s v="8th Meeting"/>
    <m/>
    <m/>
    <m/>
    <m/>
  </r>
  <r>
    <n v="378"/>
    <x v="3"/>
    <s v="Sales consultant (Retail)"/>
    <s v="ASC/Q1005"/>
    <x v="3"/>
    <m/>
    <m/>
    <m/>
    <m/>
    <m/>
    <n v="5"/>
    <n v="1"/>
    <s v="Graduate degree/ diploma in any discipline"/>
    <m/>
    <m/>
    <n v="450"/>
    <m/>
    <m/>
    <m/>
    <m/>
    <m/>
    <m/>
    <m/>
    <m/>
    <m/>
    <m/>
    <m/>
    <s v="Yes"/>
    <m/>
    <s v="8th Meeting"/>
    <m/>
    <m/>
    <m/>
    <m/>
  </r>
  <r>
    <n v="379"/>
    <x v="3"/>
    <s v="Sales Consultant Level 4"/>
    <s v="ASC/Q1001"/>
    <x v="1"/>
    <m/>
    <m/>
    <m/>
    <m/>
    <m/>
    <n v="4"/>
    <n v="1"/>
    <s v="Graduate degree/ diploma in any discipline"/>
    <m/>
    <m/>
    <n v="250"/>
    <m/>
    <m/>
    <m/>
    <m/>
    <m/>
    <m/>
    <m/>
    <m/>
    <m/>
    <s v="Cat 1 (Phase 1)"/>
    <m/>
    <s v="Yes"/>
    <m/>
    <s v="8th Meeting"/>
    <m/>
    <m/>
    <m/>
    <m/>
  </r>
  <r>
    <n v="380"/>
    <x v="3"/>
    <s v="Sales Executive (Accessories Value Added Services)"/>
    <s v="ASC/Q1004"/>
    <x v="1"/>
    <m/>
    <m/>
    <m/>
    <m/>
    <m/>
    <n v="5"/>
    <n v="1"/>
    <s v="Graduate degree or diploma in any discipline"/>
    <m/>
    <m/>
    <n v="250"/>
    <m/>
    <m/>
    <m/>
    <m/>
    <m/>
    <m/>
    <m/>
    <m/>
    <m/>
    <m/>
    <m/>
    <s v="No"/>
    <m/>
    <s v="8th Meeting"/>
    <m/>
    <m/>
    <m/>
    <m/>
  </r>
  <r>
    <n v="381"/>
    <x v="3"/>
    <s v="Sales Executive-Dealership"/>
    <s v="ASC/Q1010"/>
    <x v="0"/>
    <m/>
    <m/>
    <m/>
    <m/>
    <m/>
    <n v="5"/>
    <n v="1"/>
    <s v="12th Class"/>
    <m/>
    <m/>
    <n v="300"/>
    <m/>
    <m/>
    <m/>
    <m/>
    <m/>
    <m/>
    <m/>
    <m/>
    <m/>
    <m/>
    <m/>
    <s v="No"/>
    <m/>
    <s v="8th Meeting"/>
    <m/>
    <m/>
    <m/>
    <m/>
  </r>
  <r>
    <n v="382"/>
    <x v="3"/>
    <s v="Sales Lead (Pre-owned Vehicles)"/>
    <s v="ASC/Q1008"/>
    <x v="4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s v="No"/>
    <m/>
    <s v="9th Meeting"/>
    <m/>
    <m/>
    <m/>
    <m/>
  </r>
  <r>
    <n v="383"/>
    <x v="3"/>
    <s v="Sales Manager"/>
    <s v="ASC/Q1009"/>
    <x v="6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s v="No"/>
    <m/>
    <s v="8th Meeting"/>
    <m/>
    <m/>
    <m/>
    <m/>
  </r>
  <r>
    <n v="384"/>
    <x v="3"/>
    <s v="Sales Officer (Auto Components)"/>
    <s v="ASC/Q1701"/>
    <x v="1"/>
    <m/>
    <m/>
    <m/>
    <m/>
    <m/>
    <n v="3"/>
    <n v="1"/>
    <s v="Graduate degree/ diploma in any discipline"/>
    <m/>
    <m/>
    <n v="400"/>
    <m/>
    <m/>
    <m/>
    <m/>
    <m/>
    <m/>
    <m/>
    <m/>
    <m/>
    <m/>
    <m/>
    <s v="Yes"/>
    <m/>
    <s v="8th Meeting"/>
    <m/>
    <m/>
    <m/>
    <m/>
  </r>
  <r>
    <n v="385"/>
    <x v="3"/>
    <s v="Sales officer (Auto Insurance)"/>
    <s v="ASC/Q2101"/>
    <x v="3"/>
    <m/>
    <m/>
    <m/>
    <m/>
    <m/>
    <n v="6"/>
    <n v="1"/>
    <s v="Graduate degree or diploma in any discipline"/>
    <m/>
    <m/>
    <n v="450"/>
    <m/>
    <m/>
    <m/>
    <m/>
    <m/>
    <m/>
    <m/>
    <m/>
    <m/>
    <m/>
    <m/>
    <s v="Yes"/>
    <m/>
    <s v="8th Meeting"/>
    <m/>
    <m/>
    <m/>
    <m/>
  </r>
  <r>
    <n v="386"/>
    <x v="3"/>
    <s v="Sales Representative"/>
    <s v="ASC/Q1801"/>
    <x v="3"/>
    <m/>
    <m/>
    <m/>
    <m/>
    <m/>
    <n v="5"/>
    <n v="1"/>
    <s v="Graduate degree/ diploma in any discipline"/>
    <m/>
    <m/>
    <n v="450"/>
    <m/>
    <m/>
    <m/>
    <m/>
    <m/>
    <m/>
    <m/>
    <m/>
    <m/>
    <m/>
    <m/>
    <s v="Yes"/>
    <m/>
    <s v="9th Meeting"/>
    <m/>
    <m/>
    <m/>
    <m/>
  </r>
  <r>
    <n v="387"/>
    <x v="3"/>
    <s v="Sales Training Manager"/>
    <s v="ASC/Q0201"/>
    <x v="2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s v="Yes"/>
    <m/>
    <s v="9th Meeting"/>
    <m/>
    <m/>
    <m/>
    <m/>
  </r>
  <r>
    <n v="388"/>
    <x v="3"/>
    <s v="Sales/Service Trainer (Dealer)"/>
    <s v="ASC/Q1109"/>
    <x v="2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s v="No"/>
    <m/>
    <s v="9th Meeting"/>
    <m/>
    <m/>
    <m/>
    <m/>
  </r>
  <r>
    <n v="389"/>
    <x v="3"/>
    <s v="Service Advisor"/>
    <s v="ASC/Q1602"/>
    <x v="2"/>
    <m/>
    <m/>
    <m/>
    <m/>
    <m/>
    <n v="5"/>
    <n v="1"/>
    <s v="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90"/>
    <x v="3"/>
    <s v="Service Office Executive "/>
    <s v="ASC/Q0901"/>
    <x v="1"/>
    <m/>
    <m/>
    <m/>
    <m/>
    <m/>
    <n v="4"/>
    <n v="1"/>
    <s v="Undergraduate degree/ diploma in any discipline"/>
    <m/>
    <m/>
    <n v="400"/>
    <m/>
    <m/>
    <m/>
    <m/>
    <m/>
    <m/>
    <m/>
    <m/>
    <m/>
    <m/>
    <m/>
    <s v="Yes"/>
    <m/>
    <s v="9th Meeting"/>
    <m/>
    <m/>
    <m/>
    <m/>
  </r>
  <r>
    <n v="391"/>
    <x v="3"/>
    <s v="Service Office Manager"/>
    <s v="ASC/Q0902"/>
    <x v="3"/>
    <m/>
    <m/>
    <m/>
    <m/>
    <m/>
    <n v="5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392"/>
    <x v="3"/>
    <s v="Service Supervisor"/>
    <s v="ASC/Q1412"/>
    <x v="4"/>
    <m/>
    <m/>
    <m/>
    <m/>
    <m/>
    <n v="5"/>
    <n v="1"/>
    <s v="Diploma in Mechanical/Automobile Engineering"/>
    <m/>
    <m/>
    <n v="550"/>
    <m/>
    <m/>
    <m/>
    <m/>
    <m/>
    <m/>
    <m/>
    <m/>
    <m/>
    <m/>
    <m/>
    <s v="No"/>
    <m/>
    <s v="9th Meeting"/>
    <m/>
    <m/>
    <m/>
    <m/>
  </r>
  <r>
    <n v="393"/>
    <x v="3"/>
    <s v="Service Training Incharge Centre"/>
    <s v="ASC/Q0802"/>
    <x v="2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s v="No"/>
    <m/>
    <s v="9th Meeting"/>
    <m/>
    <m/>
    <m/>
    <m/>
  </r>
  <r>
    <n v="394"/>
    <x v="3"/>
    <s v="Showroom Hostess/Host"/>
    <s v="ASC/Q1103"/>
    <x v="0"/>
    <m/>
    <m/>
    <m/>
    <m/>
    <m/>
    <n v="4"/>
    <n v="1"/>
    <s v="12th Class"/>
    <m/>
    <m/>
    <n v="200"/>
    <m/>
    <m/>
    <m/>
    <m/>
    <m/>
    <m/>
    <m/>
    <m/>
    <m/>
    <s v="Cat 1 (Phase 1)"/>
    <m/>
    <s v="No"/>
    <m/>
    <s v="8th Meeting"/>
    <m/>
    <m/>
    <m/>
    <m/>
  </r>
  <r>
    <n v="395"/>
    <x v="3"/>
    <s v="Social Media &amp; Digital Marketing Manager"/>
    <s v="ASC/Q0501"/>
    <x v="2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s v="No"/>
    <m/>
    <s v="9th Meeting"/>
    <m/>
    <m/>
    <m/>
    <m/>
  </r>
  <r>
    <n v="396"/>
    <x v="3"/>
    <s v="Soldering and Brazing Technician"/>
    <s v="ASC/Q4201"/>
    <x v="1"/>
    <m/>
    <m/>
    <m/>
    <m/>
    <m/>
    <n v="5"/>
    <n v="1"/>
    <s v="ITI – Mechanical/ Welding Technology"/>
    <m/>
    <m/>
    <n v="400"/>
    <m/>
    <m/>
    <m/>
    <m/>
    <m/>
    <m/>
    <m/>
    <m/>
    <m/>
    <m/>
    <m/>
    <s v="No"/>
    <m/>
    <s v="8th Meeting"/>
    <m/>
    <m/>
    <m/>
    <m/>
  </r>
  <r>
    <n v="397"/>
    <x v="3"/>
    <s v="Spare Parts Operations Executive Level 3"/>
    <s v="ASC/Q1501"/>
    <x v="0"/>
    <m/>
    <m/>
    <m/>
    <m/>
    <m/>
    <n v="4"/>
    <n v="1"/>
    <s v="8th Class"/>
    <m/>
    <m/>
    <n v="300"/>
    <m/>
    <m/>
    <m/>
    <m/>
    <m/>
    <m/>
    <m/>
    <m/>
    <m/>
    <m/>
    <m/>
    <s v="Yes"/>
    <m/>
    <s v="8th Meeting"/>
    <m/>
    <m/>
    <m/>
    <m/>
  </r>
  <r>
    <n v="398"/>
    <x v="3"/>
    <s v="Spare Parts Operations Executive Level 5"/>
    <s v="ASC/Q1502"/>
    <x v="3"/>
    <m/>
    <m/>
    <m/>
    <m/>
    <m/>
    <n v="5"/>
    <n v="1"/>
    <s v="8th Class"/>
    <m/>
    <m/>
    <n v="400"/>
    <m/>
    <m/>
    <m/>
    <m/>
    <m/>
    <m/>
    <m/>
    <m/>
    <m/>
    <m/>
    <m/>
    <s v="Yes"/>
    <m/>
    <s v="9th Meeting"/>
    <m/>
    <m/>
    <m/>
    <m/>
  </r>
  <r>
    <n v="399"/>
    <x v="3"/>
    <s v="Spare Parts Operations In-charge"/>
    <s v="ASC/Q1503"/>
    <x v="4"/>
    <m/>
    <m/>
    <m/>
    <m/>
    <m/>
    <n v="6"/>
    <n v="1"/>
    <s v="Graduate degree/ diploma in any discipline"/>
    <m/>
    <m/>
    <n v="450"/>
    <m/>
    <m/>
    <m/>
    <m/>
    <m/>
    <m/>
    <m/>
    <m/>
    <m/>
    <m/>
    <m/>
    <s v="No"/>
    <m/>
    <s v="9th Meeting"/>
    <m/>
    <m/>
    <m/>
    <m/>
  </r>
  <r>
    <n v="400"/>
    <x v="3"/>
    <s v="Super Finishing Technician"/>
    <s v="ASC/Q4301"/>
    <x v="1"/>
    <m/>
    <m/>
    <m/>
    <m/>
    <m/>
    <n v="5"/>
    <n v="1"/>
    <s v="ITI – Mechanical"/>
    <m/>
    <m/>
    <n v="450"/>
    <m/>
    <m/>
    <m/>
    <m/>
    <m/>
    <m/>
    <m/>
    <m/>
    <m/>
    <m/>
    <m/>
    <s v="No"/>
    <m/>
    <s v="9th Meeting"/>
    <m/>
    <m/>
    <m/>
    <m/>
  </r>
  <r>
    <n v="401"/>
    <x v="3"/>
    <s v="Supervisor R&amp;D testing (Indoor, product)"/>
    <s v="ASC/Q6502"/>
    <x v="3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s v="No"/>
    <m/>
    <s v="8th Meeting"/>
    <m/>
    <m/>
    <m/>
    <m/>
  </r>
  <r>
    <n v="402"/>
    <x v="3"/>
    <s v="Surface Treatment Technician"/>
    <s v="ASC/Q3801"/>
    <x v="1"/>
    <m/>
    <m/>
    <m/>
    <m/>
    <m/>
    <n v="5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403"/>
    <x v="3"/>
    <s v="Taxi Driver"/>
    <s v="ASC/Q9705"/>
    <x v="1"/>
    <m/>
    <m/>
    <m/>
    <m/>
    <m/>
    <n v="5"/>
    <n v="1"/>
    <s v="10th Class"/>
    <m/>
    <m/>
    <n v="220"/>
    <m/>
    <m/>
    <m/>
    <m/>
    <m/>
    <s v="Yes"/>
    <m/>
    <m/>
    <m/>
    <s v="Cat 1 (Phase 1)"/>
    <m/>
    <s v="No"/>
    <m/>
    <s v="8th Meeting"/>
    <m/>
    <m/>
    <m/>
    <m/>
  </r>
  <r>
    <n v="404"/>
    <x v="3"/>
    <s v="Telecaller"/>
    <s v="ASC/Q1105"/>
    <x v="1"/>
    <m/>
    <m/>
    <m/>
    <m/>
    <m/>
    <n v="5"/>
    <n v="1"/>
    <s v="12th Class"/>
    <m/>
    <m/>
    <n v="220"/>
    <m/>
    <m/>
    <m/>
    <m/>
    <m/>
    <s v="Yes"/>
    <m/>
    <m/>
    <m/>
    <s v="Cat 1 (Phase 1)"/>
    <m/>
    <s v="No"/>
    <m/>
    <s v="8th Meeting"/>
    <m/>
    <m/>
    <m/>
    <m/>
  </r>
  <r>
    <n v="405"/>
    <x v="3"/>
    <s v="Territory Sales Manager (Retail)"/>
    <s v="ASC/Q0101"/>
    <x v="3"/>
    <m/>
    <m/>
    <m/>
    <m/>
    <m/>
    <n v="6"/>
    <n v="1"/>
    <s v="B.E/ B.Tech in any discipline "/>
    <m/>
    <m/>
    <n v="500"/>
    <m/>
    <m/>
    <m/>
    <m/>
    <m/>
    <m/>
    <m/>
    <m/>
    <m/>
    <m/>
    <m/>
    <s v="Yes"/>
    <m/>
    <s v="8th Meeting"/>
    <m/>
    <m/>
    <m/>
    <m/>
  </r>
  <r>
    <n v="406"/>
    <x v="3"/>
    <s v="Territory Sales Manager (Used/ Pre-owned Vehicles)"/>
    <s v="ASC/Q0104"/>
    <x v="3"/>
    <m/>
    <m/>
    <m/>
    <m/>
    <m/>
    <n v="7"/>
    <n v="1"/>
    <s v="B.E/ B.Tech in any discipline"/>
    <m/>
    <m/>
    <n v="400"/>
    <m/>
    <m/>
    <m/>
    <m/>
    <m/>
    <m/>
    <m/>
    <m/>
    <m/>
    <m/>
    <m/>
    <s v="No"/>
    <m/>
    <s v="9th Meeting"/>
    <m/>
    <m/>
    <m/>
    <m/>
  </r>
  <r>
    <n v="407"/>
    <x v="3"/>
    <s v="Territory Service Manager"/>
    <s v="ASC/Q0602"/>
    <x v="3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s v="No"/>
    <m/>
    <s v="9th Meeting"/>
    <m/>
    <m/>
    <m/>
    <m/>
  </r>
  <r>
    <n v="408"/>
    <x v="3"/>
    <s v="Test Engineer-Product/Vehicle"/>
    <s v="ASC/Q8403"/>
    <x v="3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s v="No"/>
    <m/>
    <s v="9th Meeting"/>
    <m/>
    <m/>
    <m/>
    <m/>
  </r>
  <r>
    <n v="409"/>
    <x v="3"/>
    <s v="Test Technician"/>
    <s v="ASC/Q8401"/>
    <x v="1"/>
    <m/>
    <m/>
    <m/>
    <m/>
    <m/>
    <n v="4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410"/>
    <x v="3"/>
    <s v="Testing Manager"/>
    <s v="ASC/Q8405"/>
    <x v="4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s v="No"/>
    <m/>
    <s v="9th Meeting"/>
    <m/>
    <m/>
    <m/>
    <m/>
  </r>
  <r>
    <n v="411"/>
    <x v="3"/>
    <s v="Tool Designer"/>
    <s v="ASC/Q4001"/>
    <x v="3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s v="No"/>
    <m/>
    <s v="10th Meeting"/>
    <m/>
    <m/>
    <m/>
    <m/>
  </r>
  <r>
    <n v="412"/>
    <x v="3"/>
    <s v="Tool Room Operator/ Technician"/>
    <s v="ASC/Q4101"/>
    <x v="1"/>
    <m/>
    <m/>
    <m/>
    <m/>
    <m/>
    <n v="6"/>
    <n v="1"/>
    <s v="ITI – Mechanical"/>
    <m/>
    <m/>
    <n v="480"/>
    <m/>
    <m/>
    <m/>
    <m/>
    <m/>
    <m/>
    <m/>
    <m/>
    <m/>
    <m/>
    <m/>
    <s v="No"/>
    <m/>
    <s v="8th Meeting"/>
    <m/>
    <m/>
    <m/>
    <m/>
  </r>
  <r>
    <n v="413"/>
    <x v="3"/>
    <s v="Tool Room Supervisor"/>
    <s v="ASC/Q4102"/>
    <x v="3"/>
    <m/>
    <m/>
    <m/>
    <m/>
    <m/>
    <n v="6"/>
    <n v="1"/>
    <s v="ITI – Mechanical Technology"/>
    <m/>
    <m/>
    <n v="550"/>
    <m/>
    <m/>
    <m/>
    <m/>
    <m/>
    <m/>
    <m/>
    <m/>
    <m/>
    <m/>
    <m/>
    <s v="No"/>
    <m/>
    <s v="10th Meeting"/>
    <m/>
    <m/>
    <m/>
    <m/>
  </r>
  <r>
    <n v="414"/>
    <x v="3"/>
    <s v="Trainer-Service"/>
    <s v="ASC/Q0801"/>
    <x v="3"/>
    <m/>
    <m/>
    <m/>
    <m/>
    <m/>
    <n v="5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415"/>
    <x v="3"/>
    <s v="Tyre Inflation Attendant"/>
    <s v="ASC/Q9603"/>
    <x v="5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s v="No"/>
    <m/>
    <s v="10th Meeting"/>
    <m/>
    <m/>
    <m/>
    <m/>
  </r>
  <r>
    <n v="416"/>
    <x v="3"/>
    <s v="Vehicle Assembly Fitter/ Technician"/>
    <s v="ASC/Q3601"/>
    <x v="1"/>
    <m/>
    <m/>
    <m/>
    <m/>
    <m/>
    <n v="7"/>
    <n v="1"/>
    <s v="10th Class"/>
    <m/>
    <m/>
    <n v="400"/>
    <m/>
    <m/>
    <m/>
    <m/>
    <m/>
    <m/>
    <m/>
    <m/>
    <m/>
    <m/>
    <m/>
    <s v="No"/>
    <m/>
    <s v="9th Meeting"/>
    <m/>
    <m/>
    <m/>
    <m/>
  </r>
  <r>
    <n v="417"/>
    <x v="3"/>
    <s v="Vehicle test Driver"/>
    <s v="ASC/Q8402"/>
    <x v="3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s v="Yes"/>
    <m/>
    <s v="9th Meeting"/>
    <m/>
    <m/>
    <m/>
    <m/>
  </r>
  <r>
    <n v="418"/>
    <x v="3"/>
    <s v="Vendor Development Executive "/>
    <s v="ASC/Q6201"/>
    <x v="3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s v="No"/>
    <m/>
    <s v="10th Meeting"/>
    <m/>
    <m/>
    <m/>
    <m/>
  </r>
  <r>
    <n v="419"/>
    <x v="3"/>
    <s v="Warranty Incharge"/>
    <s v="ASC/Q1604"/>
    <x v="2"/>
    <m/>
    <m/>
    <m/>
    <m/>
    <m/>
    <n v="7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420"/>
    <x v="3"/>
    <s v="Warranty Processor Level 4"/>
    <s v="ASC/Q1603"/>
    <x v="1"/>
    <m/>
    <m/>
    <m/>
    <m/>
    <m/>
    <n v="5"/>
    <n v="1"/>
    <s v="10th Class"/>
    <n v="250"/>
    <n v="150"/>
    <n v="400"/>
    <m/>
    <m/>
    <m/>
    <m/>
    <s v="Yes"/>
    <m/>
    <m/>
    <m/>
    <m/>
    <s v="Addl Ready"/>
    <m/>
    <s v="Yes"/>
    <m/>
    <s v="8th Meeting"/>
    <m/>
    <m/>
    <m/>
    <m/>
  </r>
  <r>
    <n v="421"/>
    <x v="3"/>
    <s v="Washer"/>
    <s v="ASC/Q1101"/>
    <x v="5"/>
    <m/>
    <m/>
    <m/>
    <m/>
    <m/>
    <n v="4"/>
    <n v="1"/>
    <s v="5th Class"/>
    <m/>
    <m/>
    <n v="150"/>
    <m/>
    <m/>
    <m/>
    <m/>
    <m/>
    <m/>
    <m/>
    <m/>
    <m/>
    <m/>
    <m/>
    <s v="No"/>
    <m/>
    <s v="8th Meeting"/>
    <m/>
    <m/>
    <m/>
    <m/>
  </r>
  <r>
    <n v="422"/>
    <x v="3"/>
    <s v="Welding Assistant"/>
    <s v="ASC/Q3101"/>
    <x v="5"/>
    <m/>
    <m/>
    <m/>
    <m/>
    <m/>
    <n v="4"/>
    <n v="1"/>
    <s v="8th Class"/>
    <m/>
    <m/>
    <n v="160"/>
    <m/>
    <m/>
    <m/>
    <m/>
    <m/>
    <m/>
    <m/>
    <m/>
    <m/>
    <m/>
    <m/>
    <s v="Yes"/>
    <m/>
    <s v="8th Meeting"/>
    <m/>
    <m/>
    <m/>
    <m/>
  </r>
  <r>
    <n v="423"/>
    <x v="3"/>
    <s v="Welding Machine Setter /Master Welder"/>
    <s v="ASC/Q3105"/>
    <x v="2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s v="No"/>
    <m/>
    <s v="9th Meeting"/>
    <m/>
    <m/>
    <m/>
    <m/>
  </r>
  <r>
    <n v="424"/>
    <x v="3"/>
    <s v="Welding Supervisor"/>
    <s v="ASC/Q3104"/>
    <x v="3"/>
    <m/>
    <m/>
    <m/>
    <m/>
    <m/>
    <n v="6"/>
    <n v="1"/>
    <s v="ITI – Mechanical/ Welding Technology"/>
    <m/>
    <m/>
    <n v="400"/>
    <m/>
    <m/>
    <m/>
    <m/>
    <m/>
    <m/>
    <m/>
    <m/>
    <m/>
    <m/>
    <m/>
    <s v="No"/>
    <m/>
    <s v="9th Meeting"/>
    <m/>
    <m/>
    <m/>
    <m/>
  </r>
  <r>
    <n v="425"/>
    <x v="3"/>
    <s v="Welding Technician Level 3"/>
    <s v="ASC/Q3102"/>
    <x v="0"/>
    <m/>
    <m/>
    <m/>
    <m/>
    <m/>
    <n v="8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426"/>
    <x v="3"/>
    <s v="Welding Technician Level 4"/>
    <s v="ASC/Q3103"/>
    <x v="1"/>
    <m/>
    <m/>
    <m/>
    <m/>
    <m/>
    <n v="8"/>
    <n v="1"/>
    <s v="ITI – Mechanical/ Welding Technology"/>
    <m/>
    <m/>
    <n v="400"/>
    <m/>
    <m/>
    <m/>
    <m/>
    <m/>
    <m/>
    <m/>
    <m/>
    <m/>
    <m/>
    <m/>
    <s v="No"/>
    <m/>
    <s v="8th Meeting"/>
    <m/>
    <m/>
    <m/>
    <m/>
  </r>
  <r>
    <n v="427"/>
    <x v="3"/>
    <s v="Workshop Manager"/>
    <s v="ASC/Q1606"/>
    <x v="6"/>
    <m/>
    <m/>
    <m/>
    <m/>
    <m/>
    <n v="7"/>
    <n v="1"/>
    <s v="Diploma in Mechanical/Automobile Engineering"/>
    <n v="200"/>
    <n v="300"/>
    <n v="500"/>
    <m/>
    <m/>
    <m/>
    <m/>
    <s v="Yes"/>
    <m/>
    <m/>
    <m/>
    <m/>
    <m/>
    <m/>
    <s v="No"/>
    <m/>
    <s v="9th Meeting"/>
    <m/>
    <m/>
    <m/>
    <m/>
  </r>
  <r>
    <n v="428"/>
    <x v="3"/>
    <s v="Welding and Quality Technician"/>
    <s v="ASC/Q3109"/>
    <x v="0"/>
    <m/>
    <m/>
    <m/>
    <m/>
    <m/>
    <n v="9"/>
    <n v="1"/>
    <s v="10th Standard pass, preferably"/>
    <n v="175"/>
    <n v="300"/>
    <n v="475"/>
    <m/>
    <m/>
    <m/>
    <m/>
    <s v="Yes"/>
    <s v="Yes"/>
    <s v="I"/>
    <s v="C"/>
    <s v="Yes"/>
    <m/>
    <m/>
    <s v="Yes"/>
    <m/>
    <m/>
    <m/>
    <m/>
    <m/>
    <m/>
  </r>
  <r>
    <n v="429"/>
    <x v="3"/>
    <s v="Machining and Quality Technician"/>
    <s v="ASC/Q3509"/>
    <x v="0"/>
    <m/>
    <m/>
    <m/>
    <m/>
    <m/>
    <n v="6"/>
    <n v="1"/>
    <s v="10th Standard pass, preferably"/>
    <n v="175"/>
    <n v="300"/>
    <n v="475"/>
    <m/>
    <m/>
    <m/>
    <m/>
    <s v="Yes"/>
    <s v="Yes"/>
    <s v="I"/>
    <s v="C"/>
    <s v="Yes"/>
    <m/>
    <m/>
    <s v="Yes"/>
    <m/>
    <m/>
    <m/>
    <m/>
    <m/>
    <m/>
  </r>
  <r>
    <n v="430"/>
    <x v="3"/>
    <s v="Dealership Telecaller Sales Executive"/>
    <s v="ASC/Q1011"/>
    <x v="1"/>
    <m/>
    <m/>
    <m/>
    <m/>
    <m/>
    <n v="6"/>
    <n v="1"/>
    <s v="12th Standard pass, preferably"/>
    <n v="150"/>
    <n v="350"/>
    <n v="500"/>
    <m/>
    <m/>
    <m/>
    <m/>
    <s v="Yes"/>
    <s v="Yes"/>
    <s v="II"/>
    <s v="A"/>
    <s v="Yes"/>
    <m/>
    <m/>
    <s v="Yes"/>
    <m/>
    <m/>
    <m/>
    <m/>
    <m/>
    <m/>
  </r>
  <r>
    <n v="431"/>
    <x v="3"/>
    <s v="Dealership Sales and Value Added Services Executive"/>
    <s v="ASC/Q1012"/>
    <x v="0"/>
    <m/>
    <m/>
    <m/>
    <m/>
    <m/>
    <n v="7"/>
    <n v="1"/>
    <s v="12th Standard pass, preferably"/>
    <n v="175"/>
    <n v="300"/>
    <n v="475"/>
    <m/>
    <m/>
    <m/>
    <m/>
    <s v="Yes"/>
    <s v="Yes"/>
    <s v="II"/>
    <s v="A"/>
    <s v="Yes"/>
    <m/>
    <m/>
    <s v="Yes"/>
    <m/>
    <m/>
    <m/>
    <m/>
    <m/>
    <m/>
  </r>
  <r>
    <n v="432"/>
    <x v="3"/>
    <s v="Showroom Hostess - Customer Relationship Executive"/>
    <s v="ASC/Q1111"/>
    <x v="0"/>
    <m/>
    <m/>
    <m/>
    <m/>
    <m/>
    <n v="6"/>
    <n v="1"/>
    <s v="12th Standard pass, preferably"/>
    <n v="175"/>
    <n v="275"/>
    <n v="450"/>
    <m/>
    <m/>
    <m/>
    <m/>
    <s v="Yes"/>
    <s v="Yes"/>
    <s v="II"/>
    <s v="A"/>
    <s v="Yes"/>
    <m/>
    <m/>
    <s v="Yes"/>
    <m/>
    <m/>
    <m/>
    <m/>
    <m/>
    <m/>
  </r>
  <r>
    <n v="433"/>
    <x v="3"/>
    <s v="Car Washer and Assistant Service Technician "/>
    <s v="ASC/Q1417"/>
    <x v="5"/>
    <m/>
    <m/>
    <m/>
    <m/>
    <m/>
    <n v="5"/>
    <n v="1"/>
    <s v="5th Standard pass, preferably"/>
    <n v="175"/>
    <n v="275"/>
    <n v="450"/>
    <m/>
    <m/>
    <m/>
    <m/>
    <s v="Yes"/>
    <s v="Yes"/>
    <s v="I"/>
    <s v="C"/>
    <s v="Yes"/>
    <m/>
    <m/>
    <s v="Yes"/>
    <m/>
    <m/>
    <m/>
    <m/>
    <m/>
    <m/>
  </r>
  <r>
    <n v="434"/>
    <x v="3"/>
    <s v="Chauffeur / Taxi Driver"/>
    <s v="ASC/Q9714"/>
    <x v="1"/>
    <m/>
    <m/>
    <m/>
    <m/>
    <m/>
    <n v="7"/>
    <n v="1"/>
    <s v="8th Standard pass, preferably"/>
    <n v="160"/>
    <n v="240"/>
    <n v="400"/>
    <m/>
    <m/>
    <m/>
    <m/>
    <s v="Yes"/>
    <s v="Yes"/>
    <s v="I"/>
    <s v="C"/>
    <s v="Yes"/>
    <m/>
    <s v="AUR714"/>
    <s v="Yes"/>
    <m/>
    <m/>
    <m/>
    <m/>
    <m/>
    <m/>
  </r>
  <r>
    <n v="435"/>
    <x v="3"/>
    <s v="Auto / E-Rickshaw Driver &amp; Service Technician "/>
    <s v="ACS/Q9719"/>
    <x v="1"/>
    <m/>
    <m/>
    <m/>
    <m/>
    <m/>
    <n v="8"/>
    <n v="1"/>
    <s v="8th Standard pass, preferably"/>
    <n v="200"/>
    <n v="300"/>
    <n v="500"/>
    <m/>
    <m/>
    <m/>
    <m/>
    <s v="Yes"/>
    <s v="Yes"/>
    <s v="I"/>
    <s v="C"/>
    <s v="Yes"/>
    <m/>
    <s v="AUR703"/>
    <s v="Yes"/>
    <m/>
    <m/>
    <m/>
    <m/>
    <m/>
    <m/>
  </r>
  <r>
    <n v="436"/>
    <x v="3"/>
    <s v="Highway Toll Collector"/>
    <s v="ASC/Q9730"/>
    <x v="1"/>
    <m/>
    <m/>
    <m/>
    <m/>
    <m/>
    <n v="3"/>
    <n v="1"/>
    <s v="12th Standard"/>
    <m/>
    <m/>
    <n v="200"/>
    <m/>
    <m/>
    <m/>
    <m/>
    <m/>
    <m/>
    <m/>
    <m/>
    <m/>
    <m/>
    <m/>
    <s v="No"/>
    <m/>
    <m/>
    <m/>
    <m/>
    <m/>
    <m/>
  </r>
  <r>
    <n v="437"/>
    <x v="3"/>
    <s v="Highway Toll Attendant"/>
    <s v="ASC/Q9731"/>
    <x v="0"/>
    <m/>
    <m/>
    <m/>
    <m/>
    <m/>
    <n v="3"/>
    <n v="1"/>
    <s v="12th Standard"/>
    <m/>
    <m/>
    <n v="175"/>
    <m/>
    <m/>
    <m/>
    <m/>
    <m/>
    <m/>
    <m/>
    <m/>
    <m/>
    <m/>
    <m/>
    <s v="No"/>
    <m/>
    <m/>
    <m/>
    <m/>
    <m/>
    <m/>
  </r>
  <r>
    <n v="438"/>
    <x v="3"/>
    <s v="Highway Toll Traffic Channelizer"/>
    <s v="ASC/Q9732"/>
    <x v="5"/>
    <m/>
    <m/>
    <m/>
    <m/>
    <m/>
    <n v="3"/>
    <n v="1"/>
    <s v="10th  Standard"/>
    <m/>
    <m/>
    <n v="150"/>
    <m/>
    <m/>
    <m/>
    <m/>
    <m/>
    <m/>
    <m/>
    <m/>
    <m/>
    <m/>
    <m/>
    <s v="No"/>
    <m/>
    <m/>
    <m/>
    <m/>
    <m/>
    <m/>
  </r>
  <r>
    <n v="439"/>
    <x v="4"/>
    <s v="Assistant Spa Therapist"/>
    <s v="BWS/Q1001"/>
    <x v="0"/>
    <m/>
    <m/>
    <m/>
    <m/>
    <m/>
    <n v="4"/>
    <n v="1"/>
    <s v="10th Class"/>
    <n v="50"/>
    <n v="250"/>
    <n v="300"/>
    <m/>
    <m/>
    <m/>
    <m/>
    <s v="Yes"/>
    <s v="Yes"/>
    <m/>
    <s v="A"/>
    <s v="Yes"/>
    <m/>
    <s v="SPW701"/>
    <s v="Yes"/>
    <d v="2017-04-19T00:00:00"/>
    <m/>
    <s v="Tentative"/>
    <d v="2017-05-12T00:00:00"/>
    <m/>
    <s v="QP wil be revised"/>
  </r>
  <r>
    <n v="440"/>
    <x v="4"/>
    <s v="Spa Therapist"/>
    <s v="BWS/Q1002"/>
    <x v="1"/>
    <m/>
    <m/>
    <m/>
    <m/>
    <m/>
    <n v="4"/>
    <n v="1"/>
    <s v="10th Class"/>
    <m/>
    <m/>
    <n v="350"/>
    <m/>
    <m/>
    <m/>
    <m/>
    <m/>
    <m/>
    <s v="I"/>
    <s v="B"/>
    <m/>
    <m/>
    <s v="SPW702"/>
    <s v="No"/>
    <m/>
    <m/>
    <m/>
    <m/>
    <m/>
    <m/>
  </r>
  <r>
    <n v="441"/>
    <x v="4"/>
    <s v="Assistant Beauty/Wellness Consultant"/>
    <s v="BWS/Q4001"/>
    <x v="0"/>
    <m/>
    <m/>
    <m/>
    <m/>
    <m/>
    <n v="5"/>
    <n v="1"/>
    <s v="8th Class"/>
    <n v="39"/>
    <n v="105"/>
    <n v="144"/>
    <m/>
    <m/>
    <m/>
    <m/>
    <s v="Yes"/>
    <m/>
    <m/>
    <m/>
    <m/>
    <m/>
    <s v="BEA706"/>
    <s v="No"/>
    <d v="2017-04-19T00:00:00"/>
    <m/>
    <s v="Tentative"/>
    <d v="2017-05-12T00:00:00"/>
    <m/>
    <s v="QP wil be revised"/>
  </r>
  <r>
    <n v="442"/>
    <x v="4"/>
    <s v="Pedicurist and Manicurist"/>
    <s v="BWS/Q0402"/>
    <x v="0"/>
    <m/>
    <m/>
    <m/>
    <m/>
    <m/>
    <n v="5"/>
    <n v="1"/>
    <s v="5th Class"/>
    <n v="30"/>
    <n v="220"/>
    <n v="250"/>
    <m/>
    <m/>
    <m/>
    <m/>
    <s v="Yes"/>
    <s v="Yes"/>
    <s v="II"/>
    <s v="A"/>
    <s v="Yes"/>
    <m/>
    <m/>
    <s v="Yes"/>
    <d v="2017-04-19T00:00:00"/>
    <s v="8th Meeting"/>
    <s v="Tentative"/>
    <d v="2017-05-12T00:00:00"/>
    <m/>
    <s v="QP wil be revised"/>
  </r>
  <r>
    <n v="443"/>
    <x v="4"/>
    <s v="Personal Trainer"/>
    <s v="BWS/Q3003"/>
    <x v="1"/>
    <m/>
    <m/>
    <m/>
    <m/>
    <m/>
    <n v="11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44"/>
    <x v="4"/>
    <s v="Personal Training Manager"/>
    <s v="BWS/Q3006"/>
    <x v="3"/>
    <m/>
    <m/>
    <m/>
    <m/>
    <m/>
    <n v="9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45"/>
    <x v="4"/>
    <s v="Assistant Nail Technician"/>
    <s v="BWS/Q0401"/>
    <x v="0"/>
    <m/>
    <m/>
    <m/>
    <m/>
    <m/>
    <n v="5"/>
    <n v="1"/>
    <s v="8th Class"/>
    <n v="30"/>
    <n v="170"/>
    <n v="200"/>
    <m/>
    <m/>
    <m/>
    <m/>
    <s v="Yes"/>
    <s v="Yes"/>
    <s v="II"/>
    <s v="A"/>
    <s v="Yes"/>
    <m/>
    <s v="BEA704"/>
    <s v="Yes"/>
    <d v="2017-04-19T00:00:00"/>
    <m/>
    <s v="Tentative"/>
    <d v="2017-05-12T00:00:00"/>
    <m/>
    <s v="QP wil be revised"/>
  </r>
  <r>
    <n v="446"/>
    <x v="4"/>
    <s v="Assistant Hair Stylist"/>
    <s v="BWS/Q0201"/>
    <x v="0"/>
    <m/>
    <m/>
    <m/>
    <m/>
    <m/>
    <n v="7"/>
    <n v="1"/>
    <s v="8th Class/ ability to read / write and communicate for the job role"/>
    <n v="50"/>
    <n v="250"/>
    <n v="300"/>
    <m/>
    <m/>
    <m/>
    <m/>
    <s v="Yes"/>
    <s v="Yes"/>
    <s v="II"/>
    <s v="A"/>
    <s v="Yes"/>
    <m/>
    <s v="BEA701"/>
    <s v="Yes"/>
    <d v="2017-04-19T00:00:00"/>
    <s v="8th Meeting"/>
    <s v="Tentative"/>
    <d v="2017-05-12T00:00:00"/>
    <m/>
    <s v="QP wil be revised"/>
  </r>
  <r>
    <n v="447"/>
    <x v="4"/>
    <s v="Hair Stylist"/>
    <s v="BWS/Q0202"/>
    <x v="1"/>
    <m/>
    <m/>
    <m/>
    <m/>
    <m/>
    <n v="11"/>
    <n v="1"/>
    <s v="8th Class"/>
    <n v="75"/>
    <n v="275"/>
    <n v="350"/>
    <m/>
    <m/>
    <m/>
    <m/>
    <s v="Yes"/>
    <s v="Yes"/>
    <s v="II"/>
    <s v="A"/>
    <s v="Yes"/>
    <m/>
    <s v="BEA702"/>
    <s v="Yes"/>
    <d v="2017-04-19T00:00:00"/>
    <m/>
    <s v="Tentative"/>
    <d v="2017-05-12T00:00:00"/>
    <m/>
    <s v="QP wil be revised"/>
  </r>
  <r>
    <n v="448"/>
    <x v="4"/>
    <s v="Hair Advisor"/>
    <s v="BWS/Q0203"/>
    <x v="3"/>
    <m/>
    <m/>
    <m/>
    <m/>
    <m/>
    <n v="14"/>
    <n v="1"/>
    <s v="8th Class"/>
    <n v="67"/>
    <n v="165"/>
    <n v="232"/>
    <m/>
    <m/>
    <m/>
    <m/>
    <s v="Yes"/>
    <m/>
    <m/>
    <m/>
    <m/>
    <m/>
    <m/>
    <s v="No"/>
    <m/>
    <m/>
    <m/>
    <m/>
    <m/>
    <m/>
  </r>
  <r>
    <n v="449"/>
    <x v="4"/>
    <s v="Bridal Fashion and Photographic Makeup Artist"/>
    <s v="BWS/Q0301"/>
    <x v="3"/>
    <m/>
    <m/>
    <m/>
    <m/>
    <m/>
    <n v="10"/>
    <n v="1"/>
    <s v="10th Class"/>
    <n v="56"/>
    <n v="182"/>
    <n v="238"/>
    <m/>
    <m/>
    <m/>
    <m/>
    <s v="Yes"/>
    <m/>
    <m/>
    <m/>
    <m/>
    <m/>
    <s v="BEA705"/>
    <s v="No"/>
    <m/>
    <m/>
    <m/>
    <m/>
    <m/>
    <m/>
  </r>
  <r>
    <n v="450"/>
    <x v="4"/>
    <s v="Assistant Beauty Therapist"/>
    <s v="BWS/Q0101"/>
    <x v="0"/>
    <m/>
    <m/>
    <m/>
    <m/>
    <m/>
    <n v="7"/>
    <n v="1"/>
    <s v="8th Class,Preferably  / the ability to read/write and communicate effectively for the job role"/>
    <n v="50"/>
    <n v="200"/>
    <n v="250"/>
    <m/>
    <m/>
    <m/>
    <m/>
    <s v="Yes"/>
    <s v="Yes"/>
    <s v="II"/>
    <s v="A"/>
    <s v="Yes"/>
    <m/>
    <s v="BEA701"/>
    <s v="Yes"/>
    <d v="2017-04-19T00:00:00"/>
    <s v="8th Meeting"/>
    <s v="Tentative"/>
    <d v="2017-05-12T00:00:00"/>
    <m/>
    <s v="QP wil be revised"/>
  </r>
  <r>
    <n v="451"/>
    <x v="4"/>
    <s v="Beauty Therapist"/>
    <s v="BWS/Q0102"/>
    <x v="1"/>
    <m/>
    <m/>
    <m/>
    <m/>
    <m/>
    <n v="7"/>
    <n v="1"/>
    <s v="10th Class"/>
    <n v="50"/>
    <n v="300"/>
    <n v="350"/>
    <m/>
    <m/>
    <m/>
    <m/>
    <s v="Yes"/>
    <s v="Yes"/>
    <s v="II"/>
    <s v="A"/>
    <s v="Yes"/>
    <m/>
    <s v="BEA702"/>
    <s v="Yes"/>
    <d v="2017-04-19T00:00:00"/>
    <m/>
    <s v="Tentative"/>
    <d v="2017-05-12T00:00:00"/>
    <m/>
    <s v="QP wil be revised"/>
  </r>
  <r>
    <n v="452"/>
    <x v="4"/>
    <s v="Beauty Advisor"/>
    <s v="BWS/Q0103"/>
    <x v="3"/>
    <m/>
    <m/>
    <m/>
    <m/>
    <m/>
    <n v="10"/>
    <n v="1"/>
    <s v="10th Class"/>
    <n v="62"/>
    <n v="168"/>
    <n v="230"/>
    <m/>
    <m/>
    <m/>
    <m/>
    <s v="Yes"/>
    <m/>
    <m/>
    <m/>
    <m/>
    <m/>
    <m/>
    <s v="No"/>
    <m/>
    <m/>
    <m/>
    <m/>
    <m/>
    <m/>
  </r>
  <r>
    <n v="453"/>
    <x v="4"/>
    <s v="Barber"/>
    <s v="BWS/Q0204"/>
    <x v="1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s v="No"/>
    <m/>
    <m/>
    <m/>
    <m/>
    <m/>
    <m/>
  </r>
  <r>
    <n v="454"/>
    <x v="4"/>
    <s v="Senior Stylist"/>
    <s v="BWS/Q0205"/>
    <x v="3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s v="No"/>
    <m/>
    <m/>
    <m/>
    <m/>
    <m/>
    <m/>
  </r>
  <r>
    <n v="455"/>
    <x v="4"/>
    <s v="Senior Barber"/>
    <s v="BWS/Q0206"/>
    <x v="3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s v="No"/>
    <m/>
    <m/>
    <m/>
    <m/>
    <m/>
    <m/>
  </r>
  <r>
    <n v="456"/>
    <x v="4"/>
    <s v="Haircare Trainer"/>
    <s v="BWS/Q0210"/>
    <x v="2"/>
    <m/>
    <m/>
    <m/>
    <m/>
    <m/>
    <n v="14"/>
    <n v="1"/>
    <s v="10th Class"/>
    <m/>
    <m/>
    <n v="771"/>
    <m/>
    <m/>
    <m/>
    <m/>
    <m/>
    <m/>
    <m/>
    <m/>
    <m/>
    <m/>
    <m/>
    <s v="No"/>
    <m/>
    <m/>
    <m/>
    <m/>
    <m/>
    <m/>
  </r>
  <r>
    <n v="457"/>
    <x v="4"/>
    <s v="Senior Beauty Therapist"/>
    <s v="BWS/Q0104"/>
    <x v="3"/>
    <m/>
    <m/>
    <m/>
    <m/>
    <m/>
    <n v="10"/>
    <n v="1"/>
    <s v="10th Class ,Preferably"/>
    <n v="50"/>
    <n v="250"/>
    <n v="300"/>
    <m/>
    <m/>
    <m/>
    <n v="50"/>
    <s v="Yes"/>
    <m/>
    <m/>
    <m/>
    <m/>
    <m/>
    <m/>
    <s v="No"/>
    <m/>
    <m/>
    <m/>
    <m/>
    <m/>
    <m/>
  </r>
  <r>
    <n v="458"/>
    <x v="4"/>
    <s v="Aesthetician"/>
    <s v="BWS/Q0106"/>
    <x v="2"/>
    <m/>
    <m/>
    <m/>
    <m/>
    <m/>
    <n v="19"/>
    <n v="1"/>
    <s v="12th Class"/>
    <m/>
    <m/>
    <n v="1170"/>
    <m/>
    <m/>
    <m/>
    <m/>
    <m/>
    <m/>
    <m/>
    <m/>
    <m/>
    <m/>
    <m/>
    <s v="No"/>
    <m/>
    <m/>
    <m/>
    <m/>
    <m/>
    <m/>
  </r>
  <r>
    <n v="459"/>
    <x v="4"/>
    <s v="Skincare Trainer"/>
    <s v="BWS/Q0105"/>
    <x v="2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s v="No"/>
    <m/>
    <m/>
    <m/>
    <m/>
    <m/>
    <m/>
  </r>
  <r>
    <n v="460"/>
    <x v="4"/>
    <s v="Mehendi Specialist"/>
    <s v="BWS/Q0302"/>
    <x v="1"/>
    <m/>
    <m/>
    <m/>
    <m/>
    <m/>
    <n v="5"/>
    <n v="1"/>
    <s v="8th Class"/>
    <m/>
    <m/>
    <n v="204"/>
    <m/>
    <m/>
    <m/>
    <m/>
    <m/>
    <m/>
    <m/>
    <m/>
    <m/>
    <m/>
    <m/>
    <s v="No"/>
    <m/>
    <m/>
    <m/>
    <m/>
    <m/>
    <m/>
  </r>
  <r>
    <n v="461"/>
    <x v="4"/>
    <s v="Membership Consultant"/>
    <s v="BWS/Q3002"/>
    <x v="1"/>
    <m/>
    <m/>
    <m/>
    <m/>
    <m/>
    <n v="4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62"/>
    <x v="4"/>
    <s v="Theatrical and Media Make Up Artist"/>
    <s v="BWS/Q0305"/>
    <x v="3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s v="No"/>
    <m/>
    <m/>
    <m/>
    <m/>
    <m/>
    <m/>
  </r>
  <r>
    <n v="463"/>
    <x v="4"/>
    <s v="Senior Prosthetic and Media Make Up Artist"/>
    <s v="BWS/Q0303"/>
    <x v="2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s v="No"/>
    <m/>
    <m/>
    <m/>
    <m/>
    <m/>
    <m/>
  </r>
  <r>
    <n v="464"/>
    <x v="4"/>
    <s v="Make Up Trainer"/>
    <s v="BWS/Q0304"/>
    <x v="2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s v="No"/>
    <m/>
    <m/>
    <m/>
    <m/>
    <m/>
    <m/>
  </r>
  <r>
    <n v="465"/>
    <x v="4"/>
    <s v="Nail Technician"/>
    <s v="BWS/Q0403"/>
    <x v="1"/>
    <m/>
    <m/>
    <m/>
    <m/>
    <m/>
    <n v="10"/>
    <n v="1"/>
    <s v="8th Class"/>
    <m/>
    <m/>
    <n v="280"/>
    <m/>
    <m/>
    <m/>
    <m/>
    <m/>
    <m/>
    <s v="II"/>
    <s v="B"/>
    <m/>
    <m/>
    <m/>
    <s v="No"/>
    <m/>
    <m/>
    <m/>
    <m/>
    <m/>
    <m/>
  </r>
  <r>
    <n v="466"/>
    <x v="4"/>
    <s v="Senior Nail Technician"/>
    <s v="BWS/Q0404"/>
    <x v="3"/>
    <m/>
    <m/>
    <m/>
    <m/>
    <m/>
    <n v="15"/>
    <n v="1"/>
    <s v="8th Class"/>
    <m/>
    <m/>
    <n v="507"/>
    <m/>
    <m/>
    <m/>
    <m/>
    <m/>
    <m/>
    <m/>
    <m/>
    <m/>
    <m/>
    <m/>
    <s v="No"/>
    <m/>
    <m/>
    <m/>
    <m/>
    <m/>
    <m/>
  </r>
  <r>
    <n v="467"/>
    <x v="4"/>
    <s v="Nails Trainer"/>
    <s v="BWS/Q0405"/>
    <x v="2"/>
    <m/>
    <m/>
    <m/>
    <m/>
    <m/>
    <n v="15"/>
    <n v="1"/>
    <s v="12th Class"/>
    <m/>
    <m/>
    <n v="790"/>
    <m/>
    <m/>
    <m/>
    <m/>
    <m/>
    <m/>
    <m/>
    <m/>
    <m/>
    <m/>
    <m/>
    <s v="No"/>
    <m/>
    <m/>
    <m/>
    <m/>
    <m/>
    <m/>
  </r>
  <r>
    <n v="468"/>
    <x v="4"/>
    <s v="Aesthetic Dermatology Technician"/>
    <s v="BWS/Q0501"/>
    <x v="1"/>
    <m/>
    <m/>
    <m/>
    <m/>
    <m/>
    <n v="9"/>
    <n v="1"/>
    <s v="12th Class, Preferably"/>
    <m/>
    <m/>
    <n v="714"/>
    <m/>
    <m/>
    <m/>
    <m/>
    <m/>
    <m/>
    <m/>
    <m/>
    <m/>
    <m/>
    <m/>
    <s v="No"/>
    <m/>
    <m/>
    <m/>
    <m/>
    <m/>
    <m/>
  </r>
  <r>
    <n v="469"/>
    <x v="4"/>
    <s v="Senior Aesthetic Dermatology Technician"/>
    <s v="BWS/Q0502"/>
    <x v="3"/>
    <m/>
    <m/>
    <m/>
    <m/>
    <m/>
    <n v="16"/>
    <n v="1"/>
    <s v="12th Class, Preferably"/>
    <m/>
    <m/>
    <n v="906"/>
    <m/>
    <m/>
    <m/>
    <m/>
    <m/>
    <m/>
    <m/>
    <m/>
    <m/>
    <m/>
    <m/>
    <s v="No"/>
    <m/>
    <m/>
    <m/>
    <m/>
    <m/>
    <m/>
  </r>
  <r>
    <n v="470"/>
    <x v="4"/>
    <s v="Aesthetic Dermatology Trainer"/>
    <s v="BWS/Q0503"/>
    <x v="2"/>
    <m/>
    <m/>
    <m/>
    <m/>
    <m/>
    <n v="19"/>
    <n v="1"/>
    <s v="12th Class, Preferably"/>
    <m/>
    <m/>
    <n v="1794"/>
    <m/>
    <m/>
    <m/>
    <m/>
    <m/>
    <m/>
    <m/>
    <m/>
    <m/>
    <m/>
    <m/>
    <s v="No"/>
    <m/>
    <m/>
    <m/>
    <m/>
    <m/>
    <m/>
  </r>
  <r>
    <n v="471"/>
    <x v="4"/>
    <s v="Intern"/>
    <s v="BWS/Q0601"/>
    <x v="1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s v="No"/>
    <m/>
    <m/>
    <m/>
    <m/>
    <m/>
    <m/>
  </r>
  <r>
    <n v="472"/>
    <x v="4"/>
    <s v="Junior Faculty"/>
    <s v="BWS/Q0602"/>
    <x v="3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s v="No"/>
    <m/>
    <m/>
    <m/>
    <m/>
    <m/>
    <m/>
  </r>
  <r>
    <n v="473"/>
    <x v="4"/>
    <s v="Senior Faculty"/>
    <s v="BWS/Q0603"/>
    <x v="2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s v="No"/>
    <m/>
    <m/>
    <m/>
    <m/>
    <m/>
    <m/>
  </r>
  <r>
    <n v="474"/>
    <x v="4"/>
    <s v="Institute Technical Head"/>
    <s v="BWS/Q0604"/>
    <x v="2"/>
    <m/>
    <m/>
    <m/>
    <m/>
    <m/>
    <n v="13"/>
    <n v="1"/>
    <s v="Graduate / Post Graduate"/>
    <m/>
    <m/>
    <n v="922"/>
    <m/>
    <m/>
    <m/>
    <m/>
    <m/>
    <m/>
    <m/>
    <m/>
    <m/>
    <m/>
    <m/>
    <s v="No"/>
    <m/>
    <m/>
    <m/>
    <m/>
    <m/>
    <m/>
  </r>
  <r>
    <n v="475"/>
    <x v="4"/>
    <s v="Category Expert"/>
    <s v="BWS/Q0605"/>
    <x v="4"/>
    <m/>
    <m/>
    <m/>
    <m/>
    <m/>
    <n v="14"/>
    <n v="1"/>
    <s v="Graduate"/>
    <m/>
    <m/>
    <n v="1062"/>
    <m/>
    <m/>
    <m/>
    <m/>
    <m/>
    <m/>
    <m/>
    <m/>
    <m/>
    <m/>
    <m/>
    <s v="No"/>
    <m/>
    <m/>
    <m/>
    <m/>
    <m/>
    <m/>
  </r>
  <r>
    <n v="476"/>
    <x v="4"/>
    <s v="Institute Head"/>
    <s v="BWS/Q0606"/>
    <x v="4"/>
    <m/>
    <m/>
    <m/>
    <m/>
    <m/>
    <n v="17"/>
    <n v="1"/>
    <s v="Graduate / Post Graduate"/>
    <m/>
    <m/>
    <n v="1280"/>
    <m/>
    <m/>
    <m/>
    <m/>
    <m/>
    <m/>
    <m/>
    <m/>
    <m/>
    <m/>
    <m/>
    <s v="No"/>
    <m/>
    <m/>
    <m/>
    <m/>
    <m/>
    <m/>
  </r>
  <r>
    <n v="477"/>
    <x v="4"/>
    <s v="Assistant Tattoo artist"/>
    <s v="BWS/Q0701"/>
    <x v="0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s v="No"/>
    <m/>
    <m/>
    <m/>
    <m/>
    <m/>
    <m/>
  </r>
  <r>
    <n v="478"/>
    <x v="4"/>
    <s v="Tattoo artist"/>
    <s v="BWS/Q0702"/>
    <x v="3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s v="No"/>
    <m/>
    <m/>
    <m/>
    <m/>
    <m/>
    <m/>
  </r>
  <r>
    <n v="479"/>
    <x v="4"/>
    <s v="Tattoo Trainer"/>
    <s v="BWS/Q0703"/>
    <x v="2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s v="No"/>
    <m/>
    <m/>
    <m/>
    <m/>
    <m/>
    <m/>
  </r>
  <r>
    <n v="480"/>
    <x v="4"/>
    <s v="Senior Spa Therapist"/>
    <s v="BWS/Q1003"/>
    <x v="3"/>
    <m/>
    <m/>
    <m/>
    <m/>
    <m/>
    <n v="5"/>
    <n v="1"/>
    <s v="8th Class"/>
    <m/>
    <m/>
    <n v="696"/>
    <m/>
    <m/>
    <m/>
    <m/>
    <m/>
    <m/>
    <m/>
    <m/>
    <m/>
    <m/>
    <m/>
    <s v="No"/>
    <m/>
    <m/>
    <m/>
    <m/>
    <m/>
    <m/>
  </r>
  <r>
    <n v="481"/>
    <x v="4"/>
    <s v="Spa Trainer"/>
    <s v="BWS/Q1004"/>
    <x v="2"/>
    <m/>
    <m/>
    <m/>
    <m/>
    <m/>
    <n v="5"/>
    <n v="1"/>
    <s v="10th Class"/>
    <m/>
    <m/>
    <n v="778"/>
    <m/>
    <m/>
    <m/>
    <m/>
    <m/>
    <m/>
    <m/>
    <m/>
    <m/>
    <m/>
    <m/>
    <s v="No"/>
    <m/>
    <m/>
    <m/>
    <m/>
    <m/>
    <m/>
  </r>
  <r>
    <n v="482"/>
    <x v="4"/>
    <s v="Senior Colorist"/>
    <s v="BWS/Q0209"/>
    <x v="3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s v="No"/>
    <m/>
    <m/>
    <m/>
    <m/>
    <m/>
    <m/>
  </r>
  <r>
    <n v="483"/>
    <x v="4"/>
    <s v="Colorist"/>
    <s v="BWS/Q0208"/>
    <x v="1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s v="No"/>
    <m/>
    <m/>
    <m/>
    <m/>
    <m/>
    <m/>
  </r>
  <r>
    <n v="484"/>
    <x v="4"/>
    <s v="Fitness Manager"/>
    <s v="BWS/Q3007"/>
    <x v="2"/>
    <m/>
    <m/>
    <m/>
    <m/>
    <m/>
    <n v="13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5"/>
    <x v="4"/>
    <s v="Fitness Services Trainer"/>
    <s v="BWS/Q3008"/>
    <x v="2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6"/>
    <x v="4"/>
    <s v="Fitness Services Internal Evaluator"/>
    <s v="BWS/Q3009"/>
    <x v="4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7"/>
    <x v="4"/>
    <s v="Fitness Centre Head"/>
    <s v="BWS/Q3010"/>
    <x v="4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8"/>
    <x v="4"/>
    <s v="Group Fitness Trainer"/>
    <s v="BWS/Q3004"/>
    <x v="1"/>
    <m/>
    <m/>
    <m/>
    <m/>
    <m/>
    <n v="9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89"/>
    <x v="4"/>
    <s v="Group Training Manager"/>
    <s v="BWS/Q3005"/>
    <x v="3"/>
    <m/>
    <m/>
    <m/>
    <m/>
    <m/>
    <n v="9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90"/>
    <x v="4"/>
    <s v="Gym Assistant"/>
    <s v="BWS/Q3001"/>
    <x v="0"/>
    <m/>
    <m/>
    <m/>
    <m/>
    <m/>
    <n v="4"/>
    <n v="1"/>
    <s v="10th Class ,Preferably"/>
    <n v="105"/>
    <n v="45"/>
    <n v="150"/>
    <m/>
    <m/>
    <m/>
    <n v="50"/>
    <s v="Yes"/>
    <m/>
    <s v="II"/>
    <s v="A &amp; C"/>
    <m/>
    <m/>
    <m/>
    <s v="No"/>
    <m/>
    <m/>
    <m/>
    <m/>
    <m/>
    <m/>
  </r>
  <r>
    <n v="491"/>
    <x v="4"/>
    <s v="Wellness Neurotherapist"/>
    <s v="BWS/Q2301"/>
    <x v="1"/>
    <m/>
    <m/>
    <m/>
    <m/>
    <m/>
    <n v="3"/>
    <n v="1"/>
    <s v="12th Class"/>
    <m/>
    <m/>
    <m/>
    <m/>
    <m/>
    <m/>
    <m/>
    <m/>
    <m/>
    <m/>
    <m/>
    <m/>
    <m/>
    <m/>
    <s v="No"/>
    <m/>
    <m/>
    <m/>
    <m/>
    <m/>
    <m/>
  </r>
  <r>
    <n v="492"/>
    <x v="4"/>
    <s v="Senior Wellness Neurotherapist"/>
    <s v="BWS/Q2302"/>
    <x v="3"/>
    <m/>
    <m/>
    <m/>
    <m/>
    <m/>
    <n v="5"/>
    <n v="1"/>
    <s v="12th Class"/>
    <m/>
    <m/>
    <m/>
    <m/>
    <m/>
    <m/>
    <m/>
    <m/>
    <m/>
    <m/>
    <m/>
    <m/>
    <m/>
    <m/>
    <s v="No"/>
    <m/>
    <m/>
    <m/>
    <m/>
    <m/>
    <m/>
  </r>
  <r>
    <n v="493"/>
    <x v="4"/>
    <s v="Master Wellness Neurotherapist"/>
    <s v="BWS/Q2303"/>
    <x v="2"/>
    <m/>
    <m/>
    <m/>
    <m/>
    <m/>
    <n v="6"/>
    <n v="1"/>
    <s v="12th Class"/>
    <m/>
    <m/>
    <m/>
    <m/>
    <m/>
    <m/>
    <m/>
    <m/>
    <m/>
    <m/>
    <m/>
    <m/>
    <m/>
    <m/>
    <s v="No"/>
    <m/>
    <m/>
    <m/>
    <m/>
    <m/>
    <m/>
  </r>
  <r>
    <n v="494"/>
    <x v="4"/>
    <s v="Junior Aromatherapist"/>
    <s v="BWS/Q2403"/>
    <x v="1"/>
    <m/>
    <m/>
    <m/>
    <m/>
    <m/>
    <n v="4"/>
    <n v="1"/>
    <s v="12th Class, Preferably"/>
    <m/>
    <m/>
    <n v="74"/>
    <m/>
    <m/>
    <m/>
    <m/>
    <m/>
    <m/>
    <m/>
    <m/>
    <m/>
    <m/>
    <m/>
    <s v="No"/>
    <m/>
    <m/>
    <m/>
    <m/>
    <m/>
    <m/>
  </r>
  <r>
    <n v="495"/>
    <x v="4"/>
    <s v="Aromatherapist"/>
    <s v="BWS/Q2404"/>
    <x v="3"/>
    <m/>
    <m/>
    <m/>
    <m/>
    <m/>
    <n v="6"/>
    <n v="1"/>
    <s v="8th Class, Preferably"/>
    <m/>
    <m/>
    <n v="114"/>
    <m/>
    <m/>
    <m/>
    <m/>
    <m/>
    <m/>
    <m/>
    <m/>
    <m/>
    <m/>
    <m/>
    <s v="No"/>
    <m/>
    <m/>
    <m/>
    <m/>
    <m/>
    <m/>
  </r>
  <r>
    <n v="496"/>
    <x v="4"/>
    <s v="Yoga Teacher"/>
    <s v="BWS/Q2203"/>
    <x v="3"/>
    <m/>
    <m/>
    <m/>
    <m/>
    <m/>
    <n v="9"/>
    <n v="1"/>
    <s v="10th Class, preferably"/>
    <m/>
    <m/>
    <m/>
    <m/>
    <m/>
    <m/>
    <m/>
    <m/>
    <m/>
    <s v="II"/>
    <s v="A&amp;C"/>
    <m/>
    <m/>
    <m/>
    <s v="No"/>
    <m/>
    <m/>
    <m/>
    <m/>
    <m/>
    <m/>
  </r>
  <r>
    <n v="497"/>
    <x v="4"/>
    <s v="Yoga Instructor"/>
    <s v="BWS/Q2201"/>
    <x v="1"/>
    <m/>
    <m/>
    <m/>
    <m/>
    <m/>
    <n v="4"/>
    <n v="1"/>
    <s v="Graduate Preferably"/>
    <n v="52"/>
    <n v="174"/>
    <n v="226"/>
    <m/>
    <m/>
    <m/>
    <m/>
    <s v="Yes"/>
    <s v="Yes"/>
    <s v="II"/>
    <s v="A&amp;C"/>
    <s v="Added in June 2017"/>
    <m/>
    <m/>
    <s v="No"/>
    <m/>
    <s v="17th Meeting"/>
    <m/>
    <m/>
    <m/>
    <m/>
  </r>
  <r>
    <n v="498"/>
    <x v="4"/>
    <s v="Senior Yoga Teacher"/>
    <s v="BWS/Q2205"/>
    <x v="2"/>
    <m/>
    <m/>
    <m/>
    <m/>
    <m/>
    <n v="9"/>
    <n v="1"/>
    <s v="Graduate Preferably"/>
    <m/>
    <m/>
    <m/>
    <m/>
    <m/>
    <m/>
    <m/>
    <m/>
    <m/>
    <s v="II"/>
    <s v="A&amp;C"/>
    <m/>
    <m/>
    <m/>
    <s v="No"/>
    <m/>
    <m/>
    <m/>
    <m/>
    <m/>
    <m/>
  </r>
  <r>
    <n v="499"/>
    <x v="5"/>
    <s v="Mutual Fund Agent"/>
    <s v="BSC/Q0601"/>
    <x v="1"/>
    <m/>
    <m/>
    <m/>
    <m/>
    <m/>
    <n v="4"/>
    <n v="1"/>
    <s v="Graduate"/>
    <n v="40"/>
    <n v="160"/>
    <n v="200"/>
    <m/>
    <m/>
    <m/>
    <m/>
    <s v="Yes"/>
    <s v="Yes"/>
    <s v="III"/>
    <s v="A"/>
    <s v="Yes"/>
    <m/>
    <m/>
    <s v="Yes"/>
    <m/>
    <m/>
    <m/>
    <m/>
    <m/>
    <m/>
  </r>
  <r>
    <n v="500"/>
    <x v="5"/>
    <s v="Equity Dealer"/>
    <s v="BSC/Q0201"/>
    <x v="1"/>
    <m/>
    <m/>
    <m/>
    <m/>
    <m/>
    <n v="2"/>
    <n v="1"/>
    <s v="Graduate"/>
    <n v="30"/>
    <n v="130"/>
    <n v="160"/>
    <m/>
    <m/>
    <m/>
    <m/>
    <s v="Yes"/>
    <s v="Yes"/>
    <s v="III"/>
    <s v="A"/>
    <s v="Yes"/>
    <m/>
    <m/>
    <s v="Yes"/>
    <m/>
    <m/>
    <m/>
    <m/>
    <m/>
    <m/>
  </r>
  <r>
    <n v="501"/>
    <x v="5"/>
    <s v="Business Correspondent &amp; Business Facilitator"/>
    <s v="BSC/Q0301"/>
    <x v="0"/>
    <m/>
    <m/>
    <m/>
    <m/>
    <m/>
    <n v="4"/>
    <n v="1"/>
    <s v="10th Class"/>
    <n v="30"/>
    <n v="120"/>
    <n v="150"/>
    <m/>
    <m/>
    <m/>
    <m/>
    <s v="Yes"/>
    <s v="Yes"/>
    <s v="III "/>
    <s v="A"/>
    <s v="Yes"/>
    <m/>
    <s v="BAN705"/>
    <s v="Yes"/>
    <m/>
    <m/>
    <m/>
    <m/>
    <m/>
    <m/>
  </r>
  <r>
    <n v="502"/>
    <x v="5"/>
    <s v="Loan Approval Officer"/>
    <s v="BSC/Q0401"/>
    <x v="1"/>
    <m/>
    <m/>
    <m/>
    <m/>
    <m/>
    <n v="3"/>
    <n v="1"/>
    <s v="Graduate"/>
    <n v="30"/>
    <n v="120"/>
    <n v="150"/>
    <m/>
    <m/>
    <m/>
    <m/>
    <s v="Yes"/>
    <m/>
    <s v="III"/>
    <m/>
    <m/>
    <m/>
    <m/>
    <s v="Yes"/>
    <m/>
    <m/>
    <m/>
    <m/>
    <m/>
    <m/>
  </r>
  <r>
    <n v="503"/>
    <x v="5"/>
    <s v="Life Insurance Agent"/>
    <s v="BSC/Q0101"/>
    <x v="1"/>
    <m/>
    <m/>
    <m/>
    <m/>
    <m/>
    <n v="4"/>
    <n v="1"/>
    <s v="10th Class"/>
    <n v="50"/>
    <n v="175"/>
    <n v="225"/>
    <m/>
    <m/>
    <m/>
    <m/>
    <s v="Yes"/>
    <s v="Yes"/>
    <s v="III"/>
    <s v="A"/>
    <s v="Yes"/>
    <m/>
    <m/>
    <s v="Yes"/>
    <m/>
    <m/>
    <m/>
    <m/>
    <m/>
    <m/>
  </r>
  <r>
    <n v="504"/>
    <x v="5"/>
    <s v="Small and Medium Enterprise Officer (SME Officer)"/>
    <s v="BSC/Q0501"/>
    <x v="1"/>
    <m/>
    <m/>
    <m/>
    <m/>
    <m/>
    <n v="3"/>
    <n v="1"/>
    <s v="Graduate"/>
    <n v="30"/>
    <n v="100"/>
    <n v="130"/>
    <m/>
    <m/>
    <m/>
    <m/>
    <s v="Yes"/>
    <m/>
    <s v="III "/>
    <m/>
    <m/>
    <m/>
    <m/>
    <s v="Yes"/>
    <m/>
    <m/>
    <m/>
    <m/>
    <m/>
    <m/>
  </r>
  <r>
    <n v="505"/>
    <x v="5"/>
    <s v="Debt Recovery Agent"/>
    <s v="BSC/Q0701"/>
    <x v="1"/>
    <m/>
    <m/>
    <m/>
    <m/>
    <m/>
    <n v="4"/>
    <n v="1"/>
    <s v="10th Class"/>
    <n v="30"/>
    <n v="130"/>
    <n v="160"/>
    <m/>
    <m/>
    <m/>
    <m/>
    <s v="Yes"/>
    <s v="Yes"/>
    <s v="III"/>
    <s v="A"/>
    <s v="Yes"/>
    <m/>
    <m/>
    <s v="Yes"/>
    <m/>
    <m/>
    <m/>
    <m/>
    <m/>
    <m/>
  </r>
  <r>
    <n v="506"/>
    <x v="5"/>
    <s v="Accounts Executive (Accounts Payable &amp; Receivable)"/>
    <s v="BSC/Q0901"/>
    <x v="1"/>
    <m/>
    <m/>
    <m/>
    <m/>
    <m/>
    <n v="11"/>
    <n v="1"/>
    <s v="Graduation in commerce or allied subjects/Diploma in commercial Practice"/>
    <n v="30"/>
    <n v="120"/>
    <n v="150"/>
    <m/>
    <m/>
    <m/>
    <m/>
    <s v="Yes"/>
    <s v="Yes"/>
    <s v="III"/>
    <s v="A"/>
    <s v="Yes"/>
    <m/>
    <s v="BAN101"/>
    <s v="Yes"/>
    <m/>
    <m/>
    <m/>
    <m/>
    <m/>
    <m/>
  </r>
  <r>
    <n v="507"/>
    <x v="5"/>
    <s v="Accounts Executive (Recording, Reporting)"/>
    <s v="BSC/Q1001"/>
    <x v="1"/>
    <m/>
    <m/>
    <m/>
    <m/>
    <m/>
    <n v="6"/>
    <n v="1"/>
    <s v="Graduation in commerce or allied subjects/Diploma in commercial Practice"/>
    <n v="20"/>
    <n v="80"/>
    <n v="100"/>
    <m/>
    <m/>
    <m/>
    <m/>
    <s v="Yes"/>
    <m/>
    <s v="III "/>
    <m/>
    <m/>
    <s v="Addl Ready"/>
    <s v="BAN101"/>
    <s v="Yes"/>
    <m/>
    <s v="8th Meeting"/>
    <m/>
    <m/>
    <m/>
    <m/>
  </r>
  <r>
    <n v="508"/>
    <x v="5"/>
    <s v="Accounts Executive (Payroll)"/>
    <s v="BSC/Q1201"/>
    <x v="1"/>
    <m/>
    <m/>
    <m/>
    <m/>
    <m/>
    <n v="7"/>
    <n v="1"/>
    <s v="Graduation in commerce or allied subjects/Diploma in commercial Practice"/>
    <n v="30"/>
    <n v="90"/>
    <n v="120"/>
    <m/>
    <m/>
    <m/>
    <m/>
    <s v="Yes"/>
    <m/>
    <s v="III "/>
    <m/>
    <m/>
    <s v="Addl Ready"/>
    <s v="BAN101"/>
    <s v="Yes"/>
    <m/>
    <m/>
    <m/>
    <m/>
    <m/>
    <m/>
  </r>
  <r>
    <n v="509"/>
    <x v="5"/>
    <s v="Accounts Executive (Statutory Compliance)"/>
    <s v="BSC/Q1101"/>
    <x v="1"/>
    <m/>
    <m/>
    <m/>
    <m/>
    <m/>
    <n v="3"/>
    <n v="1"/>
    <s v="Graduation in commerce or allied subjects/Diploma in commercial Practice"/>
    <m/>
    <m/>
    <n v="125"/>
    <m/>
    <m/>
    <m/>
    <m/>
    <m/>
    <m/>
    <s v="III "/>
    <m/>
    <m/>
    <m/>
    <s v="BAN101"/>
    <s v="Yes"/>
    <m/>
    <s v="8th Meeting"/>
    <m/>
    <m/>
    <m/>
    <m/>
  </r>
  <r>
    <n v="510"/>
    <x v="5"/>
    <s v="Microfinance Executive"/>
    <s v="BSC/Q0801"/>
    <x v="5"/>
    <m/>
    <m/>
    <m/>
    <m/>
    <m/>
    <n v="4"/>
    <n v="1"/>
    <s v="Middle School (Class VIII)"/>
    <n v="30"/>
    <n v="120"/>
    <n v="150"/>
    <m/>
    <m/>
    <m/>
    <m/>
    <s v="Yes"/>
    <m/>
    <s v="III "/>
    <m/>
    <m/>
    <m/>
    <m/>
    <s v="Yes"/>
    <m/>
    <m/>
    <m/>
    <m/>
    <m/>
    <m/>
  </r>
  <r>
    <n v="511"/>
    <x v="5"/>
    <s v="Goods &amp; Services Tax (GST)_x000a_Accounts Assistant"/>
    <s v="BSC/Q0910"/>
    <x v="1"/>
    <m/>
    <m/>
    <m/>
    <m/>
    <m/>
    <n v="2"/>
    <n v="1"/>
    <s v="Graduation in commerce or allied subject"/>
    <n v="53"/>
    <n v="47"/>
    <n v="100"/>
    <m/>
    <m/>
    <m/>
    <m/>
    <s v="Yes"/>
    <s v="Yes"/>
    <m/>
    <m/>
    <m/>
    <m/>
    <m/>
    <s v="No"/>
    <d v="2017-06-22T00:00:00"/>
    <m/>
    <m/>
    <m/>
    <m/>
    <m/>
  </r>
  <r>
    <n v="512"/>
    <x v="5"/>
    <s v="BFSI Process Lead"/>
    <s v="BSC/Q7101 "/>
    <x v="2"/>
    <m/>
    <m/>
    <m/>
    <n v="5"/>
    <m/>
    <n v="5"/>
    <n v="1"/>
    <s v="Graduate "/>
    <m/>
    <m/>
    <m/>
    <m/>
    <m/>
    <m/>
    <m/>
    <m/>
    <m/>
    <s v="III"/>
    <s v="C"/>
    <m/>
    <m/>
    <m/>
    <s v="No"/>
    <d v="2017-08-23T00:00:00"/>
    <m/>
    <m/>
    <m/>
    <m/>
    <m/>
  </r>
  <r>
    <n v="513"/>
    <x v="5"/>
    <s v="CASA Sales Manager"/>
    <s v="BSC/Q8404 "/>
    <x v="3"/>
    <m/>
    <m/>
    <m/>
    <n v="6"/>
    <m/>
    <n v="6"/>
    <n v="1"/>
    <s v="Graduate "/>
    <m/>
    <m/>
    <m/>
    <m/>
    <m/>
    <m/>
    <m/>
    <m/>
    <m/>
    <s v="III"/>
    <s v="C"/>
    <m/>
    <m/>
    <m/>
    <s v="No"/>
    <d v="2017-08-23T00:00:00"/>
    <m/>
    <m/>
    <m/>
    <m/>
    <m/>
  </r>
  <r>
    <n v="514"/>
    <x v="5"/>
    <s v="Financial Inclusion Officer"/>
    <s v="BSC/Q8405"/>
    <x v="2"/>
    <m/>
    <m/>
    <m/>
    <n v="5"/>
    <m/>
    <n v="5"/>
    <n v="1"/>
    <s v="12th pass"/>
    <m/>
    <m/>
    <m/>
    <m/>
    <m/>
    <m/>
    <m/>
    <m/>
    <m/>
    <s v="III"/>
    <s v="C"/>
    <m/>
    <m/>
    <m/>
    <s v="No"/>
    <d v="2017-08-23T00:00:00"/>
    <m/>
    <m/>
    <m/>
    <m/>
    <m/>
  </r>
  <r>
    <n v="515"/>
    <x v="5"/>
    <s v="Front Desk Officer - Financial Institutions"/>
    <s v="BSC/Q2203"/>
    <x v="1"/>
    <s v="Options"/>
    <n v="1"/>
    <s v="O1: Service microfinance transaction  points"/>
    <n v="4"/>
    <n v="1"/>
    <n v="5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16"/>
    <x v="5"/>
    <s v="Loan Processing Officer"/>
    <s v="BSC/Q2304 "/>
    <x v="3"/>
    <s v="Options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m/>
    <s v="III"/>
    <s v="C"/>
    <m/>
    <m/>
    <m/>
    <s v="No"/>
    <d v="2017-08-23T00:00:00"/>
    <m/>
    <m/>
    <m/>
    <m/>
    <m/>
  </r>
  <r>
    <n v="517"/>
    <x v="5"/>
    <s v="Operations Executive - Lending"/>
    <s v="BSC/Q2202 "/>
    <x v="1"/>
    <m/>
    <m/>
    <m/>
    <n v="6"/>
    <m/>
    <n v="6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18"/>
    <x v="5"/>
    <s v="Process Executive - Financial Institutions"/>
    <s v="BSC/Q5201 "/>
    <x v="1"/>
    <s v="Options"/>
    <n v="1"/>
    <s v="O1: Outsourced BFSI Processing "/>
    <n v="5"/>
    <n v="1"/>
    <n v="6"/>
    <n v="1"/>
    <s v="12th pass"/>
    <m/>
    <m/>
    <m/>
    <m/>
    <m/>
    <m/>
    <m/>
    <m/>
    <m/>
    <s v="III"/>
    <s v="C"/>
    <m/>
    <m/>
    <m/>
    <s v="No"/>
    <d v="2017-08-23T00:00:00"/>
    <m/>
    <m/>
    <m/>
    <m/>
    <m/>
  </r>
  <r>
    <n v="519"/>
    <x v="5"/>
    <s v="Research Officer - Financial Institutions"/>
    <s v="BSC/Q5401 "/>
    <x v="3"/>
    <m/>
    <m/>
    <m/>
    <n v="7"/>
    <m/>
    <n v="7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20"/>
    <x v="5"/>
    <s v="Insolvency Associate"/>
    <s v="BSC/Q8202"/>
    <x v="3"/>
    <m/>
    <m/>
    <m/>
    <n v="4"/>
    <m/>
    <n v="4"/>
    <n v="1"/>
    <s v="Graduate"/>
    <n v="180"/>
    <n v="170"/>
    <n v="350"/>
    <m/>
    <m/>
    <m/>
    <m/>
    <s v="Yes"/>
    <m/>
    <s v="III"/>
    <s v="C"/>
    <m/>
    <m/>
    <m/>
    <s v="No"/>
    <d v="2017-08-23T00:00:00"/>
    <m/>
    <m/>
    <m/>
    <m/>
    <m/>
  </r>
  <r>
    <n v="521"/>
    <x v="6"/>
    <s v="Assistant Manual Metal Arc Welder"/>
    <s v="CSC/Q0202"/>
    <x v="5"/>
    <m/>
    <m/>
    <m/>
    <m/>
    <m/>
    <n v="4"/>
    <n v="1"/>
    <s v="5th Class"/>
    <n v="120"/>
    <n v="230"/>
    <n v="350"/>
    <m/>
    <m/>
    <m/>
    <m/>
    <s v="Yes"/>
    <m/>
    <s v="I"/>
    <m/>
    <m/>
    <m/>
    <m/>
    <s v="Yes"/>
    <m/>
    <s v="5th Meeting"/>
    <m/>
    <m/>
    <m/>
    <m/>
  </r>
  <r>
    <n v="522"/>
    <x v="6"/>
    <s v="Assistant Oxy fuel gas cutter"/>
    <s v="CSC/Q0201"/>
    <x v="5"/>
    <m/>
    <m/>
    <m/>
    <m/>
    <m/>
    <n v="3"/>
    <n v="1"/>
    <s v="5th Class"/>
    <m/>
    <m/>
    <n v="300"/>
    <m/>
    <m/>
    <m/>
    <m/>
    <m/>
    <m/>
    <s v="I"/>
    <m/>
    <m/>
    <m/>
    <m/>
    <s v="Yes"/>
    <m/>
    <s v="8th Meeting"/>
    <m/>
    <m/>
    <m/>
    <m/>
  </r>
  <r>
    <n v="523"/>
    <x v="6"/>
    <s v="Assistant Tungsten Inert Gas Welder"/>
    <s v="CSC/Q0212"/>
    <x v="1"/>
    <m/>
    <m/>
    <m/>
    <m/>
    <m/>
    <n v="3"/>
    <n v="1"/>
    <s v="5th Class"/>
    <m/>
    <m/>
    <n v="260"/>
    <m/>
    <m/>
    <m/>
    <m/>
    <m/>
    <m/>
    <s v="I"/>
    <s v="B/C"/>
    <m/>
    <m/>
    <m/>
    <s v="No"/>
    <m/>
    <s v="8th Meeting"/>
    <m/>
    <m/>
    <m/>
    <m/>
  </r>
  <r>
    <n v="524"/>
    <x v="6"/>
    <s v="Calibration Technician"/>
    <s v="CSC/Q0801"/>
    <x v="1"/>
    <m/>
    <m/>
    <m/>
    <m/>
    <m/>
    <n v="4"/>
    <n v="1"/>
    <s v="Diploma(10+) – Mechanical, Electrical, Electronic / Mechatronics"/>
    <m/>
    <m/>
    <n v="400"/>
    <m/>
    <m/>
    <m/>
    <m/>
    <m/>
    <m/>
    <s v="I"/>
    <m/>
    <m/>
    <m/>
    <m/>
    <s v="No"/>
    <m/>
    <s v="7th Meeting"/>
    <m/>
    <m/>
    <m/>
    <m/>
  </r>
  <r>
    <n v="525"/>
    <x v="6"/>
    <s v="CNC Operator - Grinding Machine Centre"/>
    <s v="CSC/Q0117"/>
    <x v="0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26"/>
    <x v="6"/>
    <s v="CNC Operator - Turning"/>
    <s v="CSC/Q0115"/>
    <x v="0"/>
    <m/>
    <m/>
    <m/>
    <m/>
    <m/>
    <n v="3"/>
    <n v="1"/>
    <s v="10th Class"/>
    <n v="140"/>
    <n v="260"/>
    <n v="400"/>
    <m/>
    <m/>
    <m/>
    <m/>
    <s v="Yes"/>
    <s v="Yes"/>
    <s v="I"/>
    <s v="A"/>
    <s v="Yes"/>
    <m/>
    <m/>
    <s v="Yes"/>
    <m/>
    <s v="6th Meeting"/>
    <m/>
    <m/>
    <m/>
    <m/>
  </r>
  <r>
    <n v="527"/>
    <x v="6"/>
    <s v="CNC Operator - Vertical Machining Centre"/>
    <s v="CSC/Q0116"/>
    <x v="0"/>
    <m/>
    <m/>
    <m/>
    <m/>
    <m/>
    <n v="3"/>
    <n v="1"/>
    <s v="10th Class"/>
    <m/>
    <m/>
    <n v="400"/>
    <m/>
    <m/>
    <m/>
    <m/>
    <m/>
    <m/>
    <s v="I"/>
    <m/>
    <m/>
    <m/>
    <s v="MAN704"/>
    <s v="No"/>
    <m/>
    <s v="6th Meeting"/>
    <m/>
    <m/>
    <m/>
    <m/>
  </r>
  <r>
    <n v="528"/>
    <x v="6"/>
    <s v="CNC Programmer "/>
    <s v="CSC/Q0401"/>
    <x v="1"/>
    <m/>
    <m/>
    <m/>
    <m/>
    <m/>
    <n v="3"/>
    <n v="1"/>
    <s v="Diploma in Mechanical Engineering"/>
    <n v="140"/>
    <n v="310"/>
    <n v="450"/>
    <m/>
    <m/>
    <m/>
    <m/>
    <s v="Yes"/>
    <m/>
    <s v="I"/>
    <m/>
    <m/>
    <m/>
    <m/>
    <s v="No"/>
    <m/>
    <s v="6th Meeting"/>
    <m/>
    <m/>
    <m/>
    <m/>
  </r>
  <r>
    <n v="529"/>
    <x v="6"/>
    <s v="CNC Setter cum operator - Electric Discharge Machine (Spark Erosion) "/>
    <s v="CSC/Q0121"/>
    <x v="1"/>
    <m/>
    <m/>
    <m/>
    <m/>
    <m/>
    <n v="4"/>
    <n v="1"/>
    <s v="12th Class"/>
    <m/>
    <m/>
    <n v="400"/>
    <m/>
    <m/>
    <m/>
    <m/>
    <m/>
    <m/>
    <s v="I"/>
    <m/>
    <m/>
    <s v="Addl Ready"/>
    <m/>
    <s v="No"/>
    <m/>
    <s v="7th Meeting"/>
    <m/>
    <m/>
    <m/>
    <m/>
  </r>
  <r>
    <n v="530"/>
    <x v="6"/>
    <s v="CNC Setter cum operator - Turning"/>
    <s v="CSC/Q0120"/>
    <x v="1"/>
    <m/>
    <m/>
    <m/>
    <m/>
    <m/>
    <n v="4"/>
    <n v="1"/>
    <s v="10th Class"/>
    <m/>
    <m/>
    <n v="560"/>
    <m/>
    <m/>
    <m/>
    <m/>
    <m/>
    <m/>
    <s v="I"/>
    <s v="B/C"/>
    <m/>
    <m/>
    <s v="MAN702"/>
    <s v="No"/>
    <m/>
    <s v="4th Meeting"/>
    <m/>
    <m/>
    <m/>
    <m/>
  </r>
  <r>
    <n v="531"/>
    <x v="6"/>
    <s v="CNC Setter cum operator - Vertical Machining Centre"/>
    <s v="CSC/Q0123"/>
    <x v="3"/>
    <m/>
    <m/>
    <m/>
    <m/>
    <m/>
    <n v="4"/>
    <n v="1"/>
    <s v="10th Class"/>
    <m/>
    <m/>
    <n v="600"/>
    <m/>
    <m/>
    <m/>
    <m/>
    <m/>
    <m/>
    <s v="I"/>
    <m/>
    <m/>
    <m/>
    <m/>
    <s v="No"/>
    <m/>
    <s v="4th Meeting"/>
    <m/>
    <m/>
    <m/>
    <m/>
  </r>
  <r>
    <n v="532"/>
    <x v="6"/>
    <s v="Designer - mechanical"/>
    <s v="CSC/Q0405"/>
    <x v="3"/>
    <m/>
    <m/>
    <m/>
    <m/>
    <m/>
    <n v="7"/>
    <n v="1"/>
    <s v="Diploma - Mechanical Engineering, Degree preferred"/>
    <m/>
    <m/>
    <n v="400"/>
    <m/>
    <m/>
    <m/>
    <m/>
    <m/>
    <m/>
    <s v="I"/>
    <m/>
    <m/>
    <m/>
    <m/>
    <s v="No"/>
    <m/>
    <s v="7th Meeting"/>
    <m/>
    <m/>
    <m/>
    <m/>
  </r>
  <r>
    <n v="533"/>
    <x v="6"/>
    <s v="Draughtsman - Civil"/>
    <s v="CSC/Q0404"/>
    <x v="1"/>
    <m/>
    <m/>
    <m/>
    <m/>
    <m/>
    <n v="3"/>
    <n v="1"/>
    <s v="Diploma – Civil Engineering"/>
    <m/>
    <m/>
    <n v="300"/>
    <m/>
    <m/>
    <m/>
    <m/>
    <m/>
    <m/>
    <s v="I"/>
    <m/>
    <m/>
    <m/>
    <m/>
    <s v="No"/>
    <m/>
    <s v="8th Meeting"/>
    <m/>
    <m/>
    <m/>
    <m/>
  </r>
  <r>
    <n v="534"/>
    <x v="6"/>
    <s v="Draughtsman - Mechanical"/>
    <s v="CSC/Q0402"/>
    <x v="1"/>
    <m/>
    <m/>
    <m/>
    <m/>
    <m/>
    <n v="3"/>
    <n v="1"/>
    <s v="10th Class"/>
    <n v="100"/>
    <n v="300"/>
    <n v="400"/>
    <m/>
    <m/>
    <m/>
    <m/>
    <s v="Yes"/>
    <s v="Yes"/>
    <s v="I"/>
    <s v="A"/>
    <s v="Yes"/>
    <m/>
    <m/>
    <s v="Yes"/>
    <m/>
    <s v="6th Meeting"/>
    <m/>
    <m/>
    <m/>
    <m/>
  </r>
  <r>
    <n v="535"/>
    <x v="6"/>
    <s v="Draughtsman - Piping"/>
    <s v="CSC/Q0403"/>
    <x v="1"/>
    <m/>
    <m/>
    <m/>
    <m/>
    <m/>
    <n v="3"/>
    <n v="1"/>
    <s v="Diploma - Mechanical Engineering"/>
    <m/>
    <m/>
    <n v="300"/>
    <m/>
    <m/>
    <m/>
    <m/>
    <m/>
    <m/>
    <s v="I"/>
    <m/>
    <m/>
    <m/>
    <m/>
    <s v="No"/>
    <m/>
    <s v="8th Meeting"/>
    <m/>
    <m/>
    <m/>
    <m/>
  </r>
  <r>
    <n v="536"/>
    <x v="6"/>
    <s v="Electroplating Operator"/>
    <s v="CSC/Q0701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37"/>
    <x v="6"/>
    <s v="Fitter – Electrical and Electronic Assembly"/>
    <s v="CSC/Q0305"/>
    <x v="0"/>
    <m/>
    <m/>
    <m/>
    <m/>
    <m/>
    <n v="4"/>
    <n v="1"/>
    <s v="Diploma(10+) - Electrical or Electronics"/>
    <n v="150"/>
    <n v="350"/>
    <n v="500"/>
    <m/>
    <m/>
    <m/>
    <m/>
    <s v="Yes"/>
    <s v="Yes"/>
    <s v="I"/>
    <s v="A"/>
    <s v="Yes"/>
    <m/>
    <m/>
    <s v="Yes"/>
    <m/>
    <s v="6th Meeting"/>
    <m/>
    <m/>
    <m/>
    <m/>
  </r>
  <r>
    <n v="538"/>
    <x v="6"/>
    <s v="Fitter - Fabrication"/>
    <s v="CSC/Q0303"/>
    <x v="0"/>
    <m/>
    <m/>
    <m/>
    <m/>
    <m/>
    <n v="5"/>
    <n v="1"/>
    <s v="10th Class"/>
    <n v="140"/>
    <n v="360"/>
    <n v="500"/>
    <m/>
    <m/>
    <m/>
    <m/>
    <s v="Yes"/>
    <s v="Yes"/>
    <s v="I"/>
    <s v="A"/>
    <s v="Yes"/>
    <m/>
    <m/>
    <s v="Yes"/>
    <m/>
    <s v="4th Meeting"/>
    <m/>
    <m/>
    <m/>
    <m/>
  </r>
  <r>
    <n v="539"/>
    <x v="6"/>
    <s v="Fitter – Mechanical Assembly"/>
    <s v="CSC/Q0304"/>
    <x v="0"/>
    <m/>
    <m/>
    <m/>
    <m/>
    <m/>
    <n v="3"/>
    <n v="1"/>
    <s v="10th Class"/>
    <n v="150"/>
    <n v="350"/>
    <n v="500"/>
    <m/>
    <m/>
    <m/>
    <m/>
    <s v="Yes"/>
    <s v="Yes"/>
    <s v="I"/>
    <s v="A"/>
    <s v="Yes"/>
    <m/>
    <m/>
    <s v="Yes"/>
    <m/>
    <s v="5th Meeting"/>
    <m/>
    <m/>
    <m/>
    <m/>
  </r>
  <r>
    <n v="540"/>
    <x v="6"/>
    <s v="Flux Cored Arc Welder (Semi-Automatic)"/>
    <s v="CSC/Q0205"/>
    <x v="1"/>
    <m/>
    <m/>
    <m/>
    <m/>
    <m/>
    <n v="6"/>
    <n v="1"/>
    <s v="10th Class"/>
    <m/>
    <m/>
    <n v="660"/>
    <m/>
    <m/>
    <m/>
    <m/>
    <m/>
    <m/>
    <s v="I"/>
    <s v="B/C"/>
    <m/>
    <m/>
    <m/>
    <s v="No"/>
    <m/>
    <s v="5th Meeting"/>
    <m/>
    <m/>
    <m/>
    <m/>
  </r>
  <r>
    <n v="541"/>
    <x v="6"/>
    <s v="Forger"/>
    <s v="CSC/Q1101"/>
    <x v="0"/>
    <m/>
    <m/>
    <m/>
    <m/>
    <m/>
    <n v="4"/>
    <n v="1"/>
    <s v="10th Class"/>
    <m/>
    <m/>
    <n v="400"/>
    <m/>
    <m/>
    <m/>
    <m/>
    <m/>
    <m/>
    <s v="I"/>
    <m/>
    <m/>
    <m/>
    <m/>
    <s v="No"/>
    <m/>
    <s v="8th Meeting"/>
    <m/>
    <m/>
    <m/>
    <m/>
  </r>
  <r>
    <n v="542"/>
    <x v="6"/>
    <s v="Grinder-Hand &amp; Hand Held Power Tools"/>
    <s v="CSC/Q0302"/>
    <x v="5"/>
    <m/>
    <m/>
    <m/>
    <m/>
    <m/>
    <n v="3"/>
    <n v="1"/>
    <s v="8th Class"/>
    <n v="110"/>
    <n v="240"/>
    <n v="350"/>
    <m/>
    <m/>
    <m/>
    <m/>
    <s v="Yes"/>
    <m/>
    <s v="I"/>
    <m/>
    <m/>
    <m/>
    <m/>
    <s v="No"/>
    <m/>
    <s v="5th Meeting"/>
    <m/>
    <m/>
    <m/>
    <m/>
  </r>
  <r>
    <n v="543"/>
    <x v="6"/>
    <s v="Heat Treatment Operator"/>
    <s v="CSC/Q1001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44"/>
    <x v="6"/>
    <s v="Lab Technician - Metal Testing"/>
    <s v="CSC/Q0602"/>
    <x v="1"/>
    <m/>
    <m/>
    <m/>
    <m/>
    <m/>
    <n v="3"/>
    <n v="1"/>
    <s v="Technical Diploma (eg. mechanical, metallurgy, etc.)"/>
    <m/>
    <m/>
    <n v="450"/>
    <m/>
    <m/>
    <m/>
    <m/>
    <m/>
    <m/>
    <s v="I"/>
    <m/>
    <m/>
    <m/>
    <m/>
    <s v="No"/>
    <m/>
    <s v="6th Meeting"/>
    <m/>
    <m/>
    <m/>
    <m/>
  </r>
  <r>
    <n v="545"/>
    <x v="6"/>
    <s v="Lab Technician - Radiographic testing"/>
    <s v="CSC/Q0603"/>
    <x v="1"/>
    <m/>
    <m/>
    <m/>
    <m/>
    <m/>
    <n v="3"/>
    <n v="1"/>
    <s v="Technical Diploma (Mechanical, Chemical, Metallurgy, etc.)"/>
    <m/>
    <m/>
    <n v="300"/>
    <m/>
    <m/>
    <m/>
    <m/>
    <m/>
    <m/>
    <s v="I"/>
    <m/>
    <m/>
    <m/>
    <m/>
    <s v="No"/>
    <m/>
    <s v="8th Meeting"/>
    <m/>
    <m/>
    <m/>
    <m/>
  </r>
  <r>
    <n v="546"/>
    <x v="6"/>
    <s v="Maintenance Fitter - Mechanical"/>
    <s v="CSC/Q0901"/>
    <x v="1"/>
    <m/>
    <m/>
    <m/>
    <m/>
    <m/>
    <n v="3"/>
    <n v="1"/>
    <s v="12th Class"/>
    <m/>
    <m/>
    <n v="260"/>
    <m/>
    <m/>
    <m/>
    <m/>
    <m/>
    <m/>
    <s v="I"/>
    <s v="C"/>
    <m/>
    <m/>
    <m/>
    <s v="No"/>
    <m/>
    <s v="7th Meeting"/>
    <m/>
    <m/>
    <m/>
    <m/>
  </r>
  <r>
    <n v="547"/>
    <x v="6"/>
    <s v="Manual Metal Arc Welding/Shielded Metal Arc Welding Welder"/>
    <s v="CSC/Q0204"/>
    <x v="0"/>
    <m/>
    <m/>
    <m/>
    <m/>
    <m/>
    <n v="4"/>
    <n v="1"/>
    <s v="10th Class"/>
    <n v="150"/>
    <n v="350"/>
    <n v="500"/>
    <m/>
    <m/>
    <m/>
    <m/>
    <s v="Yes"/>
    <s v="Yes"/>
    <s v="I"/>
    <s v="A"/>
    <s v="Yes"/>
    <m/>
    <m/>
    <s v="Yes"/>
    <m/>
    <s v="5th Meeting"/>
    <m/>
    <m/>
    <m/>
    <m/>
  </r>
  <r>
    <n v="548"/>
    <x v="6"/>
    <s v="Metal Inert Gas / Metal Active Gas /Gas Metal Arc Welder (MIG/MAG/GMAW)"/>
    <s v="CSC/Q0209"/>
    <x v="1"/>
    <m/>
    <m/>
    <m/>
    <m/>
    <m/>
    <n v="6"/>
    <n v="1"/>
    <s v="10th Class"/>
    <m/>
    <m/>
    <n v="560"/>
    <m/>
    <m/>
    <m/>
    <m/>
    <m/>
    <m/>
    <s v="I"/>
    <s v="B/C"/>
    <s v="Added in June 2017"/>
    <m/>
    <s v="FAB701, FAB703, FAB704"/>
    <s v="No"/>
    <m/>
    <s v="4th Meeting"/>
    <m/>
    <m/>
    <m/>
    <m/>
  </r>
  <r>
    <n v="549"/>
    <x v="6"/>
    <s v="Operator - Broaching Machine"/>
    <s v="CSC/Q0114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50"/>
    <x v="6"/>
    <s v="Operator - CNC Electric Discharge Machine (Spark Erosion)"/>
    <s v="CSC/Q0118"/>
    <x v="0"/>
    <m/>
    <m/>
    <m/>
    <m/>
    <m/>
    <n v="3"/>
    <n v="1"/>
    <s v="12th Class"/>
    <m/>
    <m/>
    <n v="400"/>
    <m/>
    <m/>
    <m/>
    <m/>
    <m/>
    <m/>
    <s v="I"/>
    <m/>
    <m/>
    <m/>
    <m/>
    <s v="No"/>
    <m/>
    <s v="6th Meeting"/>
    <m/>
    <m/>
    <m/>
    <m/>
  </r>
  <r>
    <n v="551"/>
    <x v="6"/>
    <s v="Operator - Conventional Milling"/>
    <s v="CSC/Q0108"/>
    <x v="5"/>
    <m/>
    <m/>
    <m/>
    <m/>
    <m/>
    <n v="3"/>
    <n v="1"/>
    <s v="10th Class"/>
    <m/>
    <m/>
    <n v="400"/>
    <m/>
    <m/>
    <m/>
    <m/>
    <m/>
    <m/>
    <s v="I"/>
    <m/>
    <m/>
    <m/>
    <s v="MAN703"/>
    <s v="No"/>
    <m/>
    <s v="4th Meeting"/>
    <m/>
    <m/>
    <m/>
    <m/>
  </r>
  <r>
    <n v="552"/>
    <x v="6"/>
    <s v="Operator - Conventional Surface Grinding Machines"/>
    <s v="CSC/Q0109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53"/>
    <x v="6"/>
    <s v="Operator - Conventional Turning"/>
    <s v="CSC/Q0110"/>
    <x v="5"/>
    <m/>
    <m/>
    <m/>
    <m/>
    <m/>
    <n v="3"/>
    <n v="1"/>
    <s v="10th Class"/>
    <n v="120"/>
    <n v="330"/>
    <n v="450"/>
    <m/>
    <m/>
    <m/>
    <m/>
    <s v="Yes"/>
    <m/>
    <s v="I"/>
    <m/>
    <m/>
    <m/>
    <s v="MAN701"/>
    <s v="Yes"/>
    <m/>
    <s v="4th Meeting"/>
    <m/>
    <m/>
    <m/>
    <m/>
  </r>
  <r>
    <n v="554"/>
    <x v="6"/>
    <s v="Operator - Non-Conventional Electric Discharge Machine (Spark Erosion)"/>
    <s v="CSC/Q0119"/>
    <x v="0"/>
    <m/>
    <m/>
    <m/>
    <m/>
    <m/>
    <n v="3"/>
    <n v="1"/>
    <s v="10th Class"/>
    <m/>
    <m/>
    <n v="400"/>
    <m/>
    <m/>
    <m/>
    <m/>
    <m/>
    <m/>
    <s v="I"/>
    <m/>
    <m/>
    <m/>
    <m/>
    <s v="No"/>
    <m/>
    <s v="6th Meeting"/>
    <m/>
    <m/>
    <m/>
    <m/>
  </r>
  <r>
    <n v="555"/>
    <x v="6"/>
    <s v="Operator - Plate Bending Machine"/>
    <s v="CSC/Q0112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8th Meeting"/>
    <m/>
    <m/>
    <m/>
    <m/>
  </r>
  <r>
    <n v="556"/>
    <x v="6"/>
    <s v="Operator - Shot Blasting and Grit Blasting"/>
    <s v="CSC/Q0111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57"/>
    <x v="6"/>
    <s v="Operator - Boring Machine "/>
    <s v="CSC/Q0107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58"/>
    <x v="6"/>
    <s v="Oxy Fuel Gas Cutter"/>
    <s v="CSC/Q0203"/>
    <x v="0"/>
    <m/>
    <m/>
    <m/>
    <m/>
    <m/>
    <n v="3"/>
    <n v="1"/>
    <s v="5th Class"/>
    <m/>
    <m/>
    <n v="300"/>
    <m/>
    <m/>
    <m/>
    <m/>
    <m/>
    <m/>
    <s v="I"/>
    <m/>
    <m/>
    <m/>
    <m/>
    <s v="No"/>
    <m/>
    <s v="8th Meeting"/>
    <m/>
    <m/>
    <m/>
    <m/>
  </r>
  <r>
    <n v="559"/>
    <x v="6"/>
    <s v="Painting Technician (Spray Painting)"/>
    <s v="CSC/Q0702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60"/>
    <x v="6"/>
    <s v="Plasma Cutter Manual"/>
    <s v="CSC/Q0207"/>
    <x v="0"/>
    <m/>
    <m/>
    <m/>
    <m/>
    <m/>
    <n v="3"/>
    <n v="1"/>
    <s v="8th Class"/>
    <m/>
    <m/>
    <n v="300"/>
    <m/>
    <m/>
    <m/>
    <m/>
    <m/>
    <m/>
    <s v="I"/>
    <m/>
    <m/>
    <m/>
    <m/>
    <s v="No"/>
    <m/>
    <s v="8th Meeting"/>
    <m/>
    <m/>
    <m/>
    <m/>
  </r>
  <r>
    <n v="561"/>
    <x v="6"/>
    <s v="Polisher - Machine"/>
    <s v="CSC/Q0113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62"/>
    <x v="6"/>
    <s v="Polisher - Manual"/>
    <s v="CSC/Q0703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63"/>
    <x v="6"/>
    <s v="Production Engineer"/>
    <s v="CSC/Q1201"/>
    <x v="3"/>
    <m/>
    <m/>
    <m/>
    <m/>
    <m/>
    <n v="3"/>
    <n v="1"/>
    <s v="Diploma – Mechanical/Production, Degree preferred"/>
    <m/>
    <m/>
    <n v="300"/>
    <m/>
    <m/>
    <m/>
    <m/>
    <m/>
    <m/>
    <s v="I"/>
    <m/>
    <m/>
    <m/>
    <m/>
    <s v="No"/>
    <m/>
    <s v="7th Meeting"/>
    <m/>
    <m/>
    <m/>
    <m/>
  </r>
  <r>
    <n v="564"/>
    <x v="6"/>
    <s v="Quality Inspector-Forged, Casted or Machined Components"/>
    <s v="CSC/Q0601"/>
    <x v="1"/>
    <m/>
    <m/>
    <m/>
    <m/>
    <m/>
    <n v="3"/>
    <n v="1"/>
    <s v="10th Class"/>
    <m/>
    <m/>
    <n v="300"/>
    <m/>
    <m/>
    <m/>
    <m/>
    <m/>
    <m/>
    <s v="I"/>
    <m/>
    <m/>
    <m/>
    <m/>
    <s v="No"/>
    <m/>
    <s v="7th Meeting"/>
    <m/>
    <m/>
    <m/>
    <m/>
  </r>
  <r>
    <n v="565"/>
    <x v="6"/>
    <s v="Resistance Spot Welding Machine Operator"/>
    <s v="CSC/Q0206"/>
    <x v="0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66"/>
    <x v="6"/>
    <s v="Senior Manual Metal Arc Welder "/>
    <s v="CSC/Q0208"/>
    <x v="1"/>
    <m/>
    <m/>
    <m/>
    <m/>
    <m/>
    <n v="5"/>
    <n v="1"/>
    <s v="10th Class"/>
    <m/>
    <m/>
    <n v="610"/>
    <m/>
    <m/>
    <m/>
    <m/>
    <m/>
    <m/>
    <s v="I"/>
    <s v="B/C"/>
    <m/>
    <m/>
    <s v="FAB708"/>
    <s v="No"/>
    <m/>
    <s v="5th Meeting"/>
    <m/>
    <m/>
    <m/>
    <m/>
  </r>
  <r>
    <n v="567"/>
    <x v="6"/>
    <s v="Service Engineer - Breakdown Service"/>
    <s v="CSC/Q0503"/>
    <x v="3"/>
    <m/>
    <m/>
    <m/>
    <m/>
    <m/>
    <n v="5"/>
    <n v="1"/>
    <s v="Diploma - Mechanical Engineering"/>
    <m/>
    <m/>
    <n v="500"/>
    <m/>
    <m/>
    <m/>
    <m/>
    <m/>
    <m/>
    <s v="I"/>
    <m/>
    <m/>
    <m/>
    <m/>
    <s v="No"/>
    <m/>
    <s v="7th Meeting"/>
    <m/>
    <m/>
    <m/>
    <m/>
  </r>
  <r>
    <n v="568"/>
    <x v="6"/>
    <s v="Service Engineer - Installation "/>
    <s v="CSC/Q0501"/>
    <x v="1"/>
    <m/>
    <m/>
    <m/>
    <m/>
    <m/>
    <n v="3"/>
    <n v="1"/>
    <s v="Diploma - Mechanical Engineering"/>
    <m/>
    <m/>
    <n v="450"/>
    <m/>
    <m/>
    <m/>
    <m/>
    <m/>
    <m/>
    <s v="I"/>
    <m/>
    <m/>
    <m/>
    <m/>
    <s v="No"/>
    <m/>
    <s v="6th Meeting"/>
    <m/>
    <m/>
    <m/>
    <m/>
  </r>
  <r>
    <n v="569"/>
    <x v="6"/>
    <s v="Service Engineer - Installation and Commissioning"/>
    <s v="CSC/Q0502"/>
    <x v="1"/>
    <m/>
    <m/>
    <m/>
    <m/>
    <m/>
    <n v="4"/>
    <n v="1"/>
    <s v="Diploma - Mechanical Engineering"/>
    <m/>
    <m/>
    <n v="400"/>
    <m/>
    <m/>
    <m/>
    <m/>
    <m/>
    <m/>
    <s v="I"/>
    <m/>
    <m/>
    <s v="Addl Ready"/>
    <m/>
    <s v="No"/>
    <m/>
    <s v="7th Meeting"/>
    <m/>
    <m/>
    <m/>
    <m/>
  </r>
  <r>
    <n v="570"/>
    <x v="6"/>
    <s v="Setter cum Operator - Non Conventional Electric Discharge (Spark Erosion) "/>
    <s v="CSC/Q0122"/>
    <x v="1"/>
    <m/>
    <m/>
    <m/>
    <m/>
    <m/>
    <n v="4"/>
    <n v="1"/>
    <s v="12th Class"/>
    <m/>
    <m/>
    <n v="400"/>
    <m/>
    <m/>
    <m/>
    <m/>
    <m/>
    <m/>
    <s v="I"/>
    <m/>
    <m/>
    <m/>
    <m/>
    <s v="No"/>
    <m/>
    <s v="8th Meeting"/>
    <m/>
    <m/>
    <m/>
    <m/>
  </r>
  <r>
    <n v="571"/>
    <x v="6"/>
    <s v="Sheet Metal Worker - Hand Tools and Manually Operated Machines"/>
    <s v="CSC/Q0301"/>
    <x v="5"/>
    <m/>
    <m/>
    <m/>
    <m/>
    <m/>
    <n v="3"/>
    <n v="1"/>
    <s v="8th Class"/>
    <m/>
    <m/>
    <n v="400"/>
    <m/>
    <m/>
    <m/>
    <m/>
    <m/>
    <m/>
    <s v="I"/>
    <m/>
    <m/>
    <m/>
    <s v="FAB209"/>
    <s v="No"/>
    <m/>
    <s v="5th Meeting"/>
    <m/>
    <m/>
    <m/>
    <m/>
  </r>
  <r>
    <n v="572"/>
    <x v="6"/>
    <s v="Stud Welding"/>
    <s v="CSC/Q0210"/>
    <x v="1"/>
    <m/>
    <m/>
    <m/>
    <m/>
    <m/>
    <n v="3"/>
    <n v="1"/>
    <s v="10th Class"/>
    <m/>
    <m/>
    <n v="450"/>
    <m/>
    <m/>
    <m/>
    <m/>
    <m/>
    <m/>
    <s v="I"/>
    <m/>
    <m/>
    <m/>
    <m/>
    <s v="No"/>
    <m/>
    <s v="6th Meeting"/>
    <m/>
    <m/>
    <m/>
    <m/>
  </r>
  <r>
    <n v="573"/>
    <x v="6"/>
    <s v="Submerged Arc Welder"/>
    <s v="CSC/Q0211"/>
    <x v="1"/>
    <m/>
    <m/>
    <m/>
    <m/>
    <m/>
    <n v="4"/>
    <n v="1"/>
    <s v="10th Class"/>
    <m/>
    <m/>
    <n v="360"/>
    <m/>
    <m/>
    <m/>
    <m/>
    <m/>
    <m/>
    <s v="I"/>
    <s v="B/C"/>
    <m/>
    <m/>
    <m/>
    <s v="No"/>
    <m/>
    <s v="8th Meeting"/>
    <m/>
    <m/>
    <m/>
    <m/>
  </r>
  <r>
    <n v="574"/>
    <x v="6"/>
    <s v="Technician Instrumentation"/>
    <s v="CSC/Q0802"/>
    <x v="1"/>
    <m/>
    <m/>
    <m/>
    <m/>
    <m/>
    <n v="5"/>
    <n v="1"/>
    <s v="Diploma(10+) – Mechanical, Electrical, Electronic / Mechatronics"/>
    <m/>
    <m/>
    <n v="500"/>
    <m/>
    <m/>
    <m/>
    <m/>
    <m/>
    <m/>
    <s v="I"/>
    <m/>
    <m/>
    <m/>
    <m/>
    <s v="No"/>
    <m/>
    <s v="6th Meeting"/>
    <m/>
    <m/>
    <m/>
    <m/>
  </r>
  <r>
    <n v="575"/>
    <x v="6"/>
    <s v="Tool and Die Maker"/>
    <s v="CSC/Q0306"/>
    <x v="3"/>
    <m/>
    <m/>
    <m/>
    <m/>
    <m/>
    <n v="9"/>
    <n v="1"/>
    <s v="10th Class"/>
    <m/>
    <m/>
    <n v="700"/>
    <m/>
    <m/>
    <m/>
    <m/>
    <m/>
    <m/>
    <s v="I"/>
    <m/>
    <m/>
    <m/>
    <m/>
    <s v="No"/>
    <m/>
    <s v="6th Meeting"/>
    <m/>
    <m/>
    <m/>
    <m/>
  </r>
  <r>
    <n v="576"/>
    <x v="6"/>
    <s v="Tungsten Inert Gas Welder Level 5"/>
    <s v="CSC/Q0213"/>
    <x v="3"/>
    <m/>
    <m/>
    <m/>
    <m/>
    <m/>
    <n v="3"/>
    <n v="1"/>
    <s v="10th Class"/>
    <m/>
    <m/>
    <n v="500"/>
    <m/>
    <m/>
    <m/>
    <m/>
    <m/>
    <m/>
    <s v="I"/>
    <m/>
    <m/>
    <m/>
    <s v="FAB702, FAB708"/>
    <s v="No"/>
    <m/>
    <s v="5th Meeting"/>
    <m/>
    <m/>
    <m/>
    <m/>
  </r>
  <r>
    <n v="577"/>
    <x v="7"/>
    <s v="Mason General"/>
    <s v="CON/Q0103"/>
    <x v="1"/>
    <m/>
    <m/>
    <m/>
    <m/>
    <m/>
    <n v="8"/>
    <n v="1"/>
    <s v="5th Class"/>
    <n v="80"/>
    <n v="320"/>
    <n v="400"/>
    <m/>
    <m/>
    <m/>
    <m/>
    <s v="Yes"/>
    <s v="Yes"/>
    <s v=" I"/>
    <s v="A"/>
    <s v="Yes"/>
    <m/>
    <m/>
    <s v="Yes"/>
    <m/>
    <s v="6th Meeting"/>
    <m/>
    <m/>
    <m/>
    <m/>
  </r>
  <r>
    <n v="578"/>
    <x v="7"/>
    <s v="Mason Tiling "/>
    <s v="CON/Q0104"/>
    <x v="1"/>
    <m/>
    <m/>
    <m/>
    <m/>
    <m/>
    <n v="5"/>
    <n v="1"/>
    <s v="5th Class"/>
    <n v="90"/>
    <n v="310"/>
    <n v="400"/>
    <m/>
    <m/>
    <m/>
    <m/>
    <s v="Yes"/>
    <s v="Yes"/>
    <s v=" I"/>
    <s v="A"/>
    <s v="Yes"/>
    <m/>
    <m/>
    <s v="Yes"/>
    <m/>
    <s v="6th Meeting"/>
    <m/>
    <m/>
    <m/>
    <m/>
  </r>
  <r>
    <n v="579"/>
    <x v="7"/>
    <s v="Mason Concrete "/>
    <s v="CON/Q0105"/>
    <x v="0"/>
    <m/>
    <m/>
    <m/>
    <m/>
    <m/>
    <n v="5"/>
    <n v="1"/>
    <s v="5th Class"/>
    <n v="80"/>
    <n v="320"/>
    <n v="400"/>
    <m/>
    <m/>
    <m/>
    <m/>
    <s v="Yes"/>
    <s v="Yes"/>
    <s v=" I"/>
    <s v="A"/>
    <s v="Yes"/>
    <m/>
    <m/>
    <s v="Yes"/>
    <m/>
    <s v="6th Meeting"/>
    <m/>
    <m/>
    <m/>
    <m/>
  </r>
  <r>
    <n v="580"/>
    <x v="7"/>
    <s v="Mason Marble, Granite and Stone "/>
    <s v="CON/Q0106"/>
    <x v="1"/>
    <m/>
    <m/>
    <m/>
    <m/>
    <m/>
    <n v="6"/>
    <n v="1"/>
    <s v="8th Class"/>
    <n v="190"/>
    <n v="410"/>
    <n v="600"/>
    <m/>
    <m/>
    <m/>
    <m/>
    <s v="Yes"/>
    <m/>
    <s v=" I"/>
    <m/>
    <m/>
    <s v="Addl Ready"/>
    <m/>
    <s v="No"/>
    <m/>
    <s v="6th Meeting"/>
    <m/>
    <m/>
    <m/>
    <m/>
  </r>
  <r>
    <n v="581"/>
    <x v="7"/>
    <s v="Foreman Wet Finishing and Flooring "/>
    <s v="CON/Q0109"/>
    <x v="3"/>
    <m/>
    <m/>
    <m/>
    <m/>
    <m/>
    <n v="8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2"/>
    <x v="7"/>
    <s v="Bar Bender and Steel Fixer "/>
    <s v="CON/Q0203"/>
    <x v="1"/>
    <m/>
    <m/>
    <m/>
    <m/>
    <m/>
    <n v="6"/>
    <n v="1"/>
    <s v="5th Class"/>
    <n v="80"/>
    <n v="320"/>
    <n v="400"/>
    <m/>
    <m/>
    <m/>
    <m/>
    <s v="Yes"/>
    <s v="Yes"/>
    <s v=" I"/>
    <s v="A"/>
    <s v="Yes"/>
    <m/>
    <s v="CON708"/>
    <s v="Yes"/>
    <m/>
    <s v="6th Meeting"/>
    <m/>
    <m/>
    <m/>
    <m/>
  </r>
  <r>
    <n v="583"/>
    <x v="7"/>
    <s v="Reinforcement Fitter "/>
    <s v="CON/Q0204"/>
    <x v="1"/>
    <m/>
    <m/>
    <m/>
    <m/>
    <m/>
    <n v="5"/>
    <n v="1"/>
    <s v="8th Class"/>
    <m/>
    <m/>
    <n v="600"/>
    <m/>
    <m/>
    <m/>
    <m/>
    <m/>
    <m/>
    <s v=" I"/>
    <m/>
    <m/>
    <m/>
    <m/>
    <s v="No"/>
    <m/>
    <s v="6th Meeting"/>
    <m/>
    <m/>
    <m/>
    <m/>
  </r>
  <r>
    <n v="584"/>
    <x v="7"/>
    <s v="Foreman Reinforcement "/>
    <s v="CON/Q0205"/>
    <x v="3"/>
    <m/>
    <m/>
    <m/>
    <m/>
    <m/>
    <n v="9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5"/>
    <x v="7"/>
    <s v="Shuttering Carpenter System"/>
    <s v="CON/Q0304"/>
    <x v="1"/>
    <m/>
    <m/>
    <m/>
    <m/>
    <m/>
    <n v="6"/>
    <n v="1"/>
    <s v="10th Class"/>
    <n v="80"/>
    <n v="320"/>
    <n v="400"/>
    <m/>
    <m/>
    <m/>
    <m/>
    <s v="Yes"/>
    <s v="Yes"/>
    <s v=" I"/>
    <s v="A"/>
    <s v="Yes"/>
    <m/>
    <s v="CON719"/>
    <s v="Yes"/>
    <m/>
    <s v="6th Meeting"/>
    <m/>
    <m/>
    <m/>
    <m/>
  </r>
  <r>
    <n v="586"/>
    <x v="7"/>
    <s v="Foreman Formwork "/>
    <s v="CON/Q0308"/>
    <x v="3"/>
    <m/>
    <m/>
    <m/>
    <m/>
    <m/>
    <n v="10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7"/>
    <x v="7"/>
    <s v="Scaffolder  System"/>
    <s v="CON/Q0305"/>
    <x v="1"/>
    <m/>
    <m/>
    <m/>
    <m/>
    <m/>
    <n v="5"/>
    <n v="1"/>
    <s v="5th Class"/>
    <m/>
    <m/>
    <n v="400"/>
    <m/>
    <m/>
    <m/>
    <m/>
    <m/>
    <m/>
    <s v=" I"/>
    <m/>
    <m/>
    <s v="Cat 1 (Phase 1)"/>
    <s v="CON716"/>
    <s v="Yes"/>
    <m/>
    <s v="6th Meeting"/>
    <m/>
    <m/>
    <m/>
    <m/>
  </r>
  <r>
    <n v="588"/>
    <x v="7"/>
    <s v="Assistant Electrician "/>
    <s v="CON/Q0602"/>
    <x v="0"/>
    <m/>
    <m/>
    <m/>
    <m/>
    <m/>
    <n v="7"/>
    <n v="1"/>
    <s v="10th Class"/>
    <n v="110"/>
    <n v="290"/>
    <n v="400"/>
    <m/>
    <m/>
    <m/>
    <m/>
    <s v="Yes"/>
    <s v="Yes"/>
    <s v=" I"/>
    <s v="A"/>
    <s v="Yes"/>
    <m/>
    <m/>
    <s v="Yes"/>
    <m/>
    <s v="6th Meeting"/>
    <m/>
    <m/>
    <m/>
    <m/>
  </r>
  <r>
    <n v="589"/>
    <x v="7"/>
    <s v="Supervisor - Structure"/>
    <s v="CON/Q0111"/>
    <x v="2"/>
    <m/>
    <m/>
    <m/>
    <m/>
    <m/>
    <n v="10"/>
    <n v="1"/>
    <s v="12th Class ,Preferably "/>
    <m/>
    <m/>
    <n v="1000"/>
    <m/>
    <m/>
    <m/>
    <m/>
    <m/>
    <m/>
    <s v=" I"/>
    <m/>
    <m/>
    <m/>
    <m/>
    <s v="No"/>
    <m/>
    <s v="15th Meeting"/>
    <m/>
    <m/>
    <m/>
    <m/>
  </r>
  <r>
    <n v="590"/>
    <x v="7"/>
    <s v="Supervisor - Finishes"/>
    <s v="CON/Q0112"/>
    <x v="2"/>
    <m/>
    <m/>
    <m/>
    <m/>
    <m/>
    <n v="9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591"/>
    <x v="7"/>
    <s v="Quality Technician"/>
    <s v="CON/Q0403"/>
    <x v="2"/>
    <m/>
    <m/>
    <m/>
    <m/>
    <m/>
    <n v="6"/>
    <n v="1"/>
    <s v="12th Class ,Preferably "/>
    <m/>
    <m/>
    <n v="1000"/>
    <m/>
    <m/>
    <m/>
    <m/>
    <m/>
    <m/>
    <s v=" II"/>
    <m/>
    <m/>
    <m/>
    <m/>
    <s v="No"/>
    <m/>
    <m/>
    <m/>
    <m/>
    <m/>
    <m/>
  </r>
  <r>
    <n v="592"/>
    <x v="7"/>
    <s v="Construction UT Tester"/>
    <s v="CON/Q0404"/>
    <x v="0"/>
    <m/>
    <m/>
    <m/>
    <m/>
    <m/>
    <n v="2"/>
    <n v="1"/>
    <s v="10th Class ,Preferably "/>
    <m/>
    <m/>
    <n v="400"/>
    <m/>
    <m/>
    <m/>
    <m/>
    <m/>
    <m/>
    <s v=" II"/>
    <m/>
    <m/>
    <m/>
    <m/>
    <s v="No"/>
    <m/>
    <m/>
    <m/>
    <m/>
    <m/>
    <m/>
  </r>
  <r>
    <n v="593"/>
    <x v="7"/>
    <s v="Construction MPT Tester"/>
    <s v="CON/Q0405"/>
    <x v="0"/>
    <m/>
    <m/>
    <m/>
    <m/>
    <m/>
    <n v="2"/>
    <n v="1"/>
    <s v="10th Class , or ASNT level 1 qualified, Preferably"/>
    <m/>
    <m/>
    <n v="400"/>
    <m/>
    <m/>
    <m/>
    <m/>
    <m/>
    <m/>
    <s v=" II"/>
    <m/>
    <m/>
    <m/>
    <m/>
    <s v="No"/>
    <m/>
    <m/>
    <m/>
    <m/>
    <m/>
    <m/>
  </r>
  <r>
    <n v="594"/>
    <x v="7"/>
    <s v="Construction DPT Tester"/>
    <s v="CON/Q0406"/>
    <x v="0"/>
    <m/>
    <m/>
    <m/>
    <m/>
    <m/>
    <n v="2"/>
    <n v="1"/>
    <s v="Preferably 10th Class , or ASNT level 1 qualified"/>
    <m/>
    <m/>
    <n v="400"/>
    <m/>
    <m/>
    <m/>
    <m/>
    <m/>
    <m/>
    <s v=" II"/>
    <m/>
    <m/>
    <m/>
    <m/>
    <s v="No"/>
    <m/>
    <m/>
    <m/>
    <m/>
    <m/>
    <m/>
  </r>
  <r>
    <n v="595"/>
    <x v="7"/>
    <s v="Assistant Paint Inspector"/>
    <s v="CON/Q0407"/>
    <x v="3"/>
    <m/>
    <m/>
    <m/>
    <m/>
    <m/>
    <n v="4"/>
    <n v="1"/>
    <s v="10th Class ,Preferably "/>
    <m/>
    <m/>
    <n v="800"/>
    <m/>
    <m/>
    <m/>
    <m/>
    <m/>
    <m/>
    <s v=" II"/>
    <m/>
    <m/>
    <m/>
    <m/>
    <s v="No"/>
    <m/>
    <m/>
    <m/>
    <m/>
    <m/>
    <m/>
  </r>
  <r>
    <n v="596"/>
    <x v="7"/>
    <s v="Supervisor - Electrical Works "/>
    <s v="CON/Q0605"/>
    <x v="2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s v=" I"/>
    <m/>
    <m/>
    <m/>
    <m/>
    <s v="No"/>
    <m/>
    <m/>
    <m/>
    <m/>
    <m/>
    <m/>
  </r>
  <r>
    <n v="597"/>
    <x v="7"/>
    <s v="Supervisor - Piling"/>
    <s v="CON/Q0710"/>
    <x v="2"/>
    <m/>
    <m/>
    <m/>
    <m/>
    <m/>
    <n v="5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598"/>
    <x v="7"/>
    <s v="Assistant Technician - Prestress"/>
    <s v="CON/Q0801"/>
    <x v="5"/>
    <m/>
    <m/>
    <m/>
    <m/>
    <m/>
    <n v="5"/>
    <n v="1"/>
    <s v="8th Class ,Preferably "/>
    <m/>
    <m/>
    <n v="350"/>
    <m/>
    <m/>
    <m/>
    <m/>
    <m/>
    <m/>
    <s v=" I"/>
    <m/>
    <m/>
    <m/>
    <m/>
    <s v="No"/>
    <m/>
    <m/>
    <m/>
    <m/>
    <m/>
    <m/>
  </r>
  <r>
    <n v="599"/>
    <x v="7"/>
    <s v="Technician - Prestress"/>
    <s v="CON/Q0802"/>
    <x v="1"/>
    <m/>
    <m/>
    <m/>
    <m/>
    <m/>
    <n v="6"/>
    <n v="1"/>
    <s v="10th Class ,Preferably "/>
    <m/>
    <m/>
    <n v="600"/>
    <m/>
    <m/>
    <m/>
    <m/>
    <m/>
    <m/>
    <s v=" I"/>
    <m/>
    <m/>
    <m/>
    <m/>
    <s v="No"/>
    <m/>
    <m/>
    <m/>
    <m/>
    <m/>
    <m/>
  </r>
  <r>
    <n v="600"/>
    <x v="7"/>
    <s v="Senior Technician - Prestress"/>
    <s v="CON/Q0803"/>
    <x v="2"/>
    <m/>
    <m/>
    <m/>
    <m/>
    <m/>
    <n v="5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601"/>
    <x v="7"/>
    <s v="Assistant Surveyor"/>
    <s v="CON/Q0901"/>
    <x v="5"/>
    <m/>
    <m/>
    <m/>
    <m/>
    <m/>
    <n v="3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02"/>
    <x v="7"/>
    <s v="Surveyor"/>
    <s v="CON/Q0902"/>
    <x v="2"/>
    <m/>
    <m/>
    <m/>
    <m/>
    <m/>
    <n v="7"/>
    <n v="1"/>
    <s v="5th Class ,Preferably"/>
    <m/>
    <m/>
    <n v="1000"/>
    <m/>
    <m/>
    <m/>
    <m/>
    <m/>
    <m/>
    <s v=" I"/>
    <m/>
    <m/>
    <m/>
    <s v="CON718"/>
    <s v="Yes"/>
    <m/>
    <m/>
    <m/>
    <m/>
    <m/>
    <m/>
  </r>
  <r>
    <n v="603"/>
    <x v="7"/>
    <s v="Assistant Pavement Layer"/>
    <s v="CON/Q1001"/>
    <x v="5"/>
    <m/>
    <m/>
    <m/>
    <m/>
    <m/>
    <n v="5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04"/>
    <x v="7"/>
    <s v="Pavement Layer"/>
    <s v="CON/Q1002"/>
    <x v="1"/>
    <m/>
    <m/>
    <m/>
    <m/>
    <m/>
    <n v="6"/>
    <n v="1"/>
    <s v="8th Class ,Preferably "/>
    <m/>
    <m/>
    <n v="600"/>
    <m/>
    <m/>
    <m/>
    <m/>
    <m/>
    <m/>
    <s v=" I"/>
    <m/>
    <m/>
    <m/>
    <m/>
    <s v="No"/>
    <m/>
    <s v="12th Meeting"/>
    <m/>
    <m/>
    <m/>
    <m/>
  </r>
  <r>
    <n v="605"/>
    <x v="7"/>
    <s v="Foreman - Roads &amp; Runways"/>
    <s v="CON/Q1003"/>
    <x v="3"/>
    <m/>
    <m/>
    <m/>
    <m/>
    <m/>
    <n v="6"/>
    <n v="1"/>
    <s v="12th Class ,Preferably "/>
    <m/>
    <m/>
    <n v="800"/>
    <m/>
    <m/>
    <m/>
    <m/>
    <m/>
    <m/>
    <s v=" I"/>
    <m/>
    <m/>
    <m/>
    <s v="CON704"/>
    <s v="No"/>
    <m/>
    <m/>
    <m/>
    <m/>
    <m/>
    <m/>
  </r>
  <r>
    <n v="606"/>
    <x v="7"/>
    <s v="Supervisor - Roads &amp; Runways"/>
    <s v="CON/Q1004"/>
    <x v="2"/>
    <m/>
    <m/>
    <m/>
    <m/>
    <m/>
    <n v="5"/>
    <n v="1"/>
    <s v="Graduate/ ITI Preferably (Construction related trade)"/>
    <m/>
    <m/>
    <n v="1000"/>
    <m/>
    <m/>
    <m/>
    <m/>
    <m/>
    <m/>
    <s v=" I"/>
    <m/>
    <m/>
    <m/>
    <m/>
    <s v="No"/>
    <m/>
    <m/>
    <m/>
    <m/>
    <m/>
    <m/>
  </r>
  <r>
    <n v="607"/>
    <x v="7"/>
    <s v="Helper Interior Finishes"/>
    <s v="CON/Q1101"/>
    <x v="7"/>
    <m/>
    <m/>
    <m/>
    <m/>
    <m/>
    <n v="4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08"/>
    <x v="7"/>
    <s v="Helper Façade Installer"/>
    <s v="CON/Q1102"/>
    <x v="7"/>
    <m/>
    <m/>
    <m/>
    <m/>
    <m/>
    <n v="4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09"/>
    <x v="7"/>
    <s v="Assistant False Ceiling and Drywall Installer"/>
    <s v="CON/Q1103"/>
    <x v="5"/>
    <m/>
    <m/>
    <m/>
    <m/>
    <m/>
    <n v="6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10"/>
    <x v="7"/>
    <s v="Assistant Façade Installer"/>
    <s v="CON/Q1104"/>
    <x v="5"/>
    <m/>
    <m/>
    <m/>
    <m/>
    <m/>
    <n v="5"/>
    <n v="1"/>
    <s v="5th Class ,Preferably"/>
    <m/>
    <m/>
    <n v="350"/>
    <m/>
    <m/>
    <m/>
    <m/>
    <m/>
    <m/>
    <s v=" I"/>
    <m/>
    <m/>
    <m/>
    <m/>
    <s v="No"/>
    <m/>
    <s v="12th Meeting"/>
    <m/>
    <m/>
    <m/>
    <m/>
  </r>
  <r>
    <n v="611"/>
    <x v="7"/>
    <s v="Doors &amp; Windows Fixer"/>
    <s v="CON/Q1105"/>
    <x v="0"/>
    <m/>
    <m/>
    <m/>
    <m/>
    <m/>
    <n v="8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12"/>
    <x v="7"/>
    <s v="Façade Installer"/>
    <s v="CON/Q1106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m/>
    <m/>
    <m/>
    <m/>
    <m/>
  </r>
  <r>
    <n v="613"/>
    <x v="7"/>
    <s v="False Ceiling &amp; Drywall Installer"/>
    <s v="CON/Q1107"/>
    <x v="0"/>
    <m/>
    <m/>
    <m/>
    <m/>
    <m/>
    <n v="7"/>
    <n v="1"/>
    <s v="5th Class ,Preferably"/>
    <m/>
    <m/>
    <n v="400"/>
    <m/>
    <m/>
    <m/>
    <m/>
    <m/>
    <m/>
    <s v=" I"/>
    <m/>
    <m/>
    <m/>
    <s v="CON720"/>
    <s v="Yes"/>
    <m/>
    <m/>
    <m/>
    <m/>
    <m/>
    <m/>
  </r>
  <r>
    <n v="614"/>
    <x v="7"/>
    <s v="Chargehand - Façade Installer"/>
    <s v="CON/Q1108"/>
    <x v="1"/>
    <m/>
    <m/>
    <m/>
    <m/>
    <m/>
    <n v="6"/>
    <n v="1"/>
    <s v="8th Class ,Preferably "/>
    <m/>
    <m/>
    <n v="600"/>
    <m/>
    <m/>
    <m/>
    <m/>
    <m/>
    <m/>
    <s v=" I"/>
    <m/>
    <m/>
    <m/>
    <m/>
    <s v="No"/>
    <m/>
    <m/>
    <m/>
    <m/>
    <m/>
    <m/>
  </r>
  <r>
    <n v="615"/>
    <x v="7"/>
    <s v="Chargehand - False Ceiling &amp; Drywall Installer"/>
    <s v="CON/Q1109"/>
    <x v="1"/>
    <m/>
    <m/>
    <m/>
    <m/>
    <m/>
    <n v="7"/>
    <n v="1"/>
    <s v="8th Class ,Preferably "/>
    <m/>
    <m/>
    <n v="600"/>
    <m/>
    <m/>
    <m/>
    <m/>
    <m/>
    <m/>
    <s v=" I"/>
    <m/>
    <m/>
    <m/>
    <m/>
    <s v="No"/>
    <m/>
    <m/>
    <m/>
    <m/>
    <m/>
    <m/>
  </r>
  <r>
    <n v="616"/>
    <x v="7"/>
    <s v="Foreman Façade Installation"/>
    <s v="CON/Q1110"/>
    <x v="3"/>
    <m/>
    <m/>
    <m/>
    <m/>
    <m/>
    <n v="8"/>
    <n v="1"/>
    <s v="10th Class ,Preferably "/>
    <m/>
    <m/>
    <n v="800"/>
    <m/>
    <m/>
    <m/>
    <m/>
    <m/>
    <m/>
    <s v=" I"/>
    <m/>
    <m/>
    <m/>
    <m/>
    <s v="No"/>
    <m/>
    <m/>
    <m/>
    <m/>
    <m/>
    <m/>
  </r>
  <r>
    <n v="617"/>
    <x v="7"/>
    <s v="Foreman False Ceiling and Drywall Installation"/>
    <s v="CON/Q1111"/>
    <x v="3"/>
    <m/>
    <m/>
    <m/>
    <m/>
    <m/>
    <n v="8"/>
    <n v="1"/>
    <s v="10th Class ,Preferably "/>
    <m/>
    <m/>
    <n v="800"/>
    <m/>
    <m/>
    <m/>
    <m/>
    <m/>
    <m/>
    <s v=" I"/>
    <m/>
    <m/>
    <m/>
    <m/>
    <s v="No"/>
    <m/>
    <m/>
    <m/>
    <m/>
    <m/>
    <m/>
  </r>
  <r>
    <n v="618"/>
    <x v="7"/>
    <s v="Supervisor - Fabrication"/>
    <s v="CON/Q1209"/>
    <x v="2"/>
    <m/>
    <m/>
    <m/>
    <m/>
    <m/>
    <n v="6"/>
    <n v="1"/>
    <s v="Preferably Diploma in Civil / Mechanical"/>
    <m/>
    <m/>
    <n v="1000"/>
    <m/>
    <m/>
    <m/>
    <m/>
    <m/>
    <m/>
    <s v=" I"/>
    <m/>
    <m/>
    <m/>
    <m/>
    <s v="No"/>
    <m/>
    <m/>
    <m/>
    <m/>
    <m/>
    <m/>
  </r>
  <r>
    <n v="619"/>
    <x v="7"/>
    <s v="Draughtsman"/>
    <s v="CON/Q1301"/>
    <x v="1"/>
    <m/>
    <m/>
    <m/>
    <m/>
    <m/>
    <n v="4"/>
    <n v="1"/>
    <s v="ITI/Diploma Civil"/>
    <m/>
    <m/>
    <n v="600"/>
    <m/>
    <m/>
    <m/>
    <m/>
    <m/>
    <m/>
    <s v=" II"/>
    <m/>
    <m/>
    <m/>
    <s v="CON721"/>
    <s v="No"/>
    <m/>
    <m/>
    <m/>
    <m/>
    <m/>
    <m/>
  </r>
  <r>
    <n v="620"/>
    <x v="7"/>
    <s v="EHS Steward"/>
    <s v="CON/Q1401"/>
    <x v="1"/>
    <m/>
    <m/>
    <m/>
    <m/>
    <m/>
    <n v="5"/>
    <n v="1"/>
    <s v="12th Class ,Preferably and compulsory Certification course in industrial safety"/>
    <m/>
    <m/>
    <n v="600"/>
    <m/>
    <m/>
    <m/>
    <m/>
    <m/>
    <m/>
    <s v=" II"/>
    <m/>
    <m/>
    <m/>
    <m/>
    <s v="Yes"/>
    <m/>
    <s v="12th Meeting"/>
    <m/>
    <m/>
    <m/>
    <m/>
  </r>
  <r>
    <n v="621"/>
    <x v="7"/>
    <s v="Supervisor - Site EHS "/>
    <s v="CON/Q1402"/>
    <x v="2"/>
    <m/>
    <m/>
    <m/>
    <m/>
    <m/>
    <n v="6"/>
    <n v="1"/>
    <s v="12th Class ,Preferably and compulsory Certification course F36in industrial safety"/>
    <m/>
    <m/>
    <n v="1000"/>
    <m/>
    <m/>
    <m/>
    <m/>
    <m/>
    <m/>
    <s v=" II"/>
    <m/>
    <m/>
    <m/>
    <m/>
    <s v="Yes"/>
    <m/>
    <m/>
    <m/>
    <m/>
    <m/>
    <m/>
  </r>
  <r>
    <n v="622"/>
    <x v="7"/>
    <s v="Store Assistant - Construction"/>
    <s v="CON/Q1501"/>
    <x v="5"/>
    <m/>
    <m/>
    <m/>
    <m/>
    <m/>
    <n v="4"/>
    <n v="1"/>
    <s v="10th Class ,Preferably"/>
    <m/>
    <m/>
    <n v="350"/>
    <m/>
    <m/>
    <m/>
    <m/>
    <m/>
    <m/>
    <s v=" II"/>
    <m/>
    <m/>
    <m/>
    <m/>
    <s v="Yes"/>
    <m/>
    <s v="12th Meeting"/>
    <m/>
    <m/>
    <m/>
    <m/>
  </r>
  <r>
    <n v="623"/>
    <x v="7"/>
    <s v="Junior Store Keeper - Construction"/>
    <s v="CON/Q1502"/>
    <x v="3"/>
    <m/>
    <m/>
    <m/>
    <m/>
    <m/>
    <n v="8"/>
    <n v="1"/>
    <s v="10th Class ,Preferably"/>
    <m/>
    <m/>
    <n v="800"/>
    <m/>
    <m/>
    <m/>
    <m/>
    <m/>
    <m/>
    <s v=" II"/>
    <m/>
    <m/>
    <s v="Addl Ready"/>
    <m/>
    <s v="No"/>
    <m/>
    <m/>
    <m/>
    <m/>
    <m/>
    <m/>
  </r>
  <r>
    <n v="624"/>
    <x v="7"/>
    <s v="Store Keeper - Construction"/>
    <s v="CON/Q1503"/>
    <x v="2"/>
    <m/>
    <m/>
    <m/>
    <m/>
    <m/>
    <n v="4"/>
    <n v="1"/>
    <s v="Graduate, preferably"/>
    <m/>
    <m/>
    <n v="1000"/>
    <m/>
    <m/>
    <m/>
    <m/>
    <m/>
    <m/>
    <s v=" II"/>
    <m/>
    <m/>
    <m/>
    <m/>
    <s v="No"/>
    <m/>
    <m/>
    <m/>
    <m/>
    <m/>
    <m/>
  </r>
  <r>
    <n v="625"/>
    <x v="7"/>
    <s v="Khalasi (Assistant Rigger)"/>
    <s v="CON/Q0701"/>
    <x v="5"/>
    <m/>
    <m/>
    <m/>
    <m/>
    <m/>
    <n v="7"/>
    <n v="1"/>
    <s v="5th Class ,Preferably"/>
    <m/>
    <m/>
    <n v="350"/>
    <m/>
    <m/>
    <m/>
    <m/>
    <m/>
    <m/>
    <s v=" I"/>
    <m/>
    <m/>
    <m/>
    <m/>
    <s v="No"/>
    <m/>
    <s v="12th Meeting"/>
    <m/>
    <m/>
    <m/>
    <m/>
  </r>
  <r>
    <n v="626"/>
    <x v="7"/>
    <s v="Rigger Structural Erection"/>
    <s v="CON/Q0702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27"/>
    <x v="7"/>
    <s v="Rigger Precast Erection"/>
    <s v="CON/Q0703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28"/>
    <x v="7"/>
    <s v="Chargehand - Structural Erection"/>
    <s v="CON/Q0705"/>
    <x v="1"/>
    <m/>
    <m/>
    <m/>
    <m/>
    <m/>
    <n v="6"/>
    <n v="1"/>
    <s v="10th Class,Preferably "/>
    <m/>
    <m/>
    <n v="600"/>
    <m/>
    <m/>
    <m/>
    <m/>
    <m/>
    <m/>
    <s v=" I"/>
    <m/>
    <m/>
    <m/>
    <m/>
    <s v="No"/>
    <m/>
    <m/>
    <m/>
    <m/>
    <m/>
    <m/>
  </r>
  <r>
    <n v="629"/>
    <x v="7"/>
    <s v="Chargehand - Precast Erection"/>
    <s v="CON/Q0706"/>
    <x v="1"/>
    <m/>
    <m/>
    <m/>
    <m/>
    <m/>
    <n v="6"/>
    <n v="1"/>
    <s v="10th Class ,Preferably"/>
    <m/>
    <m/>
    <n v="600"/>
    <m/>
    <m/>
    <m/>
    <m/>
    <m/>
    <m/>
    <s v=" I"/>
    <m/>
    <m/>
    <m/>
    <m/>
    <s v="No"/>
    <m/>
    <m/>
    <m/>
    <m/>
    <m/>
    <m/>
  </r>
  <r>
    <n v="630"/>
    <x v="7"/>
    <s v="Chargehand - Piling"/>
    <s v="CON/Q0707"/>
    <x v="1"/>
    <m/>
    <m/>
    <m/>
    <m/>
    <m/>
    <n v="7"/>
    <n v="1"/>
    <s v="8th Class ,Preferably"/>
    <m/>
    <m/>
    <n v="600"/>
    <m/>
    <m/>
    <m/>
    <m/>
    <m/>
    <m/>
    <s v=" I"/>
    <m/>
    <m/>
    <m/>
    <m/>
    <s v="No"/>
    <m/>
    <m/>
    <m/>
    <m/>
    <m/>
    <m/>
  </r>
  <r>
    <n v="631"/>
    <x v="7"/>
    <s v="Foreman Erection"/>
    <s v="CON/Q0708"/>
    <x v="3"/>
    <m/>
    <m/>
    <m/>
    <m/>
    <m/>
    <n v="6"/>
    <n v="1"/>
    <s v="10th Class,Preferably "/>
    <m/>
    <m/>
    <n v="800"/>
    <m/>
    <m/>
    <m/>
    <m/>
    <m/>
    <m/>
    <s v=" I"/>
    <m/>
    <m/>
    <m/>
    <m/>
    <s v="No"/>
    <m/>
    <m/>
    <m/>
    <m/>
    <m/>
    <m/>
  </r>
  <r>
    <n v="632"/>
    <x v="7"/>
    <s v="Supervisor Erection"/>
    <s v="CON/Q0709"/>
    <x v="2"/>
    <m/>
    <m/>
    <m/>
    <m/>
    <m/>
    <n v="6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633"/>
    <x v="7"/>
    <s v="Construction Painter and Decorator"/>
    <s v="CON/Q0503"/>
    <x v="0"/>
    <m/>
    <m/>
    <m/>
    <m/>
    <m/>
    <n v="7"/>
    <n v="1"/>
    <s v="5th Class"/>
    <n v="80"/>
    <n v="320"/>
    <n v="400"/>
    <m/>
    <m/>
    <m/>
    <m/>
    <s v="Yes"/>
    <s v="Yes"/>
    <s v=" I"/>
    <s v="A"/>
    <s v="Yes"/>
    <m/>
    <m/>
    <s v="Yes"/>
    <m/>
    <s v="17th Meeting"/>
    <m/>
    <m/>
    <m/>
    <m/>
  </r>
  <r>
    <n v="634"/>
    <x v="7"/>
    <s v="Chargehand – Painting and Decorating"/>
    <s v="CON/Q0504"/>
    <x v="1"/>
    <m/>
    <m/>
    <m/>
    <m/>
    <m/>
    <n v="7"/>
    <n v="1"/>
    <s v="8th Class ,Preferably"/>
    <m/>
    <m/>
    <n v="600"/>
    <m/>
    <m/>
    <m/>
    <m/>
    <m/>
    <m/>
    <s v=" I"/>
    <s v="B"/>
    <m/>
    <m/>
    <m/>
    <s v="No"/>
    <m/>
    <m/>
    <m/>
    <m/>
    <m/>
    <m/>
  </r>
  <r>
    <n v="635"/>
    <x v="7"/>
    <s v="Foreman Painting and Decorating"/>
    <s v="CON/Q0505"/>
    <x v="3"/>
    <m/>
    <m/>
    <m/>
    <m/>
    <m/>
    <n v="7"/>
    <n v="1"/>
    <s v="8th Class ,Preferably"/>
    <m/>
    <m/>
    <n v="800"/>
    <m/>
    <m/>
    <m/>
    <m/>
    <m/>
    <m/>
    <s v=" I"/>
    <m/>
    <m/>
    <m/>
    <m/>
    <s v="No"/>
    <m/>
    <m/>
    <m/>
    <m/>
    <m/>
    <m/>
  </r>
  <r>
    <n v="636"/>
    <x v="7"/>
    <s v="Helper Fabrication"/>
    <s v="CON/Q1201"/>
    <x v="7"/>
    <m/>
    <m/>
    <m/>
    <m/>
    <m/>
    <n v="3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37"/>
    <x v="7"/>
    <s v="Assistant Construction Fitter"/>
    <s v="CON/Q1202"/>
    <x v="5"/>
    <m/>
    <m/>
    <m/>
    <m/>
    <m/>
    <n v="5"/>
    <n v="1"/>
    <s v="10th Class,Preferably "/>
    <m/>
    <m/>
    <n v="350"/>
    <m/>
    <m/>
    <m/>
    <m/>
    <m/>
    <m/>
    <s v=" I"/>
    <m/>
    <m/>
    <m/>
    <m/>
    <s v="No"/>
    <m/>
    <s v="12th Meeting"/>
    <m/>
    <m/>
    <m/>
    <m/>
  </r>
  <r>
    <n v="638"/>
    <x v="7"/>
    <s v="Grinder-Construction"/>
    <s v="CON/Q1203"/>
    <x v="5"/>
    <m/>
    <m/>
    <m/>
    <m/>
    <m/>
    <n v="4"/>
    <n v="1"/>
    <s v="10th Class,Preferably "/>
    <m/>
    <m/>
    <n v="350"/>
    <m/>
    <m/>
    <m/>
    <m/>
    <m/>
    <m/>
    <s v=" I"/>
    <m/>
    <m/>
    <m/>
    <m/>
    <s v="No"/>
    <m/>
    <s v="12th Meeting"/>
    <m/>
    <m/>
    <m/>
    <m/>
  </r>
  <r>
    <n v="639"/>
    <x v="7"/>
    <s v="Tack Welder"/>
    <s v="CON/Q1251"/>
    <x v="0"/>
    <m/>
    <m/>
    <m/>
    <m/>
    <m/>
    <n v="4"/>
    <n v="1"/>
    <s v="10th Class,Preferably "/>
    <m/>
    <m/>
    <n v="400"/>
    <m/>
    <m/>
    <m/>
    <m/>
    <m/>
    <m/>
    <s v=" I"/>
    <m/>
    <m/>
    <s v="Cat 1 (Phase 1)"/>
    <m/>
    <s v="Yes"/>
    <m/>
    <s v="12th Meeting"/>
    <m/>
    <m/>
    <m/>
    <m/>
  </r>
  <r>
    <n v="640"/>
    <x v="7"/>
    <s v="Construction Fitter"/>
    <s v="CON/Q1205"/>
    <x v="0"/>
    <m/>
    <m/>
    <m/>
    <m/>
    <m/>
    <n v="4"/>
    <n v="1"/>
    <s v="10th Class,Preferably "/>
    <m/>
    <m/>
    <n v="350"/>
    <m/>
    <m/>
    <m/>
    <m/>
    <m/>
    <m/>
    <s v=" I"/>
    <m/>
    <m/>
    <m/>
    <m/>
    <s v="No"/>
    <m/>
    <m/>
    <m/>
    <m/>
    <m/>
    <m/>
  </r>
  <r>
    <n v="641"/>
    <x v="7"/>
    <s v="Fabricator"/>
    <s v="CON/Q1206"/>
    <x v="1"/>
    <m/>
    <m/>
    <m/>
    <m/>
    <m/>
    <n v="5"/>
    <n v="1"/>
    <s v="12th Class ,Preferably "/>
    <m/>
    <m/>
    <n v="600"/>
    <m/>
    <m/>
    <m/>
    <m/>
    <m/>
    <m/>
    <s v=" I"/>
    <m/>
    <m/>
    <m/>
    <m/>
    <s v="No"/>
    <m/>
    <m/>
    <m/>
    <m/>
    <m/>
    <m/>
  </r>
  <r>
    <n v="642"/>
    <x v="7"/>
    <s v="Plasma Cutter"/>
    <s v="CON/Q1207"/>
    <x v="1"/>
    <m/>
    <m/>
    <m/>
    <m/>
    <m/>
    <n v="3"/>
    <n v="1"/>
    <s v="10th Class,Preferably "/>
    <m/>
    <m/>
    <n v="600"/>
    <m/>
    <m/>
    <m/>
    <m/>
    <m/>
    <m/>
    <s v=" I"/>
    <m/>
    <m/>
    <m/>
    <m/>
    <s v="No"/>
    <m/>
    <m/>
    <m/>
    <m/>
    <m/>
    <m/>
  </r>
  <r>
    <n v="643"/>
    <x v="7"/>
    <s v="Foreman Fabrication"/>
    <s v="CON/Q1208"/>
    <x v="3"/>
    <m/>
    <m/>
    <m/>
    <m/>
    <m/>
    <n v="7"/>
    <n v="1"/>
    <s v="12th Class ,Preferably "/>
    <m/>
    <m/>
    <n v="800"/>
    <m/>
    <m/>
    <m/>
    <m/>
    <m/>
    <m/>
    <s v=" I"/>
    <m/>
    <m/>
    <m/>
    <m/>
    <s v="No"/>
    <m/>
    <m/>
    <m/>
    <m/>
    <m/>
    <m/>
  </r>
  <r>
    <n v="644"/>
    <x v="7"/>
    <s v="Construction Laboratory &amp; Field Technician "/>
    <s v="CON/Q0402"/>
    <x v="1"/>
    <m/>
    <m/>
    <m/>
    <m/>
    <m/>
    <n v="6"/>
    <n v="1"/>
    <s v="10th Class ,Preferably"/>
    <m/>
    <m/>
    <n v="600"/>
    <m/>
    <m/>
    <m/>
    <m/>
    <m/>
    <m/>
    <s v=" I"/>
    <m/>
    <m/>
    <m/>
    <m/>
    <s v="No"/>
    <m/>
    <s v="6th Meeting &amp; 12th Meeting"/>
    <m/>
    <m/>
    <m/>
    <m/>
  </r>
  <r>
    <n v="645"/>
    <x v="7"/>
    <s v="Helper Mason"/>
    <s v="CON/Q0101"/>
    <x v="7"/>
    <m/>
    <m/>
    <m/>
    <m/>
    <m/>
    <n v="5"/>
    <n v="1"/>
    <s v="5th Class"/>
    <n v="52"/>
    <n v="248"/>
    <n v="300"/>
    <m/>
    <m/>
    <m/>
    <m/>
    <s v="Yes"/>
    <s v="Yes"/>
    <s v=" I"/>
    <m/>
    <m/>
    <m/>
    <m/>
    <s v="Yes"/>
    <m/>
    <s v="6th Meeting &amp; 12th Meeting"/>
    <m/>
    <m/>
    <m/>
    <m/>
  </r>
  <r>
    <n v="646"/>
    <x v="7"/>
    <s v="Assistant Mason"/>
    <s v="CON/Q0102"/>
    <x v="5"/>
    <m/>
    <m/>
    <m/>
    <m/>
    <m/>
    <n v="6"/>
    <n v="1"/>
    <s v=" 5th Class "/>
    <n v="121"/>
    <n v="229"/>
    <n v="350"/>
    <m/>
    <m/>
    <m/>
    <m/>
    <s v="Yes"/>
    <m/>
    <s v=" I"/>
    <m/>
    <m/>
    <m/>
    <m/>
    <s v="Yes"/>
    <m/>
    <s v="6th Meeting &amp; 12th Meeting"/>
    <m/>
    <m/>
    <m/>
    <m/>
  </r>
  <r>
    <n v="647"/>
    <x v="7"/>
    <s v="Mason Special Finishing"/>
    <s v="CON/Q0107"/>
    <x v="1"/>
    <m/>
    <m/>
    <m/>
    <m/>
    <m/>
    <n v="6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48"/>
    <x v="7"/>
    <s v="Mason Form Finished &amp; Special Concrete"/>
    <s v="CON/Q0108"/>
    <x v="1"/>
    <m/>
    <m/>
    <m/>
    <m/>
    <m/>
    <n v="6"/>
    <n v="1"/>
    <s v="8th Class, Preferably"/>
    <m/>
    <m/>
    <n v="600"/>
    <m/>
    <m/>
    <m/>
    <m/>
    <m/>
    <m/>
    <s v=" I"/>
    <s v="B"/>
    <m/>
    <m/>
    <m/>
    <s v="No"/>
    <m/>
    <s v="9th Meeting"/>
    <m/>
    <m/>
    <m/>
    <m/>
  </r>
  <r>
    <n v="649"/>
    <x v="7"/>
    <s v="Foreman Concrete"/>
    <s v="CON/Q0110"/>
    <x v="3"/>
    <m/>
    <m/>
    <m/>
    <m/>
    <m/>
    <n v="8"/>
    <n v="1"/>
    <s v="10th Class,Preferably "/>
    <m/>
    <m/>
    <n v="800"/>
    <m/>
    <m/>
    <m/>
    <m/>
    <m/>
    <m/>
    <s v=" I"/>
    <m/>
    <m/>
    <m/>
    <s v="CON707"/>
    <s v="No"/>
    <m/>
    <s v="9th Meeting"/>
    <m/>
    <m/>
    <m/>
    <m/>
  </r>
  <r>
    <n v="650"/>
    <x v="7"/>
    <s v="Helper Bar Bender &amp; Steel Fixer"/>
    <s v="CON/Q0201"/>
    <x v="7"/>
    <m/>
    <m/>
    <m/>
    <m/>
    <m/>
    <n v="6"/>
    <n v="1"/>
    <s v="5th Class"/>
    <n v="33"/>
    <n v="267"/>
    <n v="300"/>
    <m/>
    <m/>
    <m/>
    <m/>
    <s v="Yes"/>
    <s v="Yes"/>
    <s v=" I"/>
    <m/>
    <m/>
    <m/>
    <m/>
    <s v="Yes"/>
    <m/>
    <s v="6th Meeting &amp; 12th Meeting"/>
    <m/>
    <m/>
    <m/>
    <m/>
  </r>
  <r>
    <n v="651"/>
    <x v="7"/>
    <s v="Assistant Bar Bender &amp; Steel Fixer"/>
    <s v="CON/Q0202"/>
    <x v="5"/>
    <m/>
    <m/>
    <m/>
    <m/>
    <m/>
    <n v="7"/>
    <n v="1"/>
    <s v=" 5th Class"/>
    <n v="72"/>
    <n v="278"/>
    <n v="350"/>
    <m/>
    <m/>
    <m/>
    <m/>
    <s v="Yes"/>
    <m/>
    <s v=" I"/>
    <m/>
    <m/>
    <m/>
    <s v="CON703"/>
    <s v="Yes"/>
    <m/>
    <s v="6th Meeting &amp; 12th Meeting"/>
    <m/>
    <m/>
    <m/>
    <m/>
  </r>
  <r>
    <n v="652"/>
    <x v="7"/>
    <s v="Helper Shuttering Carpenter"/>
    <s v="CON/Q0301"/>
    <x v="7"/>
    <m/>
    <m/>
    <m/>
    <m/>
    <m/>
    <n v="5"/>
    <n v="1"/>
    <s v="5th Class ,Preferably"/>
    <m/>
    <m/>
    <n v="300"/>
    <m/>
    <m/>
    <m/>
    <m/>
    <m/>
    <m/>
    <s v=" I"/>
    <m/>
    <m/>
    <m/>
    <m/>
    <s v="Yes"/>
    <m/>
    <s v="6th Meeting &amp; 12th Meeting"/>
    <m/>
    <m/>
    <m/>
    <m/>
  </r>
  <r>
    <n v="653"/>
    <x v="7"/>
    <s v="Assistant Shuttering Carpenter"/>
    <s v="CON/Q0302"/>
    <x v="5"/>
    <m/>
    <m/>
    <m/>
    <m/>
    <m/>
    <n v="6"/>
    <n v="1"/>
    <s v="5th Class ,Preferably"/>
    <n v="75"/>
    <n v="275"/>
    <n v="350"/>
    <m/>
    <m/>
    <m/>
    <m/>
    <s v="Yes"/>
    <m/>
    <s v=" I"/>
    <m/>
    <m/>
    <m/>
    <s v="CON702"/>
    <s v="Yes"/>
    <m/>
    <s v="6th Meeting &amp; 12th Meeting"/>
    <m/>
    <m/>
    <m/>
    <m/>
  </r>
  <r>
    <n v="654"/>
    <x v="7"/>
    <s v="Chargehand Shuttering Carpenter - System"/>
    <s v="CON/Q0306"/>
    <x v="1"/>
    <m/>
    <m/>
    <m/>
    <m/>
    <m/>
    <n v="6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5"/>
    <x v="7"/>
    <s v="Chargehand Shuttering Carpenter - Conventional"/>
    <s v="CON/Q0311"/>
    <x v="1"/>
    <m/>
    <m/>
    <m/>
    <m/>
    <m/>
    <n v="4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6"/>
    <x v="7"/>
    <s v="Assistant Scaffolder - Conventional"/>
    <s v="CON/Q0313"/>
    <x v="5"/>
    <m/>
    <m/>
    <m/>
    <m/>
    <m/>
    <n v="4"/>
    <n v="1"/>
    <s v="5th Class ,Preferably"/>
    <m/>
    <m/>
    <n v="350"/>
    <m/>
    <m/>
    <m/>
    <m/>
    <m/>
    <m/>
    <s v=" I"/>
    <m/>
    <m/>
    <m/>
    <m/>
    <s v="No"/>
    <m/>
    <s v="9th Meeting"/>
    <m/>
    <m/>
    <m/>
    <m/>
  </r>
  <r>
    <n v="657"/>
    <x v="7"/>
    <s v="Assistant Scaffolder - System"/>
    <s v="CON/Q0314"/>
    <x v="5"/>
    <m/>
    <m/>
    <m/>
    <m/>
    <m/>
    <n v="4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58"/>
    <x v="7"/>
    <s v="Chargehand Scaffolding - System"/>
    <s v="CON/Q0307"/>
    <x v="1"/>
    <m/>
    <m/>
    <m/>
    <m/>
    <m/>
    <n v="5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9"/>
    <x v="7"/>
    <s v="Foreman Scaffolding"/>
    <s v="CON/Q0309"/>
    <x v="3"/>
    <m/>
    <m/>
    <m/>
    <m/>
    <m/>
    <n v="8"/>
    <n v="1"/>
    <s v="10th Class,Preferably "/>
    <m/>
    <m/>
    <n v="800"/>
    <m/>
    <m/>
    <m/>
    <m/>
    <m/>
    <m/>
    <s v=" I"/>
    <m/>
    <m/>
    <m/>
    <m/>
    <s v="No"/>
    <m/>
    <s v="9th Meeting"/>
    <m/>
    <m/>
    <m/>
    <m/>
  </r>
  <r>
    <n v="660"/>
    <x v="7"/>
    <s v="Helper Laboratory &amp; Field Technician"/>
    <s v="CON/Q0401"/>
    <x v="5"/>
    <m/>
    <m/>
    <m/>
    <m/>
    <m/>
    <n v="4"/>
    <n v="1"/>
    <s v="10th Class"/>
    <m/>
    <m/>
    <n v="350"/>
    <m/>
    <m/>
    <m/>
    <m/>
    <m/>
    <m/>
    <s v=" I"/>
    <m/>
    <m/>
    <m/>
    <m/>
    <s v="No"/>
    <m/>
    <s v="6th Meeting &amp; 12th Meeting"/>
    <m/>
    <m/>
    <m/>
    <m/>
  </r>
  <r>
    <n v="661"/>
    <x v="7"/>
    <s v="Helper Construction Painter"/>
    <s v="CON/Q0501"/>
    <x v="7"/>
    <m/>
    <m/>
    <m/>
    <m/>
    <m/>
    <n v="4"/>
    <n v="1"/>
    <s v="5th Class ,Preferably"/>
    <n v="68"/>
    <n v="232"/>
    <n v="300"/>
    <m/>
    <m/>
    <m/>
    <m/>
    <s v="Yes"/>
    <m/>
    <s v=" I"/>
    <m/>
    <m/>
    <m/>
    <m/>
    <s v="Yes"/>
    <m/>
    <s v="6th Meeting &amp; 12th Meeting"/>
    <m/>
    <m/>
    <m/>
    <m/>
  </r>
  <r>
    <n v="662"/>
    <x v="7"/>
    <s v="Assistant Construction Painter &amp; Decorator"/>
    <s v="CON/Q0502"/>
    <x v="5"/>
    <m/>
    <m/>
    <m/>
    <m/>
    <m/>
    <n v="6"/>
    <n v="1"/>
    <s v=" 5th Class"/>
    <n v="80"/>
    <n v="270"/>
    <n v="350"/>
    <m/>
    <m/>
    <m/>
    <m/>
    <s v="Yes"/>
    <m/>
    <s v=" I"/>
    <m/>
    <m/>
    <m/>
    <m/>
    <s v="Yes"/>
    <m/>
    <s v="6th Meeting &amp; 12th Meeting"/>
    <m/>
    <m/>
    <m/>
    <m/>
  </r>
  <r>
    <n v="663"/>
    <x v="7"/>
    <s v="Helper Electrician"/>
    <s v="CON/Q0601"/>
    <x v="5"/>
    <m/>
    <m/>
    <m/>
    <m/>
    <m/>
    <n v="6"/>
    <n v="1"/>
    <s v="10th Class"/>
    <n v="76"/>
    <n v="274"/>
    <n v="350"/>
    <m/>
    <m/>
    <m/>
    <m/>
    <s v="Yes"/>
    <m/>
    <s v=" I"/>
    <m/>
    <m/>
    <m/>
    <m/>
    <s v="Yes"/>
    <m/>
    <s v="6th Meeting &amp; 12th Meeting"/>
    <m/>
    <m/>
    <m/>
    <m/>
  </r>
  <r>
    <n v="664"/>
    <x v="7"/>
    <s v="Construction Electrician - LV"/>
    <s v="CON/Q0603"/>
    <x v="1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s v=" I"/>
    <s v="B"/>
    <m/>
    <m/>
    <m/>
    <s v="No"/>
    <m/>
    <s v="9th Meeting"/>
    <m/>
    <m/>
    <m/>
    <m/>
  </r>
  <r>
    <n v="665"/>
    <x v="7"/>
    <s v="Foreman - Electrical Works (Construction)"/>
    <s v="CON/Q0604"/>
    <x v="3"/>
    <m/>
    <m/>
    <m/>
    <m/>
    <m/>
    <n v="7"/>
    <n v="1"/>
    <s v="10th Class ,Preferably / Low Voltage license from any Govt. recognized licensing authority"/>
    <m/>
    <m/>
    <n v="1000"/>
    <m/>
    <m/>
    <m/>
    <m/>
    <m/>
    <m/>
    <s v=" I"/>
    <m/>
    <m/>
    <m/>
    <m/>
    <s v="No"/>
    <m/>
    <s v="9th Meeting"/>
    <m/>
    <m/>
    <m/>
    <m/>
  </r>
  <r>
    <n v="666"/>
    <x v="7"/>
    <s v="Shuttering Carpenter - Conventional"/>
    <s v="CON/Q0310"/>
    <x v="1"/>
    <m/>
    <m/>
    <m/>
    <m/>
    <m/>
    <n v="6"/>
    <n v="1"/>
    <s v="5th Class ,Preferably"/>
    <m/>
    <m/>
    <n v="600"/>
    <m/>
    <m/>
    <m/>
    <m/>
    <m/>
    <m/>
    <s v=" I"/>
    <m/>
    <m/>
    <m/>
    <s v="CON710"/>
    <s v="No"/>
    <m/>
    <s v="9th Meeting"/>
    <m/>
    <m/>
    <m/>
    <m/>
  </r>
  <r>
    <n v="667"/>
    <x v="7"/>
    <s v="Scaffolder - Conventional"/>
    <s v="CON/Q0312"/>
    <x v="1"/>
    <m/>
    <m/>
    <m/>
    <m/>
    <m/>
    <n v="5"/>
    <n v="1"/>
    <s v="5th Class ,Preferably"/>
    <m/>
    <m/>
    <n v="600"/>
    <m/>
    <m/>
    <m/>
    <m/>
    <m/>
    <m/>
    <s v=" I"/>
    <m/>
    <m/>
    <m/>
    <m/>
    <s v="No"/>
    <m/>
    <s v="9th Meeting"/>
    <m/>
    <m/>
    <m/>
    <m/>
  </r>
  <r>
    <n v="668"/>
    <x v="7"/>
    <s v="Rigger Piling"/>
    <s v="CON/Q0704"/>
    <x v="1"/>
    <m/>
    <m/>
    <m/>
    <m/>
    <m/>
    <n v="6"/>
    <n v="1"/>
    <s v="5th Class ,Preferably"/>
    <m/>
    <m/>
    <n v="600"/>
    <m/>
    <m/>
    <m/>
    <m/>
    <m/>
    <m/>
    <s v=" I"/>
    <m/>
    <m/>
    <m/>
    <m/>
    <s v="No"/>
    <m/>
    <m/>
    <m/>
    <m/>
    <m/>
    <m/>
  </r>
  <r>
    <n v="669"/>
    <x v="7"/>
    <s v="Rural Mason"/>
    <s v="CON/Q3603"/>
    <x v="1"/>
    <m/>
    <m/>
    <m/>
    <m/>
    <m/>
    <n v="9"/>
    <n v="1"/>
    <s v="5th Class ,Preferably"/>
    <m/>
    <m/>
    <n v="600"/>
    <m/>
    <m/>
    <m/>
    <m/>
    <m/>
    <m/>
    <s v=" I"/>
    <m/>
    <m/>
    <m/>
    <m/>
    <s v="No"/>
    <m/>
    <s v="15th Meeting"/>
    <m/>
    <m/>
    <m/>
    <m/>
  </r>
  <r>
    <n v="670"/>
    <x v="7"/>
    <s v="Multi Skill Technician - Fabrication"/>
    <s v="CON/Q1210"/>
    <x v="0"/>
    <m/>
    <m/>
    <m/>
    <m/>
    <m/>
    <n v="10"/>
    <n v="1"/>
    <s v="10th pass"/>
    <m/>
    <m/>
    <m/>
    <m/>
    <m/>
    <m/>
    <m/>
    <m/>
    <m/>
    <m/>
    <m/>
    <m/>
    <m/>
    <m/>
    <s v="No"/>
    <m/>
    <m/>
    <m/>
    <m/>
    <m/>
    <m/>
  </r>
  <r>
    <n v="671"/>
    <x v="8"/>
    <s v="Child Care taker"/>
    <s v="DWC/Q0201"/>
    <x v="0"/>
    <m/>
    <m/>
    <m/>
    <m/>
    <m/>
    <n v="3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2"/>
    <x v="8"/>
    <s v="General Housekeeper"/>
    <s v="DWC/Q0102"/>
    <x v="0"/>
    <m/>
    <m/>
    <m/>
    <m/>
    <m/>
    <n v="7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3"/>
    <x v="8"/>
    <s v="Housekeeper cum Cook"/>
    <s v="DWC/Q0101"/>
    <x v="0"/>
    <m/>
    <m/>
    <m/>
    <m/>
    <m/>
    <n v="9"/>
    <n v="1"/>
    <s v="5th Class ,Preferably"/>
    <n v="100"/>
    <n v="150"/>
    <n v="250"/>
    <m/>
    <m/>
    <m/>
    <m/>
    <s v="Yes"/>
    <s v="Yes"/>
    <s v="I"/>
    <s v="A"/>
    <s v="Yes"/>
    <m/>
    <m/>
    <s v="Yes"/>
    <m/>
    <m/>
    <m/>
    <m/>
    <m/>
    <m/>
  </r>
  <r>
    <n v="674"/>
    <x v="8"/>
    <s v="Elderly Caretaker (Non-Clinical)"/>
    <s v="DWC/Q0801"/>
    <x v="0"/>
    <m/>
    <m/>
    <m/>
    <m/>
    <m/>
    <n v="4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5"/>
    <x v="9"/>
    <s v="Access Controls Installation Technician"/>
    <s v="ELE/Q4608"/>
    <x v="1"/>
    <m/>
    <m/>
    <m/>
    <m/>
    <m/>
    <n v="3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676"/>
    <x v="9"/>
    <s v="Area Sales Officer"/>
    <s v="ELE/Q7202"/>
    <x v="3"/>
    <m/>
    <m/>
    <m/>
    <m/>
    <m/>
    <n v="3"/>
    <n v="1"/>
    <s v="Graduate/BE/MTech."/>
    <m/>
    <m/>
    <n v="240"/>
    <m/>
    <m/>
    <m/>
    <m/>
    <m/>
    <m/>
    <s v=" I"/>
    <m/>
    <m/>
    <m/>
    <m/>
    <s v="No"/>
    <m/>
    <s v="8th Meeting"/>
    <m/>
    <m/>
    <m/>
    <m/>
  </r>
  <r>
    <n v="677"/>
    <x v="9"/>
    <s v="Assembly Line Operator"/>
    <s v="ELE/Q4301"/>
    <x v="1"/>
    <m/>
    <m/>
    <m/>
    <m/>
    <m/>
    <n v="4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678"/>
    <x v="9"/>
    <s v="Assembly Operator - Capacitor"/>
    <s v="ELE/Q0108"/>
    <x v="1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79"/>
    <x v="9"/>
    <s v="Assembly Operator - Energy Meter "/>
    <s v="ELE/Q7304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80"/>
    <x v="9"/>
    <s v="Assembly Operator - PLC"/>
    <s v="ELE/Q7305"/>
    <x v="0"/>
    <m/>
    <m/>
    <m/>
    <m/>
    <m/>
    <n v="4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81"/>
    <x v="9"/>
    <s v="Assembly Operator - UPS"/>
    <s v="ELE/Q7301"/>
    <x v="0"/>
    <m/>
    <m/>
    <m/>
    <m/>
    <m/>
    <n v="3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682"/>
    <x v="9"/>
    <s v="Assembly Operator -  PMD and X-Ray"/>
    <s v="ELE/Q7801"/>
    <x v="1"/>
    <m/>
    <m/>
    <m/>
    <m/>
    <m/>
    <n v="5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3"/>
    <x v="9"/>
    <s v="Assembly Operator - RAC"/>
    <s v="ELE/Q3501"/>
    <x v="1"/>
    <m/>
    <m/>
    <m/>
    <m/>
    <m/>
    <n v="4"/>
    <n v="1"/>
    <s v="10th Class/ITI/Diploma"/>
    <m/>
    <m/>
    <n v="240"/>
    <m/>
    <m/>
    <m/>
    <m/>
    <m/>
    <m/>
    <s v=" I"/>
    <m/>
    <m/>
    <s v="Cat 1 (Phase 1)"/>
    <m/>
    <s v="No"/>
    <m/>
    <s v="8th Meeting"/>
    <m/>
    <m/>
    <m/>
    <m/>
  </r>
  <r>
    <n v="684"/>
    <x v="9"/>
    <s v="Assembly Operator - TV"/>
    <s v="ELE/Q3502"/>
    <x v="1"/>
    <m/>
    <m/>
    <m/>
    <m/>
    <m/>
    <n v="4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685"/>
    <x v="9"/>
    <s v="Assembly Supervisor"/>
    <s v="ELE/Q6305"/>
    <x v="3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6"/>
    <x v="9"/>
    <s v="Auto - AOI Machine Operator"/>
    <s v="ELE/Q66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7"/>
    <x v="9"/>
    <s v="Auto Tester - Capacitor"/>
    <s v="ELE/Q0103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688"/>
    <x v="9"/>
    <s v="Bare Board Testing Operator"/>
    <s v="ELE/Q24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9"/>
    <x v="9"/>
    <s v="Box Assembly Operator"/>
    <s v="ELE/Q7802"/>
    <x v="1"/>
    <m/>
    <m/>
    <m/>
    <m/>
    <m/>
    <n v="5"/>
    <n v="1"/>
    <s v="12th Class/ITI"/>
    <m/>
    <m/>
    <n v="300"/>
    <m/>
    <m/>
    <m/>
    <m/>
    <m/>
    <m/>
    <s v=" I"/>
    <m/>
    <m/>
    <m/>
    <m/>
    <s v="No"/>
    <m/>
    <s v="8th Meeting"/>
    <m/>
    <m/>
    <m/>
    <m/>
  </r>
  <r>
    <n v="690"/>
    <x v="9"/>
    <s v="Box-building Assembly Technician"/>
    <s v="ELE/Q5306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691"/>
    <x v="9"/>
    <s v="Business Development Executive"/>
    <s v="ELE/Q1101"/>
    <x v="3"/>
    <m/>
    <m/>
    <m/>
    <m/>
    <m/>
    <n v="3"/>
    <n v="1"/>
    <s v="BE/Btech"/>
    <m/>
    <m/>
    <n v="300"/>
    <m/>
    <m/>
    <m/>
    <m/>
    <m/>
    <m/>
    <s v=" I"/>
    <m/>
    <m/>
    <m/>
    <m/>
    <s v="No"/>
    <m/>
    <s v="8th Meeting"/>
    <m/>
    <m/>
    <m/>
    <m/>
  </r>
  <r>
    <n v="692"/>
    <x v="9"/>
    <s v="Calibration Engineer "/>
    <s v="ELE/Q8002"/>
    <x v="1"/>
    <m/>
    <m/>
    <m/>
    <m/>
    <m/>
    <n v="4"/>
    <n v="1"/>
    <s v="ITI/Diploma/BE/Bio-Med Engineer"/>
    <m/>
    <m/>
    <n v="240"/>
    <m/>
    <m/>
    <m/>
    <m/>
    <m/>
    <m/>
    <s v=" I"/>
    <m/>
    <m/>
    <m/>
    <m/>
    <s v="No"/>
    <m/>
    <s v="8th Meeting"/>
    <m/>
    <m/>
    <m/>
    <m/>
  </r>
  <r>
    <n v="693"/>
    <x v="9"/>
    <s v="Capping Operator"/>
    <s v="ELE/Q0107"/>
    <x v="0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694"/>
    <x v="9"/>
    <s v="CCTV Installation Technician"/>
    <s v="ELE/Q4605"/>
    <x v="1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695"/>
    <x v="9"/>
    <s v="Circuit Imaging Operator "/>
    <s v="ELE/Q22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8th Meeting"/>
    <m/>
    <m/>
    <m/>
    <m/>
  </r>
  <r>
    <n v="696"/>
    <x v="9"/>
    <s v="Coating, Curing &amp; Marking Operator"/>
    <s v="ELE/Q0110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697"/>
    <x v="9"/>
    <s v="Component Preparation Operator"/>
    <s v="ELE/Q5202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698"/>
    <x v="9"/>
    <s v="Customer Care Executive"/>
    <s v="ELE/Q4603"/>
    <x v="0"/>
    <m/>
    <m/>
    <m/>
    <m/>
    <m/>
    <n v="3"/>
    <n v="1"/>
    <s v="Diploma/BSc."/>
    <m/>
    <m/>
    <n v="200"/>
    <m/>
    <m/>
    <m/>
    <m/>
    <m/>
    <m/>
    <s v=" I"/>
    <m/>
    <m/>
    <m/>
    <m/>
    <s v="No"/>
    <m/>
    <s v="8th Meeting"/>
    <m/>
    <m/>
    <m/>
    <m/>
  </r>
  <r>
    <n v="699"/>
    <x v="9"/>
    <s v="Customer Inspection Technician"/>
    <s v="ELE/Q6501"/>
    <x v="1"/>
    <m/>
    <m/>
    <m/>
    <m/>
    <m/>
    <n v="4"/>
    <n v="1"/>
    <s v="ITI/Diploma/BE, Btech,"/>
    <m/>
    <m/>
    <n v="240"/>
    <m/>
    <m/>
    <m/>
    <m/>
    <m/>
    <m/>
    <s v=" I"/>
    <m/>
    <m/>
    <m/>
    <m/>
    <s v="No"/>
    <m/>
    <s v="8th Meeting"/>
    <m/>
    <m/>
    <m/>
    <m/>
  </r>
  <r>
    <n v="700"/>
    <x v="9"/>
    <s v="Cutting, Crimping and Connector Assembly Operator"/>
    <s v="ELE/Q0115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01"/>
    <x v="9"/>
    <s v="DAS Set Top Box Installation &amp; Service Technician"/>
    <s v="ELE/Q8102"/>
    <x v="1"/>
    <m/>
    <m/>
    <m/>
    <m/>
    <m/>
    <n v="3"/>
    <n v="1"/>
    <s v="8th Class + 2 yrs/10th"/>
    <n v="180"/>
    <n v="120"/>
    <n v="300"/>
    <m/>
    <m/>
    <m/>
    <m/>
    <s v="Yes"/>
    <m/>
    <s v=" I"/>
    <m/>
    <m/>
    <m/>
    <m/>
    <s v="No"/>
    <m/>
    <s v="7th Meeting"/>
    <m/>
    <m/>
    <m/>
    <m/>
  </r>
  <r>
    <n v="702"/>
    <x v="9"/>
    <s v="Design-for-Manufacture Engineer"/>
    <s v="ELE/Q6101"/>
    <x v="3"/>
    <m/>
    <m/>
    <m/>
    <m/>
    <m/>
    <n v="2"/>
    <n v="1"/>
    <s v="Btech/Mtech"/>
    <m/>
    <m/>
    <n v="300"/>
    <m/>
    <m/>
    <m/>
    <m/>
    <m/>
    <m/>
    <s v=" I"/>
    <m/>
    <m/>
    <m/>
    <m/>
    <s v="No"/>
    <m/>
    <s v="8th Meeting"/>
    <m/>
    <m/>
    <m/>
    <m/>
  </r>
  <r>
    <n v="703"/>
    <x v="9"/>
    <s v="Design-for-Test Engineer"/>
    <s v="ELE/Q1402"/>
    <x v="3"/>
    <m/>
    <m/>
    <m/>
    <m/>
    <m/>
    <n v="2"/>
    <n v="1"/>
    <s v="BE/MTech."/>
    <m/>
    <m/>
    <n v="300"/>
    <m/>
    <m/>
    <m/>
    <m/>
    <m/>
    <m/>
    <s v=" I"/>
    <m/>
    <m/>
    <m/>
    <m/>
    <s v="No"/>
    <m/>
    <s v="8th Meeting"/>
    <m/>
    <m/>
    <m/>
    <m/>
  </r>
  <r>
    <n v="704"/>
    <x v="9"/>
    <s v="Die Bonding Operator"/>
    <s v="ELE/Q1701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05"/>
    <x v="9"/>
    <s v="Disk Duplicator"/>
    <s v="ELE/Q4302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06"/>
    <x v="9"/>
    <s v="Draftsman"/>
    <s v="ELE/Q7101"/>
    <x v="3"/>
    <m/>
    <m/>
    <m/>
    <m/>
    <m/>
    <n v="2"/>
    <n v="1"/>
    <s v="Diploma/BTech"/>
    <m/>
    <m/>
    <n v="240"/>
    <m/>
    <m/>
    <m/>
    <m/>
    <m/>
    <m/>
    <s v=" I"/>
    <m/>
    <m/>
    <m/>
    <m/>
    <s v="No"/>
    <m/>
    <s v="8th Meeting"/>
    <m/>
    <m/>
    <m/>
    <m/>
  </r>
  <r>
    <n v="707"/>
    <x v="9"/>
    <s v="Drilling Operator "/>
    <s v="ELE/Q2102"/>
    <x v="1"/>
    <m/>
    <m/>
    <m/>
    <m/>
    <m/>
    <n v="3"/>
    <n v="1"/>
    <s v="10th/12th Class/ITI"/>
    <m/>
    <m/>
    <n v="240"/>
    <m/>
    <m/>
    <m/>
    <m/>
    <m/>
    <m/>
    <s v=" I"/>
    <m/>
    <m/>
    <m/>
    <m/>
    <s v="No"/>
    <m/>
    <s v="8th Meeting"/>
    <m/>
    <m/>
    <m/>
    <m/>
  </r>
  <r>
    <n v="708"/>
    <x v="9"/>
    <s v="DTH Set Top Box Installation &amp; Service Technician"/>
    <s v="ELE/Q8101"/>
    <x v="1"/>
    <m/>
    <m/>
    <m/>
    <m/>
    <m/>
    <n v="3"/>
    <n v="1"/>
    <s v="8th Class + 2 yrs/10th"/>
    <n v="180"/>
    <n v="120"/>
    <n v="300"/>
    <m/>
    <m/>
    <m/>
    <m/>
    <s v="Yes"/>
    <s v="Yes"/>
    <s v=" I"/>
    <s v="A"/>
    <s v="Yes"/>
    <m/>
    <m/>
    <s v="Yes"/>
    <m/>
    <s v="7th Meeting"/>
    <m/>
    <m/>
    <m/>
    <m/>
  </r>
  <r>
    <n v="709"/>
    <x v="9"/>
    <s v="Electrical Assembly Operator – Control Panel"/>
    <s v="ELE/Q7306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10"/>
    <x v="9"/>
    <s v="Electrical Design Developer"/>
    <s v="ELE/Q3801"/>
    <x v="3"/>
    <m/>
    <m/>
    <m/>
    <m/>
    <m/>
    <n v="2"/>
    <n v="1"/>
    <s v="B.Tech"/>
    <m/>
    <m/>
    <n v="240"/>
    <m/>
    <m/>
    <m/>
    <m/>
    <m/>
    <m/>
    <s v=" I"/>
    <m/>
    <m/>
    <m/>
    <m/>
    <s v="No"/>
    <m/>
    <s v="8th Meeting"/>
    <m/>
    <m/>
    <m/>
    <m/>
  </r>
  <r>
    <n v="711"/>
    <x v="9"/>
    <s v="Electrical Technician"/>
    <s v="ELE/Q6301"/>
    <x v="0"/>
    <m/>
    <m/>
    <m/>
    <m/>
    <m/>
    <n v="3"/>
    <n v="1"/>
    <s v="10th Class/ITI"/>
    <m/>
    <m/>
    <n v="200"/>
    <m/>
    <m/>
    <m/>
    <m/>
    <m/>
    <m/>
    <s v=" I"/>
    <m/>
    <m/>
    <m/>
    <s v="IEL701"/>
    <s v="No"/>
    <m/>
    <s v="8th Meeting"/>
    <m/>
    <m/>
    <m/>
    <m/>
  </r>
  <r>
    <n v="712"/>
    <x v="9"/>
    <s v="Electronic Hardware Design Engineer"/>
    <s v="ELE/Q6102"/>
    <x v="3"/>
    <m/>
    <m/>
    <m/>
    <m/>
    <m/>
    <n v="2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713"/>
    <x v="9"/>
    <s v="Embedded Software Engineer"/>
    <s v="ELE/Q1501"/>
    <x v="3"/>
    <m/>
    <m/>
    <m/>
    <m/>
    <m/>
    <n v="2"/>
    <n v="1"/>
    <s v="B.E. (CSI)"/>
    <m/>
    <m/>
    <n v="300"/>
    <m/>
    <m/>
    <m/>
    <m/>
    <m/>
    <m/>
    <s v=" I"/>
    <m/>
    <m/>
    <m/>
    <m/>
    <s v="No"/>
    <m/>
    <s v="7th Meeting"/>
    <m/>
    <m/>
    <m/>
    <m/>
  </r>
  <r>
    <n v="714"/>
    <x v="9"/>
    <s v="Encapsulation Operator"/>
    <s v="ELE/Q1703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15"/>
    <x v="9"/>
    <s v="Field Engineer - TV"/>
    <s v="ELE/Q3108"/>
    <x v="1"/>
    <m/>
    <m/>
    <m/>
    <m/>
    <m/>
    <n v="4"/>
    <n v="1"/>
    <s v="8th Class/ITI/Diploma"/>
    <m/>
    <m/>
    <n v="240"/>
    <m/>
    <m/>
    <m/>
    <m/>
    <m/>
    <m/>
    <s v=" I"/>
    <m/>
    <m/>
    <m/>
    <m/>
    <s v="No"/>
    <m/>
    <s v="8th Meeting"/>
    <m/>
    <m/>
    <m/>
    <m/>
  </r>
  <r>
    <n v="716"/>
    <x v="9"/>
    <s v="Field Engineer - RACW"/>
    <s v="ELE/Q3105"/>
    <x v="3"/>
    <m/>
    <m/>
    <m/>
    <m/>
    <m/>
    <n v="8"/>
    <n v="1"/>
    <s v="8th Class+ 2 yrs/10th"/>
    <n v="180"/>
    <n v="180"/>
    <n v="360"/>
    <m/>
    <m/>
    <m/>
    <m/>
    <s v="Yes"/>
    <s v="Yes"/>
    <s v=" I"/>
    <m/>
    <m/>
    <s v="Cat 1 (Phase 1)"/>
    <m/>
    <s v="Yes"/>
    <m/>
    <s v="7th Meeting"/>
    <m/>
    <m/>
    <m/>
    <m/>
  </r>
  <r>
    <n v="717"/>
    <x v="9"/>
    <s v="Field Technician - AC"/>
    <s v="ELE/Q3102"/>
    <x v="1"/>
    <m/>
    <m/>
    <m/>
    <m/>
    <m/>
    <n v="4"/>
    <n v="1"/>
    <s v="8th Class+ 2 yrs"/>
    <m/>
    <m/>
    <n v="300"/>
    <m/>
    <m/>
    <m/>
    <m/>
    <m/>
    <m/>
    <s v=" I"/>
    <m/>
    <m/>
    <s v="Addl Ready"/>
    <s v="REF702"/>
    <s v="No"/>
    <m/>
    <s v="8th Meeting"/>
    <m/>
    <m/>
    <m/>
    <m/>
  </r>
  <r>
    <n v="718"/>
    <x v="9"/>
    <s v="Field Technician - Computing and Peripherals"/>
    <s v="ELE/Q4601"/>
    <x v="1"/>
    <m/>
    <m/>
    <m/>
    <m/>
    <m/>
    <n v="4"/>
    <n v="1"/>
    <s v="12th Standard Pass"/>
    <n v="180"/>
    <n v="120"/>
    <n v="300"/>
    <m/>
    <m/>
    <m/>
    <m/>
    <s v="Yes"/>
    <s v="Yes"/>
    <s v=" I"/>
    <s v="A"/>
    <s v="Yes"/>
    <m/>
    <s v="ICT703"/>
    <s v="Yes"/>
    <m/>
    <s v="8th Meeting"/>
    <m/>
    <m/>
    <m/>
    <m/>
  </r>
  <r>
    <n v="719"/>
    <x v="9"/>
    <s v="Field Technician - Digital Camera"/>
    <s v="ELE/Q3107"/>
    <x v="1"/>
    <m/>
    <m/>
    <m/>
    <m/>
    <m/>
    <n v="3"/>
    <n v="1"/>
    <s v="8th Class/ITI/Diploma"/>
    <m/>
    <m/>
    <n v="240"/>
    <m/>
    <m/>
    <m/>
    <m/>
    <m/>
    <m/>
    <s v=" I"/>
    <m/>
    <m/>
    <m/>
    <m/>
    <s v="No"/>
    <m/>
    <s v="8th Meeting"/>
    <m/>
    <m/>
    <m/>
    <m/>
  </r>
  <r>
    <n v="720"/>
    <x v="9"/>
    <s v="Field Technician - Networking and Storage"/>
    <s v="ELE/Q4606"/>
    <x v="1"/>
    <m/>
    <m/>
    <m/>
    <m/>
    <m/>
    <n v="4"/>
    <n v="1"/>
    <s v="Diploma"/>
    <n v="180"/>
    <n v="180"/>
    <n v="360"/>
    <m/>
    <m/>
    <m/>
    <m/>
    <s v="Yes"/>
    <s v="Yes"/>
    <s v=" I"/>
    <s v="A"/>
    <s v="Yes"/>
    <m/>
    <s v="ICT704"/>
    <s v="Yes"/>
    <m/>
    <s v="7th Meeting"/>
    <m/>
    <m/>
    <m/>
    <m/>
  </r>
  <r>
    <n v="721"/>
    <x v="9"/>
    <s v="Field Technician - Other Home Appliances"/>
    <s v="ELE/Q3104"/>
    <x v="1"/>
    <m/>
    <m/>
    <m/>
    <m/>
    <m/>
    <n v="6"/>
    <n v="1"/>
    <s v="8th Standard passed"/>
    <n v="180"/>
    <n v="180"/>
    <n v="360"/>
    <m/>
    <m/>
    <m/>
    <m/>
    <s v="Yes"/>
    <s v="Yes"/>
    <s v=" I"/>
    <s v="A"/>
    <s v="Yes"/>
    <m/>
    <m/>
    <s v="Yes"/>
    <m/>
    <s v="8th Meeting"/>
    <m/>
    <m/>
    <m/>
    <m/>
  </r>
  <r>
    <n v="722"/>
    <x v="9"/>
    <s v="Field Technician - Refrigerator"/>
    <s v="ELE/Q3103"/>
    <x v="1"/>
    <m/>
    <m/>
    <m/>
    <m/>
    <m/>
    <n v="4"/>
    <n v="1"/>
    <s v="8th Class+ 2 yrs/10th"/>
    <m/>
    <m/>
    <n v="300"/>
    <m/>
    <m/>
    <m/>
    <m/>
    <m/>
    <m/>
    <s v=" I"/>
    <m/>
    <m/>
    <m/>
    <s v="REF703"/>
    <s v="No"/>
    <m/>
    <s v="7th Meeting"/>
    <m/>
    <m/>
    <m/>
    <m/>
  </r>
  <r>
    <n v="723"/>
    <x v="9"/>
    <s v="Field Technician - UPS and Inverter"/>
    <s v="ELE/Q7201"/>
    <x v="1"/>
    <m/>
    <m/>
    <m/>
    <m/>
    <m/>
    <n v="4"/>
    <n v="1"/>
    <s v="8th Class+ 2 yrs/10th"/>
    <m/>
    <m/>
    <n v="300"/>
    <m/>
    <m/>
    <m/>
    <m/>
    <m/>
    <s v="Yes"/>
    <s v=" I"/>
    <m/>
    <m/>
    <s v="Cat 1 (Phase 1)"/>
    <m/>
    <s v="No"/>
    <m/>
    <s v="7th Meeting"/>
    <m/>
    <m/>
    <m/>
    <m/>
  </r>
  <r>
    <n v="724"/>
    <x v="9"/>
    <s v="Field Technician - Washing Machine"/>
    <s v="ELE/Q3106"/>
    <x v="1"/>
    <m/>
    <m/>
    <m/>
    <m/>
    <m/>
    <n v="4"/>
    <n v="1"/>
    <s v="8th Class+ 2 yrs/10th"/>
    <m/>
    <m/>
    <n v="300"/>
    <m/>
    <m/>
    <m/>
    <m/>
    <m/>
    <m/>
    <s v=" I"/>
    <m/>
    <m/>
    <m/>
    <m/>
    <s v="No"/>
    <m/>
    <s v="7th Meeting"/>
    <m/>
    <m/>
    <m/>
    <m/>
  </r>
  <r>
    <n v="725"/>
    <x v="9"/>
    <s v="Final Assembly Operator - Magnetics"/>
    <s v="ELE/Q0114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26"/>
    <x v="9"/>
    <s v="Final Product QC Technician"/>
    <s v="ELE/Q4402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27"/>
    <x v="9"/>
    <s v="Final Testing Technician"/>
    <s v="ELE/Q54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28"/>
    <x v="9"/>
    <s v="FPGA Design Engineer"/>
    <s v="ELE/Q8201"/>
    <x v="2"/>
    <m/>
    <m/>
    <m/>
    <m/>
    <m/>
    <n v="2"/>
    <n v="1"/>
    <s v="B.Tech"/>
    <m/>
    <m/>
    <n v="300"/>
    <m/>
    <m/>
    <m/>
    <m/>
    <m/>
    <m/>
    <s v=" I"/>
    <m/>
    <m/>
    <m/>
    <m/>
    <s v="No"/>
    <m/>
    <s v="8th Meeting"/>
    <m/>
    <m/>
    <m/>
    <m/>
  </r>
  <r>
    <n v="729"/>
    <x v="9"/>
    <s v="Functional Tester "/>
    <s v="ELE/Q7401"/>
    <x v="0"/>
    <m/>
    <m/>
    <m/>
    <m/>
    <m/>
    <n v="5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30"/>
    <x v="9"/>
    <s v="Functional Tester - Medical  Devices"/>
    <s v="ELE/Q7803"/>
    <x v="1"/>
    <m/>
    <m/>
    <m/>
    <m/>
    <m/>
    <n v="6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731"/>
    <x v="9"/>
    <s v="Functional Tester - RAC"/>
    <s v="ELE/Q3601"/>
    <x v="1"/>
    <m/>
    <m/>
    <m/>
    <m/>
    <m/>
    <n v="4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32"/>
    <x v="9"/>
    <s v="Functional Tester - TV"/>
    <s v="ELE/Q3602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33"/>
    <x v="9"/>
    <s v="ICT Machine Operator"/>
    <s v="ELE/Q66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4"/>
    <x v="9"/>
    <s v="Incoming Inspection Technician"/>
    <s v="ELE/Q6401"/>
    <x v="0"/>
    <m/>
    <m/>
    <m/>
    <m/>
    <m/>
    <n v="3"/>
    <n v="1"/>
    <s v="10th Class/ITI"/>
    <m/>
    <m/>
    <n v="200"/>
    <m/>
    <m/>
    <m/>
    <m/>
    <m/>
    <m/>
    <s v=" I"/>
    <m/>
    <m/>
    <m/>
    <m/>
    <s v="No"/>
    <m/>
    <s v="8th Meeting"/>
    <m/>
    <m/>
    <m/>
    <m/>
  </r>
  <r>
    <n v="735"/>
    <x v="9"/>
    <s v="Incoming QC Technician"/>
    <s v="ELE/Q4401"/>
    <x v="3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6"/>
    <x v="9"/>
    <s v="Injection Molding Operator"/>
    <s v="ELE/Q35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 "/>
    <m/>
    <m/>
    <m/>
    <m/>
  </r>
  <r>
    <n v="737"/>
    <x v="9"/>
    <s v="Inner Layer and Pressing Operator "/>
    <s v="ELE/Q21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8"/>
    <x v="9"/>
    <s v="In-process and Final Quality Engineer"/>
    <s v="ELE/Q5501"/>
    <x v="3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39"/>
    <x v="9"/>
    <s v="Installation and Service Engineer"/>
    <s v="ELE/Q8001"/>
    <x v="1"/>
    <m/>
    <m/>
    <m/>
    <m/>
    <m/>
    <n v="7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740"/>
    <x v="9"/>
    <s v="Installation Technician - Computing and Peripherals"/>
    <s v="ELE/Q4609"/>
    <x v="0"/>
    <m/>
    <m/>
    <m/>
    <m/>
    <m/>
    <n v="3"/>
    <n v="1"/>
    <s v="10th Class"/>
    <m/>
    <m/>
    <n v="200"/>
    <m/>
    <m/>
    <m/>
    <m/>
    <m/>
    <m/>
    <s v=" I"/>
    <m/>
    <m/>
    <s v="Cat 1 (Phase 1)"/>
    <m/>
    <s v="No"/>
    <m/>
    <s v="7th Meeting"/>
    <m/>
    <m/>
    <m/>
    <m/>
  </r>
  <r>
    <n v="741"/>
    <x v="9"/>
    <s v="In-Store Demonstrator"/>
    <s v="ELE/Q3202"/>
    <x v="0"/>
    <m/>
    <m/>
    <m/>
    <m/>
    <m/>
    <n v="3"/>
    <n v="1"/>
    <s v="10th Class/Graduate"/>
    <m/>
    <m/>
    <n v="200"/>
    <m/>
    <m/>
    <m/>
    <m/>
    <m/>
    <m/>
    <s v=" I"/>
    <m/>
    <m/>
    <m/>
    <m/>
    <s v="No"/>
    <m/>
    <s v="8th Meeting"/>
    <m/>
    <m/>
    <m/>
    <m/>
  </r>
  <r>
    <n v="742"/>
    <x v="9"/>
    <s v="IT Coordinator in School"/>
    <s v="ELE/Q4701"/>
    <x v="1"/>
    <m/>
    <m/>
    <m/>
    <m/>
    <m/>
    <n v="3"/>
    <n v="1"/>
    <s v="Diploma/BTech"/>
    <m/>
    <m/>
    <n v="240"/>
    <m/>
    <m/>
    <m/>
    <m/>
    <m/>
    <s v="Yes"/>
    <s v=" I"/>
    <m/>
    <m/>
    <s v="Cat 1 (Phase 1)"/>
    <m/>
    <s v="No"/>
    <m/>
    <s v="8th Meeting"/>
    <m/>
    <m/>
    <m/>
    <m/>
  </r>
  <r>
    <n v="743"/>
    <x v="9"/>
    <s v="LED Light Design Engineer"/>
    <s v="ELE/Q9101"/>
    <x v="3"/>
    <m/>
    <m/>
    <m/>
    <m/>
    <m/>
    <n v="3"/>
    <n v="1"/>
    <s v="Diploma/BTech"/>
    <m/>
    <m/>
    <n v="300"/>
    <m/>
    <m/>
    <m/>
    <m/>
    <m/>
    <m/>
    <s v=" I"/>
    <m/>
    <m/>
    <m/>
    <m/>
    <s v="No"/>
    <m/>
    <s v="8th Meeting"/>
    <m/>
    <m/>
    <m/>
    <m/>
  </r>
  <r>
    <n v="744"/>
    <x v="9"/>
    <s v="LED Light Design Validation Engineer"/>
    <s v="ELE/Q9102"/>
    <x v="3"/>
    <m/>
    <m/>
    <m/>
    <m/>
    <m/>
    <n v="3"/>
    <n v="1"/>
    <s v="Diploma/BTech"/>
    <m/>
    <m/>
    <n v="300"/>
    <m/>
    <m/>
    <m/>
    <m/>
    <m/>
    <m/>
    <s v=" I"/>
    <m/>
    <m/>
    <m/>
    <m/>
    <s v="No"/>
    <m/>
    <s v="8th Meeting"/>
    <m/>
    <m/>
    <m/>
    <m/>
  </r>
  <r>
    <n v="745"/>
    <x v="9"/>
    <s v="LED Light Repair Technician"/>
    <s v="ELE/Q9302"/>
    <x v="1"/>
    <m/>
    <m/>
    <m/>
    <m/>
    <m/>
    <n v="3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746"/>
    <x v="9"/>
    <s v="LED Luminaries Testing &amp; Measurement Technician"/>
    <s v="ELE/Q9301"/>
    <x v="1"/>
    <m/>
    <m/>
    <m/>
    <m/>
    <m/>
    <n v="3"/>
    <n v="1"/>
    <s v="Diploma/BTech"/>
    <m/>
    <m/>
    <n v="240"/>
    <m/>
    <m/>
    <m/>
    <m/>
    <m/>
    <m/>
    <s v=" I"/>
    <m/>
    <m/>
    <m/>
    <m/>
    <s v="No"/>
    <m/>
    <s v="8th Meeting"/>
    <m/>
    <m/>
    <m/>
    <m/>
  </r>
  <r>
    <n v="747"/>
    <x v="9"/>
    <s v="Machine Maintenance Technician"/>
    <s v="ELE/Q370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48"/>
    <x v="9"/>
    <s v="Maintenance Executive"/>
    <s v="ELE/Q25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49"/>
    <x v="9"/>
    <s v="Maintenance Technician"/>
    <s v="ELE/Q450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50"/>
    <x v="9"/>
    <s v="Manual Insertion Operator"/>
    <s v="ELE/Q5305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751"/>
    <x v="9"/>
    <s v="Manual Soldering Technician"/>
    <s v="ELE/Q0105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52"/>
    <x v="9"/>
    <s v="Masking Machine Operator"/>
    <s v="ELE/Q0116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53"/>
    <x v="9"/>
    <s v="Material Inspector"/>
    <s v="ELE/Q3401"/>
    <x v="1"/>
    <m/>
    <m/>
    <m/>
    <m/>
    <m/>
    <n v="2"/>
    <n v="1"/>
    <s v="10th/ Standard/ITI"/>
    <m/>
    <m/>
    <n v="200"/>
    <m/>
    <m/>
    <m/>
    <m/>
    <m/>
    <m/>
    <s v=" I"/>
    <m/>
    <m/>
    <m/>
    <m/>
    <s v="No"/>
    <m/>
    <s v="8th Meeting"/>
    <m/>
    <m/>
    <m/>
    <m/>
  </r>
  <r>
    <n v="754"/>
    <x v="9"/>
    <s v="Mechanical Assembly Operator"/>
    <s v="ELE/Q92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7th Meeting"/>
    <m/>
    <m/>
    <m/>
    <m/>
  </r>
  <r>
    <n v="755"/>
    <x v="9"/>
    <s v="Mechanical Fitter"/>
    <s v="ELE/Q6302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56"/>
    <x v="9"/>
    <s v="Mechanical Fitter – Control Panel"/>
    <s v="ELE/Q7303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57"/>
    <x v="9"/>
    <s v="Mechanical Sub-assembly Technician"/>
    <s v="ELE/Q6304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58"/>
    <x v="9"/>
    <s v="Mobile Phone Hardware Repair Technician"/>
    <s v="ELE/Q8104"/>
    <x v="1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759"/>
    <x v="9"/>
    <s v="Module Soldering Operator"/>
    <s v="ELE/Q58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60"/>
    <x v="9"/>
    <s v="PCB - AOI Machine Operator"/>
    <s v="ELE/Q5401"/>
    <x v="1"/>
    <m/>
    <m/>
    <m/>
    <m/>
    <m/>
    <n v="3"/>
    <n v="1"/>
    <s v="ITI"/>
    <m/>
    <m/>
    <n v="240"/>
    <m/>
    <m/>
    <m/>
    <m/>
    <m/>
    <m/>
    <s v=" I"/>
    <m/>
    <m/>
    <m/>
    <m/>
    <s v="No"/>
    <m/>
    <s v="8th Meeting"/>
    <m/>
    <m/>
    <m/>
    <m/>
  </r>
  <r>
    <n v="761"/>
    <x v="9"/>
    <s v="PCB Assembly Operator"/>
    <s v="ELE/Q7804"/>
    <x v="1"/>
    <m/>
    <m/>
    <m/>
    <m/>
    <m/>
    <n v="3"/>
    <n v="1"/>
    <s v="10th/12th Class/ITI/Diploma"/>
    <m/>
    <m/>
    <n v="240"/>
    <m/>
    <m/>
    <m/>
    <m/>
    <m/>
    <m/>
    <s v=" I"/>
    <m/>
    <m/>
    <m/>
    <m/>
    <s v="No"/>
    <m/>
    <s v="8th Meeting"/>
    <m/>
    <m/>
    <m/>
    <m/>
  </r>
  <r>
    <n v="762"/>
    <x v="9"/>
    <s v="PCB Design Engineer"/>
    <s v="ELE/Q8703"/>
    <x v="1"/>
    <m/>
    <m/>
    <m/>
    <m/>
    <m/>
    <n v="3"/>
    <n v="1"/>
    <s v="Diploma"/>
    <m/>
    <m/>
    <n v="300"/>
    <m/>
    <m/>
    <m/>
    <m/>
    <m/>
    <m/>
    <s v=" I"/>
    <m/>
    <m/>
    <m/>
    <m/>
    <s v="No"/>
    <m/>
    <s v="8th Meeting"/>
    <m/>
    <m/>
    <m/>
    <m/>
  </r>
  <r>
    <n v="763"/>
    <x v="9"/>
    <s v="Performance Tester "/>
    <s v="ELE/Q7402"/>
    <x v="1"/>
    <m/>
    <m/>
    <m/>
    <m/>
    <m/>
    <n v="5"/>
    <n v="1"/>
    <s v="12th Class/ITI/Diploma"/>
    <m/>
    <m/>
    <n v="300"/>
    <m/>
    <m/>
    <m/>
    <m/>
    <m/>
    <m/>
    <s v=" I"/>
    <m/>
    <m/>
    <m/>
    <m/>
    <s v="No"/>
    <m/>
    <s v="8th Meeting"/>
    <m/>
    <m/>
    <m/>
    <m/>
  </r>
  <r>
    <n v="764"/>
    <x v="9"/>
    <s v="Performance Tester - TV"/>
    <s v="ELE/Q3607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65"/>
    <x v="9"/>
    <s v="Performance Tester -RACWO"/>
    <s v="ELE/Q3606"/>
    <x v="1"/>
    <m/>
    <m/>
    <m/>
    <m/>
    <m/>
    <n v="5"/>
    <n v="1"/>
    <s v="12th Class/ITI/Diploma"/>
    <m/>
    <m/>
    <n v="300"/>
    <m/>
    <m/>
    <m/>
    <m/>
    <m/>
    <m/>
    <s v=" I"/>
    <m/>
    <m/>
    <m/>
    <m/>
    <s v="No"/>
    <m/>
    <s v="8th Meeting"/>
    <m/>
    <m/>
    <m/>
    <m/>
  </r>
  <r>
    <n v="766"/>
    <x v="9"/>
    <s v="Physical Design Engineer"/>
    <s v="ELE/Q1401"/>
    <x v="3"/>
    <m/>
    <m/>
    <m/>
    <m/>
    <m/>
    <n v="2"/>
    <n v="1"/>
    <s v="BE, Btech/Mtech"/>
    <m/>
    <m/>
    <n v="300"/>
    <m/>
    <m/>
    <m/>
    <m/>
    <m/>
    <m/>
    <s v=" I"/>
    <m/>
    <m/>
    <m/>
    <m/>
    <s v="No"/>
    <m/>
    <s v="8th Meeting"/>
    <m/>
    <m/>
    <m/>
    <m/>
  </r>
  <r>
    <n v="767"/>
    <x v="9"/>
    <s v="Pick and Place Assembly Operator"/>
    <s v="ELE/Q5102"/>
    <x v="1"/>
    <m/>
    <m/>
    <m/>
    <m/>
    <m/>
    <n v="3"/>
    <n v="1"/>
    <s v="10th Class"/>
    <n v="85"/>
    <n v="215"/>
    <n v="300"/>
    <m/>
    <m/>
    <m/>
    <m/>
    <s v="Yes"/>
    <m/>
    <s v=" I"/>
    <m/>
    <m/>
    <m/>
    <m/>
    <s v="No"/>
    <m/>
    <s v="7th Meeting"/>
    <m/>
    <m/>
    <m/>
    <m/>
  </r>
  <r>
    <n v="768"/>
    <x v="9"/>
    <s v="Potting and Curing Operator "/>
    <s v="ELE/Q66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69"/>
    <x v="9"/>
    <s v="PPC Engineer"/>
    <s v="ELE/Q6201"/>
    <x v="3"/>
    <m/>
    <m/>
    <m/>
    <m/>
    <m/>
    <n v="3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770"/>
    <x v="9"/>
    <s v="Pre Sales Solar Technical Support Engineer"/>
    <s v="ELE/Q5602"/>
    <x v="3"/>
    <m/>
    <m/>
    <m/>
    <m/>
    <m/>
    <n v="4"/>
    <n v="1"/>
    <s v="Diploma in Electrical/Electronics"/>
    <m/>
    <m/>
    <n v="240"/>
    <m/>
    <m/>
    <m/>
    <m/>
    <m/>
    <m/>
    <s v=" I"/>
    <m/>
    <m/>
    <m/>
    <m/>
    <s v="No"/>
    <m/>
    <m/>
    <m/>
    <m/>
    <m/>
    <m/>
  </r>
  <r>
    <n v="771"/>
    <x v="9"/>
    <s v="Pressing Machine Operator"/>
    <s v="ELE/Q0106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72"/>
    <x v="9"/>
    <s v="Product Engineer"/>
    <s v="ELE/Q4201"/>
    <x v="3"/>
    <m/>
    <m/>
    <m/>
    <m/>
    <m/>
    <n v="3"/>
    <n v="1"/>
    <s v="B.Tech"/>
    <m/>
    <m/>
    <n v="300"/>
    <m/>
    <m/>
    <m/>
    <m/>
    <m/>
    <m/>
    <s v=" I"/>
    <m/>
    <m/>
    <m/>
    <m/>
    <s v="No"/>
    <m/>
    <s v="8th Meeting"/>
    <m/>
    <m/>
    <m/>
    <m/>
  </r>
  <r>
    <n v="773"/>
    <x v="9"/>
    <s v="Purchase Executive"/>
    <s v="ELE/Q5701"/>
    <x v="3"/>
    <m/>
    <m/>
    <m/>
    <m/>
    <m/>
    <n v="3"/>
    <n v="1"/>
    <s v="Graduate/Post Graduate"/>
    <m/>
    <m/>
    <n v="240"/>
    <m/>
    <m/>
    <m/>
    <m/>
    <m/>
    <m/>
    <s v=" I"/>
    <m/>
    <m/>
    <m/>
    <m/>
    <s v="No"/>
    <m/>
    <s v="8th Meeting"/>
    <m/>
    <m/>
    <m/>
    <m/>
  </r>
  <r>
    <n v="774"/>
    <x v="9"/>
    <s v="Purchase Executive-Medical Electronics"/>
    <s v="ELE/Q7701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75"/>
    <x v="9"/>
    <s v="PV System Maintenance Technician"/>
    <s v="ELE/Q6001"/>
    <x v="1"/>
    <m/>
    <m/>
    <m/>
    <m/>
    <m/>
    <n v="3"/>
    <n v="1"/>
    <s v="ITI/Diploma/BE, Btech,"/>
    <m/>
    <m/>
    <n v="240"/>
    <m/>
    <m/>
    <m/>
    <m/>
    <m/>
    <m/>
    <s v=" I"/>
    <m/>
    <m/>
    <m/>
    <m/>
    <s v="No"/>
    <m/>
    <s v="8th Meeting"/>
    <m/>
    <m/>
    <m/>
    <m/>
  </r>
  <r>
    <n v="776"/>
    <x v="9"/>
    <s v="Quality Engineer"/>
    <s v="ELE/Q7901"/>
    <x v="3"/>
    <m/>
    <m/>
    <m/>
    <m/>
    <m/>
    <n v="5"/>
    <n v="1"/>
    <s v="Diploma/BTech, BE"/>
    <m/>
    <m/>
    <n v="300"/>
    <m/>
    <m/>
    <m/>
    <m/>
    <m/>
    <m/>
    <s v=" I"/>
    <m/>
    <m/>
    <m/>
    <m/>
    <s v="No"/>
    <m/>
    <s v="8th Meeting"/>
    <m/>
    <m/>
    <m/>
    <m/>
  </r>
  <r>
    <n v="777"/>
    <x v="9"/>
    <s v="Reflow -oven Soldering Operator"/>
    <s v="ELE/Q5304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778"/>
    <x v="9"/>
    <s v="Reliability Tester "/>
    <s v="ELE/Q7404"/>
    <x v="0"/>
    <m/>
    <m/>
    <m/>
    <m/>
    <m/>
    <n v="3"/>
    <n v="1"/>
    <s v="10th Class/ITI"/>
    <m/>
    <m/>
    <n v="200"/>
    <m/>
    <m/>
    <m/>
    <m/>
    <m/>
    <m/>
    <s v=" I"/>
    <m/>
    <m/>
    <m/>
    <m/>
    <s v="No"/>
    <m/>
    <s v="8th Meeting"/>
    <m/>
    <m/>
    <m/>
    <m/>
  </r>
  <r>
    <n v="779"/>
    <x v="9"/>
    <s v="Remote Helpdesk Technician"/>
    <s v="ELE/Q4604"/>
    <x v="0"/>
    <m/>
    <m/>
    <m/>
    <m/>
    <m/>
    <n v="3"/>
    <n v="1"/>
    <s v="Diploma/BE"/>
    <m/>
    <m/>
    <n v="200"/>
    <m/>
    <m/>
    <m/>
    <m/>
    <m/>
    <m/>
    <s v=" I"/>
    <m/>
    <m/>
    <m/>
    <m/>
    <s v="No"/>
    <m/>
    <s v="8th Meeting"/>
    <m/>
    <m/>
    <m/>
    <m/>
  </r>
  <r>
    <n v="780"/>
    <x v="9"/>
    <s v="Repair Assistant Switches"/>
    <s v="ELE/Q8103"/>
    <x v="1"/>
    <m/>
    <m/>
    <m/>
    <m/>
    <m/>
    <n v="3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81"/>
    <x v="9"/>
    <s v="Routing Operator "/>
    <s v="ELE/Q21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82"/>
    <x v="9"/>
    <s v="Safety Tester - RACWO"/>
    <s v="ELE/Q3605"/>
    <x v="0"/>
    <m/>
    <m/>
    <m/>
    <m/>
    <m/>
    <n v="5"/>
    <n v="1"/>
    <s v="10th Class/ITI/Diploma"/>
    <m/>
    <m/>
    <n v="300"/>
    <m/>
    <m/>
    <m/>
    <m/>
    <m/>
    <m/>
    <s v=" I"/>
    <m/>
    <m/>
    <m/>
    <m/>
    <s v="No"/>
    <m/>
    <s v="8th Meeting"/>
    <m/>
    <m/>
    <m/>
    <m/>
  </r>
  <r>
    <n v="783"/>
    <x v="9"/>
    <s v="Safety Tester - TV"/>
    <s v="ELE/Q3603"/>
    <x v="0"/>
    <m/>
    <m/>
    <m/>
    <m/>
    <m/>
    <n v="3"/>
    <n v="1"/>
    <s v="10th Class/ITI/Diploma"/>
    <m/>
    <m/>
    <n v="200"/>
    <m/>
    <m/>
    <m/>
    <m/>
    <m/>
    <m/>
    <s v=" I"/>
    <m/>
    <m/>
    <m/>
    <m/>
    <s v="No"/>
    <m/>
    <s v="8th Meeting"/>
    <m/>
    <m/>
    <m/>
    <m/>
  </r>
  <r>
    <n v="784"/>
    <x v="9"/>
    <s v="Safety Testing Technician "/>
    <s v="ELE/Q7403"/>
    <x v="0"/>
    <m/>
    <m/>
    <m/>
    <m/>
    <m/>
    <n v="3"/>
    <n v="1"/>
    <s v="10th Class/ITI/Diploma"/>
    <m/>
    <m/>
    <n v="200"/>
    <m/>
    <m/>
    <m/>
    <m/>
    <m/>
    <m/>
    <s v=" I"/>
    <m/>
    <m/>
    <m/>
    <m/>
    <s v="No"/>
    <m/>
    <s v="8th Meeting"/>
    <m/>
    <m/>
    <m/>
    <m/>
  </r>
  <r>
    <n v="785"/>
    <x v="9"/>
    <s v="Sales Executive"/>
    <s v="ELE/Q5601"/>
    <x v="3"/>
    <m/>
    <m/>
    <m/>
    <m/>
    <m/>
    <n v="3"/>
    <n v="1"/>
    <s v="Graduate/BE/Post Graduate"/>
    <m/>
    <m/>
    <n v="240"/>
    <m/>
    <m/>
    <m/>
    <m/>
    <m/>
    <m/>
    <s v=" I"/>
    <m/>
    <m/>
    <m/>
    <m/>
    <s v="No"/>
    <m/>
    <s v="8th Meeting"/>
    <m/>
    <m/>
    <m/>
    <m/>
  </r>
  <r>
    <n v="786"/>
    <x v="9"/>
    <s v="Sales Executive-Consumer Electronics"/>
    <s v="ELE/Q3201"/>
    <x v="1"/>
    <m/>
    <m/>
    <m/>
    <m/>
    <m/>
    <n v="3"/>
    <n v="1"/>
    <s v="Graduate/BE/Post Graduate"/>
    <m/>
    <m/>
    <n v="240"/>
    <m/>
    <m/>
    <m/>
    <m/>
    <m/>
    <m/>
    <s v="II"/>
    <m/>
    <m/>
    <m/>
    <m/>
    <s v="No"/>
    <m/>
    <s v="8th Meeting"/>
    <m/>
    <m/>
    <m/>
    <m/>
  </r>
  <r>
    <n v="787"/>
    <x v="9"/>
    <s v="Sales Executive-IT Hardware"/>
    <s v="ELE/Q4101"/>
    <x v="1"/>
    <m/>
    <m/>
    <m/>
    <m/>
    <m/>
    <n v="3"/>
    <n v="1"/>
    <s v="Graduate/BE/Post Graduate"/>
    <m/>
    <m/>
    <n v="240"/>
    <m/>
    <m/>
    <m/>
    <m/>
    <m/>
    <m/>
    <s v=" I"/>
    <m/>
    <m/>
    <m/>
    <m/>
    <s v="No"/>
    <m/>
    <s v="8th Meeting"/>
    <m/>
    <m/>
    <m/>
    <m/>
  </r>
  <r>
    <n v="788"/>
    <x v="9"/>
    <s v="Sales Executive-Medical Electronics"/>
    <s v="ELE/Q7601"/>
    <x v="3"/>
    <m/>
    <m/>
    <m/>
    <m/>
    <m/>
    <n v="4"/>
    <n v="1"/>
    <s v="Diploma/BE"/>
    <m/>
    <m/>
    <n v="240"/>
    <m/>
    <m/>
    <m/>
    <m/>
    <m/>
    <m/>
    <s v=" I"/>
    <m/>
    <m/>
    <m/>
    <m/>
    <s v="No"/>
    <m/>
    <s v="8th Meeting"/>
    <m/>
    <m/>
    <m/>
    <m/>
  </r>
  <r>
    <n v="789"/>
    <x v="9"/>
    <s v="Security System Installation Technician"/>
    <s v="ELE/Q4611"/>
    <x v="1"/>
    <m/>
    <m/>
    <m/>
    <m/>
    <m/>
    <n v="4"/>
    <n v="1"/>
    <s v="12th Class pass, preferably"/>
    <m/>
    <m/>
    <n v="240"/>
    <m/>
    <m/>
    <m/>
    <m/>
    <m/>
    <m/>
    <s v=" I"/>
    <m/>
    <m/>
    <m/>
    <m/>
    <s v="No"/>
    <m/>
    <m/>
    <m/>
    <m/>
    <m/>
    <m/>
  </r>
  <r>
    <n v="790"/>
    <x v="9"/>
    <s v="Security System Service Engineer"/>
    <s v="ELE/Q4610"/>
    <x v="3"/>
    <m/>
    <m/>
    <m/>
    <m/>
    <m/>
    <n v="5"/>
    <n v="1"/>
    <s v="Diploma in Electronics/Electricals / ITI"/>
    <m/>
    <m/>
    <n v="240"/>
    <m/>
    <m/>
    <m/>
    <m/>
    <m/>
    <m/>
    <s v=" I"/>
    <m/>
    <m/>
    <m/>
    <m/>
    <s v="No"/>
    <m/>
    <m/>
    <m/>
    <m/>
    <m/>
    <m/>
  </r>
  <r>
    <n v="791"/>
    <x v="9"/>
    <s v="Service Engineer"/>
    <s v="ELE/Q4607"/>
    <x v="3"/>
    <m/>
    <m/>
    <m/>
    <m/>
    <m/>
    <n v="3"/>
    <n v="1"/>
    <s v="B.E."/>
    <m/>
    <m/>
    <n v="300"/>
    <m/>
    <m/>
    <m/>
    <m/>
    <m/>
    <m/>
    <s v=" I"/>
    <m/>
    <m/>
    <m/>
    <m/>
    <s v="No"/>
    <m/>
    <s v="7th Meeting"/>
    <m/>
    <m/>
    <m/>
    <m/>
  </r>
  <r>
    <n v="792"/>
    <x v="9"/>
    <s v="Silicone Painting Operator"/>
    <s v="ELE/Q0113"/>
    <x v="0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793"/>
    <x v="9"/>
    <s v="Site Engineer – Control Panel"/>
    <s v="ELE/Q7501"/>
    <x v="1"/>
    <m/>
    <m/>
    <m/>
    <m/>
    <m/>
    <n v="4"/>
    <n v="1"/>
    <s v="ITI/Diploma/BTech"/>
    <m/>
    <m/>
    <n v="200"/>
    <m/>
    <m/>
    <m/>
    <m/>
    <m/>
    <m/>
    <s v=" I"/>
    <m/>
    <m/>
    <m/>
    <m/>
    <s v="No"/>
    <m/>
    <s v="8th Meeting"/>
    <m/>
    <m/>
    <m/>
    <m/>
  </r>
  <r>
    <n v="794"/>
    <x v="9"/>
    <s v="Smartphone Assembly Inspector"/>
    <s v="ELE/Q4001"/>
    <x v="3"/>
    <m/>
    <m/>
    <m/>
    <m/>
    <m/>
    <n v="3"/>
    <n v="1"/>
    <s v="Diploma in Computer Science (IT/ Electronics) / ITI"/>
    <m/>
    <m/>
    <n v="240"/>
    <m/>
    <m/>
    <m/>
    <m/>
    <m/>
    <m/>
    <s v=" I"/>
    <m/>
    <m/>
    <m/>
    <m/>
    <s v="No"/>
    <m/>
    <m/>
    <m/>
    <m/>
    <m/>
    <m/>
  </r>
  <r>
    <n v="795"/>
    <x v="9"/>
    <s v="Smartphone Assembly Technician"/>
    <s v="ELE/Q3901"/>
    <x v="1"/>
    <m/>
    <m/>
    <m/>
    <m/>
    <m/>
    <n v="3"/>
    <n v="1"/>
    <s v="12th Class pass/ ITI"/>
    <m/>
    <m/>
    <n v="240"/>
    <m/>
    <m/>
    <m/>
    <m/>
    <m/>
    <m/>
    <s v=" I"/>
    <m/>
    <m/>
    <m/>
    <m/>
    <s v="No"/>
    <m/>
    <m/>
    <m/>
    <m/>
    <m/>
    <m/>
  </r>
  <r>
    <n v="796"/>
    <x v="9"/>
    <s v="Solar &amp; LED Technician"/>
    <s v="ELE/Q5903"/>
    <x v="1"/>
    <m/>
    <m/>
    <m/>
    <m/>
    <m/>
    <n v="4"/>
    <n v="1"/>
    <s v="12th Class pass, preferably"/>
    <n v="180"/>
    <n v="180"/>
    <n v="360"/>
    <m/>
    <m/>
    <m/>
    <m/>
    <s v="Yes"/>
    <m/>
    <s v=" I"/>
    <m/>
    <m/>
    <s v="Addl Ready"/>
    <m/>
    <s v="No"/>
    <m/>
    <m/>
    <m/>
    <m/>
    <m/>
    <m/>
  </r>
  <r>
    <n v="797"/>
    <x v="9"/>
    <s v="Solar Module Assembly Technician"/>
    <s v="ELE/Q5801"/>
    <x v="1"/>
    <m/>
    <m/>
    <m/>
    <m/>
    <m/>
    <n v="3"/>
    <n v="1"/>
    <s v="ITI"/>
    <m/>
    <m/>
    <n v="200"/>
    <m/>
    <m/>
    <m/>
    <m/>
    <m/>
    <m/>
    <s v=" I"/>
    <m/>
    <m/>
    <m/>
    <m/>
    <s v="No"/>
    <m/>
    <s v="7th Meeting"/>
    <m/>
    <m/>
    <m/>
    <m/>
  </r>
  <r>
    <n v="798"/>
    <x v="9"/>
    <s v="Solar Panel Installation Technician"/>
    <s v="ELE/Q5901"/>
    <x v="1"/>
    <m/>
    <m/>
    <m/>
    <m/>
    <m/>
    <n v="4"/>
    <n v="1"/>
    <s v="10th Class"/>
    <n v="200"/>
    <n v="200"/>
    <n v="400"/>
    <m/>
    <m/>
    <m/>
    <m/>
    <s v="Yes"/>
    <s v="Yes"/>
    <s v=" I"/>
    <s v="A"/>
    <s v="Yes"/>
    <m/>
    <m/>
    <s v="Yes"/>
    <m/>
    <s v="7th Meeting"/>
    <m/>
    <m/>
    <m/>
    <m/>
  </r>
  <r>
    <n v="799"/>
    <x v="9"/>
    <s v="Solar PV System Installation Engineer "/>
    <s v="ELE/Q5902"/>
    <x v="3"/>
    <m/>
    <m/>
    <m/>
    <m/>
    <m/>
    <n v="4"/>
    <n v="1"/>
    <s v="Btech/Mtech"/>
    <m/>
    <m/>
    <n v="240"/>
    <m/>
    <m/>
    <m/>
    <m/>
    <m/>
    <m/>
    <s v=" I"/>
    <m/>
    <m/>
    <m/>
    <m/>
    <s v="No"/>
    <m/>
    <s v="8th Meeting"/>
    <m/>
    <m/>
    <m/>
    <m/>
  </r>
  <r>
    <n v="800"/>
    <x v="9"/>
    <s v="Solder Masking &amp; Legend Printing Operator"/>
    <s v="ELE/Q2301"/>
    <x v="0"/>
    <m/>
    <m/>
    <m/>
    <m/>
    <m/>
    <n v="4"/>
    <n v="1"/>
    <s v="10th/12th Class/Graduate"/>
    <m/>
    <m/>
    <n v="200"/>
    <m/>
    <m/>
    <m/>
    <m/>
    <m/>
    <m/>
    <s v=" I"/>
    <m/>
    <m/>
    <m/>
    <m/>
    <s v="No"/>
    <m/>
    <s v="8th Meeting"/>
    <m/>
    <m/>
    <m/>
    <m/>
  </r>
  <r>
    <n v="801"/>
    <x v="9"/>
    <s v="Sorting Operator"/>
    <s v="ELE/Q0109"/>
    <x v="1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802"/>
    <x v="9"/>
    <s v="Stencil Printing Operator"/>
    <s v="ELE/Q5201"/>
    <x v="0"/>
    <m/>
    <m/>
    <m/>
    <m/>
    <m/>
    <n v="3"/>
    <n v="1"/>
    <s v="10th/12th Class/ITI"/>
    <m/>
    <m/>
    <n v="240"/>
    <m/>
    <m/>
    <m/>
    <m/>
    <m/>
    <m/>
    <s v=" I"/>
    <m/>
    <m/>
    <m/>
    <m/>
    <s v="No"/>
    <m/>
    <s v="8th Meeting"/>
    <m/>
    <m/>
    <m/>
    <m/>
  </r>
  <r>
    <n v="803"/>
    <x v="9"/>
    <s v="Sub-assembly Technician (Electronic)"/>
    <s v="ELE/Q6303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804"/>
    <x v="9"/>
    <s v="Systems Analyst"/>
    <s v="ELE/Q8701"/>
    <x v="3"/>
    <m/>
    <m/>
    <m/>
    <m/>
    <m/>
    <n v="3"/>
    <n v="1"/>
    <s v="Diploma/BTech, BE"/>
    <m/>
    <m/>
    <n v="300"/>
    <m/>
    <m/>
    <m/>
    <m/>
    <m/>
    <m/>
    <s v=" I"/>
    <m/>
    <m/>
    <m/>
    <m/>
    <s v="No"/>
    <m/>
    <s v="8th Meeting"/>
    <m/>
    <m/>
    <m/>
    <m/>
  </r>
  <r>
    <n v="805"/>
    <x v="9"/>
    <s v="Systems Design Engineer"/>
    <s v="ELE/Q8702"/>
    <x v="3"/>
    <m/>
    <m/>
    <m/>
    <m/>
    <m/>
    <n v="3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806"/>
    <x v="9"/>
    <s v="Test and Repair Technician"/>
    <s v="ELE/Q4602"/>
    <x v="1"/>
    <m/>
    <m/>
    <m/>
    <m/>
    <m/>
    <n v="4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807"/>
    <x v="9"/>
    <s v="Testing and Validation Engineer"/>
    <s v="ELE/Q1601"/>
    <x v="3"/>
    <m/>
    <m/>
    <m/>
    <m/>
    <m/>
    <n v="2"/>
    <n v="1"/>
    <s v="BE, Btech/Mtech"/>
    <m/>
    <m/>
    <n v="300"/>
    <m/>
    <m/>
    <m/>
    <m/>
    <m/>
    <m/>
    <s v=" I"/>
    <m/>
    <m/>
    <m/>
    <m/>
    <s v="No"/>
    <m/>
    <s v="8th Meeting"/>
    <m/>
    <m/>
    <m/>
    <m/>
  </r>
  <r>
    <n v="808"/>
    <x v="9"/>
    <s v="Testing Technician"/>
    <s v="ELE/Q011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09"/>
    <x v="9"/>
    <s v="Testing Technician"/>
    <s v="ELE/Q18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10"/>
    <x v="9"/>
    <s v="Through Hole Assembly Operator"/>
    <s v="ELE/Q51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7th Meeting"/>
    <m/>
    <m/>
    <m/>
    <m/>
  </r>
  <r>
    <n v="811"/>
    <x v="9"/>
    <s v="TV Repair Technician"/>
    <s v="ELE/Q3101"/>
    <x v="1"/>
    <m/>
    <m/>
    <m/>
    <m/>
    <m/>
    <n v="5"/>
    <n v="1"/>
    <s v="8th Standard passed"/>
    <n v="180"/>
    <n v="180"/>
    <n v="360"/>
    <m/>
    <m/>
    <m/>
    <m/>
    <s v="Yes"/>
    <s v="Yes"/>
    <s v=" I"/>
    <s v="A"/>
    <s v="Yes"/>
    <m/>
    <m/>
    <s v="Yes"/>
    <m/>
    <s v="5th Meeting"/>
    <m/>
    <m/>
    <m/>
    <m/>
  </r>
  <r>
    <n v="812"/>
    <x v="9"/>
    <s v="Vacuum Plant Operator"/>
    <s v="ELE/Q0104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813"/>
    <x v="9"/>
    <s v="Verification Engineer"/>
    <s v="ELE/Q1301"/>
    <x v="3"/>
    <m/>
    <m/>
    <m/>
    <m/>
    <m/>
    <n v="2"/>
    <n v="1"/>
    <s v="B.E.(Electronics)"/>
    <m/>
    <m/>
    <n v="300"/>
    <m/>
    <m/>
    <m/>
    <m/>
    <m/>
    <m/>
    <s v=" I"/>
    <m/>
    <m/>
    <m/>
    <m/>
    <s v="No"/>
    <m/>
    <s v="7th Meeting"/>
    <m/>
    <m/>
    <m/>
    <m/>
  </r>
  <r>
    <n v="814"/>
    <x v="9"/>
    <s v="VLSI Design Engineer"/>
    <s v="ELE/Q1201"/>
    <x v="3"/>
    <m/>
    <m/>
    <m/>
    <m/>
    <m/>
    <n v="2"/>
    <n v="1"/>
    <s v="B.E. (Electronics)"/>
    <m/>
    <m/>
    <n v="300"/>
    <m/>
    <m/>
    <m/>
    <m/>
    <m/>
    <m/>
    <s v=" I"/>
    <m/>
    <m/>
    <m/>
    <m/>
    <s v="No"/>
    <m/>
    <s v="8th Meeting"/>
    <m/>
    <m/>
    <m/>
    <m/>
  </r>
  <r>
    <n v="815"/>
    <x v="9"/>
    <s v="Wave Soldering Machine Operator"/>
    <s v="ELE/Q5303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816"/>
    <x v="9"/>
    <s v="Welding Operator"/>
    <s v="ELE/Q0102"/>
    <x v="1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817"/>
    <x v="9"/>
    <s v="Winding Operator"/>
    <s v="ELE/Q01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8th Meeting"/>
    <m/>
    <m/>
    <m/>
    <m/>
  </r>
  <r>
    <n v="818"/>
    <x v="9"/>
    <s v="Wire Bonding Operator"/>
    <s v="ELE/Q17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19"/>
    <x v="9"/>
    <s v="Wireman – Control Panel"/>
    <s v="ELE/Q7302"/>
    <x v="0"/>
    <m/>
    <m/>
    <m/>
    <m/>
    <m/>
    <n v="3"/>
    <n v="1"/>
    <s v="10th Class"/>
    <m/>
    <m/>
    <n v="200"/>
    <m/>
    <m/>
    <m/>
    <m/>
    <m/>
    <s v="Yes"/>
    <s v=" I"/>
    <m/>
    <m/>
    <s v="Cat 1 (Phase 1)"/>
    <s v="ELE701"/>
    <s v="No"/>
    <m/>
    <s v="7th Meeting"/>
    <m/>
    <m/>
    <m/>
    <m/>
  </r>
  <r>
    <n v="820"/>
    <x v="9"/>
    <s v="DAS Broadband Technician"/>
    <s v="ELE/Q0815"/>
    <x v="0"/>
    <m/>
    <m/>
    <m/>
    <m/>
    <m/>
    <n v="4"/>
    <n v="1"/>
    <s v="8th Class"/>
    <m/>
    <m/>
    <n v="350"/>
    <m/>
    <m/>
    <m/>
    <m/>
    <m/>
    <m/>
    <m/>
    <m/>
    <m/>
    <m/>
    <m/>
    <s v="No"/>
    <m/>
    <m/>
    <m/>
    <m/>
    <m/>
    <m/>
  </r>
  <r>
    <n v="821"/>
    <x v="9"/>
    <s v="Data Networking Cable Technician"/>
    <s v="ELE/Q4613"/>
    <x v="1"/>
    <m/>
    <m/>
    <m/>
    <m/>
    <m/>
    <n v="4"/>
    <n v="1"/>
    <s v="ITI/ Diploma in Computer Hardware"/>
    <m/>
    <m/>
    <n v="350"/>
    <m/>
    <m/>
    <m/>
    <m/>
    <m/>
    <m/>
    <m/>
    <m/>
    <m/>
    <m/>
    <m/>
    <s v="No"/>
    <m/>
    <m/>
    <m/>
    <m/>
    <m/>
    <m/>
  </r>
  <r>
    <n v="822"/>
    <x v="9"/>
    <s v="Multi Skill Technician (Electrical) "/>
    <s v="ELE/Q3109"/>
    <x v="1"/>
    <m/>
    <m/>
    <m/>
    <m/>
    <m/>
    <n v="8"/>
    <n v="1"/>
    <s v="8 th Standard pass, preferably"/>
    <m/>
    <m/>
    <m/>
    <m/>
    <m/>
    <m/>
    <m/>
    <m/>
    <m/>
    <m/>
    <m/>
    <m/>
    <m/>
    <m/>
    <s v="No"/>
    <m/>
    <m/>
    <m/>
    <m/>
    <m/>
    <m/>
  </r>
  <r>
    <n v="823"/>
    <x v="9"/>
    <s v="POS Terminal Machine Installer"/>
    <s v="ELE/Q3203"/>
    <x v="0"/>
    <m/>
    <m/>
    <m/>
    <m/>
    <m/>
    <n v="3"/>
    <n v="1"/>
    <s v="10th std Pass"/>
    <m/>
    <m/>
    <m/>
    <m/>
    <m/>
    <m/>
    <m/>
    <m/>
    <m/>
    <m/>
    <m/>
    <m/>
    <m/>
    <m/>
    <s v="No"/>
    <d v="2017-05-17T00:00:00"/>
    <m/>
    <m/>
    <m/>
    <m/>
    <m/>
  </r>
  <r>
    <n v="824"/>
    <x v="9"/>
    <s v="Service Technician – Home Appliances"/>
    <s v="ELE/Q3111"/>
    <x v="1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s v="No"/>
    <d v="2017-07-25T00:00:00"/>
    <m/>
    <m/>
    <m/>
    <m/>
    <m/>
  </r>
  <r>
    <n v="825"/>
    <x v="10"/>
    <s v="Assistant Lab Technician - Food and Agricultural Commodities "/>
    <s v="FIC/Q7601"/>
    <x v="1"/>
    <m/>
    <m/>
    <m/>
    <m/>
    <m/>
    <n v="5"/>
    <n v="1"/>
    <s v="12th Class with certification in laboratory techniques"/>
    <n v="61.5"/>
    <n v="98.5"/>
    <n v="160"/>
    <m/>
    <m/>
    <m/>
    <m/>
    <s v="Yes"/>
    <m/>
    <s v=" I"/>
    <m/>
    <m/>
    <m/>
    <m/>
    <s v="No"/>
    <m/>
    <s v="11th Meeting"/>
    <m/>
    <m/>
    <m/>
    <m/>
  </r>
  <r>
    <n v="826"/>
    <x v="10"/>
    <s v="Baking Technician"/>
    <s v="FIC/Q5005"/>
    <x v="1"/>
    <m/>
    <m/>
    <m/>
    <m/>
    <m/>
    <n v="5"/>
    <n v="1"/>
    <s v="Preferably after Class 10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27"/>
    <x v="10"/>
    <s v="Butter and Ghee Processing Operator"/>
    <s v="FIC/Q2003"/>
    <x v="1"/>
    <m/>
    <m/>
    <m/>
    <m/>
    <m/>
    <n v="5"/>
    <n v="1"/>
    <s v="8th Class, Preferably"/>
    <n v="87"/>
    <n v="147"/>
    <n v="234"/>
    <m/>
    <m/>
    <m/>
    <m/>
    <s v="Yes"/>
    <m/>
    <s v=" I"/>
    <m/>
    <m/>
    <m/>
    <m/>
    <s v="No"/>
    <m/>
    <s v="11th Meeting"/>
    <m/>
    <m/>
    <m/>
    <m/>
  </r>
  <r>
    <n v="828"/>
    <x v="10"/>
    <s v="Chief Miller"/>
    <s v="FIC/Q1001"/>
    <x v="2"/>
    <m/>
    <m/>
    <m/>
    <m/>
    <m/>
    <n v="5"/>
    <n v="1"/>
    <s v="Graduation in Science(with Chemistry)/ Diploma in Milling"/>
    <n v="86.5"/>
    <n v="153.5"/>
    <n v="240"/>
    <m/>
    <m/>
    <m/>
    <m/>
    <s v="Yes"/>
    <m/>
    <s v=" I"/>
    <m/>
    <m/>
    <m/>
    <m/>
    <s v="No"/>
    <m/>
    <s v="11th Meeting"/>
    <m/>
    <m/>
    <m/>
    <m/>
  </r>
  <r>
    <n v="829"/>
    <x v="10"/>
    <s v="Cold Storage Technician "/>
    <s v="FIC/Q7004"/>
    <x v="1"/>
    <m/>
    <m/>
    <m/>
    <m/>
    <m/>
    <n v="4"/>
    <n v="1"/>
    <s v="12th Class ,Preferably/ Diploma /ITI with certification in refrigeration"/>
    <n v="98.5"/>
    <n v="151.5"/>
    <n v="250"/>
    <m/>
    <m/>
    <m/>
    <m/>
    <s v="Yes"/>
    <s v="Yes"/>
    <s v=" I"/>
    <m/>
    <m/>
    <s v="Cat 1 (Phase 1)"/>
    <m/>
    <s v="No"/>
    <m/>
    <s v="11th Meeting"/>
    <m/>
    <m/>
    <m/>
    <m/>
  </r>
  <r>
    <n v="830"/>
    <x v="10"/>
    <s v="Cottage Cheese Maker"/>
    <s v="FIC/Q2005"/>
    <x v="1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s v="No"/>
    <m/>
    <s v="13th Meeting"/>
    <m/>
    <m/>
    <m/>
    <m/>
  </r>
  <r>
    <n v="831"/>
    <x v="10"/>
    <s v="Craft Baker"/>
    <s v="FIC/Q5002"/>
    <x v="1"/>
    <m/>
    <m/>
    <m/>
    <m/>
    <m/>
    <n v="5"/>
    <n v="1"/>
    <s v="8th Class"/>
    <n v="90"/>
    <n v="150"/>
    <n v="240"/>
    <m/>
    <m/>
    <m/>
    <m/>
    <s v="Yes"/>
    <s v="Yes"/>
    <s v=" I"/>
    <s v="A"/>
    <s v="Yes"/>
    <m/>
    <m/>
    <s v="Yes"/>
    <m/>
    <m/>
    <m/>
    <m/>
    <m/>
    <m/>
  </r>
  <r>
    <n v="832"/>
    <x v="10"/>
    <s v="Dairy Processing Equipment Operator"/>
    <s v="FIC/Q2002"/>
    <x v="1"/>
    <m/>
    <m/>
    <m/>
    <m/>
    <m/>
    <n v="5"/>
    <n v="1"/>
    <s v="10th Class,Preferably "/>
    <n v="88"/>
    <n v="152"/>
    <n v="240"/>
    <m/>
    <m/>
    <m/>
    <m/>
    <s v="Yes"/>
    <m/>
    <s v=" I"/>
    <m/>
    <m/>
    <m/>
    <m/>
    <s v="No"/>
    <m/>
    <s v="11th Meeting"/>
    <m/>
    <m/>
    <m/>
    <m/>
  </r>
  <r>
    <n v="833"/>
    <x v="10"/>
    <s v="Dairy Products Processor"/>
    <s v="FIC/Q2001"/>
    <x v="3"/>
    <m/>
    <m/>
    <m/>
    <m/>
    <m/>
    <n v="6"/>
    <n v="1"/>
    <s v="10th Class,Preferably "/>
    <n v="81"/>
    <n v="159"/>
    <n v="240"/>
    <m/>
    <m/>
    <m/>
    <m/>
    <s v="Yes"/>
    <s v="Yes"/>
    <s v=" I"/>
    <m/>
    <m/>
    <s v="Cat 1 (Phase 1)"/>
    <m/>
    <s v="No"/>
    <m/>
    <s v="11th Meeting"/>
    <m/>
    <m/>
    <m/>
    <m/>
  </r>
  <r>
    <n v="834"/>
    <x v="10"/>
    <s v="Fish and Sea Food Processing Technician "/>
    <s v="FIC/Q4001"/>
    <x v="1"/>
    <m/>
    <m/>
    <m/>
    <m/>
    <m/>
    <n v="5"/>
    <n v="1"/>
    <s v="5th Class"/>
    <n v="84.5"/>
    <n v="155.5"/>
    <n v="240"/>
    <m/>
    <m/>
    <m/>
    <m/>
    <s v="Yes"/>
    <s v="Yes"/>
    <s v=" I"/>
    <m/>
    <m/>
    <s v="Cat 1 (Phase 1)"/>
    <m/>
    <s v="No"/>
    <m/>
    <s v="11th Meeting"/>
    <m/>
    <m/>
    <m/>
    <m/>
  </r>
  <r>
    <n v="835"/>
    <x v="10"/>
    <s v="Food Products Packaging Technician"/>
    <s v="FIC/Q7001"/>
    <x v="3"/>
    <m/>
    <m/>
    <m/>
    <m/>
    <m/>
    <n v="5"/>
    <n v="1"/>
    <s v="12th Class,Preferably "/>
    <n v="88"/>
    <n v="152"/>
    <n v="240"/>
    <m/>
    <m/>
    <m/>
    <m/>
    <s v="Yes"/>
    <m/>
    <s v=" I"/>
    <m/>
    <m/>
    <m/>
    <m/>
    <s v="No"/>
    <m/>
    <s v="11th Meeting"/>
    <m/>
    <m/>
    <m/>
    <m/>
  </r>
  <r>
    <n v="836"/>
    <x v="10"/>
    <s v="Food Regulatory Affairs Manager"/>
    <s v="FIC/Q9002"/>
    <x v="2"/>
    <m/>
    <m/>
    <m/>
    <m/>
    <m/>
    <n v="3"/>
    <n v="1"/>
    <s v="Masters degree in Food Technology / food science, preferably"/>
    <n v="79"/>
    <n v="161"/>
    <n v="240"/>
    <m/>
    <m/>
    <m/>
    <m/>
    <s v="Yes"/>
    <m/>
    <s v=" I"/>
    <m/>
    <m/>
    <m/>
    <m/>
    <s v="No"/>
    <m/>
    <m/>
    <m/>
    <m/>
    <m/>
    <m/>
  </r>
  <r>
    <n v="837"/>
    <x v="10"/>
    <s v="Fruit Pulp Processing Technician"/>
    <s v="FIC/Q0106"/>
    <x v="1"/>
    <m/>
    <m/>
    <m/>
    <m/>
    <m/>
    <n v="5"/>
    <n v="1"/>
    <s v="8th Class ,Preferably"/>
    <n v="95"/>
    <n v="145"/>
    <n v="240"/>
    <m/>
    <m/>
    <m/>
    <m/>
    <s v="Yes"/>
    <s v="Yes"/>
    <s v=" I"/>
    <m/>
    <m/>
    <s v="Cat 1 (Phase 1)"/>
    <m/>
    <s v="No"/>
    <m/>
    <s v="11th Meeting"/>
    <m/>
    <m/>
    <m/>
    <m/>
  </r>
  <r>
    <n v="838"/>
    <x v="10"/>
    <s v="Fruit Ripening Technician"/>
    <s v="FIC/Q0104"/>
    <x v="1"/>
    <m/>
    <m/>
    <m/>
    <m/>
    <m/>
    <n v="4"/>
    <n v="1"/>
    <s v="8th Class ,Preferably/ Certification in refrigeration system"/>
    <n v="87"/>
    <n v="153"/>
    <n v="240"/>
    <m/>
    <m/>
    <m/>
    <m/>
    <s v="Yes"/>
    <m/>
    <s v=" I"/>
    <m/>
    <m/>
    <m/>
    <m/>
    <s v="No"/>
    <m/>
    <s v="11th Meeting"/>
    <m/>
    <m/>
    <m/>
    <m/>
  </r>
  <r>
    <n v="839"/>
    <x v="10"/>
    <s v="Fruits and Vegetables Canning Technician"/>
    <s v="FIC/Q0107"/>
    <x v="1"/>
    <m/>
    <m/>
    <m/>
    <m/>
    <m/>
    <n v="5"/>
    <n v="1"/>
    <s v="8th Class ,Preferably"/>
    <n v="86"/>
    <n v="154"/>
    <n v="240"/>
    <m/>
    <m/>
    <m/>
    <m/>
    <s v="Yes"/>
    <s v="Yes"/>
    <s v=" I"/>
    <m/>
    <m/>
    <s v="Addl Ready"/>
    <m/>
    <s v="No"/>
    <m/>
    <s v="11th Meeting"/>
    <m/>
    <m/>
    <m/>
    <m/>
  </r>
  <r>
    <n v="840"/>
    <x v="10"/>
    <s v="Fruits and Vegetables Drying/ Dehydration Technician"/>
    <s v="FIC/Q0105"/>
    <x v="1"/>
    <m/>
    <m/>
    <m/>
    <m/>
    <m/>
    <n v="5"/>
    <n v="1"/>
    <s v="8th Class ,Preferably"/>
    <n v="86.5"/>
    <n v="157.5"/>
    <n v="244"/>
    <m/>
    <m/>
    <m/>
    <m/>
    <s v="Yes"/>
    <s v="Yes"/>
    <s v=" I"/>
    <m/>
    <m/>
    <s v="Cat 1 (Phase 1)"/>
    <m/>
    <s v="No"/>
    <m/>
    <s v="11th Meeting"/>
    <m/>
    <m/>
    <m/>
    <m/>
  </r>
  <r>
    <n v="841"/>
    <x v="10"/>
    <s v="Fruits and Vegetables Selection In-Charge"/>
    <s v="FIC/Q0108"/>
    <x v="0"/>
    <m/>
    <m/>
    <m/>
    <m/>
    <m/>
    <n v="4"/>
    <n v="1"/>
    <s v="8th Class ,Preferably"/>
    <n v="80"/>
    <n v="160"/>
    <n v="240"/>
    <m/>
    <m/>
    <m/>
    <m/>
    <s v="Yes"/>
    <m/>
    <s v=" III"/>
    <m/>
    <m/>
    <m/>
    <m/>
    <s v="No"/>
    <m/>
    <s v="11th Meeting"/>
    <m/>
    <m/>
    <m/>
    <m/>
  </r>
  <r>
    <n v="842"/>
    <x v="10"/>
    <s v="Grain Mill Operator "/>
    <s v="FIC/Q1003"/>
    <x v="1"/>
    <m/>
    <m/>
    <m/>
    <m/>
    <m/>
    <n v="5"/>
    <n v="1"/>
    <s v="8th Class ,Preferably"/>
    <n v="63"/>
    <n v="107"/>
    <n v="170"/>
    <m/>
    <m/>
    <m/>
    <m/>
    <s v="Yes"/>
    <s v="Yes"/>
    <s v=" I"/>
    <m/>
    <m/>
    <s v="Addl Ready"/>
    <m/>
    <s v="No"/>
    <m/>
    <s v="11th Meeting"/>
    <m/>
    <m/>
    <m/>
    <m/>
  </r>
  <r>
    <n v="843"/>
    <x v="10"/>
    <s v="Ice Cream Processing Technician"/>
    <s v="FIC/Q2004"/>
    <x v="1"/>
    <m/>
    <m/>
    <m/>
    <m/>
    <m/>
    <n v="5"/>
    <n v="1"/>
    <s v="8th Class ,Preferably"/>
    <n v="84.5"/>
    <n v="155.5"/>
    <n v="240"/>
    <m/>
    <m/>
    <m/>
    <m/>
    <s v="Yes"/>
    <m/>
    <s v=" I"/>
    <m/>
    <m/>
    <m/>
    <m/>
    <s v="No"/>
    <m/>
    <s v="11th Meeting"/>
    <m/>
    <m/>
    <m/>
    <m/>
  </r>
  <r>
    <n v="844"/>
    <x v="10"/>
    <s v="Industrial Production Worker – Food Processing"/>
    <s v="FIC/Q9005"/>
    <x v="5"/>
    <m/>
    <m/>
    <m/>
    <m/>
    <m/>
    <n v="3"/>
    <n v="1"/>
    <s v="5th Class Pass ,Preferably"/>
    <n v="82"/>
    <n v="158"/>
    <n v="240"/>
    <m/>
    <m/>
    <m/>
    <m/>
    <s v="Yes"/>
    <m/>
    <s v=" I"/>
    <m/>
    <m/>
    <m/>
    <m/>
    <s v="No"/>
    <m/>
    <m/>
    <m/>
    <m/>
    <m/>
    <m/>
  </r>
  <r>
    <n v="845"/>
    <x v="10"/>
    <s v="Jam, Jelly and Ketchup Processing Technician"/>
    <s v="FIC/Q0103"/>
    <x v="1"/>
    <m/>
    <m/>
    <m/>
    <m/>
    <m/>
    <n v="5"/>
    <n v="1"/>
    <s v="Preferably class 8th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46"/>
    <x v="10"/>
    <s v="Milk Powder Manufacturing Technician"/>
    <s v="FIC/Q2006"/>
    <x v="1"/>
    <m/>
    <m/>
    <m/>
    <m/>
    <m/>
    <n v="4"/>
    <n v="1"/>
    <s v="Preferably Class 8"/>
    <n v="88"/>
    <n v="152"/>
    <n v="240"/>
    <m/>
    <m/>
    <m/>
    <m/>
    <s v="Yes"/>
    <m/>
    <s v=" I"/>
    <m/>
    <m/>
    <m/>
    <m/>
    <s v="No"/>
    <m/>
    <s v="13th Meeting"/>
    <m/>
    <m/>
    <m/>
    <m/>
  </r>
  <r>
    <n v="847"/>
    <x v="10"/>
    <s v="Milling Technician "/>
    <s v="FIC/Q1002"/>
    <x v="3"/>
    <m/>
    <m/>
    <m/>
    <m/>
    <m/>
    <n v="5"/>
    <n v="1"/>
    <s v="12th Class,Preferably "/>
    <n v="79"/>
    <n v="161"/>
    <n v="240"/>
    <m/>
    <m/>
    <m/>
    <m/>
    <s v="Yes"/>
    <m/>
    <s v=" I"/>
    <m/>
    <m/>
    <m/>
    <m/>
    <s v="No"/>
    <m/>
    <s v="11th Meeting"/>
    <m/>
    <m/>
    <m/>
    <m/>
  </r>
  <r>
    <n v="848"/>
    <x v="10"/>
    <s v="Mixing Technician"/>
    <s v="FIC/Q5004"/>
    <x v="1"/>
    <m/>
    <m/>
    <m/>
    <m/>
    <m/>
    <n v="5"/>
    <n v="1"/>
    <s v="Preferably after Class 10"/>
    <n v="77"/>
    <n v="163"/>
    <n v="240"/>
    <m/>
    <m/>
    <m/>
    <m/>
    <s v="Yes"/>
    <m/>
    <s v=" I"/>
    <m/>
    <m/>
    <m/>
    <m/>
    <s v="No"/>
    <m/>
    <s v="11th Meeting"/>
    <m/>
    <m/>
    <m/>
    <m/>
  </r>
  <r>
    <n v="849"/>
    <x v="10"/>
    <s v="Modified Atmosphere Storage Technician "/>
    <s v="FIC/Q7003"/>
    <x v="1"/>
    <m/>
    <m/>
    <m/>
    <m/>
    <m/>
    <n v="4"/>
    <n v="1"/>
    <s v="12th Class ,Preferably/Certification in refrigeration and modified_x000a_atmosphere storage"/>
    <n v="77.5"/>
    <n v="142.5"/>
    <n v="220"/>
    <m/>
    <m/>
    <m/>
    <m/>
    <s v="Yes"/>
    <m/>
    <s v=" I"/>
    <m/>
    <m/>
    <m/>
    <m/>
    <s v="No"/>
    <m/>
    <s v="11th Meeting"/>
    <m/>
    <m/>
    <m/>
    <m/>
  </r>
  <r>
    <n v="850"/>
    <x v="10"/>
    <s v="Packing Machine Worker – Food Processing"/>
    <s v="FIC/Q7002"/>
    <x v="5"/>
    <m/>
    <m/>
    <m/>
    <m/>
    <m/>
    <n v="3"/>
    <n v="1"/>
    <s v="5th Class Pass ,Preferably"/>
    <n v="82"/>
    <n v="158"/>
    <n v="240"/>
    <m/>
    <m/>
    <m/>
    <m/>
    <s v="Yes"/>
    <m/>
    <s v=" I"/>
    <m/>
    <m/>
    <m/>
    <m/>
    <s v="No"/>
    <m/>
    <m/>
    <m/>
    <m/>
    <m/>
    <m/>
  </r>
  <r>
    <n v="851"/>
    <x v="10"/>
    <s v="Pickle Making Technician"/>
    <s v="FIC/Q0102"/>
    <x v="1"/>
    <m/>
    <m/>
    <m/>
    <m/>
    <m/>
    <n v="5"/>
    <n v="1"/>
    <s v="Preferably class 8th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52"/>
    <x v="10"/>
    <s v="Plant baker"/>
    <s v="FIC/Q5001"/>
    <x v="3"/>
    <m/>
    <m/>
    <m/>
    <m/>
    <m/>
    <n v="5"/>
    <n v="1"/>
    <s v="Preferably Class 8"/>
    <n v="75"/>
    <n v="165"/>
    <n v="240"/>
    <m/>
    <m/>
    <m/>
    <m/>
    <s v="Yes"/>
    <m/>
    <s v=" I"/>
    <m/>
    <m/>
    <m/>
    <m/>
    <s v="No"/>
    <m/>
    <m/>
    <m/>
    <m/>
    <m/>
    <m/>
  </r>
  <r>
    <n v="853"/>
    <x v="10"/>
    <s v="Plant Biscuit Production Specialist"/>
    <s v="FIC/Q5003"/>
    <x v="1"/>
    <m/>
    <m/>
    <m/>
    <m/>
    <m/>
    <n v="5"/>
    <n v="1"/>
    <s v="12th Class,Preferably 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54"/>
    <x v="10"/>
    <s v="Processed Food Entrepreneur"/>
    <s v="FIC/Q9001"/>
    <x v="3"/>
    <m/>
    <m/>
    <m/>
    <m/>
    <m/>
    <n v="6"/>
    <n v="1"/>
    <s v="10th Class,Preferably "/>
    <n v="88"/>
    <n v="152"/>
    <n v="240"/>
    <m/>
    <m/>
    <m/>
    <m/>
    <s v="Yes"/>
    <m/>
    <s v=" I"/>
    <m/>
    <m/>
    <m/>
    <m/>
    <s v="No"/>
    <m/>
    <m/>
    <m/>
    <m/>
    <m/>
    <m/>
  </r>
  <r>
    <n v="855"/>
    <x v="10"/>
    <s v="Pulse Processing Technician "/>
    <s v="FIC/Q1004"/>
    <x v="1"/>
    <m/>
    <m/>
    <m/>
    <m/>
    <m/>
    <n v="5"/>
    <n v="1"/>
    <s v="10th Class,Preferably "/>
    <n v="53"/>
    <n v="97"/>
    <n v="150"/>
    <m/>
    <m/>
    <m/>
    <m/>
    <s v="Yes"/>
    <s v="Yes"/>
    <s v=" I"/>
    <m/>
    <m/>
    <s v="Cat 1 (Phase 1)"/>
    <m/>
    <s v="No"/>
    <m/>
    <s v="11th Meeting"/>
    <m/>
    <m/>
    <m/>
    <m/>
  </r>
  <r>
    <n v="856"/>
    <x v="10"/>
    <s v="Purchase Assistant - Food and Agricultural Commodities "/>
    <s v="FIC/Q7005"/>
    <x v="1"/>
    <m/>
    <m/>
    <m/>
    <m/>
    <m/>
    <n v="4"/>
    <n v="1"/>
    <s v="12th Class"/>
    <n v="56.5"/>
    <n v="90.5"/>
    <n v="147"/>
    <m/>
    <m/>
    <m/>
    <m/>
    <s v="Yes"/>
    <s v="Yes"/>
    <s v=" III"/>
    <m/>
    <m/>
    <s v="Cat 1 (Phase 1)"/>
    <m/>
    <s v="No"/>
    <m/>
    <s v="11th Meeting"/>
    <m/>
    <m/>
    <m/>
    <m/>
  </r>
  <r>
    <n v="857"/>
    <x v="10"/>
    <s v="Quality Assurance Manager"/>
    <s v="FIC/Q7602"/>
    <x v="2"/>
    <m/>
    <m/>
    <m/>
    <m/>
    <m/>
    <n v="3"/>
    <n v="1"/>
    <s v="Masters degree in science, preferably"/>
    <m/>
    <m/>
    <n v="240"/>
    <m/>
    <m/>
    <m/>
    <m/>
    <m/>
    <m/>
    <s v=" I"/>
    <m/>
    <m/>
    <m/>
    <m/>
    <s v="No"/>
    <m/>
    <m/>
    <m/>
    <m/>
    <m/>
    <m/>
  </r>
  <r>
    <n v="858"/>
    <x v="10"/>
    <s v="Squash and Juice Processing Technician"/>
    <s v="FIC/Q0101"/>
    <x v="1"/>
    <m/>
    <m/>
    <m/>
    <m/>
    <m/>
    <n v="5"/>
    <n v="1"/>
    <s v="8th Class ,Preferably"/>
    <n v="82"/>
    <n v="148"/>
    <n v="230"/>
    <m/>
    <m/>
    <m/>
    <m/>
    <s v="Yes"/>
    <m/>
    <s v=" I"/>
    <m/>
    <m/>
    <m/>
    <m/>
    <s v="No"/>
    <m/>
    <s v="11th Meeting"/>
    <m/>
    <m/>
    <m/>
    <m/>
  </r>
  <r>
    <n v="859"/>
    <x v="10"/>
    <s v="Supervisor: Dairy Products Processing"/>
    <s v="FIC/Q2007"/>
    <x v="3"/>
    <m/>
    <m/>
    <m/>
    <m/>
    <m/>
    <n v="6"/>
    <n v="1"/>
    <s v="12th Class,Preferably "/>
    <n v="88"/>
    <n v="152"/>
    <n v="240"/>
    <m/>
    <m/>
    <m/>
    <m/>
    <s v="Yes"/>
    <m/>
    <s v=" I"/>
    <m/>
    <m/>
    <m/>
    <m/>
    <s v="No"/>
    <m/>
    <s v="13th Meeting"/>
    <m/>
    <m/>
    <m/>
    <m/>
  </r>
  <r>
    <n v="860"/>
    <x v="10"/>
    <s v="Traditional Snack and Savoury Maker"/>
    <s v="FIC/Q8501"/>
    <x v="1"/>
    <m/>
    <m/>
    <m/>
    <m/>
    <m/>
    <n v="6"/>
    <n v="1"/>
    <s v="8th Class ,Preferably"/>
    <n v="88"/>
    <n v="152"/>
    <n v="240"/>
    <m/>
    <m/>
    <m/>
    <m/>
    <s v="Yes"/>
    <s v="Yes"/>
    <s v=" I"/>
    <m/>
    <m/>
    <s v="Cat 1 (Phase 1)"/>
    <m/>
    <s v="No"/>
    <m/>
    <s v="13th Meeting"/>
    <m/>
    <m/>
    <m/>
    <m/>
  </r>
  <r>
    <n v="861"/>
    <x v="10"/>
    <s v="Soya beverage making technician"/>
    <s v="FIC/Q8003"/>
    <x v="1"/>
    <m/>
    <m/>
    <m/>
    <m/>
    <m/>
    <n v="4"/>
    <n v="1"/>
    <s v="10th Class ,Preferably"/>
    <m/>
    <m/>
    <n v="240"/>
    <m/>
    <m/>
    <m/>
    <m/>
    <m/>
    <m/>
    <m/>
    <m/>
    <m/>
    <m/>
    <m/>
    <s v="No"/>
    <m/>
    <s v="15th Meeting"/>
    <m/>
    <m/>
    <m/>
    <m/>
  </r>
  <r>
    <n v="862"/>
    <x v="10"/>
    <s v="Offal Collector"/>
    <s v="FIC/Q3005"/>
    <x v="1"/>
    <m/>
    <m/>
    <m/>
    <m/>
    <m/>
    <n v="5"/>
    <n v="1"/>
    <s v="5th Class ,Preferably"/>
    <m/>
    <m/>
    <n v="240"/>
    <m/>
    <m/>
    <m/>
    <m/>
    <m/>
    <m/>
    <m/>
    <m/>
    <m/>
    <m/>
    <m/>
    <s v="No"/>
    <m/>
    <s v="15th Meeting"/>
    <m/>
    <m/>
    <m/>
    <m/>
  </r>
  <r>
    <n v="863"/>
    <x v="10"/>
    <s v="Supervisor: Meat and Poultry Processing "/>
    <s v="FIC/Q3007"/>
    <x v="3"/>
    <m/>
    <m/>
    <m/>
    <m/>
    <m/>
    <n v="6"/>
    <n v="1"/>
    <s v="12th Class, Preferably"/>
    <m/>
    <m/>
    <n v="240"/>
    <m/>
    <m/>
    <m/>
    <m/>
    <m/>
    <m/>
    <m/>
    <m/>
    <m/>
    <m/>
    <m/>
    <s v="No"/>
    <m/>
    <s v="15th Meeting"/>
    <m/>
    <m/>
    <m/>
    <m/>
  </r>
  <r>
    <n v="864"/>
    <x v="10"/>
    <s v="Spice Processing Technician"/>
    <s v="FIC/Q8502"/>
    <x v="1"/>
    <m/>
    <m/>
    <m/>
    <m/>
    <m/>
    <n v="5"/>
    <n v="1"/>
    <s v="10th Class ,Preferably"/>
    <m/>
    <m/>
    <n v="240"/>
    <m/>
    <m/>
    <m/>
    <m/>
    <m/>
    <s v="Yes"/>
    <m/>
    <m/>
    <m/>
    <m/>
    <m/>
    <s v="No"/>
    <m/>
    <s v="15th Meeting"/>
    <m/>
    <m/>
    <m/>
    <m/>
  </r>
  <r>
    <n v="865"/>
    <x v="10"/>
    <s v="Food Microbiologist"/>
    <s v="FIC/Q7603"/>
    <x v="2"/>
    <m/>
    <m/>
    <m/>
    <m/>
    <m/>
    <n v="6"/>
    <n v="1"/>
    <s v="Bachelors degree in Microbiology"/>
    <m/>
    <m/>
    <n v="240"/>
    <m/>
    <m/>
    <m/>
    <m/>
    <m/>
    <m/>
    <m/>
    <m/>
    <m/>
    <m/>
    <m/>
    <s v="No"/>
    <m/>
    <s v="15th Meeting"/>
    <m/>
    <m/>
    <m/>
    <m/>
  </r>
  <r>
    <n v="866"/>
    <x v="10"/>
    <s v="Plant Manager"/>
    <s v="FIC/Q9004"/>
    <x v="8"/>
    <m/>
    <m/>
    <m/>
    <m/>
    <m/>
    <n v="3"/>
    <n v="1"/>
    <s v="Masters degree in science"/>
    <n v="88"/>
    <n v="152"/>
    <n v="240"/>
    <m/>
    <m/>
    <m/>
    <m/>
    <s v="Yes"/>
    <m/>
    <m/>
    <m/>
    <m/>
    <m/>
    <m/>
    <s v="No"/>
    <m/>
    <s v="15th Meeting"/>
    <m/>
    <m/>
    <m/>
    <m/>
  </r>
  <r>
    <n v="867"/>
    <x v="10"/>
    <s v="Production Manager"/>
    <s v="FIC/Q9003"/>
    <x v="4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s v="Yes"/>
    <m/>
    <m/>
    <m/>
    <m/>
    <m/>
    <m/>
    <s v="No"/>
    <m/>
    <s v="15th Meeting"/>
    <m/>
    <m/>
    <m/>
    <m/>
  </r>
  <r>
    <n v="868"/>
    <x v="10"/>
    <s v="Convenience Food Maker"/>
    <s v="FIC/Q8503"/>
    <x v="1"/>
    <m/>
    <m/>
    <m/>
    <m/>
    <m/>
    <n v="4"/>
    <n v="1"/>
    <s v="10th Class ,Preferably"/>
    <n v="88"/>
    <n v="152"/>
    <n v="240"/>
    <m/>
    <m/>
    <m/>
    <m/>
    <s v="Yes"/>
    <m/>
    <m/>
    <m/>
    <m/>
    <m/>
    <m/>
    <s v="No"/>
    <m/>
    <s v="15th Meeting"/>
    <m/>
    <m/>
    <m/>
    <m/>
  </r>
  <r>
    <n v="869"/>
    <x v="10"/>
    <s v="Multi Skill Technician (Food Processing) "/>
    <s v="FIC/Q9007"/>
    <x v="1"/>
    <m/>
    <m/>
    <m/>
    <m/>
    <m/>
    <n v="13"/>
    <n v="1"/>
    <s v="Preferably Class 8"/>
    <m/>
    <m/>
    <m/>
    <m/>
    <m/>
    <m/>
    <m/>
    <m/>
    <m/>
    <m/>
    <m/>
    <m/>
    <m/>
    <m/>
    <s v="No"/>
    <d v="2017-06-14T00:00:00"/>
    <m/>
    <m/>
    <m/>
    <m/>
    <m/>
  </r>
  <r>
    <n v="870"/>
    <x v="11"/>
    <s v="Assistant – Fitter- Modular Furniture"/>
    <s v="FFS/Q5701"/>
    <x v="5"/>
    <m/>
    <m/>
    <m/>
    <m/>
    <m/>
    <n v="4"/>
    <n v="1"/>
    <s v="5th Class,Preferably"/>
    <n v="60"/>
    <n v="160"/>
    <n v="220"/>
    <m/>
    <m/>
    <m/>
    <m/>
    <s v="Yes"/>
    <m/>
    <s v="II"/>
    <m/>
    <m/>
    <m/>
    <m/>
    <s v="Yes"/>
    <m/>
    <m/>
    <s v="Tentative"/>
    <d v="2017-05-12T00:00:00"/>
    <m/>
    <s v="QP wil be revised"/>
  </r>
  <r>
    <n v="871"/>
    <x v="11"/>
    <s v="Assistant Carpenter- wooden Furniture"/>
    <s v="FFS/Q0101"/>
    <x v="5"/>
    <m/>
    <m/>
    <m/>
    <m/>
    <m/>
    <n v="4"/>
    <n v="1"/>
    <s v="5th Class,Preferably"/>
    <n v="60"/>
    <n v="160"/>
    <n v="220"/>
    <m/>
    <m/>
    <m/>
    <m/>
    <s v="Yes"/>
    <s v="Yes"/>
    <s v="II"/>
    <m/>
    <m/>
    <m/>
    <s v="WOO101"/>
    <s v="Yes"/>
    <m/>
    <m/>
    <s v="Tentative"/>
    <d v="2017-05-12T00:00:00"/>
    <m/>
    <s v="QP will be revised"/>
  </r>
  <r>
    <n v="872"/>
    <x v="11"/>
    <s v="Carpenter Wooden Furniture"/>
    <s v="FFS/Q0102"/>
    <x v="1"/>
    <m/>
    <m/>
    <m/>
    <m/>
    <m/>
    <n v="5"/>
    <n v="1"/>
    <s v="5th Class,Preferably"/>
    <n v="136"/>
    <n v="172"/>
    <n v="308"/>
    <m/>
    <m/>
    <m/>
    <m/>
    <s v="Yes"/>
    <s v="Yes"/>
    <s v="II"/>
    <s v="A"/>
    <s v="Yes"/>
    <m/>
    <s v="WOO202"/>
    <s v="Yes"/>
    <m/>
    <m/>
    <s v="Tentative"/>
    <d v="2017-05-12T00:00:00"/>
    <m/>
    <s v="QP will be Rationalised"/>
  </r>
  <r>
    <n v="873"/>
    <x v="11"/>
    <s v="Fitter- Modular Furniture"/>
    <s v="FFS/Q5702"/>
    <x v="1"/>
    <m/>
    <m/>
    <m/>
    <m/>
    <m/>
    <n v="4"/>
    <n v="1"/>
    <s v="5th Class,Preferably"/>
    <n v="120"/>
    <n v="180"/>
    <n v="300"/>
    <m/>
    <m/>
    <m/>
    <m/>
    <s v="Yes"/>
    <s v="Yes"/>
    <s v="II"/>
    <s v="A"/>
    <s v="Yes"/>
    <m/>
    <m/>
    <s v="Yes"/>
    <m/>
    <m/>
    <s v="Tentative"/>
    <d v="2017-05-12T00:00:00"/>
    <m/>
    <s v="QP will be Rationalised"/>
  </r>
  <r>
    <n v="874"/>
    <x v="11"/>
    <s v="Lock Technician"/>
    <s v="FFS/Q5703"/>
    <x v="1"/>
    <m/>
    <m/>
    <m/>
    <m/>
    <m/>
    <n v="5"/>
    <n v="1"/>
    <s v="5th Class"/>
    <n v="56"/>
    <n v="76"/>
    <n v="132"/>
    <m/>
    <m/>
    <m/>
    <m/>
    <s v="Yes"/>
    <m/>
    <s v="II"/>
    <m/>
    <m/>
    <m/>
    <m/>
    <s v="No"/>
    <m/>
    <m/>
    <s v="Tentative"/>
    <d v="2017-05-12T00:00:00"/>
    <m/>
    <s v="QP will be Rationalised"/>
  </r>
  <r>
    <n v="875"/>
    <x v="11"/>
    <s v="Installer - Framed Doors/Windows"/>
    <s v="FFS/Q6103"/>
    <x v="1"/>
    <m/>
    <m/>
    <m/>
    <m/>
    <m/>
    <n v="5"/>
    <n v="1"/>
    <s v="10th Pass Preferably"/>
    <m/>
    <m/>
    <n v="400"/>
    <m/>
    <m/>
    <m/>
    <m/>
    <m/>
    <m/>
    <s v="II"/>
    <s v="A"/>
    <m/>
    <m/>
    <m/>
    <s v="No"/>
    <m/>
    <m/>
    <m/>
    <m/>
    <m/>
    <m/>
  </r>
  <r>
    <n v="876"/>
    <x v="11"/>
    <s v="Installer - Frameless Glass Doors/Windows"/>
    <s v="FFS/Q6104"/>
    <x v="1"/>
    <m/>
    <m/>
    <m/>
    <m/>
    <m/>
    <n v="5"/>
    <n v="1"/>
    <s v="10th Pass Preferably"/>
    <m/>
    <m/>
    <n v="400"/>
    <m/>
    <m/>
    <m/>
    <m/>
    <m/>
    <m/>
    <s v="II"/>
    <s v="A"/>
    <m/>
    <m/>
    <m/>
    <s v="No"/>
    <m/>
    <m/>
    <m/>
    <m/>
    <m/>
    <m/>
  </r>
  <r>
    <n v="877"/>
    <x v="11"/>
    <s v="Junior Assistant - Door Installation"/>
    <s v="FFS/Q6105"/>
    <x v="5"/>
    <m/>
    <m/>
    <m/>
    <m/>
    <m/>
    <n v="5"/>
    <n v="1"/>
    <s v="5th pass (Primary Education) Preferably"/>
    <m/>
    <m/>
    <n v="300"/>
    <m/>
    <m/>
    <m/>
    <m/>
    <m/>
    <m/>
    <s v="II"/>
    <s v="A"/>
    <m/>
    <m/>
    <m/>
    <s v="No"/>
    <m/>
    <m/>
    <m/>
    <m/>
    <m/>
    <m/>
  </r>
  <r>
    <n v="878"/>
    <x v="11"/>
    <s v="Cane Seat Weaver"/>
    <s v="FFS/Q4106"/>
    <x v="0"/>
    <m/>
    <m/>
    <m/>
    <m/>
    <m/>
    <n v="4"/>
    <n v="1"/>
    <s v="8th Pass Preferably"/>
    <m/>
    <m/>
    <n v="150"/>
    <m/>
    <m/>
    <m/>
    <m/>
    <m/>
    <m/>
    <s v="II"/>
    <s v="A"/>
    <m/>
    <m/>
    <m/>
    <s v="No"/>
    <m/>
    <m/>
    <m/>
    <m/>
    <m/>
    <m/>
  </r>
  <r>
    <n v="879"/>
    <x v="11"/>
    <s v="Slivering Machine Operator"/>
    <s v="FFS/Q4105"/>
    <x v="0"/>
    <m/>
    <m/>
    <m/>
    <m/>
    <m/>
    <n v="5"/>
    <n v="1"/>
    <s v="8th Pass Preferably"/>
    <m/>
    <m/>
    <n v="350"/>
    <m/>
    <m/>
    <m/>
    <m/>
    <m/>
    <m/>
    <s v="II"/>
    <s v="A"/>
    <m/>
    <m/>
    <m/>
    <s v="No"/>
    <m/>
    <m/>
    <m/>
    <m/>
    <m/>
    <m/>
  </r>
  <r>
    <n v="880"/>
    <x v="11"/>
    <s v="Finisher  - Bamboo Furniture"/>
    <s v="FFS/Q4104"/>
    <x v="0"/>
    <m/>
    <m/>
    <m/>
    <m/>
    <m/>
    <n v="5"/>
    <n v="1"/>
    <s v="5th Pass Preferably"/>
    <m/>
    <m/>
    <n v="200"/>
    <m/>
    <m/>
    <m/>
    <m/>
    <m/>
    <m/>
    <s v="II"/>
    <s v="A"/>
    <m/>
    <m/>
    <m/>
    <s v="No"/>
    <m/>
    <m/>
    <m/>
    <m/>
    <m/>
    <m/>
  </r>
  <r>
    <n v="881"/>
    <x v="11"/>
    <s v="Round Bamboo Furniture Maker"/>
    <s v="FFS/Q4101"/>
    <x v="1"/>
    <m/>
    <m/>
    <m/>
    <m/>
    <m/>
    <n v="5"/>
    <n v="1"/>
    <s v="5th Pass Preferably"/>
    <m/>
    <m/>
    <n v="200"/>
    <m/>
    <m/>
    <m/>
    <m/>
    <m/>
    <m/>
    <s v="II"/>
    <s v="A"/>
    <m/>
    <m/>
    <m/>
    <s v="No"/>
    <m/>
    <m/>
    <m/>
    <m/>
    <m/>
    <m/>
  </r>
  <r>
    <n v="882"/>
    <x v="11"/>
    <s v="Lead Furniture Maker"/>
    <s v="FFS/Q4102"/>
    <x v="1"/>
    <m/>
    <m/>
    <m/>
    <m/>
    <m/>
    <n v="5"/>
    <n v="1"/>
    <s v="5th Pass Preferably"/>
    <m/>
    <m/>
    <n v="260"/>
    <m/>
    <m/>
    <m/>
    <m/>
    <m/>
    <m/>
    <s v="II"/>
    <s v="A"/>
    <m/>
    <m/>
    <m/>
    <s v="No"/>
    <m/>
    <m/>
    <m/>
    <m/>
    <m/>
    <m/>
  </r>
  <r>
    <n v="883"/>
    <x v="11"/>
    <s v="Molded Component Maker"/>
    <s v="FFS/Q4103"/>
    <x v="0"/>
    <m/>
    <m/>
    <m/>
    <m/>
    <m/>
    <n v="4"/>
    <n v="1"/>
    <s v="8th Pass Preferaby"/>
    <m/>
    <m/>
    <n v="260"/>
    <m/>
    <m/>
    <m/>
    <m/>
    <m/>
    <m/>
    <s v="II"/>
    <s v="A"/>
    <m/>
    <m/>
    <m/>
    <s v="No"/>
    <m/>
    <m/>
    <m/>
    <m/>
    <m/>
    <m/>
  </r>
  <r>
    <n v="884"/>
    <x v="11"/>
    <s v="Assistant Carpenter-Wooden Furniture "/>
    <s v="FFS/Q0103"/>
    <x v="0"/>
    <m/>
    <m/>
    <m/>
    <m/>
    <m/>
    <n v="5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5"/>
    <x v="11"/>
    <s v="Lead Carpenter-Wooden Furniture "/>
    <s v="FFS/Q0104"/>
    <x v="1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6"/>
    <x v="11"/>
    <s v="Lead Sofa Maker-Wooden Furniture "/>
    <s v="FFS/Q0107"/>
    <x v="1"/>
    <m/>
    <m/>
    <m/>
    <m/>
    <m/>
    <n v="6"/>
    <n v="1"/>
    <s v="8th Pass Preferaby"/>
    <m/>
    <m/>
    <m/>
    <m/>
    <m/>
    <m/>
    <m/>
    <m/>
    <m/>
    <s v="II"/>
    <s v="A &amp;B"/>
    <m/>
    <m/>
    <m/>
    <s v="No"/>
    <d v="2017-07-12T00:00:00"/>
    <m/>
    <m/>
    <m/>
    <m/>
    <m/>
  </r>
  <r>
    <n v="887"/>
    <x v="11"/>
    <s v="Assembler–Modular Furniture"/>
    <s v="FFS/Q5101"/>
    <x v="0"/>
    <m/>
    <m/>
    <m/>
    <m/>
    <m/>
    <n v="4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8"/>
    <x v="11"/>
    <s v="Cabinet Maker–Modular Furniture-Kitchen"/>
    <s v="FFS/Q5102"/>
    <x v="0"/>
    <m/>
    <m/>
    <m/>
    <m/>
    <m/>
    <n v="4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9"/>
    <x v="11"/>
    <s v="Lead Assembler-Modular Furniture"/>
    <s v="FFS/Q5103"/>
    <x v="1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90"/>
    <x v="11"/>
    <s v="Design Assistant-Wooden/modular Furniture "/>
    <s v="FFS/Q0106"/>
    <x v="1"/>
    <m/>
    <m/>
    <m/>
    <m/>
    <m/>
    <n v="4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1"/>
    <x v="11"/>
    <s v="Design Supervisor -Wooden/modular Furniture "/>
    <s v="FFS/Q0108"/>
    <x v="3"/>
    <m/>
    <m/>
    <m/>
    <m/>
    <m/>
    <n v="6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2"/>
    <x v="11"/>
    <s v="Lead Wood Quality Examiner-Wooden Furniture "/>
    <s v="FFS/Q0109"/>
    <x v="1"/>
    <m/>
    <m/>
    <m/>
    <m/>
    <m/>
    <n v="5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3"/>
    <x v="11"/>
    <s v="Fitter/Assembler- Doors/Windows- Glass"/>
    <s v="FFS/Q6101"/>
    <x v="0"/>
    <s v="Option"/>
    <n v="1"/>
    <s v="O1:Wooden/Aluminium"/>
    <n v="4"/>
    <n v="1"/>
    <n v="5"/>
    <n v="1"/>
    <s v="5th Class,Preferably"/>
    <m/>
    <m/>
    <m/>
    <m/>
    <m/>
    <m/>
    <m/>
    <m/>
    <m/>
    <s v="II"/>
    <s v="A"/>
    <m/>
    <m/>
    <m/>
    <s v="No"/>
    <d v="2017-07-12T00:00:00"/>
    <m/>
    <m/>
    <m/>
    <m/>
    <m/>
  </r>
  <r>
    <n v="894"/>
    <x v="11"/>
    <s v="Assistant Furniture Finisher- wooden/metal furniture"/>
    <s v="FFS/Q0110"/>
    <x v="0"/>
    <m/>
    <m/>
    <m/>
    <m/>
    <m/>
    <n v="7"/>
    <n v="1"/>
    <s v="5th Class,Preferably"/>
    <m/>
    <m/>
    <m/>
    <m/>
    <m/>
    <m/>
    <m/>
    <m/>
    <m/>
    <s v="II"/>
    <s v="A"/>
    <m/>
    <m/>
    <m/>
    <s v="No"/>
    <d v="2017-07-12T00:00:00"/>
    <m/>
    <m/>
    <m/>
    <m/>
    <m/>
  </r>
  <r>
    <n v="895"/>
    <x v="11"/>
    <s v="Sales Executive- Furniture &amp; Fittings"/>
    <s v="FFS/Q8101"/>
    <x v="1"/>
    <m/>
    <m/>
    <m/>
    <m/>
    <m/>
    <n v="7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6"/>
    <x v="11"/>
    <s v="Delivery &amp; Installation Executive- Furniture &amp; Fitting"/>
    <s v="FFS/Q8102"/>
    <x v="1"/>
    <m/>
    <m/>
    <m/>
    <m/>
    <m/>
    <n v="8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7"/>
    <x v="11"/>
    <s v="Assistant Interior Designer"/>
    <s v="FFS/Q9101"/>
    <x v="0"/>
    <m/>
    <m/>
    <m/>
    <n v="5"/>
    <m/>
    <n v="5"/>
    <n v="1"/>
    <s v="Class X"/>
    <m/>
    <m/>
    <m/>
    <m/>
    <m/>
    <m/>
    <m/>
    <m/>
    <m/>
    <s v="II"/>
    <s v="A &amp;B"/>
    <m/>
    <m/>
    <m/>
    <s v="No"/>
    <d v="2017-09-13T00:00:00"/>
    <m/>
    <m/>
    <m/>
    <m/>
    <m/>
  </r>
  <r>
    <n v="898"/>
    <x v="11"/>
    <s v="Lead Interior Designer"/>
    <s v="FFS/Q9102"/>
    <x v="1"/>
    <m/>
    <m/>
    <m/>
    <n v="5"/>
    <m/>
    <n v="5"/>
    <n v="1"/>
    <s v="Class XI"/>
    <m/>
    <m/>
    <m/>
    <m/>
    <m/>
    <m/>
    <m/>
    <m/>
    <m/>
    <s v="II"/>
    <s v="A &amp;B"/>
    <m/>
    <m/>
    <m/>
    <s v="No"/>
    <d v="2017-09-13T00:00:00"/>
    <m/>
    <m/>
    <m/>
    <m/>
    <m/>
  </r>
  <r>
    <n v="899"/>
    <x v="11"/>
    <s v="Supervisor Interior Designer"/>
    <s v="FFS/Q9103"/>
    <x v="3"/>
    <m/>
    <m/>
    <m/>
    <n v="6"/>
    <m/>
    <n v="6"/>
    <n v="1"/>
    <s v="Class XII "/>
    <m/>
    <m/>
    <m/>
    <m/>
    <m/>
    <m/>
    <m/>
    <m/>
    <m/>
    <s v="II"/>
    <s v="A &amp;B"/>
    <m/>
    <m/>
    <m/>
    <s v="No"/>
    <d v="2017-09-13T00:00:00"/>
    <m/>
    <m/>
    <m/>
    <m/>
    <m/>
  </r>
  <r>
    <n v="900"/>
    <x v="11"/>
    <s v="Senior Interior Designer"/>
    <s v="FFS/Q9104"/>
    <x v="2"/>
    <m/>
    <m/>
    <m/>
    <n v="5"/>
    <m/>
    <n v="5"/>
    <n v="1"/>
    <s v="Class XII "/>
    <m/>
    <m/>
    <m/>
    <m/>
    <m/>
    <m/>
    <m/>
    <m/>
    <m/>
    <s v="II"/>
    <s v="A &amp;B"/>
    <m/>
    <m/>
    <m/>
    <s v="No"/>
    <d v="2017-09-13T00:00:00"/>
    <m/>
    <m/>
    <m/>
    <m/>
    <m/>
  </r>
  <r>
    <n v="901"/>
    <x v="12"/>
    <s v="Cast and diamonds-set jewellery - CAD Designer"/>
    <s v="G&amp;J/Q2303"/>
    <x v="1"/>
    <m/>
    <m/>
    <m/>
    <m/>
    <m/>
    <n v="4"/>
    <n v="1"/>
    <s v="12th Class, Pass with training in computer operations"/>
    <n v="24"/>
    <n v="216"/>
    <n v="240"/>
    <m/>
    <m/>
    <m/>
    <m/>
    <s v="Yes"/>
    <s v="Yes"/>
    <s v="I"/>
    <s v="A"/>
    <s v="Yes"/>
    <m/>
    <m/>
    <s v="Yes"/>
    <m/>
    <s v="9th Meeting"/>
    <m/>
    <m/>
    <m/>
    <m/>
  </r>
  <r>
    <n v="902"/>
    <x v="12"/>
    <s v="Cast and diamonds-set jewellery - CAM Machine Operator"/>
    <s v="G&amp;J/Q2401"/>
    <x v="1"/>
    <m/>
    <m/>
    <m/>
    <m/>
    <m/>
    <n v="5"/>
    <n v="1"/>
    <s v="12th Class, Pass with training in CAD design"/>
    <n v="24"/>
    <n v="226"/>
    <n v="250"/>
    <m/>
    <m/>
    <m/>
    <m/>
    <s v="Yes"/>
    <m/>
    <s v="I"/>
    <m/>
    <m/>
    <m/>
    <m/>
    <s v="No"/>
    <m/>
    <s v="9th Meeting"/>
    <m/>
    <m/>
    <m/>
    <m/>
  </r>
  <r>
    <n v="903"/>
    <x v="12"/>
    <s v="Cast and diamonds-set jewellery - Casting Machine Operator"/>
    <s v="G&amp;J/Q2801"/>
    <x v="1"/>
    <m/>
    <m/>
    <m/>
    <m/>
    <m/>
    <n v="4"/>
    <n v="1"/>
    <s v="12th Class passed"/>
    <n v="14"/>
    <n v="236"/>
    <n v="250"/>
    <m/>
    <m/>
    <m/>
    <m/>
    <s v="Yes"/>
    <m/>
    <s v="I"/>
    <m/>
    <m/>
    <m/>
    <m/>
    <s v="No"/>
    <m/>
    <s v="9th Meeting"/>
    <m/>
    <m/>
    <m/>
    <m/>
  </r>
  <r>
    <n v="904"/>
    <x v="12"/>
    <s v="Cast and diamonds-set jewellery - Filer and Assembler"/>
    <s v="G&amp;J/Q2901"/>
    <x v="0"/>
    <m/>
    <m/>
    <m/>
    <m/>
    <m/>
    <n v="4"/>
    <n v="1"/>
    <s v="12th Class,Preferably"/>
    <n v="8"/>
    <n v="42"/>
    <n v="50"/>
    <m/>
    <m/>
    <m/>
    <m/>
    <s v="Yes"/>
    <m/>
    <s v="I"/>
    <m/>
    <m/>
    <m/>
    <m/>
    <s v="No"/>
    <m/>
    <s v="9th Meeting"/>
    <m/>
    <m/>
    <m/>
    <m/>
  </r>
  <r>
    <n v="905"/>
    <x v="12"/>
    <s v="Cast and diamonds-set jewellery - Hand Sketch Designer (Basic)"/>
    <s v="G&amp;J/Q2301"/>
    <x v="0"/>
    <m/>
    <m/>
    <m/>
    <m/>
    <m/>
    <n v="4"/>
    <n v="1"/>
    <s v="10th Class, Preferably "/>
    <n v="24"/>
    <n v="126"/>
    <n v="150"/>
    <m/>
    <m/>
    <m/>
    <m/>
    <s v="Yes"/>
    <s v="Yes"/>
    <s v="I"/>
    <s v="A"/>
    <s v="Yes"/>
    <m/>
    <s v="GEM102"/>
    <s v="Yes"/>
    <m/>
    <s v="9th Meeting"/>
    <m/>
    <m/>
    <m/>
    <m/>
  </r>
  <r>
    <n v="906"/>
    <x v="12"/>
    <s v="Cast and diamonds-set jewellery - Jewellery Polisher"/>
    <s v="G&amp;J/Q3001"/>
    <x v="0"/>
    <m/>
    <m/>
    <m/>
    <m/>
    <m/>
    <n v="4"/>
    <n v="1"/>
    <s v="12th Class,Preferably"/>
    <n v="24"/>
    <n v="126"/>
    <n v="150"/>
    <m/>
    <m/>
    <m/>
    <m/>
    <s v="Yes"/>
    <m/>
    <s v="I"/>
    <m/>
    <m/>
    <s v="Addl Ready"/>
    <s v="GEM102"/>
    <s v="Yes"/>
    <m/>
    <s v="9th Meeting"/>
    <m/>
    <m/>
    <m/>
    <m/>
  </r>
  <r>
    <n v="907"/>
    <x v="12"/>
    <s v="Cast and diamonds-set jewellery - Merchandiser Design"/>
    <s v="G&amp;J/Q2302"/>
    <x v="2"/>
    <m/>
    <m/>
    <m/>
    <m/>
    <m/>
    <n v="4"/>
    <n v="1"/>
    <s v="Graduation,Preferably"/>
    <m/>
    <m/>
    <n v="240"/>
    <m/>
    <m/>
    <m/>
    <m/>
    <m/>
    <m/>
    <s v="I"/>
    <m/>
    <m/>
    <m/>
    <m/>
    <s v="Yes"/>
    <m/>
    <s v="9th Meeting"/>
    <m/>
    <m/>
    <m/>
    <m/>
  </r>
  <r>
    <n v="908"/>
    <x v="12"/>
    <s v="Cast and diamonds-set jewellery - Metal Setter (Basic)"/>
    <s v="G&amp;J/Q3103"/>
    <x v="0"/>
    <m/>
    <m/>
    <m/>
    <m/>
    <m/>
    <n v="4"/>
    <n v="1"/>
    <s v="10th Class, Preferably "/>
    <n v="8"/>
    <n v="42"/>
    <n v="50"/>
    <m/>
    <m/>
    <m/>
    <m/>
    <s v="Yes"/>
    <m/>
    <s v="I"/>
    <m/>
    <m/>
    <m/>
    <m/>
    <s v="Yes"/>
    <m/>
    <s v="9th Meeting"/>
    <m/>
    <m/>
    <m/>
    <m/>
  </r>
  <r>
    <n v="909"/>
    <x v="12"/>
    <s v="Cast and diamonds-set jewellery - Plater"/>
    <s v="G&amp;J/Q3201"/>
    <x v="1"/>
    <m/>
    <m/>
    <m/>
    <m/>
    <m/>
    <n v="4"/>
    <n v="1"/>
    <s v="Preferably Qualification shall be B.Sc chemistry with training in Computer operations"/>
    <m/>
    <m/>
    <n v="200"/>
    <m/>
    <m/>
    <m/>
    <m/>
    <m/>
    <m/>
    <s v="I"/>
    <m/>
    <m/>
    <m/>
    <m/>
    <s v="No"/>
    <m/>
    <s v="9th Meeting"/>
    <m/>
    <m/>
    <m/>
    <m/>
  </r>
  <r>
    <n v="910"/>
    <x v="12"/>
    <s v="Cast and diamonds-set jewellery - Product Development Manager"/>
    <s v="G&amp;J/Q2305"/>
    <x v="4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s v="I"/>
    <m/>
    <m/>
    <m/>
    <m/>
    <s v="No"/>
    <m/>
    <s v="9th Meeting"/>
    <m/>
    <m/>
    <m/>
    <m/>
  </r>
  <r>
    <n v="911"/>
    <x v="12"/>
    <s v="Cast and diamonds-set jewellery - Refiner"/>
    <s v="G&amp;J/Q3401"/>
    <x v="2"/>
    <m/>
    <m/>
    <m/>
    <m/>
    <m/>
    <n v="4"/>
    <n v="1"/>
    <s v="B.Sc. (Chemistry)"/>
    <m/>
    <m/>
    <n v="200"/>
    <m/>
    <m/>
    <m/>
    <m/>
    <m/>
    <m/>
    <s v="I"/>
    <m/>
    <m/>
    <m/>
    <m/>
    <s v="No"/>
    <m/>
    <s v="9th Meeting"/>
    <m/>
    <m/>
    <m/>
    <m/>
  </r>
  <r>
    <n v="912"/>
    <x v="12"/>
    <s v="Cast and diamonds-set jewellery - Rubber Mold Maker"/>
    <s v="G&amp;J/Q2603"/>
    <x v="1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s v="Yes"/>
    <m/>
    <s v="I"/>
    <s v="A"/>
    <m/>
    <m/>
    <s v="GEM203"/>
    <s v="Yes"/>
    <m/>
    <s v="9th Meeting"/>
    <m/>
    <m/>
    <m/>
    <m/>
  </r>
  <r>
    <n v="913"/>
    <x v="12"/>
    <s v="Cast and diamonds-set jewellery - Wax Piece Maker"/>
    <s v="G&amp;J/Q2602"/>
    <x v="1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s v="Yes"/>
    <m/>
    <s v="I"/>
    <s v="A"/>
    <m/>
    <m/>
    <s v="GEM203"/>
    <s v="Yes"/>
    <m/>
    <s v="9th Meeting"/>
    <m/>
    <m/>
    <m/>
    <m/>
  </r>
  <r>
    <n v="914"/>
    <x v="12"/>
    <s v="Cast and diamonds-set jewellery - Wax Tree Maker"/>
    <s v="G&amp;J/Q2601"/>
    <x v="0"/>
    <m/>
    <m/>
    <m/>
    <m/>
    <m/>
    <n v="4"/>
    <n v="1"/>
    <s v="Minimum Age - 14 Years; Minimally Qualified"/>
    <n v="24"/>
    <n v="126"/>
    <n v="150"/>
    <m/>
    <m/>
    <m/>
    <m/>
    <s v="Yes"/>
    <m/>
    <s v="I"/>
    <m/>
    <m/>
    <m/>
    <s v="GEM203"/>
    <s v="Yes"/>
    <m/>
    <s v="9th Meeting"/>
    <m/>
    <m/>
    <m/>
    <m/>
  </r>
  <r>
    <n v="915"/>
    <x v="12"/>
    <s v="Diamond Processing - Auto Blocker"/>
    <s v="G&amp;J/Q4602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16"/>
    <x v="12"/>
    <s v="Diamond Processing - Auto Bruter"/>
    <s v="G&amp;J/Q4502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Yes"/>
    <m/>
    <s v="9th Meeting"/>
    <m/>
    <m/>
    <m/>
    <m/>
  </r>
  <r>
    <n v="917"/>
    <x v="12"/>
    <s v="Diamond Processing - Blade Sawing Supervisor"/>
    <s v="G&amp;J/Q4402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18"/>
    <x v="12"/>
    <s v="Diamond Processing - Blade Sawyer"/>
    <s v="G&amp;J/Q4403"/>
    <x v="0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19"/>
    <x v="12"/>
    <s v="Diamond Processing - Boiling In-charge"/>
    <s v="G&amp;J/Q4801"/>
    <x v="5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0"/>
    <x v="12"/>
    <s v="Diamond Processing - Bottom Polisher"/>
    <s v="G&amp;J/Q4703"/>
    <x v="0"/>
    <m/>
    <m/>
    <m/>
    <m/>
    <m/>
    <n v="5"/>
    <n v="1"/>
    <s v="Minimum Age - 14 Years ; Preferable Qualification shall be 10thpass"/>
    <n v="10"/>
    <n v="62"/>
    <n v="72"/>
    <m/>
    <m/>
    <m/>
    <m/>
    <s v="Yes"/>
    <m/>
    <s v="I"/>
    <m/>
    <m/>
    <m/>
    <m/>
    <s v="Yes"/>
    <m/>
    <s v="9th Meeting"/>
    <m/>
    <m/>
    <m/>
    <m/>
  </r>
  <r>
    <n v="921"/>
    <x v="12"/>
    <s v="Diamond Processing - Cleaver"/>
    <s v="G&amp;J/Q4405"/>
    <x v="0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2"/>
    <x v="12"/>
    <s v="Diamond Processing - Final Assortment Supervisor"/>
    <s v="G&amp;J/Q4901"/>
    <x v="3"/>
    <m/>
    <m/>
    <m/>
    <m/>
    <m/>
    <n v="4"/>
    <n v="1"/>
    <s v="Minimum Age - 14 Years ; Preferable Qualification shall be 10thpass"/>
    <m/>
    <m/>
    <n v="240"/>
    <m/>
    <m/>
    <m/>
    <m/>
    <m/>
    <m/>
    <s v="I"/>
    <m/>
    <m/>
    <m/>
    <m/>
    <s v="No"/>
    <m/>
    <s v="9th Meeting"/>
    <m/>
    <m/>
    <m/>
    <m/>
  </r>
  <r>
    <n v="923"/>
    <x v="12"/>
    <s v="Diamond Processing - Inclusion Plotter"/>
    <s v="G&amp;J/Q4203"/>
    <x v="1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4"/>
    <x v="12"/>
    <s v="Diamond Processing - Issue-Return In-charge"/>
    <s v="G&amp;J/Q4301"/>
    <x v="0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5"/>
    <x v="12"/>
    <s v="Diamond Processing - Laser Sawing Machine Operator"/>
    <s v="G&amp;J/Q4404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6"/>
    <x v="12"/>
    <s v="Diamond Processing - Laser Supervisor"/>
    <s v="G&amp;J/Q4401"/>
    <x v="3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s v="I"/>
    <m/>
    <m/>
    <m/>
    <m/>
    <s v="No"/>
    <m/>
    <s v="9th Meeting"/>
    <m/>
    <m/>
    <m/>
    <m/>
  </r>
  <r>
    <n v="927"/>
    <x v="12"/>
    <s v="Diamond Processing - Manual Blocker"/>
    <s v="G&amp;J/Q4603"/>
    <x v="0"/>
    <m/>
    <m/>
    <m/>
    <m/>
    <m/>
    <n v="5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28"/>
    <x v="12"/>
    <s v="Diamond Processing - Manual Bruter"/>
    <s v="G&amp;J/Q4503"/>
    <x v="0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29"/>
    <x v="12"/>
    <s v="Diamond Processing - Planner"/>
    <s v="G&amp;J/Q4202"/>
    <x v="1"/>
    <m/>
    <m/>
    <m/>
    <m/>
    <m/>
    <n v="4"/>
    <n v="1"/>
    <s v="Minimum Age - 14 Years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30"/>
    <x v="12"/>
    <s v="Diamond Processing - Planning Supervisor"/>
    <s v="G&amp;J/Q4205"/>
    <x v="3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s v="I"/>
    <m/>
    <m/>
    <m/>
    <m/>
    <s v="No"/>
    <m/>
    <s v="9th Meeting"/>
    <m/>
    <m/>
    <m/>
    <m/>
  </r>
  <r>
    <n v="931"/>
    <x v="12"/>
    <s v="Diamond Processing - Polishing Supervisor"/>
    <s v="G&amp;J/Q4701"/>
    <x v="3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s v="I"/>
    <m/>
    <m/>
    <m/>
    <m/>
    <s v="No"/>
    <m/>
    <s v="9th Meeting"/>
    <m/>
    <m/>
    <m/>
    <m/>
  </r>
  <r>
    <n v="932"/>
    <x v="12"/>
    <s v="Diamond Processing - Rough Marker"/>
    <s v="G&amp;J/Q4102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3"/>
    <x v="12"/>
    <s v="Diamond Processing - Spectrum Operator"/>
    <s v="G&amp;J/Q4204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4"/>
    <x v="12"/>
    <s v="Diamond Processing - Supervisor - Blocking"/>
    <s v="G&amp;J/Q4601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35"/>
    <x v="12"/>
    <s v="Diamond Processing - Supervisor - Bruting"/>
    <s v="G&amp;J/Q4501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36"/>
    <x v="12"/>
    <s v="Diamond Processing - Symmetry Analyser Machine Operator"/>
    <s v="G&amp;J/Q4705"/>
    <x v="5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7"/>
    <x v="12"/>
    <s v="Diamond Processing - Table Cutter"/>
    <s v="G&amp;J/Q4604"/>
    <x v="0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38"/>
    <x v="12"/>
    <s v="Diamond Processing - Weigher"/>
    <s v="G&amp;J/Q4303"/>
    <x v="7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9"/>
    <x v="12"/>
    <s v="Diamond Processing - Window Opener"/>
    <s v="G&amp;J/Q4103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40"/>
    <x v="12"/>
    <s v="Gemstone Processing - Driller"/>
    <s v="G&amp;J/Q6801"/>
    <x v="5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41"/>
    <x v="12"/>
    <s v="Gemstone Processing - Facet Maker"/>
    <s v="G&amp;J/Q6704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Yes"/>
    <m/>
    <s v="9th Meeting"/>
    <m/>
    <m/>
    <m/>
    <m/>
  </r>
  <r>
    <n v="942"/>
    <x v="12"/>
    <s v="Gemstone Processing - Final Shaper and Calibrator"/>
    <s v="G&amp;J/Q6603"/>
    <x v="1"/>
    <m/>
    <m/>
    <m/>
    <m/>
    <m/>
    <n v="5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43"/>
    <x v="12"/>
    <s v="Gemstone Processing - Girdle Polisher"/>
    <s v="G&amp;J/Q6703"/>
    <x v="0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44"/>
    <x v="12"/>
    <s v="Gemstone Processing - Inventory Manager - Wholesale"/>
    <s v="G&amp;J/Q7102"/>
    <x v="1"/>
    <m/>
    <m/>
    <m/>
    <m/>
    <m/>
    <n v="1"/>
    <n v="1"/>
    <s v="Minimum Age - 14 Years ; Preferable Qualification shall be 10thpass"/>
    <m/>
    <m/>
    <n v="150"/>
    <m/>
    <m/>
    <m/>
    <m/>
    <m/>
    <m/>
    <s v="I"/>
    <s v="A"/>
    <m/>
    <m/>
    <m/>
    <s v="No"/>
    <m/>
    <s v="9th Meeting"/>
    <m/>
    <m/>
    <m/>
    <m/>
  </r>
  <r>
    <n v="945"/>
    <x v="12"/>
    <s v="Gemstone Processing - Packager and Dispatcher"/>
    <s v="G&amp;J/Q7002"/>
    <x v="5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s v="I"/>
    <m/>
    <m/>
    <m/>
    <m/>
    <s v="No"/>
    <m/>
    <s v="9th Meeting"/>
    <m/>
    <m/>
    <m/>
    <m/>
  </r>
  <r>
    <n v="946"/>
    <x v="12"/>
    <s v="Gemstone Processing - Polisher"/>
    <s v="G&amp;J/Q6701"/>
    <x v="0"/>
    <m/>
    <m/>
    <m/>
    <m/>
    <m/>
    <n v="5"/>
    <n v="1"/>
    <s v="Minimum Age - 14 Years ; Preferable Qualification shall be 10th pass"/>
    <n v="24"/>
    <n v="126"/>
    <n v="150"/>
    <m/>
    <m/>
    <m/>
    <m/>
    <s v="Yes"/>
    <m/>
    <s v="I"/>
    <m/>
    <m/>
    <m/>
    <s v="GEM101"/>
    <s v="Yes"/>
    <m/>
    <s v="9th Meeting"/>
    <m/>
    <m/>
    <m/>
    <m/>
  </r>
  <r>
    <n v="947"/>
    <x v="12"/>
    <s v="Gemstone Processing – Pre-shaper"/>
    <s v="G&amp;J/Q6602"/>
    <x v="0"/>
    <m/>
    <m/>
    <m/>
    <m/>
    <m/>
    <n v="6"/>
    <n v="1"/>
    <s v="10th Class ,Preferably"/>
    <n v="13"/>
    <n v="87"/>
    <n v="100"/>
    <m/>
    <m/>
    <m/>
    <m/>
    <s v="Yes"/>
    <m/>
    <s v="I"/>
    <m/>
    <m/>
    <m/>
    <m/>
    <s v="No"/>
    <m/>
    <s v="9th Meeting"/>
    <m/>
    <m/>
    <m/>
    <m/>
  </r>
  <r>
    <n v="948"/>
    <x v="12"/>
    <s v="Gemstone Processing - Rough Cutter"/>
    <s v="G&amp;J/Q6502"/>
    <x v="0"/>
    <m/>
    <m/>
    <m/>
    <m/>
    <m/>
    <n v="4"/>
    <n v="1"/>
    <s v="10th Class ,Preferably"/>
    <n v="24"/>
    <n v="126"/>
    <n v="150"/>
    <m/>
    <m/>
    <m/>
    <m/>
    <s v="Yes"/>
    <m/>
    <s v="I"/>
    <m/>
    <m/>
    <m/>
    <s v="GEM101"/>
    <s v="No"/>
    <m/>
    <s v="9th Meeting"/>
    <m/>
    <m/>
    <m/>
    <m/>
  </r>
  <r>
    <n v="949"/>
    <x v="12"/>
    <s v="Gemstone Processing - Supervisor Faceting and Polishing"/>
    <s v="G&amp;J/Q6705"/>
    <x v="3"/>
    <m/>
    <m/>
    <m/>
    <m/>
    <m/>
    <n v="4"/>
    <n v="1"/>
    <s v="10th Class ,Preferably"/>
    <m/>
    <m/>
    <n v="300"/>
    <m/>
    <m/>
    <m/>
    <m/>
    <m/>
    <m/>
    <s v="I"/>
    <m/>
    <m/>
    <m/>
    <m/>
    <s v="No"/>
    <m/>
    <s v="9th Meeting"/>
    <m/>
    <m/>
    <m/>
    <m/>
  </r>
  <r>
    <n v="950"/>
    <x v="12"/>
    <s v="Gemstone Processing - Thread Maker"/>
    <s v="G&amp;J/Q6901"/>
    <x v="5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51"/>
    <x v="12"/>
    <s v="Handmade Gold and Gems-set Jewellery - Assayer and Hallmark Administrator"/>
    <s v="G&amp;J/Q0402"/>
    <x v="2"/>
    <m/>
    <m/>
    <m/>
    <m/>
    <m/>
    <n v="4"/>
    <n v="1"/>
    <s v="B.Sc. (Chemistry) "/>
    <m/>
    <m/>
    <n v="240"/>
    <m/>
    <m/>
    <m/>
    <m/>
    <m/>
    <m/>
    <s v="I"/>
    <m/>
    <m/>
    <m/>
    <m/>
    <s v="No"/>
    <m/>
    <s v="9th Meeting"/>
    <m/>
    <m/>
    <m/>
    <m/>
  </r>
  <r>
    <n v="952"/>
    <x v="12"/>
    <s v="Handmade Gold and Gems-set Jewellery - Final QC and Inspector"/>
    <s v="G&amp;J/Q1002"/>
    <x v="3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53"/>
    <x v="12"/>
    <s v="Handmade Gold and Gems-set Jewellery - Gold Melter and Refiner"/>
    <s v="G&amp;J/Q0401"/>
    <x v="4"/>
    <m/>
    <m/>
    <m/>
    <m/>
    <m/>
    <n v="4"/>
    <n v="1"/>
    <s v="B.Sc. (Chemistry)"/>
    <m/>
    <m/>
    <n v="200"/>
    <m/>
    <m/>
    <m/>
    <m/>
    <m/>
    <m/>
    <s v="I"/>
    <m/>
    <m/>
    <m/>
    <m/>
    <s v="No"/>
    <m/>
    <s v="9th Meeting"/>
    <m/>
    <m/>
    <m/>
    <m/>
  </r>
  <r>
    <n v="954"/>
    <x v="12"/>
    <s v="Handmade Gold and Gems-set Jewellery - Goldsmith - Chettinadu Jewellery"/>
    <s v="G&amp;J/Q0904"/>
    <x v="1"/>
    <m/>
    <m/>
    <m/>
    <m/>
    <m/>
    <n v="5"/>
    <n v="1"/>
    <s v="10th Class ,Preferably"/>
    <m/>
    <m/>
    <n v="200"/>
    <m/>
    <m/>
    <m/>
    <m/>
    <m/>
    <m/>
    <s v="I"/>
    <s v="A"/>
    <m/>
    <m/>
    <m/>
    <s v="No"/>
    <m/>
    <s v="9th Meeting"/>
    <m/>
    <m/>
    <m/>
    <m/>
  </r>
  <r>
    <n v="955"/>
    <x v="12"/>
    <s v="Handmade Gold and Gems-set Jewellery - Goldsmith - Components"/>
    <s v="G&amp;J/Q0603"/>
    <x v="0"/>
    <m/>
    <m/>
    <m/>
    <m/>
    <m/>
    <n v="7"/>
    <n v="1"/>
    <s v="10th Class"/>
    <n v="24"/>
    <n v="126"/>
    <n v="150"/>
    <m/>
    <m/>
    <m/>
    <m/>
    <s v="Yes"/>
    <s v="Yes"/>
    <s v="I"/>
    <s v="A"/>
    <s v="Yes"/>
    <m/>
    <s v="GEM102"/>
    <s v="Yes"/>
    <m/>
    <s v="9th Meeting"/>
    <m/>
    <m/>
    <m/>
    <m/>
  </r>
  <r>
    <n v="956"/>
    <x v="12"/>
    <s v="Handmade Gold and Gems-set Jewellery - Goldsmith - Enameller"/>
    <s v="G&amp;J/Q0902"/>
    <x v="1"/>
    <m/>
    <m/>
    <m/>
    <m/>
    <m/>
    <n v="4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57"/>
    <x v="12"/>
    <s v="Handmade Gold and Gems-set Jewellery - Goldsmith - Engraving and Embossing"/>
    <s v="G&amp;J/Q0903"/>
    <x v="1"/>
    <m/>
    <m/>
    <m/>
    <m/>
    <m/>
    <n v="4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58"/>
    <x v="12"/>
    <s v="Handmade Gold and Gems-set Jewellery - Goldsmith - Frame"/>
    <s v="G&amp;J/Q0604"/>
    <x v="1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s v="Yes"/>
    <m/>
    <s v="9th Meeting"/>
    <m/>
    <m/>
    <m/>
    <m/>
  </r>
  <r>
    <n v="959"/>
    <x v="12"/>
    <s v="Handmade Gold and Gems-set Jewellery - Goldsmith - Kundan and Jadau"/>
    <s v="G&amp;J/Q0901"/>
    <x v="1"/>
    <m/>
    <m/>
    <m/>
    <m/>
    <m/>
    <n v="6"/>
    <n v="1"/>
    <s v="Minimum Age - 14 Years ; Preferable Qualification shall be 10thpass"/>
    <m/>
    <m/>
    <n v="150"/>
    <m/>
    <m/>
    <m/>
    <m/>
    <m/>
    <m/>
    <s v="I"/>
    <s v="A"/>
    <m/>
    <m/>
    <m/>
    <s v="No"/>
    <m/>
    <s v="9th Meeting"/>
    <m/>
    <m/>
    <m/>
    <m/>
  </r>
  <r>
    <n v="960"/>
    <x v="12"/>
    <s v="Handmade Gold and Gems-set Jewellery - Locker Manager"/>
    <s v="G&amp;J/Q0302"/>
    <x v="3"/>
    <m/>
    <m/>
    <m/>
    <m/>
    <m/>
    <n v="4"/>
    <n v="1"/>
    <s v=" Graduate "/>
    <m/>
    <m/>
    <n v="200"/>
    <m/>
    <m/>
    <m/>
    <m/>
    <m/>
    <m/>
    <s v="I"/>
    <m/>
    <m/>
    <m/>
    <m/>
    <s v="No"/>
    <m/>
    <s v="9th Meeting"/>
    <m/>
    <m/>
    <m/>
    <m/>
  </r>
  <r>
    <n v="961"/>
    <x v="12"/>
    <s v="Handmade Gold and Gems-set Jewellery - Master Maker - Hand"/>
    <s v="G&amp;J/Q0501"/>
    <x v="3"/>
    <m/>
    <m/>
    <m/>
    <m/>
    <m/>
    <n v="1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62"/>
    <x v="12"/>
    <s v="Handmade Gold and Gems-set Jewellery - Order Processor"/>
    <s v="G&amp;J/Q0201"/>
    <x v="0"/>
    <m/>
    <m/>
    <m/>
    <m/>
    <m/>
    <n v="4"/>
    <n v="1"/>
    <s v="Minimally Qualified"/>
    <m/>
    <m/>
    <n v="200"/>
    <m/>
    <m/>
    <m/>
    <m/>
    <m/>
    <m/>
    <s v="I"/>
    <m/>
    <m/>
    <m/>
    <m/>
    <s v="No"/>
    <m/>
    <s v="9th Meeting"/>
    <m/>
    <m/>
    <m/>
    <m/>
  </r>
  <r>
    <n v="963"/>
    <x v="12"/>
    <s v="Handmade Gold and Gems-set Jewellery - Polisher and Cleaner"/>
    <s v="G&amp;J/Q0701"/>
    <x v="0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s v="Yes"/>
    <m/>
    <s v="9th Meeting"/>
    <m/>
    <m/>
    <m/>
    <m/>
  </r>
  <r>
    <n v="964"/>
    <x v="12"/>
    <s v="Handmade Gold and Gems-set Jewellery - Procurement Manager - Raw Materials"/>
    <s v="G&amp;J/Q0301"/>
    <x v="4"/>
    <m/>
    <m/>
    <m/>
    <m/>
    <m/>
    <n v="4"/>
    <n v="1"/>
    <s v=" Graduate "/>
    <m/>
    <m/>
    <n v="200"/>
    <m/>
    <m/>
    <m/>
    <m/>
    <m/>
    <m/>
    <s v="I"/>
    <m/>
    <m/>
    <m/>
    <m/>
    <s v="No"/>
    <m/>
    <s v="9th Meeting"/>
    <m/>
    <m/>
    <m/>
    <m/>
  </r>
  <r>
    <n v="965"/>
    <x v="12"/>
    <s v="Handmade Gold and Gems-set Jewellery - Production Manager (Handmade Jewellery)"/>
    <s v="G&amp;J/Q0101"/>
    <x v="4"/>
    <m/>
    <m/>
    <m/>
    <m/>
    <m/>
    <n v="4"/>
    <n v="1"/>
    <s v="Graduate"/>
    <m/>
    <m/>
    <n v="300"/>
    <m/>
    <m/>
    <m/>
    <m/>
    <m/>
    <m/>
    <s v="I"/>
    <m/>
    <m/>
    <m/>
    <m/>
    <s v="No"/>
    <m/>
    <s v="9th Meeting"/>
    <m/>
    <m/>
    <m/>
    <m/>
  </r>
  <r>
    <n v="966"/>
    <x v="12"/>
    <s v="Handmade Gold and Gems-set Jewellery - Setter"/>
    <s v="G&amp;J/Q0802"/>
    <x v="0"/>
    <m/>
    <m/>
    <m/>
    <m/>
    <m/>
    <n v="4"/>
    <n v="1"/>
    <s v="10th Class ,Preferably"/>
    <n v="8"/>
    <n v="42"/>
    <n v="50"/>
    <m/>
    <m/>
    <m/>
    <m/>
    <s v="Yes"/>
    <m/>
    <s v="I"/>
    <m/>
    <m/>
    <m/>
    <m/>
    <s v="Yes"/>
    <m/>
    <s v="9th Meeting"/>
    <m/>
    <m/>
    <m/>
    <m/>
  </r>
  <r>
    <n v="967"/>
    <x v="12"/>
    <s v="Handmade Gold and Gems-set Jewellery - Supervisor - Frame and Components"/>
    <s v="G&amp;J/Q0601"/>
    <x v="3"/>
    <m/>
    <m/>
    <m/>
    <m/>
    <m/>
    <n v="5"/>
    <n v="1"/>
    <s v="10th Class"/>
    <m/>
    <m/>
    <n v="240"/>
    <m/>
    <m/>
    <m/>
    <m/>
    <m/>
    <m/>
    <s v="I"/>
    <m/>
    <m/>
    <m/>
    <m/>
    <s v="No"/>
    <m/>
    <s v="9th Meeting"/>
    <m/>
    <m/>
    <m/>
    <m/>
  </r>
  <r>
    <n v="968"/>
    <x v="12"/>
    <s v="Handmade Gold and Gems-set Jewellery - Supervisor - Polishing &amp; Cleaning"/>
    <s v="G&amp;J/Q0702"/>
    <x v="3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69"/>
    <x v="12"/>
    <s v="Handmade Gold and Gems-set Jewellery - Supervisor - Setting"/>
    <s v="G&amp;J/Q0803"/>
    <x v="3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70"/>
    <x v="12"/>
    <s v="Handmade Gold and Gems-set Jewellery - Tagger and Labeler"/>
    <s v="G&amp;J/Q1001"/>
    <x v="1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71"/>
    <x v="12"/>
    <s v="Inventory Manager"/>
    <s v="G&amp;J/Q8402"/>
    <x v="1"/>
    <m/>
    <m/>
    <m/>
    <m/>
    <m/>
    <n v="3"/>
    <n v="1"/>
    <s v="Minimum Age - 14 Years ; Preferably 12th Class Pass "/>
    <m/>
    <m/>
    <n v="200"/>
    <m/>
    <m/>
    <m/>
    <m/>
    <m/>
    <m/>
    <s v="I"/>
    <m/>
    <m/>
    <m/>
    <m/>
    <s v="No"/>
    <m/>
    <s v="9th Meeting"/>
    <m/>
    <m/>
    <m/>
    <m/>
  </r>
  <r>
    <n v="972"/>
    <x v="12"/>
    <s v="Jewellery Retail - Appraiser and Valuer"/>
    <s v="G&amp;J/Q8502"/>
    <x v="3"/>
    <m/>
    <m/>
    <m/>
    <m/>
    <m/>
    <n v="3"/>
    <n v="1"/>
    <s v="Minimum Age - 14 Years ; Preferably 12th Class Pass "/>
    <m/>
    <m/>
    <n v="240"/>
    <m/>
    <m/>
    <m/>
    <m/>
    <m/>
    <m/>
    <s v="I"/>
    <m/>
    <m/>
    <m/>
    <m/>
    <s v="Yes"/>
    <m/>
    <s v="9th Meeting"/>
    <m/>
    <m/>
    <m/>
    <m/>
  </r>
  <r>
    <n v="973"/>
    <x v="12"/>
    <s v="Jewellery Retail - Cashier"/>
    <s v="G&amp;J/Q8301"/>
    <x v="1"/>
    <m/>
    <m/>
    <m/>
    <m/>
    <m/>
    <n v="3"/>
    <n v="1"/>
    <s v="Minimum Age - 14 Years ; Preferable Qualification shall be Minimum: Graduate"/>
    <m/>
    <m/>
    <n v="200"/>
    <m/>
    <m/>
    <m/>
    <m/>
    <m/>
    <m/>
    <s v="III"/>
    <m/>
    <m/>
    <m/>
    <m/>
    <s v="No"/>
    <m/>
    <s v="9th Meeting"/>
    <m/>
    <m/>
    <m/>
    <m/>
  </r>
  <r>
    <n v="974"/>
    <x v="12"/>
    <s v="Jewellery Retail - Floor Manager"/>
    <s v="G&amp;J/Q8304"/>
    <x v="3"/>
    <m/>
    <m/>
    <m/>
    <m/>
    <m/>
    <n v="6"/>
    <n v="1"/>
    <s v="Graduate"/>
    <m/>
    <m/>
    <n v="240"/>
    <m/>
    <m/>
    <m/>
    <m/>
    <m/>
    <m/>
    <s v="II"/>
    <m/>
    <m/>
    <m/>
    <m/>
    <s v="No"/>
    <m/>
    <s v="9th Meeting"/>
    <m/>
    <m/>
    <m/>
    <m/>
  </r>
  <r>
    <n v="975"/>
    <x v="12"/>
    <s v="Jewellery Retail - Labeler"/>
    <s v="G&amp;J/Q8401"/>
    <x v="0"/>
    <m/>
    <m/>
    <m/>
    <m/>
    <m/>
    <n v="3"/>
    <n v="1"/>
    <s v="10th Class ,Preferably"/>
    <m/>
    <m/>
    <n v="200"/>
    <m/>
    <m/>
    <m/>
    <m/>
    <m/>
    <m/>
    <s v="III"/>
    <m/>
    <m/>
    <m/>
    <m/>
    <s v="No"/>
    <m/>
    <s v="9th Meeting"/>
    <m/>
    <m/>
    <m/>
    <m/>
  </r>
  <r>
    <n v="976"/>
    <x v="12"/>
    <s v="Jewellery Retail - Merchandiser"/>
    <s v="G&amp;J/Q8201"/>
    <x v="2"/>
    <m/>
    <m/>
    <m/>
    <m/>
    <m/>
    <n v="4"/>
    <n v="1"/>
    <s v="Minimum Age - 14 Years ; Preferable Qualification shall be Minimum: Graduate "/>
    <m/>
    <m/>
    <n v="240"/>
    <m/>
    <m/>
    <m/>
    <m/>
    <m/>
    <m/>
    <s v="II"/>
    <m/>
    <m/>
    <m/>
    <m/>
    <s v="No"/>
    <m/>
    <s v="9th Meeting"/>
    <m/>
    <m/>
    <m/>
    <m/>
  </r>
  <r>
    <n v="977"/>
    <x v="12"/>
    <s v="Jewellery Retail - Store Manager"/>
    <s v="G&amp;J/Q8202"/>
    <x v="2"/>
    <m/>
    <m/>
    <m/>
    <m/>
    <m/>
    <n v="5"/>
    <n v="1"/>
    <s v="Minimum Age - 14 Years ; Preferable Qualification shall be Minimum: Graduate "/>
    <m/>
    <m/>
    <n v="240"/>
    <m/>
    <m/>
    <m/>
    <m/>
    <m/>
    <m/>
    <s v="II"/>
    <m/>
    <m/>
    <m/>
    <m/>
    <s v="No"/>
    <m/>
    <s v="9th Meeting"/>
    <m/>
    <m/>
    <m/>
    <m/>
  </r>
  <r>
    <n v="978"/>
    <x v="12"/>
    <s v="Diamond Processing-Assorter (Basic)"/>
    <s v="G&amp;J/Q3601"/>
    <x v="0"/>
    <m/>
    <m/>
    <m/>
    <m/>
    <m/>
    <n v="4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79"/>
    <x v="12"/>
    <s v="Diamond Processing-Assorter (Advanced)"/>
    <s v="G&amp;J/Q3603"/>
    <x v="1"/>
    <m/>
    <m/>
    <m/>
    <m/>
    <m/>
    <n v="6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80"/>
    <x v="12"/>
    <s v="Cast &amp; Diamonds set Jewellery-Wax Setter"/>
    <s v="G&amp;J/Q1701"/>
    <x v="0"/>
    <m/>
    <m/>
    <m/>
    <m/>
    <m/>
    <n v="3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81"/>
    <x v="12"/>
    <s v="Jewellery Retail-Jewellery Retail Sales Associate (Basic)"/>
    <s v="G&amp;J/Q6802"/>
    <x v="1"/>
    <m/>
    <m/>
    <m/>
    <m/>
    <m/>
    <n v="7"/>
    <n v="1"/>
    <s v="12th Standard Passed"/>
    <n v="65"/>
    <n v="85"/>
    <n v="150"/>
    <m/>
    <m/>
    <m/>
    <m/>
    <s v="Yes"/>
    <s v="Yes"/>
    <s v="II"/>
    <s v="A"/>
    <s v="Yes"/>
    <m/>
    <m/>
    <s v="Yes"/>
    <m/>
    <m/>
    <m/>
    <m/>
    <m/>
    <m/>
  </r>
  <r>
    <n v="982"/>
    <x v="13"/>
    <s v="Solar PV Installer - Civil"/>
    <s v="SGJ/Q0103"/>
    <x v="1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s v="Yes"/>
    <s v="Yes"/>
    <s v="I"/>
    <s v="A"/>
    <s v="Yes"/>
    <m/>
    <m/>
    <s v="Yes"/>
    <m/>
    <s v="12th Meeting"/>
    <m/>
    <m/>
    <m/>
    <m/>
  </r>
  <r>
    <n v="983"/>
    <x v="13"/>
    <s v="Solar PV Installer - Electrical"/>
    <s v="SGJ/Q0102"/>
    <x v="1"/>
    <m/>
    <m/>
    <m/>
    <m/>
    <m/>
    <n v="4"/>
    <n v="1"/>
    <s v="10th Class + ITI / Diploma (Electrical, Electronics)"/>
    <n v="65"/>
    <n v="135"/>
    <n v="200"/>
    <m/>
    <m/>
    <m/>
    <m/>
    <s v="Yes"/>
    <s v="Yes"/>
    <s v="I"/>
    <s v="A"/>
    <s v="Yes"/>
    <m/>
    <m/>
    <s v="Yes"/>
    <m/>
    <s v="12th Meeting"/>
    <m/>
    <m/>
    <m/>
    <m/>
  </r>
  <r>
    <n v="984"/>
    <x v="13"/>
    <s v="Solar PV Installer (Suryamitra)"/>
    <s v="SGJ/Q0101"/>
    <x v="1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s v="Yes"/>
    <s v="Yes"/>
    <s v="I"/>
    <s v="A"/>
    <s v="Yes"/>
    <m/>
    <s v="RNE701,RNE704,RNE805"/>
    <s v="Yes"/>
    <m/>
    <s v="12th Meeting"/>
    <m/>
    <m/>
    <m/>
    <m/>
  </r>
  <r>
    <n v="985"/>
    <x v="13"/>
    <s v="Wastewater Treatment Plant Helper"/>
    <s v="SGJ/Q6602"/>
    <x v="0"/>
    <m/>
    <m/>
    <m/>
    <m/>
    <m/>
    <n v="3"/>
    <n v="1"/>
    <s v="8th Class ,Preferably"/>
    <n v="50"/>
    <n v="110"/>
    <n v="160"/>
    <m/>
    <m/>
    <m/>
    <m/>
    <s v="Yes"/>
    <s v="Yes"/>
    <s v="III"/>
    <s v="A &amp; B"/>
    <s v="Yes"/>
    <m/>
    <m/>
    <s v="Yes"/>
    <m/>
    <m/>
    <m/>
    <m/>
    <m/>
    <m/>
  </r>
  <r>
    <n v="986"/>
    <x v="13"/>
    <s v="Wastewater Treatment Plant Technician "/>
    <s v="SGJ/Q6601"/>
    <x v="1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s v="Yes"/>
    <s v="Yes"/>
    <s v="III"/>
    <s v="A &amp; B"/>
    <s v="Yes"/>
    <m/>
    <m/>
    <s v="Yes"/>
    <m/>
    <m/>
    <m/>
    <m/>
    <m/>
    <m/>
  </r>
  <r>
    <n v="987"/>
    <x v="13"/>
    <s v="Rooftop Solar PV Entrepreneur"/>
    <s v="SGJ/Q0104"/>
    <x v="2"/>
    <m/>
    <m/>
    <m/>
    <m/>
    <m/>
    <n v="5"/>
    <n v="1"/>
    <s v="B.E. / B. Tech. / Any Graduate with Science background, preferred"/>
    <n v="40"/>
    <n v="40"/>
    <n v="80"/>
    <m/>
    <m/>
    <m/>
    <n v="40"/>
    <s v="Yes"/>
    <m/>
    <s v="I"/>
    <s v="A"/>
    <m/>
    <m/>
    <m/>
    <s v="No"/>
    <m/>
    <m/>
    <m/>
    <m/>
    <m/>
    <m/>
  </r>
  <r>
    <n v="988"/>
    <x v="13"/>
    <s v="Solar Proposal Evaluation Specialist"/>
    <s v="SGJ/Q0105"/>
    <x v="4"/>
    <m/>
    <m/>
    <m/>
    <m/>
    <m/>
    <n v="4"/>
    <n v="1"/>
    <s v="B.E. / B.Tech. / BBA / B.Com. / B.Sc. / C.A. _x000a_"/>
    <n v="30"/>
    <n v="50"/>
    <n v="80"/>
    <m/>
    <m/>
    <m/>
    <m/>
    <s v="Yes"/>
    <m/>
    <s v="I"/>
    <s v="A"/>
    <m/>
    <m/>
    <m/>
    <s v="No"/>
    <m/>
    <s v="15th Meeting"/>
    <m/>
    <m/>
    <m/>
    <m/>
  </r>
  <r>
    <n v="989"/>
    <x v="13"/>
    <s v="Rooftop Solar Grid Engineer"/>
    <s v="SGJ/Q0106"/>
    <x v="3"/>
    <m/>
    <m/>
    <m/>
    <m/>
    <m/>
    <n v="3"/>
    <n v="1"/>
    <s v="Diploma (Electrical, EEE) "/>
    <n v="30"/>
    <n v="50"/>
    <n v="80"/>
    <m/>
    <m/>
    <m/>
    <m/>
    <s v="Yes"/>
    <m/>
    <s v="I"/>
    <s v="A"/>
    <m/>
    <m/>
    <m/>
    <s v="No"/>
    <m/>
    <s v="15th Meeting"/>
    <m/>
    <m/>
    <m/>
    <m/>
  </r>
  <r>
    <n v="990"/>
    <x v="13"/>
    <s v="Recyclable Waste Collector &amp; Segregator"/>
    <s v="SGJ/Q6101"/>
    <x v="0"/>
    <m/>
    <m/>
    <m/>
    <m/>
    <m/>
    <n v="3"/>
    <n v="1"/>
    <s v="5th Class ,Preferably"/>
    <n v="30"/>
    <n v="130"/>
    <n v="160"/>
    <m/>
    <m/>
    <m/>
    <m/>
    <s v="Yes"/>
    <m/>
    <m/>
    <m/>
    <m/>
    <m/>
    <m/>
    <s v="No"/>
    <m/>
    <m/>
    <m/>
    <m/>
    <m/>
    <m/>
  </r>
  <r>
    <n v="991"/>
    <x v="13"/>
    <s v="Improved Cook stove Installer"/>
    <s v="SGJ/Q2101"/>
    <x v="1"/>
    <m/>
    <m/>
    <m/>
    <m/>
    <m/>
    <n v="4"/>
    <n v="1"/>
    <s v="5th Class ,Preferably"/>
    <n v="70"/>
    <n v="130"/>
    <n v="200"/>
    <m/>
    <m/>
    <m/>
    <m/>
    <s v="Yes"/>
    <m/>
    <m/>
    <m/>
    <m/>
    <m/>
    <m/>
    <s v="No"/>
    <m/>
    <m/>
    <m/>
    <m/>
    <m/>
    <m/>
  </r>
  <r>
    <n v="992"/>
    <x v="13"/>
    <s v="Safai Karmachari "/>
    <s v="SGJ/Q6102"/>
    <x v="0"/>
    <s v="Option"/>
    <n v="2"/>
    <s v="O1:Wet Cleaning O2: Mechanized Cleaning"/>
    <n v="4"/>
    <n v="2"/>
    <n v="6"/>
    <n v="1"/>
    <s v="5th Pass, preferrably"/>
    <n v="30"/>
    <n v="130"/>
    <n v="160"/>
    <m/>
    <m/>
    <m/>
    <m/>
    <s v="Yes"/>
    <m/>
    <m/>
    <m/>
    <m/>
    <m/>
    <m/>
    <s v="No"/>
    <d v="2017-06-28T00:00:00"/>
    <m/>
    <m/>
    <m/>
    <m/>
    <m/>
  </r>
  <r>
    <n v="993"/>
    <x v="13"/>
    <s v="Waste Picker"/>
    <s v="SGJ/Q6103"/>
    <x v="0"/>
    <m/>
    <m/>
    <m/>
    <m/>
    <m/>
    <n v="4"/>
    <n v="1"/>
    <s v="5th pass, preferably"/>
    <n v="30"/>
    <n v="130"/>
    <n v="160"/>
    <m/>
    <m/>
    <m/>
    <m/>
    <s v="Yes"/>
    <m/>
    <m/>
    <m/>
    <m/>
    <m/>
    <m/>
    <s v="No"/>
    <m/>
    <m/>
    <m/>
    <m/>
    <m/>
    <m/>
  </r>
  <r>
    <n v="994"/>
    <x v="13"/>
    <s v="Solar Domestic Water Heater Technician"/>
    <s v="SGJ/Q0601"/>
    <x v="1"/>
    <s v="Option"/>
    <n v="1"/>
    <s v="O1: Manufacturing  Technician"/>
    <n v="4"/>
    <n v="1"/>
    <n v="5"/>
    <n v="1"/>
    <s v="8 th pass preferably"/>
    <m/>
    <m/>
    <m/>
    <m/>
    <m/>
    <m/>
    <m/>
    <m/>
    <m/>
    <s v="I"/>
    <s v="A"/>
    <m/>
    <m/>
    <s v="RNE702, RNE703"/>
    <s v="No"/>
    <d v="2017-05-17T00:00:00"/>
    <m/>
    <m/>
    <m/>
    <m/>
    <m/>
  </r>
  <r>
    <n v="995"/>
    <x v="13"/>
    <s v="Solar PV Business Development Executive"/>
    <s v="SGJ/Q0107"/>
    <x v="3"/>
    <m/>
    <m/>
    <m/>
    <m/>
    <m/>
    <n v="4"/>
    <n v="1"/>
    <s v="B.B.A./ B.Com./ B.Tech. "/>
    <m/>
    <m/>
    <n v="140"/>
    <m/>
    <m/>
    <m/>
    <m/>
    <m/>
    <m/>
    <s v="I"/>
    <s v="A"/>
    <m/>
    <m/>
    <m/>
    <s v="No"/>
    <d v="2017-05-17T00:00:00"/>
    <m/>
    <m/>
    <m/>
    <m/>
    <m/>
  </r>
  <r>
    <n v="996"/>
    <x v="13"/>
    <s v="Solar PV Site Surveyor"/>
    <s v="SGJ/Q0108"/>
    <x v="2"/>
    <m/>
    <m/>
    <m/>
    <m/>
    <m/>
    <n v="7"/>
    <n v="1"/>
    <s v="Diploma/ B.E./ B.Tech. preferrably in Civil Engineering  "/>
    <m/>
    <m/>
    <n v="120"/>
    <m/>
    <m/>
    <m/>
    <m/>
    <m/>
    <m/>
    <s v="I"/>
    <s v="A"/>
    <m/>
    <m/>
    <m/>
    <s v="No"/>
    <d v="2017-05-17T00:00:00"/>
    <m/>
    <m/>
    <m/>
    <m/>
    <m/>
  </r>
  <r>
    <n v="997"/>
    <x v="13"/>
    <s v="Solar PV Structural Design Engineer"/>
    <s v="SGJ/Q0109"/>
    <x v="3"/>
    <m/>
    <m/>
    <m/>
    <m/>
    <m/>
    <n v="3"/>
    <n v="1"/>
    <s v="Diploma in Civil Engineering/Structural Engineering"/>
    <m/>
    <m/>
    <n v="200"/>
    <m/>
    <m/>
    <m/>
    <m/>
    <m/>
    <m/>
    <s v="I"/>
    <s v="A"/>
    <m/>
    <m/>
    <m/>
    <s v="No"/>
    <d v="2017-05-17T00:00:00"/>
    <m/>
    <m/>
    <m/>
    <m/>
    <m/>
  </r>
  <r>
    <n v="998"/>
    <x v="13"/>
    <s v="Solar PV Designer"/>
    <s v="SGJ/Q0110"/>
    <x v="4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s v="I"/>
    <s v="A"/>
    <m/>
    <m/>
    <m/>
    <s v="No"/>
    <d v="2017-05-17T00:00:00"/>
    <m/>
    <m/>
    <m/>
    <m/>
    <m/>
  </r>
  <r>
    <n v="999"/>
    <x v="13"/>
    <s v="Solar PV Manufacturing Technician"/>
    <s v="SGJ/Q0119"/>
    <x v="1"/>
    <m/>
    <m/>
    <m/>
    <m/>
    <m/>
    <n v="3"/>
    <n v="1"/>
    <s v="10th pass preferrably"/>
    <m/>
    <m/>
    <n v="200"/>
    <m/>
    <m/>
    <m/>
    <m/>
    <m/>
    <m/>
    <s v="I"/>
    <s v="A"/>
    <m/>
    <m/>
    <m/>
    <s v="No"/>
    <d v="2017-05-17T00:00:00"/>
    <m/>
    <m/>
    <m/>
    <m/>
    <m/>
  </r>
  <r>
    <n v="1000"/>
    <x v="13"/>
    <s v="Solar PV Project Helper"/>
    <s v="SGJ/Q0111"/>
    <x v="5"/>
    <m/>
    <m/>
    <m/>
    <m/>
    <m/>
    <n v="3"/>
    <n v="1"/>
    <s v="5th pass preferably"/>
    <m/>
    <m/>
    <n v="200"/>
    <m/>
    <m/>
    <m/>
    <m/>
    <m/>
    <m/>
    <s v="I"/>
    <s v="A"/>
    <m/>
    <m/>
    <m/>
    <s v="No"/>
    <d v="2017-06-14T00:00:00"/>
    <m/>
    <m/>
    <m/>
    <m/>
    <m/>
  </r>
  <r>
    <n v="1001"/>
    <x v="13"/>
    <s v="Solar PV Engineer"/>
    <s v="SGJ/Q0112"/>
    <x v="3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s v="I"/>
    <s v="A"/>
    <m/>
    <m/>
    <m/>
    <s v="No"/>
    <d v="2017-06-14T00:00:00"/>
    <m/>
    <m/>
    <m/>
    <m/>
    <m/>
  </r>
  <r>
    <n v="1002"/>
    <x v="13"/>
    <s v="Solar Site In charge"/>
    <s v="SGJ/Q0113"/>
    <x v="2"/>
    <m/>
    <m/>
    <m/>
    <m/>
    <m/>
    <n v="3"/>
    <n v="1"/>
    <s v="B.E (Civil/Mechanical/EEE/Instrumentation/Construction Management )"/>
    <m/>
    <m/>
    <n v="200"/>
    <m/>
    <m/>
    <m/>
    <m/>
    <m/>
    <m/>
    <s v="I"/>
    <s v="A"/>
    <m/>
    <m/>
    <m/>
    <s v="No"/>
    <d v="2017-06-14T00:00:00"/>
    <m/>
    <m/>
    <m/>
    <m/>
    <m/>
  </r>
  <r>
    <n v="1003"/>
    <x v="13"/>
    <s v="Solar PV Project Manager (E&amp;C) "/>
    <s v="SGJ/Q0114"/>
    <x v="4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s v="I"/>
    <s v="A"/>
    <m/>
    <m/>
    <m/>
    <s v="No"/>
    <d v="2017-06-14T00:00:00"/>
    <m/>
    <m/>
    <m/>
    <m/>
    <m/>
  </r>
  <r>
    <n v="1004"/>
    <x v="13"/>
    <s v="Solar PV Maintenance Technician - Electrical (Ground Mount)"/>
    <s v="SGJ/Q0115"/>
    <x v="1"/>
    <m/>
    <m/>
    <m/>
    <m/>
    <m/>
    <n v="3"/>
    <n v="1"/>
    <s v="ITI - Electrical and Electronics "/>
    <m/>
    <m/>
    <n v="200"/>
    <m/>
    <m/>
    <m/>
    <m/>
    <m/>
    <m/>
    <s v="I"/>
    <s v="A"/>
    <m/>
    <m/>
    <m/>
    <s v="No"/>
    <d v="2017-06-14T00:00:00"/>
    <m/>
    <m/>
    <m/>
    <m/>
    <m/>
  </r>
  <r>
    <n v="1005"/>
    <x v="13"/>
    <s v="Solar PV Maintenance Technician - Civil (Ground Mount)  "/>
    <s v="SGJ/Q0116"/>
    <x v="1"/>
    <m/>
    <m/>
    <m/>
    <m/>
    <m/>
    <n v="3"/>
    <n v="1"/>
    <s v="10th pass preferred"/>
    <m/>
    <m/>
    <n v="200"/>
    <m/>
    <m/>
    <m/>
    <m/>
    <m/>
    <m/>
    <s v="I"/>
    <s v="A"/>
    <m/>
    <m/>
    <m/>
    <s v="No"/>
    <d v="2017-06-14T00:00:00"/>
    <m/>
    <m/>
    <m/>
    <m/>
    <m/>
  </r>
  <r>
    <n v="1006"/>
    <x v="13"/>
    <s v="Solar PV O&amp;M Engineer"/>
    <s v="SGJ/Q0117"/>
    <x v="3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s v="I"/>
    <s v="A"/>
    <m/>
    <m/>
    <m/>
    <s v="No"/>
    <d v="2017-06-14T00:00:00"/>
    <m/>
    <m/>
    <m/>
    <m/>
    <m/>
  </r>
  <r>
    <n v="1007"/>
    <x v="13"/>
    <s v="Solar Off Grid Entrepreneur"/>
    <s v="SGJ/Q0118"/>
    <x v="3"/>
    <m/>
    <m/>
    <m/>
    <m/>
    <m/>
    <n v="6"/>
    <n v="1"/>
    <s v="12th pass preferably"/>
    <m/>
    <m/>
    <n v="200"/>
    <m/>
    <m/>
    <m/>
    <m/>
    <m/>
    <m/>
    <s v="I"/>
    <s v="A"/>
    <m/>
    <m/>
    <m/>
    <s v="No"/>
    <d v="2017-06-14T00:00:00"/>
    <m/>
    <m/>
    <m/>
    <m/>
    <m/>
  </r>
  <r>
    <n v="1008"/>
    <x v="13"/>
    <s v="Solar Thermal Plant Installation &amp; Maintenance Technician"/>
    <s v="SGJ/Q0602"/>
    <x v="1"/>
    <m/>
    <m/>
    <m/>
    <m/>
    <m/>
    <n v="4"/>
    <n v="1"/>
    <s v="10th pass + ITI / Diploma (Civil, Plumbing, Mechanical)"/>
    <m/>
    <m/>
    <n v="280"/>
    <m/>
    <m/>
    <m/>
    <m/>
    <m/>
    <m/>
    <s v="I"/>
    <s v="A"/>
    <m/>
    <m/>
    <m/>
    <s v="No"/>
    <d v="2017-06-14T00:00:00"/>
    <m/>
    <m/>
    <m/>
    <m/>
    <m/>
  </r>
  <r>
    <n v="1009"/>
    <x v="13"/>
    <s v="Solar Thermal Engineer -Industrial Process Heat "/>
    <s v="SGJ/Q0603"/>
    <x v="3"/>
    <s v="Option"/>
    <n v="1"/>
    <s v="O1: Consultant"/>
    <n v="5"/>
    <n v="1"/>
    <n v="6"/>
    <n v="1"/>
    <s v="B.E. / B.Tech (Mechanical /Chemical/ Civil)"/>
    <m/>
    <m/>
    <m/>
    <m/>
    <m/>
    <m/>
    <m/>
    <m/>
    <m/>
    <s v="I"/>
    <s v="A"/>
    <m/>
    <m/>
    <m/>
    <s v="No"/>
    <d v="2017-06-14T00:00:00"/>
    <m/>
    <m/>
    <m/>
    <m/>
    <m/>
  </r>
  <r>
    <n v="1010"/>
    <x v="13"/>
    <s v="Portable Improved Cook stove Assembler"/>
    <s v="SGJ/Q2102"/>
    <x v="0"/>
    <m/>
    <m/>
    <m/>
    <m/>
    <m/>
    <n v="3"/>
    <n v="1"/>
    <s v="10th Pass"/>
    <m/>
    <m/>
    <m/>
    <m/>
    <m/>
    <m/>
    <m/>
    <m/>
    <m/>
    <s v="I"/>
    <s v="A"/>
    <m/>
    <m/>
    <m/>
    <s v="No"/>
    <d v="2017-07-25T00:00:00"/>
    <m/>
    <m/>
    <m/>
    <m/>
    <m/>
  </r>
  <r>
    <n v="1011"/>
    <x v="13"/>
    <s v="Solar Lighting Technician"/>
    <s v="SGJ/Q0201"/>
    <x v="1"/>
    <s v="Option"/>
    <n v="2"/>
    <s v="O1: Solar Home Lighting System/Solar Street Lights "/>
    <n v="2"/>
    <m/>
    <n v="6"/>
    <n v="1"/>
    <s v="8th Pass, Preferably"/>
    <m/>
    <m/>
    <m/>
    <m/>
    <m/>
    <m/>
    <m/>
    <m/>
    <m/>
    <n v="1"/>
    <s v="A"/>
    <m/>
    <m/>
    <m/>
    <s v="No"/>
    <d v="2017-08-23T00:00:00"/>
    <m/>
    <m/>
    <m/>
    <m/>
    <m/>
  </r>
  <r>
    <n v="1012"/>
    <x v="14"/>
    <s v="Abrasion machine operator "/>
    <s v="HCS/Q2303"/>
    <x v="1"/>
    <m/>
    <m/>
    <m/>
    <m/>
    <m/>
    <n v="4"/>
    <n v="1"/>
    <s v="5th Class, Pass (Primary Education)"/>
    <m/>
    <m/>
    <n v="220"/>
    <m/>
    <m/>
    <m/>
    <m/>
    <m/>
    <m/>
    <s v="II"/>
    <m/>
    <m/>
    <m/>
    <m/>
    <s v="No"/>
    <m/>
    <m/>
    <m/>
    <m/>
    <m/>
    <m/>
  </r>
  <r>
    <n v="1013"/>
    <x v="14"/>
    <s v="Acid cleaner"/>
    <s v="HCS/Q3001"/>
    <x v="1"/>
    <m/>
    <m/>
    <m/>
    <m/>
    <m/>
    <n v="6"/>
    <n v="1"/>
    <s v="Minimum 8th pass"/>
    <m/>
    <m/>
    <n v="280"/>
    <m/>
    <m/>
    <m/>
    <m/>
    <m/>
    <m/>
    <s v="II"/>
    <m/>
    <m/>
    <m/>
    <m/>
    <s v="No"/>
    <m/>
    <m/>
    <m/>
    <m/>
    <m/>
    <m/>
  </r>
  <r>
    <n v="1014"/>
    <x v="14"/>
    <s v="Agarbatti Packer"/>
    <s v="HCS/Q8002"/>
    <x v="0"/>
    <m/>
    <m/>
    <m/>
    <m/>
    <m/>
    <n v="6"/>
    <n v="1"/>
    <s v="5th Class ,Preferably"/>
    <n v="65"/>
    <n v="155"/>
    <n v="220"/>
    <m/>
    <m/>
    <m/>
    <m/>
    <s v="Yes"/>
    <s v="Yes"/>
    <s v="II"/>
    <s v="A"/>
    <s v="Yes"/>
    <m/>
    <m/>
    <s v="Yes"/>
    <m/>
    <m/>
    <m/>
    <m/>
    <m/>
    <m/>
  </r>
  <r>
    <n v="1015"/>
    <x v="14"/>
    <s v="Agarbatti Perfume Applicator"/>
    <s v="HCS/Q8001"/>
    <x v="0"/>
    <m/>
    <m/>
    <m/>
    <m/>
    <m/>
    <n v="5"/>
    <n v="1"/>
    <s v="5th Class ,Preferably"/>
    <m/>
    <m/>
    <n v="120"/>
    <m/>
    <m/>
    <m/>
    <m/>
    <m/>
    <m/>
    <s v="II"/>
    <m/>
    <m/>
    <m/>
    <m/>
    <s v="No"/>
    <m/>
    <m/>
    <m/>
    <m/>
    <m/>
    <m/>
  </r>
  <r>
    <n v="1016"/>
    <x v="14"/>
    <s v="Artisan"/>
    <s v="HCS/Q4501"/>
    <x v="1"/>
    <m/>
    <m/>
    <m/>
    <m/>
    <m/>
    <n v="6"/>
    <n v="1"/>
    <s v="12th Class, Pass Preferably having certificates/diploma in fine arts"/>
    <m/>
    <m/>
    <n v="200"/>
    <m/>
    <m/>
    <m/>
    <m/>
    <m/>
    <m/>
    <s v="III"/>
    <m/>
    <m/>
    <m/>
    <m/>
    <s v="No"/>
    <m/>
    <m/>
    <m/>
    <m/>
    <m/>
    <m/>
  </r>
  <r>
    <n v="1017"/>
    <x v="14"/>
    <s v="Assembly Machine Operator"/>
    <s v="HCS/Q6902"/>
    <x v="1"/>
    <m/>
    <m/>
    <m/>
    <m/>
    <m/>
    <n v="4"/>
    <n v="1"/>
    <s v="5th Class, Preferably"/>
    <m/>
    <m/>
    <m/>
    <m/>
    <m/>
    <m/>
    <m/>
    <m/>
    <m/>
    <m/>
    <m/>
    <m/>
    <m/>
    <m/>
    <s v="No"/>
    <m/>
    <m/>
    <m/>
    <m/>
    <m/>
    <m/>
  </r>
  <r>
    <n v="1018"/>
    <x v="14"/>
    <s v="Automatic Machine Rolled Agarbatti Maker"/>
    <s v="HCS/Q7903"/>
    <x v="1"/>
    <m/>
    <m/>
    <m/>
    <m/>
    <m/>
    <n v="5"/>
    <n v="1"/>
    <s v="5th Class ,Preferably"/>
    <m/>
    <m/>
    <n v="175"/>
    <m/>
    <m/>
    <m/>
    <m/>
    <m/>
    <m/>
    <s v="II"/>
    <s v="B"/>
    <m/>
    <m/>
    <m/>
    <s v="No"/>
    <m/>
    <m/>
    <m/>
    <m/>
    <m/>
    <m/>
  </r>
  <r>
    <n v="1019"/>
    <x v="14"/>
    <s v="Automatic Stick Making M/C Operator"/>
    <s v="HCS/Q7803"/>
    <x v="1"/>
    <m/>
    <m/>
    <m/>
    <m/>
    <m/>
    <n v="5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20"/>
    <x v="14"/>
    <s v="Ball Maker / Ball Cooler"/>
    <s v="HCS/Q2202"/>
    <x v="0"/>
    <m/>
    <m/>
    <m/>
    <m/>
    <m/>
    <n v="5"/>
    <n v="1"/>
    <s v="5th Class, Pass (Primary Education)"/>
    <n v="109"/>
    <n v="171"/>
    <n v="280"/>
    <m/>
    <m/>
    <m/>
    <m/>
    <s v="Yes"/>
    <m/>
    <s v="II"/>
    <m/>
    <m/>
    <m/>
    <m/>
    <s v="No"/>
    <m/>
    <m/>
    <m/>
    <m/>
    <m/>
    <m/>
  </r>
  <r>
    <n v="1021"/>
    <x v="14"/>
    <s v="Bamboo Artwork Maker"/>
    <s v="HCS/Q8707"/>
    <x v="0"/>
    <m/>
    <m/>
    <m/>
    <m/>
    <m/>
    <n v="5"/>
    <n v="1"/>
    <s v="5th Class ,Preferably"/>
    <m/>
    <m/>
    <n v="120"/>
    <m/>
    <m/>
    <m/>
    <m/>
    <m/>
    <m/>
    <s v="II"/>
    <m/>
    <m/>
    <m/>
    <m/>
    <s v="No"/>
    <m/>
    <m/>
    <m/>
    <m/>
    <m/>
    <m/>
  </r>
  <r>
    <n v="1022"/>
    <x v="14"/>
    <s v="Bamboo Basket Maker"/>
    <s v="HCS/Q8704"/>
    <x v="0"/>
    <m/>
    <m/>
    <m/>
    <m/>
    <m/>
    <n v="7"/>
    <n v="1"/>
    <s v="5th Class ,Preferably"/>
    <n v="70"/>
    <n v="170"/>
    <n v="240"/>
    <m/>
    <m/>
    <m/>
    <m/>
    <s v="Yes"/>
    <s v="Yes"/>
    <s v="II"/>
    <s v="A"/>
    <s v="Yes"/>
    <m/>
    <m/>
    <s v="Yes"/>
    <m/>
    <m/>
    <m/>
    <m/>
    <m/>
    <m/>
  </r>
  <r>
    <n v="1023"/>
    <x v="14"/>
    <s v="Bamboo Mat Weaver"/>
    <s v="HCS/Q8702"/>
    <x v="0"/>
    <m/>
    <m/>
    <m/>
    <m/>
    <m/>
    <n v="5"/>
    <n v="1"/>
    <s v="5th Class ,Preferably"/>
    <n v="40"/>
    <n v="110"/>
    <n v="150"/>
    <m/>
    <m/>
    <m/>
    <m/>
    <s v="Yes"/>
    <s v="Yes"/>
    <s v="II"/>
    <s v="A"/>
    <s v="Yes"/>
    <m/>
    <m/>
    <s v="Yes"/>
    <m/>
    <m/>
    <m/>
    <m/>
    <m/>
    <m/>
  </r>
  <r>
    <n v="1024"/>
    <x v="14"/>
    <s v="Bamboo Processor and Dyer"/>
    <s v="HCS/Q8701"/>
    <x v="1"/>
    <m/>
    <m/>
    <m/>
    <m/>
    <m/>
    <n v="6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25"/>
    <x v="14"/>
    <s v="Bamboo Utility Handicraft Assembler"/>
    <s v="HCS/Q8705"/>
    <x v="0"/>
    <m/>
    <m/>
    <m/>
    <m/>
    <m/>
    <n v="5"/>
    <n v="1"/>
    <s v="5th Class ,Preferably"/>
    <n v="70"/>
    <n v="160"/>
    <n v="230"/>
    <m/>
    <m/>
    <m/>
    <m/>
    <s v="Yes"/>
    <s v="Yes"/>
    <s v="II"/>
    <s v="A"/>
    <s v="Yes"/>
    <m/>
    <m/>
    <s v="Yes"/>
    <m/>
    <m/>
    <m/>
    <m/>
    <m/>
    <m/>
  </r>
  <r>
    <n v="1026"/>
    <x v="14"/>
    <s v="Bamboo Utility Product Tailor"/>
    <s v="HCS/Q8706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27"/>
    <x v="14"/>
    <s v="Binder "/>
    <s v="HCS/Q5408"/>
    <x v="1"/>
    <m/>
    <m/>
    <m/>
    <m/>
    <m/>
    <n v="5"/>
    <n v="1"/>
    <s v="5th Class ,Preferably"/>
    <m/>
    <m/>
    <n v="180"/>
    <m/>
    <m/>
    <m/>
    <m/>
    <m/>
    <m/>
    <s v="II"/>
    <m/>
    <m/>
    <m/>
    <m/>
    <s v="No"/>
    <m/>
    <m/>
    <m/>
    <m/>
    <m/>
    <m/>
  </r>
  <r>
    <n v="1028"/>
    <x v="14"/>
    <s v="Blower"/>
    <s v="HCS/Q2203"/>
    <x v="1"/>
    <m/>
    <m/>
    <m/>
    <m/>
    <m/>
    <n v="5"/>
    <n v="1"/>
    <s v="5th Class, Pass (Primary education)"/>
    <m/>
    <m/>
    <n v="220"/>
    <m/>
    <m/>
    <m/>
    <m/>
    <m/>
    <m/>
    <s v="II"/>
    <m/>
    <m/>
    <m/>
    <m/>
    <s v="No"/>
    <m/>
    <m/>
    <m/>
    <m/>
    <m/>
    <m/>
  </r>
  <r>
    <n v="1029"/>
    <x v="14"/>
    <s v="Brushing Operator"/>
    <s v="HCS/Q4502"/>
    <x v="1"/>
    <m/>
    <m/>
    <m/>
    <m/>
    <m/>
    <n v="4"/>
    <n v="1"/>
    <s v="5th Class ,Preferably"/>
    <m/>
    <m/>
    <n v="145"/>
    <m/>
    <m/>
    <m/>
    <m/>
    <m/>
    <m/>
    <s v="III"/>
    <m/>
    <m/>
    <m/>
    <m/>
    <s v="No"/>
    <m/>
    <m/>
    <m/>
    <m/>
    <m/>
    <m/>
  </r>
  <r>
    <n v="1030"/>
    <x v="14"/>
    <s v="Bundler"/>
    <s v="HCS/Q6702"/>
    <x v="5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31"/>
    <x v="14"/>
    <s v="Carpet Final Inspector"/>
    <s v="HCS/Q5601"/>
    <x v="3"/>
    <m/>
    <m/>
    <m/>
    <m/>
    <m/>
    <n v="4"/>
    <n v="1"/>
    <s v="Graduate"/>
    <m/>
    <m/>
    <n v="200"/>
    <m/>
    <m/>
    <m/>
    <m/>
    <m/>
    <m/>
    <s v="II"/>
    <m/>
    <m/>
    <m/>
    <m/>
    <s v="No"/>
    <m/>
    <m/>
    <m/>
    <m/>
    <m/>
    <m/>
  </r>
  <r>
    <n v="1032"/>
    <x v="14"/>
    <s v="Carpet Weaver – Knotted"/>
    <s v="HCS/Q5701"/>
    <x v="1"/>
    <m/>
    <m/>
    <m/>
    <m/>
    <m/>
    <n v="6"/>
    <n v="1"/>
    <s v="5th Standard pass, peferably"/>
    <m/>
    <m/>
    <m/>
    <m/>
    <m/>
    <m/>
    <m/>
    <m/>
    <m/>
    <m/>
    <m/>
    <m/>
    <s v="Addl Ready"/>
    <m/>
    <s v="No"/>
    <m/>
    <m/>
    <m/>
    <m/>
    <m/>
    <m/>
  </r>
  <r>
    <n v="1033"/>
    <x v="14"/>
    <s v="Carpet Weaver – Tufted"/>
    <s v="HCS/Q5702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34"/>
    <x v="14"/>
    <s v="Carving Artisan "/>
    <s v="HCS/Q1502"/>
    <x v="1"/>
    <m/>
    <m/>
    <m/>
    <m/>
    <m/>
    <n v="5"/>
    <n v="1"/>
    <s v="5th pass preferably"/>
    <m/>
    <m/>
    <n v="300"/>
    <m/>
    <m/>
    <m/>
    <m/>
    <m/>
    <m/>
    <s v="II"/>
    <m/>
    <m/>
    <m/>
    <m/>
    <s v="No"/>
    <m/>
    <s v="9th Meeting"/>
    <m/>
    <m/>
    <m/>
    <m/>
  </r>
  <r>
    <n v="1035"/>
    <x v="14"/>
    <s v="Casting operator"/>
    <s v="HCS/Q2801"/>
    <x v="1"/>
    <m/>
    <m/>
    <m/>
    <m/>
    <m/>
    <n v="6"/>
    <n v="1"/>
    <s v="5th Class (Primary Education)"/>
    <n v="101"/>
    <n v="169"/>
    <n v="270"/>
    <m/>
    <m/>
    <m/>
    <m/>
    <s v="Yes"/>
    <m/>
    <s v="II"/>
    <m/>
    <m/>
    <m/>
    <m/>
    <s v="No"/>
    <m/>
    <m/>
    <m/>
    <m/>
    <m/>
    <m/>
  </r>
  <r>
    <n v="1036"/>
    <x v="14"/>
    <s v="Casting Operator (Ceramics) "/>
    <s v="HCS/Q0601"/>
    <x v="1"/>
    <m/>
    <m/>
    <m/>
    <m/>
    <m/>
    <n v="5"/>
    <n v="1"/>
    <s v="5th Class ,Preferably"/>
    <n v="86"/>
    <n v="134"/>
    <n v="220"/>
    <m/>
    <m/>
    <m/>
    <m/>
    <s v="Yes"/>
    <m/>
    <s v="III"/>
    <m/>
    <m/>
    <m/>
    <m/>
    <s v="No"/>
    <m/>
    <m/>
    <m/>
    <m/>
    <m/>
    <m/>
  </r>
  <r>
    <n v="1037"/>
    <x v="14"/>
    <s v="Chiseler "/>
    <s v="HCS/Q1401"/>
    <x v="0"/>
    <m/>
    <m/>
    <m/>
    <m/>
    <m/>
    <n v="6"/>
    <n v="1"/>
    <s v="5th pass preferably"/>
    <m/>
    <m/>
    <n v="260"/>
    <m/>
    <m/>
    <m/>
    <m/>
    <m/>
    <m/>
    <s v="II"/>
    <m/>
    <m/>
    <m/>
    <m/>
    <s v="No"/>
    <m/>
    <s v="9th Meeting"/>
    <m/>
    <m/>
    <m/>
    <m/>
  </r>
  <r>
    <n v="1038"/>
    <x v="14"/>
    <s v="Clipper &amp; Embosser"/>
    <s v="HCS/Q5404"/>
    <x v="1"/>
    <m/>
    <m/>
    <m/>
    <m/>
    <m/>
    <n v="2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39"/>
    <x v="14"/>
    <s v="Color cut &amp; Carpet repairer (Rang Katawaala)"/>
    <s v="HCS/Q5405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0"/>
    <x v="14"/>
    <s v="Colour mixing operator (Ceramics)"/>
    <s v="HCS/Q08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41"/>
    <x v="14"/>
    <s v="Computer Designer "/>
    <s v="HCS/Q5202"/>
    <x v="3"/>
    <m/>
    <m/>
    <m/>
    <m/>
    <m/>
    <n v="4"/>
    <n v="1"/>
    <s v="12th Class ,Preferably with Science"/>
    <m/>
    <m/>
    <n v="150"/>
    <m/>
    <m/>
    <m/>
    <m/>
    <m/>
    <m/>
    <s v="II"/>
    <m/>
    <m/>
    <m/>
    <m/>
    <s v="No"/>
    <m/>
    <m/>
    <m/>
    <m/>
    <m/>
    <m/>
  </r>
  <r>
    <n v="1042"/>
    <x v="14"/>
    <s v="Crochet Lace Maker- Accessories"/>
    <s v="HCS/Q7702"/>
    <x v="0"/>
    <m/>
    <m/>
    <m/>
    <m/>
    <m/>
    <n v="5"/>
    <n v="1"/>
    <s v="5th Class ,Preferably"/>
    <m/>
    <m/>
    <n v="150"/>
    <m/>
    <m/>
    <m/>
    <m/>
    <m/>
    <m/>
    <s v="II"/>
    <m/>
    <m/>
    <s v="Addl Ready"/>
    <m/>
    <s v="No"/>
    <m/>
    <m/>
    <m/>
    <m/>
    <m/>
    <m/>
  </r>
  <r>
    <n v="1043"/>
    <x v="14"/>
    <s v="Crochet Lace Maker- Apparel"/>
    <s v="HCS/Q7703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4"/>
    <x v="14"/>
    <s v="Crochet Lace Maker- Furnishings"/>
    <s v="HCS/Q7701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5"/>
    <x v="14"/>
    <s v="Crochet Lace Tailor"/>
    <s v="HCS/Q7705"/>
    <x v="0"/>
    <m/>
    <m/>
    <m/>
    <m/>
    <m/>
    <n v="5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46"/>
    <x v="14"/>
    <s v="Cutting operator"/>
    <s v="HCS/Q2301"/>
    <x v="1"/>
    <m/>
    <m/>
    <m/>
    <m/>
    <m/>
    <n v="5"/>
    <n v="1"/>
    <s v="5th Class, Pass (Primary Education)"/>
    <m/>
    <m/>
    <n v="250"/>
    <m/>
    <m/>
    <m/>
    <m/>
    <m/>
    <m/>
    <s v="II"/>
    <m/>
    <m/>
    <m/>
    <m/>
    <s v="No"/>
    <m/>
    <m/>
    <m/>
    <m/>
    <m/>
    <m/>
  </r>
  <r>
    <n v="1047"/>
    <x v="14"/>
    <s v="Cutting, Sanding and Planing"/>
    <s v="HCS/Q6701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48"/>
    <x v="14"/>
    <s v="Design Marker / Supervisor "/>
    <s v="HCS/Q1501"/>
    <x v="3"/>
    <m/>
    <m/>
    <m/>
    <m/>
    <m/>
    <n v="6"/>
    <n v="1"/>
    <s v="8th Class pass, Preferably"/>
    <m/>
    <m/>
    <n v="300"/>
    <m/>
    <m/>
    <m/>
    <m/>
    <m/>
    <m/>
    <s v="II"/>
    <m/>
    <m/>
    <m/>
    <m/>
    <s v="No"/>
    <m/>
    <s v="9th Meeting"/>
    <m/>
    <m/>
    <m/>
    <m/>
  </r>
  <r>
    <n v="1049"/>
    <x v="14"/>
    <s v="Designer &amp; Sketcher "/>
    <s v="HCS/Q5201"/>
    <x v="1"/>
    <m/>
    <m/>
    <m/>
    <m/>
    <m/>
    <n v="3"/>
    <n v="1"/>
    <s v="8th Class, Preferably"/>
    <m/>
    <m/>
    <n v="125"/>
    <m/>
    <m/>
    <m/>
    <m/>
    <m/>
    <m/>
    <s v="II"/>
    <m/>
    <m/>
    <m/>
    <m/>
    <s v="No"/>
    <m/>
    <m/>
    <m/>
    <m/>
    <m/>
    <m/>
  </r>
  <r>
    <n v="1050"/>
    <x v="14"/>
    <s v="Decorative Cutter — Glassware"/>
    <s v="HCS/Q2501"/>
    <x v="1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1"/>
    <x v="14"/>
    <s v="Decorative Painter — Glassware"/>
    <s v="HCS/Q2502"/>
    <x v="1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2"/>
    <x v="14"/>
    <s v="Drill machine operator "/>
    <s v="HCS/Q1503"/>
    <x v="1"/>
    <m/>
    <m/>
    <m/>
    <m/>
    <m/>
    <n v="4"/>
    <n v="1"/>
    <s v="5th pass preferably"/>
    <m/>
    <m/>
    <n v="180"/>
    <m/>
    <m/>
    <m/>
    <m/>
    <m/>
    <m/>
    <s v="II"/>
    <m/>
    <m/>
    <m/>
    <m/>
    <s v="No"/>
    <m/>
    <s v="9th Meeting"/>
    <m/>
    <m/>
    <m/>
    <m/>
  </r>
  <r>
    <n v="1053"/>
    <x v="14"/>
    <s v="Dryer "/>
    <s v="HCS/Q5403"/>
    <x v="1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54"/>
    <x v="14"/>
    <s v="Dyer"/>
    <s v="HCS/Q5101"/>
    <x v="1"/>
    <m/>
    <m/>
    <m/>
    <m/>
    <m/>
    <n v="7"/>
    <n v="1"/>
    <s v="12th Class ,Preferably with Science"/>
    <m/>
    <m/>
    <n v="200"/>
    <m/>
    <m/>
    <m/>
    <m/>
    <m/>
    <m/>
    <s v="II"/>
    <m/>
    <m/>
    <m/>
    <m/>
    <s v="No"/>
    <m/>
    <m/>
    <m/>
    <m/>
    <m/>
    <m/>
  </r>
  <r>
    <n v="1055"/>
    <x v="14"/>
    <s v="Embossing artisan"/>
    <s v="HCS/Q2901"/>
    <x v="1"/>
    <m/>
    <m/>
    <m/>
    <m/>
    <m/>
    <n v="5"/>
    <n v="1"/>
    <s v="5th Class, Pass (Primary Education)"/>
    <m/>
    <m/>
    <n v="230"/>
    <m/>
    <m/>
    <m/>
    <m/>
    <m/>
    <m/>
    <s v="II"/>
    <m/>
    <m/>
    <m/>
    <m/>
    <s v="No"/>
    <m/>
    <m/>
    <m/>
    <m/>
    <m/>
    <m/>
  </r>
  <r>
    <n v="1056"/>
    <x v="14"/>
    <s v="Engobing operator (Ceramics)"/>
    <s v="HCS/Q07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57"/>
    <x v="14"/>
    <s v="Engraving artisan"/>
    <s v="HCS/Q2902"/>
    <x v="1"/>
    <m/>
    <m/>
    <m/>
    <m/>
    <m/>
    <n v="6"/>
    <n v="1"/>
    <s v="5th Class, Pass (Primary Education)"/>
    <n v="85"/>
    <n v="195"/>
    <n v="280"/>
    <m/>
    <m/>
    <m/>
    <m/>
    <s v="Yes"/>
    <s v="Yes"/>
    <s v="II"/>
    <s v="A"/>
    <s v="Yes"/>
    <m/>
    <m/>
    <s v="Yes"/>
    <m/>
    <m/>
    <m/>
    <m/>
    <m/>
    <m/>
  </r>
  <r>
    <n v="1058"/>
    <x v="14"/>
    <s v="Engraving/ Carving/ Etching Assistant"/>
    <s v="HCS/Q7001"/>
    <x v="0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9"/>
    <x v="14"/>
    <s v="Etching Machine Operator"/>
    <s v="HCS/Q2402"/>
    <x v="1"/>
    <m/>
    <m/>
    <m/>
    <m/>
    <m/>
    <n v="5"/>
    <n v="1"/>
    <s v="5th Class,Pass (Primary Education)"/>
    <m/>
    <m/>
    <n v="250"/>
    <m/>
    <m/>
    <m/>
    <m/>
    <m/>
    <m/>
    <s v="II"/>
    <m/>
    <m/>
    <m/>
    <m/>
    <s v="No"/>
    <m/>
    <m/>
    <m/>
    <m/>
    <m/>
    <m/>
  </r>
  <r>
    <n v="1060"/>
    <x v="14"/>
    <s v="Filing artisan"/>
    <s v="HCS/Q2907"/>
    <x v="0"/>
    <m/>
    <m/>
    <m/>
    <m/>
    <m/>
    <n v="5"/>
    <n v="1"/>
    <s v="5th Class, Pass (Primary Education)"/>
    <m/>
    <m/>
    <n v="230"/>
    <m/>
    <m/>
    <m/>
    <m/>
    <m/>
    <m/>
    <s v="II"/>
    <m/>
    <m/>
    <m/>
    <m/>
    <s v="No"/>
    <m/>
    <m/>
    <m/>
    <m/>
    <m/>
    <m/>
  </r>
  <r>
    <n v="1061"/>
    <x v="14"/>
    <s v="Finisher "/>
    <s v="HCS/Q5407"/>
    <x v="1"/>
    <m/>
    <m/>
    <m/>
    <m/>
    <m/>
    <n v="2"/>
    <n v="1"/>
    <s v="5th Class,Pass"/>
    <m/>
    <m/>
    <n v="150"/>
    <m/>
    <m/>
    <m/>
    <m/>
    <m/>
    <m/>
    <s v="II"/>
    <m/>
    <m/>
    <m/>
    <m/>
    <s v="No"/>
    <m/>
    <m/>
    <m/>
    <m/>
    <m/>
    <m/>
  </r>
  <r>
    <n v="1062"/>
    <x v="14"/>
    <s v="Finisher"/>
    <s v="HCS/Q7101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63"/>
    <x v="14"/>
    <s v="Fitter"/>
    <s v="HCS/Q4404"/>
    <x v="0"/>
    <m/>
    <m/>
    <m/>
    <m/>
    <m/>
    <n v="4"/>
    <n v="1"/>
    <s v="5th Class, Preferably"/>
    <m/>
    <m/>
    <n v="150"/>
    <m/>
    <m/>
    <m/>
    <m/>
    <m/>
    <m/>
    <s v="III"/>
    <m/>
    <m/>
    <m/>
    <m/>
    <s v="No"/>
    <m/>
    <m/>
    <m/>
    <m/>
    <m/>
    <m/>
  </r>
  <r>
    <n v="1064"/>
    <x v="14"/>
    <s v="Floor Supervisor (Ceramics) "/>
    <s v="HCS/Q0101"/>
    <x v="3"/>
    <m/>
    <m/>
    <m/>
    <m/>
    <m/>
    <n v="6"/>
    <n v="1"/>
    <s v="Diploma in Ceramic Engineering"/>
    <m/>
    <m/>
    <n v="390"/>
    <m/>
    <m/>
    <m/>
    <m/>
    <m/>
    <m/>
    <s v="III"/>
    <m/>
    <m/>
    <m/>
    <m/>
    <s v="No"/>
    <m/>
    <s v="9th Meeting"/>
    <m/>
    <m/>
    <m/>
    <m/>
  </r>
  <r>
    <n v="1065"/>
    <x v="14"/>
    <s v="Furnace Operator"/>
    <s v="HCS/Q2101"/>
    <x v="1"/>
    <m/>
    <m/>
    <m/>
    <m/>
    <m/>
    <n v="5"/>
    <n v="1"/>
    <s v="5th Class (Primary Education)"/>
    <m/>
    <m/>
    <n v="270"/>
    <m/>
    <m/>
    <m/>
    <m/>
    <m/>
    <m/>
    <s v="II"/>
    <m/>
    <m/>
    <m/>
    <m/>
    <s v="No"/>
    <m/>
    <m/>
    <m/>
    <m/>
    <m/>
    <m/>
  </r>
  <r>
    <n v="1066"/>
    <x v="14"/>
    <s v="Furnace Operator (Ceramics)"/>
    <s v="HCS/Q0901"/>
    <x v="1"/>
    <m/>
    <m/>
    <m/>
    <m/>
    <m/>
    <n v="6"/>
    <n v="1"/>
    <s v="8th Class ,Preferably"/>
    <m/>
    <m/>
    <n v="330"/>
    <m/>
    <m/>
    <m/>
    <m/>
    <m/>
    <m/>
    <s v="III"/>
    <m/>
    <m/>
    <m/>
    <m/>
    <s v="No"/>
    <m/>
    <m/>
    <m/>
    <m/>
    <m/>
    <m/>
  </r>
  <r>
    <n v="1067"/>
    <x v="14"/>
    <s v="Glazing operator (Ceramics) "/>
    <s v="HCS/Q0803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68"/>
    <x v="14"/>
    <s v="Gluing, Joining, Nailing Assembler"/>
    <s v="HCS/Q6901"/>
    <x v="0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69"/>
    <x v="14"/>
    <s v="Grinder"/>
    <s v="HCS/Q2302"/>
    <x v="1"/>
    <m/>
    <m/>
    <m/>
    <m/>
    <m/>
    <n v="5"/>
    <n v="1"/>
    <s v="5th Class, Pass (Primary Education)"/>
    <m/>
    <m/>
    <n v="250"/>
    <m/>
    <m/>
    <m/>
    <m/>
    <m/>
    <m/>
    <s v="II"/>
    <m/>
    <m/>
    <m/>
    <m/>
    <s v="No"/>
    <m/>
    <m/>
    <m/>
    <m/>
    <m/>
    <m/>
  </r>
  <r>
    <n v="1070"/>
    <x v="14"/>
    <s v="Hammering artisan"/>
    <s v="HCS/Q2908"/>
    <x v="5"/>
    <m/>
    <m/>
    <m/>
    <m/>
    <m/>
    <n v="4"/>
    <n v="1"/>
    <s v="5th Class, Pass (Primary Education)"/>
    <m/>
    <m/>
    <n v="170"/>
    <m/>
    <m/>
    <m/>
    <m/>
    <m/>
    <m/>
    <s v="II"/>
    <m/>
    <m/>
    <m/>
    <m/>
    <s v="Yes"/>
    <m/>
    <m/>
    <m/>
    <m/>
    <m/>
    <m/>
  </r>
  <r>
    <n v="1071"/>
    <x v="14"/>
    <s v="Hand Rolled Agarbatti Maker"/>
    <s v="HCS/Q7901"/>
    <x v="0"/>
    <m/>
    <m/>
    <m/>
    <m/>
    <m/>
    <n v="6"/>
    <n v="1"/>
    <s v="5th Class, Preferably"/>
    <n v="70"/>
    <n v="180"/>
    <n v="250"/>
    <m/>
    <m/>
    <m/>
    <m/>
    <s v="Yes"/>
    <s v="Yes"/>
    <s v="II"/>
    <s v="A"/>
    <s v="Yes"/>
    <m/>
    <m/>
    <s v="Yes"/>
    <m/>
    <m/>
    <m/>
    <m/>
    <m/>
    <m/>
  </r>
  <r>
    <n v="1072"/>
    <x v="14"/>
    <s v="Handloom Weaver (Carpets)"/>
    <s v="HCS/Q5412"/>
    <x v="0"/>
    <m/>
    <m/>
    <m/>
    <m/>
    <m/>
    <n v="5"/>
    <n v="1"/>
    <s v="5th Class, Preferably"/>
    <n v="50"/>
    <n v="100"/>
    <n v="150"/>
    <m/>
    <m/>
    <m/>
    <m/>
    <s v="Yes"/>
    <s v="Yes"/>
    <s v="II"/>
    <s v="A"/>
    <s v="Yes"/>
    <m/>
    <m/>
    <s v="Yes"/>
    <m/>
    <m/>
    <m/>
    <m/>
    <m/>
    <m/>
  </r>
  <r>
    <n v="1073"/>
    <x v="14"/>
    <s v="Handmade Bamboo Agarbatti Stick Making"/>
    <s v="HCS/Q7801"/>
    <x v="0"/>
    <m/>
    <m/>
    <m/>
    <m/>
    <m/>
    <n v="5"/>
    <n v="1"/>
    <s v="5th Class, Preferably"/>
    <n v="33"/>
    <n v="87"/>
    <n v="120"/>
    <m/>
    <m/>
    <m/>
    <m/>
    <s v="Yes"/>
    <m/>
    <s v="II"/>
    <m/>
    <m/>
    <m/>
    <m/>
    <s v="No"/>
    <m/>
    <m/>
    <m/>
    <m/>
    <m/>
    <m/>
  </r>
  <r>
    <n v="1074"/>
    <x v="14"/>
    <s v="Handmade Bamboo Stick Maker"/>
    <s v="HCS/Q8703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075"/>
    <x v="14"/>
    <s v="Helper (Finishing Process)"/>
    <s v="HCS/Q7103"/>
    <x v="5"/>
    <m/>
    <m/>
    <m/>
    <m/>
    <m/>
    <n v="2"/>
    <n v="1"/>
    <s v="8th Standard pass, preferably"/>
    <m/>
    <m/>
    <m/>
    <m/>
    <m/>
    <m/>
    <m/>
    <m/>
    <m/>
    <m/>
    <m/>
    <m/>
    <m/>
    <m/>
    <s v="No"/>
    <m/>
    <m/>
    <m/>
    <m/>
    <m/>
    <m/>
  </r>
  <r>
    <n v="1076"/>
    <x v="14"/>
    <s v="Inlay Artisan"/>
    <s v="HCS/Q2903"/>
    <x v="1"/>
    <m/>
    <m/>
    <m/>
    <m/>
    <m/>
    <n v="5"/>
    <n v="1"/>
    <s v="5th Class, Preferably"/>
    <m/>
    <m/>
    <n v="270"/>
    <m/>
    <m/>
    <m/>
    <m/>
    <m/>
    <m/>
    <s v="II"/>
    <m/>
    <m/>
    <m/>
    <m/>
    <s v="No"/>
    <m/>
    <m/>
    <m/>
    <m/>
    <m/>
    <m/>
  </r>
  <r>
    <n v="1077"/>
    <x v="14"/>
    <s v="Inspection Operator"/>
    <s v="HCS/Q3201"/>
    <x v="1"/>
    <m/>
    <m/>
    <m/>
    <m/>
    <m/>
    <n v="4"/>
    <n v="1"/>
    <s v="Diploma"/>
    <m/>
    <m/>
    <n v="230"/>
    <m/>
    <m/>
    <m/>
    <m/>
    <m/>
    <m/>
    <s v="II"/>
    <m/>
    <m/>
    <m/>
    <m/>
    <s v="No"/>
    <m/>
    <m/>
    <m/>
    <m/>
    <m/>
    <m/>
  </r>
  <r>
    <n v="1078"/>
    <x v="14"/>
    <s v="Jigger operator (Ceramics) "/>
    <s v="HCS/Q05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79"/>
    <x v="14"/>
    <s v="Lab assistant (Ceramics) "/>
    <s v="HCS/Q1002"/>
    <x v="1"/>
    <m/>
    <m/>
    <m/>
    <m/>
    <m/>
    <n v="5"/>
    <n v="1"/>
    <s v="Graduate in Science"/>
    <m/>
    <m/>
    <n v="220"/>
    <m/>
    <m/>
    <m/>
    <m/>
    <m/>
    <m/>
    <s v="III"/>
    <m/>
    <m/>
    <m/>
    <m/>
    <s v="No"/>
    <m/>
    <s v="9th Meeting"/>
    <m/>
    <m/>
    <m/>
    <m/>
  </r>
  <r>
    <n v="1080"/>
    <x v="14"/>
    <s v="Lacquerer"/>
    <s v="HCS/Q4505"/>
    <x v="1"/>
    <m/>
    <m/>
    <m/>
    <m/>
    <m/>
    <n v="4"/>
    <n v="1"/>
    <s v="8th Class ,Preferably"/>
    <m/>
    <m/>
    <n v="145"/>
    <m/>
    <m/>
    <m/>
    <m/>
    <m/>
    <m/>
    <s v="III"/>
    <m/>
    <m/>
    <m/>
    <m/>
    <s v="No"/>
    <m/>
    <m/>
    <m/>
    <m/>
    <m/>
    <m/>
  </r>
  <r>
    <n v="1081"/>
    <x v="14"/>
    <s v="Lacquerer"/>
    <s v="HCS/Q7102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82"/>
    <x v="14"/>
    <s v="Laminator "/>
    <s v="HCS/Q5401"/>
    <x v="1"/>
    <m/>
    <m/>
    <m/>
    <m/>
    <m/>
    <n v="5"/>
    <n v="1"/>
    <s v="5th Class, Preferably"/>
    <m/>
    <m/>
    <n v="150"/>
    <m/>
    <m/>
    <m/>
    <m/>
    <m/>
    <m/>
    <s v="II"/>
    <m/>
    <m/>
    <m/>
    <m/>
    <s v="No"/>
    <m/>
    <m/>
    <m/>
    <m/>
    <m/>
    <m/>
  </r>
  <r>
    <n v="1083"/>
    <x v="14"/>
    <s v="Latexing Man"/>
    <s v="HCS/Q5402"/>
    <x v="1"/>
    <m/>
    <m/>
    <m/>
    <m/>
    <m/>
    <n v="5"/>
    <n v="1"/>
    <s v="5th Class, Preferably"/>
    <m/>
    <m/>
    <n v="150"/>
    <m/>
    <m/>
    <m/>
    <m/>
    <m/>
    <m/>
    <s v="II"/>
    <m/>
    <m/>
    <m/>
    <m/>
    <s v="No"/>
    <m/>
    <m/>
    <m/>
    <m/>
    <m/>
    <m/>
  </r>
  <r>
    <n v="1084"/>
    <x v="14"/>
    <s v="Lathe machine operator / Turner "/>
    <s v="HCS/Q1404"/>
    <x v="1"/>
    <m/>
    <m/>
    <m/>
    <m/>
    <m/>
    <n v="5"/>
    <n v="1"/>
    <s v="8th Class ,Preferably"/>
    <m/>
    <m/>
    <n v="220"/>
    <m/>
    <m/>
    <m/>
    <m/>
    <m/>
    <m/>
    <s v="II"/>
    <m/>
    <m/>
    <m/>
    <m/>
    <s v="No"/>
    <m/>
    <s v="9th Meeting"/>
    <m/>
    <m/>
    <m/>
    <m/>
  </r>
  <r>
    <n v="1085"/>
    <x v="14"/>
    <s v="Layer oven Operator"/>
    <s v="HCS/Q2102"/>
    <x v="1"/>
    <m/>
    <m/>
    <m/>
    <m/>
    <m/>
    <n v="4"/>
    <n v="1"/>
    <s v="5th Class, Pass (Primary Education)"/>
    <m/>
    <m/>
    <n v="210"/>
    <m/>
    <m/>
    <m/>
    <m/>
    <m/>
    <m/>
    <s v="II"/>
    <m/>
    <m/>
    <m/>
    <m/>
    <s v="No"/>
    <m/>
    <m/>
    <m/>
    <m/>
    <m/>
    <m/>
  </r>
  <r>
    <n v="1086"/>
    <x v="14"/>
    <s v="Loom supervisor- Knotted Carpets "/>
    <s v="HCS/Q5410"/>
    <x v="3"/>
    <m/>
    <m/>
    <m/>
    <m/>
    <m/>
    <n v="5"/>
    <n v="1"/>
    <s v="8th Class ,Preferably"/>
    <m/>
    <m/>
    <n v="250"/>
    <m/>
    <m/>
    <m/>
    <m/>
    <m/>
    <m/>
    <s v="II"/>
    <m/>
    <m/>
    <m/>
    <m/>
    <s v="No"/>
    <m/>
    <m/>
    <m/>
    <m/>
    <m/>
    <m/>
  </r>
  <r>
    <n v="1087"/>
    <x v="14"/>
    <s v="Master Crochet Lace Maker"/>
    <s v="HCS/Q7704"/>
    <x v="1"/>
    <m/>
    <m/>
    <m/>
    <m/>
    <m/>
    <n v="6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88"/>
    <x v="14"/>
    <s v="Merchandiser "/>
    <s v="HCS/Q9801"/>
    <x v="3"/>
    <m/>
    <m/>
    <m/>
    <m/>
    <m/>
    <n v="7"/>
    <n v="1"/>
    <s v="Graduate "/>
    <m/>
    <m/>
    <n v="400"/>
    <m/>
    <m/>
    <m/>
    <m/>
    <m/>
    <m/>
    <s v="II"/>
    <m/>
    <m/>
    <m/>
    <m/>
    <s v="No"/>
    <m/>
    <s v="9th Meeting"/>
    <m/>
    <m/>
    <m/>
    <m/>
  </r>
  <r>
    <n v="1089"/>
    <x v="14"/>
    <s v="Mixing machine operator"/>
    <s v="HCS/Q2001"/>
    <x v="1"/>
    <m/>
    <m/>
    <m/>
    <m/>
    <m/>
    <n v="5"/>
    <n v="1"/>
    <s v="5th Class"/>
    <m/>
    <m/>
    <n v="250"/>
    <m/>
    <m/>
    <m/>
    <m/>
    <m/>
    <m/>
    <s v="II"/>
    <m/>
    <m/>
    <m/>
    <m/>
    <s v="No"/>
    <m/>
    <m/>
    <m/>
    <m/>
    <m/>
    <m/>
  </r>
  <r>
    <n v="1090"/>
    <x v="14"/>
    <s v="Mixing operator (Ceramics)"/>
    <s v="HCS/Q0301"/>
    <x v="0"/>
    <m/>
    <m/>
    <m/>
    <m/>
    <m/>
    <n v="6"/>
    <n v="1"/>
    <s v="8th Class"/>
    <m/>
    <m/>
    <n v="220"/>
    <m/>
    <m/>
    <m/>
    <m/>
    <m/>
    <m/>
    <s v="III"/>
    <m/>
    <m/>
    <m/>
    <m/>
    <s v="No"/>
    <m/>
    <s v="9th Meeting"/>
    <m/>
    <m/>
    <m/>
    <m/>
  </r>
  <r>
    <n v="1091"/>
    <x v="14"/>
    <s v="Modeler (Ceramics)"/>
    <s v="HCS/Q0201"/>
    <x v="1"/>
    <m/>
    <m/>
    <m/>
    <m/>
    <m/>
    <n v="6"/>
    <n v="1"/>
    <s v="8th Class"/>
    <m/>
    <m/>
    <n v="240"/>
    <m/>
    <m/>
    <m/>
    <m/>
    <m/>
    <m/>
    <s v="III"/>
    <m/>
    <m/>
    <m/>
    <m/>
    <s v="No"/>
    <m/>
    <s v="9th Meeting"/>
    <m/>
    <m/>
    <m/>
    <m/>
  </r>
  <r>
    <n v="1092"/>
    <x v="14"/>
    <s v="Molder (Ceramics)"/>
    <s v="HCS/Q0401"/>
    <x v="0"/>
    <m/>
    <m/>
    <m/>
    <m/>
    <m/>
    <n v="5"/>
    <n v="1"/>
    <s v="5th pass preferably"/>
    <m/>
    <m/>
    <n v="220"/>
    <m/>
    <m/>
    <m/>
    <m/>
    <m/>
    <m/>
    <s v="III"/>
    <m/>
    <m/>
    <m/>
    <m/>
    <s v="No"/>
    <m/>
    <s v="9th Meeting"/>
    <m/>
    <m/>
    <m/>
    <m/>
  </r>
  <r>
    <n v="1093"/>
    <x v="14"/>
    <s v="Packer"/>
    <s v="HCS/Q9701"/>
    <x v="0"/>
    <m/>
    <m/>
    <m/>
    <m/>
    <m/>
    <n v="5"/>
    <n v="1"/>
    <s v="8th Class ,Preferably"/>
    <n v="41"/>
    <n v="104"/>
    <n v="145"/>
    <m/>
    <m/>
    <m/>
    <m/>
    <s v="Yes"/>
    <m/>
    <s v="II"/>
    <m/>
    <m/>
    <m/>
    <m/>
    <s v="No"/>
    <m/>
    <m/>
    <m/>
    <m/>
    <m/>
    <m/>
  </r>
  <r>
    <n v="1094"/>
    <x v="14"/>
    <s v="Painter"/>
    <s v="HCS/Q3101"/>
    <x v="1"/>
    <m/>
    <m/>
    <m/>
    <m/>
    <m/>
    <n v="7"/>
    <n v="1"/>
    <s v="5th Class, Pass (Primary Education)"/>
    <m/>
    <m/>
    <n v="400"/>
    <m/>
    <m/>
    <m/>
    <m/>
    <m/>
    <m/>
    <s v="III"/>
    <m/>
    <m/>
    <m/>
    <m/>
    <s v="No"/>
    <m/>
    <m/>
    <m/>
    <m/>
    <m/>
    <m/>
  </r>
  <r>
    <n v="1095"/>
    <x v="14"/>
    <s v="Painter/Nakkash"/>
    <s v="HCS/Q4504"/>
    <x v="1"/>
    <m/>
    <m/>
    <m/>
    <m/>
    <m/>
    <n v="4"/>
    <n v="1"/>
    <s v="8th Class ,Preferably"/>
    <m/>
    <m/>
    <n v="135"/>
    <m/>
    <m/>
    <m/>
    <m/>
    <m/>
    <m/>
    <s v="III"/>
    <m/>
    <m/>
    <m/>
    <m/>
    <s v="No"/>
    <m/>
    <m/>
    <m/>
    <m/>
    <m/>
    <m/>
  </r>
  <r>
    <n v="1096"/>
    <x v="14"/>
    <s v="Paper Mache Art Designer "/>
    <s v="HCS/Q4506"/>
    <x v="1"/>
    <m/>
    <m/>
    <m/>
    <m/>
    <m/>
    <n v="4"/>
    <n v="1"/>
    <s v="8th Class ,Preferably"/>
    <m/>
    <m/>
    <n v="125"/>
    <m/>
    <m/>
    <m/>
    <m/>
    <m/>
    <m/>
    <s v="III"/>
    <m/>
    <m/>
    <m/>
    <m/>
    <s v="No"/>
    <m/>
    <m/>
    <m/>
    <m/>
    <m/>
    <m/>
  </r>
  <r>
    <n v="1097"/>
    <x v="14"/>
    <s v="Paper Mache Art Promoter"/>
    <s v="HCS/Q4601"/>
    <x v="2"/>
    <m/>
    <m/>
    <m/>
    <m/>
    <m/>
    <n v="7"/>
    <n v="1"/>
    <s v="12th Class (Science/Commerce)"/>
    <m/>
    <m/>
    <n v="250"/>
    <m/>
    <m/>
    <m/>
    <m/>
    <m/>
    <m/>
    <s v="III"/>
    <m/>
    <m/>
    <m/>
    <m/>
    <s v="No"/>
    <m/>
    <m/>
    <m/>
    <m/>
    <m/>
    <m/>
  </r>
  <r>
    <n v="1098"/>
    <x v="14"/>
    <s v="Pedal-operated M/C Agarbatti Maker"/>
    <s v="HCS/Q7902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099"/>
    <x v="14"/>
    <s v="Piercer &amp; Matcher "/>
    <s v="HCS/Q5406"/>
    <x v="1"/>
    <m/>
    <m/>
    <m/>
    <m/>
    <m/>
    <n v="3"/>
    <n v="1"/>
    <s v="8th Class ,Preferably"/>
    <m/>
    <m/>
    <n v="100"/>
    <m/>
    <m/>
    <m/>
    <m/>
    <m/>
    <m/>
    <s v="II"/>
    <m/>
    <m/>
    <m/>
    <m/>
    <s v="No"/>
    <m/>
    <m/>
    <m/>
    <m/>
    <m/>
    <m/>
  </r>
  <r>
    <n v="1100"/>
    <x v="14"/>
    <s v="Polisher"/>
    <s v="HCS/Q3002"/>
    <x v="1"/>
    <m/>
    <m/>
    <m/>
    <m/>
    <m/>
    <n v="5"/>
    <n v="1"/>
    <s v="5th Stnadard, Pass (Primary Education)"/>
    <m/>
    <m/>
    <n v="250"/>
    <m/>
    <m/>
    <m/>
    <m/>
    <m/>
    <m/>
    <s v="II"/>
    <m/>
    <m/>
    <m/>
    <m/>
    <s v="No"/>
    <m/>
    <m/>
    <m/>
    <m/>
    <m/>
    <m/>
  </r>
  <r>
    <n v="1101"/>
    <x v="14"/>
    <s v="Press man"/>
    <s v="HCS/Q2201"/>
    <x v="1"/>
    <m/>
    <m/>
    <m/>
    <m/>
    <m/>
    <n v="7"/>
    <n v="1"/>
    <s v="8th Class"/>
    <m/>
    <m/>
    <n v="340"/>
    <m/>
    <m/>
    <m/>
    <m/>
    <m/>
    <m/>
    <s v="II"/>
    <m/>
    <m/>
    <m/>
    <m/>
    <s v="No"/>
    <m/>
    <m/>
    <m/>
    <m/>
    <m/>
    <m/>
  </r>
  <r>
    <n v="1102"/>
    <x v="14"/>
    <s v="Product Checker / Quality checker "/>
    <s v="HCS/Q1601"/>
    <x v="1"/>
    <m/>
    <m/>
    <m/>
    <m/>
    <m/>
    <n v="4"/>
    <n v="1"/>
    <s v="8th Class"/>
    <m/>
    <m/>
    <n v="220"/>
    <m/>
    <m/>
    <m/>
    <m/>
    <m/>
    <m/>
    <s v="II"/>
    <m/>
    <m/>
    <m/>
    <m/>
    <s v="No"/>
    <m/>
    <s v="9th Meeting"/>
    <m/>
    <m/>
    <m/>
    <m/>
  </r>
  <r>
    <n v="1103"/>
    <x v="14"/>
    <s v="Quality Check Technician (Ceramics)"/>
    <s v="HCS/Q1001"/>
    <x v="1"/>
    <m/>
    <m/>
    <m/>
    <m/>
    <m/>
    <n v="5"/>
    <n v="1"/>
    <s v="Diploma "/>
    <m/>
    <m/>
    <n v="200"/>
    <m/>
    <m/>
    <m/>
    <m/>
    <m/>
    <m/>
    <s v="III"/>
    <m/>
    <m/>
    <m/>
    <m/>
    <s v="No"/>
    <m/>
    <s v="9th Meeting"/>
    <m/>
    <m/>
    <m/>
    <m/>
  </r>
  <r>
    <n v="1104"/>
    <x v="14"/>
    <s v="Quality Supervisor"/>
    <s v="HCS/Q5501"/>
    <x v="3"/>
    <m/>
    <m/>
    <m/>
    <m/>
    <m/>
    <n v="6"/>
    <n v="1"/>
    <s v="Diploma or certificate courses in related fields"/>
    <m/>
    <m/>
    <n v="250"/>
    <m/>
    <m/>
    <m/>
    <m/>
    <m/>
    <m/>
    <s v="II"/>
    <m/>
    <m/>
    <m/>
    <m/>
    <s v="No"/>
    <m/>
    <m/>
    <m/>
    <m/>
    <m/>
    <m/>
  </r>
  <r>
    <n v="1105"/>
    <x v="14"/>
    <s v="Rubbing Operator"/>
    <s v="HCS/Q4503"/>
    <x v="1"/>
    <m/>
    <m/>
    <m/>
    <m/>
    <m/>
    <n v="4"/>
    <n v="1"/>
    <s v="5th Class, Preferably"/>
    <m/>
    <m/>
    <n v="120"/>
    <m/>
    <m/>
    <m/>
    <m/>
    <m/>
    <m/>
    <s v="III"/>
    <m/>
    <m/>
    <m/>
    <m/>
    <s v="No"/>
    <m/>
    <m/>
    <m/>
    <m/>
    <m/>
    <m/>
  </r>
  <r>
    <n v="1106"/>
    <x v="14"/>
    <s v="Sampler"/>
    <s v="HCS/Q6602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107"/>
    <x v="14"/>
    <s v="Sakhta - Kharadi "/>
    <s v="HCS/Q4403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08"/>
    <x v="14"/>
    <s v="Sakhta - Paper Pulp"/>
    <s v="HCS/Q4401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09"/>
    <x v="14"/>
    <s v="Sakhta – Wood"/>
    <s v="HCS/Q4402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10"/>
    <x v="14"/>
    <s v="Semi-Mechanized Bamboo Stick Maker"/>
    <s v="HCS/Q7802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111"/>
    <x v="14"/>
    <s v="Seasoning and Chemical Treatment Assistant"/>
    <s v="HCS/Q6801"/>
    <x v="0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112"/>
    <x v="14"/>
    <s v="Shade supervisor"/>
    <s v="HCS/Q5203"/>
    <x v="1"/>
    <m/>
    <m/>
    <m/>
    <m/>
    <m/>
    <n v="5"/>
    <n v="1"/>
    <s v="8th Class ,Preferably"/>
    <m/>
    <m/>
    <n v="150"/>
    <m/>
    <m/>
    <m/>
    <m/>
    <m/>
    <m/>
    <s v="II"/>
    <m/>
    <m/>
    <m/>
    <m/>
    <s v="No"/>
    <m/>
    <m/>
    <m/>
    <m/>
    <m/>
    <m/>
  </r>
  <r>
    <n v="1113"/>
    <x v="14"/>
    <s v="Shade writer "/>
    <s v="HCS/Q5204"/>
    <x v="0"/>
    <m/>
    <m/>
    <m/>
    <m/>
    <m/>
    <n v="5"/>
    <n v="1"/>
    <s v="8th Class ,Preferably"/>
    <m/>
    <m/>
    <n v="245"/>
    <m/>
    <m/>
    <m/>
    <m/>
    <m/>
    <m/>
    <s v="II"/>
    <m/>
    <m/>
    <m/>
    <m/>
    <s v="No"/>
    <m/>
    <m/>
    <m/>
    <m/>
    <m/>
    <m/>
  </r>
  <r>
    <n v="1114"/>
    <x v="14"/>
    <s v="Sieving Artisan (Ceramics)"/>
    <s v="HCS/Q0702"/>
    <x v="0"/>
    <m/>
    <m/>
    <m/>
    <m/>
    <m/>
    <n v="5"/>
    <n v="1"/>
    <s v="5th Class, Preferably"/>
    <m/>
    <m/>
    <n v="210"/>
    <m/>
    <m/>
    <m/>
    <m/>
    <m/>
    <m/>
    <s v="III"/>
    <m/>
    <m/>
    <m/>
    <m/>
    <s v="No"/>
    <m/>
    <m/>
    <m/>
    <m/>
    <m/>
    <m/>
  </r>
  <r>
    <n v="1115"/>
    <x v="14"/>
    <s v="Silver Coating Technician"/>
    <s v="HCS/Q2401"/>
    <x v="1"/>
    <m/>
    <m/>
    <m/>
    <m/>
    <m/>
    <n v="6"/>
    <n v="1"/>
    <s v="8th Class"/>
    <m/>
    <m/>
    <n v="250"/>
    <m/>
    <m/>
    <m/>
    <m/>
    <m/>
    <m/>
    <s v="II"/>
    <m/>
    <m/>
    <m/>
    <m/>
    <s v="No"/>
    <m/>
    <m/>
    <m/>
    <m/>
    <m/>
    <m/>
  </r>
  <r>
    <n v="1116"/>
    <x v="14"/>
    <s v="Sketching and painting artisan (Ceramics)"/>
    <s v="HCS/Q0802"/>
    <x v="1"/>
    <m/>
    <m/>
    <m/>
    <m/>
    <m/>
    <n v="6"/>
    <n v="1"/>
    <s v="5th pass preferably"/>
    <m/>
    <m/>
    <n v="300"/>
    <m/>
    <m/>
    <m/>
    <m/>
    <m/>
    <m/>
    <s v="III"/>
    <m/>
    <m/>
    <m/>
    <m/>
    <s v="No"/>
    <m/>
    <s v="9th Meeting"/>
    <m/>
    <m/>
    <m/>
    <m/>
  </r>
  <r>
    <n v="1117"/>
    <x v="14"/>
    <s v="Stamping operator "/>
    <s v="HCS/Q2802"/>
    <x v="1"/>
    <m/>
    <m/>
    <m/>
    <m/>
    <m/>
    <n v="5"/>
    <n v="1"/>
    <s v="5th Class, Pass (Primary Education)"/>
    <n v="64"/>
    <n v="136"/>
    <n v="200"/>
    <m/>
    <m/>
    <m/>
    <m/>
    <s v="Yes"/>
    <s v="Yes"/>
    <s v="II"/>
    <s v="A"/>
    <s v="Yes"/>
    <m/>
    <m/>
    <s v="Yes"/>
    <m/>
    <m/>
    <m/>
    <m/>
    <m/>
    <m/>
  </r>
  <r>
    <n v="1118"/>
    <x v="14"/>
    <s v="Stone Cutter (Cutting machine operator) "/>
    <s v="HCS/Q1402"/>
    <x v="0"/>
    <m/>
    <m/>
    <m/>
    <m/>
    <m/>
    <n v="5"/>
    <n v="1"/>
    <s v="5th Class, Preferably"/>
    <m/>
    <m/>
    <n v="220"/>
    <m/>
    <m/>
    <m/>
    <m/>
    <m/>
    <m/>
    <s v="II"/>
    <m/>
    <m/>
    <m/>
    <m/>
    <s v="No"/>
    <m/>
    <s v="9th Meeting"/>
    <m/>
    <m/>
    <m/>
    <m/>
  </r>
  <r>
    <n v="1119"/>
    <x v="14"/>
    <s v="Stone Grinder (Grinding machine operator) "/>
    <s v="HCS/Q1403"/>
    <x v="0"/>
    <m/>
    <m/>
    <m/>
    <m/>
    <m/>
    <n v="5"/>
    <n v="1"/>
    <s v="5th Class"/>
    <m/>
    <m/>
    <n v="220"/>
    <m/>
    <m/>
    <m/>
    <m/>
    <m/>
    <m/>
    <s v="II"/>
    <m/>
    <m/>
    <m/>
    <m/>
    <s v="No"/>
    <m/>
    <s v="9th Meeting"/>
    <m/>
    <m/>
    <m/>
    <m/>
  </r>
  <r>
    <n v="1120"/>
    <x v="14"/>
    <s v="Threading / Drilling Operator"/>
    <s v="HCS/Q2906"/>
    <x v="1"/>
    <m/>
    <m/>
    <m/>
    <m/>
    <m/>
    <n v="5"/>
    <n v="1"/>
    <s v="5th Class, Pass (Primary Education)"/>
    <m/>
    <m/>
    <n v="200"/>
    <m/>
    <m/>
    <m/>
    <m/>
    <m/>
    <m/>
    <s v="II"/>
    <m/>
    <m/>
    <m/>
    <m/>
    <s v="No"/>
    <m/>
    <m/>
    <m/>
    <m/>
    <m/>
    <m/>
  </r>
  <r>
    <n v="1121"/>
    <x v="14"/>
    <s v="Tufted weaving supervisor "/>
    <s v="HCS/Q5411"/>
    <x v="3"/>
    <m/>
    <m/>
    <m/>
    <m/>
    <m/>
    <n v="6"/>
    <n v="1"/>
    <s v="10th Class, Preferably"/>
    <m/>
    <m/>
    <n v="250"/>
    <m/>
    <m/>
    <m/>
    <m/>
    <m/>
    <m/>
    <s v="II"/>
    <m/>
    <m/>
    <m/>
    <m/>
    <s v="No"/>
    <m/>
    <m/>
    <m/>
    <m/>
    <m/>
    <m/>
  </r>
  <r>
    <n v="1122"/>
    <x v="14"/>
    <s v="Tufting Gun Master "/>
    <s v="HCS/Q5409"/>
    <x v="1"/>
    <m/>
    <m/>
    <m/>
    <m/>
    <m/>
    <n v="6"/>
    <n v="1"/>
    <s v="5th Class, Preferably"/>
    <m/>
    <m/>
    <n v="200"/>
    <m/>
    <m/>
    <m/>
    <m/>
    <m/>
    <m/>
    <s v="II"/>
    <m/>
    <m/>
    <m/>
    <m/>
    <s v="No"/>
    <m/>
    <m/>
    <m/>
    <m/>
    <m/>
    <m/>
  </r>
  <r>
    <n v="1123"/>
    <x v="14"/>
    <s v="Washer "/>
    <s v="HCS/Q5301"/>
    <x v="1"/>
    <m/>
    <m/>
    <m/>
    <m/>
    <m/>
    <n v="2"/>
    <n v="1"/>
    <s v="8th Class ,Preferably Pass with ability to read and write about chemicals used"/>
    <m/>
    <m/>
    <n v="150"/>
    <m/>
    <m/>
    <m/>
    <m/>
    <m/>
    <m/>
    <s v="II"/>
    <m/>
    <m/>
    <m/>
    <m/>
    <s v="No"/>
    <m/>
    <m/>
    <m/>
    <m/>
    <m/>
    <m/>
  </r>
  <r>
    <n v="1124"/>
    <x v="14"/>
    <s v="Yarn Opener  "/>
    <s v="HCS/Q5001"/>
    <x v="0"/>
    <m/>
    <m/>
    <m/>
    <m/>
    <m/>
    <n v="3"/>
    <n v="1"/>
    <s v="5th Class, Preferably"/>
    <m/>
    <m/>
    <n v="140"/>
    <m/>
    <m/>
    <m/>
    <m/>
    <m/>
    <m/>
    <s v="II"/>
    <m/>
    <m/>
    <m/>
    <m/>
    <s v="No"/>
    <m/>
    <m/>
    <m/>
    <m/>
    <m/>
    <m/>
  </r>
  <r>
    <n v="1125"/>
    <x v="14"/>
    <s v="Hand Block Printer"/>
    <s v="HCS/Q7201"/>
    <x v="0"/>
    <m/>
    <m/>
    <m/>
    <m/>
    <m/>
    <n v="6"/>
    <n v="1"/>
    <s v="5th Class"/>
    <m/>
    <m/>
    <m/>
    <m/>
    <m/>
    <m/>
    <m/>
    <m/>
    <m/>
    <m/>
    <m/>
    <m/>
    <m/>
    <m/>
    <s v="No"/>
    <m/>
    <m/>
    <m/>
    <m/>
    <m/>
    <m/>
  </r>
  <r>
    <n v="1126"/>
    <x v="14"/>
    <s v="Traditional Hand Embroiderer"/>
    <s v="HCS/Q7301"/>
    <x v="1"/>
    <m/>
    <m/>
    <m/>
    <m/>
    <m/>
    <n v="7"/>
    <n v="1"/>
    <s v="5th Standard, preferably"/>
    <m/>
    <m/>
    <m/>
    <m/>
    <m/>
    <m/>
    <m/>
    <m/>
    <m/>
    <m/>
    <m/>
    <m/>
    <m/>
    <m/>
    <s v="No"/>
    <m/>
    <m/>
    <m/>
    <m/>
    <m/>
    <m/>
  </r>
  <r>
    <n v="1127"/>
    <x v="14"/>
    <s v="Master Embroiderer"/>
    <s v="HCS/Q7302"/>
    <x v="3"/>
    <m/>
    <m/>
    <m/>
    <m/>
    <m/>
    <n v="8"/>
    <n v="1"/>
    <s v="5th Standard, preferably"/>
    <m/>
    <m/>
    <m/>
    <m/>
    <m/>
    <m/>
    <m/>
    <m/>
    <m/>
    <m/>
    <m/>
    <m/>
    <m/>
    <m/>
    <s v="No"/>
    <m/>
    <m/>
    <m/>
    <m/>
    <m/>
    <m/>
  </r>
  <r>
    <n v="1128"/>
    <x v="14"/>
    <s v="Design Tracer"/>
    <s v="HCS/Q7305"/>
    <x v="0"/>
    <m/>
    <m/>
    <m/>
    <m/>
    <m/>
    <n v="4"/>
    <n v="1"/>
    <s v="5th Standard, preferably"/>
    <m/>
    <m/>
    <m/>
    <m/>
    <m/>
    <m/>
    <m/>
    <m/>
    <m/>
    <m/>
    <m/>
    <m/>
    <m/>
    <m/>
    <s v="No"/>
    <m/>
    <m/>
    <m/>
    <m/>
    <m/>
    <m/>
  </r>
  <r>
    <n v="1129"/>
    <x v="14"/>
    <s v="Embroidery Finisher"/>
    <s v="HCS/Q7306"/>
    <x v="1"/>
    <m/>
    <m/>
    <m/>
    <m/>
    <m/>
    <n v="4"/>
    <n v="1"/>
    <s v="5th Standard, preferably"/>
    <m/>
    <m/>
    <m/>
    <m/>
    <m/>
    <m/>
    <m/>
    <m/>
    <m/>
    <m/>
    <m/>
    <m/>
    <m/>
    <m/>
    <s v="No"/>
    <m/>
    <m/>
    <m/>
    <m/>
    <m/>
    <m/>
  </r>
  <r>
    <n v="1130"/>
    <x v="14"/>
    <s v="Metal Cutting Worker (Manual)"/>
    <s v="HCS/Q2910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d v="2016-08-05T00:00:00"/>
    <m/>
    <m/>
    <m/>
    <m/>
    <m/>
  </r>
  <r>
    <n v="1131"/>
    <x v="14"/>
    <s v="Etching Artisan - Metal ware"/>
    <s v="HCS/Q2909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d v="2016-08-05T00:00:00"/>
    <m/>
    <m/>
    <m/>
    <m/>
    <m/>
  </r>
  <r>
    <n v="1132"/>
    <x v="14"/>
    <s v="Designer (Woodward Products)"/>
    <s v="HCS/Q6601"/>
    <x v="3"/>
    <m/>
    <m/>
    <m/>
    <m/>
    <m/>
    <n v="3"/>
    <n v="1"/>
    <s v="10th Pass, Preferably"/>
    <m/>
    <m/>
    <m/>
    <m/>
    <m/>
    <m/>
    <m/>
    <m/>
    <m/>
    <m/>
    <m/>
    <m/>
    <m/>
    <m/>
    <s v="No"/>
    <d v="2016-08-05T00:00:00"/>
    <m/>
    <m/>
    <m/>
    <m/>
    <m/>
  </r>
  <r>
    <n v="1133"/>
    <x v="14"/>
    <s v="Inlay Artisan - Stonecraft"/>
    <s v="HCS/Q1504"/>
    <x v="1"/>
    <m/>
    <m/>
    <m/>
    <m/>
    <m/>
    <n v="5"/>
    <n v="1"/>
    <s v="5th Standard, preferably"/>
    <m/>
    <m/>
    <m/>
    <m/>
    <m/>
    <m/>
    <m/>
    <m/>
    <m/>
    <m/>
    <m/>
    <m/>
    <m/>
    <m/>
    <s v="No"/>
    <m/>
    <s v="9th Meeting"/>
    <m/>
    <m/>
    <m/>
    <m/>
  </r>
  <r>
    <n v="1134"/>
    <x v="14"/>
    <s v="Applique Artisan"/>
    <s v="HCS/Q 7303"/>
    <x v="1"/>
    <m/>
    <m/>
    <m/>
    <n v="4"/>
    <m/>
    <n v="6"/>
    <n v="1"/>
    <s v="5th Standard"/>
    <m/>
    <m/>
    <m/>
    <m/>
    <m/>
    <m/>
    <m/>
    <m/>
    <m/>
    <s v="II"/>
    <s v="A"/>
    <m/>
    <m/>
    <m/>
    <s v="No"/>
    <d v="2017-09-13T00:00:00"/>
    <m/>
    <m/>
    <m/>
    <m/>
    <m/>
  </r>
  <r>
    <n v="1135"/>
    <x v="15"/>
    <s v="Anesthesia Technician"/>
    <s v="HSS/Q2501"/>
    <x v="1"/>
    <m/>
    <m/>
    <m/>
    <m/>
    <m/>
    <n v="10"/>
    <n v="1"/>
    <s v="12th Class in Science"/>
    <m/>
    <m/>
    <n v="1200"/>
    <m/>
    <m/>
    <m/>
    <m/>
    <m/>
    <m/>
    <s v="I"/>
    <m/>
    <m/>
    <m/>
    <m/>
    <s v="No"/>
    <m/>
    <s v="7th Meeting"/>
    <m/>
    <m/>
    <m/>
    <m/>
  </r>
  <r>
    <n v="1136"/>
    <x v="15"/>
    <s v="Assistant Physiotherapist"/>
    <s v="HSS/Q7701"/>
    <x v="1"/>
    <m/>
    <m/>
    <m/>
    <m/>
    <m/>
    <n v="12"/>
    <n v="1"/>
    <s v="12th Class in Science"/>
    <m/>
    <m/>
    <n v="700"/>
    <m/>
    <m/>
    <m/>
    <m/>
    <m/>
    <m/>
    <s v="II"/>
    <m/>
    <m/>
    <m/>
    <m/>
    <s v="Yes"/>
    <m/>
    <s v="7th Meeting"/>
    <m/>
    <m/>
    <m/>
    <m/>
  </r>
  <r>
    <n v="1137"/>
    <x v="15"/>
    <s v="Blood Bank Technician"/>
    <s v="HSS/Q2801"/>
    <x v="1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s v="I"/>
    <m/>
    <m/>
    <m/>
    <m/>
    <s v="No"/>
    <m/>
    <s v="7th Meeting"/>
    <m/>
    <m/>
    <m/>
    <m/>
  </r>
  <r>
    <n v="1138"/>
    <x v="15"/>
    <s v="Cardiac Care Technician"/>
    <s v="HSS/Q0101"/>
    <x v="1"/>
    <m/>
    <m/>
    <m/>
    <m/>
    <m/>
    <n v="17"/>
    <n v="1"/>
    <s v="12th Class in Science Or Level 3 ECG Technician with Experience of minimum 3 Years."/>
    <n v="455"/>
    <n v="385"/>
    <n v="840"/>
    <m/>
    <m/>
    <m/>
    <n v="660"/>
    <s v="Yes"/>
    <m/>
    <s v="I"/>
    <m/>
    <m/>
    <m/>
    <m/>
    <s v="No"/>
    <m/>
    <s v="6th Meeting"/>
    <m/>
    <m/>
    <m/>
    <m/>
  </r>
  <r>
    <n v="1139"/>
    <x v="15"/>
    <s v="Dental Assistant"/>
    <s v="HSS/Q2401"/>
    <x v="1"/>
    <m/>
    <m/>
    <m/>
    <m/>
    <m/>
    <n v="16"/>
    <n v="1"/>
    <s v="10th Class"/>
    <n v="231"/>
    <n v="279"/>
    <n v="510"/>
    <m/>
    <m/>
    <m/>
    <n v="190"/>
    <s v="Yes"/>
    <m/>
    <s v="II"/>
    <m/>
    <m/>
    <s v="Cat 1 (Phase 1)"/>
    <m/>
    <s v="No"/>
    <m/>
    <s v="6th Meeting"/>
    <m/>
    <m/>
    <m/>
    <m/>
  </r>
  <r>
    <n v="1140"/>
    <x v="15"/>
    <s v="Dental Technician"/>
    <s v="HSS/Q5301"/>
    <x v="1"/>
    <m/>
    <m/>
    <m/>
    <m/>
    <m/>
    <n v="13"/>
    <n v="1"/>
    <s v="12th Class or Level 4 Dental Assistant with 2 years of experience in the field"/>
    <m/>
    <m/>
    <n v="700"/>
    <m/>
    <m/>
    <m/>
    <m/>
    <m/>
    <m/>
    <s v="I"/>
    <m/>
    <m/>
    <m/>
    <m/>
    <s v="No"/>
    <m/>
    <s v="8th Meeting"/>
    <m/>
    <m/>
    <m/>
    <m/>
  </r>
  <r>
    <n v="1141"/>
    <x v="15"/>
    <s v="Dento Oral Hygienist"/>
    <s v="HSS/Q2201"/>
    <x v="3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s v="I"/>
    <m/>
    <m/>
    <s v="Addl Ready"/>
    <m/>
    <s v="No"/>
    <m/>
    <s v="8th Meeting"/>
    <m/>
    <m/>
    <m/>
    <m/>
  </r>
  <r>
    <n v="1142"/>
    <x v="15"/>
    <s v="Diabetes Educator"/>
    <s v="HSS/Q8701"/>
    <x v="1"/>
    <m/>
    <m/>
    <m/>
    <m/>
    <m/>
    <n v="8"/>
    <n v="1"/>
    <s v="12th Class in preferably in Science or Home Science"/>
    <n v="135"/>
    <n v="225"/>
    <n v="360"/>
    <m/>
    <m/>
    <m/>
    <m/>
    <s v="Yes"/>
    <s v="Yes"/>
    <s v="II"/>
    <s v="A"/>
    <s v="Yes"/>
    <m/>
    <m/>
    <s v="Yes"/>
    <m/>
    <s v="6th Meeting"/>
    <m/>
    <m/>
    <m/>
    <m/>
  </r>
  <r>
    <n v="1143"/>
    <x v="15"/>
    <s v="Dialysis Technician"/>
    <s v="HSS/Q2701"/>
    <x v="1"/>
    <m/>
    <m/>
    <m/>
    <m/>
    <m/>
    <n v="19"/>
    <n v="1"/>
    <s v="12th Class"/>
    <n v="360"/>
    <n v="240"/>
    <n v="600"/>
    <m/>
    <m/>
    <m/>
    <n v="800"/>
    <s v="Yes"/>
    <m/>
    <s v="I"/>
    <m/>
    <m/>
    <s v="Cat 1 (Phase 1)"/>
    <m/>
    <s v="No"/>
    <m/>
    <s v="6th Meeting"/>
    <m/>
    <m/>
    <m/>
    <m/>
  </r>
  <r>
    <n v="1144"/>
    <x v="15"/>
    <s v="Diet Assistant"/>
    <s v="HSS/Q5201"/>
    <x v="1"/>
    <m/>
    <m/>
    <m/>
    <m/>
    <m/>
    <n v="11"/>
    <n v="1"/>
    <s v="10th Class"/>
    <n v="158"/>
    <n v="322"/>
    <n v="480"/>
    <m/>
    <m/>
    <m/>
    <m/>
    <s v="Yes"/>
    <s v="Yes"/>
    <s v="II"/>
    <s v="A"/>
    <s v="Yes"/>
    <m/>
    <m/>
    <s v="Yes"/>
    <m/>
    <s v="6th Meeting"/>
    <m/>
    <m/>
    <m/>
    <m/>
  </r>
  <r>
    <n v="1145"/>
    <x v="15"/>
    <s v="Emergency Medical Technician - Advanced"/>
    <s v="HSS/Q2302"/>
    <x v="3"/>
    <m/>
    <m/>
    <m/>
    <m/>
    <m/>
    <n v="35"/>
    <n v="1"/>
    <s v="12th Class in Science Or Level 4 EMT  B with the minimum three years of experience"/>
    <n v="306"/>
    <n v="444"/>
    <n v="750"/>
    <m/>
    <m/>
    <m/>
    <n v="250"/>
    <s v="Yes"/>
    <m/>
    <s v="I"/>
    <m/>
    <m/>
    <m/>
    <m/>
    <s v="No"/>
    <m/>
    <s v="6th Meeting"/>
    <m/>
    <m/>
    <m/>
    <m/>
  </r>
  <r>
    <n v="1146"/>
    <x v="15"/>
    <s v="Emergency Medical Technician - Basic"/>
    <s v="HSS/Q2301"/>
    <x v="1"/>
    <m/>
    <m/>
    <m/>
    <m/>
    <m/>
    <n v="33"/>
    <n v="1"/>
    <s v="12th Class in Science"/>
    <n v="100"/>
    <n v="260"/>
    <n v="360"/>
    <m/>
    <m/>
    <m/>
    <m/>
    <s v="Yes"/>
    <s v="Yes"/>
    <s v="I"/>
    <s v="C"/>
    <s v="Yes"/>
    <m/>
    <m/>
    <s v="Yes"/>
    <m/>
    <s v="6th Meeting"/>
    <m/>
    <m/>
    <m/>
    <m/>
  </r>
  <r>
    <n v="1147"/>
    <x v="15"/>
    <s v="Front Line Health Worker "/>
    <s v="HSS/Q8601"/>
    <x v="0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s v="Yes"/>
    <s v="Yes"/>
    <s v="II"/>
    <s v="A"/>
    <s v="Yes"/>
    <m/>
    <m/>
    <s v="Yes"/>
    <m/>
    <s v="7th Meeting"/>
    <m/>
    <m/>
    <m/>
    <m/>
  </r>
  <r>
    <n v="1148"/>
    <x v="15"/>
    <s v="General Duty Assistant"/>
    <s v="HSS/Q5101"/>
    <x v="1"/>
    <m/>
    <m/>
    <m/>
    <m/>
    <m/>
    <n v="21"/>
    <n v="1"/>
    <s v="10th Class ,Preferably but Class VIII is also considered in certain situations"/>
    <n v="100"/>
    <n v="320"/>
    <n v="420"/>
    <m/>
    <m/>
    <m/>
    <m/>
    <s v="Yes"/>
    <s v="Yes"/>
    <s v="II"/>
    <s v="A"/>
    <s v="Yes"/>
    <m/>
    <m/>
    <s v="Yes"/>
    <m/>
    <s v="6th Meeting"/>
    <m/>
    <m/>
    <m/>
    <m/>
  </r>
  <r>
    <n v="1149"/>
    <x v="15"/>
    <s v="Histotechnician"/>
    <s v="HSS/Q0401"/>
    <x v="3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s v="I"/>
    <m/>
    <m/>
    <m/>
    <m/>
    <s v="No"/>
    <m/>
    <s v="7th Meeting"/>
    <m/>
    <m/>
    <m/>
    <m/>
  </r>
  <r>
    <n v="1150"/>
    <x v="15"/>
    <s v="Home Health Aide"/>
    <s v="HSS/Q5102"/>
    <x v="1"/>
    <m/>
    <m/>
    <m/>
    <m/>
    <m/>
    <n v="15"/>
    <n v="1"/>
    <s v="10th Class preferably but Class VIII in certain cases"/>
    <n v="120"/>
    <n v="240"/>
    <n v="360"/>
    <m/>
    <m/>
    <m/>
    <m/>
    <s v="Yes"/>
    <s v="Yes"/>
    <s v="II"/>
    <s v="A"/>
    <s v="Yes"/>
    <m/>
    <m/>
    <s v="Yes"/>
    <m/>
    <s v="6th Meeting"/>
    <m/>
    <m/>
    <m/>
    <m/>
  </r>
  <r>
    <n v="1151"/>
    <x v="15"/>
    <s v="Medical Equipment Technician (Basic Clinical Equipment) "/>
    <s v="HSS/Q5601"/>
    <x v="0"/>
    <m/>
    <m/>
    <m/>
    <m/>
    <m/>
    <n v="7"/>
    <n v="1"/>
    <s v="12th Class preferably but 10th Class in certain cases"/>
    <m/>
    <m/>
    <n v="600"/>
    <m/>
    <m/>
    <m/>
    <m/>
    <m/>
    <m/>
    <s v="I"/>
    <m/>
    <m/>
    <m/>
    <m/>
    <s v="No"/>
    <m/>
    <s v="7th Meeting"/>
    <m/>
    <m/>
    <m/>
    <m/>
  </r>
  <r>
    <n v="1152"/>
    <x v="15"/>
    <s v="Medical Laboratory Technician"/>
    <s v="HSS/Q0301"/>
    <x v="1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s v="Yes"/>
    <m/>
    <s v="I"/>
    <m/>
    <m/>
    <s v="Addl Ready"/>
    <m/>
    <s v="No"/>
    <m/>
    <s v="6th Meeting"/>
    <m/>
    <m/>
    <m/>
    <m/>
  </r>
  <r>
    <n v="1153"/>
    <x v="15"/>
    <s v="Medical Records &amp; health Information Technician"/>
    <s v="HSS/Q5501"/>
    <x v="1"/>
    <m/>
    <m/>
    <m/>
    <m/>
    <m/>
    <n v="10"/>
    <n v="1"/>
    <s v="12th Class in Science"/>
    <m/>
    <m/>
    <n v="1000"/>
    <m/>
    <m/>
    <m/>
    <m/>
    <m/>
    <m/>
    <s v="I"/>
    <m/>
    <m/>
    <s v="Cat 1 (Phase 1)"/>
    <m/>
    <s v="No"/>
    <m/>
    <s v="6th Meeting"/>
    <m/>
    <m/>
    <m/>
    <m/>
  </r>
  <r>
    <n v="1154"/>
    <x v="15"/>
    <s v="Mental Health Counsellor"/>
    <s v="HSS/Q2901"/>
    <x v="1"/>
    <m/>
    <m/>
    <m/>
    <m/>
    <m/>
    <n v="13"/>
    <n v="1"/>
    <s v="Bachelor’s degree in counselling/psychology/health"/>
    <m/>
    <m/>
    <m/>
    <m/>
    <m/>
    <m/>
    <m/>
    <m/>
    <m/>
    <s v="I"/>
    <m/>
    <m/>
    <m/>
    <m/>
    <s v="No"/>
    <m/>
    <m/>
    <m/>
    <m/>
    <m/>
    <m/>
  </r>
  <r>
    <n v="1155"/>
    <x v="15"/>
    <s v="Operating Theatre Technician"/>
    <s v="HSS/Q2601"/>
    <x v="1"/>
    <m/>
    <m/>
    <m/>
    <m/>
    <m/>
    <n v="17"/>
    <n v="1"/>
    <s v="discipline/social science(any one of these) and RCI License"/>
    <m/>
    <m/>
    <n v="1200"/>
    <m/>
    <m/>
    <m/>
    <m/>
    <m/>
    <m/>
    <s v="I"/>
    <m/>
    <m/>
    <m/>
    <m/>
    <s v="No"/>
    <m/>
    <s v="7th Meeting"/>
    <m/>
    <m/>
    <m/>
    <m/>
  </r>
  <r>
    <n v="1156"/>
    <x v="15"/>
    <s v="Pharmacy  Assistant"/>
    <s v="HSS/Q5401"/>
    <x v="1"/>
    <m/>
    <m/>
    <m/>
    <m/>
    <m/>
    <n v="7"/>
    <n v="1"/>
    <s v="12th Class in science ,Preferably"/>
    <n v="110"/>
    <n v="315"/>
    <n v="425"/>
    <m/>
    <m/>
    <m/>
    <m/>
    <s v="Yes"/>
    <s v="Yes"/>
    <s v="II"/>
    <s v="A"/>
    <s v="Yes"/>
    <m/>
    <m/>
    <s v="Yes"/>
    <m/>
    <s v="7th Meeting"/>
    <m/>
    <m/>
    <m/>
    <m/>
  </r>
  <r>
    <n v="1157"/>
    <x v="15"/>
    <s v="Phlebotomy Technician"/>
    <s v="HSS/Q0501"/>
    <x v="0"/>
    <m/>
    <m/>
    <m/>
    <m/>
    <m/>
    <n v="18"/>
    <n v="1"/>
    <s v="12th Class"/>
    <n v="178"/>
    <n v="182"/>
    <n v="360"/>
    <m/>
    <m/>
    <m/>
    <n v="240"/>
    <s v="Yes"/>
    <m/>
    <s v="I"/>
    <m/>
    <m/>
    <s v="Cat 1 (Phase 1)"/>
    <m/>
    <s v="No"/>
    <m/>
    <s v="6th Meeting"/>
    <m/>
    <m/>
    <m/>
    <m/>
  </r>
  <r>
    <n v="1158"/>
    <x v="15"/>
    <s v="Radiology Technician"/>
    <s v="HSS/Q0201"/>
    <x v="1"/>
    <m/>
    <m/>
    <m/>
    <m/>
    <m/>
    <n v="14"/>
    <n v="1"/>
    <s v="12th Class in Science or NSQF Level 3 X  ray Technician with 2 years of experience in the field"/>
    <n v="395"/>
    <n v="445"/>
    <n v="840"/>
    <m/>
    <m/>
    <m/>
    <n v="660"/>
    <s v="Yes"/>
    <m/>
    <s v="I"/>
    <m/>
    <m/>
    <m/>
    <m/>
    <s v="No"/>
    <m/>
    <s v="6th Meeting"/>
    <m/>
    <m/>
    <m/>
    <m/>
  </r>
  <r>
    <n v="1159"/>
    <x v="15"/>
    <s v="Refractionist"/>
    <s v="HSS/Q3002"/>
    <x v="1"/>
    <m/>
    <m/>
    <m/>
    <m/>
    <m/>
    <n v="16"/>
    <n v="1"/>
    <s v="12th Class in Science Or Level 3 Vision technician with minimum three year of experience"/>
    <m/>
    <m/>
    <n v="1200"/>
    <m/>
    <m/>
    <m/>
    <m/>
    <m/>
    <m/>
    <s v="I"/>
    <m/>
    <m/>
    <m/>
    <m/>
    <s v="No"/>
    <m/>
    <s v="7th Meeting"/>
    <m/>
    <m/>
    <m/>
    <m/>
  </r>
  <r>
    <n v="1160"/>
    <x v="15"/>
    <s v="Speech Audio Therapy Assistant"/>
    <s v="HSS/Q7601"/>
    <x v="1"/>
    <m/>
    <m/>
    <m/>
    <m/>
    <m/>
    <n v="5"/>
    <n v="1"/>
    <s v="12th Class"/>
    <m/>
    <m/>
    <n v="1000"/>
    <m/>
    <m/>
    <m/>
    <m/>
    <m/>
    <m/>
    <s v="II"/>
    <m/>
    <m/>
    <m/>
    <m/>
    <s v="No"/>
    <m/>
    <s v="7th Meeting"/>
    <m/>
    <m/>
    <m/>
    <m/>
  </r>
  <r>
    <n v="1161"/>
    <x v="15"/>
    <s v="Vision Technician"/>
    <s v="HSS/Q3001"/>
    <x v="0"/>
    <m/>
    <m/>
    <m/>
    <m/>
    <m/>
    <n v="12"/>
    <n v="1"/>
    <s v="12th Class, Preferably in Science , but 10th Class is also considered in certain"/>
    <n v="110"/>
    <n v="315"/>
    <n v="425"/>
    <m/>
    <m/>
    <m/>
    <m/>
    <s v="Yes"/>
    <s v="Yes"/>
    <s v="I"/>
    <s v="C"/>
    <s v="Yes"/>
    <m/>
    <m/>
    <s v="Yes"/>
    <m/>
    <s v="6th Meeting"/>
    <m/>
    <m/>
    <m/>
    <m/>
  </r>
  <r>
    <n v="1162"/>
    <x v="15"/>
    <s v="X- ray Technician"/>
    <s v="HSS/Q0701"/>
    <x v="0"/>
    <m/>
    <m/>
    <m/>
    <m/>
    <m/>
    <n v="14"/>
    <n v="1"/>
    <s v="12th Class, Preferably in Science , but 10th Class is also considered in certain"/>
    <m/>
    <m/>
    <n v="600"/>
    <m/>
    <m/>
    <m/>
    <m/>
    <m/>
    <m/>
    <s v="I"/>
    <m/>
    <m/>
    <s v="Cat 1 (Phase 1)"/>
    <m/>
    <s v="No"/>
    <m/>
    <s v="12th Meeting"/>
    <m/>
    <m/>
    <m/>
    <m/>
  </r>
  <r>
    <n v="1163"/>
    <x v="15"/>
    <s v="Geriatric Aide"/>
    <s v="HSS/Q 6001"/>
    <x v="3"/>
    <m/>
    <m/>
    <m/>
    <n v="8"/>
    <m/>
    <n v="8"/>
    <n v="1"/>
    <s v="Class X_x000a__x000a_Or_x000a__x000a_NSQF level 4 certified Home Health Aide or General Duty Assistant with 1 year of working experience_x000a_"/>
    <m/>
    <m/>
    <m/>
    <m/>
    <m/>
    <m/>
    <m/>
    <m/>
    <m/>
    <s v="II"/>
    <s v="B"/>
    <m/>
    <m/>
    <m/>
    <s v="No"/>
    <d v="2017-09-13T00:00:00"/>
    <m/>
    <m/>
    <m/>
    <m/>
    <m/>
  </r>
  <r>
    <n v="1164"/>
    <x v="16"/>
    <s v="Backhoe Loader Operator"/>
    <s v="IES/Q0101"/>
    <x v="1"/>
    <m/>
    <m/>
    <m/>
    <m/>
    <m/>
    <n v="4"/>
    <n v="1"/>
    <s v="8th Class ,Preferably"/>
    <n v="60"/>
    <n v="150"/>
    <n v="210"/>
    <m/>
    <m/>
    <m/>
    <m/>
    <s v="Yes"/>
    <s v="Yes"/>
    <s v="I"/>
    <s v="C"/>
    <s v="Yes"/>
    <m/>
    <s v="CEQ103"/>
    <s v="Yes"/>
    <m/>
    <s v="7th Meeting"/>
    <m/>
    <m/>
    <m/>
    <m/>
  </r>
  <r>
    <n v="1165"/>
    <x v="16"/>
    <s v="Compactor Operator"/>
    <s v="IES/Q0106"/>
    <x v="1"/>
    <m/>
    <m/>
    <m/>
    <m/>
    <m/>
    <n v="4"/>
    <n v="1"/>
    <s v="8th Class ,Preferably"/>
    <m/>
    <m/>
    <n v="208"/>
    <m/>
    <m/>
    <m/>
    <m/>
    <m/>
    <m/>
    <s v="I"/>
    <m/>
    <m/>
    <m/>
    <m/>
    <s v="Yes"/>
    <m/>
    <s v="7th Meeting"/>
    <m/>
    <m/>
    <m/>
    <m/>
  </r>
  <r>
    <n v="1166"/>
    <x v="16"/>
    <s v="Concrete Pump Operator"/>
    <s v="IES/Q0107"/>
    <x v="1"/>
    <m/>
    <m/>
    <m/>
    <m/>
    <m/>
    <n v="4"/>
    <n v="1"/>
    <s v="8th Class ,Preferably"/>
    <n v="57"/>
    <n v="135"/>
    <n v="192"/>
    <m/>
    <m/>
    <m/>
    <m/>
    <s v="Yes"/>
    <m/>
    <s v="I"/>
    <m/>
    <m/>
    <s v="Addl Ready"/>
    <m/>
    <s v="Yes"/>
    <m/>
    <s v="7th Meeting"/>
    <m/>
    <m/>
    <m/>
    <m/>
  </r>
  <r>
    <n v="1167"/>
    <x v="16"/>
    <s v="Crawler Crane Operator"/>
    <s v="IES/Q0110"/>
    <x v="1"/>
    <m/>
    <m/>
    <m/>
    <m/>
    <m/>
    <n v="4"/>
    <n v="1"/>
    <s v="8th Class ,Preferably"/>
    <m/>
    <m/>
    <n v="120"/>
    <m/>
    <m/>
    <m/>
    <m/>
    <m/>
    <m/>
    <s v="I"/>
    <m/>
    <m/>
    <m/>
    <s v="MHE203"/>
    <s v="Yes"/>
    <m/>
    <s v="7th Meeting"/>
    <m/>
    <m/>
    <m/>
    <m/>
  </r>
  <r>
    <n v="1168"/>
    <x v="16"/>
    <s v="Excavator Operator"/>
    <s v="IES/Q0103"/>
    <x v="1"/>
    <m/>
    <m/>
    <m/>
    <m/>
    <m/>
    <n v="4"/>
    <n v="1"/>
    <s v="10th Class  Valid Driving License "/>
    <n v="60"/>
    <n v="150"/>
    <n v="210"/>
    <m/>
    <m/>
    <m/>
    <m/>
    <s v="Yes"/>
    <s v="Yes"/>
    <s v="I"/>
    <s v="C"/>
    <s v="Yes"/>
    <m/>
    <s v="CEQ104"/>
    <s v="Yes"/>
    <m/>
    <s v="7th Meeting"/>
    <m/>
    <m/>
    <m/>
    <m/>
  </r>
  <r>
    <n v="1169"/>
    <x v="16"/>
    <s v="Hydra Crane Operator"/>
    <s v="IES/Q0108"/>
    <x v="1"/>
    <m/>
    <m/>
    <m/>
    <m/>
    <m/>
    <n v="4"/>
    <n v="1"/>
    <s v="8th Class ,Preferably"/>
    <m/>
    <m/>
    <n v="120"/>
    <m/>
    <m/>
    <m/>
    <m/>
    <m/>
    <m/>
    <s v="I"/>
    <m/>
    <m/>
    <m/>
    <s v="MHE102"/>
    <s v="Yes"/>
    <m/>
    <s v="7th Meeting"/>
    <m/>
    <m/>
    <m/>
    <m/>
  </r>
  <r>
    <n v="1170"/>
    <x v="16"/>
    <s v="Junior Backhoe Operator"/>
    <s v="IES/Q0102"/>
    <x v="0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s v="Yes"/>
    <m/>
    <s v="7th Meeting"/>
    <m/>
    <m/>
    <m/>
    <m/>
  </r>
  <r>
    <n v="1171"/>
    <x v="16"/>
    <s v="Junior Excavator Operator"/>
    <s v="IES/Q0104"/>
    <x v="0"/>
    <m/>
    <m/>
    <m/>
    <m/>
    <m/>
    <n v="4"/>
    <n v="1"/>
    <s v="8th Class ,Preferably"/>
    <n v="60"/>
    <n v="110"/>
    <n v="170"/>
    <m/>
    <m/>
    <m/>
    <m/>
    <s v="Yes"/>
    <s v="Yes"/>
    <s v="I"/>
    <s v="C"/>
    <s v="Yes"/>
    <m/>
    <m/>
    <s v="Yes"/>
    <m/>
    <s v="7th Meeting"/>
    <m/>
    <m/>
    <m/>
    <m/>
  </r>
  <r>
    <n v="1172"/>
    <x v="16"/>
    <s v="Junior Mechanic – Elec/Electronics/ Instruments"/>
    <s v="IES/Q1106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3"/>
    <x v="16"/>
    <s v="Junior Mechanic (Engine)"/>
    <s v="IES/Q1102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4"/>
    <x v="16"/>
    <s v="Junior Mechanic (Hydraulic)"/>
    <s v="IES/Q1104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5"/>
    <x v="16"/>
    <s v="Junior Operator Crane"/>
    <s v="IES/Q0111"/>
    <x v="0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s v="Yes"/>
    <m/>
    <s v="7th Meeting"/>
    <m/>
    <m/>
    <m/>
    <m/>
  </r>
  <r>
    <n v="1176"/>
    <x v="16"/>
    <s v="Mechanic (Electrical/Electronics/Instrumentation)"/>
    <s v="IES/Q1105"/>
    <x v="1"/>
    <m/>
    <m/>
    <m/>
    <m/>
    <m/>
    <n v="3"/>
    <n v="1"/>
    <s v="ITI/Diploma in Electrical/Electronic/Instrumentation, Preferably"/>
    <m/>
    <m/>
    <n v="120"/>
    <m/>
    <m/>
    <m/>
    <m/>
    <m/>
    <m/>
    <s v="I"/>
    <m/>
    <m/>
    <m/>
    <s v="CEQ101, CEQ102"/>
    <s v="Yes"/>
    <m/>
    <s v="7th Meeting"/>
    <m/>
    <m/>
    <m/>
    <m/>
  </r>
  <r>
    <n v="1177"/>
    <x v="16"/>
    <s v="Mechanic (Engine)"/>
    <s v="IES/Q1101"/>
    <x v="1"/>
    <m/>
    <m/>
    <m/>
    <m/>
    <m/>
    <n v="3"/>
    <n v="1"/>
    <s v="Preferably ITI/ Diploma in Diesel Engine Mechanic"/>
    <n v="36"/>
    <n v="84"/>
    <n v="120"/>
    <m/>
    <m/>
    <m/>
    <m/>
    <s v="Yes"/>
    <m/>
    <s v="I"/>
    <m/>
    <m/>
    <m/>
    <s v="CEQ101, CEQ102"/>
    <s v="Yes"/>
    <m/>
    <s v="7th Meeting"/>
    <m/>
    <m/>
    <m/>
    <m/>
  </r>
  <r>
    <n v="1178"/>
    <x v="16"/>
    <s v="Mechanic (Hydraulic)"/>
    <s v="IES/Q1103"/>
    <x v="1"/>
    <m/>
    <m/>
    <m/>
    <m/>
    <m/>
    <n v="3"/>
    <n v="1"/>
    <s v="Preferably ITI/ Diploma in Hydraulic Mechanic"/>
    <m/>
    <m/>
    <n v="120"/>
    <m/>
    <m/>
    <m/>
    <m/>
    <m/>
    <m/>
    <s v="I"/>
    <m/>
    <m/>
    <m/>
    <s v="CEQ101, CEQ102"/>
    <s v="Yes"/>
    <m/>
    <s v="7th Meeting"/>
    <m/>
    <m/>
    <m/>
    <m/>
  </r>
  <r>
    <n v="1179"/>
    <x v="16"/>
    <s v="Supervisor (Plant &amp; Machinery)"/>
    <s v="IES/Q0201"/>
    <x v="4"/>
    <m/>
    <m/>
    <m/>
    <m/>
    <m/>
    <n v="4"/>
    <n v="1"/>
    <s v="Preferably Diploma in Mechanical/ Automobile Engineering"/>
    <m/>
    <m/>
    <n v="120"/>
    <m/>
    <m/>
    <m/>
    <m/>
    <m/>
    <m/>
    <s v="I"/>
    <m/>
    <m/>
    <m/>
    <m/>
    <s v="Yes"/>
    <m/>
    <s v="7th Meeting"/>
    <m/>
    <m/>
    <m/>
    <m/>
  </r>
  <r>
    <n v="1180"/>
    <x v="16"/>
    <s v="Supervisor Maintenance (Infrastructure Equipment)"/>
    <s v="IES/Q1201"/>
    <x v="4"/>
    <m/>
    <m/>
    <m/>
    <m/>
    <m/>
    <n v="3"/>
    <n v="1"/>
    <s v="Preferably Diploma in Mechanical/ Electrical/ Automobile Engineering"/>
    <m/>
    <m/>
    <n v="120"/>
    <m/>
    <m/>
    <m/>
    <m/>
    <m/>
    <m/>
    <s v="I"/>
    <m/>
    <m/>
    <m/>
    <m/>
    <s v="Yes"/>
    <m/>
    <s v="7th Meeting"/>
    <m/>
    <m/>
    <m/>
    <m/>
  </r>
  <r>
    <n v="1181"/>
    <x v="16"/>
    <s v="Tyre Mounted Crane Operator"/>
    <s v="IES/Q0109"/>
    <x v="1"/>
    <m/>
    <m/>
    <m/>
    <m/>
    <m/>
    <n v="4"/>
    <n v="1"/>
    <s v="8th Class ,Preferably"/>
    <m/>
    <m/>
    <n v="120"/>
    <m/>
    <m/>
    <m/>
    <m/>
    <m/>
    <m/>
    <s v="I"/>
    <m/>
    <m/>
    <m/>
    <s v="MHE203"/>
    <s v="Yes"/>
    <m/>
    <s v="7th Meeting"/>
    <m/>
    <m/>
    <m/>
    <m/>
  </r>
  <r>
    <n v="1182"/>
    <x v="16"/>
    <s v="Wheel Loader Operator"/>
    <s v="IES/Q0105"/>
    <x v="1"/>
    <m/>
    <m/>
    <m/>
    <m/>
    <m/>
    <n v="4"/>
    <n v="1"/>
    <s v="8th Class ,Preferably"/>
    <m/>
    <m/>
    <n v="208"/>
    <m/>
    <m/>
    <m/>
    <m/>
    <m/>
    <m/>
    <s v="I"/>
    <m/>
    <m/>
    <m/>
    <m/>
    <s v="Yes"/>
    <m/>
    <s v="7th Meeting"/>
    <m/>
    <m/>
    <m/>
    <m/>
  </r>
  <r>
    <n v="1183"/>
    <x v="16"/>
    <s v="Crusher Operator"/>
    <s v="IES/Q0112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4"/>
    <x v="16"/>
    <s v="Junior Crusher  Operator"/>
    <s v="IES/Q0113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85"/>
    <x v="16"/>
    <s v="Hot Mix Plant Operator"/>
    <s v="IES/Q0114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6"/>
    <x v="16"/>
    <s v="Junior Hot Mix Plant Operator"/>
    <s v="IES/Q0115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87"/>
    <x v="16"/>
    <s v="Batching Plant Operator"/>
    <s v="IES/Q0116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8"/>
    <x v="16"/>
    <s v="Junior  Batching Plant Operator"/>
    <s v="IES/Q0117"/>
    <x v="0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s v="Yes"/>
    <m/>
    <m/>
    <m/>
    <m/>
    <m/>
    <m/>
  </r>
  <r>
    <n v="1189"/>
    <x v="16"/>
    <s v="Transit Mixer Operator"/>
    <s v="IES/Q0118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90"/>
    <x v="16"/>
    <s v="Junior Transit Mixer Operator"/>
    <s v="IES/Q0119"/>
    <x v="0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s v="Yes"/>
    <m/>
    <m/>
    <m/>
    <m/>
    <m/>
    <m/>
  </r>
  <r>
    <n v="1191"/>
    <x v="16"/>
    <s v="Paver Operator"/>
    <s v="IES/Q0120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92"/>
    <x v="16"/>
    <s v="Junior Paver Operator/ Screed man"/>
    <s v="IES/Q0121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93"/>
    <x v="17"/>
    <s v="Industrial Automation Specialist"/>
    <s v="IAS/Q8005"/>
    <x v="3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s v="No"/>
    <m/>
    <m/>
    <m/>
    <m/>
    <m/>
    <m/>
  </r>
  <r>
    <n v="1194"/>
    <x v="17"/>
    <s v="Building Automation Specialist"/>
    <s v="IAS/Q3006"/>
    <x v="3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s v="No"/>
    <m/>
    <m/>
    <m/>
    <m/>
    <m/>
    <m/>
  </r>
  <r>
    <n v="1195"/>
    <x v="17"/>
    <s v="Calibration Technician(Thermal)"/>
    <s v="IAS/Q5001"/>
    <x v="1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s v="No"/>
    <m/>
    <m/>
    <m/>
    <m/>
    <m/>
    <m/>
  </r>
  <r>
    <n v="1196"/>
    <x v="17"/>
    <s v="Junior Instrumentation Technician(Process Control)"/>
    <s v="IAS/Q3003"/>
    <x v="0"/>
    <m/>
    <m/>
    <m/>
    <m/>
    <m/>
    <n v="5"/>
    <n v="1"/>
    <s v="12th pass"/>
    <m/>
    <m/>
    <n v="248"/>
    <m/>
    <m/>
    <m/>
    <m/>
    <m/>
    <m/>
    <m/>
    <m/>
    <m/>
    <m/>
    <m/>
    <s v="No"/>
    <m/>
    <m/>
    <m/>
    <m/>
    <m/>
    <m/>
  </r>
  <r>
    <n v="1197"/>
    <x v="17"/>
    <s v="Instrumentation Technician (Control Valves)"/>
    <s v="IAS/Q3001"/>
    <x v="1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s v="No"/>
    <m/>
    <m/>
    <m/>
    <m/>
    <m/>
    <m/>
  </r>
  <r>
    <n v="1198"/>
    <x v="18"/>
    <s v="Battery Anchorage Regulator"/>
    <s v="ISC/Q0202"/>
    <x v="1"/>
    <m/>
    <m/>
    <m/>
    <m/>
    <m/>
    <n v="5"/>
    <n v="1"/>
    <s v="ITI Pass Diploma Pass and 18 years of age"/>
    <m/>
    <m/>
    <n v="500"/>
    <m/>
    <m/>
    <m/>
    <m/>
    <m/>
    <m/>
    <s v="I"/>
    <m/>
    <m/>
    <m/>
    <m/>
    <s v="No"/>
    <m/>
    <s v="8th Meeting"/>
    <m/>
    <m/>
    <m/>
    <m/>
  </r>
  <r>
    <n v="1199"/>
    <x v="18"/>
    <s v="Battery Operator"/>
    <s v="ISC/Q0201"/>
    <x v="3"/>
    <m/>
    <m/>
    <m/>
    <m/>
    <m/>
    <n v="5"/>
    <n v="1"/>
    <s v="ITI Pass Diploma Pass and 18 years of age"/>
    <m/>
    <m/>
    <n v="500"/>
    <m/>
    <m/>
    <m/>
    <m/>
    <m/>
    <m/>
    <s v="I"/>
    <m/>
    <m/>
    <m/>
    <m/>
    <s v="No"/>
    <m/>
    <s v="8th Meeting"/>
    <m/>
    <m/>
    <m/>
    <m/>
  </r>
  <r>
    <n v="1200"/>
    <x v="18"/>
    <s v="Bearing maintenance"/>
    <s v="ISC/Q0906"/>
    <x v="0"/>
    <m/>
    <m/>
    <m/>
    <m/>
    <m/>
    <n v="5"/>
    <n v="1"/>
    <s v="10th Class"/>
    <n v="80"/>
    <n v="220"/>
    <n v="300"/>
    <m/>
    <m/>
    <m/>
    <m/>
    <s v="Yes"/>
    <s v="Yes"/>
    <s v="I"/>
    <s v="A"/>
    <s v="Yes"/>
    <m/>
    <m/>
    <s v="Yes"/>
    <m/>
    <s v="7th Meeting"/>
    <m/>
    <m/>
    <m/>
    <m/>
  </r>
  <r>
    <n v="1201"/>
    <x v="18"/>
    <s v="Belt conveyor maintenance"/>
    <s v="ISC/Q0904"/>
    <x v="0"/>
    <m/>
    <m/>
    <m/>
    <m/>
    <m/>
    <n v="5"/>
    <n v="1"/>
    <s v="10th Class"/>
    <m/>
    <m/>
    <n v="190"/>
    <m/>
    <m/>
    <m/>
    <m/>
    <m/>
    <m/>
    <s v="I"/>
    <m/>
    <m/>
    <m/>
    <m/>
    <s v="No"/>
    <m/>
    <s v="7th Meeting"/>
    <m/>
    <m/>
    <m/>
    <m/>
  </r>
  <r>
    <n v="1202"/>
    <x v="18"/>
    <s v="Cast House Junior  Operator"/>
    <s v="ISC/Q0406"/>
    <x v="5"/>
    <m/>
    <m/>
    <m/>
    <m/>
    <m/>
    <n v="4"/>
    <n v="1"/>
    <s v="Class 8th Pass , Class 10th Pass  and 18 years of age"/>
    <m/>
    <m/>
    <n v="150"/>
    <m/>
    <m/>
    <m/>
    <m/>
    <m/>
    <m/>
    <s v="I"/>
    <m/>
    <m/>
    <m/>
    <m/>
    <s v="No"/>
    <m/>
    <s v="8th Meeting"/>
    <m/>
    <m/>
    <m/>
    <m/>
  </r>
  <r>
    <n v="1203"/>
    <x v="18"/>
    <s v="Cast House Senior Operator"/>
    <s v="ISC/Q0407"/>
    <x v="1"/>
    <m/>
    <m/>
    <m/>
    <m/>
    <m/>
    <n v="5"/>
    <n v="1"/>
    <s v="Class 10th Pass, ITI Pass and 18 years of age"/>
    <m/>
    <m/>
    <n v="190"/>
    <m/>
    <m/>
    <m/>
    <m/>
    <m/>
    <m/>
    <s v="I"/>
    <m/>
    <m/>
    <m/>
    <m/>
    <s v="No"/>
    <m/>
    <s v="8th Meeting"/>
    <m/>
    <m/>
    <m/>
    <m/>
  </r>
  <r>
    <n v="1204"/>
    <x v="18"/>
    <s v="Coil Packaging Operator: Rolling Mills"/>
    <s v="ISC/Q0702"/>
    <x v="0"/>
    <m/>
    <m/>
    <m/>
    <m/>
    <m/>
    <n v="7"/>
    <n v="1"/>
    <s v="10th Class"/>
    <m/>
    <m/>
    <n v="190"/>
    <m/>
    <m/>
    <m/>
    <m/>
    <m/>
    <m/>
    <s v="I"/>
    <m/>
    <m/>
    <m/>
    <m/>
    <s v="No"/>
    <m/>
    <s v="7th Meeting"/>
    <m/>
    <m/>
    <m/>
    <m/>
  </r>
  <r>
    <n v="1205"/>
    <x v="18"/>
    <s v="Control Room Operator"/>
    <s v="ISC/Q0409"/>
    <x v="3"/>
    <m/>
    <m/>
    <m/>
    <m/>
    <m/>
    <n v="3"/>
    <n v="1"/>
    <s v="ITI Pass/ Diploma in Engineering, B.E. / _x000a_B. Tech Pass and 18 years of age"/>
    <m/>
    <m/>
    <n v="500"/>
    <m/>
    <m/>
    <m/>
    <m/>
    <m/>
    <m/>
    <s v="I"/>
    <m/>
    <m/>
    <m/>
    <m/>
    <s v="No"/>
    <m/>
    <s v="8th Meeting"/>
    <m/>
    <m/>
    <m/>
    <m/>
  </r>
  <r>
    <n v="1206"/>
    <x v="18"/>
    <s v="Control Room Operator for Agglomeration"/>
    <s v="ISC/Q0301"/>
    <x v="3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s v="I"/>
    <m/>
    <m/>
    <m/>
    <m/>
    <s v="No"/>
    <m/>
    <s v="8th Meeting"/>
    <m/>
    <m/>
    <m/>
    <m/>
  </r>
  <r>
    <n v="1207"/>
    <x v="18"/>
    <s v="Conveyor and Other Bulk Material Handling Technician"/>
    <s v="ISC/Q0103"/>
    <x v="0"/>
    <m/>
    <m/>
    <m/>
    <m/>
    <m/>
    <n v="3"/>
    <n v="1"/>
    <s v="10th Class"/>
    <m/>
    <m/>
    <m/>
    <m/>
    <m/>
    <m/>
    <m/>
    <m/>
    <m/>
    <m/>
    <m/>
    <m/>
    <m/>
    <m/>
    <s v="No"/>
    <m/>
    <m/>
    <m/>
    <m/>
    <m/>
    <m/>
  </r>
  <r>
    <n v="1208"/>
    <x v="18"/>
    <s v="Conveyor operation and maintenance"/>
    <s v="ISC/Q0902"/>
    <x v="0"/>
    <m/>
    <m/>
    <m/>
    <m/>
    <m/>
    <n v="6"/>
    <n v="1"/>
    <s v="10th Class"/>
    <m/>
    <m/>
    <n v="270"/>
    <m/>
    <m/>
    <m/>
    <m/>
    <m/>
    <m/>
    <s v="I"/>
    <m/>
    <m/>
    <m/>
    <m/>
    <s v="No"/>
    <m/>
    <s v="7th Meeting"/>
    <m/>
    <m/>
    <m/>
    <m/>
  </r>
  <r>
    <n v="1209"/>
    <x v="18"/>
    <s v="Dumper Operator"/>
    <s v="ISC/Q0403"/>
    <x v="1"/>
    <m/>
    <m/>
    <m/>
    <m/>
    <m/>
    <n v="5"/>
    <n v="1"/>
    <s v="8th Class, Driving Licence"/>
    <m/>
    <m/>
    <n v="190"/>
    <m/>
    <m/>
    <m/>
    <m/>
    <m/>
    <m/>
    <s v="I"/>
    <m/>
    <m/>
    <s v="Addl Ready"/>
    <m/>
    <s v="Yes"/>
    <m/>
    <s v="7th Meeting"/>
    <m/>
    <m/>
    <m/>
    <m/>
  </r>
  <r>
    <n v="1210"/>
    <x v="18"/>
    <s v="EOT/ Overhead crane operator"/>
    <s v="ISC/Q0901"/>
    <x v="0"/>
    <m/>
    <m/>
    <m/>
    <m/>
    <m/>
    <n v="4"/>
    <n v="1"/>
    <s v="10th Class"/>
    <n v="66"/>
    <n v="206"/>
    <n v="272"/>
    <m/>
    <m/>
    <m/>
    <m/>
    <s v="Yes"/>
    <m/>
    <s v="I"/>
    <m/>
    <m/>
    <s v="Addl Ready"/>
    <m/>
    <s v="Yes"/>
    <m/>
    <s v="7th Meeting"/>
    <m/>
    <m/>
    <m/>
    <m/>
  </r>
  <r>
    <n v="1211"/>
    <x v="18"/>
    <s v="Excavator Operator"/>
    <s v="ISC/Q0404"/>
    <x v="0"/>
    <m/>
    <m/>
    <m/>
    <m/>
    <m/>
    <n v="5"/>
    <n v="1"/>
    <s v="10th Class  Valid Driving License "/>
    <m/>
    <m/>
    <n v="300"/>
    <m/>
    <m/>
    <m/>
    <m/>
    <m/>
    <m/>
    <s v="I"/>
    <m/>
    <m/>
    <m/>
    <m/>
    <s v="No"/>
    <m/>
    <s v="7th Meeting"/>
    <m/>
    <m/>
    <m/>
    <m/>
  </r>
  <r>
    <n v="1212"/>
    <x v="18"/>
    <s v="Fitter - Instrumentation"/>
    <s v="ISC/Q1102"/>
    <x v="0"/>
    <m/>
    <m/>
    <m/>
    <m/>
    <m/>
    <n v="4"/>
    <n v="1"/>
    <s v="10th Class (Science) "/>
    <n v="70"/>
    <n v="230"/>
    <n v="300"/>
    <m/>
    <m/>
    <m/>
    <m/>
    <s v="Yes"/>
    <s v="Yes"/>
    <s v="I"/>
    <s v="A"/>
    <s v="Yes"/>
    <m/>
    <m/>
    <s v="Yes"/>
    <m/>
    <s v="7th Meeting"/>
    <m/>
    <m/>
    <m/>
    <m/>
  </r>
  <r>
    <n v="1213"/>
    <x v="18"/>
    <s v="Fitter &amp; Maintenance Water Cooling"/>
    <s v="ISC/Q0820"/>
    <x v="1"/>
    <m/>
    <m/>
    <m/>
    <m/>
    <m/>
    <n v="5"/>
    <n v="1"/>
    <s v="10th Class ,Preferably"/>
    <m/>
    <m/>
    <m/>
    <m/>
    <m/>
    <m/>
    <m/>
    <m/>
    <m/>
    <m/>
    <m/>
    <m/>
    <m/>
    <m/>
    <s v="No"/>
    <m/>
    <m/>
    <m/>
    <m/>
    <m/>
    <m/>
  </r>
  <r>
    <n v="1214"/>
    <x v="18"/>
    <s v="Fitter : Hydraulic &amp; Pneumatic System"/>
    <s v="ISC/Q0903"/>
    <x v="1"/>
    <m/>
    <m/>
    <m/>
    <m/>
    <m/>
    <n v="6"/>
    <n v="1"/>
    <s v="ITI "/>
    <m/>
    <m/>
    <n v="500"/>
    <m/>
    <m/>
    <m/>
    <m/>
    <m/>
    <m/>
    <s v="I"/>
    <s v="B"/>
    <m/>
    <m/>
    <m/>
    <s v="No"/>
    <m/>
    <s v="7th Meeting"/>
    <m/>
    <m/>
    <m/>
    <m/>
  </r>
  <r>
    <n v="1215"/>
    <x v="18"/>
    <s v="Fitter : Levelling , alignment , balancing"/>
    <s v="ISC/Q0905"/>
    <x v="0"/>
    <m/>
    <m/>
    <m/>
    <m/>
    <m/>
    <n v="5"/>
    <n v="1"/>
    <s v="10th Class"/>
    <n v="100"/>
    <n v="230"/>
    <n v="330"/>
    <m/>
    <m/>
    <m/>
    <m/>
    <s v="Yes"/>
    <s v="Yes"/>
    <s v="I"/>
    <s v="A"/>
    <s v="Yes"/>
    <m/>
    <m/>
    <s v="Yes"/>
    <m/>
    <s v="7th Meeting"/>
    <m/>
    <m/>
    <m/>
    <m/>
  </r>
  <r>
    <n v="1216"/>
    <x v="18"/>
    <s v="Fitter Electrical Assembly"/>
    <s v="ISC/Q1001"/>
    <x v="0"/>
    <m/>
    <m/>
    <m/>
    <m/>
    <m/>
    <n v="9"/>
    <n v="1"/>
    <s v="12th Class (Science)/ ITI"/>
    <n v="75"/>
    <n v="235"/>
    <n v="310"/>
    <m/>
    <m/>
    <m/>
    <m/>
    <s v="Yes"/>
    <s v="Yes"/>
    <s v="I"/>
    <s v="A"/>
    <s v="Yes"/>
    <m/>
    <m/>
    <s v="Yes"/>
    <m/>
    <s v="7th Meeting"/>
    <m/>
    <m/>
    <m/>
    <m/>
  </r>
  <r>
    <n v="1217"/>
    <x v="18"/>
    <s v="Fitter Electronic Assembly"/>
    <s v="ISC/Q1101"/>
    <x v="0"/>
    <m/>
    <m/>
    <m/>
    <m/>
    <m/>
    <n v="3"/>
    <n v="1"/>
    <s v="12th Class (Science)/ ITI  "/>
    <n v="80"/>
    <n v="220"/>
    <n v="300"/>
    <m/>
    <m/>
    <m/>
    <m/>
    <s v="Yes"/>
    <s v="Yes"/>
    <s v="I"/>
    <s v="A"/>
    <s v="Yes"/>
    <m/>
    <m/>
    <s v="Yes"/>
    <m/>
    <s v="7th Meeting"/>
    <m/>
    <m/>
    <m/>
    <m/>
  </r>
  <r>
    <n v="1218"/>
    <x v="18"/>
    <s v="Fitter: Heating Insulation"/>
    <s v="ISC/Q0819"/>
    <x v="0"/>
    <m/>
    <m/>
    <m/>
    <m/>
    <m/>
    <n v="5"/>
    <n v="1"/>
    <s v="10th Class ,Preferably"/>
    <m/>
    <m/>
    <m/>
    <m/>
    <m/>
    <m/>
    <m/>
    <m/>
    <m/>
    <m/>
    <m/>
    <m/>
    <m/>
    <m/>
    <s v="No"/>
    <m/>
    <m/>
    <m/>
    <m/>
    <m/>
    <m/>
  </r>
  <r>
    <n v="1219"/>
    <x v="18"/>
    <s v="Fitter Maintenance: Ferro Alloys"/>
    <s v="ISC/Q5501"/>
    <x v="0"/>
    <m/>
    <m/>
    <m/>
    <m/>
    <m/>
    <n v="8"/>
    <n v="1"/>
    <s v="Class 10th Pass ITI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20"/>
    <x v="18"/>
    <s v="Fluid Management Operator: Rolling Mills"/>
    <s v="ISC/Q0703"/>
    <x v="1"/>
    <m/>
    <m/>
    <m/>
    <m/>
    <m/>
    <n v="5"/>
    <n v="1"/>
    <s v="12th Class (Science) "/>
    <m/>
    <m/>
    <n v="500"/>
    <m/>
    <m/>
    <m/>
    <m/>
    <m/>
    <m/>
    <s v="I"/>
    <m/>
    <m/>
    <m/>
    <m/>
    <s v="No"/>
    <m/>
    <s v="7th Meeting"/>
    <m/>
    <m/>
    <m/>
    <m/>
  </r>
  <r>
    <n v="1221"/>
    <x v="18"/>
    <s v="Furnace Operator: Ferro Alloys"/>
    <s v="ISC/Q5303"/>
    <x v="1"/>
    <m/>
    <m/>
    <m/>
    <m/>
    <m/>
    <n v="3"/>
    <n v="1"/>
    <s v="ITI / 10th Pass"/>
    <m/>
    <m/>
    <m/>
    <m/>
    <m/>
    <m/>
    <m/>
    <m/>
    <m/>
    <m/>
    <m/>
    <m/>
    <m/>
    <m/>
    <s v="No"/>
    <m/>
    <m/>
    <m/>
    <m/>
    <m/>
    <m/>
  </r>
  <r>
    <n v="1222"/>
    <x v="18"/>
    <s v="Heating Regulator"/>
    <s v="ISC/Q0203"/>
    <x v="1"/>
    <m/>
    <m/>
    <m/>
    <m/>
    <m/>
    <n v="4"/>
    <n v="1"/>
    <s v="ITI pass and 18 years of age"/>
    <m/>
    <m/>
    <m/>
    <m/>
    <m/>
    <m/>
    <m/>
    <m/>
    <m/>
    <s v="I"/>
    <m/>
    <m/>
    <m/>
    <m/>
    <s v="No"/>
    <m/>
    <s v="8th Meeting"/>
    <m/>
    <m/>
    <m/>
    <m/>
  </r>
  <r>
    <n v="1223"/>
    <x v="18"/>
    <s v="House Keeping with Mechanised Equipment"/>
    <s v="ISC/Q0408"/>
    <x v="5"/>
    <m/>
    <m/>
    <m/>
    <m/>
    <m/>
    <n v="5"/>
    <n v="1"/>
    <s v="Class 8th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24"/>
    <x v="18"/>
    <s v="Laboratory  Technician - Physical Analysis"/>
    <s v="ISC/Q0801"/>
    <x v="0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s v="I"/>
    <m/>
    <m/>
    <m/>
    <m/>
    <s v="No"/>
    <m/>
    <s v="8th Meeting"/>
    <m/>
    <m/>
    <m/>
    <m/>
  </r>
  <r>
    <n v="1225"/>
    <x v="18"/>
    <s v="Lancing &amp; Scarfing Operator"/>
    <s v="ISC/Q0304"/>
    <x v="0"/>
    <m/>
    <m/>
    <m/>
    <m/>
    <m/>
    <n v="4"/>
    <n v="1"/>
    <s v="Class 8th pass, preferably"/>
    <m/>
    <m/>
    <m/>
    <m/>
    <m/>
    <m/>
    <m/>
    <m/>
    <m/>
    <m/>
    <m/>
    <m/>
    <m/>
    <m/>
    <s v="No"/>
    <m/>
    <m/>
    <m/>
    <m/>
    <m/>
    <m/>
  </r>
  <r>
    <n v="1226"/>
    <x v="18"/>
    <s v="Locomotive Driver"/>
    <s v="ISC/Q0402"/>
    <x v="1"/>
    <m/>
    <m/>
    <m/>
    <m/>
    <m/>
    <n v="4"/>
    <n v="1"/>
    <s v="10th Class"/>
    <m/>
    <m/>
    <m/>
    <m/>
    <m/>
    <m/>
    <m/>
    <m/>
    <m/>
    <s v="I"/>
    <m/>
    <m/>
    <m/>
    <m/>
    <s v="No"/>
    <m/>
    <s v="8th Meeting"/>
    <m/>
    <m/>
    <m/>
    <m/>
  </r>
  <r>
    <n v="1227"/>
    <x v="18"/>
    <s v="Iron &amp; Steel: Machinist"/>
    <s v="ISC/Q0909"/>
    <x v="0"/>
    <m/>
    <m/>
    <m/>
    <m/>
    <m/>
    <n v="10"/>
    <n v="1"/>
    <s v="12th Class, Preferably"/>
    <n v="120"/>
    <n v="270"/>
    <n v="390"/>
    <m/>
    <m/>
    <m/>
    <m/>
    <s v="Yes"/>
    <s v="Yes"/>
    <s v="I"/>
    <s v="A"/>
    <s v="Yes"/>
    <m/>
    <m/>
    <s v="Yes"/>
    <m/>
    <s v="7th Meeting"/>
    <m/>
    <m/>
    <m/>
    <m/>
  </r>
  <r>
    <n v="1228"/>
    <x v="18"/>
    <s v="Manual Packaging &amp; Marking Operations"/>
    <s v="ISC/Q0704"/>
    <x v="5"/>
    <m/>
    <m/>
    <m/>
    <m/>
    <m/>
    <n v="4"/>
    <n v="1"/>
    <s v="Class 8th Pass and 18 years of age"/>
    <n v="66"/>
    <n v="204"/>
    <n v="270"/>
    <m/>
    <m/>
    <m/>
    <m/>
    <s v="Yes"/>
    <m/>
    <s v="I"/>
    <m/>
    <m/>
    <m/>
    <m/>
    <s v="Yes"/>
    <m/>
    <s v="8th Meeting"/>
    <m/>
    <m/>
    <m/>
    <m/>
  </r>
  <r>
    <n v="1229"/>
    <x v="18"/>
    <s v="Iron &amp; Steel: Marker &amp; Signage Painter"/>
    <s v="ISC/Q0913"/>
    <x v="5"/>
    <m/>
    <m/>
    <m/>
    <m/>
    <m/>
    <n v="4"/>
    <n v="1"/>
    <s v="8th Class"/>
    <m/>
    <m/>
    <n v="240"/>
    <m/>
    <m/>
    <m/>
    <m/>
    <m/>
    <m/>
    <s v="I"/>
    <m/>
    <m/>
    <m/>
    <m/>
    <s v="No"/>
    <m/>
    <s v="8th Meeting"/>
    <m/>
    <m/>
    <m/>
    <m/>
  </r>
  <r>
    <n v="1230"/>
    <x v="18"/>
    <s v="Mobile equipment maintenance"/>
    <s v="ISC/Q0907"/>
    <x v="0"/>
    <m/>
    <m/>
    <m/>
    <m/>
    <m/>
    <n v="5"/>
    <n v="1"/>
    <s v="10th Class"/>
    <m/>
    <m/>
    <n v="380"/>
    <m/>
    <m/>
    <m/>
    <m/>
    <m/>
    <m/>
    <s v="I"/>
    <m/>
    <m/>
    <m/>
    <m/>
    <s v="No"/>
    <m/>
    <s v="7th Meeting"/>
    <m/>
    <m/>
    <m/>
    <m/>
  </r>
  <r>
    <n v="1231"/>
    <x v="18"/>
    <s v="Mobile Equipment Operator"/>
    <s v="ISC/Q0401"/>
    <x v="0"/>
    <m/>
    <m/>
    <m/>
    <m/>
    <m/>
    <n v="5"/>
    <n v="1"/>
    <s v="10th Class Pass"/>
    <m/>
    <m/>
    <n v="500"/>
    <m/>
    <m/>
    <m/>
    <m/>
    <m/>
    <m/>
    <s v="I"/>
    <m/>
    <m/>
    <m/>
    <m/>
    <s v="No"/>
    <m/>
    <s v="8th Meeting"/>
    <m/>
    <m/>
    <m/>
    <m/>
  </r>
  <r>
    <n v="1232"/>
    <x v="18"/>
    <s v="Pipeline Fitter &amp; Maintenance"/>
    <s v="ISC/Q0813"/>
    <x v="0"/>
    <m/>
    <m/>
    <m/>
    <m/>
    <m/>
    <n v="6"/>
    <n v="1"/>
    <s v="10th Class ,Preferably"/>
    <m/>
    <m/>
    <m/>
    <m/>
    <m/>
    <m/>
    <m/>
    <m/>
    <m/>
    <m/>
    <m/>
    <m/>
    <m/>
    <m/>
    <s v="No"/>
    <m/>
    <m/>
    <m/>
    <m/>
    <m/>
    <m/>
  </r>
  <r>
    <n v="1233"/>
    <x v="18"/>
    <s v="Iron &amp; Steel: Plasma Cutter"/>
    <s v="ISC/Q0910"/>
    <x v="1"/>
    <m/>
    <m/>
    <m/>
    <m/>
    <m/>
    <n v="4"/>
    <n v="1"/>
    <s v="ITI/12th Standard with Science pass (and no vertigo problem), preferably"/>
    <n v="68"/>
    <n v="212"/>
    <n v="280"/>
    <m/>
    <m/>
    <m/>
    <m/>
    <s v="Yes"/>
    <s v="Yes"/>
    <s v="I"/>
    <s v="A"/>
    <s v="Yes"/>
    <m/>
    <m/>
    <s v="Yes"/>
    <m/>
    <s v="7th Meeting"/>
    <m/>
    <m/>
    <m/>
    <m/>
  </r>
  <r>
    <n v="1234"/>
    <x v="18"/>
    <s v="Process Operator "/>
    <s v="ISC/Q0701"/>
    <x v="3"/>
    <m/>
    <m/>
    <m/>
    <m/>
    <m/>
    <n v="4"/>
    <n v="1"/>
    <s v="ITI "/>
    <m/>
    <m/>
    <n v="500"/>
    <m/>
    <m/>
    <m/>
    <m/>
    <m/>
    <m/>
    <s v="I"/>
    <m/>
    <m/>
    <m/>
    <m/>
    <s v="No"/>
    <m/>
    <s v="7th Meeting"/>
    <m/>
    <m/>
    <m/>
    <m/>
  </r>
  <r>
    <n v="1235"/>
    <x v="18"/>
    <s v="Raw Material Handling Operator "/>
    <s v="ISC/Q0101"/>
    <x v="5"/>
    <m/>
    <m/>
    <m/>
    <m/>
    <m/>
    <n v="5"/>
    <n v="1"/>
    <s v="10th Class"/>
    <m/>
    <m/>
    <m/>
    <m/>
    <m/>
    <m/>
    <m/>
    <m/>
    <m/>
    <m/>
    <m/>
    <m/>
    <m/>
    <m/>
    <s v="No"/>
    <m/>
    <m/>
    <m/>
    <m/>
    <m/>
    <m/>
  </r>
  <r>
    <n v="1236"/>
    <x v="18"/>
    <s v="Refractory Bricks Layer"/>
    <s v="ISC/Q1201"/>
    <x v="0"/>
    <m/>
    <m/>
    <m/>
    <m/>
    <m/>
    <n v="5"/>
    <n v="1"/>
    <s v="Class 10th Pass Class 12th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37"/>
    <x v="18"/>
    <s v="Reversing System Maintenance"/>
    <s v="ISC/Q0204"/>
    <x v="5"/>
    <m/>
    <m/>
    <m/>
    <m/>
    <m/>
    <n v="3"/>
    <n v="1"/>
    <s v="Class 10th Pass  Class 12th Pass and 18 years of age"/>
    <m/>
    <m/>
    <n v="340"/>
    <m/>
    <m/>
    <m/>
    <m/>
    <m/>
    <m/>
    <s v="I"/>
    <m/>
    <m/>
    <m/>
    <m/>
    <s v="No"/>
    <m/>
    <s v="8th Meeting"/>
    <m/>
    <m/>
    <m/>
    <m/>
  </r>
  <r>
    <n v="1238"/>
    <x v="18"/>
    <s v="Rigger : Rigging of heavy material"/>
    <s v="ISC/Q0908"/>
    <x v="0"/>
    <m/>
    <m/>
    <m/>
    <m/>
    <m/>
    <n v="4"/>
    <n v="1"/>
    <s v="10th Class"/>
    <n v="70"/>
    <n v="180"/>
    <n v="250"/>
    <m/>
    <m/>
    <m/>
    <m/>
    <s v="Yes"/>
    <s v="Yes"/>
    <s v="I"/>
    <s v="A"/>
    <s v="Yes"/>
    <m/>
    <m/>
    <s v="Yes"/>
    <m/>
    <s v="7th Meeting"/>
    <m/>
    <m/>
    <m/>
    <m/>
  </r>
  <r>
    <n v="1239"/>
    <x v="18"/>
    <s v="Screen &amp; Crusher Operator"/>
    <s v="ISC/Q0102"/>
    <x v="0"/>
    <m/>
    <m/>
    <m/>
    <m/>
    <m/>
    <n v="5"/>
    <n v="1"/>
    <s v="Class 10th Pass ITI Pass and 18 years of age"/>
    <m/>
    <m/>
    <n v="310"/>
    <m/>
    <m/>
    <m/>
    <m/>
    <m/>
    <m/>
    <s v="I"/>
    <m/>
    <m/>
    <m/>
    <m/>
    <s v="No"/>
    <m/>
    <s v="8th Meeting"/>
    <m/>
    <m/>
    <m/>
    <m/>
  </r>
  <r>
    <n v="1240"/>
    <x v="18"/>
    <s v="Shift In Charge – Furnace – Ferro Alloys"/>
    <s v="ISC/Q5301"/>
    <x v="3"/>
    <m/>
    <m/>
    <m/>
    <m/>
    <m/>
    <n v="6"/>
    <n v="1"/>
    <s v="Diploma (Mech/Metallurgy/Electrical)"/>
    <m/>
    <m/>
    <n v="500"/>
    <m/>
    <m/>
    <m/>
    <m/>
    <m/>
    <m/>
    <s v="I"/>
    <m/>
    <m/>
    <m/>
    <m/>
    <s v="No"/>
    <m/>
    <s v="8th Meeting"/>
    <m/>
    <m/>
    <m/>
    <m/>
  </r>
  <r>
    <n v="1241"/>
    <x v="18"/>
    <s v="Stacker / Reclaimer Operator"/>
    <s v="ISC/Q0104"/>
    <x v="0"/>
    <m/>
    <m/>
    <m/>
    <m/>
    <m/>
    <n v="4"/>
    <n v="1"/>
    <s v="ITI (Mechanical) pass Diploma (Mechanical / Electrical) Pass and 18 years of age"/>
    <m/>
    <m/>
    <n v="310"/>
    <m/>
    <m/>
    <m/>
    <m/>
    <m/>
    <m/>
    <s v="I"/>
    <m/>
    <m/>
    <m/>
    <m/>
    <s v="No"/>
    <m/>
    <s v="8th Meeting"/>
    <m/>
    <m/>
    <m/>
    <m/>
  </r>
  <r>
    <n v="1242"/>
    <x v="18"/>
    <s v="Stoking Car Operator: Ferro Alloys"/>
    <s v="ISC/Q5302"/>
    <x v="0"/>
    <m/>
    <m/>
    <m/>
    <m/>
    <m/>
    <n v="5"/>
    <n v="1"/>
    <s v="10th Class  Valid Driving License "/>
    <m/>
    <m/>
    <n v="340"/>
    <m/>
    <m/>
    <m/>
    <m/>
    <m/>
    <m/>
    <s v="I"/>
    <m/>
    <m/>
    <m/>
    <m/>
    <s v="No"/>
    <m/>
    <s v="7th Meeting"/>
    <m/>
    <m/>
    <m/>
    <m/>
  </r>
  <r>
    <n v="1243"/>
    <x v="18"/>
    <s v="Supervisor - Refractory Brick Laying"/>
    <s v="ISC/Q1203"/>
    <x v="3"/>
    <m/>
    <m/>
    <m/>
    <m/>
    <m/>
    <n v="5"/>
    <n v="1"/>
    <s v="B.Sc /Diploma Pass B.Tech/B.E Pass and 18 years of age"/>
    <m/>
    <m/>
    <n v="400"/>
    <m/>
    <m/>
    <m/>
    <m/>
    <m/>
    <m/>
    <s v="I"/>
    <m/>
    <m/>
    <m/>
    <m/>
    <s v="No"/>
    <m/>
    <s v="8th Meeting"/>
    <m/>
    <m/>
    <m/>
    <m/>
  </r>
  <r>
    <n v="1244"/>
    <x v="18"/>
    <s v="Technician Furnace Transformer: Ferro Alloys"/>
    <s v="ISC/Q5601"/>
    <x v="1"/>
    <m/>
    <m/>
    <m/>
    <m/>
    <m/>
    <n v="6"/>
    <n v="1"/>
    <s v="ITI (Electrical/Electronics) "/>
    <m/>
    <m/>
    <n v="500"/>
    <m/>
    <m/>
    <m/>
    <m/>
    <m/>
    <m/>
    <s v="I"/>
    <m/>
    <m/>
    <m/>
    <m/>
    <s v="No"/>
    <m/>
    <s v="8th Meeting"/>
    <m/>
    <m/>
    <m/>
    <m/>
  </r>
  <r>
    <n v="1245"/>
    <x v="18"/>
    <s v="Gas Tungsten Arc Welding"/>
    <s v="ISC/Q0911"/>
    <x v="1"/>
    <m/>
    <m/>
    <m/>
    <m/>
    <m/>
    <n v="4"/>
    <n v="1"/>
    <s v="Class 10th pass"/>
    <n v="80"/>
    <n v="300"/>
    <n v="380"/>
    <m/>
    <m/>
    <m/>
    <m/>
    <s v="Yes"/>
    <s v="Yes"/>
    <s v="I"/>
    <s v="C"/>
    <s v="Yes"/>
    <m/>
    <m/>
    <s v="Yes"/>
    <m/>
    <s v="7th Meeting"/>
    <m/>
    <m/>
    <m/>
    <m/>
  </r>
  <r>
    <n v="1246"/>
    <x v="18"/>
    <s v="Iron &amp; Steel: Utility Hand-Plant Operations"/>
    <s v="ISC/Q0410"/>
    <x v="7"/>
    <m/>
    <m/>
    <m/>
    <m/>
    <m/>
    <n v="5"/>
    <n v="1"/>
    <s v="8th Class"/>
    <n v="70"/>
    <n v="170"/>
    <n v="240"/>
    <m/>
    <m/>
    <m/>
    <m/>
    <s v="Yes"/>
    <s v="Yes"/>
    <s v="I"/>
    <m/>
    <m/>
    <m/>
    <m/>
    <s v="Yes"/>
    <m/>
    <s v="8th Meeting"/>
    <m/>
    <m/>
    <m/>
    <m/>
  </r>
  <r>
    <n v="1247"/>
    <x v="19"/>
    <s v="Analyst"/>
    <s v="SSC/Q0701"/>
    <x v="4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s v="No"/>
    <m/>
    <s v="8th Meeting"/>
    <m/>
    <m/>
    <m/>
    <m/>
  </r>
  <r>
    <n v="1248"/>
    <x v="19"/>
    <s v="Analyst - Research"/>
    <s v="SSC/Q2601"/>
    <x v="4"/>
    <m/>
    <m/>
    <m/>
    <m/>
    <m/>
    <n v="8"/>
    <n v="1"/>
    <s v="Bachelor's Degree in any discipline"/>
    <m/>
    <m/>
    <n v="400"/>
    <m/>
    <m/>
    <m/>
    <m/>
    <m/>
    <m/>
    <m/>
    <m/>
    <m/>
    <m/>
    <m/>
    <s v="No"/>
    <m/>
    <s v="8th Meeting"/>
    <m/>
    <m/>
    <m/>
    <m/>
  </r>
  <r>
    <n v="1249"/>
    <x v="19"/>
    <s v="Application Maintenance Engineer"/>
    <s v="SSC/Q0201"/>
    <x v="4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250"/>
    <x v="19"/>
    <s v="Associate - Analytics"/>
    <s v="SSC/Q2101"/>
    <x v="4"/>
    <m/>
    <m/>
    <m/>
    <m/>
    <m/>
    <n v="7"/>
    <n v="1"/>
    <s v="Bachelor's Degree in Statistics/ Science/Technology or any other course"/>
    <n v="99"/>
    <n v="301"/>
    <n v="400"/>
    <m/>
    <m/>
    <m/>
    <m/>
    <s v="Yes"/>
    <m/>
    <m/>
    <m/>
    <m/>
    <m/>
    <m/>
    <s v="No"/>
    <m/>
    <s v="8th Meeting"/>
    <m/>
    <m/>
    <m/>
    <m/>
  </r>
  <r>
    <n v="1251"/>
    <x v="19"/>
    <s v="Associate - Clinical Data Management"/>
    <s v="SSC/Q2401"/>
    <x v="4"/>
    <m/>
    <m/>
    <m/>
    <m/>
    <m/>
    <n v="10"/>
    <n v="1"/>
    <s v="Bachelor's Degree in Computer Science/Biology "/>
    <m/>
    <m/>
    <n v="400"/>
    <m/>
    <m/>
    <m/>
    <m/>
    <m/>
    <m/>
    <m/>
    <m/>
    <m/>
    <m/>
    <m/>
    <s v="No"/>
    <m/>
    <s v="8th Meeting"/>
    <m/>
    <m/>
    <m/>
    <m/>
  </r>
  <r>
    <n v="1252"/>
    <x v="19"/>
    <s v="Associate - CRM"/>
    <s v="SSC/Q2202"/>
    <x v="3"/>
    <m/>
    <m/>
    <m/>
    <m/>
    <m/>
    <n v="9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53"/>
    <x v="19"/>
    <s v="Associate - Desktop Publishing(DTP)"/>
    <s v="SSC/Q2702"/>
    <x v="4"/>
    <m/>
    <m/>
    <m/>
    <m/>
    <m/>
    <n v="7"/>
    <n v="1"/>
    <s v="Bachelor's Degree in any discipline "/>
    <m/>
    <m/>
    <n v="400"/>
    <m/>
    <m/>
    <m/>
    <m/>
    <m/>
    <m/>
    <m/>
    <m/>
    <m/>
    <m/>
    <s v="ICT702"/>
    <s v="No"/>
    <m/>
    <s v="8th Meeting"/>
    <m/>
    <m/>
    <m/>
    <m/>
  </r>
  <r>
    <n v="1254"/>
    <x v="19"/>
    <s v="Associate - Editorial"/>
    <s v="SSC/Q2701"/>
    <x v="4"/>
    <m/>
    <m/>
    <m/>
    <m/>
    <m/>
    <n v="6"/>
    <n v="1"/>
    <s v="12th Class"/>
    <m/>
    <m/>
    <n v="400"/>
    <m/>
    <m/>
    <m/>
    <m/>
    <m/>
    <m/>
    <m/>
    <m/>
    <m/>
    <m/>
    <m/>
    <s v="No"/>
    <m/>
    <s v="8th Meeting"/>
    <m/>
    <m/>
    <m/>
    <m/>
  </r>
  <r>
    <n v="1255"/>
    <x v="19"/>
    <s v="Associate - HRO"/>
    <s v="SSC/Q2502"/>
    <x v="4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s v="No"/>
    <m/>
    <s v="8th Meeting"/>
    <m/>
    <m/>
    <m/>
    <m/>
  </r>
  <r>
    <n v="1256"/>
    <x v="19"/>
    <s v="Associate - Recruitment"/>
    <s v="SSC/Q2501"/>
    <x v="3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s v="No"/>
    <m/>
    <s v="6th Meeting"/>
    <m/>
    <m/>
    <m/>
    <m/>
  </r>
  <r>
    <n v="1257"/>
    <x v="19"/>
    <s v="Associate - SCM"/>
    <s v="SSC/Q3001"/>
    <x v="4"/>
    <m/>
    <m/>
    <m/>
    <m/>
    <m/>
    <n v="11"/>
    <n v="1"/>
    <s v="Bachelor's Degree in Commerce/ Science"/>
    <m/>
    <m/>
    <n v="400"/>
    <m/>
    <m/>
    <m/>
    <m/>
    <m/>
    <m/>
    <m/>
    <m/>
    <m/>
    <m/>
    <m/>
    <s v="No"/>
    <m/>
    <s v="8th Meeting"/>
    <m/>
    <m/>
    <m/>
    <m/>
  </r>
  <r>
    <n v="1258"/>
    <x v="19"/>
    <s v="Associate - Transactional F&amp;A"/>
    <s v="SSC/Q2301"/>
    <x v="4"/>
    <m/>
    <m/>
    <m/>
    <m/>
    <m/>
    <n v="12"/>
    <n v="1"/>
    <s v="Bachelor's Degree in any discipline"/>
    <m/>
    <m/>
    <n v="400"/>
    <m/>
    <m/>
    <m/>
    <m/>
    <m/>
    <m/>
    <m/>
    <m/>
    <m/>
    <m/>
    <m/>
    <s v="No"/>
    <m/>
    <s v="8th Meeting"/>
    <m/>
    <m/>
    <m/>
    <m/>
  </r>
  <r>
    <n v="1259"/>
    <x v="19"/>
    <s v="Associate Operations Engineer"/>
    <s v="SSC/Q5101"/>
    <x v="3"/>
    <m/>
    <m/>
    <m/>
    <m/>
    <m/>
    <n v="6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60"/>
    <x v="19"/>
    <s v="Associate-Customer Care (Non-Voice)"/>
    <s v="SSC/Q2201"/>
    <x v="3"/>
    <m/>
    <m/>
    <m/>
    <m/>
    <m/>
    <n v="6"/>
    <n v="1"/>
    <s v="12th Class"/>
    <m/>
    <m/>
    <n v="400"/>
    <m/>
    <m/>
    <m/>
    <m/>
    <m/>
    <m/>
    <s v="II"/>
    <s v="A"/>
    <m/>
    <m/>
    <m/>
    <s v="No"/>
    <m/>
    <s v="6th Meeting"/>
    <m/>
    <m/>
    <m/>
    <m/>
  </r>
  <r>
    <n v="1261"/>
    <x v="19"/>
    <s v="Associate-F&amp;A Complex"/>
    <s v="SSC/Q2302"/>
    <x v="4"/>
    <m/>
    <m/>
    <m/>
    <m/>
    <m/>
    <n v="7"/>
    <n v="1"/>
    <s v="Bachelor's Degree in Commerce/Accounts/Finance"/>
    <m/>
    <m/>
    <n v="400"/>
    <m/>
    <m/>
    <m/>
    <m/>
    <m/>
    <m/>
    <m/>
    <m/>
    <m/>
    <m/>
    <m/>
    <s v="No"/>
    <m/>
    <s v="8th Meeting"/>
    <m/>
    <m/>
    <m/>
    <m/>
  </r>
  <r>
    <n v="1262"/>
    <x v="19"/>
    <s v="Associate-Learning"/>
    <s v="SSC/Q2801"/>
    <x v="4"/>
    <m/>
    <m/>
    <m/>
    <m/>
    <m/>
    <n v="9"/>
    <n v="1"/>
    <s v="Bachelor's Degree in any discipline "/>
    <m/>
    <m/>
    <n v="400"/>
    <m/>
    <m/>
    <m/>
    <m/>
    <m/>
    <m/>
    <m/>
    <m/>
    <m/>
    <m/>
    <m/>
    <s v="No"/>
    <m/>
    <s v="8th Meeting"/>
    <m/>
    <m/>
    <m/>
    <m/>
  </r>
  <r>
    <n v="1263"/>
    <x v="19"/>
    <s v="Associate-Medical Transcription"/>
    <s v="SSC/Q2402"/>
    <x v="4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s v="No"/>
    <m/>
    <s v="8th Meeting"/>
    <m/>
    <m/>
    <m/>
    <m/>
  </r>
  <r>
    <n v="1264"/>
    <x v="19"/>
    <s v="Collections Executive "/>
    <s v="SSC/Q2214"/>
    <x v="1"/>
    <m/>
    <m/>
    <m/>
    <m/>
    <m/>
    <n v="3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65"/>
    <x v="19"/>
    <s v="Communication Analyst"/>
    <s v="SSC/Q7102"/>
    <x v="3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s v="No"/>
    <m/>
    <m/>
    <m/>
    <m/>
    <m/>
    <m/>
  </r>
  <r>
    <n v="1266"/>
    <x v="19"/>
    <s v="CRM Domestic Non -Voice"/>
    <s v="SSC/Q2211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5"/>
    <s v="Yes"/>
    <m/>
    <s v="6th Meeting"/>
    <m/>
    <m/>
    <m/>
    <m/>
  </r>
  <r>
    <n v="1267"/>
    <x v="19"/>
    <s v="CRM Domestic Voice"/>
    <s v="SSC/Q2210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6"/>
    <s v="Yes"/>
    <m/>
    <s v="6th Meeting"/>
    <m/>
    <m/>
    <m/>
    <m/>
  </r>
  <r>
    <n v="1268"/>
    <x v="19"/>
    <s v="Deployment Engineer"/>
    <s v="SSC/Q0301"/>
    <x v="4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269"/>
    <x v="19"/>
    <s v="Design Engineer"/>
    <s v="SSC/Q6601"/>
    <x v="4"/>
    <m/>
    <m/>
    <m/>
    <m/>
    <m/>
    <n v="7"/>
    <n v="1"/>
    <s v="BE/Btech"/>
    <m/>
    <m/>
    <n v="400"/>
    <m/>
    <m/>
    <m/>
    <m/>
    <m/>
    <m/>
    <m/>
    <m/>
    <m/>
    <m/>
    <m/>
    <s v="No"/>
    <m/>
    <s v="7th Meeting"/>
    <m/>
    <m/>
    <m/>
    <m/>
  </r>
  <r>
    <n v="1270"/>
    <x v="19"/>
    <s v="Design Engineer - EA"/>
    <s v="SSC/Q4401"/>
    <x v="4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71"/>
    <x v="19"/>
    <s v="Design Engineer - PMS"/>
    <s v="SSC/Q4301"/>
    <x v="4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72"/>
    <x v="19"/>
    <s v="Document Coder/Processor"/>
    <s v="SSC/Q2901"/>
    <x v="4"/>
    <m/>
    <m/>
    <m/>
    <m/>
    <m/>
    <n v="6"/>
    <n v="1"/>
    <s v="Bachelor's Degree in Law or any graduate course"/>
    <m/>
    <m/>
    <n v="400"/>
    <m/>
    <m/>
    <m/>
    <m/>
    <m/>
    <m/>
    <m/>
    <m/>
    <m/>
    <m/>
    <m/>
    <s v="No"/>
    <m/>
    <s v="7th Meeting"/>
    <m/>
    <m/>
    <m/>
    <m/>
  </r>
  <r>
    <n v="1273"/>
    <x v="19"/>
    <s v="Domestic Biometric data operator"/>
    <s v="SSC/Q2213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4"/>
    <x v="19"/>
    <s v="Domestic Data entry Operator"/>
    <s v="SSC/Q2212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5"/>
    <x v="19"/>
    <s v="Domestic IT helpdesk Attendant"/>
    <s v="SSC/Q0110"/>
    <x v="1"/>
    <m/>
    <m/>
    <m/>
    <m/>
    <m/>
    <n v="3"/>
    <n v="1"/>
    <s v="12th Class preferable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6"/>
    <x v="19"/>
    <s v="Engineer Trainee"/>
    <s v="SSC/Q4202"/>
    <x v="4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s v="No"/>
    <m/>
    <m/>
    <m/>
    <m/>
    <m/>
    <m/>
  </r>
  <r>
    <n v="1277"/>
    <x v="19"/>
    <s v="Engineer Trainee"/>
    <s v="SSC/Q0507"/>
    <x v="4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s v="Yes"/>
    <m/>
    <s v="8th Meeting"/>
    <m/>
    <m/>
    <m/>
    <m/>
  </r>
  <r>
    <n v="1278"/>
    <x v="19"/>
    <s v="Engineer-Packaging"/>
    <s v="SSC/Q6901"/>
    <x v="4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s v="No"/>
    <m/>
    <s v="7th Meeting"/>
    <m/>
    <m/>
    <m/>
    <m/>
  </r>
  <r>
    <n v="1279"/>
    <x v="19"/>
    <s v="Engineer-Product Lifecycle Management"/>
    <s v="SSC/Q5201"/>
    <x v="4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80"/>
    <x v="19"/>
    <s v="Engineer-Software Transition"/>
    <s v="SSC/Q7101"/>
    <x v="4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s v="No"/>
    <m/>
    <s v="7th Meeting"/>
    <m/>
    <m/>
    <m/>
    <m/>
  </r>
  <r>
    <n v="1281"/>
    <x v="19"/>
    <s v="Engineer-Technical Support(Level 1)"/>
    <s v="SSC/Q0101"/>
    <x v="3"/>
    <m/>
    <m/>
    <m/>
    <m/>
    <m/>
    <n v="7"/>
    <n v="1"/>
    <s v="12th Class"/>
    <m/>
    <m/>
    <n v="400"/>
    <m/>
    <m/>
    <m/>
    <m/>
    <m/>
    <m/>
    <m/>
    <m/>
    <m/>
    <s v="Addl Ready"/>
    <m/>
    <s v="No"/>
    <m/>
    <s v="6th Meeting"/>
    <m/>
    <m/>
    <m/>
    <m/>
  </r>
  <r>
    <n v="1282"/>
    <x v="19"/>
    <s v="Hardware Engineer"/>
    <s v="SSC/Q4701"/>
    <x v="4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s v="No"/>
    <m/>
    <s v="7th Meeting"/>
    <m/>
    <m/>
    <m/>
    <m/>
  </r>
  <r>
    <n v="1283"/>
    <x v="19"/>
    <s v="Infrastructure Engineer"/>
    <s v="SSC/Q0801"/>
    <x v="3"/>
    <m/>
    <m/>
    <m/>
    <m/>
    <m/>
    <n v="8"/>
    <n v="1"/>
    <s v="ITI/ Diploma"/>
    <m/>
    <m/>
    <n v="400"/>
    <m/>
    <m/>
    <m/>
    <m/>
    <m/>
    <m/>
    <m/>
    <m/>
    <m/>
    <s v="Addl Ready"/>
    <m/>
    <s v="No"/>
    <m/>
    <s v="6th Meeting"/>
    <m/>
    <m/>
    <m/>
    <m/>
  </r>
  <r>
    <n v="1284"/>
    <x v="19"/>
    <s v="IP Executive"/>
    <s v="SSC/Q6201"/>
    <x v="4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s v="No"/>
    <m/>
    <s v="7th Meeting"/>
    <m/>
    <m/>
    <m/>
    <m/>
  </r>
  <r>
    <n v="1285"/>
    <x v="19"/>
    <s v="Junior Data Associate"/>
    <s v="SSC/Q0401"/>
    <x v="4"/>
    <m/>
    <m/>
    <m/>
    <m/>
    <m/>
    <n v="6"/>
    <n v="1"/>
    <s v="BSc (Stat, Math, Physics, Chemistry, Geology) or BE/BTech"/>
    <n v="114"/>
    <n v="286"/>
    <n v="400"/>
    <m/>
    <m/>
    <m/>
    <m/>
    <s v="Yes"/>
    <m/>
    <m/>
    <m/>
    <m/>
    <m/>
    <m/>
    <s v="No"/>
    <m/>
    <s v="7th Meeting"/>
    <m/>
    <m/>
    <m/>
    <m/>
  </r>
  <r>
    <n v="1286"/>
    <x v="19"/>
    <s v="Junior Software Developer"/>
    <s v="SSC/Q0508"/>
    <x v="1"/>
    <m/>
    <m/>
    <m/>
    <m/>
    <m/>
    <n v="6"/>
    <n v="1"/>
    <s v="12th pass with good aptitude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87"/>
    <x v="19"/>
    <s v="Language Translator"/>
    <s v="SSC/Q0506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8th Meeting"/>
    <m/>
    <m/>
    <m/>
    <m/>
  </r>
  <r>
    <n v="1288"/>
    <x v="19"/>
    <s v="Language Translator"/>
    <s v="SSC/Q68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9th Meeting"/>
    <m/>
    <m/>
    <m/>
    <m/>
  </r>
  <r>
    <n v="1289"/>
    <x v="19"/>
    <s v="Legal Associate"/>
    <s v="SSC/Q2902"/>
    <x v="4"/>
    <m/>
    <m/>
    <m/>
    <m/>
    <m/>
    <n v="6"/>
    <n v="1"/>
    <s v="Bachelor's Degree in Law or any graduate course"/>
    <m/>
    <m/>
    <n v="400"/>
    <m/>
    <m/>
    <m/>
    <m/>
    <m/>
    <m/>
    <m/>
    <m/>
    <m/>
    <m/>
    <m/>
    <s v="No"/>
    <m/>
    <s v="8th Meeting"/>
    <m/>
    <m/>
    <m/>
    <m/>
  </r>
  <r>
    <n v="1290"/>
    <x v="19"/>
    <s v="Management Trainee"/>
    <s v="SSC/Q6301"/>
    <x v="6"/>
    <m/>
    <m/>
    <m/>
    <m/>
    <m/>
    <n v="6"/>
    <n v="1"/>
    <s v="Masters Degree"/>
    <m/>
    <m/>
    <m/>
    <m/>
    <m/>
    <m/>
    <m/>
    <m/>
    <m/>
    <m/>
    <m/>
    <m/>
    <m/>
    <m/>
    <s v="No"/>
    <m/>
    <s v="9th Meeting"/>
    <m/>
    <m/>
    <m/>
    <m/>
  </r>
  <r>
    <n v="1291"/>
    <x v="19"/>
    <s v="Management Trainee - Marketing"/>
    <s v="SSC/Q4101"/>
    <x v="6"/>
    <m/>
    <m/>
    <m/>
    <m/>
    <m/>
    <n v="6"/>
    <n v="1"/>
    <s v="MBA"/>
    <m/>
    <m/>
    <n v="250"/>
    <m/>
    <m/>
    <m/>
    <m/>
    <m/>
    <m/>
    <m/>
    <m/>
    <m/>
    <m/>
    <m/>
    <s v="Yes"/>
    <m/>
    <s v="8th Meeting"/>
    <m/>
    <m/>
    <m/>
    <m/>
  </r>
  <r>
    <n v="1292"/>
    <x v="19"/>
    <s v="Market Research Associate"/>
    <s v="SSC/Q4102"/>
    <x v="4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s v="No"/>
    <m/>
    <s v="9th Meeting"/>
    <m/>
    <m/>
    <m/>
    <m/>
  </r>
  <r>
    <n v="1293"/>
    <x v="19"/>
    <s v="Market Research Associate"/>
    <s v="SSC/Q6302"/>
    <x v="4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s v="No"/>
    <m/>
    <s v="7th Meeting"/>
    <m/>
    <m/>
    <m/>
    <m/>
  </r>
  <r>
    <n v="1294"/>
    <x v="19"/>
    <s v="Master Trainer for Software Developer"/>
    <s v="SSC/Q0509"/>
    <x v="2"/>
    <m/>
    <m/>
    <m/>
    <m/>
    <m/>
    <n v="7"/>
    <n v="1"/>
    <s v="Bachelor’s Degree"/>
    <m/>
    <m/>
    <n v="400"/>
    <m/>
    <m/>
    <m/>
    <m/>
    <m/>
    <m/>
    <m/>
    <m/>
    <m/>
    <m/>
    <m/>
    <s v="No"/>
    <m/>
    <s v="6th Meeting"/>
    <m/>
    <m/>
    <m/>
    <m/>
  </r>
  <r>
    <n v="1295"/>
    <x v="19"/>
    <s v="Media Developer"/>
    <s v="SSC/Q0504"/>
    <x v="3"/>
    <m/>
    <m/>
    <m/>
    <m/>
    <m/>
    <n v="7"/>
    <n v="1"/>
    <s v="12th Class"/>
    <m/>
    <m/>
    <n v="400"/>
    <m/>
    <m/>
    <m/>
    <m/>
    <m/>
    <m/>
    <m/>
    <m/>
    <m/>
    <m/>
    <m/>
    <s v="No"/>
    <m/>
    <s v="7th Meeting"/>
    <m/>
    <m/>
    <m/>
    <m/>
  </r>
  <r>
    <n v="1296"/>
    <x v="19"/>
    <s v="Media Developer"/>
    <s v="SSC/Q6703"/>
    <x v="3"/>
    <m/>
    <m/>
    <m/>
    <m/>
    <m/>
    <n v="7"/>
    <n v="1"/>
    <s v="12th Class"/>
    <m/>
    <m/>
    <n v="400"/>
    <m/>
    <m/>
    <m/>
    <m/>
    <m/>
    <m/>
    <m/>
    <m/>
    <m/>
    <m/>
    <m/>
    <s v="No"/>
    <m/>
    <s v="9th Meeting"/>
    <m/>
    <m/>
    <m/>
    <m/>
  </r>
  <r>
    <n v="1297"/>
    <x v="19"/>
    <s v="Product Design Engineer - Mechanical"/>
    <s v="SSC/Q4201"/>
    <x v="4"/>
    <m/>
    <m/>
    <m/>
    <m/>
    <m/>
    <n v="7"/>
    <n v="1"/>
    <s v="Bachelor's Degree in Mechanical Engg./Electrical &amp; Electronics Engg."/>
    <n v="104"/>
    <n v="296"/>
    <n v="400"/>
    <m/>
    <m/>
    <m/>
    <m/>
    <s v="Yes"/>
    <m/>
    <m/>
    <m/>
    <m/>
    <m/>
    <m/>
    <s v="Yes"/>
    <m/>
    <s v="8th Meeting"/>
    <m/>
    <m/>
    <m/>
    <m/>
  </r>
  <r>
    <n v="1298"/>
    <x v="19"/>
    <s v="Product Executive"/>
    <s v="SSC/Q6501"/>
    <x v="4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s v="No"/>
    <m/>
    <s v="9th Meeting"/>
    <m/>
    <m/>
    <m/>
    <m/>
  </r>
  <r>
    <n v="1299"/>
    <x v="19"/>
    <s v="QA Engineer"/>
    <s v="SSC/Q13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8th Meeting"/>
    <m/>
    <m/>
    <m/>
    <m/>
  </r>
  <r>
    <n v="1300"/>
    <x v="19"/>
    <s v="QA Engineer"/>
    <s v="SSC/Q70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9th Meeting"/>
    <m/>
    <m/>
    <m/>
    <m/>
  </r>
  <r>
    <n v="1301"/>
    <x v="19"/>
    <s v="Quality Engineer"/>
    <s v="SSC/Q4801"/>
    <x v="4"/>
    <m/>
    <m/>
    <m/>
    <m/>
    <m/>
    <n v="7"/>
    <n v="1"/>
    <s v="Diploma/BTech, BE"/>
    <m/>
    <m/>
    <n v="400"/>
    <m/>
    <m/>
    <m/>
    <m/>
    <m/>
    <m/>
    <m/>
    <m/>
    <m/>
    <m/>
    <m/>
    <s v="No"/>
    <m/>
    <s v="8th Meeting"/>
    <m/>
    <m/>
    <m/>
    <m/>
  </r>
  <r>
    <n v="1302"/>
    <x v="19"/>
    <s v="Research Associate"/>
    <s v="SSC/Q5301"/>
    <x v="6"/>
    <m/>
    <m/>
    <m/>
    <m/>
    <m/>
    <n v="7"/>
    <n v="1"/>
    <s v="Masters Degree in Science/Technology/Ph.D"/>
    <m/>
    <m/>
    <n v="300"/>
    <m/>
    <m/>
    <m/>
    <m/>
    <m/>
    <m/>
    <m/>
    <m/>
    <m/>
    <m/>
    <m/>
    <s v="Yes"/>
    <m/>
    <s v="8th Meeting"/>
    <m/>
    <m/>
    <m/>
    <m/>
  </r>
  <r>
    <n v="1303"/>
    <x v="19"/>
    <s v="Sales and Pre-Sales Analyst"/>
    <s v="SSC/Q1101"/>
    <x v="4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s v="No"/>
    <m/>
    <s v="8th Meeting"/>
    <m/>
    <m/>
    <m/>
    <m/>
  </r>
  <r>
    <n v="1304"/>
    <x v="19"/>
    <s v="Sales/Pre-Sales Executive"/>
    <s v="SSC/Q6303"/>
    <x v="4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s v="No"/>
    <m/>
    <s v="9th Meeting"/>
    <m/>
    <m/>
    <m/>
    <m/>
  </r>
  <r>
    <n v="1305"/>
    <x v="19"/>
    <s v="Security Analyst"/>
    <s v="SSC/Q0901"/>
    <x v="4"/>
    <m/>
    <m/>
    <m/>
    <m/>
    <m/>
    <n v="10"/>
    <n v="1"/>
    <s v="Diploma in Engineering or any graduate course"/>
    <n v="97"/>
    <n v="303"/>
    <n v="400"/>
    <m/>
    <m/>
    <m/>
    <m/>
    <s v="Yes"/>
    <m/>
    <m/>
    <m/>
    <m/>
    <m/>
    <m/>
    <s v="No"/>
    <m/>
    <s v="8th Meeting"/>
    <m/>
    <m/>
    <m/>
    <m/>
  </r>
  <r>
    <n v="1306"/>
    <x v="19"/>
    <s v="Software Developer"/>
    <s v="SSC/Q0501"/>
    <x v="4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s v="No"/>
    <m/>
    <s v="7th Meeting"/>
    <m/>
    <m/>
    <m/>
    <m/>
  </r>
  <r>
    <n v="1307"/>
    <x v="19"/>
    <s v="Software Developer"/>
    <s v="SSC/Q6702"/>
    <x v="4"/>
    <m/>
    <m/>
    <m/>
    <m/>
    <m/>
    <n v="6"/>
    <n v="1"/>
    <s v="Bachelors Degree in /Engineering/Technology/ Science/Computer Science or any graduate course"/>
    <n v="109"/>
    <n v="291"/>
    <n v="400"/>
    <m/>
    <m/>
    <m/>
    <m/>
    <s v="Yes"/>
    <m/>
    <m/>
    <m/>
    <m/>
    <m/>
    <m/>
    <s v="No"/>
    <m/>
    <s v="6th Meeting,9th Meeting"/>
    <m/>
    <m/>
    <m/>
    <m/>
  </r>
  <r>
    <n v="1308"/>
    <x v="19"/>
    <s v="Software Engineer"/>
    <s v="SSC/Q4601"/>
    <x v="4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s v="No"/>
    <m/>
    <s v="8th Meeting"/>
    <m/>
    <m/>
    <m/>
    <m/>
  </r>
  <r>
    <n v="1309"/>
    <x v="19"/>
    <s v="Support Engineer"/>
    <s v="SSC/Q6101"/>
    <x v="4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s v="No"/>
    <m/>
    <s v="9th Meeting"/>
    <m/>
    <m/>
    <m/>
    <m/>
  </r>
  <r>
    <n v="1310"/>
    <x v="19"/>
    <s v="Technical Support Executive-Non Voice"/>
    <s v="SSC/Q7201"/>
    <x v="3"/>
    <m/>
    <m/>
    <m/>
    <m/>
    <m/>
    <n v="6"/>
    <n v="1"/>
    <s v="12th Class"/>
    <m/>
    <m/>
    <n v="400"/>
    <m/>
    <m/>
    <m/>
    <m/>
    <m/>
    <m/>
    <m/>
    <m/>
    <m/>
    <s v="Addl Ready"/>
    <m/>
    <s v="No"/>
    <m/>
    <s v="6th Meeting"/>
    <m/>
    <m/>
    <m/>
    <m/>
  </r>
  <r>
    <n v="1311"/>
    <x v="19"/>
    <s v="Technical Support Executive-Voice"/>
    <s v="SSC/Q7202"/>
    <x v="3"/>
    <m/>
    <m/>
    <m/>
    <m/>
    <m/>
    <n v="6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312"/>
    <x v="19"/>
    <s v="Technical Writer"/>
    <s v="SSC/Q4501"/>
    <x v="4"/>
    <m/>
    <m/>
    <m/>
    <m/>
    <m/>
    <n v="10"/>
    <n v="1"/>
    <s v="BA/B. Com/BCA/BE"/>
    <m/>
    <m/>
    <n v="400"/>
    <m/>
    <m/>
    <m/>
    <m/>
    <m/>
    <m/>
    <m/>
    <m/>
    <m/>
    <m/>
    <m/>
    <s v="No"/>
    <m/>
    <s v="9th Meeting"/>
    <m/>
    <m/>
    <m/>
    <m/>
  </r>
  <r>
    <n v="1313"/>
    <x v="19"/>
    <s v="Technical Writer"/>
    <s v="SSC/Q0505"/>
    <x v="3"/>
    <m/>
    <m/>
    <m/>
    <m/>
    <m/>
    <n v="6"/>
    <n v="1"/>
    <s v="BA/B. Com/BCA/BE"/>
    <m/>
    <m/>
    <n v="400"/>
    <m/>
    <m/>
    <m/>
    <m/>
    <m/>
    <m/>
    <m/>
    <m/>
    <m/>
    <m/>
    <m/>
    <s v="No"/>
    <m/>
    <s v="6th Meeting"/>
    <m/>
    <m/>
    <m/>
    <m/>
  </r>
  <r>
    <n v="1314"/>
    <x v="19"/>
    <s v="Technical Writer"/>
    <s v="SSC/Q6801"/>
    <x v="3"/>
    <m/>
    <m/>
    <m/>
    <m/>
    <m/>
    <n v="6"/>
    <n v="1"/>
    <s v="BA/B. Com/BCA/BE"/>
    <m/>
    <m/>
    <n v="400"/>
    <m/>
    <m/>
    <m/>
    <m/>
    <m/>
    <m/>
    <m/>
    <m/>
    <m/>
    <m/>
    <m/>
    <s v="No"/>
    <m/>
    <s v="9th Meeting"/>
    <m/>
    <m/>
    <m/>
    <m/>
  </r>
  <r>
    <n v="1315"/>
    <x v="19"/>
    <s v="Test Engineer"/>
    <s v="SSC/Q1301"/>
    <x v="3"/>
    <m/>
    <m/>
    <m/>
    <m/>
    <m/>
    <n v="8"/>
    <n v="1"/>
    <s v="BE / B. Tech"/>
    <m/>
    <m/>
    <n v="400"/>
    <m/>
    <m/>
    <m/>
    <m/>
    <m/>
    <m/>
    <m/>
    <m/>
    <m/>
    <m/>
    <m/>
    <s v="No"/>
    <m/>
    <s v="6th Meeting"/>
    <m/>
    <m/>
    <m/>
    <m/>
  </r>
  <r>
    <n v="1316"/>
    <x v="19"/>
    <s v="Test Engineer"/>
    <s v="SSC/Q7001"/>
    <x v="3"/>
    <m/>
    <m/>
    <m/>
    <m/>
    <m/>
    <n v="8"/>
    <n v="1"/>
    <s v="BE / B. Tech"/>
    <m/>
    <m/>
    <n v="400"/>
    <m/>
    <m/>
    <m/>
    <m/>
    <m/>
    <m/>
    <m/>
    <m/>
    <m/>
    <m/>
    <m/>
    <s v="No"/>
    <m/>
    <s v="9th Meeting"/>
    <m/>
    <m/>
    <m/>
    <m/>
  </r>
  <r>
    <n v="1317"/>
    <x v="19"/>
    <s v="Test Engineer - Software"/>
    <s v="SSC/Q4901"/>
    <x v="4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s v="No"/>
    <m/>
    <s v="9th Meeting"/>
    <m/>
    <m/>
    <m/>
    <m/>
  </r>
  <r>
    <n v="1318"/>
    <x v="19"/>
    <s v="Tester/Test Engineer - Hardware"/>
    <s v="SSC/Q5001"/>
    <x v="4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s v="No"/>
    <m/>
    <s v="8th Meeting"/>
    <m/>
    <m/>
    <m/>
    <m/>
  </r>
  <r>
    <n v="1319"/>
    <x v="19"/>
    <s v="UI Developer"/>
    <s v="SSC/Q0502"/>
    <x v="4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320"/>
    <x v="19"/>
    <s v="Web Developer"/>
    <s v="SSC/Q0503"/>
    <x v="3"/>
    <m/>
    <m/>
    <m/>
    <m/>
    <m/>
    <n v="7"/>
    <n v="1"/>
    <s v="12th Class"/>
    <n v="109"/>
    <n v="291"/>
    <n v="400"/>
    <m/>
    <m/>
    <m/>
    <m/>
    <s v="Yes"/>
    <m/>
    <m/>
    <m/>
    <m/>
    <s v="Addl Ready"/>
    <m/>
    <s v="No"/>
    <m/>
    <s v="6th Meeting"/>
    <m/>
    <m/>
    <m/>
    <m/>
  </r>
  <r>
    <n v="1321"/>
    <x v="19"/>
    <s v="Analyst Application Security"/>
    <s v="SSC/Q0903"/>
    <x v="4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s v="Yes"/>
    <m/>
    <m/>
    <m/>
    <m/>
    <m/>
    <s v="No"/>
    <m/>
    <m/>
    <m/>
    <m/>
    <m/>
    <m/>
  </r>
  <r>
    <n v="1322"/>
    <x v="19"/>
    <s v="Analyst Security Operations Centre"/>
    <s v="SSC/Q0909"/>
    <x v="4"/>
    <m/>
    <m/>
    <m/>
    <m/>
    <m/>
    <n v="7"/>
    <n v="1"/>
    <s v="Diploma in Engineering or any graduate course"/>
    <m/>
    <m/>
    <n v="700"/>
    <m/>
    <m/>
    <m/>
    <m/>
    <m/>
    <m/>
    <m/>
    <m/>
    <m/>
    <m/>
    <m/>
    <s v="No"/>
    <m/>
    <m/>
    <m/>
    <m/>
    <m/>
    <m/>
  </r>
  <r>
    <n v="1323"/>
    <x v="19"/>
    <s v="Consultant Network Security "/>
    <s v="SSC/Q0917"/>
    <x v="6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s v="No"/>
    <m/>
    <m/>
    <m/>
    <m/>
    <m/>
    <m/>
  </r>
  <r>
    <n v="1324"/>
    <x v="19"/>
    <s v="Forensic specialist"/>
    <s v="SSC/Q0922"/>
    <x v="6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s v="No"/>
    <m/>
    <m/>
    <m/>
    <m/>
    <m/>
    <m/>
  </r>
  <r>
    <n v="1325"/>
    <x v="19"/>
    <s v="Architect Identity and Access Management"/>
    <s v="SSC/Q0928"/>
    <x v="6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s v="No"/>
    <m/>
    <m/>
    <m/>
    <m/>
    <m/>
    <m/>
  </r>
  <r>
    <n v="1326"/>
    <x v="19"/>
    <s v="Analyst Compliance Audit"/>
    <s v="SSC/Q0907"/>
    <x v="4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s v="No"/>
    <m/>
    <m/>
    <m/>
    <m/>
    <m/>
    <m/>
  </r>
  <r>
    <n v="1327"/>
    <x v="19"/>
    <s v="Analyst Identity and Access Management"/>
    <s v="SSC/Q0904"/>
    <x v="4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s v="No"/>
    <m/>
    <m/>
    <m/>
    <m/>
    <m/>
    <m/>
  </r>
  <r>
    <n v="1328"/>
    <x v="19"/>
    <s v="Analyst Endpoint Security"/>
    <s v="SSC/Q0905"/>
    <x v="4"/>
    <m/>
    <m/>
    <m/>
    <m/>
    <m/>
    <n v="7"/>
    <n v="1"/>
    <s v="Diploma in IT/Computer"/>
    <m/>
    <m/>
    <n v="700"/>
    <m/>
    <m/>
    <m/>
    <m/>
    <m/>
    <m/>
    <m/>
    <m/>
    <m/>
    <m/>
    <m/>
    <s v="No"/>
    <m/>
    <m/>
    <m/>
    <m/>
    <m/>
    <m/>
  </r>
  <r>
    <n v="1329"/>
    <x v="19"/>
    <s v="Security Infrastructure Specialist"/>
    <s v="SSC/Q0923"/>
    <x v="6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s v="No"/>
    <m/>
    <m/>
    <m/>
    <m/>
    <m/>
    <m/>
  </r>
  <r>
    <n v="1330"/>
    <x v="19"/>
    <s v="Penetration Tester"/>
    <s v="SSC/Q0912"/>
    <x v="4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s v="No"/>
    <m/>
    <m/>
    <m/>
    <m/>
    <m/>
    <m/>
  </r>
  <r>
    <n v="1331"/>
    <x v="20"/>
    <s v="Buffing Operator"/>
    <s v="LSS/Q0801"/>
    <x v="1"/>
    <m/>
    <m/>
    <m/>
    <m/>
    <m/>
    <n v="6"/>
    <n v="1"/>
    <s v="5th Class"/>
    <n v="30"/>
    <n v="170"/>
    <n v="200"/>
    <m/>
    <m/>
    <m/>
    <m/>
    <s v="Yes"/>
    <s v="Yes"/>
    <s v="I"/>
    <m/>
    <m/>
    <s v="Cat 1 (Phase 1)"/>
    <m/>
    <s v="Yes"/>
    <m/>
    <s v="7th Meeting"/>
    <m/>
    <m/>
    <m/>
    <m/>
  </r>
  <r>
    <n v="1332"/>
    <x v="20"/>
    <s v="CAD/CAM Operator (Footwear)"/>
    <s v="LSS/Q2103"/>
    <x v="1"/>
    <m/>
    <m/>
    <m/>
    <m/>
    <m/>
    <n v="4"/>
    <n v="1"/>
    <s v="CAD/ CAM Certification"/>
    <m/>
    <m/>
    <n v="200"/>
    <m/>
    <m/>
    <m/>
    <m/>
    <m/>
    <m/>
    <s v="I"/>
    <m/>
    <m/>
    <m/>
    <m/>
    <s v="No"/>
    <m/>
    <s v="7th Meeting"/>
    <m/>
    <m/>
    <m/>
    <m/>
  </r>
  <r>
    <n v="1333"/>
    <x v="20"/>
    <s v="CAD CAM Operator- Garments"/>
    <s v="LSS/Q5102"/>
    <x v="1"/>
    <m/>
    <m/>
    <m/>
    <m/>
    <m/>
    <n v="4"/>
    <n v="1"/>
    <s v="CAD/CAM Certification"/>
    <m/>
    <m/>
    <n v="200"/>
    <m/>
    <m/>
    <m/>
    <m/>
    <m/>
    <m/>
    <s v="I"/>
    <m/>
    <m/>
    <m/>
    <m/>
    <s v="No"/>
    <m/>
    <s v="7th Meeting"/>
    <m/>
    <m/>
    <m/>
    <m/>
  </r>
  <r>
    <n v="1334"/>
    <x v="20"/>
    <s v="CAD CAM Operator- Goods"/>
    <s v="LSS/Q5101"/>
    <x v="1"/>
    <m/>
    <m/>
    <m/>
    <m/>
    <m/>
    <n v="4"/>
    <n v="1"/>
    <s v="CAD/CAM Certification"/>
    <m/>
    <m/>
    <n v="200"/>
    <m/>
    <m/>
    <m/>
    <m/>
    <m/>
    <m/>
    <s v="I"/>
    <m/>
    <m/>
    <m/>
    <s v="LEA101"/>
    <s v="No"/>
    <m/>
    <s v="7th Meeting"/>
    <m/>
    <m/>
    <m/>
    <m/>
  </r>
  <r>
    <n v="1335"/>
    <x v="20"/>
    <s v="Cutter- Footwear"/>
    <s v="LSS/Q2301"/>
    <x v="1"/>
    <m/>
    <m/>
    <m/>
    <m/>
    <m/>
    <n v="5"/>
    <n v="1"/>
    <s v="5th Class"/>
    <n v="40"/>
    <n v="460"/>
    <n v="500"/>
    <m/>
    <m/>
    <m/>
    <m/>
    <s v="Yes"/>
    <s v="Yes"/>
    <s v="I"/>
    <s v="C"/>
    <s v="Yes"/>
    <m/>
    <m/>
    <s v="Yes"/>
    <m/>
    <s v="7th Meeting"/>
    <m/>
    <m/>
    <m/>
    <m/>
  </r>
  <r>
    <n v="1336"/>
    <x v="20"/>
    <s v="Cutter-Goods &amp; Garments"/>
    <s v="LSS/Q5301"/>
    <x v="1"/>
    <m/>
    <m/>
    <m/>
    <m/>
    <m/>
    <n v="6"/>
    <n v="1"/>
    <s v="5th Class"/>
    <n v="30"/>
    <n v="170"/>
    <n v="200"/>
    <m/>
    <m/>
    <m/>
    <m/>
    <s v="Yes"/>
    <s v="Yes"/>
    <s v="I"/>
    <s v="A"/>
    <s v="Yes"/>
    <m/>
    <s v="LEA101, LEA103, LEA104, LEA105"/>
    <s v="Yes"/>
    <m/>
    <s v="7th Meeting"/>
    <m/>
    <m/>
    <m/>
    <m/>
  </r>
  <r>
    <n v="1337"/>
    <x v="20"/>
    <s v="Drum Operator"/>
    <s v="LSS/Q0301"/>
    <x v="1"/>
    <m/>
    <m/>
    <m/>
    <m/>
    <m/>
    <n v="8"/>
    <n v="1"/>
    <s v="5th Class"/>
    <n v="33"/>
    <n v="167"/>
    <n v="200"/>
    <m/>
    <m/>
    <m/>
    <m/>
    <s v="Yes"/>
    <s v="Yes"/>
    <s v="I"/>
    <m/>
    <m/>
    <s v="Cat 1 (Phase 1)"/>
    <s v="LEA102"/>
    <s v="Yes"/>
    <m/>
    <s v="7th Meeting"/>
    <m/>
    <m/>
    <m/>
    <m/>
  </r>
  <r>
    <n v="1338"/>
    <x v="20"/>
    <s v="Finishing  Operator (Roller Coater, machine spray , Hand Spray)"/>
    <s v="LSS/Q0803"/>
    <x v="1"/>
    <m/>
    <m/>
    <m/>
    <m/>
    <m/>
    <n v="10"/>
    <n v="1"/>
    <s v="10th Class"/>
    <m/>
    <m/>
    <n v="200"/>
    <m/>
    <m/>
    <m/>
    <m/>
    <m/>
    <m/>
    <s v="I"/>
    <m/>
    <m/>
    <m/>
    <s v="LEA102"/>
    <s v="Yes"/>
    <m/>
    <s v="7th Meeting"/>
    <m/>
    <m/>
    <m/>
    <m/>
  </r>
  <r>
    <n v="1339"/>
    <x v="20"/>
    <s v="Finishing Operator"/>
    <s v="LSS/Q3001"/>
    <x v="1"/>
    <m/>
    <m/>
    <m/>
    <m/>
    <m/>
    <n v="11"/>
    <n v="1"/>
    <s v="CAD/ CAM Certification"/>
    <m/>
    <m/>
    <n v="200"/>
    <m/>
    <m/>
    <m/>
    <m/>
    <m/>
    <m/>
    <s v="I"/>
    <m/>
    <m/>
    <m/>
    <m/>
    <s v="No"/>
    <m/>
    <s v="7th Meeting"/>
    <m/>
    <m/>
    <m/>
    <m/>
  </r>
  <r>
    <n v="1340"/>
    <x v="20"/>
    <s v="Fleshing Operator"/>
    <s v="LSS/Q0101"/>
    <x v="1"/>
    <m/>
    <m/>
    <m/>
    <m/>
    <m/>
    <n v="5"/>
    <n v="1"/>
    <s v="5th Class"/>
    <m/>
    <m/>
    <m/>
    <m/>
    <m/>
    <m/>
    <m/>
    <m/>
    <m/>
    <s v="I"/>
    <m/>
    <m/>
    <m/>
    <m/>
    <s v="Yes"/>
    <m/>
    <s v="7th Meeting"/>
    <m/>
    <m/>
    <m/>
    <m/>
  </r>
  <r>
    <n v="1341"/>
    <x v="20"/>
    <s v="Glazing Operator (Finished Leather)"/>
    <s v="LSS/Q0802"/>
    <x v="1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42"/>
    <x v="20"/>
    <s v="Harness Maker"/>
    <s v="LSS/Q72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3"/>
    <x v="20"/>
    <s v="Heel Attacher (Ladies Shoe)"/>
    <s v="LSS/Q29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4"/>
    <x v="20"/>
    <s v="Heel Builder"/>
    <s v="LSS/Q28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5"/>
    <x v="20"/>
    <s v="Helper Bottom Making"/>
    <s v="LSS/Q3302"/>
    <x v="5"/>
    <m/>
    <m/>
    <m/>
    <m/>
    <m/>
    <n v="5"/>
    <n v="1"/>
    <s v="5th Class"/>
    <n v="33"/>
    <n v="167"/>
    <n v="200"/>
    <m/>
    <m/>
    <m/>
    <m/>
    <s v="Yes"/>
    <s v="Yes"/>
    <s v="I"/>
    <m/>
    <m/>
    <m/>
    <m/>
    <s v="Yes"/>
    <m/>
    <s v="7th Meeting"/>
    <m/>
    <m/>
    <m/>
    <m/>
  </r>
  <r>
    <n v="1346"/>
    <x v="20"/>
    <s v="Helper- Dry Operations"/>
    <s v="LSS/Q0902"/>
    <x v="5"/>
    <m/>
    <m/>
    <m/>
    <m/>
    <m/>
    <n v="5"/>
    <n v="1"/>
    <s v="5th Class"/>
    <n v="35"/>
    <n v="165"/>
    <n v="200"/>
    <m/>
    <m/>
    <m/>
    <m/>
    <s v="Yes"/>
    <s v="Yes"/>
    <s v="I"/>
    <m/>
    <m/>
    <m/>
    <m/>
    <s v="Yes"/>
    <m/>
    <s v="7th Meeting"/>
    <m/>
    <m/>
    <m/>
    <m/>
  </r>
  <r>
    <n v="1347"/>
    <x v="20"/>
    <s v="Helper Finishing"/>
    <s v="LSS/Q3002"/>
    <x v="5"/>
    <m/>
    <m/>
    <m/>
    <m/>
    <m/>
    <n v="5"/>
    <n v="1"/>
    <s v="5th Class"/>
    <n v="33"/>
    <n v="167"/>
    <n v="200"/>
    <m/>
    <m/>
    <m/>
    <m/>
    <s v="Yes"/>
    <s v="Yes"/>
    <s v="I"/>
    <m/>
    <m/>
    <m/>
    <m/>
    <s v="Yes"/>
    <m/>
    <s v="7th Meeting"/>
    <m/>
    <m/>
    <m/>
    <m/>
  </r>
  <r>
    <n v="1348"/>
    <x v="20"/>
    <s v="Helper Finishing Operation (Goods &amp; Garments)"/>
    <s v="LSS/Q5601"/>
    <x v="5"/>
    <m/>
    <m/>
    <m/>
    <m/>
    <m/>
    <n v="5"/>
    <n v="1"/>
    <s v="10th Class"/>
    <n v="14"/>
    <n v="106"/>
    <n v="120"/>
    <m/>
    <m/>
    <m/>
    <m/>
    <s v="Yes"/>
    <s v="Yes"/>
    <s v="I"/>
    <m/>
    <m/>
    <m/>
    <m/>
    <s v="Yes"/>
    <m/>
    <s v="7th Meeting"/>
    <m/>
    <m/>
    <m/>
    <m/>
  </r>
  <r>
    <n v="1349"/>
    <x v="20"/>
    <s v="Helper- Finishing Operations"/>
    <s v="LSS/Q0804"/>
    <x v="5"/>
    <m/>
    <m/>
    <m/>
    <m/>
    <m/>
    <n v="5"/>
    <n v="1"/>
    <s v="5th Class"/>
    <n v="13"/>
    <n v="107"/>
    <n v="120"/>
    <m/>
    <m/>
    <m/>
    <m/>
    <s v="Yes"/>
    <s v="Yes"/>
    <s v="I"/>
    <m/>
    <m/>
    <m/>
    <m/>
    <s v="Yes"/>
    <m/>
    <s v="7th Meeting"/>
    <m/>
    <m/>
    <m/>
    <m/>
  </r>
  <r>
    <n v="1350"/>
    <x v="20"/>
    <s v="Helper Parts Making ( Goods &amp; Garments)"/>
    <s v="LSS/Q5502"/>
    <x v="5"/>
    <m/>
    <m/>
    <m/>
    <m/>
    <m/>
    <n v="5"/>
    <n v="1"/>
    <s v="5th Class"/>
    <n v="13"/>
    <n v="107"/>
    <n v="120"/>
    <m/>
    <m/>
    <m/>
    <m/>
    <s v="Yes"/>
    <s v="Yes"/>
    <s v="I"/>
    <m/>
    <m/>
    <m/>
    <m/>
    <s v="Yes"/>
    <m/>
    <s v="7th Meeting"/>
    <m/>
    <m/>
    <m/>
    <m/>
  </r>
  <r>
    <n v="1351"/>
    <x v="20"/>
    <s v="Helper Upper Making"/>
    <s v="LSS/Q3301"/>
    <x v="5"/>
    <m/>
    <m/>
    <m/>
    <m/>
    <m/>
    <n v="5"/>
    <n v="1"/>
    <s v="5th Class"/>
    <n v="15"/>
    <n v="105"/>
    <n v="120"/>
    <m/>
    <m/>
    <m/>
    <m/>
    <s v="Yes"/>
    <s v="Yes"/>
    <s v="I"/>
    <m/>
    <m/>
    <m/>
    <m/>
    <s v="Yes"/>
    <m/>
    <s v="7th Meeting"/>
    <m/>
    <m/>
    <m/>
    <m/>
  </r>
  <r>
    <n v="1352"/>
    <x v="20"/>
    <s v="Helper- Wet Operations (Multi Skilled)"/>
    <s v="LSS/Q0901"/>
    <x v="5"/>
    <m/>
    <m/>
    <m/>
    <m/>
    <m/>
    <n v="5"/>
    <n v="1"/>
    <s v="5th Class"/>
    <n v="35"/>
    <n v="165"/>
    <n v="200"/>
    <m/>
    <m/>
    <m/>
    <m/>
    <s v="Yes"/>
    <s v="Yes"/>
    <s v="I"/>
    <m/>
    <m/>
    <m/>
    <m/>
    <s v="Yes"/>
    <m/>
    <s v="7th Meeting"/>
    <m/>
    <m/>
    <m/>
    <m/>
  </r>
  <r>
    <n v="1353"/>
    <x v="20"/>
    <s v="Laster by hand"/>
    <s v="LSS/Q2702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54"/>
    <x v="20"/>
    <s v="Lasting Operator"/>
    <s v="LSS/Q2701"/>
    <x v="1"/>
    <m/>
    <m/>
    <m/>
    <m/>
    <m/>
    <n v="5"/>
    <n v="1"/>
    <s v="5th Class"/>
    <n v="24"/>
    <n v="96"/>
    <n v="120"/>
    <m/>
    <m/>
    <m/>
    <m/>
    <s v="Yes"/>
    <s v="Yes"/>
    <s v="I"/>
    <m/>
    <m/>
    <s v="Cat 1 (Phase 1)"/>
    <m/>
    <s v="Yes"/>
    <m/>
    <s v="7th Meeting"/>
    <m/>
    <m/>
    <m/>
    <m/>
  </r>
  <r>
    <n v="1355"/>
    <x v="20"/>
    <s v="Line Supervisor"/>
    <s v="LSS/Q3102"/>
    <x v="3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6"/>
    <x v="20"/>
    <s v="Molding Operator"/>
    <s v="LSS/Q7501"/>
    <x v="1"/>
    <m/>
    <m/>
    <m/>
    <m/>
    <m/>
    <n v="5"/>
    <n v="1"/>
    <s v="5th Class"/>
    <n v="33"/>
    <n v="167"/>
    <n v="200"/>
    <m/>
    <m/>
    <m/>
    <m/>
    <s v="Yes"/>
    <s v="Yes"/>
    <s v="I"/>
    <m/>
    <m/>
    <s v="Cat 1 (Phase 1)"/>
    <m/>
    <s v="Yes"/>
    <m/>
    <s v="7th Meeting"/>
    <m/>
    <m/>
    <m/>
    <m/>
  </r>
  <r>
    <n v="1357"/>
    <x v="20"/>
    <s v="Molding Supervisor (Non Leather Footwear)"/>
    <s v="LSS/Q7601"/>
    <x v="3"/>
    <m/>
    <m/>
    <m/>
    <m/>
    <m/>
    <n v="7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8"/>
    <x v="20"/>
    <s v="Pattern Cutter(Footwear)"/>
    <s v="LSS/Q2102"/>
    <x v="1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9"/>
    <x v="20"/>
    <s v="Pattern Cutter (Goods and Garments"/>
    <s v="LSS/Q5103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0"/>
    <x v="20"/>
    <s v="Post Tanning Machine Operator"/>
    <s v="LSS/Q0701"/>
    <x v="1"/>
    <m/>
    <m/>
    <m/>
    <m/>
    <m/>
    <n v="8"/>
    <n v="1"/>
    <s v="5th Class"/>
    <n v="35"/>
    <n v="165"/>
    <n v="200"/>
    <m/>
    <m/>
    <m/>
    <m/>
    <s v="Yes"/>
    <s v="Yes"/>
    <s v="I"/>
    <m/>
    <m/>
    <s v="Cat 1 (Phase 1)"/>
    <s v="LEA102"/>
    <s v="Yes"/>
    <m/>
    <s v="7th Meeting"/>
    <m/>
    <m/>
    <m/>
    <m/>
  </r>
  <r>
    <n v="1361"/>
    <x v="20"/>
    <s v="Pre- Assembly Operator"/>
    <s v="LSS/Q2601"/>
    <x v="1"/>
    <m/>
    <m/>
    <m/>
    <m/>
    <m/>
    <n v="12"/>
    <n v="1"/>
    <s v="5th Class"/>
    <n v="14"/>
    <n v="106"/>
    <n v="120"/>
    <m/>
    <m/>
    <m/>
    <m/>
    <s v="Yes"/>
    <s v="Yes"/>
    <s v="I"/>
    <m/>
    <m/>
    <s v="Cat 1 (Phase 1)"/>
    <m/>
    <s v="Yes"/>
    <m/>
    <s v="7th Meeting"/>
    <m/>
    <m/>
    <m/>
    <m/>
  </r>
  <r>
    <n v="1362"/>
    <x v="20"/>
    <s v="Product Developer(Footwear)"/>
    <s v="LSS/Q2101"/>
    <x v="1"/>
    <m/>
    <m/>
    <m/>
    <m/>
    <m/>
    <n v="4"/>
    <n v="1"/>
    <s v="Diploma/Certification in Footwear Technology and Design"/>
    <m/>
    <m/>
    <n v="200"/>
    <m/>
    <m/>
    <m/>
    <m/>
    <m/>
    <m/>
    <s v="I"/>
    <m/>
    <m/>
    <m/>
    <m/>
    <s v="No"/>
    <m/>
    <s v="7th Meeting"/>
    <m/>
    <m/>
    <m/>
    <m/>
  </r>
  <r>
    <n v="1363"/>
    <x v="20"/>
    <s v="Quality Control Inspector_x000a_(Goods and Garments)"/>
    <s v="LSS/Q57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4"/>
    <x v="20"/>
    <s v="Quality Control Inspector_x000a_(Footwear)"/>
    <s v="LSS/Q31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5"/>
    <x v="20"/>
    <s v="Quality Control Inspector(Non Leather Footwear)"/>
    <s v="LSS/Q7701"/>
    <x v="3"/>
    <m/>
    <m/>
    <m/>
    <m/>
    <m/>
    <n v="9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6"/>
    <x v="20"/>
    <s v="Quality Control Inspector_x000a_( Saddlery)"/>
    <s v="LSS/Q74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7"/>
    <x v="20"/>
    <s v="Saddle Maker"/>
    <s v="LSS/Q71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8"/>
    <x v="20"/>
    <s v="Sample Maker( Goods and Garments"/>
    <s v="LSS/Q5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9"/>
    <x v="20"/>
    <s v="Sample Maker (Footwear)"/>
    <s v="LSS/Q2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0"/>
    <x v="20"/>
    <s v="Scudding Operator (Machine)"/>
    <s v="LSS/Q0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1"/>
    <x v="20"/>
    <s v="Setting Operator"/>
    <s v="LSS/Q06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2"/>
    <x v="20"/>
    <s v="Sewing Machine Operator ( Saddlery)"/>
    <s v="LSS/Q73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3"/>
    <x v="20"/>
    <s v="Shaving Operator"/>
    <s v="LSS/Q0501"/>
    <x v="1"/>
    <m/>
    <m/>
    <m/>
    <m/>
    <m/>
    <n v="5"/>
    <n v="1"/>
    <s v="5th Class"/>
    <n v="33"/>
    <n v="167"/>
    <n v="200"/>
    <m/>
    <m/>
    <m/>
    <m/>
    <s v="Yes"/>
    <s v="Yes"/>
    <s v="I"/>
    <s v="C"/>
    <s v="Yes"/>
    <m/>
    <m/>
    <s v="Yes"/>
    <m/>
    <s v="7th Meeting"/>
    <m/>
    <m/>
    <m/>
    <m/>
  </r>
  <r>
    <n v="1374"/>
    <x v="20"/>
    <s v="Skiver ( by hand)"/>
    <s v="LSS/Q2402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5"/>
    <x v="20"/>
    <s v="Skiving Operator ( Machine)"/>
    <s v="LSS/Q2401"/>
    <x v="1"/>
    <m/>
    <m/>
    <m/>
    <m/>
    <m/>
    <n v="5"/>
    <n v="1"/>
    <s v="5th Class"/>
    <n v="39"/>
    <n v="461"/>
    <n v="500"/>
    <m/>
    <m/>
    <m/>
    <m/>
    <s v="Yes"/>
    <s v="Yes"/>
    <s v="I"/>
    <s v="C"/>
    <s v="Yes"/>
    <m/>
    <m/>
    <s v="Yes"/>
    <m/>
    <s v="7th Meeting"/>
    <m/>
    <m/>
    <m/>
    <m/>
  </r>
  <r>
    <n v="1376"/>
    <x v="20"/>
    <s v="Skiving Operator (by hand)"/>
    <s v="LSS/Q5401"/>
    <x v="1"/>
    <m/>
    <m/>
    <m/>
    <m/>
    <m/>
    <n v="5"/>
    <n v="1"/>
    <s v="5th Class"/>
    <m/>
    <m/>
    <n v="200"/>
    <m/>
    <m/>
    <m/>
    <m/>
    <m/>
    <m/>
    <s v="I"/>
    <m/>
    <m/>
    <m/>
    <s v="LEA101, LEA103,LEA104, LEA105"/>
    <s v="No"/>
    <m/>
    <s v="7th Meeting"/>
    <m/>
    <m/>
    <m/>
    <m/>
  </r>
  <r>
    <n v="1377"/>
    <x v="20"/>
    <s v="Splitting and Sammying Operator"/>
    <s v="LSS/Q0401"/>
    <x v="1"/>
    <m/>
    <m/>
    <m/>
    <m/>
    <m/>
    <n v="6"/>
    <n v="1"/>
    <s v="5th Class"/>
    <m/>
    <m/>
    <n v="480"/>
    <m/>
    <m/>
    <m/>
    <m/>
    <m/>
    <m/>
    <s v="I"/>
    <m/>
    <m/>
    <m/>
    <m/>
    <s v="Yes"/>
    <m/>
    <s v="7th Meeting"/>
    <m/>
    <m/>
    <m/>
    <m/>
  </r>
  <r>
    <n v="1378"/>
    <x v="20"/>
    <s v="Stitcher (Goods &amp; Garments)"/>
    <s v="LSS/Q5501"/>
    <x v="1"/>
    <m/>
    <m/>
    <m/>
    <m/>
    <m/>
    <n v="5"/>
    <n v="1"/>
    <s v="5th Class"/>
    <n v="30"/>
    <n v="170"/>
    <n v="200"/>
    <m/>
    <m/>
    <m/>
    <m/>
    <s v="Yes"/>
    <s v="Yes"/>
    <s v="I"/>
    <s v="A"/>
    <s v="Yes"/>
    <m/>
    <s v="LEA101, LEA103,LEA104, LEA105"/>
    <s v="Yes"/>
    <m/>
    <s v="7th Meeting"/>
    <m/>
    <m/>
    <m/>
    <m/>
  </r>
  <r>
    <n v="1379"/>
    <x v="20"/>
    <s v="Stitching Operator"/>
    <s v="LSS/Q2501"/>
    <x v="1"/>
    <m/>
    <m/>
    <m/>
    <m/>
    <m/>
    <n v="5"/>
    <n v="1"/>
    <s v="Class V"/>
    <n v="50"/>
    <n v="450"/>
    <n v="500"/>
    <m/>
    <m/>
    <m/>
    <m/>
    <s v="Yes"/>
    <s v="Yes"/>
    <s v="I"/>
    <s v="A"/>
    <s v="Yes"/>
    <m/>
    <m/>
    <s v="Yes"/>
    <m/>
    <s v="7th Meeting"/>
    <m/>
    <m/>
    <m/>
    <m/>
  </r>
  <r>
    <n v="1380"/>
    <x v="20"/>
    <s v="Store In charge"/>
    <s v="LSS/Q3201"/>
    <x v="1"/>
    <m/>
    <m/>
    <m/>
    <m/>
    <m/>
    <n v="5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81"/>
    <x v="20"/>
    <s v="Cobbler"/>
    <s v="LSS/Q4101"/>
    <x v="1"/>
    <m/>
    <m/>
    <m/>
    <m/>
    <m/>
    <n v="8"/>
    <n v="1"/>
    <s v="5th Class"/>
    <n v="39"/>
    <n v="155"/>
    <n v="194"/>
    <n v="1"/>
    <n v="5"/>
    <n v="194"/>
    <m/>
    <m/>
    <m/>
    <s v="I"/>
    <s v="A"/>
    <m/>
    <m/>
    <m/>
    <s v="No"/>
    <m/>
    <m/>
    <m/>
    <m/>
    <m/>
    <m/>
  </r>
  <r>
    <n v="1382"/>
    <x v="20"/>
    <s v="Assistant Cobbler"/>
    <s v="LSS/Q4201"/>
    <x v="0"/>
    <m/>
    <m/>
    <m/>
    <m/>
    <m/>
    <n v="6"/>
    <n v="1"/>
    <s v="5th Class"/>
    <n v="39"/>
    <n v="155"/>
    <n v="194"/>
    <n v="1"/>
    <n v="5"/>
    <n v="194"/>
    <m/>
    <m/>
    <m/>
    <s v="I"/>
    <s v="A"/>
    <m/>
    <m/>
    <m/>
    <s v="No"/>
    <m/>
    <m/>
    <m/>
    <m/>
    <m/>
    <m/>
  </r>
  <r>
    <n v="1383"/>
    <x v="21"/>
    <s v="Production/ Manufacturing Chemist - Life Sciences "/>
    <s v="LFS/Q1201"/>
    <x v="3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s v="Yes"/>
    <m/>
    <s v="I"/>
    <m/>
    <m/>
    <s v="Cat 1 (Phase 1)"/>
    <m/>
    <s v="No"/>
    <m/>
    <s v="7th Meeting"/>
    <m/>
    <m/>
    <m/>
    <m/>
  </r>
  <r>
    <n v="1384"/>
    <x v="21"/>
    <s v="Production Supervisor/ In charge - Life Sciences"/>
    <s v="LFS/Q0203"/>
    <x v="3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s v="I"/>
    <m/>
    <m/>
    <m/>
    <m/>
    <s v="No"/>
    <m/>
    <s v="8th Meeting"/>
    <m/>
    <m/>
    <m/>
    <m/>
  </r>
  <r>
    <n v="1385"/>
    <x v="21"/>
    <s v="Production/ Machine Operator - Life Sciences"/>
    <s v="LFS/Q0207"/>
    <x v="1"/>
    <m/>
    <m/>
    <m/>
    <m/>
    <m/>
    <n v="6"/>
    <n v="1"/>
    <s v="10+2"/>
    <n v="155"/>
    <n v="221"/>
    <n v="376"/>
    <m/>
    <m/>
    <m/>
    <m/>
    <s v="Yes"/>
    <s v="Yes"/>
    <s v="I"/>
    <s v="C"/>
    <s v="Yes"/>
    <m/>
    <m/>
    <s v="Yes"/>
    <m/>
    <s v="8th Meeting"/>
    <m/>
    <m/>
    <m/>
    <m/>
  </r>
  <r>
    <n v="1386"/>
    <x v="21"/>
    <s v="Manufacturing Assistant-Life Sciences"/>
    <s v="LFS/Q0216"/>
    <x v="5"/>
    <m/>
    <m/>
    <m/>
    <m/>
    <m/>
    <n v="4"/>
    <n v="1"/>
    <s v="10th – 12th Class"/>
    <n v="60"/>
    <n v="140"/>
    <n v="200"/>
    <m/>
    <m/>
    <m/>
    <m/>
    <s v="Yes"/>
    <s v="Yes"/>
    <s v="I"/>
    <m/>
    <m/>
    <m/>
    <m/>
    <s v="No"/>
    <m/>
    <s v="8th Meeting"/>
    <m/>
    <m/>
    <m/>
    <m/>
  </r>
  <r>
    <n v="1387"/>
    <x v="21"/>
    <s v="Packaging Supervisor/ In charge - Machine - Life Sciences "/>
    <s v="LFS/Q0204"/>
    <x v="3"/>
    <m/>
    <m/>
    <m/>
    <m/>
    <m/>
    <n v="5"/>
    <n v="1"/>
    <s v="Diploma/D.Pharma/ Graduation in any field/ Diploma in Packaging"/>
    <m/>
    <m/>
    <n v="380"/>
    <m/>
    <m/>
    <m/>
    <m/>
    <m/>
    <m/>
    <s v="I"/>
    <m/>
    <m/>
    <m/>
    <m/>
    <s v="No"/>
    <m/>
    <s v="8th Meeting"/>
    <m/>
    <m/>
    <m/>
    <m/>
  </r>
  <r>
    <n v="1388"/>
    <x v="21"/>
    <s v="Packaging Assistant-Life Sciences"/>
    <s v="LFS/Q0217"/>
    <x v="5"/>
    <m/>
    <m/>
    <m/>
    <m/>
    <m/>
    <n v="5"/>
    <n v="1"/>
    <s v="10th Class"/>
    <m/>
    <m/>
    <n v="200"/>
    <m/>
    <m/>
    <m/>
    <m/>
    <m/>
    <m/>
    <s v="I"/>
    <m/>
    <m/>
    <m/>
    <m/>
    <s v="No"/>
    <m/>
    <s v="8th Meeting"/>
    <m/>
    <m/>
    <m/>
    <m/>
  </r>
  <r>
    <n v="1389"/>
    <x v="21"/>
    <s v="Maintenance Assistant- Life Sciences "/>
    <s v="LFS/Q0215"/>
    <x v="0"/>
    <m/>
    <m/>
    <m/>
    <m/>
    <m/>
    <n v="5"/>
    <n v="1"/>
    <s v="10th – 12th Class ,Preferably"/>
    <n v="97"/>
    <n v="143"/>
    <n v="240"/>
    <m/>
    <m/>
    <m/>
    <m/>
    <s v="Yes"/>
    <m/>
    <s v="I"/>
    <m/>
    <m/>
    <s v="Addl Ready"/>
    <m/>
    <s v="No"/>
    <m/>
    <s v="8th Meeting"/>
    <m/>
    <m/>
    <m/>
    <m/>
  </r>
  <r>
    <n v="1390"/>
    <x v="21"/>
    <s v="Maintenance Supervisor/In charge - Electricity - Life Sciences "/>
    <s v="LFS/Q0208"/>
    <x v="3"/>
    <m/>
    <m/>
    <m/>
    <m/>
    <m/>
    <n v="4"/>
    <n v="1"/>
    <s v="Diploma/ ITI"/>
    <m/>
    <m/>
    <n v="355"/>
    <m/>
    <m/>
    <m/>
    <m/>
    <m/>
    <m/>
    <s v="I"/>
    <m/>
    <m/>
    <m/>
    <m/>
    <s v="No"/>
    <m/>
    <s v="8th Meeting"/>
    <m/>
    <m/>
    <m/>
    <m/>
  </r>
  <r>
    <n v="1391"/>
    <x v="21"/>
    <s v="QA Chemist"/>
    <s v="LFS/Q0302"/>
    <x v="3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s v="Yes"/>
    <m/>
    <s v="I"/>
    <m/>
    <m/>
    <m/>
    <m/>
    <s v="No"/>
    <m/>
    <s v="7th Meeting"/>
    <m/>
    <m/>
    <m/>
    <m/>
  </r>
  <r>
    <n v="1392"/>
    <x v="21"/>
    <s v="QC Chemist Packaging"/>
    <s v="LFS/Q1303"/>
    <x v="3"/>
    <m/>
    <m/>
    <m/>
    <m/>
    <m/>
    <n v="6"/>
    <n v="1"/>
    <s v="B. Sc with Chemistry as major subject (preferable) / B. Pharma"/>
    <m/>
    <m/>
    <n v="400"/>
    <m/>
    <m/>
    <m/>
    <m/>
    <m/>
    <m/>
    <s v="I"/>
    <m/>
    <m/>
    <m/>
    <m/>
    <s v="No"/>
    <m/>
    <s v="8th Meeting"/>
    <m/>
    <m/>
    <m/>
    <m/>
  </r>
  <r>
    <n v="1393"/>
    <x v="21"/>
    <s v="QC Chemist "/>
    <s v="LFS/Q1301"/>
    <x v="3"/>
    <m/>
    <m/>
    <m/>
    <m/>
    <m/>
    <n v="6"/>
    <n v="1"/>
    <s v="B. Pharma / B. Sc with Chemistry major subject or Analytical Chemistry (Preferable)"/>
    <n v="153"/>
    <n v="310"/>
    <n v="463"/>
    <m/>
    <m/>
    <m/>
    <m/>
    <s v="Yes"/>
    <m/>
    <s v="I"/>
    <m/>
    <m/>
    <s v="Cat 1 (Phase 1)"/>
    <m/>
    <s v="No"/>
    <m/>
    <s v="7th Meeting"/>
    <m/>
    <m/>
    <m/>
    <m/>
  </r>
  <r>
    <n v="1394"/>
    <x v="21"/>
    <s v="QC Chemist Microbiology"/>
    <s v="LFS/Q0308"/>
    <x v="3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s v="I"/>
    <m/>
    <m/>
    <m/>
    <m/>
    <s v="No"/>
    <m/>
    <s v="8th Meeting"/>
    <m/>
    <m/>
    <m/>
    <m/>
  </r>
  <r>
    <n v="1395"/>
    <x v="21"/>
    <s v="QC Chemist Batch Release Testing"/>
    <s v="LFS/Q1302"/>
    <x v="3"/>
    <m/>
    <m/>
    <m/>
    <m/>
    <m/>
    <n v="5"/>
    <n v="1"/>
    <s v="Preferably B. Pharma / B. Sc with Chemistry major subject/Graduation in biotechnology"/>
    <m/>
    <m/>
    <n v="410"/>
    <m/>
    <m/>
    <m/>
    <m/>
    <m/>
    <m/>
    <s v="I"/>
    <m/>
    <m/>
    <m/>
    <m/>
    <s v="No"/>
    <m/>
    <s v="8th Meeting"/>
    <m/>
    <m/>
    <m/>
    <m/>
  </r>
  <r>
    <n v="1396"/>
    <x v="21"/>
    <s v="Store Chemist/ Supervisor/ In charge - Raw Materials - Life Sciences "/>
    <s v="LFS/Q0601"/>
    <x v="1"/>
    <m/>
    <m/>
    <m/>
    <m/>
    <m/>
    <n v="5"/>
    <n v="1"/>
    <s v="Diploma/ D.Pharma/B.Sc/ Graduation in any field"/>
    <m/>
    <m/>
    <n v="480"/>
    <m/>
    <m/>
    <m/>
    <m/>
    <m/>
    <m/>
    <s v="I"/>
    <s v="B"/>
    <m/>
    <m/>
    <m/>
    <s v="No"/>
    <m/>
    <s v="8th Meeting"/>
    <m/>
    <m/>
    <m/>
    <m/>
  </r>
  <r>
    <n v="1397"/>
    <x v="21"/>
    <s v="Medical Sales Representative"/>
    <s v="LFS/Q0401"/>
    <x v="1"/>
    <m/>
    <m/>
    <m/>
    <m/>
    <m/>
    <n v="3"/>
    <n v="1"/>
    <s v="Diploma in Pharmacy/ any relevant science discipline"/>
    <n v="160"/>
    <n v="320"/>
    <n v="480"/>
    <m/>
    <m/>
    <m/>
    <m/>
    <s v="Yes"/>
    <s v="Yes"/>
    <s v="II"/>
    <s v="A"/>
    <s v="Yes"/>
    <m/>
    <m/>
    <s v="Yes"/>
    <m/>
    <s v="7th Meeting"/>
    <m/>
    <m/>
    <m/>
    <m/>
  </r>
  <r>
    <n v="1398"/>
    <x v="21"/>
    <s v="Fitter Mechanical - Life Sciences"/>
    <s v="LFS/Q0213"/>
    <x v="0"/>
    <m/>
    <m/>
    <m/>
    <m/>
    <m/>
    <n v="4"/>
    <n v="1"/>
    <s v="12th Class"/>
    <n v="120"/>
    <n v="140"/>
    <n v="260"/>
    <m/>
    <m/>
    <m/>
    <m/>
    <s v="Yes"/>
    <s v="Yes"/>
    <s v="I"/>
    <s v="C"/>
    <s v="Yes"/>
    <m/>
    <m/>
    <s v="Yes"/>
    <m/>
    <s v="8th Meeting"/>
    <m/>
    <m/>
    <m/>
    <m/>
  </r>
  <r>
    <n v="1399"/>
    <x v="21"/>
    <s v="Data Entry Operator/ Documentation Officer - Life Sciences"/>
    <s v="LFS/Q0510"/>
    <x v="1"/>
    <m/>
    <m/>
    <m/>
    <m/>
    <m/>
    <n v="3"/>
    <n v="1"/>
    <s v="Diploma in Computer Science"/>
    <m/>
    <m/>
    <n v="130"/>
    <m/>
    <m/>
    <m/>
    <m/>
    <m/>
    <m/>
    <s v="I"/>
    <m/>
    <m/>
    <m/>
    <m/>
    <s v="No"/>
    <m/>
    <s v="8th Meeting"/>
    <m/>
    <m/>
    <m/>
    <m/>
  </r>
  <r>
    <n v="1400"/>
    <x v="21"/>
    <s v="Production Planning Supervisor/ In charge/ Engineer - Life Sciences"/>
    <s v="LFS/Q0206"/>
    <x v="3"/>
    <m/>
    <m/>
    <m/>
    <m/>
    <m/>
    <n v="5"/>
    <n v="1"/>
    <s v="Diploma/D.Pharma/ITI/B.Sc"/>
    <m/>
    <m/>
    <n v="395"/>
    <m/>
    <m/>
    <m/>
    <m/>
    <m/>
    <m/>
    <s v="I"/>
    <m/>
    <m/>
    <m/>
    <m/>
    <s v="No"/>
    <m/>
    <s v="8th Meeting"/>
    <m/>
    <m/>
    <m/>
    <m/>
  </r>
  <r>
    <n v="1401"/>
    <x v="21"/>
    <s v="Maintenance Supervisor/ In charge - HVAC - Life Sciences"/>
    <s v="LFS/Q0209"/>
    <x v="3"/>
    <m/>
    <m/>
    <m/>
    <m/>
    <m/>
    <n v="5"/>
    <n v="1"/>
    <s v="Diploma/D.Pharma/ITI/B.Sc"/>
    <m/>
    <m/>
    <n v="375"/>
    <m/>
    <m/>
    <m/>
    <m/>
    <m/>
    <m/>
    <s v="I"/>
    <m/>
    <m/>
    <m/>
    <m/>
    <s v="No"/>
    <m/>
    <s v="8th Meeting"/>
    <m/>
    <m/>
    <m/>
    <m/>
  </r>
  <r>
    <n v="1402"/>
    <x v="21"/>
    <s v="Maintenance Supervisor/ In charge - Water - Life Sciences"/>
    <s v="LFS/Q0210"/>
    <x v="3"/>
    <m/>
    <m/>
    <m/>
    <m/>
    <m/>
    <n v="5"/>
    <n v="1"/>
    <s v="Diploma in Mechanical /ITI (Plumbing)"/>
    <m/>
    <m/>
    <n v="375"/>
    <m/>
    <m/>
    <m/>
    <m/>
    <m/>
    <m/>
    <s v="I"/>
    <m/>
    <m/>
    <m/>
    <m/>
    <s v="No"/>
    <m/>
    <s v="8th Meeting"/>
    <m/>
    <m/>
    <m/>
    <m/>
  </r>
  <r>
    <n v="1403"/>
    <x v="21"/>
    <s v="Maintenance Supervisor/ In charge - Gases - Life Sciences"/>
    <s v="LFS/Q0211"/>
    <x v="3"/>
    <m/>
    <m/>
    <m/>
    <m/>
    <m/>
    <n v="5"/>
    <n v="1"/>
    <s v="Diploma/ITI/ B.Sc"/>
    <m/>
    <m/>
    <n v="375"/>
    <m/>
    <m/>
    <m/>
    <m/>
    <m/>
    <m/>
    <s v="I"/>
    <m/>
    <m/>
    <m/>
    <m/>
    <s v="No"/>
    <m/>
    <s v="8th Meeting"/>
    <m/>
    <m/>
    <m/>
    <m/>
  </r>
  <r>
    <n v="1404"/>
    <x v="21"/>
    <s v="Maintenance Supervisor/ In charge - Steam - Life Sciences"/>
    <s v="LFS/Q0212"/>
    <x v="3"/>
    <m/>
    <m/>
    <m/>
    <m/>
    <m/>
    <n v="5"/>
    <n v="1"/>
    <s v="Diploma/ ITI/B.Sc"/>
    <m/>
    <m/>
    <n v="375"/>
    <m/>
    <m/>
    <m/>
    <m/>
    <m/>
    <m/>
    <s v="I"/>
    <m/>
    <m/>
    <m/>
    <m/>
    <s v="No"/>
    <m/>
    <s v="8th Meeting"/>
    <m/>
    <m/>
    <m/>
    <m/>
  </r>
  <r>
    <n v="1405"/>
    <x v="21"/>
    <s v="Validation Supervisor/ In charge - Life Sciences"/>
    <s v="LFS/Q0305"/>
    <x v="1"/>
    <m/>
    <m/>
    <m/>
    <m/>
    <m/>
    <n v="6"/>
    <n v="1"/>
    <s v="D.Pharma/ Diploma / B.Sc in in a scientific or engineering related field"/>
    <m/>
    <m/>
    <n v="300"/>
    <m/>
    <m/>
    <m/>
    <m/>
    <m/>
    <m/>
    <s v="I"/>
    <m/>
    <m/>
    <m/>
    <m/>
    <s v="No"/>
    <m/>
    <s v="8th Meeting"/>
    <m/>
    <m/>
    <m/>
    <m/>
  </r>
  <r>
    <n v="1406"/>
    <x v="21"/>
    <s v="QC Assistant - Visual Inspection/ Visual Inspector - Life Sciences"/>
    <s v="LFS/Q0310"/>
    <x v="0"/>
    <m/>
    <m/>
    <m/>
    <m/>
    <m/>
    <n v="5"/>
    <n v="1"/>
    <s v="10th – 12th Class"/>
    <m/>
    <m/>
    <n v="200"/>
    <m/>
    <m/>
    <m/>
    <m/>
    <m/>
    <m/>
    <s v="I"/>
    <m/>
    <m/>
    <m/>
    <m/>
    <s v="No"/>
    <m/>
    <s v="8th Meeting"/>
    <m/>
    <m/>
    <m/>
    <m/>
  </r>
  <r>
    <n v="1407"/>
    <x v="21"/>
    <s v="Lab Technician/ Assistant - Life Sciences"/>
    <s v="LFS/Q0509"/>
    <x v="0"/>
    <m/>
    <m/>
    <m/>
    <m/>
    <m/>
    <n v="8"/>
    <n v="1"/>
    <s v="12th Class"/>
    <n v="100"/>
    <n v="130"/>
    <n v="230"/>
    <m/>
    <m/>
    <m/>
    <m/>
    <s v="Yes"/>
    <s v="Yes"/>
    <s v="I"/>
    <s v="A"/>
    <s v="Yes"/>
    <m/>
    <m/>
    <s v="Yes"/>
    <m/>
    <s v="8th Meeting"/>
    <m/>
    <m/>
    <m/>
    <m/>
  </r>
  <r>
    <n v="1408"/>
    <x v="21"/>
    <s v="Research Associate/ Associate Scientist - Product Development"/>
    <s v="LFS/Q0505"/>
    <x v="3"/>
    <m/>
    <m/>
    <m/>
    <m/>
    <m/>
    <n v="6"/>
    <n v="1"/>
    <s v="Masters in relevant discipline/ M. Pharma"/>
    <m/>
    <m/>
    <n v="370"/>
    <m/>
    <m/>
    <m/>
    <m/>
    <m/>
    <m/>
    <s v="I"/>
    <m/>
    <m/>
    <m/>
    <m/>
    <s v="No"/>
    <m/>
    <s v="8th Meeting"/>
    <m/>
    <m/>
    <m/>
    <m/>
  </r>
  <r>
    <n v="1409"/>
    <x v="21"/>
    <s v="Research Associate/ Associate Scientist - Analytical/ Technical/Process Development"/>
    <s v="LFS/Q0511"/>
    <x v="3"/>
    <m/>
    <m/>
    <m/>
    <m/>
    <m/>
    <n v="6"/>
    <n v="1"/>
    <s v="Masters in relevant discipline/ M. Pharma"/>
    <m/>
    <m/>
    <n v="370"/>
    <m/>
    <m/>
    <m/>
    <m/>
    <m/>
    <m/>
    <s v="I"/>
    <m/>
    <m/>
    <m/>
    <m/>
    <s v="No"/>
    <m/>
    <s v="8th Meeting"/>
    <m/>
    <m/>
    <m/>
    <m/>
  </r>
  <r>
    <n v="1410"/>
    <x v="21"/>
    <s v="Store Assistant-Life Sciences"/>
    <s v="LFS/Q0604"/>
    <x v="0"/>
    <m/>
    <m/>
    <m/>
    <m/>
    <m/>
    <n v="5"/>
    <n v="1"/>
    <s v="10th – 12th Class"/>
    <n v="130"/>
    <n v="150"/>
    <n v="280"/>
    <m/>
    <m/>
    <m/>
    <m/>
    <s v="Yes"/>
    <s v="Yes"/>
    <s v="I"/>
    <s v="A"/>
    <s v="Yes"/>
    <m/>
    <m/>
    <s v="Yes"/>
    <m/>
    <s v="8th Meeting"/>
    <m/>
    <m/>
    <m/>
    <m/>
  </r>
  <r>
    <n v="1411"/>
    <x v="21"/>
    <s v="Store Chemist/ Supervisor/ In charge - Finished Goods - Life Sciences "/>
    <s v="LFS/Q0603"/>
    <x v="1"/>
    <m/>
    <m/>
    <m/>
    <m/>
    <m/>
    <n v="5"/>
    <n v="1"/>
    <s v="Diploma/ D.Pharma/ ITI/ B.Sc"/>
    <m/>
    <m/>
    <n v="220"/>
    <m/>
    <m/>
    <m/>
    <m/>
    <m/>
    <m/>
    <s v="I"/>
    <m/>
    <m/>
    <m/>
    <m/>
    <s v="No"/>
    <m/>
    <s v="8th Meeting"/>
    <m/>
    <m/>
    <m/>
    <m/>
  </r>
  <r>
    <n v="1412"/>
    <x v="21"/>
    <s v="Store Chemist/ Supervisor/ In charge - Packaging Material - Life Sciences "/>
    <s v="LFS/Q0602"/>
    <x v="1"/>
    <m/>
    <m/>
    <m/>
    <m/>
    <m/>
    <n v="5"/>
    <n v="1"/>
    <s v="Diploma/ D.Pharma/ ITI/ B.Sc"/>
    <m/>
    <m/>
    <n v="220"/>
    <m/>
    <m/>
    <m/>
    <m/>
    <m/>
    <m/>
    <s v="I"/>
    <m/>
    <m/>
    <m/>
    <m/>
    <s v="No"/>
    <m/>
    <s v="8th Meeting"/>
    <m/>
    <m/>
    <m/>
    <m/>
  </r>
  <r>
    <n v="1413"/>
    <x v="21"/>
    <s v="Production/ Manufacturing Biologist"/>
    <s v="LFS/Q2201"/>
    <x v="3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s v="I"/>
    <m/>
    <m/>
    <m/>
    <m/>
    <s v="No"/>
    <m/>
    <s v="8th Meeting"/>
    <m/>
    <m/>
    <m/>
    <m/>
  </r>
  <r>
    <n v="1414"/>
    <x v="21"/>
    <s v="QC Biologist"/>
    <s v="LFS/Q2301"/>
    <x v="3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s v="I"/>
    <m/>
    <m/>
    <m/>
    <m/>
    <s v="No"/>
    <m/>
    <s v="8th Meeting"/>
    <m/>
    <m/>
    <m/>
    <m/>
  </r>
  <r>
    <n v="1415"/>
    <x v="21"/>
    <s v="QC Biologist - Packaging"/>
    <s v="LFS/Q2302"/>
    <x v="3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s v="I"/>
    <m/>
    <m/>
    <m/>
    <m/>
    <s v="No"/>
    <m/>
    <s v="8th Meeting"/>
    <m/>
    <m/>
    <m/>
    <m/>
  </r>
  <r>
    <n v="1416"/>
    <x v="21"/>
    <s v="QC Biologist - Batch Release Testing"/>
    <s v="LFS/Q2303"/>
    <x v="3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s v="I"/>
    <m/>
    <m/>
    <m/>
    <m/>
    <s v="No"/>
    <m/>
    <s v="8th Meeting"/>
    <m/>
    <m/>
    <m/>
    <m/>
  </r>
  <r>
    <n v="1417"/>
    <x v="21"/>
    <s v="Drug Regulatory Affairs Chemist"/>
    <s v="LFS/Q0501"/>
    <x v="3"/>
    <m/>
    <m/>
    <m/>
    <m/>
    <m/>
    <n v="5"/>
    <n v="1"/>
    <s v="Mechanical &amp; Chemical Engineering/ Graduate in Science/ B.Pharmacy (Preferable)"/>
    <m/>
    <m/>
    <n v="300"/>
    <m/>
    <m/>
    <m/>
    <m/>
    <m/>
    <m/>
    <s v="I"/>
    <m/>
    <m/>
    <m/>
    <m/>
    <s v="No"/>
    <m/>
    <s v="8th Meeting"/>
    <m/>
    <m/>
    <m/>
    <m/>
  </r>
  <r>
    <n v="1418"/>
    <x v="21"/>
    <s v="Regulatory Medical Writer"/>
    <s v="LFS/Q0504"/>
    <x v="3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s v="No"/>
    <m/>
    <s v="8th Meeting"/>
    <m/>
    <m/>
    <m/>
    <m/>
  </r>
  <r>
    <n v="1419"/>
    <x v="21"/>
    <s v="Clean Room Engineer"/>
    <s v="LFS/Q0218"/>
    <x v="1"/>
    <m/>
    <m/>
    <m/>
    <m/>
    <m/>
    <n v="5"/>
    <n v="1"/>
    <s v="Diploma/ D.Pharma/ B.Sc/ Graduation in any field"/>
    <m/>
    <m/>
    <n v="270"/>
    <m/>
    <m/>
    <m/>
    <m/>
    <m/>
    <m/>
    <s v="I"/>
    <m/>
    <m/>
    <m/>
    <m/>
    <s v="No"/>
    <m/>
    <s v="8th Meeting"/>
    <m/>
    <m/>
    <m/>
    <m/>
  </r>
  <r>
    <n v="1420"/>
    <x v="21"/>
    <s v="EHS Manager - Life Sciences"/>
    <s v="LFS/Q0214"/>
    <x v="4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s v="I"/>
    <m/>
    <m/>
    <m/>
    <m/>
    <s v="No"/>
    <m/>
    <s v="8th Meeting"/>
    <m/>
    <m/>
    <m/>
    <m/>
  </r>
  <r>
    <n v="1421"/>
    <x v="21"/>
    <s v="Packaging Supervisor - Manual and Machine - Life Sciences"/>
    <s v="LFS/Q0205"/>
    <x v="3"/>
    <m/>
    <m/>
    <m/>
    <m/>
    <m/>
    <n v="5"/>
    <n v="1"/>
    <s v="Diploma/D.Pharma/ Graduation in any field/ Diploma in Packaging"/>
    <m/>
    <m/>
    <n v="390"/>
    <m/>
    <m/>
    <m/>
    <m/>
    <m/>
    <m/>
    <s v="I"/>
    <m/>
    <m/>
    <m/>
    <m/>
    <s v="No"/>
    <m/>
    <s v="8th Meeting"/>
    <m/>
    <m/>
    <m/>
    <m/>
  </r>
  <r>
    <n v="1422"/>
    <x v="21"/>
    <s v="Clinical Research Associate "/>
    <s v="LFS/Q0503"/>
    <x v="3"/>
    <m/>
    <m/>
    <m/>
    <m/>
    <m/>
    <n v="4"/>
    <n v="1"/>
    <s v="B. Pharma preferable/ B. Sc. / Clinical Research certification"/>
    <m/>
    <m/>
    <n v="270"/>
    <m/>
    <m/>
    <m/>
    <m/>
    <m/>
    <m/>
    <s v="I"/>
    <m/>
    <m/>
    <m/>
    <m/>
    <s v="No"/>
    <m/>
    <s v="8th Meeting"/>
    <m/>
    <m/>
    <m/>
    <m/>
  </r>
  <r>
    <n v="1423"/>
    <x v="21"/>
    <s v="Vendor and Internal Audit In charge - Life Sciences"/>
    <s v="LFS/Q0306"/>
    <x v="3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s v="I"/>
    <m/>
    <m/>
    <m/>
    <m/>
    <s v="No"/>
    <m/>
    <s v="8th Meeting"/>
    <m/>
    <m/>
    <m/>
    <m/>
  </r>
  <r>
    <n v="1424"/>
    <x v="21"/>
    <s v="Stability Specialist  - Life Sciences"/>
    <s v="LFS/Q0304"/>
    <x v="3"/>
    <m/>
    <m/>
    <m/>
    <m/>
    <m/>
    <n v="6"/>
    <n v="1"/>
    <s v="B.Sc in Chemistry, biology or Life Science discipline/ B. Pharma"/>
    <m/>
    <m/>
    <n v="365"/>
    <m/>
    <m/>
    <m/>
    <m/>
    <m/>
    <m/>
    <s v="I"/>
    <m/>
    <m/>
    <m/>
    <m/>
    <s v="No"/>
    <m/>
    <s v="8th Meeting"/>
    <m/>
    <m/>
    <m/>
    <m/>
  </r>
  <r>
    <n v="1425"/>
    <x v="21"/>
    <s v="Quality Management System In charge - Life Sciences"/>
    <s v="LFS/Q0311"/>
    <x v="3"/>
    <m/>
    <m/>
    <m/>
    <m/>
    <m/>
    <n v="5"/>
    <n v="1"/>
    <s v="B. Pharma / M. Sc with majors in Biology, Biochemistry, Pharmaceutical Science"/>
    <m/>
    <m/>
    <n v="375"/>
    <m/>
    <m/>
    <m/>
    <m/>
    <m/>
    <m/>
    <s v="I"/>
    <m/>
    <m/>
    <m/>
    <m/>
    <s v="No"/>
    <m/>
    <s v="8th Meeting"/>
    <m/>
    <m/>
    <m/>
    <m/>
  </r>
  <r>
    <n v="1426"/>
    <x v="21"/>
    <s v="QA Chemist Process Validation - Life Sciences"/>
    <s v="LFS/Q0303"/>
    <x v="3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s v="No"/>
    <m/>
    <s v="8th Meeting"/>
    <m/>
    <m/>
    <m/>
    <m/>
  </r>
  <r>
    <n v="1427"/>
    <x v="21"/>
    <s v="Telesales Executive - Life Sciences"/>
    <s v="LFS/Q0404"/>
    <x v="1"/>
    <m/>
    <m/>
    <m/>
    <m/>
    <m/>
    <n v="4"/>
    <n v="1"/>
    <s v="Diploma/D.Pharma/ITI/Graduate in any science-related field"/>
    <m/>
    <m/>
    <n v="220"/>
    <m/>
    <m/>
    <m/>
    <m/>
    <m/>
    <m/>
    <s v="II"/>
    <m/>
    <m/>
    <m/>
    <m/>
    <s v="No"/>
    <m/>
    <s v="8th Meeting"/>
    <m/>
    <m/>
    <m/>
    <m/>
  </r>
  <r>
    <n v="1428"/>
    <x v="21"/>
    <s v="Associate Brand Manager - Life Sciences"/>
    <s v="LFS/Q0405"/>
    <x v="3"/>
    <m/>
    <m/>
    <m/>
    <m/>
    <m/>
    <n v="4"/>
    <n v="1"/>
    <s v="B. Pharma/ Graduate specifically in marketing, advertising or a business related subject"/>
    <m/>
    <m/>
    <n v="250"/>
    <m/>
    <m/>
    <m/>
    <m/>
    <m/>
    <m/>
    <s v="II"/>
    <m/>
    <m/>
    <m/>
    <m/>
    <s v="No"/>
    <m/>
    <s v="8th Meeting"/>
    <m/>
    <m/>
    <m/>
    <m/>
  </r>
  <r>
    <n v="1429"/>
    <x v="21"/>
    <s v="Market Research Specialist - Life Sciences"/>
    <s v="LFS/Q0403"/>
    <x v="1"/>
    <m/>
    <m/>
    <m/>
    <m/>
    <m/>
    <n v="5"/>
    <n v="1"/>
    <s v="B.Tech in Biotechnology/ B. Pharma / Graduate in a related field (preferably biotechnology)"/>
    <m/>
    <m/>
    <n v="250"/>
    <m/>
    <m/>
    <m/>
    <m/>
    <m/>
    <m/>
    <s v="II"/>
    <m/>
    <m/>
    <m/>
    <m/>
    <s v="No"/>
    <m/>
    <s v="8th Meeting"/>
    <m/>
    <m/>
    <m/>
    <m/>
  </r>
  <r>
    <n v="1430"/>
    <x v="21"/>
    <s v="Business Development Executive - Life Sciences"/>
    <s v="LFS/Q0402"/>
    <x v="1"/>
    <m/>
    <m/>
    <m/>
    <m/>
    <m/>
    <n v="4"/>
    <n v="1"/>
    <s v="BBA/ B.Tech/B. Pharma/ B.Sc in a related discipline"/>
    <m/>
    <m/>
    <n v="250"/>
    <m/>
    <m/>
    <m/>
    <m/>
    <m/>
    <m/>
    <s v="II"/>
    <m/>
    <m/>
    <m/>
    <m/>
    <s v="No"/>
    <m/>
    <s v="8th Meeting"/>
    <m/>
    <m/>
    <m/>
    <m/>
  </r>
  <r>
    <n v="1431"/>
    <x v="21"/>
    <s v="Demand Planning Manager - Life Sciences"/>
    <s v="LFS/Q0606"/>
    <x v="2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s v="No"/>
    <m/>
    <s v="8th Meeting"/>
    <m/>
    <m/>
    <m/>
    <m/>
  </r>
  <r>
    <n v="1432"/>
    <x v="21"/>
    <s v="SCM Executive - Life Sciences"/>
    <s v="LFS/Q0610"/>
    <x v="1"/>
    <m/>
    <m/>
    <m/>
    <m/>
    <m/>
    <n v="9"/>
    <n v="1"/>
    <s v="BBA/ B.Tech / B.Sc in a related discipline"/>
    <m/>
    <m/>
    <n v="270"/>
    <m/>
    <m/>
    <m/>
    <m/>
    <m/>
    <m/>
    <s v="I"/>
    <m/>
    <m/>
    <m/>
    <m/>
    <s v="No"/>
    <m/>
    <s v="8th Meeting"/>
    <m/>
    <m/>
    <m/>
    <m/>
  </r>
  <r>
    <n v="1433"/>
    <x v="21"/>
    <s v="Supply Planning Manager - Life Sciences"/>
    <s v="LFS/Q0612"/>
    <x v="2"/>
    <m/>
    <m/>
    <m/>
    <m/>
    <m/>
    <n v="5"/>
    <n v="1"/>
    <s v="B.Tech/ B. Pharma / Graduate in any field/ B.Com/ BBA"/>
    <m/>
    <m/>
    <n v="270"/>
    <m/>
    <m/>
    <m/>
    <m/>
    <m/>
    <m/>
    <s v="I"/>
    <m/>
    <m/>
    <m/>
    <m/>
    <s v="No"/>
    <m/>
    <s v="8th Meeting"/>
    <m/>
    <m/>
    <m/>
    <m/>
  </r>
  <r>
    <n v="1434"/>
    <x v="21"/>
    <s v="Supply Chain Manager  - Life Sciences"/>
    <s v="LFS/Q0611"/>
    <x v="2"/>
    <m/>
    <m/>
    <m/>
    <m/>
    <m/>
    <n v="6"/>
    <n v="1"/>
    <s v="B.Tech/ B. Pharma / Graduate in any field/ B.Com"/>
    <m/>
    <m/>
    <n v="300"/>
    <m/>
    <m/>
    <m/>
    <m/>
    <m/>
    <m/>
    <s v="I"/>
    <m/>
    <m/>
    <m/>
    <m/>
    <s v="No"/>
    <m/>
    <s v="8th Meeting"/>
    <m/>
    <m/>
    <m/>
    <m/>
  </r>
  <r>
    <n v="1435"/>
    <x v="21"/>
    <s v="Sourcing Lead/Vendor Development - Life Sciences"/>
    <s v="LFS/Q0613"/>
    <x v="3"/>
    <m/>
    <m/>
    <m/>
    <m/>
    <m/>
    <n v="4"/>
    <n v="1"/>
    <s v="BBA/ B.Tech/ B.Sc in a related discipline/ B.Com"/>
    <m/>
    <m/>
    <n v="230"/>
    <m/>
    <m/>
    <m/>
    <m/>
    <m/>
    <m/>
    <s v="I"/>
    <m/>
    <m/>
    <m/>
    <m/>
    <s v="No"/>
    <m/>
    <s v="8th Meeting"/>
    <m/>
    <m/>
    <m/>
    <m/>
  </r>
  <r>
    <n v="1436"/>
    <x v="21"/>
    <s v="Licensing Manager - Life Sciences"/>
    <s v="LFS/Q0609"/>
    <x v="2"/>
    <m/>
    <m/>
    <m/>
    <m/>
    <m/>
    <n v="5"/>
    <n v="1"/>
    <s v="B. Pharma /Graduate in any field / LLB"/>
    <m/>
    <m/>
    <n v="250"/>
    <m/>
    <m/>
    <m/>
    <m/>
    <m/>
    <m/>
    <s v="I"/>
    <m/>
    <m/>
    <m/>
    <m/>
    <s v="No"/>
    <m/>
    <s v="8th Meeting"/>
    <m/>
    <m/>
    <m/>
    <m/>
  </r>
  <r>
    <n v="1437"/>
    <x v="21"/>
    <s v="Coordination Manager - Life Sciences"/>
    <s v="LFS/Q0605"/>
    <x v="2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s v="No"/>
    <m/>
    <s v="8th Meeting"/>
    <m/>
    <m/>
    <m/>
    <m/>
  </r>
  <r>
    <n v="1438"/>
    <x v="21"/>
    <s v="Export Logistics Manager - Life Sciences"/>
    <s v="LFS/Q0607"/>
    <x v="2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s v="No"/>
    <m/>
    <s v="8th Meeting"/>
    <m/>
    <m/>
    <m/>
    <m/>
  </r>
  <r>
    <n v="1439"/>
    <x v="21"/>
    <s v="Import Logistics Manager - Life Sciences"/>
    <s v="LFS/Q0608"/>
    <x v="2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s v="No"/>
    <m/>
    <s v="8th Meeting"/>
    <m/>
    <m/>
    <m/>
    <m/>
  </r>
  <r>
    <n v="1440"/>
    <x v="21"/>
    <s v="Scientific Medical Writer"/>
    <s v="LFS/Q0506"/>
    <x v="3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s v="No"/>
    <m/>
    <s v="8th Meeting"/>
    <m/>
    <m/>
    <m/>
    <m/>
  </r>
  <r>
    <n v="1441"/>
    <x v="21"/>
    <s v="Scientist Clinical Research Development "/>
    <s v="LFS/Q0507"/>
    <x v="2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s v="I"/>
    <m/>
    <m/>
    <m/>
    <m/>
    <s v="No"/>
    <m/>
    <s v="8th Meeting"/>
    <m/>
    <m/>
    <m/>
    <m/>
  </r>
  <r>
    <n v="1442"/>
    <x v="21"/>
    <s v="Bio Process Engineer"/>
    <s v="LFS/Q0219"/>
    <x v="1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s v="I"/>
    <m/>
    <m/>
    <m/>
    <m/>
    <s v="No"/>
    <m/>
    <s v="8th Meeting"/>
    <m/>
    <m/>
    <m/>
    <m/>
  </r>
  <r>
    <n v="1443"/>
    <x v="21"/>
    <s v="QA Chemist Equipment Validation - Life Sciences"/>
    <s v="LFS/Q0312"/>
    <x v="3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s v="No"/>
    <m/>
    <s v="8th Meeting"/>
    <m/>
    <m/>
    <m/>
    <m/>
  </r>
  <r>
    <n v="1444"/>
    <x v="22"/>
    <s v="Warehouse Picker"/>
    <s v="LSC/Q2102"/>
    <x v="0"/>
    <m/>
    <m/>
    <m/>
    <m/>
    <m/>
    <n v="4"/>
    <n v="1"/>
    <s v="Middle School (Class VIII)"/>
    <n v="80"/>
    <n v="190"/>
    <n v="270"/>
    <m/>
    <m/>
    <m/>
    <m/>
    <s v="Yes"/>
    <s v="Yes"/>
    <s v="II"/>
    <s v="A"/>
    <s v="Yes"/>
    <m/>
    <m/>
    <s v="Yes"/>
    <m/>
    <s v="6th Meeting"/>
    <m/>
    <m/>
    <m/>
    <m/>
  </r>
  <r>
    <n v="1445"/>
    <x v="22"/>
    <s v="Kitting and Labelling"/>
    <s v="LSC/Q2304"/>
    <x v="5"/>
    <m/>
    <m/>
    <m/>
    <m/>
    <m/>
    <n v="4"/>
    <n v="1"/>
    <s v="10th Class"/>
    <m/>
    <m/>
    <n v="230"/>
    <m/>
    <m/>
    <m/>
    <m/>
    <m/>
    <m/>
    <m/>
    <m/>
    <m/>
    <m/>
    <m/>
    <s v="Yes"/>
    <m/>
    <s v="6th Meeting"/>
    <m/>
    <m/>
    <m/>
    <m/>
  </r>
  <r>
    <n v="1446"/>
    <x v="22"/>
    <s v="Warehouse Binner"/>
    <s v="LSC/Q2105"/>
    <x v="0"/>
    <m/>
    <m/>
    <m/>
    <m/>
    <m/>
    <n v="4"/>
    <n v="1"/>
    <s v="Middle School (Class VIII)"/>
    <n v="80"/>
    <n v="190"/>
    <n v="270"/>
    <m/>
    <m/>
    <m/>
    <m/>
    <s v="Yes"/>
    <m/>
    <m/>
    <m/>
    <m/>
    <s v="Addl Ready"/>
    <m/>
    <s v="Yes"/>
    <m/>
    <s v="6th Meeting"/>
    <m/>
    <m/>
    <m/>
    <m/>
  </r>
  <r>
    <n v="1447"/>
    <x v="22"/>
    <s v="Warehouse Packer"/>
    <s v="LSC/Q2303"/>
    <x v="0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48"/>
    <x v="22"/>
    <s v="Inventory Clerk"/>
    <s v="LSC/Q2108"/>
    <x v="0"/>
    <m/>
    <m/>
    <m/>
    <m/>
    <m/>
    <n v="3"/>
    <n v="1"/>
    <s v="12th Class"/>
    <n v="75"/>
    <n v="175"/>
    <n v="250"/>
    <m/>
    <m/>
    <m/>
    <m/>
    <s v="Yes"/>
    <s v="Yes"/>
    <s v="I"/>
    <s v="A"/>
    <s v="Yes"/>
    <m/>
    <m/>
    <s v="Yes"/>
    <m/>
    <s v="6th Meeting"/>
    <m/>
    <m/>
    <m/>
    <m/>
  </r>
  <r>
    <n v="1449"/>
    <x v="22"/>
    <s v="Loader/Unloader"/>
    <s v="LSC/Q1110"/>
    <x v="5"/>
    <m/>
    <m/>
    <m/>
    <m/>
    <m/>
    <n v="6"/>
    <n v="1"/>
    <s v="7th Class"/>
    <m/>
    <m/>
    <n v="260"/>
    <m/>
    <m/>
    <m/>
    <m/>
    <m/>
    <m/>
    <m/>
    <m/>
    <m/>
    <m/>
    <m/>
    <s v="Yes"/>
    <m/>
    <s v="6th Meeting"/>
    <m/>
    <m/>
    <m/>
    <m/>
  </r>
  <r>
    <n v="1450"/>
    <x v="22"/>
    <s v="Warehouse Supervisor"/>
    <s v="LSC/Q2307"/>
    <x v="3"/>
    <m/>
    <m/>
    <m/>
    <m/>
    <m/>
    <n v="4"/>
    <n v="1"/>
    <s v="Diploma (Any, Engineering, Arts, Commerce)"/>
    <n v="208"/>
    <n v="32"/>
    <n v="240"/>
    <m/>
    <m/>
    <m/>
    <m/>
    <s v="Yes"/>
    <s v="Yes"/>
    <m/>
    <m/>
    <m/>
    <s v="Cat 1 (Phase 1)"/>
    <m/>
    <s v="Yes"/>
    <m/>
    <s v="6th Meeting"/>
    <m/>
    <m/>
    <m/>
    <m/>
  </r>
  <r>
    <n v="1451"/>
    <x v="22"/>
    <s v="Reach Truck Operator"/>
    <s v="LSC/Q2111"/>
    <x v="1"/>
    <m/>
    <m/>
    <m/>
    <m/>
    <m/>
    <n v="4"/>
    <n v="1"/>
    <s v="Middle School (Class VIII)"/>
    <m/>
    <m/>
    <n v="300"/>
    <m/>
    <m/>
    <m/>
    <m/>
    <m/>
    <m/>
    <m/>
    <m/>
    <m/>
    <m/>
    <m/>
    <s v="Yes"/>
    <m/>
    <s v="6th Meeting"/>
    <m/>
    <m/>
    <m/>
    <m/>
  </r>
  <r>
    <n v="1452"/>
    <x v="22"/>
    <s v="Receiving Assistant"/>
    <s v="LSC/Q2112"/>
    <x v="0"/>
    <m/>
    <m/>
    <m/>
    <m/>
    <m/>
    <n v="4"/>
    <n v="1"/>
    <s v="10th Class"/>
    <m/>
    <m/>
    <n v="250"/>
    <m/>
    <m/>
    <m/>
    <m/>
    <m/>
    <m/>
    <m/>
    <m/>
    <m/>
    <s v="Addl Ready"/>
    <m/>
    <s v="Yes"/>
    <m/>
    <s v="6th Meeting"/>
    <m/>
    <m/>
    <m/>
    <m/>
  </r>
  <r>
    <n v="1453"/>
    <x v="22"/>
    <s v="Warehouse Quality Checker"/>
    <s v="LSC/Q2313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6th Meeting"/>
    <m/>
    <m/>
    <m/>
    <m/>
  </r>
  <r>
    <n v="1454"/>
    <x v="22"/>
    <s v="Loading Supervisor"/>
    <s v="LSC/Q2314"/>
    <x v="0"/>
    <m/>
    <m/>
    <m/>
    <m/>
    <m/>
    <n v="4"/>
    <n v="1"/>
    <s v="10th Class"/>
    <m/>
    <m/>
    <n v="280"/>
    <m/>
    <m/>
    <m/>
    <m/>
    <m/>
    <m/>
    <m/>
    <m/>
    <m/>
    <s v="Cat 1 (Phase 1)"/>
    <m/>
    <s v="Yes"/>
    <m/>
    <s v="6th Meeting"/>
    <m/>
    <m/>
    <m/>
    <m/>
  </r>
  <r>
    <n v="1455"/>
    <x v="22"/>
    <s v="Material Handling Equipment (MHE) Maintenance Technician"/>
    <s v="LSC/Q2315"/>
    <x v="1"/>
    <m/>
    <m/>
    <m/>
    <m/>
    <m/>
    <n v="4"/>
    <n v="1"/>
    <s v="10th Class"/>
    <m/>
    <m/>
    <n v="280"/>
    <m/>
    <m/>
    <m/>
    <m/>
    <m/>
    <m/>
    <m/>
    <m/>
    <m/>
    <m/>
    <m/>
    <s v="Yes"/>
    <m/>
    <s v="6th Meeting"/>
    <m/>
    <m/>
    <m/>
    <m/>
  </r>
  <r>
    <n v="1456"/>
    <x v="22"/>
    <s v="Goods Packaging Machine Operator"/>
    <s v="LSC/Q2216"/>
    <x v="1"/>
    <m/>
    <m/>
    <m/>
    <m/>
    <m/>
    <n v="5"/>
    <n v="1"/>
    <s v="10th Class"/>
    <m/>
    <m/>
    <n v="360"/>
    <m/>
    <m/>
    <m/>
    <m/>
    <m/>
    <m/>
    <m/>
    <m/>
    <m/>
    <m/>
    <m/>
    <s v="Yes"/>
    <m/>
    <s v="6th Meeting"/>
    <m/>
    <m/>
    <m/>
    <m/>
  </r>
  <r>
    <n v="1457"/>
    <x v="22"/>
    <s v="Warehouse Claims Coordinator"/>
    <s v="LSC/Q2117"/>
    <x v="1"/>
    <m/>
    <m/>
    <m/>
    <m/>
    <m/>
    <n v="4"/>
    <n v="1"/>
    <s v="12th Class"/>
    <m/>
    <m/>
    <n v="290"/>
    <m/>
    <m/>
    <m/>
    <m/>
    <m/>
    <m/>
    <m/>
    <m/>
    <m/>
    <m/>
    <m/>
    <s v="Yes"/>
    <m/>
    <s v="6th Meeting"/>
    <m/>
    <m/>
    <m/>
    <m/>
  </r>
  <r>
    <n v="1458"/>
    <x v="22"/>
    <s v="Transport Coordinator"/>
    <s v="LSC/Q1118"/>
    <x v="1"/>
    <m/>
    <m/>
    <m/>
    <m/>
    <m/>
    <n v="5"/>
    <n v="1"/>
    <s v="12th Class"/>
    <m/>
    <m/>
    <n v="330"/>
    <m/>
    <m/>
    <m/>
    <m/>
    <m/>
    <m/>
    <m/>
    <m/>
    <m/>
    <m/>
    <m/>
    <s v="Yes"/>
    <m/>
    <s v="6th Meeting"/>
    <m/>
    <m/>
    <m/>
    <m/>
  </r>
  <r>
    <n v="1459"/>
    <x v="22"/>
    <s v="Transport Consolidator"/>
    <s v="LSC/Q1119"/>
    <x v="1"/>
    <m/>
    <m/>
    <m/>
    <m/>
    <m/>
    <n v="4"/>
    <n v="1"/>
    <s v="10th Class"/>
    <m/>
    <m/>
    <n v="290"/>
    <m/>
    <m/>
    <m/>
    <m/>
    <m/>
    <m/>
    <m/>
    <m/>
    <m/>
    <m/>
    <m/>
    <s v="Yes"/>
    <m/>
    <s v="6th Meeting"/>
    <m/>
    <m/>
    <m/>
    <m/>
  </r>
  <r>
    <n v="1460"/>
    <x v="22"/>
    <s v="Consignment Booking Assistant"/>
    <s v="LSC/Q1120"/>
    <x v="0"/>
    <m/>
    <m/>
    <m/>
    <m/>
    <m/>
    <n v="4"/>
    <n v="1"/>
    <s v="12th Class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1"/>
    <x v="22"/>
    <s v="Consignment Tracking Executive"/>
    <s v="LSC/Q1121"/>
    <x v="0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2"/>
    <x v="22"/>
    <s v="Documentation Assistant"/>
    <s v="LSC/Q1122"/>
    <x v="1"/>
    <m/>
    <m/>
    <m/>
    <m/>
    <m/>
    <n v="4"/>
    <n v="1"/>
    <s v="10th Class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3"/>
    <x v="22"/>
    <s v="Courier Delivery Executive"/>
    <s v="LSC/Q3023"/>
    <x v="0"/>
    <m/>
    <m/>
    <m/>
    <m/>
    <m/>
    <n v="4"/>
    <n v="1"/>
    <s v="10th Class ,Preferably"/>
    <n v="80"/>
    <n v="190"/>
    <n v="270"/>
    <m/>
    <m/>
    <m/>
    <m/>
    <s v="Yes"/>
    <s v="Yes"/>
    <s v="I"/>
    <s v="A"/>
    <s v="Yes"/>
    <m/>
    <m/>
    <s v="Yes"/>
    <m/>
    <s v="11th Meeting"/>
    <m/>
    <m/>
    <m/>
    <m/>
  </r>
  <r>
    <n v="1464"/>
    <x v="22"/>
    <s v="Courier Pick-up Executive"/>
    <s v="LSC/Q3024"/>
    <x v="0"/>
    <m/>
    <m/>
    <m/>
    <m/>
    <m/>
    <n v="4"/>
    <n v="1"/>
    <s v="10th Class ,Preferably"/>
    <m/>
    <m/>
    <n v="300"/>
    <m/>
    <m/>
    <m/>
    <m/>
    <m/>
    <m/>
    <m/>
    <m/>
    <m/>
    <m/>
    <m/>
    <s v="Yes"/>
    <m/>
    <s v="11th Meeting"/>
    <m/>
    <m/>
    <m/>
    <m/>
  </r>
  <r>
    <n v="1465"/>
    <x v="22"/>
    <s v="Mail Handler"/>
    <s v="LSC/Q3025"/>
    <x v="5"/>
    <m/>
    <m/>
    <m/>
    <m/>
    <m/>
    <n v="4"/>
    <n v="1"/>
    <s v="10th Class ,Preferably"/>
    <m/>
    <m/>
    <n v="220"/>
    <m/>
    <m/>
    <m/>
    <m/>
    <m/>
    <m/>
    <m/>
    <m/>
    <m/>
    <m/>
    <m/>
    <s v="Yes"/>
    <m/>
    <s v="11th Meeting"/>
    <m/>
    <m/>
    <m/>
    <m/>
  </r>
  <r>
    <n v="1466"/>
    <x v="22"/>
    <s v="Courier Sorter"/>
    <s v="LSC/Q3026"/>
    <x v="0"/>
    <m/>
    <m/>
    <m/>
    <m/>
    <m/>
    <n v="3"/>
    <n v="1"/>
    <s v="10th Class ,Preferably"/>
    <m/>
    <m/>
    <n v="170"/>
    <m/>
    <m/>
    <m/>
    <m/>
    <m/>
    <m/>
    <m/>
    <m/>
    <m/>
    <m/>
    <m/>
    <s v="Yes"/>
    <m/>
    <s v="11th Meeting"/>
    <m/>
    <m/>
    <m/>
    <m/>
  </r>
  <r>
    <n v="1467"/>
    <x v="22"/>
    <s v="Shipment Bagging Agent"/>
    <s v="LSC/Q3027"/>
    <x v="0"/>
    <m/>
    <m/>
    <m/>
    <m/>
    <m/>
    <n v="4"/>
    <n v="1"/>
    <s v="10th Class ,Preferably"/>
    <m/>
    <m/>
    <n v="240"/>
    <m/>
    <m/>
    <m/>
    <m/>
    <m/>
    <m/>
    <m/>
    <m/>
    <m/>
    <m/>
    <m/>
    <s v="Yes"/>
    <m/>
    <s v="11th Meeting"/>
    <m/>
    <m/>
    <m/>
    <m/>
  </r>
  <r>
    <n v="1468"/>
    <x v="22"/>
    <s v="Lead Courier"/>
    <s v="LSC/Q3028"/>
    <x v="3"/>
    <m/>
    <m/>
    <m/>
    <m/>
    <m/>
    <n v="4"/>
    <n v="1"/>
    <s v="Diploma/Graduate (Engineering, Arts, Commerce, Science)"/>
    <n v="236"/>
    <n v="56"/>
    <n v="292"/>
    <m/>
    <m/>
    <m/>
    <m/>
    <s v="Yes"/>
    <s v="Yes"/>
    <m/>
    <m/>
    <m/>
    <m/>
    <m/>
    <s v="Yes"/>
    <m/>
    <s v="15th Meeting"/>
    <m/>
    <m/>
    <m/>
    <m/>
  </r>
  <r>
    <n v="1469"/>
    <x v="22"/>
    <s v="Shipment Classification Agent"/>
    <s v="LSC/Q3029"/>
    <x v="1"/>
    <m/>
    <m/>
    <m/>
    <m/>
    <m/>
    <n v="4"/>
    <n v="1"/>
    <s v="10th Class ,Preferably"/>
    <m/>
    <m/>
    <n v="320"/>
    <m/>
    <m/>
    <m/>
    <m/>
    <m/>
    <m/>
    <m/>
    <m/>
    <m/>
    <m/>
    <m/>
    <s v="Yes"/>
    <m/>
    <s v="11th Meeting"/>
    <m/>
    <m/>
    <m/>
    <m/>
  </r>
  <r>
    <n v="1470"/>
    <x v="22"/>
    <s v="Clearance Support Agent"/>
    <s v="LSC/Q3030"/>
    <x v="1"/>
    <m/>
    <m/>
    <m/>
    <m/>
    <m/>
    <n v="4"/>
    <n v="1"/>
    <s v="Graduate (Engineering, Arts, Commerce, Science)"/>
    <m/>
    <m/>
    <n v="240"/>
    <m/>
    <m/>
    <m/>
    <m/>
    <m/>
    <m/>
    <m/>
    <m/>
    <m/>
    <m/>
    <m/>
    <s v="Yes"/>
    <m/>
    <s v="11th Meeting"/>
    <m/>
    <m/>
    <m/>
    <m/>
  </r>
  <r>
    <n v="1471"/>
    <x v="22"/>
    <s v="Shipment Query Handler"/>
    <s v="LSC/Q3031"/>
    <x v="1"/>
    <m/>
    <m/>
    <m/>
    <m/>
    <m/>
    <n v="4"/>
    <n v="1"/>
    <s v="10th Class ,Preferably"/>
    <m/>
    <m/>
    <n v="250"/>
    <m/>
    <m/>
    <m/>
    <m/>
    <m/>
    <m/>
    <m/>
    <m/>
    <m/>
    <m/>
    <m/>
    <s v="Yes"/>
    <m/>
    <s v="11th Meeting"/>
    <m/>
    <m/>
    <m/>
    <m/>
  </r>
  <r>
    <n v="1472"/>
    <x v="22"/>
    <s v="Delivery Management Cell Agent"/>
    <s v="LSC/Q3032"/>
    <x v="1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s v="Yes"/>
    <m/>
    <s v="11th Meeting"/>
    <m/>
    <m/>
    <m/>
    <m/>
  </r>
  <r>
    <n v="1473"/>
    <x v="22"/>
    <s v="Courier Branch Sales Executive"/>
    <s v="LSC/Q3033"/>
    <x v="1"/>
    <m/>
    <m/>
    <m/>
    <m/>
    <m/>
    <n v="4"/>
    <n v="1"/>
    <s v="10th Class ,Preferably"/>
    <m/>
    <m/>
    <n v="220"/>
    <m/>
    <m/>
    <m/>
    <m/>
    <m/>
    <m/>
    <m/>
    <m/>
    <m/>
    <m/>
    <m/>
    <s v="Yes"/>
    <m/>
    <s v="11th Meeting"/>
    <m/>
    <m/>
    <m/>
    <m/>
  </r>
  <r>
    <n v="1474"/>
    <x v="22"/>
    <s v="Courier Institutional Sales Executive"/>
    <s v="LSC/Q3034"/>
    <x v="1"/>
    <m/>
    <m/>
    <m/>
    <m/>
    <m/>
    <n v="4"/>
    <n v="1"/>
    <s v="Graduate (Engineering, Arts, Commerce, Science)"/>
    <m/>
    <m/>
    <n v="250"/>
    <m/>
    <m/>
    <m/>
    <m/>
    <m/>
    <m/>
    <m/>
    <m/>
    <m/>
    <m/>
    <m/>
    <s v="Yes"/>
    <m/>
    <s v="11th Meeting"/>
    <m/>
    <m/>
    <m/>
    <m/>
  </r>
  <r>
    <n v="1475"/>
    <x v="22"/>
    <s v="Key Consignor Executive"/>
    <s v="LSC/Q3035"/>
    <x v="3"/>
    <m/>
    <m/>
    <m/>
    <m/>
    <m/>
    <n v="4"/>
    <n v="1"/>
    <s v="Graduate (Engineering, Arts, Commerce, Science)"/>
    <n v="236"/>
    <n v="56"/>
    <n v="292"/>
    <m/>
    <m/>
    <m/>
    <m/>
    <s v="Yes"/>
    <s v="Yes"/>
    <m/>
    <m/>
    <m/>
    <s v="Cat 1 (Phase 1)"/>
    <m/>
    <s v="Yes"/>
    <m/>
    <s v="11th Meeting"/>
    <m/>
    <m/>
    <m/>
    <m/>
  </r>
  <r>
    <n v="1476"/>
    <x v="22"/>
    <s v="Courier Claims Processor"/>
    <s v="LSC/Q3036"/>
    <x v="3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s v="Yes"/>
    <m/>
    <s v="11th Meeting"/>
    <m/>
    <m/>
    <m/>
    <m/>
  </r>
  <r>
    <n v="1477"/>
    <x v="22"/>
    <s v="Data Feeder Warehouse"/>
    <s v="LSC/Q2306"/>
    <x v="0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s v="Yes"/>
    <m/>
    <s v="11th Meeting"/>
    <m/>
    <m/>
    <m/>
    <m/>
  </r>
  <r>
    <n v="1478"/>
    <x v="22"/>
    <s v="Cargo Surveyor"/>
    <s v="LSC/Q4901"/>
    <x v="1"/>
    <m/>
    <m/>
    <m/>
    <m/>
    <m/>
    <n v="4"/>
    <n v="1"/>
    <s v="10th Class ,Preferably"/>
    <m/>
    <m/>
    <n v="300"/>
    <m/>
    <m/>
    <m/>
    <m/>
    <m/>
    <m/>
    <s v="I"/>
    <m/>
    <m/>
    <m/>
    <m/>
    <s v="No"/>
    <m/>
    <m/>
    <m/>
    <m/>
    <m/>
    <m/>
  </r>
  <r>
    <n v="1479"/>
    <x v="22"/>
    <s v="Rail Mounted Quay Crane (RMQC) Operator"/>
    <s v="LSC/Q5001"/>
    <x v="1"/>
    <m/>
    <m/>
    <m/>
    <m/>
    <m/>
    <n v="4"/>
    <n v="1"/>
    <s v="ITI (Preferable)"/>
    <m/>
    <m/>
    <n v="300"/>
    <m/>
    <m/>
    <m/>
    <m/>
    <m/>
    <m/>
    <s v="I"/>
    <m/>
    <m/>
    <m/>
    <s v="MHE101"/>
    <s v="No"/>
    <m/>
    <m/>
    <m/>
    <m/>
    <m/>
    <m/>
  </r>
  <r>
    <n v="1480"/>
    <x v="22"/>
    <s v="Grab /ship Unloader (GSU) Crane operation"/>
    <s v="LSC/Q5002"/>
    <x v="1"/>
    <m/>
    <m/>
    <m/>
    <m/>
    <m/>
    <n v="4"/>
    <n v="1"/>
    <s v="ITI (Preferable)"/>
    <m/>
    <m/>
    <n v="300"/>
    <m/>
    <m/>
    <m/>
    <m/>
    <m/>
    <m/>
    <s v="I"/>
    <m/>
    <m/>
    <m/>
    <s v="MHE101"/>
    <s v="No"/>
    <m/>
    <m/>
    <m/>
    <m/>
    <m/>
    <m/>
  </r>
  <r>
    <n v="1481"/>
    <x v="22"/>
    <s v="Port Operation - Signalman"/>
    <s v="LSC/Q5003"/>
    <x v="0"/>
    <m/>
    <m/>
    <m/>
    <m/>
    <m/>
    <n v="3"/>
    <n v="1"/>
    <s v="8th Class, Preferably"/>
    <m/>
    <m/>
    <n v="240"/>
    <m/>
    <m/>
    <m/>
    <m/>
    <m/>
    <m/>
    <s v="II"/>
    <m/>
    <m/>
    <m/>
    <m/>
    <s v="No"/>
    <m/>
    <m/>
    <m/>
    <m/>
    <m/>
    <m/>
  </r>
  <r>
    <n v="1482"/>
    <x v="22"/>
    <s v="Documentation Executive - Freight Forwarding - Export"/>
    <s v="LSC/Q7601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3"/>
    <x v="22"/>
    <s v="Documentation Executive - Freight Forwarding - Import"/>
    <s v="LSC/Q7602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4"/>
    <x v="22"/>
    <s v="Documentation Executive - Custom Clearance - Export"/>
    <s v="LSC/Q7801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5"/>
    <x v="22"/>
    <s v="Documentation Executive - Custom Clearance - Import"/>
    <s v="LSC/Q7803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6"/>
    <x v="22"/>
    <s v="Field Operation Executive - Custom Clearance - Export"/>
    <s v="LSC/Q7802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7"/>
    <x v="22"/>
    <s v="Field Operation Executive - Custom Clearance - Import "/>
    <s v="LSC/Q7804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8"/>
    <x v="22"/>
    <s v="Refrigeration Equipment Maintenance Specialist"/>
    <s v="LSC/Q9101"/>
    <x v="3"/>
    <m/>
    <m/>
    <m/>
    <m/>
    <m/>
    <n v="6"/>
    <n v="1"/>
    <s v="ITI/Diploma"/>
    <m/>
    <m/>
    <n v="360"/>
    <m/>
    <m/>
    <m/>
    <m/>
    <m/>
    <m/>
    <s v="I"/>
    <s v="A,B,C"/>
    <m/>
    <m/>
    <m/>
    <s v="No"/>
    <m/>
    <m/>
    <m/>
    <m/>
    <m/>
    <m/>
  </r>
  <r>
    <n v="1489"/>
    <x v="22"/>
    <s v="Commissioning/ Modernization Specialist "/>
    <s v="LSC/Q8601"/>
    <x v="3"/>
    <m/>
    <m/>
    <m/>
    <m/>
    <m/>
    <n v="7"/>
    <n v="1"/>
    <s v="Graduation in engineering/ food technology"/>
    <m/>
    <m/>
    <n v="360"/>
    <m/>
    <m/>
    <m/>
    <m/>
    <m/>
    <m/>
    <s v="I"/>
    <s v="A,B,C"/>
    <m/>
    <m/>
    <m/>
    <s v="No"/>
    <m/>
    <m/>
    <m/>
    <m/>
    <m/>
    <m/>
  </r>
  <r>
    <n v="1490"/>
    <x v="22"/>
    <s v="Perishable Product Handling Specialist"/>
    <s v="LSC/Q8701"/>
    <x v="3"/>
    <m/>
    <m/>
    <m/>
    <m/>
    <m/>
    <n v="9"/>
    <n v="1"/>
    <s v="Graduate "/>
    <m/>
    <m/>
    <n v="360"/>
    <m/>
    <m/>
    <m/>
    <m/>
    <m/>
    <m/>
    <s v="I"/>
    <s v="A&amp;B"/>
    <m/>
    <m/>
    <m/>
    <s v="No"/>
    <m/>
    <m/>
    <m/>
    <m/>
    <m/>
    <m/>
  </r>
  <r>
    <n v="1491"/>
    <x v="22"/>
    <s v="Cold Chain Engineering Specialist"/>
    <s v="LSC/Q9201"/>
    <x v="2"/>
    <m/>
    <m/>
    <m/>
    <m/>
    <m/>
    <n v="6"/>
    <n v="1"/>
    <s v="ITI/Diploma"/>
    <m/>
    <m/>
    <n v="400"/>
    <m/>
    <m/>
    <m/>
    <m/>
    <m/>
    <m/>
    <s v="I"/>
    <s v="A&amp;C"/>
    <m/>
    <m/>
    <m/>
    <s v="No"/>
    <m/>
    <m/>
    <m/>
    <m/>
    <m/>
    <m/>
  </r>
  <r>
    <n v="1492"/>
    <x v="22"/>
    <s v="Ground Operation Associate"/>
    <s v="LSC/Q6101"/>
    <x v="1"/>
    <m/>
    <m/>
    <m/>
    <m/>
    <m/>
    <n v="4"/>
    <n v="1"/>
    <s v="Graduate"/>
    <m/>
    <m/>
    <m/>
    <m/>
    <m/>
    <m/>
    <m/>
    <m/>
    <m/>
    <s v="I"/>
    <s v="A &amp; B"/>
    <m/>
    <m/>
    <m/>
    <s v="No"/>
    <d v="2017-07-25T00:00:00"/>
    <m/>
    <m/>
    <m/>
    <m/>
    <m/>
  </r>
  <r>
    <n v="1493"/>
    <x v="22"/>
    <s v="Pallet Maker"/>
    <s v="LSC/Q6102"/>
    <x v="5"/>
    <m/>
    <m/>
    <m/>
    <m/>
    <m/>
    <n v="4"/>
    <n v="1"/>
    <s v="10th Standard Pass_x000a_"/>
    <m/>
    <m/>
    <m/>
    <m/>
    <m/>
    <m/>
    <m/>
    <m/>
    <m/>
    <s v="III"/>
    <s v="A &amp; B"/>
    <m/>
    <m/>
    <m/>
    <s v="No"/>
    <d v="2017-07-25T00:00:00"/>
    <m/>
    <m/>
    <m/>
    <m/>
    <m/>
  </r>
  <r>
    <n v="1494"/>
    <x v="22"/>
    <s v="Stevedoring Labour"/>
    <s v="LSC/Q5004"/>
    <x v="5"/>
    <m/>
    <m/>
    <m/>
    <m/>
    <m/>
    <n v="4"/>
    <n v="1"/>
    <s v="5th Standard"/>
    <m/>
    <m/>
    <m/>
    <m/>
    <m/>
    <m/>
    <m/>
    <m/>
    <m/>
    <s v="III"/>
    <s v="A"/>
    <m/>
    <m/>
    <m/>
    <s v="No"/>
    <d v="2017-07-25T00:00:00"/>
    <m/>
    <m/>
    <m/>
    <m/>
    <m/>
  </r>
  <r>
    <n v="1495"/>
    <x v="23"/>
    <s v="Assessor "/>
    <s v="MEP/Q0104"/>
    <x v="3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s v="No"/>
    <m/>
    <m/>
    <m/>
    <m/>
    <m/>
    <m/>
  </r>
  <r>
    <n v="1496"/>
    <x v="23"/>
    <s v="Lead Assessor "/>
    <s v="MEP/Q0103"/>
    <x v="2"/>
    <m/>
    <m/>
    <m/>
    <m/>
    <m/>
    <n v="5"/>
    <n v="1"/>
    <e v="#N/A"/>
    <m/>
    <m/>
    <n v="400"/>
    <m/>
    <m/>
    <m/>
    <m/>
    <m/>
    <m/>
    <m/>
    <m/>
    <m/>
    <m/>
    <m/>
    <s v="No"/>
    <m/>
    <m/>
    <m/>
    <m/>
    <m/>
    <m/>
  </r>
  <r>
    <n v="1497"/>
    <x v="23"/>
    <s v="Trainer "/>
    <s v="MEP/Q0102"/>
    <x v="3"/>
    <m/>
    <m/>
    <m/>
    <m/>
    <m/>
    <n v="4"/>
    <n v="1"/>
    <s v="Year 10 or equivalent standard in literacy and numeracy"/>
    <n v="18"/>
    <n v="30"/>
    <n v="48"/>
    <m/>
    <m/>
    <m/>
    <m/>
    <s v="Yes"/>
    <s v="Yes"/>
    <m/>
    <m/>
    <m/>
    <m/>
    <m/>
    <s v="No"/>
    <m/>
    <m/>
    <m/>
    <m/>
    <m/>
    <m/>
  </r>
  <r>
    <n v="1498"/>
    <x v="23"/>
    <s v="Lead Trainer "/>
    <s v="MEP/Q0101"/>
    <x v="2"/>
    <m/>
    <m/>
    <m/>
    <m/>
    <m/>
    <n v="5"/>
    <n v="1"/>
    <e v="#N/A"/>
    <n v="16"/>
    <n v="32"/>
    <n v="48"/>
    <m/>
    <m/>
    <m/>
    <m/>
    <s v="Yes"/>
    <s v="Yes"/>
    <m/>
    <m/>
    <m/>
    <m/>
    <m/>
    <s v="No"/>
    <m/>
    <m/>
    <m/>
    <m/>
    <m/>
    <m/>
  </r>
  <r>
    <n v="1499"/>
    <x v="23"/>
    <s v="Secretary"/>
    <s v="MEP/Q0201"/>
    <x v="1"/>
    <m/>
    <m/>
    <m/>
    <m/>
    <m/>
    <n v="7"/>
    <n v="1"/>
    <s v="12th Standard Passed, preferably"/>
    <n v="432"/>
    <n v="648"/>
    <n v="1080"/>
    <m/>
    <m/>
    <m/>
    <m/>
    <s v="Yes"/>
    <m/>
    <m/>
    <m/>
    <m/>
    <m/>
    <m/>
    <s v="No"/>
    <d v="2017-01-18T00:00:00"/>
    <m/>
    <m/>
    <m/>
    <m/>
    <m/>
  </r>
  <r>
    <n v="1500"/>
    <x v="23"/>
    <s v="Office Assistant"/>
    <s v="MEP/Q0202"/>
    <x v="0"/>
    <m/>
    <m/>
    <m/>
    <m/>
    <m/>
    <n v="6"/>
    <n v="1"/>
    <s v="12th Standard Passed, preferably"/>
    <n v="72"/>
    <n v="108"/>
    <n v="180"/>
    <m/>
    <m/>
    <m/>
    <m/>
    <s v="Yes"/>
    <m/>
    <m/>
    <m/>
    <m/>
    <m/>
    <m/>
    <s v="No"/>
    <d v="2017-01-18T00:00:00"/>
    <m/>
    <m/>
    <m/>
    <m/>
    <m/>
  </r>
  <r>
    <n v="1501"/>
    <x v="24"/>
    <s v="Assistant Camera man "/>
    <s v="MES/Q0903"/>
    <x v="1"/>
    <m/>
    <m/>
    <m/>
    <m/>
    <m/>
    <n v="4"/>
    <n v="1"/>
    <s v="12th Class"/>
    <m/>
    <m/>
    <n v="240"/>
    <m/>
    <m/>
    <m/>
    <m/>
    <m/>
    <m/>
    <m/>
    <m/>
    <m/>
    <m/>
    <m/>
    <s v="No"/>
    <m/>
    <s v="10th Meeting"/>
    <m/>
    <m/>
    <m/>
    <m/>
  </r>
  <r>
    <n v="1502"/>
    <x v="24"/>
    <s v="Clean-up Artist "/>
    <s v="MES/Q0506"/>
    <x v="0"/>
    <m/>
    <m/>
    <m/>
    <m/>
    <m/>
    <n v="4"/>
    <n v="1"/>
    <s v="12th Class"/>
    <m/>
    <m/>
    <n v="120"/>
    <m/>
    <m/>
    <m/>
    <m/>
    <m/>
    <m/>
    <m/>
    <m/>
    <m/>
    <m/>
    <m/>
    <s v="No"/>
    <m/>
    <s v="10th Meeting"/>
    <m/>
    <m/>
    <m/>
    <m/>
  </r>
  <r>
    <n v="1503"/>
    <x v="24"/>
    <s v="Camera Operator "/>
    <s v="MES/Q0902"/>
    <x v="3"/>
    <m/>
    <m/>
    <m/>
    <m/>
    <m/>
    <n v="4"/>
    <n v="1"/>
    <s v="12th Class"/>
    <m/>
    <m/>
    <n v="720"/>
    <m/>
    <m/>
    <m/>
    <m/>
    <m/>
    <m/>
    <m/>
    <m/>
    <m/>
    <m/>
    <m/>
    <s v="No"/>
    <m/>
    <s v="10th Meeting"/>
    <m/>
    <m/>
    <m/>
    <m/>
  </r>
  <r>
    <n v="1504"/>
    <x v="24"/>
    <s v="Animator "/>
    <s v="MES/Q0701"/>
    <x v="1"/>
    <m/>
    <m/>
    <m/>
    <m/>
    <m/>
    <n v="7"/>
    <n v="1"/>
    <s v="10th Class"/>
    <n v="120"/>
    <n v="120"/>
    <n v="240"/>
    <m/>
    <m/>
    <m/>
    <m/>
    <s v="Yes"/>
    <s v="Yes"/>
    <s v="I"/>
    <s v="A"/>
    <s v="Yes"/>
    <m/>
    <m/>
    <s v="Yes"/>
    <m/>
    <s v="10th Meeting"/>
    <m/>
    <m/>
    <m/>
    <m/>
  </r>
  <r>
    <n v="1505"/>
    <x v="24"/>
    <s v="Props Master"/>
    <s v="MES/Q3108"/>
    <x v="3"/>
    <m/>
    <m/>
    <m/>
    <m/>
    <m/>
    <n v="7"/>
    <n v="1"/>
    <s v="High School"/>
    <m/>
    <m/>
    <n v="1440"/>
    <m/>
    <m/>
    <m/>
    <m/>
    <m/>
    <m/>
    <m/>
    <m/>
    <m/>
    <m/>
    <m/>
    <s v="No"/>
    <m/>
    <s v="10th Meeting"/>
    <m/>
    <m/>
    <m/>
    <m/>
  </r>
  <r>
    <n v="1506"/>
    <x v="24"/>
    <s v="Set Carpenter"/>
    <s v="MES/Q3103"/>
    <x v="0"/>
    <m/>
    <m/>
    <m/>
    <m/>
    <m/>
    <n v="6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7"/>
    <x v="24"/>
    <s v="Set painter "/>
    <s v="MES/Q3104"/>
    <x v="0"/>
    <m/>
    <m/>
    <m/>
    <m/>
    <m/>
    <n v="7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8"/>
    <x v="24"/>
    <s v="Set Plasterer "/>
    <s v="MES/Q3106"/>
    <x v="0"/>
    <m/>
    <m/>
    <m/>
    <m/>
    <m/>
    <n v="4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9"/>
    <x v="24"/>
    <s v="Set Decorator"/>
    <s v="MES/Q3109"/>
    <x v="3"/>
    <m/>
    <m/>
    <m/>
    <m/>
    <m/>
    <n v="7"/>
    <n v="1"/>
    <s v="12th Class"/>
    <m/>
    <m/>
    <n v="480"/>
    <m/>
    <m/>
    <m/>
    <m/>
    <m/>
    <m/>
    <m/>
    <m/>
    <m/>
    <m/>
    <m/>
    <s v="No"/>
    <m/>
    <s v="10th Meeting"/>
    <m/>
    <m/>
    <m/>
    <m/>
  </r>
  <r>
    <n v="1510"/>
    <x v="24"/>
    <s v="Make-up artist"/>
    <s v="MES/Q1801"/>
    <x v="1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1"/>
    <x v="24"/>
    <s v="Hairdresser"/>
    <s v="MES/Q1802"/>
    <x v="1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2"/>
    <x v="24"/>
    <s v="Prosthetics artist"/>
    <s v="MES/Q1803"/>
    <x v="3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13"/>
    <x v="24"/>
    <s v="Location Manager"/>
    <s v="MES/Q2804"/>
    <x v="2"/>
    <m/>
    <m/>
    <m/>
    <m/>
    <m/>
    <n v="4"/>
    <n v="1"/>
    <s v="12th Class, Basic Computer Literacy"/>
    <m/>
    <m/>
    <n v="720"/>
    <m/>
    <m/>
    <m/>
    <m/>
    <m/>
    <m/>
    <m/>
    <m/>
    <m/>
    <m/>
    <m/>
    <s v="No"/>
    <m/>
    <s v="10th Meeting"/>
    <m/>
    <m/>
    <m/>
    <m/>
  </r>
  <r>
    <n v="1514"/>
    <x v="24"/>
    <s v="Character Designer "/>
    <s v="MES/Q0502"/>
    <x v="1"/>
    <m/>
    <m/>
    <m/>
    <m/>
    <m/>
    <n v="5"/>
    <n v="1"/>
    <s v="NA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5"/>
    <x v="24"/>
    <s v="Layout designer "/>
    <s v="MES/Q0503"/>
    <x v="1"/>
    <m/>
    <m/>
    <m/>
    <m/>
    <m/>
    <n v="5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16"/>
    <x v="24"/>
    <s v="Lighting Artist "/>
    <s v="MES/Q0504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17"/>
    <x v="24"/>
    <s v="Colour key artist "/>
    <s v="MES/Q0505"/>
    <x v="0"/>
    <m/>
    <m/>
    <m/>
    <m/>
    <m/>
    <n v="4"/>
    <n v="1"/>
    <s v="12th Class"/>
    <m/>
    <m/>
    <n v="120"/>
    <m/>
    <m/>
    <m/>
    <m/>
    <m/>
    <m/>
    <m/>
    <m/>
    <m/>
    <m/>
    <m/>
    <s v="No"/>
    <m/>
    <s v="10th Meeting"/>
    <m/>
    <m/>
    <m/>
    <m/>
  </r>
  <r>
    <n v="1518"/>
    <x v="24"/>
    <s v="Storyboard Artist"/>
    <s v="MES/Q0507"/>
    <x v="0"/>
    <m/>
    <m/>
    <m/>
    <m/>
    <m/>
    <n v="4"/>
    <n v="1"/>
    <s v="12th Class, Preferably"/>
    <m/>
    <m/>
    <n v="120"/>
    <m/>
    <m/>
    <m/>
    <m/>
    <m/>
    <m/>
    <m/>
    <m/>
    <m/>
    <m/>
    <m/>
    <s v="No"/>
    <m/>
    <s v="10th Meeting"/>
    <m/>
    <m/>
    <m/>
    <m/>
  </r>
  <r>
    <n v="1519"/>
    <x v="24"/>
    <s v="Director of Photography "/>
    <s v="MES/Q0901"/>
    <x v="4"/>
    <m/>
    <m/>
    <m/>
    <m/>
    <m/>
    <n v="7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20"/>
    <x v="24"/>
    <s v="Art Director/Set Designer "/>
    <s v="MES/Q3102"/>
    <x v="2"/>
    <m/>
    <m/>
    <m/>
    <m/>
    <m/>
    <n v="6"/>
    <n v="1"/>
    <s v="12th Class"/>
    <m/>
    <m/>
    <n v="720"/>
    <m/>
    <m/>
    <m/>
    <m/>
    <m/>
    <m/>
    <m/>
    <m/>
    <m/>
    <m/>
    <m/>
    <s v="No"/>
    <m/>
    <s v="10th Meeting"/>
    <m/>
    <m/>
    <m/>
    <m/>
  </r>
  <r>
    <n v="1521"/>
    <x v="24"/>
    <s v="Art Director"/>
    <s v="MES/Q0501"/>
    <x v="3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22"/>
    <x v="24"/>
    <s v="Editor"/>
    <s v="MES/Q1401"/>
    <x v="1"/>
    <m/>
    <m/>
    <m/>
    <m/>
    <m/>
    <n v="4"/>
    <n v="1"/>
    <s v="10th Class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23"/>
    <x v="24"/>
    <s v="VFX Editor"/>
    <s v="MES/Q3501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24"/>
    <x v="24"/>
    <s v="Colourist"/>
    <s v="MES/Q3502"/>
    <x v="1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s v="No"/>
    <m/>
    <s v="10th Meeting"/>
    <m/>
    <m/>
    <m/>
    <m/>
  </r>
  <r>
    <n v="1525"/>
    <x v="24"/>
    <s v="Rendering Artist"/>
    <s v="MES/Q3503"/>
    <x v="1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26"/>
    <x v="24"/>
    <s v="Roto Artist"/>
    <s v="MES/Q3504"/>
    <x v="1"/>
    <m/>
    <m/>
    <m/>
    <m/>
    <m/>
    <n v="4"/>
    <n v="1"/>
    <s v="Class 12th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27"/>
    <x v="24"/>
    <s v="Compositor"/>
    <s v="MES/Q3505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28"/>
    <x v="24"/>
    <s v="Script Editor"/>
    <s v="MES/Q3001"/>
    <x v="4"/>
    <m/>
    <m/>
    <m/>
    <m/>
    <m/>
    <n v="4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29"/>
    <x v="24"/>
    <s v="Script Writer"/>
    <s v="MES/Q3002"/>
    <x v="2"/>
    <m/>
    <m/>
    <m/>
    <m/>
    <m/>
    <n v="4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30"/>
    <x v="24"/>
    <s v="Script Researcher "/>
    <s v="MES/Q3003"/>
    <x v="3"/>
    <m/>
    <m/>
    <m/>
    <m/>
    <m/>
    <n v="4"/>
    <n v="1"/>
    <s v="10th Class"/>
    <m/>
    <m/>
    <n v="480"/>
    <m/>
    <m/>
    <m/>
    <m/>
    <m/>
    <m/>
    <m/>
    <m/>
    <m/>
    <m/>
    <m/>
    <s v="No"/>
    <m/>
    <s v="10th Meeting"/>
    <m/>
    <m/>
    <m/>
    <m/>
  </r>
  <r>
    <n v="1531"/>
    <x v="24"/>
    <s v="Unit Production Manager"/>
    <s v="MES/Q2803"/>
    <x v="2"/>
    <m/>
    <m/>
    <m/>
    <m/>
    <m/>
    <n v="5"/>
    <n v="1"/>
    <s v="12th Class, Basic Computer Literacy"/>
    <m/>
    <m/>
    <n v="720"/>
    <m/>
    <m/>
    <m/>
    <m/>
    <m/>
    <m/>
    <m/>
    <m/>
    <m/>
    <m/>
    <m/>
    <s v="No"/>
    <m/>
    <s v="10th Meeting"/>
    <m/>
    <m/>
    <m/>
    <m/>
  </r>
  <r>
    <n v="1532"/>
    <x v="24"/>
    <s v="Executive Producer"/>
    <s v="MES/Q2801"/>
    <x v="4"/>
    <m/>
    <m/>
    <m/>
    <m/>
    <m/>
    <n v="11"/>
    <n v="1"/>
    <s v="Graduate"/>
    <m/>
    <m/>
    <n v="1440"/>
    <m/>
    <m/>
    <m/>
    <m/>
    <m/>
    <m/>
    <m/>
    <m/>
    <m/>
    <m/>
    <m/>
    <s v="No"/>
    <m/>
    <s v="10th Meeting"/>
    <m/>
    <m/>
    <m/>
    <m/>
  </r>
  <r>
    <n v="1533"/>
    <x v="24"/>
    <s v="Line Producer"/>
    <s v="MES/Q2802"/>
    <x v="2"/>
    <m/>
    <m/>
    <m/>
    <m/>
    <m/>
    <n v="11"/>
    <n v="1"/>
    <s v="Graduate"/>
    <m/>
    <m/>
    <n v="720"/>
    <m/>
    <m/>
    <m/>
    <m/>
    <m/>
    <m/>
    <m/>
    <m/>
    <m/>
    <m/>
    <m/>
    <s v="No"/>
    <m/>
    <s v="10th Meeting"/>
    <m/>
    <m/>
    <m/>
    <m/>
  </r>
  <r>
    <n v="1534"/>
    <x v="24"/>
    <s v="Modeler"/>
    <s v="MES/Q0401"/>
    <x v="0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35"/>
    <x v="24"/>
    <s v="Rigging Artist"/>
    <s v="MES/Q2502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36"/>
    <x v="24"/>
    <s v="Texturing Artist"/>
    <s v="MES/Q2503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37"/>
    <x v="24"/>
    <s v="Sound Designer"/>
    <s v="MES/Q3401"/>
    <x v="3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s v="No"/>
    <m/>
    <s v="10th Meeting"/>
    <m/>
    <m/>
    <m/>
    <m/>
  </r>
  <r>
    <n v="1538"/>
    <x v="24"/>
    <s v="Sound Engineer"/>
    <s v="MES/Q3402"/>
    <x v="1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s v="No"/>
    <m/>
    <s v="10th Meeting"/>
    <m/>
    <m/>
    <m/>
    <m/>
  </r>
  <r>
    <n v="1539"/>
    <x v="24"/>
    <s v="Sound Assistant "/>
    <s v="MES/Q3403"/>
    <x v="0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s v="No"/>
    <m/>
    <s v="10th Meeting"/>
    <m/>
    <m/>
    <m/>
    <m/>
  </r>
  <r>
    <n v="1540"/>
    <x v="24"/>
    <s v="Sound Editor"/>
    <s v="MES/Q3404"/>
    <x v="1"/>
    <m/>
    <m/>
    <m/>
    <m/>
    <m/>
    <n v="4"/>
    <n v="1"/>
    <s v="10th Class ,Preferably with a background in physical sciences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41"/>
    <x v="24"/>
    <s v="Voice Over Artist "/>
    <s v="MES/Q0101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42"/>
    <x v="24"/>
    <s v="Sales Director"/>
    <s v="MES/Q0201"/>
    <x v="4"/>
    <m/>
    <m/>
    <m/>
    <m/>
    <m/>
    <n v="6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43"/>
    <x v="24"/>
    <s v="Sales Manger"/>
    <s v="MES/Q0202"/>
    <x v="2"/>
    <m/>
    <m/>
    <m/>
    <m/>
    <m/>
    <n v="7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44"/>
    <x v="24"/>
    <s v="Sales Executive"/>
    <s v="MES/Q0203"/>
    <x v="1"/>
    <m/>
    <m/>
    <m/>
    <m/>
    <m/>
    <n v="4"/>
    <n v="1"/>
    <s v="Graduate/BE/Post Graduate"/>
    <m/>
    <m/>
    <n v="240"/>
    <m/>
    <m/>
    <m/>
    <m/>
    <m/>
    <m/>
    <m/>
    <m/>
    <m/>
    <m/>
    <m/>
    <s v="No"/>
    <m/>
    <s v="10th Meeting"/>
    <m/>
    <m/>
    <m/>
    <m/>
  </r>
  <r>
    <n v="1545"/>
    <x v="24"/>
    <s v="Sales Coordinator"/>
    <s v="MES/Q0204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46"/>
    <x v="24"/>
    <s v="Traffic Coordinator"/>
    <s v="MES/Q0205"/>
    <x v="1"/>
    <m/>
    <m/>
    <m/>
    <m/>
    <m/>
    <n v="4"/>
    <n v="1"/>
    <s v="10th Class"/>
    <m/>
    <m/>
    <n v="240"/>
    <m/>
    <m/>
    <m/>
    <m/>
    <m/>
    <m/>
    <s v="II"/>
    <s v="A"/>
    <m/>
    <m/>
    <m/>
    <s v="No"/>
    <m/>
    <s v="10th Meeting"/>
    <m/>
    <m/>
    <m/>
    <m/>
  </r>
  <r>
    <n v="1547"/>
    <x v="24"/>
    <s v="Advertising Operational Coordinator"/>
    <s v="MES/Q0206"/>
    <x v="1"/>
    <m/>
    <m/>
    <m/>
    <m/>
    <m/>
    <n v="4"/>
    <n v="1"/>
    <s v="Graduate"/>
    <m/>
    <m/>
    <n v="240"/>
    <m/>
    <m/>
    <m/>
    <m/>
    <m/>
    <m/>
    <m/>
    <m/>
    <m/>
    <m/>
    <m/>
    <s v="No"/>
    <m/>
    <s v="10th Meeting"/>
    <m/>
    <m/>
    <m/>
    <m/>
  </r>
  <r>
    <n v="1548"/>
    <x v="24"/>
    <s v="Accounts Director"/>
    <s v="MES/Q0207"/>
    <x v="2"/>
    <m/>
    <m/>
    <m/>
    <m/>
    <m/>
    <n v="4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49"/>
    <x v="24"/>
    <s v="Accounts Executive"/>
    <s v="MES/Q0208"/>
    <x v="3"/>
    <m/>
    <m/>
    <m/>
    <m/>
    <m/>
    <n v="4"/>
    <n v="1"/>
    <s v="10th Class"/>
    <m/>
    <m/>
    <n v="480"/>
    <m/>
    <m/>
    <m/>
    <m/>
    <m/>
    <m/>
    <m/>
    <m/>
    <m/>
    <m/>
    <m/>
    <s v="No"/>
    <m/>
    <s v="10th Meeting"/>
    <m/>
    <m/>
    <m/>
    <m/>
  </r>
  <r>
    <n v="1550"/>
    <x v="24"/>
    <s v="Animation Director"/>
    <s v="MES/Q1302"/>
    <x v="2"/>
    <m/>
    <m/>
    <m/>
    <m/>
    <m/>
    <n v="4"/>
    <n v="1"/>
    <s v="High school"/>
    <m/>
    <m/>
    <n v="720"/>
    <m/>
    <m/>
    <m/>
    <m/>
    <m/>
    <m/>
    <m/>
    <m/>
    <m/>
    <m/>
    <m/>
    <s v="No"/>
    <m/>
    <s v="10th Meeting"/>
    <m/>
    <m/>
    <m/>
    <m/>
  </r>
  <r>
    <n v="1551"/>
    <x v="24"/>
    <s v="Live Action Director"/>
    <s v="MES/Q1301"/>
    <x v="4"/>
    <m/>
    <m/>
    <m/>
    <m/>
    <m/>
    <n v="8"/>
    <n v="1"/>
    <s v="High school"/>
    <m/>
    <m/>
    <n v="1440"/>
    <m/>
    <m/>
    <m/>
    <m/>
    <m/>
    <m/>
    <m/>
    <m/>
    <m/>
    <m/>
    <m/>
    <s v="No"/>
    <m/>
    <s v="10th Meeting"/>
    <m/>
    <m/>
    <m/>
    <m/>
  </r>
  <r>
    <n v="1552"/>
    <x v="24"/>
    <s v="Production Assistant"/>
    <s v="MES/Q2805"/>
    <x v="1"/>
    <n v="1"/>
    <m/>
    <m/>
    <m/>
    <m/>
    <n v="3"/>
    <n v="1"/>
    <s v="12th Class, Basic Computer Literacy"/>
    <m/>
    <m/>
    <m/>
    <m/>
    <m/>
    <m/>
    <m/>
    <m/>
    <m/>
    <m/>
    <m/>
    <m/>
    <m/>
    <m/>
    <s v="No"/>
    <m/>
    <s v="10th Meeting"/>
    <m/>
    <m/>
    <m/>
    <m/>
  </r>
  <r>
    <n v="1553"/>
    <x v="25"/>
    <s v="Mining - Wire saw Operator "/>
    <s v="MIN/Q0203"/>
    <x v="1"/>
    <m/>
    <m/>
    <m/>
    <m/>
    <m/>
    <n v="4"/>
    <n v="1"/>
    <s v="Preferably Class XII"/>
    <n v="60"/>
    <n v="150"/>
    <n v="210"/>
    <m/>
    <m/>
    <m/>
    <m/>
    <s v="Yes"/>
    <s v="Yes"/>
    <s v="I"/>
    <s v="A"/>
    <s v="Yes"/>
    <m/>
    <m/>
    <s v="Yes"/>
    <m/>
    <s v="8th Meeting"/>
    <m/>
    <m/>
    <m/>
    <m/>
  </r>
  <r>
    <n v="1554"/>
    <x v="25"/>
    <s v="Sprinkler and Other Vehicle Driver"/>
    <s v="MIN/Q0209"/>
    <x v="1"/>
    <m/>
    <m/>
    <m/>
    <m/>
    <m/>
    <n v="5"/>
    <n v="1"/>
    <s v="8th Class"/>
    <m/>
    <m/>
    <n v="240"/>
    <m/>
    <m/>
    <m/>
    <m/>
    <m/>
    <m/>
    <s v="I"/>
    <m/>
    <m/>
    <m/>
    <m/>
    <s v="Yes"/>
    <m/>
    <s v="8th Meeting"/>
    <s v="Tentative"/>
    <d v="2017-08-21T00:00:00"/>
    <m/>
    <s v="To be rationalised as Special Vehicle Operator"/>
  </r>
  <r>
    <n v="1555"/>
    <x v="25"/>
    <s v="Mining - Mazdoor / Helper"/>
    <s v="MIN/Q0201"/>
    <x v="7"/>
    <m/>
    <m/>
    <m/>
    <m/>
    <m/>
    <n v="4"/>
    <n v="1"/>
    <s v="Basic counting skills and numeracy."/>
    <n v="60"/>
    <n v="140"/>
    <n v="200"/>
    <m/>
    <m/>
    <m/>
    <m/>
    <s v="Yes"/>
    <m/>
    <s v="I"/>
    <s v="C"/>
    <m/>
    <m/>
    <m/>
    <s v="Yes"/>
    <m/>
    <s v="8th Meeting"/>
    <m/>
    <m/>
    <m/>
    <m/>
  </r>
  <r>
    <n v="1556"/>
    <x v="25"/>
    <s v="Mining - Loader Operator"/>
    <s v="MIN/Q0208"/>
    <x v="1"/>
    <m/>
    <m/>
    <m/>
    <m/>
    <m/>
    <n v="5"/>
    <n v="1"/>
    <s v="Preferable Class XIIth"/>
    <n v="40"/>
    <n v="170"/>
    <n v="210"/>
    <m/>
    <m/>
    <m/>
    <m/>
    <s v="Yes"/>
    <s v="Yes"/>
    <s v="I"/>
    <s v="C"/>
    <s v="Yes"/>
    <m/>
    <m/>
    <s v="Yes"/>
    <m/>
    <s v="8th Meeting"/>
    <m/>
    <m/>
    <m/>
    <m/>
  </r>
  <r>
    <n v="1557"/>
    <x v="25"/>
    <s v="Mining - Mechanic / Fitter"/>
    <s v="MIN/Q0304"/>
    <x v="0"/>
    <m/>
    <m/>
    <m/>
    <m/>
    <m/>
    <n v="3"/>
    <n v="1"/>
    <s v="Preferable class X, ITI"/>
    <n v="60"/>
    <n v="150"/>
    <n v="210"/>
    <m/>
    <m/>
    <m/>
    <m/>
    <s v="Yes"/>
    <s v="Yes"/>
    <s v="I"/>
    <s v="A"/>
    <s v="Yes"/>
    <m/>
    <m/>
    <s v="Yes"/>
    <m/>
    <s v="7th Meeting"/>
    <m/>
    <m/>
    <m/>
    <m/>
  </r>
  <r>
    <n v="1558"/>
    <x v="25"/>
    <s v="Explosives Handler"/>
    <s v="MIN/Q0204"/>
    <x v="0"/>
    <m/>
    <m/>
    <m/>
    <m/>
    <m/>
    <n v="4"/>
    <n v="1"/>
    <s v="12th Class, Preferably"/>
    <n v="65"/>
    <n v="165"/>
    <n v="230"/>
    <m/>
    <m/>
    <m/>
    <m/>
    <s v="Yes"/>
    <m/>
    <s v="I"/>
    <m/>
    <m/>
    <m/>
    <m/>
    <s v="Yes"/>
    <m/>
    <s v="7th Meeting"/>
    <m/>
    <m/>
    <m/>
    <m/>
  </r>
  <r>
    <n v="1559"/>
    <x v="25"/>
    <s v="Mining-Bulldozer Operator"/>
    <s v="MIN/Q0205"/>
    <x v="1"/>
    <m/>
    <m/>
    <m/>
    <m/>
    <m/>
    <n v="4"/>
    <n v="1"/>
    <s v="Preferable class X"/>
    <n v="70"/>
    <n v="170"/>
    <n v="240"/>
    <m/>
    <m/>
    <m/>
    <m/>
    <s v="Yes"/>
    <s v="Yes"/>
    <s v="I"/>
    <s v="C"/>
    <s v="Yes"/>
    <m/>
    <m/>
    <s v="Yes"/>
    <m/>
    <s v="7th Meeting"/>
    <m/>
    <m/>
    <m/>
    <m/>
  </r>
  <r>
    <n v="1560"/>
    <x v="25"/>
    <s v="Rig Mounted Drill Operator"/>
    <s v="MIN/Q0202"/>
    <x v="1"/>
    <m/>
    <m/>
    <m/>
    <m/>
    <m/>
    <n v="5"/>
    <n v="1"/>
    <s v="10th Class"/>
    <n v="72"/>
    <n v="168"/>
    <n v="240"/>
    <m/>
    <m/>
    <m/>
    <m/>
    <s v="Yes"/>
    <m/>
    <s v="I"/>
    <m/>
    <m/>
    <m/>
    <m/>
    <s v="Yes"/>
    <m/>
    <s v="7th Meeting"/>
    <m/>
    <m/>
    <m/>
    <m/>
  </r>
  <r>
    <n v="1561"/>
    <x v="25"/>
    <s v="Grader Operator"/>
    <s v="MIN/Q0430"/>
    <x v="1"/>
    <m/>
    <m/>
    <m/>
    <m/>
    <m/>
    <n v="4"/>
    <n v="1"/>
    <s v="10th Class  , 0  10 years of experience "/>
    <m/>
    <m/>
    <n v="210"/>
    <m/>
    <m/>
    <m/>
    <m/>
    <m/>
    <m/>
    <s v="I"/>
    <m/>
    <m/>
    <m/>
    <m/>
    <s v="Yes"/>
    <m/>
    <s v="8th Meeting"/>
    <m/>
    <m/>
    <m/>
    <m/>
  </r>
  <r>
    <n v="1562"/>
    <x v="25"/>
    <s v="Assistant Mine Surveyor"/>
    <s v="MIN/Q0426"/>
    <x v="1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s v="I"/>
    <m/>
    <m/>
    <m/>
    <m/>
    <s v="Yes"/>
    <m/>
    <s v="7th Meeting"/>
    <m/>
    <m/>
    <m/>
    <m/>
  </r>
  <r>
    <n v="1563"/>
    <x v="25"/>
    <s v="Explosive Van operator"/>
    <s v="MIN/Q0429"/>
    <x v="1"/>
    <m/>
    <m/>
    <m/>
    <m/>
    <m/>
    <n v="3"/>
    <n v="1"/>
    <s v="10th Class"/>
    <m/>
    <m/>
    <n v="210"/>
    <m/>
    <m/>
    <m/>
    <m/>
    <m/>
    <m/>
    <s v="I"/>
    <m/>
    <m/>
    <m/>
    <m/>
    <s v="No"/>
    <m/>
    <s v="7th Meeting"/>
    <s v="Tentative"/>
    <d v="2017-08-21T00:00:00"/>
    <m/>
    <s v="To be rationalised as Special Vehicle Operator"/>
  </r>
  <r>
    <n v="1564"/>
    <x v="25"/>
    <s v="Fireman"/>
    <s v="MIN/Q0439"/>
    <x v="1"/>
    <m/>
    <m/>
    <m/>
    <m/>
    <m/>
    <n v="3"/>
    <n v="1"/>
    <s v="12th Class, 1 year experience in  mining firefighting operations"/>
    <m/>
    <m/>
    <n v="210"/>
    <m/>
    <m/>
    <m/>
    <m/>
    <m/>
    <m/>
    <s v="I"/>
    <m/>
    <m/>
    <m/>
    <m/>
    <s v="Yes"/>
    <m/>
    <s v="7th Meeting"/>
    <m/>
    <m/>
    <m/>
    <m/>
  </r>
  <r>
    <n v="1565"/>
    <x v="25"/>
    <s v="Haulage Operator"/>
    <s v="MIN/Q0413"/>
    <x v="1"/>
    <m/>
    <m/>
    <m/>
    <m/>
    <m/>
    <n v="3"/>
    <n v="1"/>
    <s v="12th Class , 6 months of experience"/>
    <m/>
    <m/>
    <n v="200"/>
    <m/>
    <m/>
    <m/>
    <m/>
    <m/>
    <m/>
    <s v="I"/>
    <m/>
    <m/>
    <m/>
    <m/>
    <s v="Yes"/>
    <m/>
    <s v="8th Meeting"/>
    <m/>
    <m/>
    <m/>
    <m/>
  </r>
  <r>
    <n v="1566"/>
    <x v="25"/>
    <s v="Mining-HEMM Mechanic"/>
    <s v="MIN/Q0433"/>
    <x v="1"/>
    <m/>
    <m/>
    <m/>
    <m/>
    <m/>
    <n v="3"/>
    <n v="1"/>
    <s v="ITI (Motor Vehicle Mechanic)"/>
    <n v="60"/>
    <n v="150"/>
    <n v="210"/>
    <m/>
    <m/>
    <m/>
    <m/>
    <s v="Yes"/>
    <s v="Yes"/>
    <s v="I"/>
    <s v="C"/>
    <s v="Yes"/>
    <m/>
    <m/>
    <s v="Yes"/>
    <m/>
    <s v="8th Meeting"/>
    <m/>
    <m/>
    <m/>
    <m/>
  </r>
  <r>
    <n v="1567"/>
    <x v="25"/>
    <s v="Ore Processing Operator"/>
    <s v="MIN/Q0434"/>
    <x v="1"/>
    <m/>
    <m/>
    <m/>
    <m/>
    <m/>
    <n v="7"/>
    <n v="1"/>
    <s v="ITI Mechanic/ Electrical, 3  4 years of experience in ore processing"/>
    <m/>
    <m/>
    <n v="240"/>
    <m/>
    <m/>
    <m/>
    <m/>
    <m/>
    <m/>
    <s v="I"/>
    <m/>
    <m/>
    <m/>
    <m/>
    <s v="Yes"/>
    <m/>
    <s v="8th Meeting"/>
    <m/>
    <m/>
    <m/>
    <m/>
  </r>
  <r>
    <n v="1568"/>
    <x v="25"/>
    <s v="SDL &amp; LHD Operator"/>
    <s v="MIN/Q0422"/>
    <x v="1"/>
    <m/>
    <m/>
    <m/>
    <m/>
    <m/>
    <n v="4"/>
    <n v="1"/>
    <s v="12th Class , 1  10 years of experience"/>
    <m/>
    <m/>
    <n v="210"/>
    <m/>
    <m/>
    <m/>
    <m/>
    <m/>
    <m/>
    <s v="I"/>
    <m/>
    <m/>
    <m/>
    <m/>
    <s v="Yes"/>
    <m/>
    <s v="8th Meeting"/>
    <m/>
    <m/>
    <m/>
    <m/>
  </r>
  <r>
    <n v="1569"/>
    <x v="25"/>
    <s v="Mining - Safety Operator"/>
    <s v="MIN/Q0437"/>
    <x v="1"/>
    <m/>
    <m/>
    <m/>
    <m/>
    <m/>
    <n v="3"/>
    <n v="1"/>
    <s v="Class X"/>
    <n v="60"/>
    <n v="150"/>
    <n v="210"/>
    <m/>
    <m/>
    <m/>
    <m/>
    <s v="Yes"/>
    <s v="Yes"/>
    <s v="I"/>
    <s v="A"/>
    <s v="Yes"/>
    <m/>
    <m/>
    <s v="Yes"/>
    <m/>
    <s v="8th Meeting"/>
    <m/>
    <m/>
    <m/>
    <m/>
  </r>
  <r>
    <n v="1570"/>
    <x v="25"/>
    <s v="Longwall Operator"/>
    <s v="MIN/Q0440"/>
    <x v="1"/>
    <m/>
    <m/>
    <m/>
    <m/>
    <m/>
    <n v="6"/>
    <n v="1"/>
    <s v="12th Class , 1 year experience as long wall  in  mining operations"/>
    <m/>
    <m/>
    <n v="240"/>
    <m/>
    <m/>
    <m/>
    <m/>
    <m/>
    <m/>
    <s v="I"/>
    <m/>
    <m/>
    <m/>
    <m/>
    <s v="Yes"/>
    <m/>
    <s v="8th Meeting"/>
    <m/>
    <m/>
    <m/>
    <m/>
  </r>
  <r>
    <n v="1571"/>
    <x v="25"/>
    <s v="Mechatronics In Charge"/>
    <s v="MIN/Q0438"/>
    <x v="1"/>
    <m/>
    <m/>
    <m/>
    <m/>
    <m/>
    <n v="3"/>
    <n v="1"/>
    <s v="12th Class , 2  3 years of experience in  mechatronics"/>
    <m/>
    <m/>
    <n v="210"/>
    <m/>
    <m/>
    <m/>
    <m/>
    <m/>
    <m/>
    <s v="I"/>
    <m/>
    <m/>
    <m/>
    <m/>
    <s v="Yes"/>
    <m/>
    <s v="8th Meeting"/>
    <m/>
    <m/>
    <m/>
    <m/>
  </r>
  <r>
    <n v="1572"/>
    <x v="25"/>
    <s v="Reclamation Supervisor"/>
    <s v="MIN/Q0436"/>
    <x v="3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s v="I"/>
    <m/>
    <m/>
    <m/>
    <m/>
    <s v="Yes"/>
    <m/>
    <s v="8th Meeting"/>
    <m/>
    <m/>
    <m/>
    <m/>
  </r>
  <r>
    <n v="1573"/>
    <x v="25"/>
    <s v="Mine Machinist"/>
    <s v="MIN/Q0424"/>
    <x v="1"/>
    <m/>
    <m/>
    <m/>
    <m/>
    <m/>
    <n v="4"/>
    <n v="1"/>
    <s v="ITI Machinist, 1  10 years of experience"/>
    <m/>
    <m/>
    <n v="210"/>
    <m/>
    <m/>
    <m/>
    <m/>
    <m/>
    <m/>
    <s v="I"/>
    <s v="B/C"/>
    <m/>
    <m/>
    <m/>
    <s v="Yes"/>
    <m/>
    <s v="8th Meeting"/>
    <m/>
    <m/>
    <m/>
    <m/>
  </r>
  <r>
    <n v="1574"/>
    <x v="25"/>
    <s v="Banksman"/>
    <s v="MIN/Q0414"/>
    <x v="1"/>
    <m/>
    <m/>
    <m/>
    <m/>
    <m/>
    <n v="3"/>
    <n v="1"/>
    <s v="10th Class, 6 months of experience"/>
    <m/>
    <m/>
    <n v="200"/>
    <m/>
    <m/>
    <m/>
    <m/>
    <m/>
    <m/>
    <s v="I"/>
    <m/>
    <m/>
    <m/>
    <m/>
    <s v="Yes"/>
    <m/>
    <s v="7th Meeting"/>
    <m/>
    <m/>
    <m/>
    <m/>
  </r>
  <r>
    <n v="1575"/>
    <x v="25"/>
    <s v="Mining Shot Firer/Blaster"/>
    <s v="MIN/Q0428"/>
    <x v="1"/>
    <m/>
    <m/>
    <m/>
    <m/>
    <m/>
    <n v="3"/>
    <n v="1"/>
    <s v="10th Class  and statutory certificate"/>
    <n v="60"/>
    <n v="150"/>
    <n v="210"/>
    <m/>
    <m/>
    <m/>
    <m/>
    <s v="Yes"/>
    <s v="Yes"/>
    <s v="I"/>
    <s v="C"/>
    <s v="Yes"/>
    <m/>
    <m/>
    <s v="Yes"/>
    <m/>
    <s v="7th Meeting"/>
    <m/>
    <m/>
    <m/>
    <m/>
  </r>
  <r>
    <n v="1576"/>
    <x v="25"/>
    <s v="Compressor Operator"/>
    <s v="MIN/Q0415"/>
    <x v="1"/>
    <m/>
    <m/>
    <m/>
    <m/>
    <m/>
    <n v="4"/>
    <n v="1"/>
    <s v="12th Class, 6 months of experience"/>
    <m/>
    <m/>
    <n v="210"/>
    <m/>
    <m/>
    <m/>
    <m/>
    <m/>
    <m/>
    <s v="I"/>
    <m/>
    <m/>
    <m/>
    <m/>
    <s v="Yes"/>
    <m/>
    <s v="7th Meeting"/>
    <m/>
    <m/>
    <m/>
    <m/>
  </r>
  <r>
    <n v="1577"/>
    <x v="25"/>
    <s v="Mine Electrician"/>
    <s v="MIN/Q0416"/>
    <x v="1"/>
    <m/>
    <m/>
    <m/>
    <m/>
    <m/>
    <n v="4"/>
    <n v="1"/>
    <s v="ITI/ Higher Secondary"/>
    <n v="60"/>
    <n v="200"/>
    <n v="260"/>
    <m/>
    <m/>
    <m/>
    <m/>
    <s v="Yes"/>
    <s v="Yes"/>
    <s v="I"/>
    <s v="A"/>
    <s v="Yes"/>
    <m/>
    <m/>
    <s v="Yes"/>
    <m/>
    <s v="7th Meeting"/>
    <m/>
    <m/>
    <m/>
    <m/>
  </r>
  <r>
    <n v="1578"/>
    <x v="25"/>
    <s v="Gas Detector"/>
    <s v="MIN/Q0412"/>
    <x v="1"/>
    <m/>
    <m/>
    <m/>
    <m/>
    <m/>
    <n v="3"/>
    <n v="1"/>
    <s v="10th Class  and Possesses Gas Testing Certificate from DGMS, 1  10 years of experience"/>
    <m/>
    <m/>
    <n v="200"/>
    <m/>
    <m/>
    <m/>
    <m/>
    <m/>
    <m/>
    <s v="I"/>
    <m/>
    <m/>
    <m/>
    <m/>
    <s v="Yes"/>
    <m/>
    <s v="7th Meeting"/>
    <m/>
    <m/>
    <m/>
    <m/>
  </r>
  <r>
    <n v="1579"/>
    <x v="25"/>
    <s v="Jumbo Drill Operator/ Jumbo Operator "/>
    <s v="MIN/Q0432"/>
    <x v="1"/>
    <m/>
    <m/>
    <m/>
    <m/>
    <m/>
    <n v="4"/>
    <n v="1"/>
    <s v="12th Class/ ITI- Mechanical"/>
    <m/>
    <m/>
    <n v="400"/>
    <m/>
    <m/>
    <m/>
    <m/>
    <m/>
    <m/>
    <s v="I"/>
    <m/>
    <m/>
    <m/>
    <m/>
    <s v="Yes"/>
    <m/>
    <s v="8th Meeting"/>
    <m/>
    <m/>
    <m/>
    <m/>
  </r>
  <r>
    <n v="1580"/>
    <x v="25"/>
    <s v="Mining Mate"/>
    <s v="MIN/Q0427"/>
    <x v="3"/>
    <m/>
    <m/>
    <m/>
    <m/>
    <m/>
    <n v="4"/>
    <n v="1"/>
    <s v="10th Class  and Mining Mate Certificate (DGMS), at least 4  5 years of experience in mine."/>
    <m/>
    <m/>
    <n v="240"/>
    <m/>
    <m/>
    <m/>
    <m/>
    <m/>
    <m/>
    <s v="I"/>
    <m/>
    <m/>
    <m/>
    <m/>
    <s v="Yes"/>
    <m/>
    <s v="7th Meeting"/>
    <m/>
    <m/>
    <m/>
    <m/>
  </r>
  <r>
    <n v="1581"/>
    <x v="25"/>
    <s v="Dewatering Pump Operator"/>
    <s v="MIN/Q0411"/>
    <x v="1"/>
    <m/>
    <m/>
    <m/>
    <m/>
    <m/>
    <n v="3"/>
    <n v="1"/>
    <s v="12th Class , 6 month of experience "/>
    <m/>
    <m/>
    <n v="200"/>
    <m/>
    <m/>
    <m/>
    <m/>
    <m/>
    <m/>
    <s v="I"/>
    <m/>
    <m/>
    <m/>
    <m/>
    <s v="Yes"/>
    <m/>
    <s v="7th Meeting"/>
    <m/>
    <m/>
    <m/>
    <m/>
  </r>
  <r>
    <n v="1582"/>
    <x v="25"/>
    <s v="Sampler"/>
    <s v="MIN/Q0418"/>
    <x v="0"/>
    <m/>
    <m/>
    <m/>
    <m/>
    <m/>
    <n v="3"/>
    <n v="1"/>
    <s v="10th Class ,2-3 years’ experience"/>
    <m/>
    <m/>
    <n v="225"/>
    <m/>
    <m/>
    <m/>
    <m/>
    <m/>
    <m/>
    <s v="I"/>
    <m/>
    <m/>
    <s v="Addl Ready"/>
    <m/>
    <s v="Yes"/>
    <m/>
    <s v="7th Meeting"/>
    <m/>
    <m/>
    <m/>
    <m/>
  </r>
  <r>
    <n v="1583"/>
    <x v="25"/>
    <s v="Timberman"/>
    <s v="MIN/Q0419"/>
    <x v="0"/>
    <m/>
    <m/>
    <m/>
    <m/>
    <m/>
    <n v="4"/>
    <n v="1"/>
    <s v="10th Class"/>
    <m/>
    <m/>
    <n v="210"/>
    <m/>
    <m/>
    <m/>
    <m/>
    <m/>
    <m/>
    <s v="I"/>
    <m/>
    <m/>
    <m/>
    <m/>
    <s v="Yes"/>
    <m/>
    <m/>
    <m/>
    <m/>
    <m/>
    <m/>
  </r>
  <r>
    <n v="1584"/>
    <x v="25"/>
    <s v="Track Layer Operator"/>
    <s v="MIN/Q0431"/>
    <x v="1"/>
    <m/>
    <m/>
    <m/>
    <m/>
    <m/>
    <n v="3"/>
    <n v="1"/>
    <s v="10th Class , 0-10 years of experience "/>
    <m/>
    <m/>
    <n v="200"/>
    <m/>
    <m/>
    <m/>
    <m/>
    <m/>
    <m/>
    <s v="I"/>
    <m/>
    <m/>
    <m/>
    <m/>
    <s v="Yes"/>
    <m/>
    <s v="8th Meeting"/>
    <m/>
    <m/>
    <m/>
    <m/>
  </r>
  <r>
    <n v="1585"/>
    <x v="25"/>
    <s v="Ventilation Adequacy Checker/Fan Operator"/>
    <s v="MIN/Q0421"/>
    <x v="1"/>
    <m/>
    <m/>
    <m/>
    <m/>
    <m/>
    <n v="3"/>
    <n v="1"/>
    <s v="10th Class ,1-10 years of experience"/>
    <m/>
    <m/>
    <n v="200"/>
    <m/>
    <m/>
    <m/>
    <m/>
    <m/>
    <m/>
    <s v="I"/>
    <m/>
    <m/>
    <m/>
    <m/>
    <s v="Yes"/>
    <m/>
    <s v="8th Meeting"/>
    <m/>
    <m/>
    <m/>
    <m/>
  </r>
  <r>
    <n v="1586"/>
    <x v="25"/>
    <s v="Winding Engine Operator"/>
    <s v="MIN/Q0420"/>
    <x v="1"/>
    <m/>
    <m/>
    <m/>
    <m/>
    <m/>
    <n v="4"/>
    <n v="1"/>
    <s v="12th Class, 1  10 years of experience"/>
    <m/>
    <m/>
    <n v="210"/>
    <m/>
    <m/>
    <m/>
    <m/>
    <m/>
    <m/>
    <s v="I"/>
    <m/>
    <m/>
    <m/>
    <m/>
    <s v="Yes"/>
    <m/>
    <s v="8th Meeting"/>
    <m/>
    <m/>
    <m/>
    <m/>
  </r>
  <r>
    <n v="1587"/>
    <x v="25"/>
    <s v="Roof Bolter"/>
    <s v="MIN/Q0417"/>
    <x v="1"/>
    <m/>
    <m/>
    <m/>
    <m/>
    <m/>
    <n v="3"/>
    <n v="1"/>
    <s v="10th Class ,12 months as Roof Bolter (Helper)"/>
    <m/>
    <m/>
    <n v="200"/>
    <m/>
    <m/>
    <m/>
    <m/>
    <m/>
    <m/>
    <s v="I"/>
    <m/>
    <m/>
    <m/>
    <m/>
    <s v="Yes"/>
    <m/>
    <s v="8th Meeting"/>
    <m/>
    <m/>
    <m/>
    <m/>
  </r>
  <r>
    <n v="1588"/>
    <x v="25"/>
    <s v="Strata Monitoring Operator"/>
    <s v="MIN/Q0435"/>
    <x v="1"/>
    <m/>
    <m/>
    <m/>
    <m/>
    <m/>
    <n v="3"/>
    <n v="1"/>
    <s v="12th Class, 2  3 years of experience in mining"/>
    <m/>
    <m/>
    <n v="210"/>
    <m/>
    <m/>
    <m/>
    <m/>
    <m/>
    <m/>
    <s v="I"/>
    <m/>
    <m/>
    <m/>
    <m/>
    <s v="Yes"/>
    <m/>
    <s v="8th Meeting"/>
    <m/>
    <m/>
    <m/>
    <m/>
  </r>
  <r>
    <n v="1589"/>
    <x v="25"/>
    <s v="Mine Welder"/>
    <s v="MIN/Q0423"/>
    <x v="1"/>
    <m/>
    <m/>
    <m/>
    <m/>
    <m/>
    <n v="5"/>
    <n v="1"/>
    <s v="ITI in Mechanical/ Welding Technology"/>
    <n v="100"/>
    <n v="250"/>
    <n v="350"/>
    <m/>
    <m/>
    <m/>
    <m/>
    <s v="Yes"/>
    <s v="Yes"/>
    <s v="I"/>
    <s v="A"/>
    <s v="Yes"/>
    <m/>
    <m/>
    <s v="Yes"/>
    <m/>
    <s v="7th Meeting"/>
    <m/>
    <m/>
    <m/>
    <m/>
  </r>
  <r>
    <n v="1590"/>
    <x v="25"/>
    <s v="Surface Miner Operator"/>
    <s v="MIN/Q0210"/>
    <x v="1"/>
    <m/>
    <m/>
    <m/>
    <m/>
    <m/>
    <n v="4"/>
    <n v="1"/>
    <s v="ITI / Diploma"/>
    <m/>
    <m/>
    <n v="250"/>
    <m/>
    <m/>
    <m/>
    <m/>
    <m/>
    <m/>
    <s v="I"/>
    <s v="C"/>
    <m/>
    <m/>
    <m/>
    <s v="No"/>
    <m/>
    <m/>
    <m/>
    <m/>
    <m/>
    <m/>
  </r>
  <r>
    <n v="1591"/>
    <x v="25"/>
    <s v="Assistant Support-Open Cast Mines"/>
    <s v="MIN/Q0211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2"/>
    <x v="25"/>
    <s v="Mine Driller (Exploration)"/>
    <s v="MIN/Q0101"/>
    <x v="1"/>
    <m/>
    <m/>
    <m/>
    <m/>
    <m/>
    <n v="4"/>
    <n v="1"/>
    <s v="Diploma in Mechanical / Drilling engineering"/>
    <m/>
    <m/>
    <n v="250"/>
    <m/>
    <m/>
    <m/>
    <m/>
    <m/>
    <m/>
    <s v="I"/>
    <s v="C"/>
    <m/>
    <m/>
    <m/>
    <s v="No"/>
    <m/>
    <m/>
    <m/>
    <m/>
    <m/>
    <m/>
  </r>
  <r>
    <n v="1593"/>
    <x v="25"/>
    <s v="Assistant Support Underground Mines"/>
    <s v="MIN/Q0213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4"/>
    <x v="25"/>
    <s v="Technical Helper - Electrical"/>
    <s v="MIN/Q0305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5"/>
    <x v="25"/>
    <s v="Technical Helper (Mechanical)"/>
    <s v="MIN/Q0306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6"/>
    <x v="25"/>
    <s v="Assistant Operator – Ore processing / Beneficiation"/>
    <s v="MIN/Q0441"/>
    <x v="5"/>
    <m/>
    <m/>
    <m/>
    <m/>
    <m/>
    <n v="3"/>
    <n v="1"/>
    <s v="8th Class"/>
    <m/>
    <m/>
    <n v="250"/>
    <m/>
    <m/>
    <m/>
    <m/>
    <m/>
    <m/>
    <s v="I"/>
    <s v="B"/>
    <m/>
    <m/>
    <m/>
    <s v="No"/>
    <m/>
    <m/>
    <m/>
    <m/>
    <m/>
    <m/>
  </r>
  <r>
    <n v="1597"/>
    <x v="25"/>
    <s v="Jack Hammer Operator"/>
    <s v="MIN/Q0212"/>
    <x v="1"/>
    <m/>
    <m/>
    <m/>
    <m/>
    <m/>
    <n v="3"/>
    <n v="1"/>
    <s v="10th Class/ ITI. Preferably Diploma in Mining or Drilling"/>
    <m/>
    <m/>
    <n v="250"/>
    <m/>
    <m/>
    <m/>
    <m/>
    <m/>
    <m/>
    <s v="I"/>
    <s v="A"/>
    <m/>
    <m/>
    <m/>
    <s v="No"/>
    <m/>
    <m/>
    <m/>
    <m/>
    <m/>
    <m/>
  </r>
  <r>
    <n v="1598"/>
    <x v="25"/>
    <s v="Survey Helper"/>
    <s v="MIN/Q0214"/>
    <x v="5"/>
    <m/>
    <m/>
    <m/>
    <m/>
    <m/>
    <n v="3"/>
    <n v="1"/>
    <s v="10th Class/ ITI"/>
    <m/>
    <m/>
    <n v="250"/>
    <m/>
    <m/>
    <m/>
    <m/>
    <m/>
    <m/>
    <s v="I"/>
    <s v="A"/>
    <m/>
    <m/>
    <m/>
    <s v="No"/>
    <m/>
    <m/>
    <m/>
    <m/>
    <m/>
    <m/>
  </r>
  <r>
    <n v="1599"/>
    <x v="26"/>
    <s v="Powder Coater"/>
    <s v="PCS/Q5102"/>
    <x v="1"/>
    <m/>
    <m/>
    <m/>
    <m/>
    <m/>
    <n v="7"/>
    <n v="1"/>
    <s v="10th Class ,Preferably"/>
    <n v="96"/>
    <n v="144"/>
    <n v="240"/>
    <m/>
    <m/>
    <m/>
    <m/>
    <s v="Yes"/>
    <s v="Yes"/>
    <s v="II"/>
    <s v="A"/>
    <s v="Yes"/>
    <m/>
    <m/>
    <s v="Yes"/>
    <m/>
    <s v="15th Meeting"/>
    <m/>
    <m/>
    <m/>
    <m/>
  </r>
  <r>
    <n v="1600"/>
    <x v="26"/>
    <s v="Paint Production QC In-charge"/>
    <s v="PCS/Q0505"/>
    <x v="3"/>
    <m/>
    <m/>
    <m/>
    <m/>
    <m/>
    <n v="5"/>
    <n v="1"/>
    <s v="12th Class"/>
    <n v="96"/>
    <n v="144"/>
    <n v="240"/>
    <m/>
    <m/>
    <m/>
    <m/>
    <s v="Yes"/>
    <m/>
    <m/>
    <m/>
    <m/>
    <m/>
    <m/>
    <s v="Yes"/>
    <m/>
    <s v="15th Meeting"/>
    <m/>
    <m/>
    <m/>
    <m/>
  </r>
  <r>
    <n v="1601"/>
    <x v="26"/>
    <s v="Paint Mixing Operator"/>
    <s v="PCS/Q0508"/>
    <x v="0"/>
    <m/>
    <m/>
    <m/>
    <m/>
    <m/>
    <n v="5"/>
    <n v="1"/>
    <s v="10th Class ,Preferably"/>
    <n v="96"/>
    <n v="144"/>
    <n v="240"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02"/>
    <x v="26"/>
    <s v="Tinting Operator"/>
    <s v="PCS/Q0509"/>
    <x v="1"/>
    <m/>
    <m/>
    <m/>
    <m/>
    <m/>
    <n v="7"/>
    <n v="1"/>
    <s v="10th Standard"/>
    <n v="96"/>
    <n v="144"/>
    <n v="240"/>
    <m/>
    <m/>
    <m/>
    <m/>
    <s v="Yes"/>
    <m/>
    <m/>
    <m/>
    <m/>
    <m/>
    <m/>
    <s v="Yes"/>
    <m/>
    <s v="17th Meeting"/>
    <m/>
    <m/>
    <m/>
    <m/>
  </r>
  <r>
    <n v="1603"/>
    <x v="26"/>
    <s v="Air Classification Mill Operator"/>
    <s v="PCS/Q0601"/>
    <x v="1"/>
    <m/>
    <m/>
    <m/>
    <m/>
    <m/>
    <n v="4"/>
    <n v="1"/>
    <s v="10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4"/>
    <x v="26"/>
    <s v="Powder Paint Extrusion Operator"/>
    <s v="PCS/Q0602"/>
    <x v="0"/>
    <m/>
    <m/>
    <m/>
    <m/>
    <m/>
    <n v="5"/>
    <n v="1"/>
    <s v="5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5"/>
    <x v="26"/>
    <s v="Tumbling Operator"/>
    <s v="PCS/Q0603"/>
    <x v="0"/>
    <m/>
    <m/>
    <m/>
    <m/>
    <m/>
    <n v="4"/>
    <n v="1"/>
    <s v="5th Class ,Preferably"/>
    <m/>
    <m/>
    <m/>
    <m/>
    <m/>
    <m/>
    <m/>
    <m/>
    <m/>
    <m/>
    <m/>
    <m/>
    <m/>
    <m/>
    <s v="Yes"/>
    <m/>
    <s v="15th Meeting"/>
    <m/>
    <m/>
    <m/>
    <m/>
  </r>
  <r>
    <n v="1606"/>
    <x v="26"/>
    <s v="Protective and Marine Painter"/>
    <s v="PCS/Q5109"/>
    <x v="1"/>
    <m/>
    <m/>
    <m/>
    <m/>
    <m/>
    <n v="6"/>
    <n v="1"/>
    <s v="8th Class, 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7"/>
    <x v="26"/>
    <s v="Dispersion Operator"/>
    <s v="PCS/Q0507"/>
    <x v="1"/>
    <m/>
    <m/>
    <m/>
    <m/>
    <m/>
    <n v="6"/>
    <n v="1"/>
    <s v="10th Class ,Preferably"/>
    <n v="96"/>
    <n v="144"/>
    <n v="240"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08"/>
    <x v="26"/>
    <s v="Shop Tinting Assistant"/>
    <s v="PCS/Q5007"/>
    <x v="1"/>
    <m/>
    <m/>
    <m/>
    <m/>
    <m/>
    <n v="5"/>
    <n v="1"/>
    <s v="8th Class, Preferably"/>
    <m/>
    <m/>
    <m/>
    <m/>
    <m/>
    <m/>
    <m/>
    <m/>
    <m/>
    <m/>
    <m/>
    <m/>
    <m/>
    <m/>
    <s v="Yes"/>
    <m/>
    <s v="15th Meeting"/>
    <m/>
    <m/>
    <m/>
    <m/>
  </r>
  <r>
    <n v="1609"/>
    <x v="26"/>
    <s v="Technical Sales Representative-Paints"/>
    <s v="PCS/Q0102"/>
    <x v="3"/>
    <m/>
    <m/>
    <m/>
    <m/>
    <m/>
    <n v="6"/>
    <n v="1"/>
    <s v="BSc. Chemistry"/>
    <n v="96"/>
    <n v="144"/>
    <n v="240"/>
    <m/>
    <m/>
    <m/>
    <m/>
    <s v="Yes"/>
    <m/>
    <m/>
    <m/>
    <m/>
    <s v="Addl Ready"/>
    <m/>
    <s v="Yes"/>
    <m/>
    <s v="15th Meeting"/>
    <m/>
    <m/>
    <m/>
    <m/>
  </r>
  <r>
    <n v="1610"/>
    <x v="26"/>
    <s v="Paint QC Chemist (RM and FG)"/>
    <s v="PCS/Q0802"/>
    <x v="3"/>
    <m/>
    <m/>
    <m/>
    <m/>
    <m/>
    <n v="5"/>
    <n v="1"/>
    <s v="BSc Chemistry"/>
    <m/>
    <m/>
    <m/>
    <m/>
    <m/>
    <m/>
    <m/>
    <m/>
    <m/>
    <m/>
    <m/>
    <m/>
    <m/>
    <m/>
    <s v="Yes"/>
    <m/>
    <s v="17th Meeting"/>
    <m/>
    <m/>
    <m/>
    <m/>
  </r>
  <r>
    <n v="1611"/>
    <x v="26"/>
    <s v="General Industrial (Liquid) Painter"/>
    <s v="PCS/Q5108"/>
    <x v="1"/>
    <m/>
    <m/>
    <m/>
    <m/>
    <m/>
    <n v="7"/>
    <n v="1"/>
    <s v="5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12"/>
    <x v="26"/>
    <s v="Paint Filling and Packing Operator"/>
    <s v="PCS/Q0902"/>
    <x v="0"/>
    <m/>
    <m/>
    <m/>
    <m/>
    <m/>
    <n v="6"/>
    <n v="1"/>
    <s v="8th Class, Preferably"/>
    <n v="96"/>
    <n v="144"/>
    <n v="240"/>
    <m/>
    <m/>
    <m/>
    <m/>
    <s v="Yes"/>
    <m/>
    <m/>
    <m/>
    <m/>
    <s v="Addl Ready"/>
    <m/>
    <s v="Yes"/>
    <m/>
    <s v="17th Meeting"/>
    <m/>
    <m/>
    <m/>
    <m/>
  </r>
  <r>
    <n v="1613"/>
    <x v="26"/>
    <s v="Liquid Paint Processing Operator"/>
    <s v="PCS/Q0510"/>
    <x v="1"/>
    <m/>
    <m/>
    <m/>
    <m/>
    <m/>
    <n v="7"/>
    <n v="1"/>
    <s v="10th standard"/>
    <m/>
    <m/>
    <m/>
    <m/>
    <m/>
    <m/>
    <m/>
    <m/>
    <m/>
    <m/>
    <m/>
    <m/>
    <m/>
    <m/>
    <s v="No"/>
    <s v="As decided in 17th NSQC"/>
    <s v="17th Meeting"/>
    <m/>
    <m/>
    <m/>
    <m/>
  </r>
  <r>
    <n v="1614"/>
    <x v="26"/>
    <s v="Wood  Polisher"/>
    <s v="PCS/Q5004"/>
    <x v="1"/>
    <m/>
    <m/>
    <m/>
    <m/>
    <m/>
    <n v="6"/>
    <n v="1"/>
    <s v="5th standard"/>
    <m/>
    <m/>
    <m/>
    <m/>
    <m/>
    <m/>
    <m/>
    <m/>
    <m/>
    <m/>
    <m/>
    <m/>
    <m/>
    <m/>
    <s v="No"/>
    <d v="2017-07-25T00:00:00"/>
    <m/>
    <m/>
    <m/>
    <m/>
    <m/>
  </r>
  <r>
    <n v="1615"/>
    <x v="26"/>
    <s v="Painting Helper"/>
    <s v="PCS/Q5005"/>
    <x v="5"/>
    <m/>
    <m/>
    <m/>
    <m/>
    <m/>
    <n v="4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6"/>
    <x v="26"/>
    <s v="Decorative Painter "/>
    <s v="PCS/Q5002"/>
    <x v="1"/>
    <s v="Options"/>
    <n v="1"/>
    <s v="O1: Texture Painter"/>
    <n v="6"/>
    <n v="1"/>
    <n v="7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7"/>
    <x v="26"/>
    <s v="Supervisor - Decorative Application"/>
    <s v="PCS/Q5001"/>
    <x v="3"/>
    <m/>
    <m/>
    <m/>
    <m/>
    <m/>
    <n v="6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8"/>
    <x v="27"/>
    <s v="Plumber (General)"/>
    <s v="PSC/Q0104"/>
    <x v="0"/>
    <m/>
    <m/>
    <m/>
    <m/>
    <m/>
    <n v="4"/>
    <n v="1"/>
    <s v="5th Class (To be revised to 10th post 31st December, 2017)"/>
    <n v="120"/>
    <n v="200"/>
    <n v="320"/>
    <m/>
    <m/>
    <m/>
    <m/>
    <s v="Yes"/>
    <s v="Yes"/>
    <s v="I"/>
    <s v="A"/>
    <s v="Yes"/>
    <m/>
    <m/>
    <s v="Yes"/>
    <m/>
    <s v="4th Meeting; 5th Meeting"/>
    <m/>
    <m/>
    <m/>
    <m/>
  </r>
  <r>
    <n v="1619"/>
    <x v="27"/>
    <s v="Plumbing mason"/>
    <s v="PSC/Q0106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0"/>
    <x v="27"/>
    <s v="Plumber (Pipeline)"/>
    <s v="PSC/Q0107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1"/>
    <x v="27"/>
    <s v="Plumber (Maintenance and servicing)"/>
    <s v="PSC/Q0112"/>
    <x v="0"/>
    <m/>
    <m/>
    <m/>
    <m/>
    <m/>
    <n v="3"/>
    <n v="1"/>
    <s v="8th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2"/>
    <x v="27"/>
    <s v="Plumbing Supervisor"/>
    <s v="PSC/Q0114"/>
    <x v="2"/>
    <m/>
    <m/>
    <m/>
    <m/>
    <m/>
    <n v="6"/>
    <n v="1"/>
    <s v="12th Class/ Diploma"/>
    <m/>
    <m/>
    <m/>
    <m/>
    <m/>
    <m/>
    <m/>
    <m/>
    <m/>
    <m/>
    <m/>
    <m/>
    <m/>
    <m/>
    <s v="No"/>
    <m/>
    <s v="5th Meeting"/>
    <m/>
    <m/>
    <m/>
    <m/>
  </r>
  <r>
    <n v="1623"/>
    <x v="27"/>
    <s v="Plumber (Maintenance and servicing Assistant)"/>
    <s v="PSC/Q0109"/>
    <x v="5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s v="No"/>
    <m/>
    <s v="5th Meeting"/>
    <m/>
    <m/>
    <m/>
    <m/>
  </r>
  <r>
    <n v="1624"/>
    <x v="27"/>
    <s v="Plumber General (Assistant)"/>
    <s v="PSC/Q0102"/>
    <x v="5"/>
    <m/>
    <m/>
    <m/>
    <m/>
    <m/>
    <n v="3"/>
    <n v="1"/>
    <s v="5th Class (To be revised to 9th post 31st December, 2017)"/>
    <n v="80"/>
    <n v="120"/>
    <n v="200"/>
    <m/>
    <m/>
    <m/>
    <m/>
    <s v="Yes"/>
    <m/>
    <m/>
    <m/>
    <m/>
    <m/>
    <m/>
    <s v="No"/>
    <m/>
    <s v="4th Meeting; 5th Meeting"/>
    <m/>
    <m/>
    <m/>
    <m/>
  </r>
  <r>
    <n v="1625"/>
    <x v="27"/>
    <s v="Plumber General (helper)"/>
    <s v="PSC/Q0101"/>
    <x v="7"/>
    <m/>
    <m/>
    <m/>
    <m/>
    <m/>
    <n v="3"/>
    <n v="1"/>
    <s v="5th Class (To be revised to 8th post 31st December, 2017)"/>
    <n v="80"/>
    <n v="120"/>
    <n v="200"/>
    <m/>
    <m/>
    <m/>
    <m/>
    <s v="Yes"/>
    <s v="Yes"/>
    <m/>
    <m/>
    <m/>
    <m/>
    <m/>
    <s v="No"/>
    <m/>
    <s v="4th Meeting; 5th Meeting"/>
    <m/>
    <m/>
    <m/>
    <m/>
  </r>
  <r>
    <n v="1626"/>
    <x v="27"/>
    <s v="Plumber (After Sales Service)"/>
    <s v="PSC/Q0303"/>
    <x v="0"/>
    <m/>
    <m/>
    <m/>
    <m/>
    <m/>
    <n v="3"/>
    <n v="1"/>
    <s v="8th Class"/>
    <n v="70"/>
    <n v="130"/>
    <n v="200"/>
    <m/>
    <m/>
    <m/>
    <m/>
    <s v="Yes"/>
    <s v="Yes"/>
    <s v="I"/>
    <s v="A"/>
    <s v="Yes"/>
    <m/>
    <m/>
    <s v="Yes"/>
    <m/>
    <s v="8th Meeting"/>
    <m/>
    <m/>
    <m/>
    <m/>
  </r>
  <r>
    <n v="1627"/>
    <x v="27"/>
    <s v="Plumbing Product Sales officer"/>
    <s v="PSC/Q0302"/>
    <x v="0"/>
    <m/>
    <m/>
    <m/>
    <m/>
    <m/>
    <n v="3"/>
    <n v="1"/>
    <s v="12th Class/ Certificate Courses in Sales"/>
    <n v="120"/>
    <n v="200"/>
    <n v="320"/>
    <m/>
    <m/>
    <m/>
    <m/>
    <s v="Yes"/>
    <s v="Yes"/>
    <s v="I"/>
    <s v="A"/>
    <s v="Yes"/>
    <m/>
    <m/>
    <s v="Yes"/>
    <m/>
    <s v="8th Meeting"/>
    <m/>
    <m/>
    <m/>
    <m/>
  </r>
  <r>
    <n v="1628"/>
    <x v="27"/>
    <s v="Plumbing Draftsman"/>
    <s v="PSC/Q0201"/>
    <x v="3"/>
    <m/>
    <m/>
    <m/>
    <m/>
    <m/>
    <n v="3"/>
    <n v="1"/>
    <s v="ITI / AutoCAD certificate"/>
    <m/>
    <m/>
    <m/>
    <m/>
    <m/>
    <m/>
    <m/>
    <m/>
    <m/>
    <m/>
    <m/>
    <m/>
    <m/>
    <m/>
    <s v="No"/>
    <m/>
    <s v="4th Meeting; 5th Meeting"/>
    <m/>
    <m/>
    <m/>
    <m/>
  </r>
  <r>
    <n v="1629"/>
    <x v="27"/>
    <s v="Plumbing Products Sales Assistant "/>
    <s v="PSC/Q0301"/>
    <x v="5"/>
    <m/>
    <m/>
    <m/>
    <m/>
    <m/>
    <n v="3"/>
    <n v="1"/>
    <s v="9th Class"/>
    <m/>
    <m/>
    <n v="200"/>
    <m/>
    <m/>
    <m/>
    <m/>
    <m/>
    <m/>
    <m/>
    <m/>
    <m/>
    <m/>
    <m/>
    <s v="No"/>
    <m/>
    <s v="8th Meeting"/>
    <m/>
    <m/>
    <m/>
    <m/>
  </r>
  <r>
    <n v="1630"/>
    <x v="27"/>
    <s v="Wastewater system design engineer "/>
    <s v="PSC/Q0207"/>
    <x v="6"/>
    <m/>
    <m/>
    <m/>
    <m/>
    <m/>
    <n v="6"/>
    <n v="1"/>
    <s v="Diploma / Degree in Civil Engineering"/>
    <m/>
    <m/>
    <m/>
    <m/>
    <m/>
    <m/>
    <m/>
    <m/>
    <m/>
    <m/>
    <m/>
    <m/>
    <m/>
    <m/>
    <s v="No"/>
    <m/>
    <s v="8th Meeting"/>
    <m/>
    <m/>
    <m/>
    <m/>
  </r>
  <r>
    <n v="1631"/>
    <x v="27"/>
    <s v="Public health system design engineer"/>
    <s v="PSC/Q0206"/>
    <x v="6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s v="No"/>
    <m/>
    <s v="8th Meeting"/>
    <m/>
    <m/>
    <m/>
    <m/>
  </r>
  <r>
    <n v="1632"/>
    <x v="27"/>
    <s v="Bathroom and kitchen designer"/>
    <s v="PSC/Q0204"/>
    <x v="2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s v="No"/>
    <m/>
    <s v="8th Meeting"/>
    <m/>
    <m/>
    <m/>
    <m/>
  </r>
  <r>
    <n v="1633"/>
    <x v="27"/>
    <s v="groundwater engineer"/>
    <s v="PSC/Q0202"/>
    <x v="4"/>
    <m/>
    <m/>
    <m/>
    <m/>
    <m/>
    <n v="3"/>
    <n v="1"/>
    <s v="Diploma in Civil / Mech. Engg."/>
    <m/>
    <m/>
    <m/>
    <m/>
    <m/>
    <m/>
    <m/>
    <m/>
    <m/>
    <m/>
    <m/>
    <m/>
    <m/>
    <m/>
    <s v="No"/>
    <m/>
    <s v="8th Meeting"/>
    <m/>
    <m/>
    <m/>
    <m/>
  </r>
  <r>
    <n v="1634"/>
    <x v="27"/>
    <s v="Municipal Water and Sewage assessor"/>
    <s v="PSC/Q0203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8th Meeting"/>
    <m/>
    <m/>
    <m/>
    <m/>
  </r>
  <r>
    <n v="1635"/>
    <x v="27"/>
    <s v="Plumbing site engineer"/>
    <s v="PSC/Q0115"/>
    <x v="4"/>
    <m/>
    <m/>
    <m/>
    <m/>
    <m/>
    <n v="10"/>
    <n v="1"/>
    <s v="Degree / Diploma in Civil Engineering"/>
    <m/>
    <m/>
    <m/>
    <m/>
    <m/>
    <m/>
    <m/>
    <m/>
    <m/>
    <m/>
    <m/>
    <m/>
    <m/>
    <m/>
    <s v="No"/>
    <m/>
    <s v="5th Meeting"/>
    <m/>
    <m/>
    <m/>
    <m/>
  </r>
  <r>
    <n v="1636"/>
    <x v="27"/>
    <s v="Plumbing Foreman"/>
    <s v="PSC/Q0113"/>
    <x v="3"/>
    <m/>
    <m/>
    <m/>
    <m/>
    <m/>
    <n v="5"/>
    <n v="1"/>
    <s v="12th Class,Pass out / ITI"/>
    <m/>
    <m/>
    <m/>
    <m/>
    <m/>
    <m/>
    <m/>
    <m/>
    <m/>
    <m/>
    <m/>
    <m/>
    <m/>
    <m/>
    <s v="No"/>
    <m/>
    <s v="5th Meeting"/>
    <m/>
    <m/>
    <m/>
    <m/>
  </r>
  <r>
    <n v="1637"/>
    <x v="27"/>
    <s v="Plumber (operations)"/>
    <s v="PSC/Q0108"/>
    <x v="0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38"/>
    <x v="27"/>
    <s v="Plumber (Pumps and E/M Mechanic)"/>
    <s v="PSC/Q0111"/>
    <x v="1"/>
    <m/>
    <m/>
    <m/>
    <m/>
    <m/>
    <n v="4"/>
    <n v="1"/>
    <s v="12th Class"/>
    <m/>
    <m/>
    <m/>
    <m/>
    <m/>
    <m/>
    <m/>
    <m/>
    <m/>
    <m/>
    <m/>
    <m/>
    <m/>
    <m/>
    <s v="No"/>
    <m/>
    <s v="5th Meeting"/>
    <m/>
    <m/>
    <m/>
    <m/>
  </r>
  <r>
    <n v="1639"/>
    <x v="27"/>
    <s v="Plumber (General) - II"/>
    <s v="PSC/Q0110"/>
    <x v="1"/>
    <m/>
    <m/>
    <m/>
    <m/>
    <m/>
    <n v="5"/>
    <n v="1"/>
    <s v="8th Class (To be revised to 11th post 31st December, 2017)"/>
    <n v="278"/>
    <n v="418"/>
    <n v="696"/>
    <m/>
    <m/>
    <m/>
    <m/>
    <s v="Yes"/>
    <m/>
    <s v="I"/>
    <s v="B"/>
    <m/>
    <m/>
    <m/>
    <s v="No"/>
    <m/>
    <s v="5th Meeting"/>
    <m/>
    <m/>
    <m/>
    <m/>
  </r>
  <r>
    <n v="1640"/>
    <x v="27"/>
    <s v="Plumber  (Welder)"/>
    <s v="PSC/Q0105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41"/>
    <x v="27"/>
    <s v="plumber (Welding assistant)"/>
    <s v="PSC/Q0103"/>
    <x v="5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s v="No"/>
    <m/>
    <s v="4th Meeting; 5th Meeting"/>
    <m/>
    <m/>
    <m/>
    <m/>
  </r>
  <r>
    <n v="1642"/>
    <x v="27"/>
    <s v="fire protection systems designer"/>
    <s v="PSC/Q0205"/>
    <x v="4"/>
    <m/>
    <m/>
    <m/>
    <m/>
    <m/>
    <n v="5"/>
    <n v="1"/>
    <s v="Diploma in Civil / Mechanical Engineering"/>
    <m/>
    <m/>
    <m/>
    <m/>
    <m/>
    <m/>
    <m/>
    <m/>
    <m/>
    <m/>
    <m/>
    <m/>
    <m/>
    <m/>
    <s v="No"/>
    <m/>
    <s v="8th Meeting"/>
    <m/>
    <m/>
    <m/>
    <m/>
  </r>
  <r>
    <n v="1643"/>
    <x v="28"/>
    <s v="Technical helper Electrical- Thermal Power Generation"/>
    <s v="PSS/Q1003"/>
    <x v="5"/>
    <m/>
    <m/>
    <m/>
    <m/>
    <m/>
    <n v="3"/>
    <n v="1"/>
    <s v="10th pass"/>
    <m/>
    <m/>
    <m/>
    <m/>
    <m/>
    <m/>
    <m/>
    <m/>
    <m/>
    <m/>
    <m/>
    <m/>
    <m/>
    <m/>
    <s v="No"/>
    <m/>
    <m/>
    <m/>
    <m/>
    <m/>
    <m/>
  </r>
  <r>
    <n v="1644"/>
    <x v="28"/>
    <s v="Operator Coal Handling - Thermal Power Generation"/>
    <s v="PSS/Q1004"/>
    <x v="1"/>
    <m/>
    <m/>
    <m/>
    <m/>
    <m/>
    <n v="3"/>
    <n v="1"/>
    <s v="ITI (Electrical/Mechanical)"/>
    <m/>
    <m/>
    <m/>
    <m/>
    <m/>
    <m/>
    <m/>
    <m/>
    <m/>
    <m/>
    <m/>
    <m/>
    <m/>
    <m/>
    <s v="No"/>
    <m/>
    <m/>
    <m/>
    <m/>
    <m/>
    <m/>
  </r>
  <r>
    <n v="1645"/>
    <x v="28"/>
    <s v="Operator Ash Handling - Thermal Power Generation"/>
    <s v="PSS/Q1001"/>
    <x v="1"/>
    <m/>
    <m/>
    <m/>
    <m/>
    <m/>
    <n v="3"/>
    <n v="1"/>
    <s v="ITI (Electrical/Mechanical)"/>
    <m/>
    <m/>
    <m/>
    <m/>
    <m/>
    <m/>
    <m/>
    <m/>
    <m/>
    <m/>
    <m/>
    <m/>
    <m/>
    <m/>
    <s v="No"/>
    <m/>
    <m/>
    <m/>
    <m/>
    <m/>
    <m/>
  </r>
  <r>
    <n v="1646"/>
    <x v="28"/>
    <s v="Operator Water treatment - Thermal Power Generation"/>
    <s v="PSS/Q1006"/>
    <x v="1"/>
    <m/>
    <m/>
    <m/>
    <m/>
    <m/>
    <n v="3"/>
    <n v="1"/>
    <s v="ITI (with 10+2 science background)"/>
    <m/>
    <m/>
    <m/>
    <m/>
    <m/>
    <m/>
    <m/>
    <m/>
    <m/>
    <m/>
    <m/>
    <m/>
    <m/>
    <m/>
    <s v="No"/>
    <m/>
    <m/>
    <m/>
    <m/>
    <m/>
    <m/>
  </r>
  <r>
    <n v="1647"/>
    <x v="28"/>
    <s v="Technical Helper Mechanical- Thermal Power Generation"/>
    <s v="PSS/Q1005"/>
    <x v="5"/>
    <m/>
    <m/>
    <m/>
    <m/>
    <m/>
    <n v="3"/>
    <n v="1"/>
    <s v="10th pass"/>
    <m/>
    <m/>
    <m/>
    <m/>
    <m/>
    <m/>
    <m/>
    <m/>
    <m/>
    <m/>
    <m/>
    <m/>
    <m/>
    <m/>
    <s v="No"/>
    <m/>
    <m/>
    <m/>
    <m/>
    <m/>
    <m/>
  </r>
  <r>
    <n v="1648"/>
    <x v="28"/>
    <s v="Cable Jointer Electrical Power System"/>
    <s v="PSS/Q1002"/>
    <x v="1"/>
    <m/>
    <m/>
    <m/>
    <m/>
    <m/>
    <n v="3"/>
    <n v="1"/>
    <s v="8th pass"/>
    <n v="65"/>
    <n v="135"/>
    <n v="200"/>
    <m/>
    <m/>
    <m/>
    <m/>
    <m/>
    <m/>
    <m/>
    <m/>
    <m/>
    <m/>
    <m/>
    <s v="No"/>
    <m/>
    <m/>
    <m/>
    <m/>
    <m/>
    <m/>
  </r>
  <r>
    <n v="1649"/>
    <x v="28"/>
    <s v="Tower Foundation Power Transmission"/>
    <s v="PSS/Q2004"/>
    <x v="1"/>
    <m/>
    <m/>
    <m/>
    <m/>
    <m/>
    <n v="3"/>
    <n v="1"/>
    <s v="10th Standard"/>
    <m/>
    <m/>
    <m/>
    <m/>
    <m/>
    <m/>
    <m/>
    <m/>
    <m/>
    <m/>
    <m/>
    <m/>
    <m/>
    <m/>
    <s v="No"/>
    <m/>
    <m/>
    <m/>
    <m/>
    <m/>
    <m/>
  </r>
  <r>
    <n v="1650"/>
    <x v="28"/>
    <s v="Assistant- Tower Erection Power Transmission"/>
    <s v="PSS/Q2003"/>
    <x v="0"/>
    <m/>
    <m/>
    <m/>
    <m/>
    <m/>
    <n v="3"/>
    <n v="1"/>
    <s v="10th Standard"/>
    <m/>
    <m/>
    <m/>
    <m/>
    <m/>
    <m/>
    <m/>
    <m/>
    <m/>
    <m/>
    <m/>
    <m/>
    <m/>
    <m/>
    <s v="No"/>
    <m/>
    <m/>
    <m/>
    <m/>
    <m/>
    <m/>
  </r>
  <r>
    <n v="1651"/>
    <x v="28"/>
    <s v="Surveyor- Transmission Line"/>
    <s v="PSS/Q2002"/>
    <x v="1"/>
    <m/>
    <m/>
    <m/>
    <m/>
    <m/>
    <n v="3"/>
    <n v="1"/>
    <s v="BE/B.Tech (Electrical)"/>
    <m/>
    <m/>
    <m/>
    <m/>
    <m/>
    <m/>
    <m/>
    <m/>
    <m/>
    <m/>
    <m/>
    <m/>
    <m/>
    <m/>
    <s v="No"/>
    <m/>
    <m/>
    <m/>
    <m/>
    <m/>
    <m/>
  </r>
  <r>
    <n v="1652"/>
    <x v="28"/>
    <s v="Engineer –Power Distribution"/>
    <s v="PSS/Q7001"/>
    <x v="2"/>
    <m/>
    <m/>
    <m/>
    <m/>
    <m/>
    <n v="4"/>
    <n v="1"/>
    <s v="BE/B.Tech (Electrical)"/>
    <m/>
    <m/>
    <m/>
    <m/>
    <m/>
    <m/>
    <m/>
    <m/>
    <m/>
    <m/>
    <m/>
    <m/>
    <m/>
    <m/>
    <s v="No"/>
    <m/>
    <m/>
    <m/>
    <m/>
    <m/>
    <m/>
  </r>
  <r>
    <n v="1653"/>
    <x v="28"/>
    <s v="Junior Engineer (JE)-Power Distribution"/>
    <s v="PSS/Q3004"/>
    <x v="3"/>
    <m/>
    <m/>
    <m/>
    <m/>
    <m/>
    <n v="4"/>
    <n v="1"/>
    <s v="Diploma in Engineering (Electrical)"/>
    <m/>
    <m/>
    <m/>
    <m/>
    <m/>
    <m/>
    <m/>
    <m/>
    <m/>
    <m/>
    <m/>
    <m/>
    <m/>
    <m/>
    <s v="No"/>
    <m/>
    <m/>
    <m/>
    <m/>
    <m/>
    <m/>
  </r>
  <r>
    <n v="1654"/>
    <x v="28"/>
    <s v="Distribution Lineman "/>
    <s v="PSS/Q0102"/>
    <x v="1"/>
    <m/>
    <m/>
    <m/>
    <m/>
    <m/>
    <n v="4"/>
    <n v="1"/>
    <s v="8th Class (10th/ITI preferred) Standard"/>
    <n v="117"/>
    <n v="233"/>
    <n v="350"/>
    <m/>
    <m/>
    <m/>
    <m/>
    <s v="Yes"/>
    <s v="Yes"/>
    <s v="I"/>
    <s v="A"/>
    <s v="Yes"/>
    <m/>
    <m/>
    <s v="Yes"/>
    <m/>
    <s v="8th Meeting"/>
    <m/>
    <m/>
    <m/>
    <m/>
  </r>
  <r>
    <n v="1655"/>
    <x v="28"/>
    <s v="Technical Helper Distribution"/>
    <s v="PSS/Q0101"/>
    <x v="5"/>
    <m/>
    <m/>
    <m/>
    <m/>
    <m/>
    <n v="6"/>
    <n v="1"/>
    <s v="8th Class"/>
    <n v="52"/>
    <n v="123"/>
    <n v="175"/>
    <m/>
    <m/>
    <m/>
    <m/>
    <s v="Yes"/>
    <s v="Yes"/>
    <m/>
    <m/>
    <m/>
    <m/>
    <m/>
    <s v="Yes"/>
    <m/>
    <s v="8th Meeting"/>
    <m/>
    <m/>
    <m/>
    <m/>
  </r>
  <r>
    <n v="1656"/>
    <x v="28"/>
    <s v="Senior Lineman Distribution"/>
    <s v="PSS/Q0103"/>
    <x v="3"/>
    <m/>
    <m/>
    <m/>
    <m/>
    <m/>
    <n v="6"/>
    <n v="1"/>
    <s v="8th Class"/>
    <n v="120"/>
    <n v="230"/>
    <n v="350"/>
    <m/>
    <m/>
    <m/>
    <m/>
    <s v="Yes"/>
    <s v="Yes"/>
    <m/>
    <m/>
    <m/>
    <s v="Cat 1 (Phase 1)"/>
    <m/>
    <s v="Yes"/>
    <m/>
    <s v="8th Meeting"/>
    <m/>
    <m/>
    <m/>
    <m/>
  </r>
  <r>
    <n v="1657"/>
    <x v="28"/>
    <s v="Lineman Construction-Distribution"/>
    <s v="PSS/Q0108"/>
    <x v="1"/>
    <m/>
    <m/>
    <m/>
    <m/>
    <m/>
    <n v="4"/>
    <n v="1"/>
    <s v="8th Class"/>
    <n v="58"/>
    <n v="117"/>
    <n v="175"/>
    <m/>
    <m/>
    <m/>
    <m/>
    <s v="Yes"/>
    <m/>
    <m/>
    <m/>
    <m/>
    <m/>
    <m/>
    <s v="No"/>
    <m/>
    <s v="8th Meeting"/>
    <m/>
    <m/>
    <m/>
    <m/>
  </r>
  <r>
    <n v="1658"/>
    <x v="28"/>
    <s v="Helper: Power System (Transmission)"/>
    <s v="PSS/Q0104"/>
    <x v="5"/>
    <m/>
    <m/>
    <m/>
    <m/>
    <m/>
    <n v="3"/>
    <n v="1"/>
    <s v="8th Class"/>
    <m/>
    <m/>
    <n v="400"/>
    <m/>
    <m/>
    <m/>
    <m/>
    <m/>
    <m/>
    <m/>
    <m/>
    <m/>
    <m/>
    <m/>
    <s v="No"/>
    <m/>
    <m/>
    <m/>
    <m/>
    <m/>
    <m/>
  </r>
  <r>
    <n v="1659"/>
    <x v="28"/>
    <s v="Power System Technician (Transmission)"/>
    <s v="PSS/Q0105"/>
    <x v="1"/>
    <m/>
    <m/>
    <m/>
    <m/>
    <m/>
    <n v="3"/>
    <n v="1"/>
    <s v="10th Class"/>
    <m/>
    <m/>
    <n v="400"/>
    <m/>
    <m/>
    <m/>
    <m/>
    <m/>
    <m/>
    <m/>
    <m/>
    <m/>
    <m/>
    <m/>
    <s v="No"/>
    <m/>
    <m/>
    <m/>
    <m/>
    <m/>
    <m/>
  </r>
  <r>
    <n v="1660"/>
    <x v="28"/>
    <s v="Senior Power System Technician (Transmission)"/>
    <s v="PSS/Q0106"/>
    <x v="3"/>
    <m/>
    <m/>
    <m/>
    <m/>
    <m/>
    <n v="5"/>
    <n v="1"/>
    <s v="10th Class"/>
    <m/>
    <m/>
    <n v="400"/>
    <m/>
    <m/>
    <m/>
    <m/>
    <m/>
    <m/>
    <m/>
    <m/>
    <m/>
    <m/>
    <m/>
    <s v="No"/>
    <m/>
    <m/>
    <m/>
    <m/>
    <m/>
    <m/>
  </r>
  <r>
    <n v="1661"/>
    <x v="28"/>
    <s v="Power Plant High Pressure Welder"/>
    <s v="PSS/Q0401"/>
    <x v="1"/>
    <m/>
    <m/>
    <m/>
    <m/>
    <m/>
    <n v="6"/>
    <n v="1"/>
    <s v="12th Class"/>
    <m/>
    <m/>
    <m/>
    <m/>
    <m/>
    <m/>
    <m/>
    <m/>
    <m/>
    <m/>
    <m/>
    <m/>
    <m/>
    <m/>
    <s v="No"/>
    <m/>
    <m/>
    <m/>
    <m/>
    <m/>
    <m/>
  </r>
  <r>
    <n v="1662"/>
    <x v="28"/>
    <s v="Consumer Energy Meter Technician"/>
    <s v="PSS/Q0107"/>
    <x v="0"/>
    <m/>
    <m/>
    <m/>
    <m/>
    <m/>
    <n v="3"/>
    <n v="1"/>
    <s v="8th Class"/>
    <n v="100"/>
    <n v="250"/>
    <n v="350"/>
    <m/>
    <m/>
    <m/>
    <m/>
    <s v="Yes"/>
    <s v="Yes"/>
    <s v="I"/>
    <s v="A"/>
    <s v="Yes"/>
    <m/>
    <m/>
    <s v="Yes"/>
    <m/>
    <s v="8th Meeting"/>
    <m/>
    <m/>
    <m/>
    <m/>
  </r>
  <r>
    <n v="1663"/>
    <x v="28"/>
    <s v="Power Plant Millwright Fitter"/>
    <s v="PSS/Q0301"/>
    <x v="1"/>
    <m/>
    <m/>
    <m/>
    <m/>
    <m/>
    <n v="4"/>
    <n v="1"/>
    <s v="8th Class"/>
    <m/>
    <m/>
    <m/>
    <m/>
    <m/>
    <m/>
    <m/>
    <m/>
    <m/>
    <m/>
    <m/>
    <m/>
    <m/>
    <m/>
    <s v="No"/>
    <m/>
    <m/>
    <m/>
    <m/>
    <m/>
    <m/>
  </r>
  <r>
    <n v="1664"/>
    <x v="28"/>
    <s v="Pipe Fitters"/>
    <s v="PSS/Q0201"/>
    <x v="0"/>
    <m/>
    <m/>
    <m/>
    <m/>
    <m/>
    <n v="3"/>
    <n v="1"/>
    <s v="8th Class"/>
    <m/>
    <m/>
    <m/>
    <m/>
    <m/>
    <m/>
    <m/>
    <m/>
    <m/>
    <m/>
    <m/>
    <m/>
    <m/>
    <m/>
    <s v="No"/>
    <m/>
    <m/>
    <m/>
    <m/>
    <m/>
    <m/>
  </r>
  <r>
    <n v="1665"/>
    <x v="28"/>
    <s v="Assistant-Electricity-Meter-Reader-Billing-and-Cash-Collector"/>
    <s v="PSS/Q3001"/>
    <x v="0"/>
    <m/>
    <m/>
    <m/>
    <m/>
    <m/>
    <n v="2"/>
    <n v="1"/>
    <s v="10th Class"/>
    <n v="65"/>
    <n v="135"/>
    <n v="200"/>
    <m/>
    <m/>
    <m/>
    <m/>
    <s v="Yes"/>
    <s v="Yes"/>
    <s v="I"/>
    <s v="A"/>
    <s v="Yes"/>
    <m/>
    <m/>
    <s v="Yes"/>
    <m/>
    <m/>
    <m/>
    <m/>
    <m/>
    <m/>
  </r>
  <r>
    <n v="1666"/>
    <x v="28"/>
    <s v="Assistant Technician -Street Light Installation &amp; Maintenance"/>
    <s v="PSS/Q6003"/>
    <x v="0"/>
    <m/>
    <m/>
    <m/>
    <m/>
    <m/>
    <n v="4"/>
    <n v="1"/>
    <s v="10th Class"/>
    <n v="65"/>
    <n v="135"/>
    <n v="200"/>
    <m/>
    <m/>
    <m/>
    <m/>
    <s v="Yes"/>
    <s v="Yes"/>
    <s v="I"/>
    <s v="A"/>
    <s v="Yes"/>
    <m/>
    <m/>
    <s v="Yes"/>
    <m/>
    <m/>
    <m/>
    <m/>
    <m/>
    <m/>
  </r>
  <r>
    <n v="1667"/>
    <x v="28"/>
    <s v="Technician- Distribution Transformer Repair"/>
    <s v="PSS/Q3003"/>
    <x v="1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s v="Yes"/>
    <m/>
    <m/>
    <m/>
    <m/>
    <m/>
    <m/>
  </r>
  <r>
    <n v="1668"/>
    <x v="28"/>
    <s v="Attendant Sub-Station (66/11, 33/11 KV)- Power Distribution"/>
    <s v="PSS/Q3002"/>
    <x v="0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s v="Yes"/>
    <m/>
    <m/>
    <m/>
    <m/>
    <m/>
    <m/>
  </r>
  <r>
    <n v="1669"/>
    <x v="28"/>
    <s v="Assistant-GIS-Mapping-Power-Distribution"/>
    <s v="PSS/Q3006"/>
    <x v="0"/>
    <m/>
    <m/>
    <m/>
    <m/>
    <m/>
    <n v="3"/>
    <n v="1"/>
    <s v="12th Class"/>
    <m/>
    <m/>
    <m/>
    <m/>
    <m/>
    <m/>
    <m/>
    <m/>
    <m/>
    <m/>
    <m/>
    <m/>
    <m/>
    <m/>
    <s v="No"/>
    <m/>
    <m/>
    <m/>
    <m/>
    <m/>
    <m/>
  </r>
  <r>
    <n v="1670"/>
    <x v="28"/>
    <s v="Technician-Sub-Station-Erection-&amp;-Commissioning-Power-Distribution"/>
    <s v="PSS/Q3007"/>
    <x v="1"/>
    <m/>
    <m/>
    <m/>
    <m/>
    <m/>
    <n v="5"/>
    <n v="1"/>
    <s v="ITI in Electrician trade"/>
    <m/>
    <m/>
    <m/>
    <m/>
    <m/>
    <m/>
    <m/>
    <m/>
    <m/>
    <m/>
    <m/>
    <m/>
    <m/>
    <m/>
    <s v="No"/>
    <m/>
    <m/>
    <m/>
    <m/>
    <m/>
    <m/>
  </r>
  <r>
    <n v="1671"/>
    <x v="28"/>
    <s v="Supervisor -Street Light Installation &amp; Maintenance"/>
    <s v="PSS/Q6002"/>
    <x v="3"/>
    <m/>
    <m/>
    <m/>
    <m/>
    <m/>
    <n v="4"/>
    <n v="1"/>
    <s v="ITI"/>
    <m/>
    <m/>
    <n v="200"/>
    <m/>
    <m/>
    <m/>
    <m/>
    <m/>
    <m/>
    <s v="I"/>
    <s v="B"/>
    <m/>
    <m/>
    <m/>
    <s v="No"/>
    <m/>
    <m/>
    <m/>
    <m/>
    <m/>
    <m/>
  </r>
  <r>
    <n v="1672"/>
    <x v="28"/>
    <s v="Engineer Power Generation- Thermal Plant Erection, Commissioning, Operation and Maintenance  "/>
    <s v="PSS/Q1007"/>
    <x v="2"/>
    <m/>
    <m/>
    <m/>
    <m/>
    <m/>
    <n v="4"/>
    <n v="1"/>
    <s v="B.Tech/B.E (Electrical)"/>
    <m/>
    <m/>
    <n v="600"/>
    <m/>
    <m/>
    <m/>
    <m/>
    <m/>
    <m/>
    <m/>
    <m/>
    <m/>
    <m/>
    <m/>
    <s v="No"/>
    <d v="2017-05-17T00:00:00"/>
    <m/>
    <m/>
    <m/>
    <m/>
    <m/>
  </r>
  <r>
    <n v="1673"/>
    <x v="28"/>
    <s v="Engineer- Transmission "/>
    <s v="PSS/Q7003"/>
    <x v="2"/>
    <m/>
    <m/>
    <m/>
    <m/>
    <m/>
    <n v="4"/>
    <n v="1"/>
    <s v="B.Tech/B.E (Electrical)"/>
    <m/>
    <m/>
    <n v="350"/>
    <m/>
    <m/>
    <m/>
    <m/>
    <m/>
    <m/>
    <m/>
    <m/>
    <m/>
    <m/>
    <m/>
    <s v="No"/>
    <d v="2017-05-17T00:00:00"/>
    <m/>
    <m/>
    <m/>
    <m/>
    <m/>
  </r>
  <r>
    <n v="1674"/>
    <x v="28"/>
    <s v="Technician Grid  Substation Operation &amp; Maintenance (66/11 KV, 33/11 KV )"/>
    <s v="PSS/Q2001"/>
    <x v="1"/>
    <m/>
    <m/>
    <m/>
    <m/>
    <m/>
    <n v="5"/>
    <n v="1"/>
    <s v="ITI in Electrical Trade"/>
    <m/>
    <m/>
    <n v="350"/>
    <m/>
    <m/>
    <m/>
    <m/>
    <m/>
    <m/>
    <m/>
    <m/>
    <m/>
    <m/>
    <m/>
    <s v="No"/>
    <d v="2017-05-17T00:00:00"/>
    <m/>
    <m/>
    <m/>
    <m/>
    <m/>
  </r>
  <r>
    <n v="1675"/>
    <x v="28"/>
    <s v="Lineman Distribution"/>
    <s v="PSS/Q2010"/>
    <x v="1"/>
    <m/>
    <m/>
    <m/>
    <m/>
    <m/>
    <n v="6"/>
    <n v="1"/>
    <s v="10th"/>
    <n v="120"/>
    <n v="230"/>
    <n v="350"/>
    <m/>
    <m/>
    <m/>
    <m/>
    <s v="Yes"/>
    <m/>
    <s v="I"/>
    <s v="C"/>
    <m/>
    <m/>
    <m/>
    <s v="No"/>
    <d v="2017-07-25T00:00:00"/>
    <m/>
    <m/>
    <m/>
    <m/>
    <m/>
  </r>
  <r>
    <n v="1676"/>
    <x v="28"/>
    <s v="Electrician Domestic Solutions "/>
    <s v="PSS/Q6001"/>
    <x v="0"/>
    <m/>
    <m/>
    <m/>
    <m/>
    <m/>
    <n v="6"/>
    <n v="1"/>
    <s v="8th"/>
    <n v="150"/>
    <n v="200"/>
    <n v="350"/>
    <m/>
    <m/>
    <m/>
    <m/>
    <s v="Yes"/>
    <m/>
    <s v="I"/>
    <s v="C"/>
    <m/>
    <m/>
    <m/>
    <s v="No"/>
    <d v="2017-07-25T00:00:00"/>
    <m/>
    <m/>
    <m/>
    <m/>
    <m/>
  </r>
  <r>
    <n v="1677"/>
    <x v="29"/>
    <s v="Cashier"/>
    <s v="RAS/Q0102"/>
    <x v="5"/>
    <m/>
    <m/>
    <m/>
    <m/>
    <m/>
    <n v="11"/>
    <n v="1"/>
    <s v="Minimum Age - 14 Years ; Preferable Qualification shall be Minimum: Graduate"/>
    <n v="100"/>
    <n v="100"/>
    <n v="200"/>
    <m/>
    <m/>
    <m/>
    <m/>
    <s v="Yes"/>
    <m/>
    <s v=" II"/>
    <s v="A"/>
    <m/>
    <m/>
    <m/>
    <s v="No"/>
    <m/>
    <s v="6th Meeting"/>
    <m/>
    <m/>
    <m/>
    <m/>
  </r>
  <r>
    <n v="1678"/>
    <x v="29"/>
    <s v="Retail Sales Associate "/>
    <s v="RAS/Q0104"/>
    <x v="1"/>
    <m/>
    <m/>
    <m/>
    <m/>
    <m/>
    <n v="16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79"/>
    <x v="29"/>
    <s v="Store Ops Assistant"/>
    <s v="RAS/Q0101"/>
    <x v="7"/>
    <m/>
    <m/>
    <m/>
    <m/>
    <m/>
    <n v="8"/>
    <n v="1"/>
    <s v="Secondary School Grade X Passed"/>
    <n v="100"/>
    <n v="100"/>
    <n v="200"/>
    <m/>
    <m/>
    <m/>
    <m/>
    <s v="Yes"/>
    <m/>
    <s v=" II"/>
    <s v="A"/>
    <m/>
    <m/>
    <m/>
    <s v="No"/>
    <m/>
    <s v="6th Meeting"/>
    <m/>
    <m/>
    <m/>
    <m/>
  </r>
  <r>
    <n v="1680"/>
    <x v="29"/>
    <s v="Seller Activation Executive"/>
    <s v="RAS/Q0301"/>
    <x v="1"/>
    <m/>
    <m/>
    <m/>
    <m/>
    <m/>
    <n v="7"/>
    <n v="1"/>
    <s v="10th Class  Pass"/>
    <n v="140"/>
    <n v="140"/>
    <n v="280"/>
    <m/>
    <m/>
    <m/>
    <m/>
    <s v="Yes"/>
    <m/>
    <s v="II"/>
    <s v="A"/>
    <m/>
    <m/>
    <m/>
    <s v="No"/>
    <m/>
    <m/>
    <m/>
    <m/>
    <m/>
    <m/>
  </r>
  <r>
    <n v="1681"/>
    <x v="29"/>
    <s v="Digital Cataloguer"/>
    <s v="RAS/Q0302"/>
    <x v="1"/>
    <m/>
    <m/>
    <m/>
    <m/>
    <m/>
    <n v="5"/>
    <n v="1"/>
    <s v="12th Class, Preferably"/>
    <n v="140"/>
    <n v="140"/>
    <n v="280"/>
    <m/>
    <m/>
    <m/>
    <m/>
    <s v="Yes"/>
    <m/>
    <s v="II"/>
    <s v="A"/>
    <m/>
    <m/>
    <m/>
    <s v="No"/>
    <m/>
    <m/>
    <m/>
    <m/>
    <m/>
    <m/>
  </r>
  <r>
    <n v="1682"/>
    <x v="29"/>
    <s v="Retail Trainee Associate "/>
    <s v="RAS/Q0103"/>
    <x v="0"/>
    <m/>
    <m/>
    <m/>
    <m/>
    <m/>
    <n v="12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83"/>
    <x v="29"/>
    <s v="Individual Sales Professional/ Self-employed Retailer"/>
    <s v="RAS/Q0201"/>
    <x v="1"/>
    <m/>
    <m/>
    <m/>
    <m/>
    <m/>
    <n v="8"/>
    <n v="1"/>
    <s v="5th Class ,Preferably"/>
    <n v="140"/>
    <n v="140"/>
    <n v="280"/>
    <m/>
    <m/>
    <m/>
    <m/>
    <s v="Yes"/>
    <m/>
    <s v=" III"/>
    <m/>
    <m/>
    <m/>
    <m/>
    <s v="No"/>
    <m/>
    <m/>
    <m/>
    <m/>
    <m/>
    <m/>
  </r>
  <r>
    <n v="1684"/>
    <x v="29"/>
    <s v="Business Builder/Retailer"/>
    <s v="RAS/Q0202"/>
    <x v="3"/>
    <m/>
    <m/>
    <m/>
    <m/>
    <m/>
    <n v="9"/>
    <n v="1"/>
    <s v="10th Class ,Preferably"/>
    <n v="175"/>
    <n v="175"/>
    <n v="350"/>
    <m/>
    <m/>
    <m/>
    <m/>
    <s v="Yes"/>
    <m/>
    <s v=" III"/>
    <s v="A"/>
    <m/>
    <s v="Addl Ready"/>
    <m/>
    <s v="No"/>
    <m/>
    <m/>
    <m/>
    <m/>
    <m/>
    <m/>
  </r>
  <r>
    <n v="1685"/>
    <x v="29"/>
    <s v="Business Leader/Multi-outlet Retailer"/>
    <s v="RAS/Q0203"/>
    <x v="2"/>
    <m/>
    <m/>
    <m/>
    <m/>
    <m/>
    <n v="11"/>
    <n v="1"/>
    <s v="10th Class ,Preferably"/>
    <n v="175"/>
    <n v="175"/>
    <n v="350"/>
    <m/>
    <m/>
    <m/>
    <m/>
    <s v="Yes"/>
    <m/>
    <s v=" III"/>
    <s v="A"/>
    <m/>
    <m/>
    <m/>
    <s v="No"/>
    <m/>
    <m/>
    <m/>
    <m/>
    <m/>
    <m/>
  </r>
  <r>
    <n v="1686"/>
    <x v="29"/>
    <s v="Business Enhancer/Multichannel Retailer"/>
    <s v="RAS/Q0204"/>
    <x v="4"/>
    <m/>
    <m/>
    <m/>
    <m/>
    <m/>
    <n v="9"/>
    <n v="1"/>
    <s v="10th Class ,Preferably"/>
    <n v="175"/>
    <n v="175"/>
    <n v="350"/>
    <m/>
    <m/>
    <m/>
    <m/>
    <s v="Yes"/>
    <m/>
    <s v=" III"/>
    <m/>
    <m/>
    <m/>
    <m/>
    <s v="No"/>
    <m/>
    <m/>
    <m/>
    <m/>
    <m/>
    <m/>
  </r>
  <r>
    <n v="1687"/>
    <x v="29"/>
    <s v="Distributor Salesman"/>
    <s v="RAS/Q0604"/>
    <x v="1"/>
    <m/>
    <m/>
    <m/>
    <m/>
    <m/>
    <n v="5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88"/>
    <x v="29"/>
    <s v="Retail Team Leader "/>
    <s v="RAS/Q0105"/>
    <x v="3"/>
    <m/>
    <m/>
    <m/>
    <m/>
    <m/>
    <n v="11"/>
    <n v="1"/>
    <s v="12th Class, Preferably"/>
    <n v="175"/>
    <n v="175"/>
    <n v="350"/>
    <m/>
    <m/>
    <m/>
    <m/>
    <s v="Yes"/>
    <s v="Yes"/>
    <s v=" II"/>
    <m/>
    <m/>
    <s v="Cat 1 (Phase 1)"/>
    <m/>
    <s v="No"/>
    <m/>
    <s v="6th Meeting"/>
    <m/>
    <m/>
    <m/>
    <m/>
  </r>
  <r>
    <n v="1689"/>
    <x v="29"/>
    <s v="Departmental Manager"/>
    <s v="RAS/Q0106"/>
    <x v="2"/>
    <m/>
    <m/>
    <m/>
    <m/>
    <m/>
    <n v="12"/>
    <n v="1"/>
    <s v="Higher Secondary School Grade XI Passed"/>
    <n v="175"/>
    <n v="175"/>
    <n v="350"/>
    <m/>
    <m/>
    <m/>
    <m/>
    <s v="Yes"/>
    <m/>
    <s v=" II"/>
    <m/>
    <m/>
    <m/>
    <m/>
    <s v="No"/>
    <m/>
    <s v="6th Meeting"/>
    <m/>
    <m/>
    <m/>
    <m/>
  </r>
  <r>
    <n v="1690"/>
    <x v="29"/>
    <s v="Retail Store Manager"/>
    <s v="RAS/Q0107"/>
    <x v="4"/>
    <m/>
    <m/>
    <m/>
    <m/>
    <m/>
    <n v="8"/>
    <n v="1"/>
    <s v="12th Standard Pass (Preferably)"/>
    <n v="175"/>
    <n v="175"/>
    <n v="350"/>
    <m/>
    <m/>
    <m/>
    <m/>
    <s v="Yes"/>
    <m/>
    <m/>
    <m/>
    <m/>
    <m/>
    <m/>
    <s v="No"/>
    <m/>
    <m/>
    <m/>
    <m/>
    <m/>
    <m/>
  </r>
  <r>
    <n v="1691"/>
    <x v="29"/>
    <s v="Visual Merchandiser"/>
    <s v="RAS/Q0402"/>
    <x v="3"/>
    <m/>
    <m/>
    <m/>
    <m/>
    <m/>
    <n v="6"/>
    <n v="1"/>
    <s v="12th Standard Pass"/>
    <n v="175"/>
    <n v="175"/>
    <n v="350"/>
    <m/>
    <m/>
    <m/>
    <m/>
    <s v="Yes"/>
    <m/>
    <m/>
    <m/>
    <m/>
    <m/>
    <m/>
    <s v="No"/>
    <m/>
    <m/>
    <m/>
    <m/>
    <m/>
    <m/>
  </r>
  <r>
    <n v="1692"/>
    <x v="29"/>
    <s v="Self-employed e-tailer"/>
    <s v="RAS/Q0205"/>
    <x v="1"/>
    <m/>
    <m/>
    <m/>
    <m/>
    <m/>
    <n v="9"/>
    <n v="1"/>
    <s v="10th Class,Preferably "/>
    <n v="140"/>
    <n v="140"/>
    <n v="280"/>
    <m/>
    <m/>
    <m/>
    <m/>
    <s v="Yes"/>
    <m/>
    <s v="III"/>
    <m/>
    <m/>
    <m/>
    <m/>
    <s v="No"/>
    <m/>
    <m/>
    <m/>
    <m/>
    <m/>
    <m/>
  </r>
  <r>
    <n v="1693"/>
    <x v="30"/>
    <s v="Mill Operator "/>
    <s v="RSC/Q0101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694"/>
    <x v="30"/>
    <s v="Internal Mixer Operator "/>
    <s v="RSC/Q02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Yes"/>
    <m/>
    <s v="7th Meeting"/>
    <s v="Yes"/>
    <d v="2017-08-23T00:00:00"/>
    <d v="2017-09-23T00:00:00"/>
    <s v="QP will be Rationalised"/>
  </r>
  <r>
    <n v="1695"/>
    <x v="30"/>
    <s v="Kneader Operator "/>
    <s v="RSC/Q0103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696"/>
    <x v="30"/>
    <s v="Storage Assistant"/>
    <s v="RSC/Q0104"/>
    <x v="0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8th Meeting"/>
    <m/>
    <m/>
    <m/>
    <m/>
  </r>
  <r>
    <n v="1697"/>
    <x v="30"/>
    <s v="Weighing Operator"/>
    <s v="RSC/Q0105"/>
    <x v="1"/>
    <m/>
    <m/>
    <m/>
    <m/>
    <m/>
    <n v="7"/>
    <n v="1"/>
    <s v="10th Class ,Preferably"/>
    <m/>
    <m/>
    <n v="30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698"/>
    <x v="30"/>
    <s v="Rubber/Bale cutter"/>
    <s v="RSC/Q0106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699"/>
    <x v="30"/>
    <s v="Carbon/Oil Charger Operator"/>
    <s v="RSC/Q0107"/>
    <x v="1"/>
    <m/>
    <m/>
    <m/>
    <m/>
    <m/>
    <n v="7"/>
    <n v="1"/>
    <s v="10th Class /ITI, 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00"/>
    <x v="30"/>
    <s v="Material Handling and Storage Operator"/>
    <s v="RSC/Q0108"/>
    <x v="1"/>
    <m/>
    <m/>
    <m/>
    <m/>
    <m/>
    <n v="7"/>
    <n v="1"/>
    <s v="10th Class /ITI, Preferably-18 years"/>
    <n v="140"/>
    <n v="210"/>
    <n v="350"/>
    <m/>
    <m/>
    <m/>
    <m/>
    <s v="Yes"/>
    <s v="Yes"/>
    <s v="I"/>
    <s v="A"/>
    <s v="Yes"/>
    <m/>
    <m/>
    <s v="Yes"/>
    <m/>
    <s v="7th Meeting"/>
    <m/>
    <m/>
    <m/>
    <m/>
  </r>
  <r>
    <n v="1701"/>
    <x v="30"/>
    <s v="loading and Unloading Operator"/>
    <s v="RSC/Q0109"/>
    <x v="1"/>
    <m/>
    <m/>
    <m/>
    <m/>
    <m/>
    <n v="7"/>
    <n v="1"/>
    <s v="10th Class 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02"/>
    <x v="30"/>
    <s v="Rubber Adhesive/Cement Mixing Operator"/>
    <s v="RSC/Q0110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03"/>
    <x v="30"/>
    <s v="Mixing Supervisor"/>
    <s v="RSC/Q0111"/>
    <x v="3"/>
    <m/>
    <m/>
    <m/>
    <m/>
    <m/>
    <n v="7"/>
    <n v="1"/>
    <s v="12th Class/Diploma/ITI/Graduate, Desirable "/>
    <m/>
    <m/>
    <n v="300"/>
    <m/>
    <m/>
    <m/>
    <m/>
    <m/>
    <m/>
    <s v="I"/>
    <m/>
    <m/>
    <m/>
    <m/>
    <s v="No"/>
    <m/>
    <s v="8th Meeting"/>
    <m/>
    <m/>
    <m/>
    <m/>
  </r>
  <r>
    <n v="1704"/>
    <x v="30"/>
    <s v="Continuous Curing Operator "/>
    <s v="RSC/Q0208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05"/>
    <x v="30"/>
    <s v="Pneumatic Tyre Molding Operator"/>
    <s v="RSC/Q0211"/>
    <x v="1"/>
    <m/>
    <m/>
    <m/>
    <m/>
    <m/>
    <n v="7"/>
    <n v="1"/>
    <s v="10th Class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6"/>
    <x v="30"/>
    <s v="Compression Molding Operator "/>
    <s v="RSC/Q0205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7"/>
    <x v="30"/>
    <s v="Transfer Molding Operator "/>
    <s v="RSC/Q0206"/>
    <x v="1"/>
    <m/>
    <m/>
    <m/>
    <m/>
    <m/>
    <n v="7"/>
    <n v="1"/>
    <s v="10th Class ,Preferably- 18 Years"/>
    <n v="140"/>
    <n v="210"/>
    <n v="350"/>
    <m/>
    <m/>
    <m/>
    <m/>
    <s v="Yes"/>
    <m/>
    <s v="I"/>
    <m/>
    <m/>
    <m/>
    <m/>
    <s v="No"/>
    <m/>
    <s v="8th Meeting"/>
    <m/>
    <m/>
    <m/>
    <m/>
  </r>
  <r>
    <n v="1708"/>
    <x v="30"/>
    <s v="Injection Molding Operator "/>
    <s v="RSC/Q0207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9"/>
    <x v="30"/>
    <s v="Rotocuring Operator "/>
    <s v="RSC/Q0209"/>
    <x v="1"/>
    <m/>
    <m/>
    <m/>
    <m/>
    <m/>
    <n v="7"/>
    <n v="1"/>
    <s v="10th Clas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710"/>
    <x v="30"/>
    <s v="Autoclave Operator "/>
    <s v="RSC/Q0210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Yes"/>
    <m/>
    <s v="8th Meeting"/>
    <m/>
    <m/>
    <m/>
    <m/>
  </r>
  <r>
    <n v="1711"/>
    <x v="30"/>
    <s v="Bladder Assembly Operator"/>
    <s v="RSC/Q0216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12"/>
    <x v="30"/>
    <s v="Tyre Pre Cure Preparation Operator"/>
    <s v="RSC/Q0202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13"/>
    <x v="30"/>
    <s v="Tyre Post Cure Operator"/>
    <s v="RSC/Q0203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14"/>
    <x v="30"/>
    <s v="Bladder Curing Operator"/>
    <s v="RSC/Q0204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15"/>
    <x v="30"/>
    <s v="Mold Cleaning &amp; Inspection Operator"/>
    <s v="RSC/Q0212"/>
    <x v="1"/>
    <m/>
    <m/>
    <m/>
    <m/>
    <m/>
    <n v="6"/>
    <n v="1"/>
    <s v="10th Class/ITI, Desirable – 18 years"/>
    <m/>
    <m/>
    <n v="300"/>
    <m/>
    <m/>
    <m/>
    <m/>
    <m/>
    <m/>
    <s v="I"/>
    <m/>
    <m/>
    <m/>
    <m/>
    <s v="No"/>
    <m/>
    <s v="7th Meeting"/>
    <m/>
    <m/>
    <m/>
    <m/>
  </r>
  <r>
    <n v="1716"/>
    <x v="30"/>
    <s v="Molding /Curing Supervisor"/>
    <s v="RSC/Q0213"/>
    <x v="3"/>
    <m/>
    <m/>
    <m/>
    <m/>
    <m/>
    <n v="7"/>
    <n v="1"/>
    <s v="12th Class/Diploma/ITI/Graduate, Desirable "/>
    <m/>
    <m/>
    <n v="350"/>
    <m/>
    <m/>
    <m/>
    <m/>
    <m/>
    <m/>
    <s v="I"/>
    <m/>
    <m/>
    <m/>
    <m/>
    <s v="No"/>
    <m/>
    <s v="8th Meeting"/>
    <m/>
    <m/>
    <m/>
    <m/>
  </r>
  <r>
    <n v="1717"/>
    <x v="30"/>
    <s v="Curing Chamber Operator "/>
    <s v="RSC/Q0214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8th Meeting"/>
    <m/>
    <m/>
    <m/>
    <m/>
  </r>
  <r>
    <n v="1718"/>
    <x v="30"/>
    <s v="Mold Cleaning &amp; Inspection Operator (Latex)"/>
    <s v="RSC/Q0215"/>
    <x v="1"/>
    <m/>
    <m/>
    <m/>
    <m/>
    <m/>
    <n v="6"/>
    <n v="1"/>
    <s v="10th Class/ITI, Prefreably- 18 years"/>
    <m/>
    <m/>
    <n v="300"/>
    <m/>
    <m/>
    <m/>
    <m/>
    <m/>
    <m/>
    <s v="I"/>
    <m/>
    <m/>
    <m/>
    <m/>
    <s v="No"/>
    <m/>
    <s v="7th Meeting"/>
    <m/>
    <m/>
    <m/>
    <m/>
  </r>
  <r>
    <n v="1719"/>
    <x v="30"/>
    <s v="Lab Chemist - Incoming Raw Material Testing "/>
    <s v="RSC/Q0312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20"/>
    <x v="30"/>
    <s v="Lab Chemist - Batch Release Testing  "/>
    <s v="RSC/Q0313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21"/>
    <x v="30"/>
    <s v="Lab Chemist - Cured Compound Testing "/>
    <s v="RSC/Q0314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22"/>
    <x v="30"/>
    <s v="Lab Chemist - Finished Product Testing "/>
    <s v="RSC/Q0315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8th Meeting"/>
    <m/>
    <m/>
    <m/>
    <m/>
  </r>
  <r>
    <n v="1723"/>
    <x v="30"/>
    <s v="Lab Supervisor"/>
    <s v="RSC/Q0301"/>
    <x v="3"/>
    <m/>
    <m/>
    <m/>
    <m/>
    <m/>
    <n v="7"/>
    <n v="1"/>
    <s v="Diploma/XII/Diploma/ITI, desirable"/>
    <m/>
    <m/>
    <n v="3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24"/>
    <x v="30"/>
    <s v="Lab Chemist (Latex)"/>
    <s v="RSC/Q0302"/>
    <x v="3"/>
    <m/>
    <m/>
    <m/>
    <m/>
    <m/>
    <n v="5"/>
    <n v="1"/>
    <s v="Diploma"/>
    <m/>
    <m/>
    <n v="300"/>
    <m/>
    <m/>
    <m/>
    <m/>
    <m/>
    <m/>
    <s v="I"/>
    <m/>
    <m/>
    <m/>
    <m/>
    <s v="No"/>
    <m/>
    <s v="7th Meeting"/>
    <m/>
    <m/>
    <m/>
    <m/>
  </r>
  <r>
    <n v="1725"/>
    <x v="30"/>
    <s v="Quality Control Inspector-Statistical Process Control "/>
    <s v="RSC/Q0416"/>
    <x v="2"/>
    <m/>
    <m/>
    <m/>
    <m/>
    <m/>
    <n v="5"/>
    <n v="1"/>
    <s v="Graduate in Science, desirable "/>
    <m/>
    <m/>
    <n v="350"/>
    <m/>
    <m/>
    <m/>
    <m/>
    <m/>
    <m/>
    <s v="I"/>
    <m/>
    <m/>
    <m/>
    <m/>
    <s v="No"/>
    <m/>
    <s v="8th Meeting"/>
    <m/>
    <m/>
    <m/>
    <m/>
  </r>
  <r>
    <n v="1726"/>
    <x v="30"/>
    <s v="Quality Control Inspector-Visual  Inspection "/>
    <s v="RSC/Q0417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27"/>
    <x v="30"/>
    <s v="Quality Control Inspector-Dimension Check "/>
    <s v="RSC/Q0418"/>
    <x v="1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28"/>
    <x v="30"/>
    <s v="QA Supervisor "/>
    <s v="RSC/Q0401"/>
    <x v="3"/>
    <m/>
    <m/>
    <m/>
    <m/>
    <m/>
    <n v="5"/>
    <n v="1"/>
    <s v="12th Class/Diploma/ITI/Graduate, Preferably"/>
    <m/>
    <m/>
    <n v="300"/>
    <m/>
    <m/>
    <m/>
    <m/>
    <m/>
    <m/>
    <s v="I"/>
    <m/>
    <m/>
    <m/>
    <m/>
    <s v="No"/>
    <m/>
    <s v="8th Meeting"/>
    <m/>
    <m/>
    <m/>
    <m/>
  </r>
  <r>
    <n v="1729"/>
    <x v="30"/>
    <s v="QA Technician (Latex)"/>
    <s v="RSC/Q0402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30"/>
    <x v="30"/>
    <s v="Radial Building Operator "/>
    <s v="RSC/Q0520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31"/>
    <x v="30"/>
    <s v="Tyre Building Operator- Commercial Vehicles "/>
    <s v="RSC/Q0521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32"/>
    <x v="30"/>
    <s v="Tyre Building Operator -Passenger Vehicles "/>
    <s v="RSC/Q0519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m/>
    <m/>
    <m/>
    <m/>
    <m/>
  </r>
  <r>
    <n v="1733"/>
    <x v="30"/>
    <s v="Bicycle/Rickshaw Tyre Building Operator-Mono Band"/>
    <s v="RSC/Q05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Yes"/>
    <m/>
    <s v="7th Meeting"/>
    <m/>
    <m/>
    <m/>
    <m/>
  </r>
  <r>
    <n v="1734"/>
    <x v="30"/>
    <s v="Bicycle/Rickshaw Tyre Building Operator-TBM"/>
    <s v="RSC/Q0502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m/>
    <m/>
    <m/>
    <m/>
  </r>
  <r>
    <n v="1735"/>
    <x v="30"/>
    <s v="Tyre Building Operator-Solid Tyres"/>
    <s v="RSC/Q0503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m/>
    <m/>
    <m/>
    <m/>
  </r>
  <r>
    <n v="1736"/>
    <x v="30"/>
    <s v="Tyre Building Operator - Off the Road Tyre"/>
    <s v="RSC/Q0504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37"/>
    <x v="30"/>
    <s v="Extruder Operator "/>
    <s v="RSC/Q0622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38"/>
    <x v="30"/>
    <s v="Feed Extruder Operator "/>
    <s v="RSC/Q0623"/>
    <x v="1"/>
    <m/>
    <m/>
    <m/>
    <m/>
    <m/>
    <n v="5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39"/>
    <x v="30"/>
    <s v="Pre and Post Extruder Operator "/>
    <s v="RSC/Q0626"/>
    <x v="1"/>
    <m/>
    <m/>
    <m/>
    <m/>
    <m/>
    <n v="6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40"/>
    <x v="30"/>
    <s v="Tube Extrusion Operator "/>
    <s v="RSC/Q0625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1"/>
    <x v="30"/>
    <s v="Quality Control Inspector- Extrusion "/>
    <s v="RSC/Q0624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42"/>
    <x v="30"/>
    <s v="Extrusion Supervisor "/>
    <s v="RSC/Q0601"/>
    <x v="3"/>
    <m/>
    <m/>
    <m/>
    <m/>
    <m/>
    <n v="7"/>
    <n v="1"/>
    <s v="12th Class/Diploma/ITI/Graduate in Science, Desirable "/>
    <m/>
    <m/>
    <n v="300"/>
    <m/>
    <m/>
    <m/>
    <m/>
    <m/>
    <m/>
    <s v="I"/>
    <m/>
    <m/>
    <m/>
    <m/>
    <s v="No"/>
    <m/>
    <s v="8th Meeting"/>
    <m/>
    <m/>
    <m/>
    <m/>
  </r>
  <r>
    <n v="1743"/>
    <x v="30"/>
    <s v="Latex Thread Extrusion Operator"/>
    <s v="RSC/Q0602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m/>
    <m/>
    <m/>
    <m/>
  </r>
  <r>
    <n v="1744"/>
    <x v="30"/>
    <s v="Calendering  Operator "/>
    <s v="RSC/Q0727"/>
    <x v="1"/>
    <m/>
    <m/>
    <m/>
    <m/>
    <m/>
    <n v="5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5"/>
    <x v="30"/>
    <s v="Operator-Textile Coating "/>
    <s v="RSC/Q0728"/>
    <x v="1"/>
    <m/>
    <m/>
    <m/>
    <m/>
    <m/>
    <n v="7"/>
    <n v="1"/>
    <s v="10th Class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746"/>
    <x v="30"/>
    <s v="Pre and Post Calendering Operator "/>
    <s v="RSC/Q0729"/>
    <x v="1"/>
    <m/>
    <m/>
    <m/>
    <m/>
    <m/>
    <n v="6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47"/>
    <x v="30"/>
    <s v="Quality Control Inspector -Calendering "/>
    <s v="RSC/Q0730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48"/>
    <x v="30"/>
    <s v="Calendaring Supervisor"/>
    <s v="RSC/Q0701"/>
    <x v="3"/>
    <m/>
    <m/>
    <m/>
    <m/>
    <m/>
    <n v="7"/>
    <n v="1"/>
    <s v="12th Class/Diploma/ITI/Graduate in Science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749"/>
    <x v="30"/>
    <s v="Junior Rubber Technician / Technical Assistant"/>
    <s v="RSC/Q0831"/>
    <x v="0"/>
    <m/>
    <m/>
    <m/>
    <m/>
    <m/>
    <n v="3"/>
    <n v="1"/>
    <s v="Class VII"/>
    <n v="140"/>
    <n v="210"/>
    <n v="350"/>
    <m/>
    <m/>
    <m/>
    <m/>
    <s v="Yes"/>
    <s v="Yes"/>
    <s v="I"/>
    <s v="A"/>
    <s v="Yes"/>
    <m/>
    <m/>
    <s v="Yes"/>
    <m/>
    <s v="7th Meeting"/>
    <m/>
    <m/>
    <m/>
    <m/>
  </r>
  <r>
    <n v="1750"/>
    <x v="30"/>
    <s v="Senior Rubber Technician"/>
    <s v="RSC/Q0832"/>
    <x v="2"/>
    <m/>
    <m/>
    <m/>
    <m/>
    <m/>
    <n v="3"/>
    <n v="1"/>
    <s v="12th Class/ITI Diploma, Preferably"/>
    <m/>
    <m/>
    <n v="350"/>
    <m/>
    <m/>
    <m/>
    <m/>
    <m/>
    <m/>
    <s v="I"/>
    <m/>
    <m/>
    <m/>
    <m/>
    <s v="No"/>
    <m/>
    <s v="8th Meeting"/>
    <m/>
    <m/>
    <m/>
    <m/>
  </r>
  <r>
    <n v="1751"/>
    <x v="30"/>
    <s v="Dip Solution Preparation Operator"/>
    <s v="RSC/Q1001"/>
    <x v="1"/>
    <m/>
    <m/>
    <m/>
    <m/>
    <m/>
    <n v="6"/>
    <n v="1"/>
    <s v="10th Class/ITI, Preferably"/>
    <m/>
    <m/>
    <n v="2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2"/>
    <x v="30"/>
    <s v="Synthetic Cord Dipping Operator"/>
    <s v="RSC/Q10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53"/>
    <x v="30"/>
    <s v="Creel Room Operator"/>
    <s v="RSC/Q1003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54"/>
    <x v="30"/>
    <s v="Ply Cutting Operator"/>
    <s v="RSC/Q1101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5"/>
    <x v="30"/>
    <s v="Wire Cutting Operator"/>
    <s v="RSC/Q1102"/>
    <x v="1"/>
    <m/>
    <m/>
    <m/>
    <m/>
    <m/>
    <n v="7"/>
    <n v="1"/>
    <s v="10th Class/ITI, Preferably"/>
    <m/>
    <m/>
    <n v="300"/>
    <m/>
    <m/>
    <m/>
    <m/>
    <m/>
    <m/>
    <s v="I"/>
    <m/>
    <m/>
    <m/>
    <m/>
    <s v="No"/>
    <m/>
    <s v="7th Meeting"/>
    <m/>
    <m/>
    <m/>
    <m/>
  </r>
  <r>
    <n v="1756"/>
    <x v="30"/>
    <s v="Slitting Operator"/>
    <s v="RSC/Q1103"/>
    <x v="1"/>
    <m/>
    <m/>
    <m/>
    <m/>
    <m/>
    <n v="7"/>
    <n v="1"/>
    <s v="10th Class ,Preferably, ITI-18 Years"/>
    <m/>
    <m/>
    <n v="300"/>
    <m/>
    <m/>
    <m/>
    <m/>
    <m/>
    <m/>
    <s v="I"/>
    <m/>
    <m/>
    <m/>
    <m/>
    <s v="No"/>
    <m/>
    <s v="8th Meeting"/>
    <m/>
    <m/>
    <m/>
    <m/>
  </r>
  <r>
    <n v="1757"/>
    <x v="30"/>
    <s v="Bead Room Operator"/>
    <s v="RSC/Q1104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7th Meeting"/>
    <m/>
    <m/>
    <m/>
    <m/>
  </r>
  <r>
    <n v="1758"/>
    <x v="30"/>
    <s v="Stock/Component/Bead Preparation Supervisor"/>
    <s v="RSC/Q1105"/>
    <x v="3"/>
    <m/>
    <m/>
    <m/>
    <m/>
    <m/>
    <n v="5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59"/>
    <x v="30"/>
    <s v="Building Operator-Hoses "/>
    <s v="RSC/Q12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0"/>
    <x v="30"/>
    <s v="Building Operator-Conveyor Belts"/>
    <s v="RSC/Q12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1"/>
    <x v="30"/>
    <s v="Building Operator-V belts for Transmission "/>
    <s v="RSC/Q1203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2"/>
    <x v="30"/>
    <s v="Building Operator-Cables"/>
    <s v="RSC/Q1204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3"/>
    <x v="30"/>
    <s v="Building Operator-Footwear"/>
    <s v="RSC/Q1205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4"/>
    <x v="30"/>
    <s v="Building Operator-Rubber to Metal Bonding"/>
    <s v="RSC/Q1206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5"/>
    <x v="30"/>
    <s v="Building Operator-Sports Goods"/>
    <s v="RSC/Q1207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6"/>
    <x v="30"/>
    <s v="Building Operator-Rubber Roller"/>
    <s v="RSC/Q1208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7"/>
    <x v="30"/>
    <s v="Tube Cutting Operator"/>
    <s v="RSC/Q1301"/>
    <x v="1"/>
    <m/>
    <m/>
    <m/>
    <m/>
    <m/>
    <n v="7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68"/>
    <x v="30"/>
    <s v="Valve Applicator"/>
    <s v="RSC/Q1302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769"/>
    <x v="30"/>
    <s v="Tube Splicing Operator"/>
    <s v="RSC/Q1303"/>
    <x v="1"/>
    <m/>
    <m/>
    <m/>
    <m/>
    <m/>
    <n v="7"/>
    <n v="1"/>
    <s v="10th Class ,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70"/>
    <x v="30"/>
    <s v="Tube Curing Operator"/>
    <s v="RSC/Q1304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1"/>
    <x v="30"/>
    <s v="Tube Mandreling Operator"/>
    <s v="RSC/Q1401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2"/>
    <x v="30"/>
    <s v="Tube De-manderelling Operator"/>
    <s v="RSC/Q1402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3"/>
    <x v="30"/>
    <s v="Tube Joint Preparation/Curing operator"/>
    <s v="RSC/Q1403"/>
    <x v="1"/>
    <m/>
    <m/>
    <m/>
    <m/>
    <m/>
    <n v="7"/>
    <n v="1"/>
    <s v="10th Class/ITI, Preferably-18 Years"/>
    <m/>
    <m/>
    <n v="350"/>
    <m/>
    <m/>
    <m/>
    <m/>
    <m/>
    <m/>
    <s v="I"/>
    <m/>
    <m/>
    <m/>
    <m/>
    <s v="No"/>
    <m/>
    <s v="7th Meeting"/>
    <s v="Yes"/>
    <d v="2017-08-23T00:00:00"/>
    <d v="2017-09-23T00:00:00"/>
    <m/>
  </r>
  <r>
    <n v="1774"/>
    <x v="30"/>
    <s v="Finishing Operator (Tyre)"/>
    <s v="RSC/Q1501"/>
    <x v="1"/>
    <m/>
    <m/>
    <m/>
    <m/>
    <m/>
    <n v="6"/>
    <n v="1"/>
    <s v="10th Class /ITI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75"/>
    <x v="30"/>
    <s v="Finishing Operator (Non Tyre)"/>
    <s v="RSC/Q1502"/>
    <x v="1"/>
    <m/>
    <m/>
    <m/>
    <m/>
    <m/>
    <n v="5"/>
    <n v="1"/>
    <s v="10th Class /ITI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6"/>
    <x v="30"/>
    <s v="Finishing Supervisor"/>
    <s v="RSC/Q1503"/>
    <x v="3"/>
    <m/>
    <m/>
    <m/>
    <m/>
    <m/>
    <n v="7"/>
    <n v="1"/>
    <s v="12th Class/Diploma/ITI/Graduate in Science, Preferably"/>
    <m/>
    <m/>
    <n v="300"/>
    <m/>
    <m/>
    <m/>
    <m/>
    <m/>
    <m/>
    <s v="I"/>
    <m/>
    <m/>
    <m/>
    <m/>
    <s v="No"/>
    <m/>
    <s v="8th Meeting"/>
    <m/>
    <m/>
    <m/>
    <m/>
  </r>
  <r>
    <n v="1777"/>
    <x v="30"/>
    <s v="Finishing Operator (Latex)"/>
    <s v="RSC/Q1504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78"/>
    <x v="30"/>
    <s v="Packaging Operator"/>
    <s v="RSC/Q1601"/>
    <x v="1"/>
    <m/>
    <m/>
    <m/>
    <m/>
    <m/>
    <n v="6"/>
    <n v="1"/>
    <s v="10th Class /ITI"/>
    <m/>
    <m/>
    <n v="2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79"/>
    <x v="30"/>
    <s v="Storage Operator"/>
    <s v="RSC/Q1602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80"/>
    <x v="30"/>
    <s v="Dispatch Operator"/>
    <s v="RSC/Q1603"/>
    <x v="1"/>
    <m/>
    <m/>
    <m/>
    <m/>
    <m/>
    <n v="6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1"/>
    <x v="30"/>
    <s v="Rubber Product Assembler "/>
    <s v="RSC/Q1604"/>
    <x v="0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82"/>
    <x v="30"/>
    <s v="Warehouse Supervisor"/>
    <s v="RSC/Q1605"/>
    <x v="3"/>
    <m/>
    <m/>
    <m/>
    <m/>
    <m/>
    <n v="6"/>
    <n v="1"/>
    <s v="Diploma (Any, Engineering, Arts, Commerce)"/>
    <m/>
    <m/>
    <n v="250"/>
    <m/>
    <m/>
    <m/>
    <m/>
    <m/>
    <m/>
    <s v="I"/>
    <m/>
    <m/>
    <m/>
    <m/>
    <s v="No"/>
    <m/>
    <s v="8th Meeting"/>
    <m/>
    <m/>
    <m/>
    <m/>
  </r>
  <r>
    <n v="1783"/>
    <x v="30"/>
    <s v="Sorting/Packing Operator (Latex)"/>
    <s v="RSC/Q1606"/>
    <x v="1"/>
    <m/>
    <m/>
    <m/>
    <m/>
    <m/>
    <n v="5"/>
    <n v="1"/>
    <s v="10th Class/ITI, Preferably-18 years"/>
    <m/>
    <m/>
    <n v="250"/>
    <m/>
    <m/>
    <m/>
    <m/>
    <m/>
    <m/>
    <s v="I"/>
    <m/>
    <m/>
    <m/>
    <m/>
    <s v="No"/>
    <m/>
    <s v="7th Meeting"/>
    <m/>
    <m/>
    <m/>
    <m/>
  </r>
  <r>
    <n v="1784"/>
    <x v="30"/>
    <s v="Foam Wrapping Operator"/>
    <s v="RSC/Q1607"/>
    <x v="1"/>
    <m/>
    <m/>
    <m/>
    <m/>
    <m/>
    <n v="7"/>
    <n v="1"/>
    <s v="10th Class /ITI"/>
    <m/>
    <m/>
    <n v="300"/>
    <m/>
    <m/>
    <m/>
    <m/>
    <m/>
    <m/>
    <s v="I"/>
    <m/>
    <m/>
    <m/>
    <m/>
    <s v="No"/>
    <m/>
    <s v="7th Meeting"/>
    <m/>
    <m/>
    <m/>
    <m/>
  </r>
  <r>
    <n v="1785"/>
    <x v="30"/>
    <s v="Emulsion Maker"/>
    <s v="RSC/Q1701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86"/>
    <x v="30"/>
    <s v="Latex Compounder"/>
    <s v="RSC/Q1702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7"/>
    <x v="30"/>
    <s v="Latex Compounding Supervisor"/>
    <s v="RSC/Q1703"/>
    <x v="3"/>
    <m/>
    <m/>
    <m/>
    <m/>
    <m/>
    <n v="5"/>
    <n v="1"/>
    <s v="Diploma/XII/Diploma/ITI, desirable"/>
    <m/>
    <m/>
    <n v="250"/>
    <m/>
    <m/>
    <m/>
    <m/>
    <m/>
    <m/>
    <s v="I"/>
    <m/>
    <m/>
    <m/>
    <m/>
    <s v="No"/>
    <m/>
    <s v="8th Meeting"/>
    <m/>
    <m/>
    <m/>
    <m/>
  </r>
  <r>
    <n v="1788"/>
    <x v="30"/>
    <s v="Dispersion Maker"/>
    <s v="RSC/Q1704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9"/>
    <x v="30"/>
    <s v="Planetary Mixer Operator"/>
    <s v="RSC/Q1705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0"/>
    <x v="30"/>
    <s v="Continuous Foaming Machine Operator"/>
    <s v="RSC/Q1706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91"/>
    <x v="30"/>
    <s v="Coagulant Bath Operator"/>
    <s v="RSC/Q1707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2"/>
    <x v="30"/>
    <s v="Dipping Plant Operator"/>
    <s v="RSC/Q1801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7th Meeting"/>
    <m/>
    <m/>
    <m/>
    <m/>
  </r>
  <r>
    <n v="1793"/>
    <x v="30"/>
    <s v="Stripping Unit Operator"/>
    <s v="RSC/Q1802"/>
    <x v="1"/>
    <m/>
    <m/>
    <m/>
    <m/>
    <m/>
    <n v="7"/>
    <n v="1"/>
    <s v="10th Class ,Preferably, ITI– 18 Years"/>
    <m/>
    <m/>
    <n v="300"/>
    <m/>
    <m/>
    <m/>
    <m/>
    <m/>
    <m/>
    <s v="I"/>
    <m/>
    <m/>
    <m/>
    <m/>
    <s v="No"/>
    <m/>
    <s v="8th Meeting"/>
    <m/>
    <m/>
    <m/>
    <m/>
  </r>
  <r>
    <n v="1794"/>
    <x v="30"/>
    <s v="Tyre Casing Inspection Operator"/>
    <s v="RSC/Q1901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5"/>
    <x v="30"/>
    <s v="Tyre Casing Buffing Operator "/>
    <s v="RSC/Q1902"/>
    <x v="1"/>
    <m/>
    <m/>
    <m/>
    <m/>
    <m/>
    <n v="6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96"/>
    <x v="30"/>
    <s v="Tyre Tread Preparation and Building Operator"/>
    <s v="RSC/Q1903"/>
    <x v="1"/>
    <m/>
    <m/>
    <m/>
    <m/>
    <m/>
    <n v="6"/>
    <n v="1"/>
    <s v="10th Class /ITI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7"/>
    <x v="30"/>
    <s v="Retreaded Tyre Curing Operator"/>
    <s v="RSC/Q1904"/>
    <x v="1"/>
    <m/>
    <m/>
    <m/>
    <m/>
    <m/>
    <n v="7"/>
    <n v="1"/>
    <s v="10th Class ,Preferably– 18 Years"/>
    <m/>
    <m/>
    <n v="300"/>
    <m/>
    <m/>
    <m/>
    <m/>
    <m/>
    <m/>
    <s v="I"/>
    <m/>
    <m/>
    <m/>
    <m/>
    <s v="No"/>
    <m/>
    <s v="8th Meeting"/>
    <m/>
    <m/>
    <m/>
    <m/>
  </r>
  <r>
    <n v="1798"/>
    <x v="30"/>
    <s v="Final Inspection Operator (Retreaded Tyre)"/>
    <s v="RSC/Q1905"/>
    <x v="1"/>
    <m/>
    <m/>
    <m/>
    <m/>
    <m/>
    <n v="6"/>
    <n v="1"/>
    <s v="10th Class ,Preferably-18 years"/>
    <m/>
    <m/>
    <n v="300"/>
    <m/>
    <m/>
    <m/>
    <m/>
    <m/>
    <m/>
    <s v="I"/>
    <m/>
    <m/>
    <m/>
    <m/>
    <s v="No"/>
    <m/>
    <s v="8th Meeting"/>
    <m/>
    <m/>
    <m/>
    <m/>
  </r>
  <r>
    <n v="1799"/>
    <x v="30"/>
    <s v="Tyre Fitter"/>
    <s v="RSC/Q2001"/>
    <x v="1"/>
    <m/>
    <m/>
    <m/>
    <m/>
    <m/>
    <n v="7"/>
    <n v="1"/>
    <s v="10th Class ,Preferably"/>
    <m/>
    <m/>
    <n v="350"/>
    <m/>
    <m/>
    <m/>
    <m/>
    <m/>
    <s v="Yes"/>
    <s v="I"/>
    <m/>
    <m/>
    <m/>
    <m/>
    <s v="No"/>
    <m/>
    <s v="7th Meeting"/>
    <s v="Yes"/>
    <d v="2017-08-23T00:00:00"/>
    <d v="2017-11-23T00:00:00"/>
    <s v="QP will be Rationalised"/>
  </r>
  <r>
    <n v="1800"/>
    <x v="30"/>
    <s v="Tyre/Tube Repair Operator"/>
    <s v="RSC/Q20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Yes"/>
    <d v="2017-08-23T00:00:00"/>
    <d v="2017-09-23T00:00:00"/>
    <m/>
  </r>
  <r>
    <n v="1801"/>
    <x v="30"/>
    <s v="Tyre Wheel Balancing Operator"/>
    <s v="RSC/Q2003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m/>
    <m/>
    <m/>
    <m/>
  </r>
  <r>
    <n v="1802"/>
    <x v="30"/>
    <s v="Tyre Inflator"/>
    <s v="RSC/Q2004"/>
    <x v="1"/>
    <m/>
    <m/>
    <m/>
    <m/>
    <m/>
    <n v="7"/>
    <n v="1"/>
    <s v="10th Class ,Preferably"/>
    <m/>
    <m/>
    <n v="300"/>
    <m/>
    <m/>
    <m/>
    <m/>
    <m/>
    <m/>
    <s v="I"/>
    <m/>
    <m/>
    <m/>
    <m/>
    <s v="No"/>
    <m/>
    <s v="7th Meeting"/>
    <s v="Yes"/>
    <d v="2017-08-23T00:00:00"/>
    <d v="2017-09-23T00:00:00"/>
    <m/>
  </r>
  <r>
    <n v="1803"/>
    <x v="30"/>
    <s v="Autoclave Operator – Rubber Reclaim"/>
    <s v="RSC/Q21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04"/>
    <x v="30"/>
    <s v="Cracker Operator"/>
    <s v="RSC/Q2102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5"/>
    <x v="30"/>
    <s v="Grinding Operator"/>
    <s v="RSC/Q2103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6"/>
    <x v="30"/>
    <s v="Pre-refining Operator"/>
    <s v="RSC/Q2104"/>
    <x v="1"/>
    <m/>
    <m/>
    <m/>
    <m/>
    <m/>
    <n v="5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07"/>
    <x v="30"/>
    <s v="Refining Operator"/>
    <s v="RSC/Q2105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8"/>
    <x v="30"/>
    <s v="Straining Operator"/>
    <s v="RSC/Q2106"/>
    <x v="1"/>
    <m/>
    <m/>
    <m/>
    <m/>
    <m/>
    <n v="5"/>
    <n v="1"/>
    <s v="10th Class ,Preferably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809"/>
    <x v="30"/>
    <s v="Rubber Nursery Manager"/>
    <s v="RSC/Q6001"/>
    <x v="2"/>
    <m/>
    <m/>
    <m/>
    <m/>
    <m/>
    <n v="5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0"/>
    <x v="30"/>
    <s v="Rubber Nursery Supervisor"/>
    <s v="RSC/Q6002"/>
    <x v="3"/>
    <m/>
    <m/>
    <m/>
    <m/>
    <m/>
    <n v="5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1"/>
    <x v="30"/>
    <s v="Rubber Nursery Office Assistant"/>
    <s v="RSC/Q6003"/>
    <x v="1"/>
    <m/>
    <m/>
    <m/>
    <m/>
    <m/>
    <n v="3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12"/>
    <x v="30"/>
    <s v="Rubber Nursery Worker - Budder"/>
    <s v="RSC/Q6004"/>
    <x v="1"/>
    <m/>
    <m/>
    <m/>
    <m/>
    <m/>
    <n v="3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13"/>
    <x v="30"/>
    <s v="Rubber Nursery Worker - General "/>
    <s v="RSC/Q6005"/>
    <x v="1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814"/>
    <x v="30"/>
    <s v="General Worker - CENEX"/>
    <s v="RSC/Q6101"/>
    <x v="0"/>
    <m/>
    <m/>
    <m/>
    <m/>
    <m/>
    <n v="3"/>
    <n v="1"/>
    <s v="8th Class, Preferably"/>
    <m/>
    <m/>
    <n v="250"/>
    <m/>
    <m/>
    <m/>
    <m/>
    <m/>
    <m/>
    <s v="II"/>
    <m/>
    <m/>
    <m/>
    <m/>
    <s v="No"/>
    <m/>
    <s v="8th Meeting"/>
    <m/>
    <m/>
    <m/>
    <m/>
  </r>
  <r>
    <n v="1815"/>
    <x v="30"/>
    <s v="General Worker - RSS Trading"/>
    <s v="RSC/Q6102"/>
    <x v="0"/>
    <m/>
    <m/>
    <m/>
    <m/>
    <m/>
    <n v="2"/>
    <n v="1"/>
    <s v="8th Class, Preferably"/>
    <m/>
    <m/>
    <n v="250"/>
    <m/>
    <m/>
    <m/>
    <m/>
    <m/>
    <m/>
    <s v="II"/>
    <m/>
    <m/>
    <m/>
    <m/>
    <s v="No"/>
    <m/>
    <s v="8th Meeting"/>
    <m/>
    <m/>
    <m/>
    <m/>
  </r>
  <r>
    <n v="1816"/>
    <x v="30"/>
    <s v="Latex Harvest Technician (Tapper)"/>
    <s v="RSC/Q6103"/>
    <x v="1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17"/>
    <x v="30"/>
    <s v="Storage assistant - RSS Trading"/>
    <s v="RSC/Q6104"/>
    <x v="1"/>
    <m/>
    <m/>
    <m/>
    <m/>
    <m/>
    <n v="4"/>
    <n v="1"/>
    <s v="10th Class ,Preferably"/>
    <m/>
    <m/>
    <n v="200"/>
    <m/>
    <m/>
    <m/>
    <m/>
    <m/>
    <m/>
    <s v="II"/>
    <m/>
    <m/>
    <m/>
    <m/>
    <s v="No"/>
    <m/>
    <s v="8th Meeting"/>
    <m/>
    <m/>
    <m/>
    <m/>
  </r>
  <r>
    <n v="1818"/>
    <x v="30"/>
    <s v="Rubber Plantation Manager"/>
    <s v="RSC/Q6105"/>
    <x v="2"/>
    <m/>
    <m/>
    <m/>
    <m/>
    <m/>
    <n v="7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9"/>
    <x v="30"/>
    <s v="Rubber Plantation Supervisor"/>
    <s v="RSC/Q6106"/>
    <x v="3"/>
    <m/>
    <m/>
    <m/>
    <m/>
    <m/>
    <n v="4"/>
    <n v="1"/>
    <s v="Diploma - Preferred"/>
    <m/>
    <m/>
    <n v="350"/>
    <m/>
    <m/>
    <m/>
    <m/>
    <m/>
    <m/>
    <s v="II"/>
    <m/>
    <m/>
    <m/>
    <m/>
    <s v="No"/>
    <m/>
    <s v="8th Meeting"/>
    <m/>
    <m/>
    <m/>
    <m/>
  </r>
  <r>
    <n v="1820"/>
    <x v="30"/>
    <s v="General Worker - Rubber Plantation"/>
    <s v="RSC/Q6107"/>
    <x v="1"/>
    <m/>
    <m/>
    <m/>
    <m/>
    <m/>
    <n v="3"/>
    <n v="1"/>
    <s v="High School Education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821"/>
    <x v="30"/>
    <s v="Field Assistant - Latex Harvest"/>
    <s v="RSC/Q6108"/>
    <x v="1"/>
    <m/>
    <m/>
    <m/>
    <m/>
    <m/>
    <n v="3"/>
    <n v="1"/>
    <s v="12th Class, Prefreably"/>
    <m/>
    <m/>
    <n v="200"/>
    <m/>
    <m/>
    <m/>
    <m/>
    <m/>
    <m/>
    <s v="II"/>
    <m/>
    <m/>
    <m/>
    <m/>
    <s v="No"/>
    <m/>
    <s v="8th Meeting"/>
    <m/>
    <m/>
    <m/>
    <m/>
  </r>
  <r>
    <n v="1822"/>
    <x v="30"/>
    <s v="Field Supervisor - Latex Harvest "/>
    <s v="RSC/Q6109"/>
    <x v="3"/>
    <m/>
    <m/>
    <m/>
    <m/>
    <m/>
    <n v="4"/>
    <n v="1"/>
    <s v="Diploma in Agriculture - Preferred"/>
    <m/>
    <m/>
    <n v="200"/>
    <m/>
    <m/>
    <m/>
    <m/>
    <m/>
    <m/>
    <s v="II"/>
    <m/>
    <m/>
    <m/>
    <m/>
    <s v="No"/>
    <m/>
    <s v="8th Meeting"/>
    <m/>
    <m/>
    <m/>
    <m/>
  </r>
  <r>
    <n v="1823"/>
    <x v="30"/>
    <s v="Manager - Production (CENEX)"/>
    <s v="RSC/Q6110"/>
    <x v="2"/>
    <m/>
    <m/>
    <m/>
    <m/>
    <m/>
    <n v="7"/>
    <n v="1"/>
    <s v="Graduation - Preferred  "/>
    <m/>
    <m/>
    <n v="300"/>
    <m/>
    <m/>
    <m/>
    <m/>
    <m/>
    <m/>
    <s v="II"/>
    <m/>
    <m/>
    <m/>
    <m/>
    <s v="No"/>
    <m/>
    <s v="8th Meeting"/>
    <m/>
    <m/>
    <m/>
    <m/>
  </r>
  <r>
    <n v="1824"/>
    <x v="30"/>
    <s v="Supervisor - CENEX"/>
    <s v="RSC/Q6111"/>
    <x v="3"/>
    <m/>
    <m/>
    <m/>
    <m/>
    <m/>
    <n v="7"/>
    <n v="1"/>
    <s v="Diploma - Preferred"/>
    <m/>
    <m/>
    <n v="300"/>
    <m/>
    <m/>
    <m/>
    <m/>
    <m/>
    <m/>
    <s v="II"/>
    <m/>
    <m/>
    <m/>
    <m/>
    <s v="No"/>
    <m/>
    <s v="8th Meeting"/>
    <m/>
    <m/>
    <m/>
    <m/>
  </r>
  <r>
    <n v="1825"/>
    <x v="30"/>
    <s v="Factory Manager - TSR"/>
    <s v="RSC/Q6112"/>
    <x v="2"/>
    <m/>
    <m/>
    <m/>
    <m/>
    <m/>
    <n v="7"/>
    <n v="1"/>
    <s v="Degree in Chemical / Mechanical Engineering - desirable"/>
    <m/>
    <m/>
    <n v="300"/>
    <m/>
    <m/>
    <m/>
    <m/>
    <m/>
    <m/>
    <s v="II"/>
    <m/>
    <m/>
    <m/>
    <m/>
    <s v="No"/>
    <m/>
    <s v="8th Meeting"/>
    <m/>
    <m/>
    <m/>
    <m/>
  </r>
  <r>
    <n v="1826"/>
    <x v="30"/>
    <s v="Supervisor -  TSR"/>
    <s v="RSC/Q6113"/>
    <x v="3"/>
    <m/>
    <m/>
    <m/>
    <m/>
    <m/>
    <n v="4"/>
    <n v="1"/>
    <s v="Diploma - Preferred"/>
    <m/>
    <m/>
    <n v="300"/>
    <m/>
    <m/>
    <m/>
    <m/>
    <m/>
    <m/>
    <s v="II"/>
    <m/>
    <m/>
    <m/>
    <m/>
    <s v="No"/>
    <m/>
    <s v="8th Meeting"/>
    <m/>
    <m/>
    <m/>
    <m/>
  </r>
  <r>
    <n v="1827"/>
    <x v="30"/>
    <s v="Processing Assistants - TSR"/>
    <s v="RSC/Q6114"/>
    <x v="0"/>
    <m/>
    <m/>
    <m/>
    <m/>
    <m/>
    <n v="3"/>
    <n v="1"/>
    <s v="12th Class, Prefreably"/>
    <m/>
    <m/>
    <n v="350"/>
    <m/>
    <m/>
    <m/>
    <m/>
    <m/>
    <m/>
    <s v="II"/>
    <m/>
    <m/>
    <m/>
    <m/>
    <s v="No"/>
    <m/>
    <s v="8th Meeting"/>
    <m/>
    <m/>
    <m/>
    <m/>
  </r>
  <r>
    <n v="1828"/>
    <x v="30"/>
    <s v="Manager - Rubber sheeting"/>
    <s v="RSC/Q6115"/>
    <x v="2"/>
    <m/>
    <m/>
    <m/>
    <m/>
    <m/>
    <n v="5"/>
    <n v="1"/>
    <s v="Diploma - Preferred  "/>
    <m/>
    <m/>
    <n v="250"/>
    <m/>
    <m/>
    <m/>
    <m/>
    <m/>
    <m/>
    <s v="II"/>
    <m/>
    <m/>
    <m/>
    <m/>
    <s v="No"/>
    <m/>
    <s v="8th Meeting"/>
    <m/>
    <m/>
    <m/>
    <m/>
  </r>
  <r>
    <n v="1829"/>
    <x v="30"/>
    <s v="Processing Supervisor - Rubber sheeting"/>
    <s v="RSC/Q6116"/>
    <x v="3"/>
    <m/>
    <m/>
    <m/>
    <m/>
    <m/>
    <n v="7"/>
    <n v="1"/>
    <s v="ITI/Diploma - Preferred  "/>
    <m/>
    <m/>
    <n v="300"/>
    <m/>
    <m/>
    <m/>
    <m/>
    <m/>
    <m/>
    <s v="II"/>
    <m/>
    <m/>
    <m/>
    <m/>
    <s v="No"/>
    <m/>
    <s v="8th Meeting"/>
    <m/>
    <m/>
    <m/>
    <m/>
  </r>
  <r>
    <n v="1830"/>
    <x v="30"/>
    <s v="Processing Technician - Rubber sheeting"/>
    <s v="RSC/Q6117"/>
    <x v="1"/>
    <m/>
    <m/>
    <m/>
    <m/>
    <m/>
    <n v="5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31"/>
    <x v="30"/>
    <s v="Grader (RSS Trading)"/>
    <s v="RSC/Q6118"/>
    <x v="1"/>
    <m/>
    <m/>
    <m/>
    <m/>
    <m/>
    <n v="3"/>
    <n v="1"/>
    <s v="ITI/Diploma - Desirable "/>
    <m/>
    <m/>
    <n v="250"/>
    <m/>
    <m/>
    <m/>
    <m/>
    <m/>
    <m/>
    <s v="II"/>
    <m/>
    <m/>
    <m/>
    <m/>
    <s v="No"/>
    <m/>
    <s v="8th Meeting"/>
    <m/>
    <m/>
    <m/>
    <m/>
  </r>
  <r>
    <n v="1832"/>
    <x v="30"/>
    <s v="Laboratory Assistant / Chemist"/>
    <s v="RSC/Q0303"/>
    <x v="0"/>
    <m/>
    <m/>
    <m/>
    <m/>
    <m/>
    <n v="4"/>
    <n v="1"/>
    <s v="Diploma - Preferred  "/>
    <m/>
    <m/>
    <n v="250"/>
    <m/>
    <m/>
    <m/>
    <m/>
    <m/>
    <m/>
    <s v="II"/>
    <m/>
    <m/>
    <m/>
    <m/>
    <s v="No"/>
    <m/>
    <s v="8th Meeting"/>
    <m/>
    <m/>
    <m/>
    <m/>
  </r>
  <r>
    <n v="1833"/>
    <x v="30"/>
    <s v="Quality Controller  - TSR"/>
    <s v="RSC/Q0404"/>
    <x v="3"/>
    <m/>
    <m/>
    <m/>
    <m/>
    <m/>
    <n v="4"/>
    <n v="1"/>
    <s v="Diploma - Preferred "/>
    <m/>
    <m/>
    <n v="300"/>
    <m/>
    <m/>
    <m/>
    <m/>
    <m/>
    <m/>
    <s v="II"/>
    <m/>
    <m/>
    <m/>
    <m/>
    <s v="No"/>
    <m/>
    <s v="8th Meeting"/>
    <m/>
    <m/>
    <m/>
    <m/>
  </r>
  <r>
    <n v="1834"/>
    <x v="30"/>
    <s v="Manager – Quality Assurance (CENEX)"/>
    <s v="RSC/Q0403"/>
    <x v="2"/>
    <m/>
    <m/>
    <m/>
    <m/>
    <m/>
    <n v="3"/>
    <n v="1"/>
    <s v="12th Class/ITI Diploma, Preferably"/>
    <m/>
    <m/>
    <n v="250"/>
    <m/>
    <m/>
    <m/>
    <m/>
    <m/>
    <m/>
    <s v="II"/>
    <m/>
    <m/>
    <m/>
    <m/>
    <s v="No"/>
    <m/>
    <s v="8th Meeting"/>
    <m/>
    <m/>
    <m/>
    <m/>
  </r>
  <r>
    <n v="1835"/>
    <x v="30"/>
    <s v="Saw Mill Technician"/>
    <s v="RSC/Q6201"/>
    <x v="1"/>
    <m/>
    <m/>
    <m/>
    <m/>
    <m/>
    <n v="3"/>
    <n v="1"/>
    <s v="ITI/Diploma - Desirable"/>
    <m/>
    <m/>
    <n v="300"/>
    <m/>
    <m/>
    <m/>
    <m/>
    <m/>
    <m/>
    <s v="II"/>
    <m/>
    <m/>
    <m/>
    <m/>
    <s v="No"/>
    <m/>
    <s v="8th Meeting"/>
    <m/>
    <m/>
    <m/>
    <m/>
  </r>
  <r>
    <n v="1836"/>
    <x v="30"/>
    <s v="Machine Operator"/>
    <s v="RSC/Q6202"/>
    <x v="1"/>
    <m/>
    <m/>
    <m/>
    <m/>
    <m/>
    <n v="3"/>
    <n v="1"/>
    <s v="ITI/Diploma - Desirable "/>
    <m/>
    <m/>
    <n v="250"/>
    <m/>
    <m/>
    <m/>
    <m/>
    <m/>
    <m/>
    <s v="II"/>
    <m/>
    <m/>
    <m/>
    <m/>
    <s v="No"/>
    <m/>
    <s v="8th Meeting"/>
    <m/>
    <m/>
    <m/>
    <m/>
  </r>
  <r>
    <n v="1837"/>
    <x v="30"/>
    <s v="Furniture Assembler"/>
    <s v="RSC/Q6203"/>
    <x v="0"/>
    <m/>
    <m/>
    <m/>
    <m/>
    <m/>
    <n v="3"/>
    <n v="1"/>
    <s v="ITI/Diploma - Desirable - Preferred  "/>
    <m/>
    <m/>
    <n v="250"/>
    <m/>
    <m/>
    <m/>
    <m/>
    <m/>
    <m/>
    <s v="II"/>
    <m/>
    <m/>
    <m/>
    <m/>
    <s v="No"/>
    <m/>
    <s v="8th Meeting"/>
    <m/>
    <m/>
    <m/>
    <m/>
  </r>
  <r>
    <n v="1838"/>
    <x v="30"/>
    <s v="Officer – Purchase / Sale (TSR)"/>
    <s v="RSC/Q6301"/>
    <x v="3"/>
    <m/>
    <m/>
    <m/>
    <m/>
    <m/>
    <n v="5"/>
    <n v="1"/>
    <s v="12th Class, Preferably"/>
    <m/>
    <m/>
    <n v="250"/>
    <m/>
    <m/>
    <m/>
    <m/>
    <m/>
    <m/>
    <s v="II"/>
    <m/>
    <m/>
    <m/>
    <m/>
    <s v="No"/>
    <m/>
    <s v="8th Meeting"/>
    <m/>
    <m/>
    <m/>
    <m/>
  </r>
  <r>
    <n v="1839"/>
    <x v="30"/>
    <s v="Market Analyst cum Supervisor  - RSS Trading"/>
    <s v="RSC/Q6302"/>
    <x v="3"/>
    <m/>
    <m/>
    <m/>
    <m/>
    <m/>
    <n v="2"/>
    <n v="1"/>
    <s v="Graduation - Preferred  "/>
    <m/>
    <m/>
    <n v="250"/>
    <m/>
    <m/>
    <m/>
    <m/>
    <m/>
    <m/>
    <s v="II"/>
    <m/>
    <m/>
    <m/>
    <m/>
    <s v="No"/>
    <m/>
    <s v="8th Meeting"/>
    <m/>
    <m/>
    <m/>
    <m/>
  </r>
  <r>
    <n v="1840"/>
    <x v="30"/>
    <s v="Executive Procurement - RSS Trading"/>
    <s v="RSC/Q6303"/>
    <x v="1"/>
    <m/>
    <m/>
    <m/>
    <m/>
    <m/>
    <n v="2"/>
    <n v="1"/>
    <s v="12th Class, Preferably"/>
    <m/>
    <m/>
    <n v="250"/>
    <m/>
    <m/>
    <m/>
    <m/>
    <m/>
    <m/>
    <s v="II"/>
    <m/>
    <m/>
    <m/>
    <m/>
    <s v="No"/>
    <m/>
    <s v="8th Meeting"/>
    <m/>
    <m/>
    <m/>
    <m/>
  </r>
  <r>
    <n v="1841"/>
    <x v="30"/>
    <s v="Rubber Calendering Operator"/>
    <s v="RSC/Q2701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2"/>
    <x v="30"/>
    <s v="Rubber Curing Operator"/>
    <s v="RSC/Q2201"/>
    <x v="1"/>
    <s v="Option"/>
    <n v="1"/>
    <s v="O1: Batch Curing"/>
    <n v="8"/>
    <n v="1"/>
    <n v="9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3"/>
    <x v="30"/>
    <s v="Rubber Extruder Operator"/>
    <s v="RSC/Q2601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Yes"/>
    <d v="2017-08-23T00:00:00"/>
    <m/>
    <m/>
    <m/>
    <m/>
    <m/>
  </r>
  <r>
    <n v="1844"/>
    <x v="30"/>
    <s v="Rubber Internal Mixer Operator"/>
    <s v="RSC/Q0112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5"/>
    <x v="30"/>
    <s v="Rubber Pre-Mixing Operator "/>
    <s v="RSC/Q0113"/>
    <x v="1"/>
    <s v="Option"/>
    <n v="2"/>
    <s v="O1: Carbon Oil Charging, O2: Automated Charging"/>
    <n v="8"/>
    <n v="2"/>
    <n v="10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6"/>
    <x v="30"/>
    <s v="Rubber Product Finishing Operator "/>
    <s v="RSC/Q3201"/>
    <x v="1"/>
    <m/>
    <m/>
    <m/>
    <n v="8"/>
    <m/>
    <n v="8"/>
    <n v="1"/>
    <s v="10th Standard"/>
    <m/>
    <m/>
    <m/>
    <m/>
    <m/>
    <m/>
    <m/>
    <m/>
    <m/>
    <s v="I"/>
    <s v="A"/>
    <m/>
    <m/>
    <m/>
    <s v="No"/>
    <d v="2017-08-23T00:00:00"/>
    <m/>
    <m/>
    <m/>
    <m/>
    <m/>
  </r>
  <r>
    <n v="1847"/>
    <x v="30"/>
    <s v="Rubber Product Reclaim Operator"/>
    <s v="RSC/Q3702"/>
    <x v="1"/>
    <m/>
    <m/>
    <m/>
    <n v="9"/>
    <m/>
    <n v="9"/>
    <n v="1"/>
    <s v="10th Standard"/>
    <m/>
    <m/>
    <m/>
    <m/>
    <m/>
    <m/>
    <m/>
    <m/>
    <m/>
    <s v="I"/>
    <s v="A"/>
    <m/>
    <m/>
    <m/>
    <s v="Yes"/>
    <d v="2017-08-23T00:00:00"/>
    <m/>
    <m/>
    <m/>
    <m/>
    <m/>
  </r>
  <r>
    <n v="1848"/>
    <x v="30"/>
    <s v="Rubber Tube Extruder Operator"/>
    <s v="RSC/Q2602"/>
    <x v="1"/>
    <m/>
    <m/>
    <m/>
    <n v="13"/>
    <m/>
    <n v="13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9"/>
    <x v="30"/>
    <s v="Tyre Fitter - Servicing and Maintenance"/>
    <s v="RSC/Q3601"/>
    <x v="1"/>
    <m/>
    <m/>
    <m/>
    <n v="9"/>
    <m/>
    <n v="9"/>
    <n v="1"/>
    <s v="10th Standard"/>
    <m/>
    <m/>
    <m/>
    <m/>
    <m/>
    <m/>
    <m/>
    <m/>
    <m/>
    <s v="I"/>
    <s v="A"/>
    <m/>
    <m/>
    <m/>
    <s v="Yes"/>
    <d v="2017-08-23T00:00:00"/>
    <m/>
    <m/>
    <m/>
    <m/>
    <m/>
  </r>
  <r>
    <n v="1850"/>
    <x v="30"/>
    <s v="Whole Tyre Reclaim Operator"/>
    <s v="RSC/Q3701"/>
    <x v="1"/>
    <m/>
    <m/>
    <m/>
    <n v="9"/>
    <m/>
    <n v="9"/>
    <n v="1"/>
    <s v="10th Standard"/>
    <m/>
    <m/>
    <m/>
    <m/>
    <m/>
    <m/>
    <m/>
    <m/>
    <m/>
    <s v="I"/>
    <s v="B &amp; C"/>
    <m/>
    <m/>
    <m/>
    <s v="Yes"/>
    <d v="2017-08-23T00:00:00"/>
    <m/>
    <m/>
    <m/>
    <m/>
    <m/>
  </r>
  <r>
    <n v="1851"/>
    <x v="31"/>
    <s v="Armed Security Guard"/>
    <s v="SSS/Q0201"/>
    <x v="1"/>
    <m/>
    <m/>
    <m/>
    <m/>
    <m/>
    <n v="12"/>
    <n v="1"/>
    <s v="10th Class ,Trained as per PSARA requirements in QP &amp; NOS aligned syllabus"/>
    <n v="77"/>
    <n v="83"/>
    <n v="160"/>
    <m/>
    <m/>
    <m/>
    <m/>
    <s v="Yes"/>
    <m/>
    <m/>
    <m/>
    <m/>
    <s v="Addl Ready"/>
    <m/>
    <s v="Yes"/>
    <m/>
    <s v="6th Meeting"/>
    <m/>
    <m/>
    <m/>
    <m/>
  </r>
  <r>
    <n v="1852"/>
    <x v="31"/>
    <s v="Assignment Manager"/>
    <s v="SSS/Q0701"/>
    <x v="2"/>
    <m/>
    <m/>
    <m/>
    <m/>
    <m/>
    <n v="9"/>
    <n v="1"/>
    <s v="Graduate"/>
    <m/>
    <m/>
    <n v="350"/>
    <m/>
    <m/>
    <m/>
    <m/>
    <m/>
    <m/>
    <m/>
    <m/>
    <m/>
    <m/>
    <m/>
    <s v="Yes"/>
    <m/>
    <s v="8th Meeting"/>
    <m/>
    <m/>
    <m/>
    <m/>
  </r>
  <r>
    <n v="1853"/>
    <x v="31"/>
    <s v="CCTV Supervisor"/>
    <s v="SSS/Q0501"/>
    <x v="3"/>
    <m/>
    <m/>
    <m/>
    <m/>
    <m/>
    <n v="9"/>
    <n v="1"/>
    <s v="12th Class.Trained as per PSARA requirements in QP &amp; NOS aligned syllabus"/>
    <n v="100"/>
    <n v="150"/>
    <n v="250"/>
    <m/>
    <m/>
    <m/>
    <m/>
    <s v="Yes"/>
    <m/>
    <m/>
    <m/>
    <m/>
    <s v="Cat 1 (Phase 1)"/>
    <m/>
    <s v="Yes"/>
    <m/>
    <s v="7th Meeting"/>
    <m/>
    <m/>
    <m/>
    <m/>
  </r>
  <r>
    <n v="1854"/>
    <x v="31"/>
    <s v="Investigator"/>
    <s v="SSS/Q1401"/>
    <x v="1"/>
    <m/>
    <m/>
    <m/>
    <m/>
    <m/>
    <n v="7"/>
    <n v="1"/>
    <s v="12th Class"/>
    <m/>
    <m/>
    <n v="600"/>
    <m/>
    <m/>
    <m/>
    <m/>
    <m/>
    <m/>
    <m/>
    <m/>
    <m/>
    <m/>
    <m/>
    <s v="No"/>
    <m/>
    <m/>
    <m/>
    <m/>
    <m/>
    <m/>
  </r>
  <r>
    <n v="1855"/>
    <x v="31"/>
    <s v="Personal Security Officer"/>
    <s v="SSS/Q0401"/>
    <x v="3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s v="Yes"/>
    <m/>
    <s v="7th Meeting"/>
    <m/>
    <m/>
    <m/>
    <m/>
  </r>
  <r>
    <n v="1856"/>
    <x v="31"/>
    <s v="Security Officer"/>
    <s v="SSS/Q0601"/>
    <x v="2"/>
    <m/>
    <m/>
    <m/>
    <m/>
    <m/>
    <n v="8"/>
    <n v="1"/>
    <s v="Graduate"/>
    <m/>
    <m/>
    <n v="350"/>
    <m/>
    <m/>
    <m/>
    <m/>
    <m/>
    <m/>
    <m/>
    <m/>
    <m/>
    <m/>
    <m/>
    <s v="Yes"/>
    <m/>
    <m/>
    <m/>
    <m/>
    <m/>
    <m/>
  </r>
  <r>
    <n v="1857"/>
    <x v="31"/>
    <s v="Security Supervisor"/>
    <s v="SSS/Q0301"/>
    <x v="3"/>
    <m/>
    <m/>
    <m/>
    <m/>
    <m/>
    <n v="14"/>
    <n v="1"/>
    <s v="12th Class"/>
    <n v="85"/>
    <n v="95"/>
    <n v="180"/>
    <m/>
    <m/>
    <m/>
    <m/>
    <s v="Yes"/>
    <s v="Yes"/>
    <m/>
    <m/>
    <m/>
    <s v="Cat 1 (Phase 1)"/>
    <m/>
    <s v="Yes"/>
    <m/>
    <s v="5th Meeting"/>
    <m/>
    <m/>
    <m/>
    <m/>
  </r>
  <r>
    <n v="1858"/>
    <x v="31"/>
    <s v="Unarmed Security Guard"/>
    <s v="SSS/Q0101"/>
    <x v="1"/>
    <m/>
    <m/>
    <m/>
    <m/>
    <m/>
    <n v="11"/>
    <n v="1"/>
    <s v="VIII"/>
    <n v="80"/>
    <n v="80"/>
    <n v="160"/>
    <m/>
    <m/>
    <m/>
    <m/>
    <s v="Yes"/>
    <s v="Yes"/>
    <s v="II"/>
    <s v="A"/>
    <s v="Yes"/>
    <m/>
    <m/>
    <s v="Yes"/>
    <m/>
    <s v="6th Meeting"/>
    <m/>
    <m/>
    <m/>
    <m/>
  </r>
  <r>
    <n v="1859"/>
    <x v="32"/>
    <s v="Fitness Trainer"/>
    <s v="SPF/Q1102"/>
    <x v="1"/>
    <m/>
    <m/>
    <m/>
    <m/>
    <m/>
    <n v="4"/>
    <n v="1"/>
    <s v="12th Class"/>
    <n v="60"/>
    <n v="190"/>
    <n v="250"/>
    <m/>
    <m/>
    <m/>
    <m/>
    <s v="Yes"/>
    <s v="Yes"/>
    <s v="I"/>
    <s v="A"/>
    <s v="Yes"/>
    <m/>
    <m/>
    <s v="Yes"/>
    <m/>
    <m/>
    <m/>
    <m/>
    <m/>
    <m/>
  </r>
  <r>
    <n v="1860"/>
    <x v="32"/>
    <s v="Life Guard-Pool &amp; Beach "/>
    <s v="SPF/Q1104"/>
    <x v="1"/>
    <m/>
    <m/>
    <m/>
    <m/>
    <m/>
    <n v="3"/>
    <n v="1"/>
    <s v="10th Class /be able to swim"/>
    <n v="60"/>
    <n v="190"/>
    <n v="250"/>
    <m/>
    <m/>
    <m/>
    <m/>
    <s v="Yes"/>
    <s v="Yes"/>
    <s v="II"/>
    <s v="A"/>
    <s v="Yes"/>
    <m/>
    <m/>
    <s v="Yes"/>
    <m/>
    <m/>
    <m/>
    <m/>
    <m/>
    <m/>
  </r>
  <r>
    <n v="1861"/>
    <x v="32"/>
    <s v="Sports Masseur"/>
    <s v="SPF/Q1103"/>
    <x v="1"/>
    <m/>
    <m/>
    <m/>
    <m/>
    <m/>
    <n v="4"/>
    <n v="1"/>
    <s v="Class XII preferably with Biology"/>
    <n v="50"/>
    <n v="150"/>
    <n v="200"/>
    <m/>
    <m/>
    <m/>
    <m/>
    <s v="Yes"/>
    <s v="Yes"/>
    <s v="II"/>
    <s v="A"/>
    <s v="Yes"/>
    <m/>
    <m/>
    <s v="Yes"/>
    <m/>
    <m/>
    <m/>
    <m/>
    <m/>
    <m/>
  </r>
  <r>
    <n v="1862"/>
    <x v="32"/>
    <s v="Sports Coach"/>
    <s v="SPF/Q1101"/>
    <x v="3"/>
    <m/>
    <m/>
    <m/>
    <m/>
    <m/>
    <n v="5"/>
    <n v="1"/>
    <s v="12th Class"/>
    <m/>
    <m/>
    <n v="300"/>
    <m/>
    <m/>
    <m/>
    <m/>
    <m/>
    <m/>
    <m/>
    <m/>
    <m/>
    <m/>
    <m/>
    <s v="Yes"/>
    <m/>
    <m/>
    <m/>
    <m/>
    <m/>
    <m/>
  </r>
  <r>
    <n v="1863"/>
    <x v="32"/>
    <s v="Physical Activity Trainer"/>
    <s v="SPF/Q4004"/>
    <x v="1"/>
    <m/>
    <m/>
    <m/>
    <m/>
    <m/>
    <n v="7"/>
    <n v="1"/>
    <s v="Class 12th"/>
    <m/>
    <m/>
    <m/>
    <m/>
    <m/>
    <m/>
    <m/>
    <m/>
    <m/>
    <m/>
    <m/>
    <m/>
    <m/>
    <m/>
    <s v="No"/>
    <m/>
    <m/>
    <m/>
    <m/>
    <m/>
    <m/>
  </r>
  <r>
    <n v="1864"/>
    <x v="33"/>
    <s v="Pipe Fitter - Ship Building"/>
    <s v="SMC/Q3101"/>
    <x v="1"/>
    <m/>
    <m/>
    <m/>
    <m/>
    <m/>
    <n v="4"/>
    <n v="1"/>
    <s v="8th Class"/>
    <n v="95"/>
    <n v="115"/>
    <n v="210"/>
    <m/>
    <m/>
    <m/>
    <m/>
    <s v="Yes"/>
    <s v="Yes"/>
    <m/>
    <m/>
    <m/>
    <m/>
    <m/>
    <s v="Yes"/>
    <m/>
    <m/>
    <m/>
    <m/>
    <m/>
    <m/>
  </r>
  <r>
    <n v="1865"/>
    <x v="33"/>
    <s v="Technician - Installation and Commissioning (Fire Safety System)"/>
    <s v="SMC/Q7601"/>
    <x v="1"/>
    <m/>
    <m/>
    <m/>
    <m/>
    <m/>
    <n v="5"/>
    <n v="1"/>
    <s v="10th Class"/>
    <n v="132"/>
    <n v="128"/>
    <n v="260"/>
    <m/>
    <m/>
    <m/>
    <m/>
    <s v="Yes"/>
    <m/>
    <m/>
    <m/>
    <m/>
    <m/>
    <m/>
    <s v="Yes"/>
    <m/>
    <m/>
    <m/>
    <m/>
    <m/>
    <m/>
  </r>
  <r>
    <n v="1866"/>
    <x v="33"/>
    <s v="Marine Fitter and Rigger"/>
    <s v="SMC/Q 34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67"/>
    <x v="33"/>
    <s v="Lager Insulator"/>
    <s v="SMC/Q 3601"/>
    <x v="0"/>
    <m/>
    <m/>
    <m/>
    <n v="4"/>
    <m/>
    <n v="4"/>
    <n v="1"/>
    <s v="10th Standard"/>
    <m/>
    <m/>
    <m/>
    <m/>
    <m/>
    <m/>
    <m/>
    <m/>
    <m/>
    <s v="II"/>
    <s v="C"/>
    <m/>
    <m/>
    <m/>
    <s v="No"/>
    <d v="2017-09-13T00:00:00"/>
    <m/>
    <m/>
    <m/>
    <m/>
    <m/>
  </r>
  <r>
    <n v="1868"/>
    <x v="33"/>
    <s v="Technician – Ship scrapper"/>
    <s v="SMC/Q 45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69"/>
    <x v="33"/>
    <s v="Pre-cleaning technician – Shipbreaking"/>
    <s v="SMC/Q 46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70"/>
    <x v="33"/>
    <s v="Utility Hand (Skilled-Marine)"/>
    <s v="SMC/Q 4801"/>
    <x v="0"/>
    <m/>
    <m/>
    <m/>
    <n v="3"/>
    <m/>
    <n v="3"/>
    <n v="1"/>
    <s v="8th Standard"/>
    <m/>
    <m/>
    <m/>
    <m/>
    <m/>
    <m/>
    <m/>
    <m/>
    <m/>
    <s v="II"/>
    <s v="C"/>
    <m/>
    <m/>
    <m/>
    <s v="No"/>
    <d v="2017-09-13T00:00:00"/>
    <m/>
    <m/>
    <m/>
    <m/>
    <m/>
  </r>
  <r>
    <n v="1871"/>
    <x v="33"/>
    <s v="Design Engineer - Hull &amp; Structures"/>
    <s v="SMC/Q3301"/>
    <x v="4"/>
    <m/>
    <m/>
    <m/>
    <n v="4"/>
    <m/>
    <n v="4"/>
    <n v="1"/>
    <s v="Engineering Graduate in marine engineering/industrial design"/>
    <m/>
    <m/>
    <m/>
    <m/>
    <m/>
    <m/>
    <m/>
    <m/>
    <m/>
    <s v="II"/>
    <s v="C"/>
    <m/>
    <m/>
    <m/>
    <s v="No"/>
    <d v="2017-09-13T00:00:00"/>
    <m/>
    <m/>
    <m/>
    <m/>
    <m/>
  </r>
  <r>
    <n v="1872"/>
    <x v="33"/>
    <s v="Design Engineer - Marine Piping &amp; Engineering"/>
    <s v="SMC/Q3801"/>
    <x v="4"/>
    <m/>
    <m/>
    <m/>
    <n v="4"/>
    <m/>
    <n v="4"/>
    <n v="1"/>
    <s v="Engineering Graduate in marine engineering/industrial design"/>
    <m/>
    <m/>
    <m/>
    <m/>
    <m/>
    <m/>
    <m/>
    <m/>
    <m/>
    <s v="II"/>
    <s v="C"/>
    <m/>
    <m/>
    <m/>
    <s v="No"/>
    <d v="2017-09-13T00:00:00"/>
    <m/>
    <m/>
    <m/>
    <m/>
    <m/>
  </r>
  <r>
    <n v="1873"/>
    <x v="33"/>
    <s v="Structural Fabricator - Ship"/>
    <s v="SMC/Q4301"/>
    <x v="0"/>
    <m/>
    <m/>
    <m/>
    <n v="3"/>
    <m/>
    <n v="3"/>
    <n v="1"/>
    <s v="10th Standard"/>
    <m/>
    <m/>
    <m/>
    <m/>
    <m/>
    <m/>
    <m/>
    <m/>
    <m/>
    <s v="II"/>
    <s v="C"/>
    <m/>
    <m/>
    <m/>
    <s v="No"/>
    <d v="2017-09-13T00:00:00"/>
    <m/>
    <m/>
    <m/>
    <m/>
    <m/>
  </r>
  <r>
    <n v="1874"/>
    <x v="33"/>
    <s v="Joiner Ship"/>
    <s v="SMC/Q39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75"/>
    <x v="33"/>
    <s v="Ship Safety Inspector – Radiation and Hazardous Material"/>
    <s v="SMC/Q4901"/>
    <x v="3"/>
    <m/>
    <m/>
    <m/>
    <n v="4"/>
    <m/>
    <n v="4"/>
    <n v="1"/>
    <s v="Diploma inIndustrial Safety/health and safety environment"/>
    <m/>
    <m/>
    <m/>
    <m/>
    <m/>
    <m/>
    <m/>
    <m/>
    <m/>
    <s v="II"/>
    <s v="C"/>
    <m/>
    <m/>
    <m/>
    <s v="No"/>
    <d v="2017-09-13T00:00:00"/>
    <m/>
    <m/>
    <m/>
    <m/>
    <m/>
  </r>
  <r>
    <n v="1876"/>
    <x v="34"/>
    <s v="Broadband Technician"/>
    <s v="TEL/Q0102"/>
    <x v="1"/>
    <m/>
    <m/>
    <m/>
    <m/>
    <m/>
    <n v="4"/>
    <n v="1"/>
    <s v="12th Class or equivalent"/>
    <n v="120"/>
    <n v="180"/>
    <n v="300"/>
    <m/>
    <m/>
    <m/>
    <m/>
    <s v="Yes"/>
    <m/>
    <s v="I"/>
    <m/>
    <m/>
    <s v="Addl Ready"/>
    <m/>
    <s v="No"/>
    <m/>
    <s v="6th Meeting"/>
    <m/>
    <m/>
    <m/>
    <m/>
  </r>
  <r>
    <n v="1877"/>
    <x v="34"/>
    <s v="BSS Support Engineer"/>
    <s v="TEL/Q6200"/>
    <x v="2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s v="No"/>
    <m/>
    <s v="6th &amp; 7th Meeting"/>
    <m/>
    <m/>
    <m/>
    <m/>
  </r>
  <r>
    <n v="1878"/>
    <x v="34"/>
    <s v="Cluster In-charge"/>
    <s v="TEL/Q4101"/>
    <x v="3"/>
    <m/>
    <m/>
    <m/>
    <m/>
    <m/>
    <n v="4"/>
    <n v="1"/>
    <s v="ITI /Diploma in Electrical/Mechanical. B.Tech or B.SC in Electrical/Mechanical"/>
    <m/>
    <m/>
    <n v="300"/>
    <m/>
    <m/>
    <m/>
    <m/>
    <m/>
    <m/>
    <s v="I"/>
    <m/>
    <m/>
    <m/>
    <m/>
    <s v="No"/>
    <m/>
    <s v="7th Meeting"/>
    <m/>
    <m/>
    <m/>
    <m/>
  </r>
  <r>
    <n v="1879"/>
    <x v="34"/>
    <s v="Cluster Manager"/>
    <s v="TEL/Q4102"/>
    <x v="2"/>
    <m/>
    <m/>
    <m/>
    <m/>
    <m/>
    <n v="6"/>
    <n v="1"/>
    <s v="ITI /Diploma in Technical Degree"/>
    <m/>
    <m/>
    <n v="350"/>
    <m/>
    <m/>
    <m/>
    <m/>
    <m/>
    <m/>
    <s v="I"/>
    <m/>
    <m/>
    <m/>
    <m/>
    <s v="No"/>
    <m/>
    <s v="7th Meeting"/>
    <m/>
    <m/>
    <m/>
    <m/>
  </r>
  <r>
    <n v="1880"/>
    <x v="34"/>
    <s v="Core Engineer"/>
    <s v="TEL/Q6201"/>
    <x v="2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s v="No"/>
    <m/>
    <s v="7th Meeting"/>
    <m/>
    <m/>
    <m/>
    <m/>
  </r>
  <r>
    <n v="1881"/>
    <x v="34"/>
    <s v="Customer Care Executive (Call Centre)"/>
    <s v="TEL/Q0100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2"/>
    <x v="34"/>
    <s v="Customer Care Executive (Relationship Centre)"/>
    <s v="TEL/Q0101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3"/>
    <x v="34"/>
    <s v="Customer Care Executive (Repair Centre)"/>
    <s v="TEL/Q2200"/>
    <x v="1"/>
    <m/>
    <m/>
    <m/>
    <m/>
    <m/>
    <n v="3"/>
    <n v="1"/>
    <s v="12th Class or equivalent"/>
    <n v="70"/>
    <n v="130"/>
    <n v="200"/>
    <m/>
    <m/>
    <m/>
    <m/>
    <s v="Yes"/>
    <m/>
    <s v="II"/>
    <m/>
    <m/>
    <s v="Cat 1 (Phase 1)"/>
    <m/>
    <s v="No"/>
    <m/>
    <s v="7th Meeting"/>
    <m/>
    <m/>
    <m/>
    <m/>
  </r>
  <r>
    <n v="1884"/>
    <x v="34"/>
    <s v="Distributor Sales Representative"/>
    <s v="TEL/Q2100"/>
    <x v="1"/>
    <m/>
    <m/>
    <m/>
    <m/>
    <m/>
    <n v="4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5"/>
    <x v="34"/>
    <s v="E-Waste Collector"/>
    <s v="TEL/Q2400"/>
    <x v="0"/>
    <m/>
    <m/>
    <m/>
    <m/>
    <m/>
    <n v="2"/>
    <n v="1"/>
    <s v="5th Class Pass"/>
    <m/>
    <m/>
    <n v="200"/>
    <m/>
    <m/>
    <m/>
    <m/>
    <m/>
    <m/>
    <s v="II"/>
    <m/>
    <m/>
    <m/>
    <m/>
    <s v="No"/>
    <m/>
    <s v="6th &amp; 7th Meeting"/>
    <m/>
    <m/>
    <m/>
    <m/>
  </r>
  <r>
    <n v="1886"/>
    <x v="34"/>
    <s v="Fault Management Engineer"/>
    <s v="TEL/Q6500"/>
    <x v="3"/>
    <m/>
    <m/>
    <m/>
    <m/>
    <m/>
    <n v="2"/>
    <n v="1"/>
    <s v="ITI/Diploma (Electronics, Computer Science, IT and related field)"/>
    <m/>
    <m/>
    <n v="300"/>
    <m/>
    <m/>
    <m/>
    <m/>
    <m/>
    <m/>
    <s v="I"/>
    <m/>
    <m/>
    <m/>
    <m/>
    <s v="No"/>
    <m/>
    <s v="7th Meeting"/>
    <m/>
    <m/>
    <m/>
    <m/>
  </r>
  <r>
    <n v="1887"/>
    <x v="34"/>
    <s v="Field Maintenance Engineer"/>
    <s v="TEL/Q6202"/>
    <x v="3"/>
    <m/>
    <m/>
    <m/>
    <m/>
    <m/>
    <n v="4"/>
    <n v="1"/>
    <s v="ITI / Diploma/B.E/B.Tech"/>
    <m/>
    <m/>
    <n v="300"/>
    <m/>
    <m/>
    <m/>
    <m/>
    <m/>
    <m/>
    <s v="I"/>
    <m/>
    <m/>
    <m/>
    <m/>
    <s v="No"/>
    <m/>
    <s v="8th Meeting"/>
    <m/>
    <m/>
    <m/>
    <m/>
  </r>
  <r>
    <n v="1888"/>
    <x v="34"/>
    <s v="Field Sales Executive-Telecom Plan &amp; Services"/>
    <s v="TEL/Q0200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9"/>
    <x v="34"/>
    <s v="Grass Root Telecom Provider (GRTP)"/>
    <s v="TEL/Q6207"/>
    <x v="1"/>
    <m/>
    <m/>
    <m/>
    <m/>
    <m/>
    <n v="3"/>
    <n v="1"/>
    <s v="12th Class"/>
    <n v="120"/>
    <n v="180"/>
    <n v="300"/>
    <m/>
    <m/>
    <m/>
    <m/>
    <s v="Yes"/>
    <s v="Yes"/>
    <s v="I"/>
    <m/>
    <s v="Added in June 2017"/>
    <m/>
    <m/>
    <s v="No"/>
    <m/>
    <m/>
    <m/>
    <m/>
    <m/>
    <m/>
  </r>
  <r>
    <n v="1890"/>
    <x v="34"/>
    <s v="Handset Repair Engineer"/>
    <s v="TEL/Q2201"/>
    <x v="1"/>
    <m/>
    <m/>
    <m/>
    <m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s v="Yes"/>
    <s v="Yes"/>
    <s v="II"/>
    <s v="A"/>
    <s v="Yes"/>
    <m/>
    <m/>
    <s v="Yes"/>
    <m/>
    <s v="7th Meeting"/>
    <m/>
    <m/>
    <m/>
    <m/>
  </r>
  <r>
    <n v="1891"/>
    <x v="34"/>
    <s v="ICT Engineer"/>
    <s v="TEL/Q6205"/>
    <x v="2"/>
    <m/>
    <m/>
    <m/>
    <m/>
    <m/>
    <n v="4"/>
    <n v="1"/>
    <s v="Graduate in Science/Engineering/Technology    Electronics, Computer Science, and IT"/>
    <m/>
    <m/>
    <n v="350"/>
    <m/>
    <m/>
    <m/>
    <m/>
    <m/>
    <m/>
    <s v="I"/>
    <m/>
    <m/>
    <m/>
    <m/>
    <s v="No"/>
    <m/>
    <s v="7th Meeting"/>
    <m/>
    <m/>
    <m/>
    <m/>
  </r>
  <r>
    <n v="1892"/>
    <x v="34"/>
    <s v="ICT Technician"/>
    <s v="TEL/Q6206"/>
    <x v="1"/>
    <m/>
    <m/>
    <m/>
    <m/>
    <m/>
    <n v="4"/>
    <n v="1"/>
    <s v="10th Class  and/or ITI Diploma in Electronics, Computer Science, IT or related  fields"/>
    <n v="120"/>
    <n v="180"/>
    <n v="300"/>
    <m/>
    <m/>
    <m/>
    <m/>
    <s v="Yes"/>
    <m/>
    <s v="I"/>
    <m/>
    <m/>
    <m/>
    <m/>
    <s v="No"/>
    <m/>
    <s v="7th Meeting"/>
    <m/>
    <m/>
    <m/>
    <m/>
  </r>
  <r>
    <n v="1893"/>
    <x v="34"/>
    <s v="Infrastructure Engineer"/>
    <s v="TEL/Q6100"/>
    <x v="3"/>
    <m/>
    <m/>
    <m/>
    <m/>
    <m/>
    <n v="4"/>
    <n v="1"/>
    <s v="ITI/ Diploma"/>
    <m/>
    <m/>
    <n v="300"/>
    <m/>
    <m/>
    <m/>
    <m/>
    <m/>
    <m/>
    <s v="I"/>
    <m/>
    <m/>
    <m/>
    <m/>
    <s v="No"/>
    <m/>
    <s v="8th Meeting"/>
    <m/>
    <m/>
    <m/>
    <m/>
  </r>
  <r>
    <n v="1894"/>
    <x v="34"/>
    <s v="Installation Engineer L2 &amp; L3"/>
    <s v="TEL/Q6301"/>
    <x v="3"/>
    <m/>
    <m/>
    <m/>
    <m/>
    <m/>
    <n v="3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5"/>
    <x v="34"/>
    <s v="Installation Engineer SDH &amp; DWDM"/>
    <s v="TEL/Q6300"/>
    <x v="3"/>
    <m/>
    <m/>
    <m/>
    <m/>
    <m/>
    <n v="3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6"/>
    <x v="34"/>
    <s v="Telecom -In-store promoter"/>
    <s v="TEL/Q2101"/>
    <x v="1"/>
    <m/>
    <m/>
    <m/>
    <m/>
    <m/>
    <n v="3"/>
    <n v="1"/>
    <s v="10+2 or equivalent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1897"/>
    <x v="34"/>
    <s v="Network Engineer"/>
    <s v="TEL/Q6209"/>
    <x v="1"/>
    <m/>
    <m/>
    <m/>
    <m/>
    <m/>
    <n v="4"/>
    <n v="1"/>
    <s v="Diploma/ITI"/>
    <m/>
    <m/>
    <n v="200"/>
    <m/>
    <m/>
    <m/>
    <m/>
    <m/>
    <m/>
    <s v="I"/>
    <m/>
    <m/>
    <m/>
    <m/>
    <s v="No"/>
    <m/>
    <m/>
    <m/>
    <m/>
    <m/>
    <m/>
  </r>
  <r>
    <n v="1898"/>
    <x v="34"/>
    <s v="Network Management Engineer "/>
    <s v="TEL/Q6302"/>
    <x v="3"/>
    <m/>
    <m/>
    <m/>
    <m/>
    <m/>
    <n v="4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9"/>
    <x v="34"/>
    <s v="Optical Fiber Splicer"/>
    <s v="TEL/Q6400"/>
    <x v="0"/>
    <m/>
    <m/>
    <m/>
    <m/>
    <m/>
    <n v="2"/>
    <n v="1"/>
    <s v="8th Class"/>
    <n v="110"/>
    <n v="190"/>
    <n v="300"/>
    <m/>
    <m/>
    <m/>
    <m/>
    <s v="Yes"/>
    <m/>
    <s v="I"/>
    <m/>
    <m/>
    <s v="Addl Ready"/>
    <m/>
    <s v="No"/>
    <m/>
    <s v="7th Meeting"/>
    <m/>
    <m/>
    <m/>
    <m/>
  </r>
  <r>
    <n v="1900"/>
    <x v="34"/>
    <s v="Optical Fiber Technician"/>
    <s v="TEL/Q6401"/>
    <x v="1"/>
    <m/>
    <m/>
    <m/>
    <m/>
    <m/>
    <n v="3"/>
    <n v="1"/>
    <s v="Class VIII"/>
    <n v="150"/>
    <n v="150"/>
    <n v="300"/>
    <m/>
    <m/>
    <m/>
    <m/>
    <s v="Yes"/>
    <s v="Yes"/>
    <s v="I"/>
    <s v="A"/>
    <s v="Yes"/>
    <m/>
    <m/>
    <s v="Yes"/>
    <m/>
    <s v="7th Meeting"/>
    <m/>
    <m/>
    <m/>
    <m/>
  </r>
  <r>
    <n v="1901"/>
    <x v="34"/>
    <s v="Product Specialist Engineer"/>
    <s v="TEL/Q6204"/>
    <x v="3"/>
    <m/>
    <m/>
    <m/>
    <m/>
    <m/>
    <n v="3"/>
    <n v="1"/>
    <s v="Bachelor of Technology (Electronics, Computer Science, IT and related field) "/>
    <m/>
    <m/>
    <n v="300"/>
    <m/>
    <m/>
    <m/>
    <m/>
    <m/>
    <m/>
    <s v="I"/>
    <m/>
    <m/>
    <m/>
    <m/>
    <s v="No"/>
    <m/>
    <s v="8th Meeting"/>
    <m/>
    <m/>
    <m/>
    <m/>
  </r>
  <r>
    <n v="1902"/>
    <x v="34"/>
    <s v="RF Site Surveyor"/>
    <s v="TEL/Q4103"/>
    <x v="1"/>
    <m/>
    <m/>
    <m/>
    <m/>
    <m/>
    <n v="3"/>
    <n v="1"/>
    <s v="12th Class, Preferably"/>
    <n v="85"/>
    <n v="115"/>
    <n v="200"/>
    <m/>
    <m/>
    <m/>
    <m/>
    <s v="Yes"/>
    <m/>
    <s v="I"/>
    <m/>
    <m/>
    <m/>
    <m/>
    <s v="No"/>
    <m/>
    <s v="8th Meeting"/>
    <m/>
    <m/>
    <m/>
    <m/>
  </r>
  <r>
    <n v="1903"/>
    <x v="34"/>
    <s v="Sales Executive (Broadband)"/>
    <s v="TEL/Q0201"/>
    <x v="1"/>
    <m/>
    <m/>
    <m/>
    <m/>
    <m/>
    <n v="4"/>
    <n v="1"/>
    <s v="Graduate in any stream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904"/>
    <x v="34"/>
    <s v="Telecom Board Bring-Up Engineer"/>
    <s v="TEL/Q2302"/>
    <x v="0"/>
    <m/>
    <m/>
    <m/>
    <m/>
    <m/>
    <n v="4"/>
    <n v="1"/>
    <s v="10th Class"/>
    <m/>
    <m/>
    <n v="225"/>
    <m/>
    <m/>
    <m/>
    <m/>
    <m/>
    <m/>
    <s v="II"/>
    <m/>
    <m/>
    <m/>
    <m/>
    <s v="No"/>
    <m/>
    <s v="8th Meeting"/>
    <m/>
    <m/>
    <m/>
    <m/>
  </r>
  <r>
    <n v="1905"/>
    <x v="34"/>
    <s v="Telecom Embedded Hardware Developer"/>
    <s v="TEL/Q2303"/>
    <x v="1"/>
    <m/>
    <m/>
    <m/>
    <m/>
    <m/>
    <n v="3"/>
    <n v="1"/>
    <s v="Diploma(Electrical/ Electronics/ Computer Science)"/>
    <n v="140"/>
    <n v="210"/>
    <n v="350"/>
    <m/>
    <m/>
    <m/>
    <m/>
    <s v="Yes"/>
    <m/>
    <s v="II"/>
    <m/>
    <m/>
    <m/>
    <m/>
    <s v="No"/>
    <m/>
    <s v="8th Meeting"/>
    <m/>
    <m/>
    <m/>
    <m/>
  </r>
  <r>
    <n v="1906"/>
    <x v="34"/>
    <s v="Telecom Network Security Technician"/>
    <s v="TEL/Q6208"/>
    <x v="0"/>
    <m/>
    <m/>
    <m/>
    <m/>
    <m/>
    <n v="3"/>
    <n v="1"/>
    <s v="ITI (IT related streams)"/>
    <m/>
    <m/>
    <n v="200"/>
    <m/>
    <m/>
    <m/>
    <m/>
    <m/>
    <m/>
    <s v="I"/>
    <m/>
    <m/>
    <m/>
    <m/>
    <s v="No"/>
    <m/>
    <m/>
    <m/>
    <m/>
    <m/>
    <m/>
  </r>
  <r>
    <n v="1907"/>
    <x v="34"/>
    <s v="Telecom Terminal Equipment Application Developer (Android Application)"/>
    <s v="TEL/Q2300"/>
    <x v="1"/>
    <m/>
    <m/>
    <m/>
    <m/>
    <m/>
    <n v="4"/>
    <n v="1"/>
    <s v="12th Class,  preferably"/>
    <n v="80"/>
    <n v="170"/>
    <n v="250"/>
    <m/>
    <m/>
    <m/>
    <m/>
    <s v="Yes"/>
    <s v="Yes"/>
    <s v="II"/>
    <s v="A"/>
    <s v="Yes"/>
    <m/>
    <m/>
    <s v="Yes"/>
    <m/>
    <s v="8th Meeting"/>
    <m/>
    <m/>
    <m/>
    <m/>
  </r>
  <r>
    <n v="1908"/>
    <x v="34"/>
    <s v="Telecom Terminal Equipment Application Developer (Native Application)"/>
    <s v="TEL/Q2301"/>
    <x v="1"/>
    <m/>
    <m/>
    <m/>
    <m/>
    <m/>
    <n v="3"/>
    <n v="1"/>
    <s v="10th Class"/>
    <n v="80"/>
    <n v="170"/>
    <n v="250"/>
    <m/>
    <m/>
    <m/>
    <m/>
    <s v="Yes"/>
    <m/>
    <s v="II"/>
    <m/>
    <m/>
    <m/>
    <m/>
    <s v="No"/>
    <m/>
    <s v="8th Meeting"/>
    <m/>
    <m/>
    <m/>
    <m/>
  </r>
  <r>
    <n v="1909"/>
    <x v="34"/>
    <s v="Telecom Tower / Bay Installation Supervisor"/>
    <s v="TEL/Q4104"/>
    <x v="1"/>
    <m/>
    <m/>
    <m/>
    <m/>
    <m/>
    <n v="4"/>
    <n v="1"/>
    <s v="ITI"/>
    <m/>
    <m/>
    <n v="350"/>
    <m/>
    <m/>
    <m/>
    <m/>
    <m/>
    <m/>
    <s v="I"/>
    <m/>
    <m/>
    <m/>
    <m/>
    <s v="No"/>
    <m/>
    <s v="8th Meeting"/>
    <m/>
    <m/>
    <m/>
    <m/>
  </r>
  <r>
    <n v="1910"/>
    <x v="34"/>
    <s v="Territory Sales Manager (Broadband)"/>
    <s v="TEL/Q0204"/>
    <x v="4"/>
    <m/>
    <m/>
    <m/>
    <m/>
    <m/>
    <n v="4"/>
    <n v="1"/>
    <s v="Graduate in any discipline"/>
    <m/>
    <m/>
    <n v="400"/>
    <m/>
    <m/>
    <m/>
    <m/>
    <m/>
    <m/>
    <s v="II"/>
    <m/>
    <m/>
    <m/>
    <m/>
    <s v="No"/>
    <m/>
    <s v="7th Meeting"/>
    <m/>
    <m/>
    <m/>
    <m/>
  </r>
  <r>
    <n v="1911"/>
    <x v="34"/>
    <s v="Territory Sales Manager (Prepaid)"/>
    <s v="TEL/Q0203"/>
    <x v="4"/>
    <m/>
    <m/>
    <m/>
    <m/>
    <m/>
    <n v="4"/>
    <n v="1"/>
    <s v="Graduate in any discipline"/>
    <m/>
    <m/>
    <n v="400"/>
    <m/>
    <m/>
    <m/>
    <m/>
    <m/>
    <m/>
    <s v="II"/>
    <m/>
    <m/>
    <m/>
    <m/>
    <s v="No"/>
    <m/>
    <s v="8th Meeting"/>
    <m/>
    <m/>
    <m/>
    <m/>
  </r>
  <r>
    <n v="1912"/>
    <x v="34"/>
    <s v="Telecom- Tower Technician"/>
    <s v="TEL/Q4100"/>
    <x v="1"/>
    <m/>
    <m/>
    <m/>
    <m/>
    <m/>
    <n v="5"/>
    <n v="1"/>
    <s v="12th Class and/or ITI Diploma in Electrical/Mechanical"/>
    <n v="120"/>
    <n v="180"/>
    <n v="300"/>
    <m/>
    <m/>
    <m/>
    <m/>
    <s v="Yes"/>
    <s v="Yes"/>
    <s v="I"/>
    <s v="A"/>
    <s v="Yes"/>
    <m/>
    <m/>
    <s v="Yes"/>
    <m/>
    <s v="8th Meeting"/>
    <m/>
    <m/>
    <m/>
    <m/>
  </r>
  <r>
    <n v="1913"/>
    <x v="34"/>
    <s v="Transmission Engineer"/>
    <s v="TEL/Q6203"/>
    <x v="2"/>
    <m/>
    <m/>
    <m/>
    <m/>
    <m/>
    <n v="3"/>
    <n v="1"/>
    <s v="Diploma"/>
    <m/>
    <m/>
    <n v="350"/>
    <m/>
    <m/>
    <m/>
    <m/>
    <m/>
    <m/>
    <s v="I"/>
    <m/>
    <m/>
    <m/>
    <m/>
    <s v="No"/>
    <m/>
    <s v="8th Meeting"/>
    <m/>
    <m/>
    <m/>
    <m/>
  </r>
  <r>
    <n v="1914"/>
    <x v="34"/>
    <s v="Wireless Technician"/>
    <s v="TEL/Q4105"/>
    <x v="1"/>
    <m/>
    <m/>
    <m/>
    <m/>
    <m/>
    <n v="4"/>
    <n v="1"/>
    <s v="12th Class, Preferably"/>
    <m/>
    <m/>
    <n v="300"/>
    <m/>
    <m/>
    <m/>
    <m/>
    <m/>
    <m/>
    <s v="I"/>
    <m/>
    <m/>
    <m/>
    <m/>
    <s v="No"/>
    <m/>
    <m/>
    <m/>
    <m/>
    <m/>
    <m/>
  </r>
  <r>
    <n v="1915"/>
    <x v="34"/>
    <s v="Telecom Technician - IoT Device/System (Installation &amp; M2M Communication Setup)"/>
    <s v="TEL/Q6210"/>
    <x v="1"/>
    <m/>
    <m/>
    <m/>
    <m/>
    <m/>
    <n v="4"/>
    <n v="1"/>
    <s v="ITI/Diploma"/>
    <m/>
    <m/>
    <n v="300"/>
    <m/>
    <m/>
    <m/>
    <m/>
    <m/>
    <m/>
    <s v="I"/>
    <s v="A"/>
    <m/>
    <m/>
    <m/>
    <s v="No"/>
    <m/>
    <m/>
    <m/>
    <m/>
    <m/>
    <m/>
  </r>
  <r>
    <n v="1916"/>
    <x v="35"/>
    <s v="Autoconer Tenter "/>
    <s v="TSC/Q0301"/>
    <x v="1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8th Meeting"/>
    <m/>
    <m/>
    <m/>
    <m/>
  </r>
  <r>
    <n v="1917"/>
    <x v="35"/>
    <s v="Automatic shuttle loom operator"/>
    <s v="TSC/Q2201"/>
    <x v="1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s v="I"/>
    <m/>
    <m/>
    <m/>
    <m/>
    <s v="Yes"/>
    <m/>
    <s v="8th Meeting"/>
    <m/>
    <m/>
    <m/>
    <m/>
  </r>
  <r>
    <n v="1918"/>
    <x v="35"/>
    <s v="Balloon Squeezer Machine Operator "/>
    <s v="TSC/Q5501"/>
    <x v="1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s v="Yes"/>
    <m/>
    <s v="I"/>
    <m/>
    <m/>
    <m/>
    <m/>
    <s v="Yes"/>
    <m/>
    <s v="9th Meeting"/>
    <m/>
    <m/>
    <m/>
    <m/>
  </r>
  <r>
    <n v="1919"/>
    <x v="35"/>
    <s v="Beam Carrier - Loader"/>
    <s v="TSC/Q2601"/>
    <x v="0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s v="I"/>
    <m/>
    <m/>
    <m/>
    <m/>
    <s v="Yes"/>
    <m/>
    <s v="8th Meeting"/>
    <m/>
    <m/>
    <m/>
    <m/>
  </r>
  <r>
    <n v="1920"/>
    <x v="35"/>
    <s v="Blowroom Operator"/>
    <s v="TSC/Q0101"/>
    <x v="1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s v="Yes"/>
    <m/>
    <s v="I"/>
    <m/>
    <m/>
    <m/>
    <m/>
    <s v="Yes"/>
    <m/>
    <s v="8th Meeting"/>
    <m/>
    <m/>
    <m/>
    <m/>
  </r>
  <r>
    <n v="1921"/>
    <x v="35"/>
    <s v="Calendaring Machine Operator"/>
    <s v="TSC/Q5402"/>
    <x v="1"/>
    <m/>
    <m/>
    <m/>
    <m/>
    <m/>
    <n v="7"/>
    <n v="1"/>
    <s v="Minimum Age - 14 Years ; Preferable Qualification shall be 10th Pass."/>
    <n v="70"/>
    <n v="230"/>
    <n v="300"/>
    <m/>
    <m/>
    <m/>
    <m/>
    <s v="Yes"/>
    <m/>
    <s v="I"/>
    <m/>
    <m/>
    <m/>
    <m/>
    <s v="Yes"/>
    <m/>
    <s v="9th Meeting"/>
    <m/>
    <m/>
    <m/>
    <m/>
  </r>
  <r>
    <n v="1922"/>
    <x v="35"/>
    <s v="Card Puncher (Automatic Machine)"/>
    <s v="TSC/Q7401"/>
    <x v="0"/>
    <m/>
    <m/>
    <m/>
    <m/>
    <m/>
    <n v="5"/>
    <n v="1"/>
    <s v="8th Class pass, preferably"/>
    <n v="100"/>
    <n v="200"/>
    <n v="300"/>
    <m/>
    <m/>
    <m/>
    <m/>
    <s v="Yes"/>
    <m/>
    <s v="I"/>
    <m/>
    <m/>
    <m/>
    <m/>
    <s v="Yes"/>
    <m/>
    <s v="15th Meeting"/>
    <m/>
    <m/>
    <m/>
    <m/>
  </r>
  <r>
    <n v="1923"/>
    <x v="35"/>
    <s v="Carding Operator"/>
    <s v="TSC/Q0102"/>
    <x v="1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24"/>
    <x v="35"/>
    <s v="Combing operator"/>
    <s v="TSC/Q0104"/>
    <x v="1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25"/>
    <x v="35"/>
    <s v="Combing Preparatory operator"/>
    <s v="TSC/Q0103"/>
    <x v="1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26"/>
    <x v="35"/>
    <s v="Compacting Machine Operator"/>
    <s v="TSC/Q5503"/>
    <x v="1"/>
    <m/>
    <m/>
    <m/>
    <m/>
    <m/>
    <n v="7"/>
    <n v="1"/>
    <s v="10th Class ,Preferably"/>
    <n v="73.5"/>
    <n v="226.5"/>
    <n v="300"/>
    <m/>
    <m/>
    <m/>
    <m/>
    <s v="Yes"/>
    <m/>
    <s v="I"/>
    <m/>
    <m/>
    <m/>
    <m/>
    <s v="Yes"/>
    <m/>
    <s v="9th Meeting"/>
    <m/>
    <m/>
    <m/>
    <m/>
  </r>
  <r>
    <n v="1927"/>
    <x v="35"/>
    <s v="Cone winder cum pirn winder"/>
    <s v="TSC/Q7301"/>
    <x v="0"/>
    <m/>
    <m/>
    <m/>
    <m/>
    <m/>
    <n v="5"/>
    <n v="1"/>
    <s v="8th Class, Preferably"/>
    <m/>
    <m/>
    <n v="300"/>
    <m/>
    <m/>
    <m/>
    <m/>
    <m/>
    <m/>
    <s v="I"/>
    <m/>
    <m/>
    <m/>
    <m/>
    <s v="Yes"/>
    <m/>
    <s v="11th Meeting"/>
    <m/>
    <m/>
    <m/>
    <m/>
  </r>
  <r>
    <n v="1928"/>
    <x v="35"/>
    <s v="Cone Winding Operator"/>
    <s v="TSC/Q0302"/>
    <x v="1"/>
    <m/>
    <m/>
    <m/>
    <m/>
    <m/>
    <n v="8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29"/>
    <x v="35"/>
    <s v="Continuous Bleaching Range Operator"/>
    <s v="TSC/Q5102"/>
    <x v="1"/>
    <m/>
    <m/>
    <m/>
    <m/>
    <m/>
    <n v="7"/>
    <n v="1"/>
    <s v="10th Class ,Preferably ITI Certificate"/>
    <m/>
    <m/>
    <n v="300"/>
    <m/>
    <m/>
    <m/>
    <m/>
    <m/>
    <m/>
    <s v="I"/>
    <m/>
    <m/>
    <m/>
    <m/>
    <s v="Yes"/>
    <m/>
    <s v="9th Meeting"/>
    <m/>
    <m/>
    <m/>
    <m/>
  </r>
  <r>
    <n v="1930"/>
    <x v="35"/>
    <s v="Drawframe Operator"/>
    <s v="TSC/Q0105"/>
    <x v="1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31"/>
    <x v="35"/>
    <s v="Drying Range Machine Operator"/>
    <s v="TSC/Q5302"/>
    <x v="1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s v="I"/>
    <m/>
    <m/>
    <m/>
    <m/>
    <s v="Yes"/>
    <m/>
    <s v="9th Meeting"/>
    <m/>
    <m/>
    <m/>
    <m/>
  </r>
  <r>
    <n v="1932"/>
    <x v="35"/>
    <s v="Dyestuff &amp; Chemical Preparation Operator"/>
    <s v="TSC/Q5205"/>
    <x v="1"/>
    <m/>
    <m/>
    <m/>
    <m/>
    <m/>
    <n v="8"/>
    <n v="1"/>
    <s v="Minimum Age - 14 Years ; Preferable Qualification shall be 10th Pass."/>
    <n v="74.5"/>
    <n v="225.5"/>
    <n v="300"/>
    <m/>
    <m/>
    <m/>
    <m/>
    <s v="Yes"/>
    <m/>
    <s v="I"/>
    <m/>
    <m/>
    <s v="Addl Ready"/>
    <m/>
    <s v="Yes"/>
    <m/>
    <s v="9th Meeting"/>
    <m/>
    <m/>
    <m/>
    <m/>
  </r>
  <r>
    <n v="1933"/>
    <x v="35"/>
    <s v="Fabric Checker"/>
    <s v="TSC/Q2301"/>
    <x v="1"/>
    <m/>
    <m/>
    <m/>
    <m/>
    <m/>
    <n v="6"/>
    <n v="1"/>
    <s v="Preferably Class 10th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34"/>
    <x v="35"/>
    <s v="Fabric Mender"/>
    <s v="TSC/Q2302"/>
    <x v="0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35"/>
    <x v="35"/>
    <s v="Finishing Machine Operator (Zero-Zero/Compacting)"/>
    <s v="TSC/Q5403"/>
    <x v="1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s v="I"/>
    <m/>
    <m/>
    <m/>
    <m/>
    <s v="Yes"/>
    <m/>
    <s v="9th Meeting"/>
    <m/>
    <m/>
    <m/>
    <m/>
  </r>
  <r>
    <n v="1936"/>
    <x v="35"/>
    <s v="Fitter - Auto loom Weaving Machine"/>
    <s v="TSC/Q2402"/>
    <x v="3"/>
    <m/>
    <m/>
    <m/>
    <m/>
    <m/>
    <n v="6"/>
    <n v="1"/>
    <s v="Minimum Age - 14 Years ;  Preferable Qualification shall be 10th Pass with training in weaving department."/>
    <m/>
    <m/>
    <n v="400"/>
    <m/>
    <m/>
    <m/>
    <m/>
    <m/>
    <m/>
    <s v="I"/>
    <m/>
    <m/>
    <m/>
    <m/>
    <s v="Yes"/>
    <m/>
    <s v="9th Meeting"/>
    <m/>
    <m/>
    <m/>
    <m/>
  </r>
  <r>
    <n v="1937"/>
    <x v="35"/>
    <s v="Fitter - Post Spinning"/>
    <s v="TSC/Q0403"/>
    <x v="3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s v="Yes"/>
    <m/>
    <s v="I"/>
    <m/>
    <m/>
    <m/>
    <m/>
    <s v="Yes"/>
    <m/>
    <s v="8th Meeting"/>
    <m/>
    <m/>
    <m/>
    <m/>
  </r>
  <r>
    <n v="1938"/>
    <x v="35"/>
    <s v="Fitter - Processing"/>
    <s v="TSC/Q5701"/>
    <x v="3"/>
    <m/>
    <m/>
    <m/>
    <m/>
    <m/>
    <n v="7"/>
    <n v="1"/>
    <s v="Preferable Qualification shall be 5th Pass with 1  2 years experience in a Textile Mill."/>
    <m/>
    <m/>
    <n v="400"/>
    <m/>
    <m/>
    <m/>
    <m/>
    <m/>
    <m/>
    <s v="I"/>
    <m/>
    <m/>
    <m/>
    <m/>
    <s v="Yes"/>
    <m/>
    <s v="8th Meeting"/>
    <m/>
    <m/>
    <m/>
    <m/>
  </r>
  <r>
    <n v="1939"/>
    <x v="35"/>
    <s v="Fitter - Ring Spinning"/>
    <s v="TSC/Q0402"/>
    <x v="3"/>
    <m/>
    <m/>
    <m/>
    <m/>
    <m/>
    <n v="9"/>
    <n v="1"/>
    <s v="Preferable Qualification shall be 10th Pass with 1  2 years experience in a Textile Mill."/>
    <n v="90"/>
    <n v="210"/>
    <n v="300"/>
    <m/>
    <m/>
    <m/>
    <m/>
    <s v="Yes"/>
    <m/>
    <s v="I"/>
    <m/>
    <m/>
    <m/>
    <m/>
    <s v="Yes"/>
    <m/>
    <s v="8th Meeting"/>
    <m/>
    <m/>
    <m/>
    <m/>
  </r>
  <r>
    <n v="1940"/>
    <x v="35"/>
    <s v="Fitter - Shuttle less Weaving Machine: Air-Jet"/>
    <s v="TSC/Q2405"/>
    <x v="3"/>
    <m/>
    <m/>
    <m/>
    <m/>
    <m/>
    <n v="6"/>
    <n v="1"/>
    <s v="Preferable Qualification shall be 8th Pass with 1  2 years experience in a Textile Mill."/>
    <n v="108.5"/>
    <n v="291.5"/>
    <n v="400"/>
    <m/>
    <m/>
    <m/>
    <m/>
    <s v="Yes"/>
    <m/>
    <s v="I"/>
    <m/>
    <m/>
    <m/>
    <m/>
    <s v="Yes"/>
    <m/>
    <s v="9th Meeting"/>
    <m/>
    <m/>
    <m/>
    <m/>
  </r>
  <r>
    <n v="1941"/>
    <x v="35"/>
    <s v="Fitter - Shuttle less Weaving Machine: Projectile"/>
    <s v="TSC/Q2404"/>
    <x v="3"/>
    <m/>
    <m/>
    <m/>
    <m/>
    <m/>
    <n v="6"/>
    <n v="1"/>
    <s v="Preferable Qualification shall be 5th Pass with 1  2 years experience in a textile Mill."/>
    <n v="131.5"/>
    <n v="268.5"/>
    <n v="400"/>
    <m/>
    <m/>
    <m/>
    <m/>
    <s v="Yes"/>
    <m/>
    <s v="I"/>
    <m/>
    <m/>
    <m/>
    <m/>
    <s v="Yes"/>
    <m/>
    <s v="9th Meeting"/>
    <m/>
    <m/>
    <m/>
    <m/>
  </r>
  <r>
    <n v="1942"/>
    <x v="35"/>
    <s v="Fitter - Shuttle less Weaving Machine: Rapier"/>
    <s v="TSC/Q2403"/>
    <x v="3"/>
    <m/>
    <m/>
    <m/>
    <m/>
    <m/>
    <n v="6"/>
    <n v="1"/>
    <s v="Preferable Qualification shall be 5th Pass with 1  2 years experience in a Textile Mill."/>
    <n v="134.5"/>
    <n v="265.5"/>
    <n v="400"/>
    <m/>
    <m/>
    <m/>
    <m/>
    <s v="Yes"/>
    <m/>
    <s v="I"/>
    <m/>
    <m/>
    <m/>
    <m/>
    <s v="Yes"/>
    <m/>
    <s v="8th Meeting"/>
    <m/>
    <m/>
    <m/>
    <m/>
  </r>
  <r>
    <n v="1943"/>
    <x v="35"/>
    <s v="Fitter- Spinning Preparatory"/>
    <s v="TSC/Q0401"/>
    <x v="3"/>
    <m/>
    <m/>
    <m/>
    <m/>
    <m/>
    <n v="9"/>
    <n v="1"/>
    <s v="Preferable Qualification shall be 5th Pass with 1  2 years experience in a Textile Mill."/>
    <n v="135"/>
    <n v="265"/>
    <n v="400"/>
    <m/>
    <m/>
    <m/>
    <m/>
    <s v="Yes"/>
    <m/>
    <s v="I"/>
    <m/>
    <m/>
    <m/>
    <m/>
    <s v="Yes"/>
    <m/>
    <s v="9th Meeting"/>
    <m/>
    <m/>
    <m/>
    <m/>
  </r>
  <r>
    <n v="1944"/>
    <x v="35"/>
    <s v="Fitter - Weaving preparatory"/>
    <s v="TSC/Q2401"/>
    <x v="3"/>
    <m/>
    <m/>
    <m/>
    <m/>
    <m/>
    <n v="6"/>
    <n v="1"/>
    <s v="Minimum Age    14 Years ; Preferable Qualification shall be 5th Pass."/>
    <n v="131.5"/>
    <n v="268.5"/>
    <n v="400"/>
    <m/>
    <m/>
    <m/>
    <m/>
    <s v="Yes"/>
    <m/>
    <s v="I"/>
    <m/>
    <m/>
    <m/>
    <m/>
    <s v="Yes"/>
    <m/>
    <s v="9th Meeting"/>
    <m/>
    <m/>
    <m/>
    <m/>
  </r>
  <r>
    <n v="1945"/>
    <x v="35"/>
    <s v="Folding Machine Operator"/>
    <s v="TSC/Q5601"/>
    <x v="1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s v="Yes"/>
    <m/>
    <s v="I"/>
    <m/>
    <m/>
    <m/>
    <m/>
    <s v="Yes"/>
    <m/>
    <s v="9th Meeting"/>
    <m/>
    <m/>
    <m/>
    <m/>
  </r>
  <r>
    <n v="1946"/>
    <x v="35"/>
    <s v="Handloom Entrepreneur"/>
    <s v="TSC/Q7801"/>
    <x v="2"/>
    <m/>
    <m/>
    <m/>
    <m/>
    <m/>
    <n v="5"/>
    <n v="1"/>
    <s v="10th Class ,Preferably"/>
    <n v="163"/>
    <n v="437"/>
    <n v="600"/>
    <m/>
    <m/>
    <m/>
    <m/>
    <s v="Yes"/>
    <m/>
    <s v="I"/>
    <m/>
    <m/>
    <m/>
    <m/>
    <s v="Yes"/>
    <m/>
    <m/>
    <m/>
    <m/>
    <m/>
    <m/>
  </r>
  <r>
    <n v="1947"/>
    <x v="35"/>
    <s v="Hank dyer"/>
    <s v="TSC/Q7201"/>
    <x v="1"/>
    <m/>
    <m/>
    <m/>
    <m/>
    <m/>
    <n v="7"/>
    <n v="1"/>
    <s v="8th Class, Preferably"/>
    <n v="110"/>
    <n v="190"/>
    <n v="300"/>
    <m/>
    <m/>
    <m/>
    <m/>
    <s v="Yes"/>
    <s v="Yes"/>
    <s v="I"/>
    <s v="A"/>
    <s v="Yes"/>
    <m/>
    <m/>
    <s v="Yes"/>
    <m/>
    <s v="11th Meeting"/>
    <m/>
    <m/>
    <m/>
    <m/>
  </r>
  <r>
    <n v="1948"/>
    <x v="35"/>
    <s v="Jacquard Harness Builder"/>
    <s v="TSC/Q7502"/>
    <x v="1"/>
    <m/>
    <m/>
    <m/>
    <m/>
    <m/>
    <n v="5"/>
    <n v="1"/>
    <s v="8th Class pass, preferably"/>
    <n v="114"/>
    <n v="186"/>
    <n v="300"/>
    <m/>
    <m/>
    <m/>
    <m/>
    <s v="Yes"/>
    <m/>
    <s v="I"/>
    <m/>
    <m/>
    <m/>
    <m/>
    <s v="Yes"/>
    <m/>
    <s v="15th Meeting"/>
    <m/>
    <m/>
    <m/>
    <m/>
  </r>
  <r>
    <n v="1949"/>
    <x v="35"/>
    <s v="Jacquard Weaver- Handloom"/>
    <s v="TSC/Q7306"/>
    <x v="1"/>
    <m/>
    <m/>
    <m/>
    <m/>
    <m/>
    <n v="6"/>
    <n v="1"/>
    <s v="8th Class pass, preferably"/>
    <n v="100"/>
    <n v="200"/>
    <n v="300"/>
    <m/>
    <m/>
    <m/>
    <m/>
    <s v="Yes"/>
    <m/>
    <s v="I"/>
    <m/>
    <m/>
    <m/>
    <m/>
    <s v="Yes"/>
    <m/>
    <s v="15th Meeting"/>
    <m/>
    <m/>
    <m/>
    <m/>
  </r>
  <r>
    <n v="1950"/>
    <x v="35"/>
    <s v="Jigger Machine Operator"/>
    <s v="TSC/Q5201"/>
    <x v="1"/>
    <m/>
    <m/>
    <m/>
    <m/>
    <m/>
    <n v="7"/>
    <n v="1"/>
    <s v="8th Class pass, preferably"/>
    <m/>
    <m/>
    <n v="300"/>
    <m/>
    <m/>
    <m/>
    <m/>
    <m/>
    <m/>
    <s v="I"/>
    <m/>
    <m/>
    <m/>
    <m/>
    <s v="Yes"/>
    <m/>
    <s v="9th Meeting"/>
    <s v="Yes"/>
    <d v="2017-08-23T00:00:00"/>
    <d v="2017-09-23T00:00:00"/>
    <m/>
  </r>
  <r>
    <n v="1951"/>
    <x v="35"/>
    <s v="Knitting Machine Fitter "/>
    <s v="TSC/Q4201"/>
    <x v="3"/>
    <m/>
    <m/>
    <m/>
    <m/>
    <m/>
    <n v="9"/>
    <n v="1"/>
    <s v="Minimum Age    14 Years ; Preferable Qualification shall be 12th Pass with 1  2 years experience as maintenance assistant in a textile mill."/>
    <m/>
    <m/>
    <n v="400"/>
    <m/>
    <m/>
    <m/>
    <m/>
    <m/>
    <m/>
    <s v="I"/>
    <m/>
    <m/>
    <m/>
    <m/>
    <s v="Yes"/>
    <m/>
    <s v="9th Meeting"/>
    <m/>
    <m/>
    <m/>
    <m/>
  </r>
  <r>
    <n v="1952"/>
    <x v="35"/>
    <s v="Knitting Machine Operator – Circular Knitting"/>
    <s v="TSC/Q4101"/>
    <x v="1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s v="Yes"/>
    <m/>
    <s v="I"/>
    <m/>
    <m/>
    <m/>
    <m/>
    <s v="Yes"/>
    <m/>
    <s v="9th Meeting"/>
    <m/>
    <m/>
    <m/>
    <m/>
  </r>
  <r>
    <n v="1953"/>
    <x v="35"/>
    <s v="Knitting Machine Operator – Flat Bed Knitting"/>
    <s v="TSC/Q4102"/>
    <x v="1"/>
    <m/>
    <m/>
    <m/>
    <m/>
    <m/>
    <n v="8"/>
    <n v="1"/>
    <s v="Minimum Age    14 Years ; Preferable Qualification shall be 5th Pass with 1  2 years work experience as maintenance assistant in a textile mill."/>
    <m/>
    <m/>
    <n v="300"/>
    <m/>
    <m/>
    <m/>
    <m/>
    <m/>
    <m/>
    <s v="I"/>
    <m/>
    <m/>
    <m/>
    <m/>
    <s v="Yes"/>
    <m/>
    <s v="9th Meeting"/>
    <m/>
    <m/>
    <m/>
    <m/>
  </r>
  <r>
    <n v="1954"/>
    <x v="35"/>
    <s v="Knitting Machine Operator – Warp Knitting"/>
    <s v="TSC/Q4103"/>
    <x v="1"/>
    <m/>
    <m/>
    <m/>
    <m/>
    <m/>
    <n v="9"/>
    <n v="1"/>
    <s v="Minimum Age    14 Years ; Preferable Qualification shall be 5th Pass"/>
    <m/>
    <m/>
    <n v="300"/>
    <m/>
    <m/>
    <m/>
    <m/>
    <m/>
    <m/>
    <s v="I"/>
    <m/>
    <m/>
    <m/>
    <m/>
    <s v="Yes"/>
    <m/>
    <s v="9th Meeting"/>
    <m/>
    <m/>
    <m/>
    <m/>
  </r>
  <r>
    <n v="1955"/>
    <x v="35"/>
    <s v="Knotting  Machine Operator"/>
    <s v="TSC/Q2205"/>
    <x v="1"/>
    <m/>
    <m/>
    <m/>
    <m/>
    <m/>
    <n v="6"/>
    <n v="1"/>
    <s v="Minimum Age    14 Years ; Preferable Qualification shall be 5th Pass with 1  2 years of work experience in a textile mill"/>
    <m/>
    <m/>
    <n v="300"/>
    <m/>
    <m/>
    <m/>
    <m/>
    <m/>
    <m/>
    <s v="I"/>
    <m/>
    <m/>
    <m/>
    <m/>
    <s v="Yes"/>
    <m/>
    <s v="9th Meeting"/>
    <m/>
    <m/>
    <m/>
    <m/>
  </r>
  <r>
    <n v="1956"/>
    <x v="35"/>
    <s v="Oiler-Weaving Machine Maintenance"/>
    <s v="TSC/Q2406"/>
    <x v="0"/>
    <m/>
    <m/>
    <m/>
    <m/>
    <m/>
    <n v="6"/>
    <n v="1"/>
    <s v="Minimum Age    14 Years ; Preferable Qualification shall be 10th Pass with 1  2 years experience in a Textile Mill"/>
    <m/>
    <m/>
    <n v="300"/>
    <m/>
    <m/>
    <m/>
    <m/>
    <m/>
    <m/>
    <s v="I"/>
    <m/>
    <m/>
    <m/>
    <m/>
    <s v="Yes"/>
    <m/>
    <s v="9th Meeting"/>
    <m/>
    <m/>
    <m/>
    <m/>
  </r>
  <r>
    <n v="1957"/>
    <x v="35"/>
    <s v="Open End Spinning Tenter"/>
    <s v="TSC/Q0203"/>
    <x v="1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58"/>
    <x v="35"/>
    <s v="Package Dyeing Machine Operator"/>
    <s v="TSC/Q5203"/>
    <x v="1"/>
    <m/>
    <m/>
    <m/>
    <m/>
    <m/>
    <n v="7"/>
    <n v="1"/>
    <s v="Minimum Age    14 Years ; Preferable Qualification shall be 10th Pass with 1  2 years experience in a Textile Mill."/>
    <m/>
    <m/>
    <n v="300"/>
    <m/>
    <m/>
    <m/>
    <m/>
    <m/>
    <m/>
    <s v="I"/>
    <m/>
    <m/>
    <m/>
    <m/>
    <s v="Yes"/>
    <m/>
    <s v="9th Meeting"/>
    <m/>
    <m/>
    <m/>
    <m/>
  </r>
  <r>
    <n v="1959"/>
    <x v="35"/>
    <s v="Packing Checker "/>
    <s v="TSC/Q0501"/>
    <x v="1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60"/>
    <x v="35"/>
    <s v="Pirn Winding Machine Operator"/>
    <s v="TSC/Q2206"/>
    <x v="1"/>
    <m/>
    <m/>
    <m/>
    <m/>
    <m/>
    <n v="6"/>
    <n v="1"/>
    <s v="Minimum Age    14 Years ; Preferable Qualification shall be 10th Pass with 2  3 years experience in a textile processing."/>
    <m/>
    <m/>
    <n v="300"/>
    <m/>
    <m/>
    <m/>
    <m/>
    <m/>
    <m/>
    <s v="I"/>
    <m/>
    <m/>
    <m/>
    <m/>
    <s v="Yes"/>
    <m/>
    <s v="9th Meeting"/>
    <m/>
    <m/>
    <m/>
    <m/>
  </r>
  <r>
    <n v="1961"/>
    <x v="35"/>
    <s v="Power Loom Operator"/>
    <s v="TSC/Q2208"/>
    <x v="1"/>
    <m/>
    <m/>
    <m/>
    <m/>
    <m/>
    <n v="6"/>
    <n v="1"/>
    <s v="6th Class, Preferably"/>
    <m/>
    <m/>
    <n v="300"/>
    <m/>
    <m/>
    <m/>
    <m/>
    <m/>
    <m/>
    <s v="I"/>
    <m/>
    <m/>
    <m/>
    <m/>
    <s v="Yes"/>
    <m/>
    <s v="15th Meeting"/>
    <s v="Yes"/>
    <d v="2017-08-23T00:00:00"/>
    <d v="2017-09-23T00:00:00"/>
    <m/>
  </r>
  <r>
    <n v="1962"/>
    <x v="35"/>
    <s v="Printing Machine operator"/>
    <s v="TSC/Q5204"/>
    <x v="1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s v="Yes"/>
    <m/>
    <s v="I"/>
    <m/>
    <m/>
    <m/>
    <m/>
    <s v="Yes"/>
    <m/>
    <s v="9th Meeting"/>
    <m/>
    <m/>
    <m/>
    <m/>
  </r>
  <r>
    <n v="1963"/>
    <x v="35"/>
    <s v="Relax Dryer Operator "/>
    <s v="TSC/Q5502"/>
    <x v="1"/>
    <m/>
    <m/>
    <m/>
    <m/>
    <m/>
    <n v="7"/>
    <n v="1"/>
    <s v="10th Class ,Preferably"/>
    <n v="75"/>
    <n v="225"/>
    <n v="300"/>
    <m/>
    <m/>
    <m/>
    <m/>
    <s v="Yes"/>
    <m/>
    <s v="I"/>
    <m/>
    <m/>
    <m/>
    <m/>
    <s v="Yes"/>
    <m/>
    <s v="9th Meeting"/>
    <m/>
    <m/>
    <m/>
    <m/>
  </r>
  <r>
    <n v="1964"/>
    <x v="35"/>
    <s v="Ring Frame Doffer"/>
    <s v="TSC/Q0202"/>
    <x v="0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8th Meeting"/>
    <m/>
    <m/>
    <m/>
    <m/>
  </r>
  <r>
    <n v="1965"/>
    <x v="35"/>
    <s v="Ring Frame Tenter "/>
    <s v="TSC/Q0201"/>
    <x v="1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9th Meeting"/>
    <m/>
    <m/>
    <m/>
    <m/>
  </r>
  <r>
    <n v="1966"/>
    <x v="35"/>
    <s v="Screen preparatory operator – rotary/ flat bed"/>
    <s v="TSC/Q5206"/>
    <x v="1"/>
    <m/>
    <m/>
    <m/>
    <m/>
    <m/>
    <n v="7"/>
    <n v="1"/>
    <s v="Minimum Age    14 Years ; Preferable Qualification shall be 10th Pass."/>
    <m/>
    <m/>
    <n v="300"/>
    <m/>
    <m/>
    <m/>
    <m/>
    <m/>
    <m/>
    <s v="I"/>
    <m/>
    <m/>
    <m/>
    <m/>
    <s v="Yes"/>
    <m/>
    <s v="9th Meeting"/>
    <m/>
    <m/>
    <m/>
    <m/>
  </r>
  <r>
    <n v="1967"/>
    <x v="35"/>
    <s v="Shuttle less loom Fitter - water jet"/>
    <s v="TSC/Q2407"/>
    <x v="3"/>
    <m/>
    <m/>
    <m/>
    <m/>
    <m/>
    <n v="6"/>
    <n v="1"/>
    <s v="10th Class ,Preferably"/>
    <n v="122"/>
    <n v="278"/>
    <n v="400"/>
    <m/>
    <m/>
    <m/>
    <m/>
    <s v="Yes"/>
    <m/>
    <s v="I"/>
    <m/>
    <m/>
    <m/>
    <m/>
    <s v="Yes"/>
    <m/>
    <s v="15th Meeting"/>
    <m/>
    <m/>
    <m/>
    <m/>
  </r>
  <r>
    <n v="1968"/>
    <x v="35"/>
    <s v="Shuttle less loom weaver - water jet"/>
    <s v="TSC/Q2207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Yes"/>
    <m/>
    <s v="15th Meeting"/>
    <m/>
    <m/>
    <m/>
    <m/>
  </r>
  <r>
    <n v="1969"/>
    <x v="35"/>
    <s v="Shuttle-less Loom Weaver - Airjet"/>
    <s v="TSC/Q2204"/>
    <x v="1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s v="Yes"/>
    <m/>
    <s v="I"/>
    <m/>
    <m/>
    <m/>
    <m/>
    <s v="Yes"/>
    <m/>
    <s v="9th Meeting"/>
    <m/>
    <m/>
    <m/>
    <m/>
  </r>
  <r>
    <n v="1970"/>
    <x v="35"/>
    <s v="Shuttle-less Loom Weaver - Projectile"/>
    <s v="TSC/Q2202"/>
    <x v="1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71"/>
    <x v="35"/>
    <s v="Shuttle-less Loom Weaver - Rapier"/>
    <s v="TSC/Q2203"/>
    <x v="1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s v="Yes"/>
    <m/>
    <s v="I"/>
    <m/>
    <m/>
    <m/>
    <m/>
    <s v="Yes"/>
    <m/>
    <s v="9th Meeting"/>
    <m/>
    <m/>
    <m/>
    <m/>
  </r>
  <r>
    <n v="1972"/>
    <x v="35"/>
    <s v="Singeing &amp; De-sizing machine operator"/>
    <s v="TSC/Q5101"/>
    <x v="1"/>
    <m/>
    <m/>
    <m/>
    <m/>
    <m/>
    <n v="7"/>
    <n v="1"/>
    <s v="Minimum Age    14 Years ; Preferable Qualification shall be 10th Pass and trained in weaving department. "/>
    <m/>
    <m/>
    <n v="300"/>
    <m/>
    <m/>
    <m/>
    <m/>
    <m/>
    <m/>
    <s v="I"/>
    <m/>
    <m/>
    <m/>
    <m/>
    <s v="Yes"/>
    <m/>
    <s v="9th Meeting"/>
    <m/>
    <m/>
    <m/>
    <m/>
  </r>
  <r>
    <n v="1973"/>
    <x v="35"/>
    <s v="Size Mixer"/>
    <s v="TSC/Q2102"/>
    <x v="1"/>
    <m/>
    <m/>
    <m/>
    <m/>
    <m/>
    <n v="6"/>
    <n v="1"/>
    <s v="Minimum Age    14 Years ; Preferable Qualification shall be 10th Pass with training in weaving preparatory department. "/>
    <m/>
    <m/>
    <n v="300"/>
    <m/>
    <m/>
    <m/>
    <m/>
    <m/>
    <m/>
    <s v="I"/>
    <m/>
    <m/>
    <m/>
    <m/>
    <s v="Yes"/>
    <m/>
    <s v="9th Meeting"/>
    <m/>
    <m/>
    <m/>
    <m/>
  </r>
  <r>
    <n v="1974"/>
    <x v="35"/>
    <s v="Sizing Machine Operator"/>
    <s v="TSC/Q2103"/>
    <x v="1"/>
    <m/>
    <m/>
    <m/>
    <m/>
    <m/>
    <n v="6"/>
    <n v="1"/>
    <s v="Minimum Age    14 Years ; Preferable Qualification shall be 10th Pass with 1  2 years’ experience in a textile processing."/>
    <m/>
    <m/>
    <n v="300"/>
    <m/>
    <m/>
    <m/>
    <m/>
    <m/>
    <m/>
    <s v="I"/>
    <m/>
    <m/>
    <m/>
    <m/>
    <s v="Yes"/>
    <m/>
    <s v="9th Meeting"/>
    <m/>
    <m/>
    <m/>
    <m/>
  </r>
  <r>
    <n v="1975"/>
    <x v="35"/>
    <s v="Soft Flow Dyeing Machine Operator"/>
    <s v="TSC/Q5202"/>
    <x v="1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s v="Yes"/>
    <m/>
    <s v="I"/>
    <m/>
    <m/>
    <m/>
    <m/>
    <s v="Yes"/>
    <m/>
    <s v="9th Meeting"/>
    <m/>
    <m/>
    <m/>
    <m/>
  </r>
  <r>
    <n v="1976"/>
    <x v="35"/>
    <s v="Speed Frame Operator – Tenter &amp; Doffer"/>
    <s v="TSC/Q0106"/>
    <x v="1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s v="Yes"/>
    <m/>
    <s v="I"/>
    <m/>
    <m/>
    <m/>
    <m/>
    <s v="Yes"/>
    <m/>
    <s v="9th Meeting"/>
    <m/>
    <m/>
    <m/>
    <m/>
  </r>
  <r>
    <n v="1977"/>
    <x v="35"/>
    <s v="Stenter Machine Operator"/>
    <s v="TSC/Q5401"/>
    <x v="1"/>
    <m/>
    <m/>
    <m/>
    <m/>
    <m/>
    <n v="7"/>
    <n v="1"/>
    <s v="10th Standard, preferably"/>
    <n v="75"/>
    <n v="225"/>
    <n v="300"/>
    <m/>
    <m/>
    <m/>
    <m/>
    <s v="Yes"/>
    <s v="Yes"/>
    <s v="I"/>
    <s v="C"/>
    <s v="Yes"/>
    <m/>
    <m/>
    <s v="Yes"/>
    <m/>
    <s v="9th Meeting"/>
    <m/>
    <m/>
    <m/>
    <m/>
  </r>
  <r>
    <n v="1978"/>
    <x v="35"/>
    <s v="Textile Designer- Handloom Jacquard"/>
    <s v="TSC/Q7403"/>
    <x v="1"/>
    <m/>
    <m/>
    <m/>
    <m/>
    <m/>
    <n v="5"/>
    <n v="1"/>
    <s v="10th Class ,Preferably"/>
    <n v="100"/>
    <n v="200"/>
    <n v="300"/>
    <m/>
    <m/>
    <m/>
    <m/>
    <s v="Yes"/>
    <m/>
    <s v="I"/>
    <m/>
    <m/>
    <s v="Cat 1 (Phase 1)"/>
    <m/>
    <s v="Yes"/>
    <m/>
    <s v="15th Meeting"/>
    <m/>
    <m/>
    <m/>
    <m/>
  </r>
  <r>
    <n v="1979"/>
    <x v="35"/>
    <s v="TFO Tenter"/>
    <s v="TSC/Q0303"/>
    <x v="1"/>
    <m/>
    <m/>
    <m/>
    <m/>
    <m/>
    <n v="8"/>
    <n v="1"/>
    <s v="Minimum Age    14 Years ; Preferable Qualification shall be 10th Pass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80"/>
    <x v="35"/>
    <s v="Two shaft Handloom Weaver"/>
    <s v="TSC/Q7303"/>
    <x v="1"/>
    <m/>
    <m/>
    <m/>
    <m/>
    <m/>
    <n v="7"/>
    <n v="1"/>
    <s v="Preferably, 8th Standard"/>
    <n v="100"/>
    <n v="200"/>
    <n v="300"/>
    <m/>
    <m/>
    <m/>
    <m/>
    <s v="Yes"/>
    <s v="Yes"/>
    <s v="I"/>
    <s v="A"/>
    <s v="Yes"/>
    <m/>
    <m/>
    <s v="Yes"/>
    <m/>
    <s v="11th Meeting"/>
    <s v="Yes"/>
    <d v="2017-08-23T00:00:00"/>
    <d v="2017-11-23T00:00:00"/>
    <m/>
  </r>
  <r>
    <n v="1981"/>
    <x v="35"/>
    <s v="Warper"/>
    <s v="TSC/Q7302"/>
    <x v="0"/>
    <m/>
    <m/>
    <m/>
    <m/>
    <m/>
    <n v="7"/>
    <n v="1"/>
    <s v="8th Class pass, preferably"/>
    <n v="110"/>
    <n v="190"/>
    <n v="300"/>
    <m/>
    <m/>
    <m/>
    <m/>
    <s v="Yes"/>
    <s v="Yes"/>
    <s v="I"/>
    <s v="A"/>
    <s v="Yes"/>
    <m/>
    <m/>
    <s v="Yes"/>
    <m/>
    <s v="11th Meeting"/>
    <m/>
    <m/>
    <m/>
    <m/>
  </r>
  <r>
    <n v="1982"/>
    <x v="35"/>
    <s v="Warper - Direct Warping Machine"/>
    <s v="TSC/Q2101"/>
    <x v="1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s v="Yes"/>
    <m/>
    <s v="I"/>
    <m/>
    <m/>
    <m/>
    <m/>
    <s v="Yes"/>
    <m/>
    <s v="9th Meeting"/>
    <m/>
    <m/>
    <m/>
    <m/>
  </r>
  <r>
    <n v="1983"/>
    <x v="35"/>
    <s v="Washing Range Operator"/>
    <s v="TSC/Q5301"/>
    <x v="1"/>
    <m/>
    <m/>
    <m/>
    <m/>
    <m/>
    <n v="7"/>
    <n v="1"/>
    <s v="Minimum Age    14 Years ;  Preferable Qualification shall be 10th Pass with training in weaving department."/>
    <m/>
    <m/>
    <n v="300"/>
    <m/>
    <m/>
    <m/>
    <m/>
    <m/>
    <m/>
    <s v="I"/>
    <m/>
    <m/>
    <m/>
    <m/>
    <s v="Yes"/>
    <m/>
    <s v="9th Meeting"/>
    <m/>
    <m/>
    <m/>
    <m/>
  </r>
  <r>
    <n v="1984"/>
    <x v="35"/>
    <s v="Ginning Helper"/>
    <s v="TSC/Q0901"/>
    <x v="5"/>
    <m/>
    <m/>
    <m/>
    <m/>
    <m/>
    <n v="4"/>
    <n v="1"/>
    <s v="5th Standard pass, preferably"/>
    <m/>
    <m/>
    <n v="200"/>
    <m/>
    <m/>
    <m/>
    <m/>
    <m/>
    <m/>
    <m/>
    <m/>
    <m/>
    <m/>
    <m/>
    <s v="No"/>
    <d v="2017-05-17T00:00:00"/>
    <m/>
    <m/>
    <m/>
    <m/>
    <m/>
  </r>
  <r>
    <n v="1985"/>
    <x v="35"/>
    <s v="Assistant Cotton Grader (Ginning)"/>
    <s v="TSC/Q0902"/>
    <x v="0"/>
    <m/>
    <m/>
    <m/>
    <m/>
    <m/>
    <n v="4"/>
    <n v="1"/>
    <s v="12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6"/>
    <x v="35"/>
    <s v="Assistant Ginning Fitter"/>
    <s v="TSC/Q0903"/>
    <x v="0"/>
    <m/>
    <m/>
    <m/>
    <m/>
    <m/>
    <n v="4"/>
    <n v="1"/>
    <s v="10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7"/>
    <x v="35"/>
    <s v="Traditional Bale Press Operator"/>
    <s v="TSC/Q0904"/>
    <x v="1"/>
    <m/>
    <m/>
    <m/>
    <m/>
    <m/>
    <n v="4"/>
    <n v="1"/>
    <s v="10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8"/>
    <x v="35"/>
    <s v="Kalamkari Artisan"/>
    <s v="TSC/Q7402"/>
    <x v="1"/>
    <m/>
    <m/>
    <m/>
    <m/>
    <m/>
    <n v="5"/>
    <n v="1"/>
    <s v="8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9"/>
    <x v="35"/>
    <s v="Ikkat Artisan"/>
    <s v="TSC/Q7404"/>
    <x v="1"/>
    <m/>
    <m/>
    <m/>
    <m/>
    <m/>
    <n v="8"/>
    <n v="1"/>
    <s v="5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90"/>
    <x v="35"/>
    <s v="Twister cum Doubler - Handloom"/>
    <s v="TSC/Q7902"/>
    <x v="1"/>
    <m/>
    <m/>
    <m/>
    <m/>
    <m/>
    <n v="5"/>
    <n v="1"/>
    <s v="5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91"/>
    <x v="35"/>
    <s v="Hand Operated Knitting Machine Operator (Circular &amp; Flat)"/>
    <s v="TSC/Q7304"/>
    <x v="1"/>
    <m/>
    <m/>
    <m/>
    <m/>
    <m/>
    <n v="5"/>
    <n v="1"/>
    <s v="5th Standard pass, preferably"/>
    <m/>
    <m/>
    <m/>
    <m/>
    <m/>
    <m/>
    <m/>
    <m/>
    <m/>
    <s v="I"/>
    <m/>
    <m/>
    <m/>
    <m/>
    <s v="No"/>
    <d v="2017-06-14T00:00:00"/>
    <m/>
    <m/>
    <m/>
    <m/>
    <m/>
  </r>
  <r>
    <n v="1992"/>
    <x v="35"/>
    <s v="Hand Spinning Operator"/>
    <s v="TSC/Q7901"/>
    <x v="0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s v="Yes"/>
    <s v="Yes"/>
    <s v="I"/>
    <m/>
    <m/>
    <m/>
    <m/>
    <s v="No"/>
    <d v="2017-06-14T00:00:00"/>
    <m/>
    <m/>
    <m/>
    <m/>
    <m/>
  </r>
  <r>
    <n v="1993"/>
    <x v="35"/>
    <s v="Circular Loom operator (Shuttle type)"/>
    <s v="TSC/ Q8401"/>
    <x v="1"/>
    <m/>
    <m/>
    <m/>
    <n v="8"/>
    <m/>
    <n v="8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4"/>
    <x v="35"/>
    <s v="Tape Plant Operator"/>
    <s v="TSC/ Q8201"/>
    <x v="1"/>
    <m/>
    <m/>
    <m/>
    <n v="7"/>
    <m/>
    <n v="7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5"/>
    <x v="35"/>
    <s v="Tape Winder"/>
    <s v="TSC/ Q8301"/>
    <x v="1"/>
    <m/>
    <m/>
    <m/>
    <n v="7"/>
    <m/>
    <n v="7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6"/>
    <x v="35"/>
    <s v="Jute Selector cum Assorter"/>
    <s v="TSC/Q0107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7"/>
    <x v="35"/>
    <s v="Jute Beaming Operator"/>
    <s v="TSC/Q2105"/>
    <x v="1"/>
    <m/>
    <m/>
    <m/>
    <n v="8"/>
    <m/>
    <n v="8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8"/>
    <x v="35"/>
    <s v="Jute Weft Winding Operator"/>
    <s v="TSC/Q0304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9"/>
    <x v="35"/>
    <s v="Jute Carding Operator"/>
    <s v="TSC/Q0108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2000"/>
    <x v="35"/>
    <s v="Jute spinning Sardar ( Jobber)cum Jr. Supervisor"/>
    <s v="TSC/Q0204"/>
    <x v="3"/>
    <m/>
    <m/>
    <m/>
    <n v="9"/>
    <m/>
    <n v="9"/>
    <n v="1"/>
    <s v="12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2001"/>
    <x v="35"/>
    <s v="Powerloom Operator "/>
    <s v="TSC/Q2209"/>
    <x v="1"/>
    <s v="Option"/>
    <n v="1"/>
    <s v="O1: Solar Power Drive Attachment"/>
    <n v="6"/>
    <n v="1"/>
    <n v="7"/>
    <n v="1"/>
    <s v="6th Standard, preferrably"/>
    <n v="107"/>
    <n v="193"/>
    <n v="300"/>
    <n v="10"/>
    <n v="30"/>
    <n v="300"/>
    <m/>
    <s v="Yes"/>
    <m/>
    <s v="I"/>
    <s v="C"/>
    <m/>
    <m/>
    <m/>
    <s v="No"/>
    <d v="2017-08-23T00:00:00"/>
    <m/>
    <m/>
    <m/>
    <m/>
    <m/>
  </r>
  <r>
    <n v="2002"/>
    <x v="35"/>
    <s v="Two shaft handloom weaver "/>
    <s v="TSC/Q7305"/>
    <x v="1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s v="Yes"/>
    <m/>
    <s v="I"/>
    <s v="A"/>
    <m/>
    <m/>
    <m/>
    <s v="No"/>
    <d v="2017-08-23T00:00:00"/>
    <m/>
    <m/>
    <m/>
    <m/>
    <m/>
  </r>
  <r>
    <n v="2003"/>
    <x v="35"/>
    <s v="Jigger Machine Operator "/>
    <s v="TSC/Q5207"/>
    <x v="1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s v="Yes"/>
    <m/>
    <s v="I"/>
    <s v="A"/>
    <m/>
    <m/>
    <m/>
    <s v="No"/>
    <d v="2017-08-23T00:00:00"/>
    <m/>
    <m/>
    <m/>
    <m/>
    <m/>
  </r>
  <r>
    <n v="2004"/>
    <x v="36"/>
    <s v="Assistant Catering Manager"/>
    <s v="THC/Q5901"/>
    <x v="2"/>
    <m/>
    <m/>
    <m/>
    <m/>
    <m/>
    <n v="11"/>
    <n v="1"/>
    <s v="12th Class passed, Preferably"/>
    <m/>
    <m/>
    <n v="475"/>
    <m/>
    <m/>
    <m/>
    <m/>
    <m/>
    <m/>
    <s v="II"/>
    <s v="A"/>
    <m/>
    <m/>
    <m/>
    <s v="No"/>
    <m/>
    <s v="10th Meeting"/>
    <m/>
    <m/>
    <m/>
    <m/>
  </r>
  <r>
    <n v="2005"/>
    <x v="36"/>
    <s v="Assistant Facility Manager"/>
    <s v="THC/Q5707"/>
    <x v="4"/>
    <m/>
    <m/>
    <m/>
    <m/>
    <m/>
    <n v="12"/>
    <n v="1"/>
    <s v="Diploma in Electrical Engineering"/>
    <m/>
    <m/>
    <n v="435"/>
    <m/>
    <m/>
    <m/>
    <m/>
    <m/>
    <m/>
    <s v="II"/>
    <m/>
    <m/>
    <m/>
    <m/>
    <s v="No"/>
    <m/>
    <s v="10th Meeting"/>
    <m/>
    <m/>
    <m/>
    <m/>
  </r>
  <r>
    <n v="2006"/>
    <x v="36"/>
    <s v="Bartender"/>
    <s v="THC/Q0302"/>
    <x v="3"/>
    <m/>
    <m/>
    <m/>
    <m/>
    <m/>
    <n v="10"/>
    <n v="1"/>
    <s v="Preferable Diploma"/>
    <m/>
    <m/>
    <n v="320"/>
    <m/>
    <m/>
    <m/>
    <m/>
    <m/>
    <m/>
    <s v="II"/>
    <m/>
    <m/>
    <m/>
    <m/>
    <s v="Yes"/>
    <m/>
    <s v="10th Meeting"/>
    <m/>
    <m/>
    <m/>
    <m/>
  </r>
  <r>
    <n v="2007"/>
    <x v="36"/>
    <s v="Base Camp Manager"/>
    <s v="THC/Q4521"/>
    <x v="2"/>
    <m/>
    <m/>
    <m/>
    <m/>
    <m/>
    <n v="11"/>
    <n v="1"/>
    <s v="12th Class passed, Preferably"/>
    <m/>
    <m/>
    <n v="480"/>
    <m/>
    <m/>
    <m/>
    <m/>
    <m/>
    <m/>
    <s v="III"/>
    <m/>
    <m/>
    <m/>
    <m/>
    <s v="No"/>
    <m/>
    <s v="10th Meeting"/>
    <m/>
    <m/>
    <m/>
    <m/>
  </r>
  <r>
    <n v="2008"/>
    <x v="36"/>
    <s v="Bell Boy"/>
    <s v="THC/Q0104"/>
    <x v="1"/>
    <m/>
    <m/>
    <m/>
    <m/>
    <m/>
    <n v="10"/>
    <n v="1"/>
    <s v="8th Class pass, preferably"/>
    <m/>
    <m/>
    <n v="300"/>
    <m/>
    <m/>
    <m/>
    <m/>
    <m/>
    <m/>
    <s v="II"/>
    <m/>
    <m/>
    <m/>
    <m/>
    <s v="Yes"/>
    <m/>
    <s v="8th Meeting"/>
    <m/>
    <m/>
    <m/>
    <m/>
  </r>
  <r>
    <n v="2009"/>
    <x v="36"/>
    <s v="Bell Captain"/>
    <s v="THC/Q0103"/>
    <x v="3"/>
    <m/>
    <m/>
    <m/>
    <m/>
    <m/>
    <n v="11"/>
    <n v="1"/>
    <s v="8th Class pass, preferably"/>
    <m/>
    <m/>
    <n v="290"/>
    <m/>
    <m/>
    <m/>
    <m/>
    <m/>
    <m/>
    <s v="II"/>
    <m/>
    <m/>
    <m/>
    <m/>
    <s v="Yes"/>
    <m/>
    <s v="10th Meeting"/>
    <m/>
    <m/>
    <m/>
    <m/>
  </r>
  <r>
    <n v="2010"/>
    <x v="36"/>
    <s v="Billing Executive"/>
    <s v="THC/Q5801"/>
    <x v="1"/>
    <m/>
    <m/>
    <m/>
    <m/>
    <m/>
    <n v="9"/>
    <n v="1"/>
    <s v="Graduate"/>
    <m/>
    <m/>
    <n v="390"/>
    <m/>
    <m/>
    <m/>
    <m/>
    <m/>
    <m/>
    <s v="III"/>
    <m/>
    <m/>
    <m/>
    <m/>
    <s v="No"/>
    <m/>
    <s v="10th Meeting"/>
    <m/>
    <m/>
    <m/>
    <m/>
  </r>
  <r>
    <n v="2011"/>
    <x v="36"/>
    <s v="Bungee Jump Guide "/>
    <s v="THC/Q4517"/>
    <x v="3"/>
    <m/>
    <m/>
    <m/>
    <m/>
    <m/>
    <n v="9"/>
    <n v="1"/>
    <s v="10th Class pass, preferably"/>
    <m/>
    <m/>
    <n v="500"/>
    <m/>
    <m/>
    <m/>
    <m/>
    <m/>
    <m/>
    <s v="II"/>
    <m/>
    <m/>
    <m/>
    <m/>
    <s v="No"/>
    <m/>
    <s v="10th Meeting"/>
    <m/>
    <m/>
    <m/>
    <m/>
  </r>
  <r>
    <n v="2012"/>
    <x v="36"/>
    <s v="Captain"/>
    <s v="THC/Q0306"/>
    <x v="2"/>
    <m/>
    <m/>
    <m/>
    <m/>
    <m/>
    <n v="11"/>
    <n v="1"/>
    <s v="8th Class pass, preferably"/>
    <m/>
    <m/>
    <n v="285"/>
    <m/>
    <m/>
    <m/>
    <m/>
    <m/>
    <m/>
    <s v="I"/>
    <m/>
    <m/>
    <m/>
    <m/>
    <s v="Yes"/>
    <m/>
    <s v="10th Meeting"/>
    <m/>
    <m/>
    <m/>
    <m/>
  </r>
  <r>
    <n v="2013"/>
    <x v="36"/>
    <s v="Chef-de-partie"/>
    <s v="THC/Q0404"/>
    <x v="2"/>
    <m/>
    <m/>
    <m/>
    <m/>
    <m/>
    <n v="11"/>
    <n v="1"/>
    <s v="8th Class pass, preferably"/>
    <m/>
    <m/>
    <n v="180"/>
    <m/>
    <m/>
    <m/>
    <m/>
    <m/>
    <m/>
    <s v="II"/>
    <m/>
    <m/>
    <m/>
    <m/>
    <s v="Yes"/>
    <m/>
    <s v="10th Meeting"/>
    <m/>
    <m/>
    <m/>
    <m/>
  </r>
  <r>
    <n v="2014"/>
    <x v="36"/>
    <s v="Cleaner – Carpet and Chair"/>
    <s v="THC/Q5703"/>
    <x v="1"/>
    <m/>
    <m/>
    <m/>
    <m/>
    <m/>
    <n v="10"/>
    <n v="1"/>
    <s v="Preferably primary education passed"/>
    <m/>
    <m/>
    <n v="250"/>
    <m/>
    <m/>
    <m/>
    <m/>
    <m/>
    <m/>
    <s v="II"/>
    <m/>
    <m/>
    <m/>
    <m/>
    <s v="Yes"/>
    <m/>
    <s v="8th Meeting"/>
    <m/>
    <m/>
    <m/>
    <m/>
  </r>
  <r>
    <n v="2015"/>
    <x v="36"/>
    <s v="Pest Controller"/>
    <s v="THC/Q5704"/>
    <x v="1"/>
    <m/>
    <m/>
    <m/>
    <m/>
    <m/>
    <n v="10"/>
    <n v="1"/>
    <s v="8th Class, Preferably"/>
    <m/>
    <m/>
    <n v="500"/>
    <m/>
    <m/>
    <m/>
    <m/>
    <m/>
    <m/>
    <s v="I"/>
    <m/>
    <m/>
    <m/>
    <m/>
    <s v="No"/>
    <m/>
    <s v="8th Meeting"/>
    <m/>
    <m/>
    <m/>
    <m/>
  </r>
  <r>
    <n v="2016"/>
    <x v="36"/>
    <s v="Cleaner-Roadside Eatery"/>
    <s v="THC/Q3002"/>
    <x v="7"/>
    <m/>
    <m/>
    <m/>
    <m/>
    <m/>
    <n v="10"/>
    <n v="1"/>
    <s v="Preferably primary education passed"/>
    <m/>
    <m/>
    <n v="500"/>
    <m/>
    <m/>
    <m/>
    <m/>
    <m/>
    <m/>
    <s v="I"/>
    <m/>
    <m/>
    <m/>
    <m/>
    <s v="No"/>
    <m/>
    <s v="10th Meeting"/>
    <m/>
    <m/>
    <m/>
    <m/>
  </r>
  <r>
    <n v="2017"/>
    <x v="36"/>
    <s v="Commi 1"/>
    <s v="THC/Q0405"/>
    <x v="3"/>
    <m/>
    <m/>
    <m/>
    <m/>
    <m/>
    <n v="10"/>
    <n v="1"/>
    <s v="12th Class passed, Preferably"/>
    <m/>
    <m/>
    <n v="240"/>
    <m/>
    <m/>
    <m/>
    <m/>
    <m/>
    <m/>
    <s v="I"/>
    <s v="C"/>
    <m/>
    <m/>
    <m/>
    <s v="Yes"/>
    <m/>
    <s v="10th Meeting"/>
    <m/>
    <m/>
    <m/>
    <m/>
  </r>
  <r>
    <n v="2018"/>
    <x v="36"/>
    <s v="Commis Chef"/>
    <s v="THC/Q0406"/>
    <x v="1"/>
    <m/>
    <m/>
    <m/>
    <m/>
    <m/>
    <n v="10"/>
    <n v="1"/>
    <s v="12th Class passed, Preferably"/>
    <m/>
    <m/>
    <n v="500"/>
    <m/>
    <m/>
    <m/>
    <m/>
    <m/>
    <m/>
    <s v="I"/>
    <s v="C"/>
    <m/>
    <m/>
    <s v="HOS701"/>
    <s v="Yes"/>
    <m/>
    <s v="10th Meeting"/>
    <m/>
    <m/>
    <m/>
    <m/>
  </r>
  <r>
    <n v="2019"/>
    <x v="36"/>
    <s v="Counter Sale Executive"/>
    <s v="THC/Q2903"/>
    <x v="1"/>
    <m/>
    <m/>
    <m/>
    <m/>
    <m/>
    <n v="9"/>
    <n v="1"/>
    <s v="12th Class passed, Preferably"/>
    <n v="70"/>
    <n v="170"/>
    <n v="240"/>
    <m/>
    <m/>
    <m/>
    <m/>
    <s v="Yes"/>
    <s v="Yes"/>
    <s v="II"/>
    <s v="C"/>
    <s v="Yes"/>
    <m/>
    <m/>
    <s v="Yes"/>
    <m/>
    <s v="10th Meeting"/>
    <m/>
    <m/>
    <m/>
    <m/>
  </r>
  <r>
    <n v="2020"/>
    <x v="36"/>
    <s v="Boat Jetty In-charge"/>
    <s v="THC/Q7601"/>
    <x v="3"/>
    <m/>
    <m/>
    <m/>
    <m/>
    <m/>
    <n v="9"/>
    <n v="1"/>
    <s v="Diploma"/>
    <m/>
    <m/>
    <n v="300"/>
    <m/>
    <m/>
    <m/>
    <m/>
    <m/>
    <m/>
    <s v="II"/>
    <m/>
    <m/>
    <m/>
    <m/>
    <s v="No"/>
    <m/>
    <s v="10th Meeting"/>
    <m/>
    <m/>
    <m/>
    <m/>
  </r>
  <r>
    <n v="2021"/>
    <x v="36"/>
    <s v="Dishwasher"/>
    <s v="THC/Q2701"/>
    <x v="7"/>
    <m/>
    <m/>
    <m/>
    <m/>
    <m/>
    <n v="8"/>
    <n v="1"/>
    <s v="Preferable primary education"/>
    <m/>
    <m/>
    <n v="220"/>
    <m/>
    <m/>
    <m/>
    <m/>
    <m/>
    <m/>
    <s v="II"/>
    <m/>
    <m/>
    <m/>
    <m/>
    <s v="Yes"/>
    <m/>
    <s v="8th Meeting"/>
    <m/>
    <m/>
    <m/>
    <m/>
  </r>
  <r>
    <n v="2022"/>
    <x v="36"/>
    <s v="Duty Manager"/>
    <s v="THC/Q0106"/>
    <x v="4"/>
    <m/>
    <m/>
    <m/>
    <m/>
    <m/>
    <n v="11"/>
    <n v="1"/>
    <s v="12th Class passed, Preferably"/>
    <m/>
    <m/>
    <n v="300"/>
    <m/>
    <m/>
    <m/>
    <m/>
    <m/>
    <m/>
    <s v="II"/>
    <m/>
    <m/>
    <m/>
    <m/>
    <s v="Yes"/>
    <m/>
    <s v="10th Meeting"/>
    <m/>
    <m/>
    <m/>
    <m/>
  </r>
  <r>
    <n v="2023"/>
    <x v="36"/>
    <s v="F&amp;B Service Trainee"/>
    <s v="THC/Q0307"/>
    <x v="0"/>
    <m/>
    <m/>
    <m/>
    <m/>
    <m/>
    <n v="11"/>
    <n v="1"/>
    <s v="8th Class pass, preferably"/>
    <m/>
    <m/>
    <n v="435"/>
    <m/>
    <m/>
    <m/>
    <m/>
    <m/>
    <m/>
    <s v="II"/>
    <m/>
    <m/>
    <m/>
    <m/>
    <s v="No"/>
    <m/>
    <s v="10th Meeting"/>
    <m/>
    <m/>
    <m/>
    <m/>
  </r>
  <r>
    <n v="2024"/>
    <x v="36"/>
    <s v="Facility Management Executive"/>
    <s v="THC/Q5708"/>
    <x v="2"/>
    <m/>
    <m/>
    <m/>
    <m/>
    <m/>
    <n v="12"/>
    <n v="1"/>
    <s v="Diploma preferable in Electrical Engineering"/>
    <m/>
    <m/>
    <n v="280"/>
    <m/>
    <m/>
    <m/>
    <m/>
    <m/>
    <m/>
    <s v="II"/>
    <m/>
    <m/>
    <m/>
    <m/>
    <s v="Yes"/>
    <m/>
    <s v="10th Meeting"/>
    <m/>
    <m/>
    <m/>
    <m/>
  </r>
  <r>
    <n v="2025"/>
    <x v="36"/>
    <s v="Facility Store Keeper"/>
    <s v="THC/Q5602"/>
    <x v="1"/>
    <m/>
    <m/>
    <m/>
    <m/>
    <m/>
    <n v="8"/>
    <n v="1"/>
    <s v="10th Class pass, preferably"/>
    <m/>
    <m/>
    <n v="475"/>
    <m/>
    <m/>
    <m/>
    <m/>
    <m/>
    <m/>
    <s v="II"/>
    <m/>
    <m/>
    <m/>
    <m/>
    <s v="No"/>
    <m/>
    <s v="10th Meeting"/>
    <m/>
    <m/>
    <m/>
    <m/>
  </r>
  <r>
    <n v="2026"/>
    <x v="36"/>
    <s v="Facility Supervisor"/>
    <s v="THC/Q5709"/>
    <x v="3"/>
    <m/>
    <m/>
    <m/>
    <m/>
    <m/>
    <n v="11"/>
    <n v="1"/>
    <s v="Preferable ITI"/>
    <m/>
    <m/>
    <n v="370"/>
    <m/>
    <m/>
    <m/>
    <m/>
    <m/>
    <m/>
    <s v="II"/>
    <m/>
    <m/>
    <m/>
    <m/>
    <s v="No"/>
    <m/>
    <s v="10th Meeting"/>
    <m/>
    <m/>
    <m/>
    <m/>
  </r>
  <r>
    <n v="2027"/>
    <x v="36"/>
    <s v="Food &amp; Beverage Service-Steward"/>
    <s v="THC/Q0301"/>
    <x v="1"/>
    <m/>
    <m/>
    <m/>
    <m/>
    <m/>
    <n v="12"/>
    <n v="1"/>
    <s v="10th Class pass, preferably"/>
    <n v="90"/>
    <n v="210"/>
    <n v="300"/>
    <m/>
    <m/>
    <m/>
    <m/>
    <s v="Yes"/>
    <s v="Yes"/>
    <s v="II"/>
    <s v="C"/>
    <s v="Yes"/>
    <m/>
    <m/>
    <s v="Yes"/>
    <m/>
    <s v="8th Meeting"/>
    <m/>
    <m/>
    <m/>
    <m/>
  </r>
  <r>
    <n v="2028"/>
    <x v="36"/>
    <s v="Front Office Associate"/>
    <s v="THC/Q0102"/>
    <x v="1"/>
    <m/>
    <m/>
    <m/>
    <m/>
    <m/>
    <n v="12"/>
    <n v="1"/>
    <s v="Preferable 12th standard passed"/>
    <n v="110"/>
    <n v="170"/>
    <n v="280"/>
    <m/>
    <m/>
    <m/>
    <m/>
    <s v="Yes"/>
    <s v="Yes"/>
    <s v="II"/>
    <s v="A"/>
    <s v="Yes"/>
    <m/>
    <s v="HOS705"/>
    <s v="Yes"/>
    <m/>
    <s v="8th Meeting"/>
    <m/>
    <m/>
    <m/>
    <m/>
  </r>
  <r>
    <n v="2029"/>
    <x v="36"/>
    <s v="Front Office Executive"/>
    <s v="THC/Q0109"/>
    <x v="3"/>
    <m/>
    <m/>
    <m/>
    <m/>
    <m/>
    <n v="12"/>
    <n v="1"/>
    <s v="12th Class passed, Preferably"/>
    <m/>
    <m/>
    <n v="340"/>
    <m/>
    <m/>
    <m/>
    <m/>
    <m/>
    <m/>
    <s v="II"/>
    <m/>
    <m/>
    <m/>
    <m/>
    <s v="Yes"/>
    <m/>
    <s v="10th Meeting"/>
    <m/>
    <m/>
    <m/>
    <m/>
  </r>
  <r>
    <n v="2030"/>
    <x v="36"/>
    <s v="Guest House Caretaker"/>
    <s v="THC/Q0501"/>
    <x v="3"/>
    <m/>
    <m/>
    <m/>
    <m/>
    <m/>
    <n v="9"/>
    <n v="1"/>
    <s v="10th Class pass, preferably"/>
    <n v="120"/>
    <n v="250"/>
    <n v="370"/>
    <m/>
    <m/>
    <m/>
    <m/>
    <s v="Yes"/>
    <m/>
    <s v="II"/>
    <s v="A"/>
    <m/>
    <m/>
    <m/>
    <s v="Yes"/>
    <m/>
    <s v="10th Meeting"/>
    <m/>
    <m/>
    <m/>
    <m/>
  </r>
  <r>
    <n v="2031"/>
    <x v="36"/>
    <s v="Guest Relations Manager"/>
    <s v="THC/Q0108"/>
    <x v="2"/>
    <m/>
    <m/>
    <m/>
    <m/>
    <m/>
    <n v="12"/>
    <n v="1"/>
    <s v="12th Class passed, Preferably"/>
    <m/>
    <m/>
    <n v="350"/>
    <m/>
    <m/>
    <m/>
    <m/>
    <m/>
    <m/>
    <s v="II"/>
    <m/>
    <m/>
    <m/>
    <m/>
    <s v="Yes"/>
    <m/>
    <s v="10th Meeting"/>
    <m/>
    <m/>
    <m/>
    <m/>
  </r>
  <r>
    <n v="2032"/>
    <x v="36"/>
    <s v="Heritage Tour Guide "/>
    <s v="THC/Q4501"/>
    <x v="1"/>
    <m/>
    <m/>
    <m/>
    <m/>
    <m/>
    <n v="8"/>
    <n v="1"/>
    <s v="10th Class pass, preferably"/>
    <m/>
    <m/>
    <n v="400"/>
    <m/>
    <m/>
    <m/>
    <m/>
    <m/>
    <m/>
    <s v="II"/>
    <m/>
    <m/>
    <m/>
    <m/>
    <s v="No"/>
    <m/>
    <s v="10th Meeting"/>
    <m/>
    <m/>
    <m/>
    <m/>
  </r>
  <r>
    <n v="2033"/>
    <x v="36"/>
    <s v="Home Delivery Boy"/>
    <s v="THC/Q2902"/>
    <x v="0"/>
    <m/>
    <m/>
    <m/>
    <m/>
    <m/>
    <n v="8"/>
    <n v="1"/>
    <s v="8th Class pass, preferably"/>
    <n v="50"/>
    <n v="150"/>
    <n v="200"/>
    <m/>
    <m/>
    <m/>
    <m/>
    <s v="Yes"/>
    <s v="Yes"/>
    <s v="II"/>
    <s v="A"/>
    <s v="Yes"/>
    <m/>
    <m/>
    <s v="Yes"/>
    <m/>
    <s v="8th Meeting"/>
    <m/>
    <m/>
    <m/>
    <m/>
  </r>
  <r>
    <n v="2034"/>
    <x v="36"/>
    <s v="Housekeeping Attendant (Manual Cleaning)"/>
    <s v="THC/Q0203"/>
    <x v="0"/>
    <m/>
    <m/>
    <m/>
    <m/>
    <m/>
    <n v="12"/>
    <n v="1"/>
    <s v="Preferable Primary Education"/>
    <n v="75"/>
    <n v="175"/>
    <n v="250"/>
    <m/>
    <m/>
    <m/>
    <m/>
    <s v="Yes"/>
    <s v="Yes"/>
    <s v="II"/>
    <s v="A"/>
    <s v="Yes"/>
    <m/>
    <m/>
    <s v="Yes"/>
    <m/>
    <s v="8th Meeting"/>
    <m/>
    <m/>
    <m/>
    <m/>
  </r>
  <r>
    <n v="2035"/>
    <x v="36"/>
    <s v="Housekeeping Executive"/>
    <s v="THC/Q0208"/>
    <x v="3"/>
    <m/>
    <m/>
    <m/>
    <m/>
    <m/>
    <n v="10"/>
    <n v="1"/>
    <s v="12th Class passed, Preferably"/>
    <m/>
    <m/>
    <n v="200"/>
    <m/>
    <m/>
    <m/>
    <m/>
    <m/>
    <m/>
    <s v="I"/>
    <m/>
    <m/>
    <m/>
    <s v="HOS704"/>
    <s v="Yes"/>
    <m/>
    <s v="10th Meeting"/>
    <m/>
    <m/>
    <m/>
    <m/>
  </r>
  <r>
    <n v="2036"/>
    <x v="36"/>
    <s v="Housekeeping Manager"/>
    <s v="THC/Q0207"/>
    <x v="4"/>
    <m/>
    <m/>
    <m/>
    <m/>
    <m/>
    <n v="10"/>
    <n v="1"/>
    <s v="12th Class passed, Preferably"/>
    <m/>
    <m/>
    <n v="240"/>
    <m/>
    <m/>
    <m/>
    <m/>
    <m/>
    <m/>
    <s v="II"/>
    <m/>
    <m/>
    <m/>
    <m/>
    <s v="Yes"/>
    <m/>
    <s v="10th Meeting"/>
    <m/>
    <m/>
    <m/>
    <m/>
  </r>
  <r>
    <n v="2037"/>
    <x v="36"/>
    <s v="Housekeeping Supervisor"/>
    <s v="THC/Q0201"/>
    <x v="2"/>
    <m/>
    <m/>
    <m/>
    <m/>
    <m/>
    <n v="10"/>
    <n v="1"/>
    <s v="12th Class passed, Preferably"/>
    <n v="70"/>
    <n v="150"/>
    <n v="220"/>
    <m/>
    <m/>
    <m/>
    <m/>
    <s v="Yes"/>
    <m/>
    <s v="II"/>
    <s v="A"/>
    <m/>
    <m/>
    <m/>
    <s v="Yes"/>
    <m/>
    <s v="8th Meeting"/>
    <m/>
    <m/>
    <m/>
    <m/>
  </r>
  <r>
    <n v="2038"/>
    <x v="36"/>
    <s v="Kitchen Helper"/>
    <s v="THC/Q3303"/>
    <x v="5"/>
    <m/>
    <m/>
    <m/>
    <m/>
    <m/>
    <n v="9"/>
    <n v="1"/>
    <s v="Preferable primary education"/>
    <m/>
    <m/>
    <n v="260"/>
    <m/>
    <m/>
    <m/>
    <m/>
    <m/>
    <m/>
    <s v="II"/>
    <s v="C"/>
    <m/>
    <m/>
    <m/>
    <s v="Yes"/>
    <m/>
    <s v="10th Meeting"/>
    <m/>
    <m/>
    <m/>
    <m/>
  </r>
  <r>
    <n v="2039"/>
    <x v="36"/>
    <s v="Kitchen Steward"/>
    <s v="THC/Q0401"/>
    <x v="0"/>
    <m/>
    <m/>
    <m/>
    <m/>
    <m/>
    <n v="8"/>
    <n v="1"/>
    <s v="Preferable Primary education"/>
    <m/>
    <m/>
    <n v="205"/>
    <m/>
    <m/>
    <m/>
    <m/>
    <m/>
    <m/>
    <s v="II"/>
    <m/>
    <m/>
    <m/>
    <m/>
    <s v="Yes"/>
    <m/>
    <s v="8th Meeting"/>
    <m/>
    <m/>
    <m/>
    <m/>
  </r>
  <r>
    <n v="2040"/>
    <x v="36"/>
    <s v="Laundry Machine Operator"/>
    <s v="THC/Q0205"/>
    <x v="1"/>
    <m/>
    <m/>
    <m/>
    <m/>
    <m/>
    <n v="5"/>
    <n v="1"/>
    <s v="5th Class passed, Preferably"/>
    <m/>
    <m/>
    <n v="240"/>
    <m/>
    <m/>
    <m/>
    <m/>
    <m/>
    <m/>
    <s v="I"/>
    <m/>
    <m/>
    <m/>
    <m/>
    <s v="Yes"/>
    <m/>
    <s v="10th Meeting"/>
    <m/>
    <m/>
    <m/>
    <m/>
  </r>
  <r>
    <n v="2041"/>
    <x v="36"/>
    <s v="Laundry Valet"/>
    <s v="THC/Q0204"/>
    <x v="0"/>
    <m/>
    <m/>
    <m/>
    <m/>
    <m/>
    <n v="10"/>
    <n v="1"/>
    <s v="Preferable primary education"/>
    <m/>
    <m/>
    <n v="580"/>
    <m/>
    <m/>
    <m/>
    <m/>
    <m/>
    <m/>
    <s v="I"/>
    <m/>
    <m/>
    <m/>
    <m/>
    <s v="No"/>
    <m/>
    <s v="10th Meeting"/>
    <m/>
    <m/>
    <m/>
    <m/>
  </r>
  <r>
    <n v="2042"/>
    <x v="36"/>
    <s v="Meet &amp; Greet officer"/>
    <s v="THC/Q4205"/>
    <x v="1"/>
    <m/>
    <m/>
    <m/>
    <m/>
    <m/>
    <n v="11"/>
    <n v="1"/>
    <s v="10th Class pass, preferably"/>
    <n v="81"/>
    <n v="179"/>
    <n v="260"/>
    <m/>
    <m/>
    <m/>
    <m/>
    <s v="Yes"/>
    <m/>
    <s v="III"/>
    <m/>
    <m/>
    <s v="Cat 1 (Phase 1)"/>
    <m/>
    <s v="Yes"/>
    <m/>
    <s v="8th Meeting"/>
    <m/>
    <m/>
    <m/>
    <m/>
  </r>
  <r>
    <n v="2043"/>
    <x v="36"/>
    <s v="Meeting, Conference and Event Planner"/>
    <s v="THC/Q4401"/>
    <x v="3"/>
    <m/>
    <m/>
    <m/>
    <m/>
    <m/>
    <n v="10"/>
    <n v="1"/>
    <s v="Preferable Diploma"/>
    <m/>
    <m/>
    <n v="500"/>
    <m/>
    <m/>
    <m/>
    <m/>
    <m/>
    <m/>
    <s v="II"/>
    <m/>
    <m/>
    <m/>
    <m/>
    <s v="No"/>
    <m/>
    <s v="8th Meeting"/>
    <m/>
    <m/>
    <m/>
    <m/>
  </r>
  <r>
    <n v="2044"/>
    <x v="36"/>
    <s v="Mountaineering Camp Cook/ Camp Cook"/>
    <s v="THC/Q4524"/>
    <x v="1"/>
    <m/>
    <m/>
    <m/>
    <m/>
    <m/>
    <n v="7"/>
    <n v="1"/>
    <s v="5th Class passed, Preferably"/>
    <m/>
    <m/>
    <n v="450"/>
    <m/>
    <m/>
    <m/>
    <m/>
    <m/>
    <m/>
    <s v="III"/>
    <m/>
    <m/>
    <m/>
    <m/>
    <s v="No"/>
    <m/>
    <s v="10th Meeting"/>
    <m/>
    <m/>
    <m/>
    <m/>
  </r>
  <r>
    <n v="2045"/>
    <x v="36"/>
    <s v="Multi-cuisine Cook"/>
    <s v="THC/Q3006"/>
    <x v="1"/>
    <m/>
    <m/>
    <m/>
    <m/>
    <m/>
    <n v="10"/>
    <n v="1"/>
    <s v="Preferable primary education"/>
    <n v="200"/>
    <n v="300"/>
    <n v="500"/>
    <m/>
    <m/>
    <m/>
    <m/>
    <s v="Yes"/>
    <s v="Yes"/>
    <s v="I"/>
    <s v="C"/>
    <s v="Yes"/>
    <m/>
    <s v="HOS702, HOS703"/>
    <s v="Yes"/>
    <m/>
    <s v="10th Meeting"/>
    <m/>
    <m/>
    <m/>
    <m/>
  </r>
  <r>
    <n v="2046"/>
    <x v="36"/>
    <s v="Order Taker-Home Delivery"/>
    <s v="THC/Q2901"/>
    <x v="1"/>
    <m/>
    <m/>
    <m/>
    <m/>
    <m/>
    <n v="9"/>
    <n v="1"/>
    <s v="12th Class passed, Preferably"/>
    <m/>
    <m/>
    <n v="200"/>
    <m/>
    <m/>
    <m/>
    <m/>
    <m/>
    <m/>
    <s v="II"/>
    <m/>
    <m/>
    <m/>
    <m/>
    <s v="Yes"/>
    <m/>
    <s v="8th Meeting"/>
    <m/>
    <m/>
    <m/>
    <m/>
  </r>
  <r>
    <n v="2047"/>
    <x v="36"/>
    <s v="Outlet Manager"/>
    <s v="THC/Q0305"/>
    <x v="4"/>
    <m/>
    <m/>
    <m/>
    <m/>
    <m/>
    <n v="10"/>
    <n v="1"/>
    <s v="12th Class passed, Preferably"/>
    <m/>
    <m/>
    <n v="180"/>
    <m/>
    <m/>
    <m/>
    <m/>
    <m/>
    <m/>
    <s v="II"/>
    <m/>
    <m/>
    <m/>
    <m/>
    <s v="Yes"/>
    <m/>
    <s v="10th Meeting"/>
    <m/>
    <m/>
    <m/>
    <m/>
  </r>
  <r>
    <n v="2048"/>
    <x v="36"/>
    <s v="Paragliding Coach"/>
    <s v="THC/Q4509"/>
    <x v="2"/>
    <m/>
    <m/>
    <m/>
    <m/>
    <m/>
    <n v="9"/>
    <n v="1"/>
    <s v="NA"/>
    <m/>
    <m/>
    <n v="200"/>
    <m/>
    <m/>
    <m/>
    <m/>
    <m/>
    <m/>
    <s v="II"/>
    <m/>
    <m/>
    <m/>
    <m/>
    <s v="No"/>
    <m/>
    <s v="10th Meeting"/>
    <m/>
    <m/>
    <m/>
    <m/>
  </r>
  <r>
    <n v="2049"/>
    <x v="36"/>
    <s v="Procurement Executive (FM)"/>
    <s v="THC/Q5601"/>
    <x v="3"/>
    <m/>
    <m/>
    <m/>
    <m/>
    <m/>
    <n v="6"/>
    <n v="1"/>
    <s v="Preferable Graduate"/>
    <m/>
    <m/>
    <n v="340"/>
    <m/>
    <m/>
    <m/>
    <m/>
    <m/>
    <m/>
    <s v="II"/>
    <m/>
    <m/>
    <m/>
    <m/>
    <s v="Yes"/>
    <m/>
    <s v="8th Meeting"/>
    <m/>
    <m/>
    <m/>
    <m/>
  </r>
  <r>
    <n v="2050"/>
    <x v="36"/>
    <s v="Room Attendant"/>
    <s v="THC/Q0202"/>
    <x v="1"/>
    <m/>
    <m/>
    <m/>
    <m/>
    <m/>
    <n v="14"/>
    <n v="1"/>
    <s v="Preferably primary education"/>
    <n v="90"/>
    <n v="210"/>
    <n v="300"/>
    <m/>
    <m/>
    <m/>
    <m/>
    <s v="Yes"/>
    <s v="Yes"/>
    <s v="II"/>
    <s v="A"/>
    <s v="Yes"/>
    <m/>
    <m/>
    <s v="Yes"/>
    <m/>
    <s v="8th Meeting"/>
    <m/>
    <m/>
    <m/>
    <m/>
  </r>
  <r>
    <n v="2051"/>
    <x v="36"/>
    <s v="Sous Chef"/>
    <s v="THC/Q0403"/>
    <x v="4"/>
    <m/>
    <m/>
    <m/>
    <m/>
    <m/>
    <n v="12"/>
    <n v="1"/>
    <s v="8th Class pass, preferably"/>
    <m/>
    <m/>
    <n v="300"/>
    <m/>
    <m/>
    <m/>
    <m/>
    <m/>
    <m/>
    <s v="II"/>
    <m/>
    <m/>
    <m/>
    <m/>
    <s v="Yes"/>
    <m/>
    <s v="10th Meeting"/>
    <m/>
    <m/>
    <m/>
    <m/>
  </r>
  <r>
    <n v="2052"/>
    <x v="36"/>
    <s v="Street Food Vendor-Standalone"/>
    <s v="THC/Q3007"/>
    <x v="1"/>
    <m/>
    <m/>
    <m/>
    <m/>
    <m/>
    <n v="6"/>
    <n v="1"/>
    <s v="Preferable primary education"/>
    <n v="116"/>
    <n v="174"/>
    <n v="290"/>
    <m/>
    <m/>
    <m/>
    <m/>
    <s v="Yes"/>
    <s v="Yes"/>
    <s v="I"/>
    <s v="A"/>
    <s v="Yes"/>
    <m/>
    <m/>
    <s v="Yes"/>
    <m/>
    <s v="10th Meeting"/>
    <m/>
    <m/>
    <m/>
    <m/>
  </r>
  <r>
    <n v="2053"/>
    <x v="36"/>
    <s v="Surface Polisher"/>
    <s v="THC/Q5701"/>
    <x v="1"/>
    <m/>
    <m/>
    <m/>
    <m/>
    <m/>
    <n v="10"/>
    <n v="1"/>
    <s v="Preferable primary school passed"/>
    <m/>
    <m/>
    <n v="290"/>
    <m/>
    <m/>
    <m/>
    <m/>
    <m/>
    <m/>
    <s v="II"/>
    <m/>
    <m/>
    <m/>
    <m/>
    <s v="Yes"/>
    <m/>
    <s v="10th Meeting"/>
    <m/>
    <m/>
    <m/>
    <m/>
  </r>
  <r>
    <n v="2054"/>
    <x v="36"/>
    <s v="Tandoor Cook"/>
    <s v="THC/Q3001"/>
    <x v="0"/>
    <m/>
    <m/>
    <m/>
    <m/>
    <m/>
    <n v="6"/>
    <n v="1"/>
    <s v="Preferable primary education"/>
    <m/>
    <m/>
    <n v="240"/>
    <m/>
    <m/>
    <m/>
    <m/>
    <m/>
    <m/>
    <s v="II"/>
    <m/>
    <m/>
    <m/>
    <m/>
    <s v="Yes"/>
    <m/>
    <s v="8th Meeting"/>
    <m/>
    <m/>
    <m/>
    <m/>
  </r>
  <r>
    <n v="2055"/>
    <x v="36"/>
    <s v="Team Leader"/>
    <s v="THC/Q4304"/>
    <x v="2"/>
    <m/>
    <m/>
    <m/>
    <m/>
    <m/>
    <n v="9"/>
    <n v="1"/>
    <s v="1st Yr Bachelor's Passed"/>
    <m/>
    <m/>
    <n v="400"/>
    <m/>
    <m/>
    <m/>
    <m/>
    <m/>
    <m/>
    <s v="III"/>
    <m/>
    <m/>
    <m/>
    <m/>
    <s v="No"/>
    <m/>
    <s v="10th Meeting"/>
    <m/>
    <m/>
    <m/>
    <m/>
  </r>
  <r>
    <n v="2056"/>
    <x v="36"/>
    <s v="Ticketing Consultant"/>
    <s v="THC/Q4302"/>
    <x v="3"/>
    <m/>
    <m/>
    <m/>
    <m/>
    <m/>
    <n v="9"/>
    <n v="1"/>
    <s v="Diploma"/>
    <m/>
    <m/>
    <n v="240"/>
    <m/>
    <m/>
    <m/>
    <m/>
    <m/>
    <m/>
    <s v="III"/>
    <m/>
    <m/>
    <m/>
    <s v="TRV601"/>
    <s v="Yes"/>
    <m/>
    <s v="8th Meeting"/>
    <m/>
    <m/>
    <m/>
    <m/>
  </r>
  <r>
    <n v="2057"/>
    <x v="36"/>
    <s v="Tour Escort"/>
    <s v="THC/Q4402"/>
    <x v="1"/>
    <m/>
    <m/>
    <m/>
    <m/>
    <m/>
    <n v="8"/>
    <n v="1"/>
    <s v="12th Class passed, Preferably"/>
    <m/>
    <m/>
    <n v="430"/>
    <m/>
    <m/>
    <m/>
    <m/>
    <m/>
    <m/>
    <s v="III"/>
    <s v="A"/>
    <m/>
    <s v="Addl Ready"/>
    <s v="TRV602"/>
    <s v="Yes"/>
    <m/>
    <s v="10th Meeting"/>
    <m/>
    <m/>
    <m/>
    <m/>
  </r>
  <r>
    <n v="2058"/>
    <x v="36"/>
    <s v="Tour Guide "/>
    <s v="THC/Q4502"/>
    <x v="1"/>
    <m/>
    <m/>
    <m/>
    <m/>
    <m/>
    <n v="18"/>
    <n v="1"/>
    <s v="10th Class pass, preferably"/>
    <m/>
    <m/>
    <n v="420"/>
    <m/>
    <m/>
    <m/>
    <m/>
    <m/>
    <m/>
    <s v="III"/>
    <m/>
    <m/>
    <m/>
    <m/>
    <s v="No"/>
    <m/>
    <s v="10th Meeting"/>
    <m/>
    <m/>
    <m/>
    <m/>
  </r>
  <r>
    <n v="2059"/>
    <x v="36"/>
    <s v="Tour Manager"/>
    <s v="THC/Q4405"/>
    <x v="2"/>
    <m/>
    <m/>
    <m/>
    <m/>
    <m/>
    <n v="9"/>
    <n v="1"/>
    <s v="Diploma"/>
    <n v="120"/>
    <n v="270"/>
    <n v="390"/>
    <m/>
    <m/>
    <m/>
    <m/>
    <s v="Yes"/>
    <m/>
    <s v="III"/>
    <m/>
    <m/>
    <m/>
    <m/>
    <s v="No"/>
    <m/>
    <s v="10th Meeting"/>
    <m/>
    <m/>
    <m/>
    <m/>
  </r>
  <r>
    <n v="2060"/>
    <x v="36"/>
    <s v="Tour Vehicle Driver "/>
    <s v="THC/Q4202"/>
    <x v="1"/>
    <m/>
    <m/>
    <m/>
    <m/>
    <m/>
    <n v="10"/>
    <n v="1"/>
    <s v="8th Class pass, preferably"/>
    <m/>
    <m/>
    <n v="300"/>
    <m/>
    <m/>
    <m/>
    <m/>
    <m/>
    <m/>
    <s v="III"/>
    <m/>
    <m/>
    <m/>
    <m/>
    <s v="Yes"/>
    <m/>
    <s v="10th Meeting"/>
    <m/>
    <m/>
    <m/>
    <m/>
  </r>
  <r>
    <n v="2061"/>
    <x v="36"/>
    <s v="Trainee Chef"/>
    <s v="THC/Q2702"/>
    <x v="0"/>
    <m/>
    <m/>
    <m/>
    <m/>
    <m/>
    <n v="10"/>
    <n v="1"/>
    <s v="8th Class pass, preferably"/>
    <n v="120"/>
    <n v="280"/>
    <n v="400"/>
    <m/>
    <m/>
    <m/>
    <m/>
    <s v="Yes"/>
    <m/>
    <s v="II"/>
    <m/>
    <m/>
    <s v="Addl Ready"/>
    <m/>
    <s v="No"/>
    <m/>
    <s v="10th Meeting"/>
    <m/>
    <m/>
    <m/>
    <m/>
  </r>
  <r>
    <n v="2062"/>
    <x v="36"/>
    <s v="Transport Coordinator "/>
    <s v="THC/Q4201"/>
    <x v="3"/>
    <m/>
    <m/>
    <m/>
    <m/>
    <m/>
    <n v="9"/>
    <n v="1"/>
    <s v="12th Class Passed"/>
    <m/>
    <m/>
    <n v="400"/>
    <m/>
    <m/>
    <m/>
    <m/>
    <m/>
    <m/>
    <s v="I"/>
    <m/>
    <m/>
    <m/>
    <m/>
    <s v="No"/>
    <m/>
    <s v="10th Meeting"/>
    <m/>
    <m/>
    <m/>
    <m/>
  </r>
  <r>
    <n v="2063"/>
    <x v="36"/>
    <s v="Travel Consultant"/>
    <s v="THC/Q4404"/>
    <x v="1"/>
    <m/>
    <m/>
    <m/>
    <m/>
    <m/>
    <n v="10"/>
    <n v="1"/>
    <s v="Preferable Diploma"/>
    <n v="70"/>
    <n v="160"/>
    <n v="230"/>
    <m/>
    <m/>
    <m/>
    <m/>
    <s v="Yes"/>
    <s v="Yes"/>
    <s v="III"/>
    <s v="A"/>
    <s v="Yes"/>
    <m/>
    <s v="TRV703"/>
    <s v="Yes"/>
    <m/>
    <s v="8th Meeting"/>
    <m/>
    <m/>
    <m/>
    <m/>
  </r>
  <r>
    <n v="2064"/>
    <x v="36"/>
    <s v="Travel Insurance Executive"/>
    <s v="THC/Q4301"/>
    <x v="0"/>
    <m/>
    <m/>
    <m/>
    <m/>
    <m/>
    <n v="9"/>
    <n v="1"/>
    <s v="Diploma"/>
    <m/>
    <m/>
    <n v="220"/>
    <m/>
    <m/>
    <m/>
    <m/>
    <m/>
    <m/>
    <s v="III"/>
    <m/>
    <m/>
    <m/>
    <m/>
    <s v="Yes"/>
    <m/>
    <s v="8th Meeting"/>
    <m/>
    <m/>
    <m/>
    <m/>
  </r>
  <r>
    <n v="2065"/>
    <x v="36"/>
    <s v="Visa Assistance Consultant"/>
    <s v="THC/Q4303"/>
    <x v="1"/>
    <m/>
    <m/>
    <m/>
    <m/>
    <m/>
    <n v="9"/>
    <n v="1"/>
    <s v="Preferable Diploma"/>
    <m/>
    <m/>
    <n v="230"/>
    <m/>
    <m/>
    <m/>
    <m/>
    <m/>
    <m/>
    <s v="III"/>
    <m/>
    <m/>
    <m/>
    <m/>
    <s v="Yes"/>
    <m/>
    <s v="8th Meeting"/>
    <m/>
    <m/>
    <m/>
    <m/>
  </r>
  <r>
    <n v="2066"/>
    <x v="36"/>
    <s v="Water Tank Cleaner"/>
    <s v="THC/Q5802"/>
    <x v="1"/>
    <m/>
    <m/>
    <m/>
    <m/>
    <m/>
    <n v="10"/>
    <n v="1"/>
    <s v="Preferable Primary school passed"/>
    <m/>
    <m/>
    <n v="210"/>
    <m/>
    <m/>
    <m/>
    <m/>
    <m/>
    <m/>
    <s v="III"/>
    <m/>
    <m/>
    <m/>
    <m/>
    <s v="Yes"/>
    <m/>
    <s v="10th Meeting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22">
  <r>
    <n v="1"/>
    <x v="0"/>
    <s v="Airline High Lift Truck Operator"/>
    <s v="AAS/Q0102"/>
    <n v="3"/>
    <m/>
    <m/>
    <m/>
    <m/>
    <m/>
    <n v="6"/>
    <n v="1"/>
    <s v="10th Class"/>
    <n v="126"/>
    <n v="162"/>
    <n v="288"/>
    <m/>
    <m/>
    <m/>
    <m/>
    <m/>
    <s v="Yes"/>
    <m/>
    <m/>
    <s v="A, B, C"/>
    <m/>
    <m/>
    <m/>
    <s v="No"/>
    <m/>
    <s v="17th Meeting"/>
    <m/>
    <m/>
    <m/>
    <m/>
  </r>
  <r>
    <n v="2"/>
    <x v="0"/>
    <s v="Airline Cargo Assistant"/>
    <s v="AAS/Q0103"/>
    <n v="3"/>
    <m/>
    <m/>
    <s v="O1:Airside _x000a_Vehicle Operator"/>
    <m/>
    <m/>
    <n v="4"/>
    <n v="1"/>
    <s v="10th Class"/>
    <n v="87"/>
    <n v="105"/>
    <n v="192"/>
    <n v="48"/>
    <n v="19"/>
    <n v="192"/>
    <m/>
    <m/>
    <s v="Yes"/>
    <m/>
    <m/>
    <s v="A, B"/>
    <m/>
    <s v="Cat 1 (Phase 1)"/>
    <m/>
    <s v="Yes"/>
    <m/>
    <s v="17th Meeting"/>
    <m/>
    <m/>
    <m/>
    <m/>
  </r>
  <r>
    <n v="3"/>
    <x v="0"/>
    <s v="Airline Baggage Handler"/>
    <s v="AAS/Q0104"/>
    <n v="3"/>
    <m/>
    <m/>
    <s v="O1:Airside _x000a_Vehicle Operator"/>
    <m/>
    <m/>
    <n v="4"/>
    <n v="1"/>
    <s v="10th Class"/>
    <m/>
    <m/>
    <n v="192"/>
    <m/>
    <m/>
    <m/>
    <m/>
    <m/>
    <m/>
    <m/>
    <m/>
    <s v="A, B"/>
    <m/>
    <m/>
    <m/>
    <s v="No"/>
    <m/>
    <s v="17th Meeting"/>
    <m/>
    <m/>
    <m/>
    <m/>
  </r>
  <r>
    <n v="4"/>
    <x v="0"/>
    <s v="Airline Customer Service Executive"/>
    <s v="AAS/Q0301"/>
    <n v="4"/>
    <m/>
    <m/>
    <m/>
    <m/>
    <m/>
    <n v="6"/>
    <n v="1"/>
    <s v="12th Class"/>
    <n v="106"/>
    <n v="134"/>
    <n v="240"/>
    <m/>
    <m/>
    <m/>
    <m/>
    <m/>
    <s v="Yes"/>
    <m/>
    <m/>
    <s v="A, B"/>
    <m/>
    <s v="Cat 1 (Phase 1)"/>
    <m/>
    <s v="Yes"/>
    <m/>
    <s v="17th Meeting"/>
    <m/>
    <m/>
    <m/>
    <m/>
  </r>
  <r>
    <n v="5"/>
    <x v="0"/>
    <s v="Airline Security Executive"/>
    <s v="AAS/Q0601"/>
    <n v="4"/>
    <m/>
    <m/>
    <m/>
    <m/>
    <m/>
    <n v="3"/>
    <n v="1"/>
    <s v="10th Class"/>
    <n v="130"/>
    <n v="110"/>
    <n v="240"/>
    <m/>
    <m/>
    <m/>
    <m/>
    <m/>
    <s v="Yes"/>
    <m/>
    <m/>
    <s v="A"/>
    <m/>
    <m/>
    <m/>
    <s v="No"/>
    <m/>
    <s v="17th Meeting"/>
    <m/>
    <m/>
    <m/>
    <m/>
  </r>
  <r>
    <n v="6"/>
    <x v="0"/>
    <s v="Flight Dispatcher"/>
    <s v="AAS/Q0603"/>
    <n v="4"/>
    <m/>
    <m/>
    <m/>
    <m/>
    <m/>
    <n v="2"/>
    <n v="1"/>
    <s v="12th Class"/>
    <n v="261"/>
    <n v="315"/>
    <n v="576"/>
    <m/>
    <m/>
    <m/>
    <m/>
    <m/>
    <s v="Yes"/>
    <m/>
    <m/>
    <s v="A"/>
    <m/>
    <m/>
    <m/>
    <s v="No"/>
    <m/>
    <s v="17th Meeting"/>
    <m/>
    <m/>
    <m/>
    <m/>
  </r>
  <r>
    <n v="7"/>
    <x v="0"/>
    <s v="Airline Flight Load Controller"/>
    <s v="AAS/Q0604"/>
    <n v="4"/>
    <m/>
    <m/>
    <m/>
    <m/>
    <m/>
    <n v="4"/>
    <n v="1"/>
    <s v="12th Class"/>
    <m/>
    <m/>
    <n v="192"/>
    <m/>
    <m/>
    <m/>
    <m/>
    <m/>
    <m/>
    <m/>
    <m/>
    <s v="A, B"/>
    <m/>
    <m/>
    <m/>
    <s v="No"/>
    <m/>
    <s v="17th Meeting"/>
    <m/>
    <m/>
    <m/>
    <m/>
  </r>
  <r>
    <n v="8"/>
    <x v="0"/>
    <s v="Aircraft Powerplant Technician"/>
    <s v="AAS/Q2001"/>
    <n v="4"/>
    <s v="Option"/>
    <n v="1"/>
    <s v="O1:Aerospace Welder"/>
    <n v="6"/>
    <n v="1"/>
    <n v="7"/>
    <n v="2"/>
    <s v="12th Class (Science)"/>
    <n v="158"/>
    <n v="226"/>
    <n v="384"/>
    <m/>
    <m/>
    <m/>
    <m/>
    <m/>
    <s v="Yes"/>
    <m/>
    <s v="I"/>
    <s v="A, B, C"/>
    <m/>
    <m/>
    <m/>
    <s v="No"/>
    <m/>
    <s v="Submitted -  23-Jul-17"/>
    <m/>
    <m/>
    <m/>
    <s v="QP was rationalized for Special Project and approved on 25th Oct"/>
  </r>
  <r>
    <n v="9"/>
    <x v="0"/>
    <s v="Aircraft Instrument Technician"/>
    <s v="AAS/Q2002"/>
    <n v="4"/>
    <m/>
    <m/>
    <m/>
    <m/>
    <m/>
    <n v="3"/>
    <n v="1"/>
    <s v="12th Class"/>
    <n v="156"/>
    <n v="228"/>
    <n v="384"/>
    <m/>
    <m/>
    <m/>
    <m/>
    <m/>
    <s v="Yes"/>
    <m/>
    <s v="I"/>
    <s v="A, B, C"/>
    <m/>
    <m/>
    <m/>
    <s v="No"/>
    <m/>
    <s v="Submitted -  23-Jul-17"/>
    <m/>
    <m/>
    <m/>
    <m/>
  </r>
  <r>
    <n v="10"/>
    <x v="0"/>
    <s v="Composite Repair Technician"/>
    <s v="AAS/Q2003"/>
    <n v="4"/>
    <m/>
    <m/>
    <m/>
    <m/>
    <m/>
    <n v="5"/>
    <n v="1"/>
    <s v="12th Class (Science)"/>
    <n v="153"/>
    <n v="231"/>
    <n v="384"/>
    <m/>
    <m/>
    <m/>
    <m/>
    <m/>
    <s v="Yes"/>
    <m/>
    <s v="I"/>
    <s v="A, B, C"/>
    <m/>
    <m/>
    <m/>
    <s v="No"/>
    <m/>
    <s v="Submitted -  23-Jul-17"/>
    <m/>
    <m/>
    <m/>
    <m/>
  </r>
  <r>
    <n v="11"/>
    <x v="0"/>
    <s v="Helicopter Transmission Technician"/>
    <s v="AAS/Q2004"/>
    <n v="4"/>
    <m/>
    <m/>
    <m/>
    <m/>
    <m/>
    <n v="3"/>
    <n v="1"/>
    <s v="12th Class (Science)"/>
    <n v="180"/>
    <n v="204"/>
    <n v="384"/>
    <m/>
    <m/>
    <m/>
    <m/>
    <m/>
    <s v="Yes"/>
    <m/>
    <s v="I"/>
    <s v="A, B, C"/>
    <m/>
    <m/>
    <m/>
    <s v="No"/>
    <m/>
    <s v="Submitted -  23-Jul-17"/>
    <m/>
    <m/>
    <m/>
    <m/>
  </r>
  <r>
    <n v="12"/>
    <x v="0"/>
    <s v="Propeller Technician"/>
    <s v="AAS/Q2006"/>
    <n v="4"/>
    <m/>
    <m/>
    <m/>
    <m/>
    <m/>
    <n v="6"/>
    <n v="1"/>
    <s v="12th Class (Science)"/>
    <n v="194"/>
    <n v="190"/>
    <n v="384"/>
    <m/>
    <m/>
    <m/>
    <m/>
    <m/>
    <s v="Yes"/>
    <m/>
    <s v="I"/>
    <s v="A, B, C"/>
    <m/>
    <m/>
    <m/>
    <s v="No"/>
    <m/>
    <s v="Submitted -  23-Jul-17"/>
    <m/>
    <m/>
    <m/>
    <m/>
  </r>
  <r>
    <n v="13"/>
    <x v="0"/>
    <s v="FOL Storage and Control Technician"/>
    <s v="AAS/Q2007"/>
    <n v="4"/>
    <m/>
    <m/>
    <m/>
    <m/>
    <m/>
    <n v="3"/>
    <n v="1"/>
    <s v="12th Class (Science)"/>
    <n v="134"/>
    <n v="154"/>
    <n v="288"/>
    <m/>
    <m/>
    <m/>
    <m/>
    <m/>
    <s v="Yes"/>
    <m/>
    <s v="I"/>
    <s v="A, B, C"/>
    <m/>
    <m/>
    <m/>
    <s v="No"/>
    <m/>
    <s v="Submitted -  23-Jul-17"/>
    <m/>
    <m/>
    <m/>
    <m/>
  </r>
  <r>
    <n v="14"/>
    <x v="0"/>
    <s v="Seat and Safety Equipment Technician"/>
    <s v="AAS/Q2008"/>
    <n v="4"/>
    <m/>
    <m/>
    <m/>
    <m/>
    <m/>
    <n v="2"/>
    <n v="1"/>
    <s v="12th Class (Science)"/>
    <n v="126"/>
    <n v="162"/>
    <n v="288"/>
    <m/>
    <m/>
    <m/>
    <m/>
    <m/>
    <s v="Yes"/>
    <m/>
    <s v="I"/>
    <s v="A, B, C"/>
    <m/>
    <m/>
    <m/>
    <s v="No"/>
    <m/>
    <s v="Submitted -  23-Jul-17"/>
    <m/>
    <m/>
    <m/>
    <m/>
  </r>
  <r>
    <n v="15"/>
    <x v="0"/>
    <s v="Technical Services Engineer"/>
    <s v="AAS/Q2101"/>
    <n v="4"/>
    <m/>
    <m/>
    <m/>
    <m/>
    <m/>
    <n v="2"/>
    <n v="1"/>
    <s v="Graduate (B.E/BTech)"/>
    <n v="180"/>
    <n v="204"/>
    <n v="384"/>
    <m/>
    <m/>
    <m/>
    <m/>
    <m/>
    <s v="Yes"/>
    <m/>
    <s v="I"/>
    <s v="A, B, C"/>
    <m/>
    <m/>
    <m/>
    <s v="No"/>
    <m/>
    <s v="Submitted -  23-Jul-17"/>
    <m/>
    <m/>
    <m/>
    <m/>
  </r>
  <r>
    <n v="16"/>
    <x v="0"/>
    <s v="Airline Reservation Agent"/>
    <s v="AAS/Q0302"/>
    <n v="4"/>
    <m/>
    <m/>
    <m/>
    <m/>
    <m/>
    <n v="3"/>
    <n v="1"/>
    <s v="12th Class"/>
    <n v="108"/>
    <n v="132"/>
    <n v="240"/>
    <m/>
    <m/>
    <m/>
    <m/>
    <m/>
    <s v="Yes"/>
    <m/>
    <s v="I"/>
    <s v="A, B"/>
    <m/>
    <m/>
    <m/>
    <s v="No"/>
    <m/>
    <m/>
    <m/>
    <m/>
    <m/>
    <m/>
  </r>
  <r>
    <n v="17"/>
    <x v="0"/>
    <s v="Airline Ramp Executive"/>
    <s v="AAS/Q0602"/>
    <n v="4"/>
    <m/>
    <m/>
    <m/>
    <m/>
    <m/>
    <n v="6"/>
    <n v="1"/>
    <s v="Graduate"/>
    <n v="106"/>
    <n v="134"/>
    <n v="240"/>
    <m/>
    <m/>
    <m/>
    <m/>
    <m/>
    <s v="Yes"/>
    <m/>
    <s v="I"/>
    <s v="A, B"/>
    <m/>
    <m/>
    <m/>
    <s v="No"/>
    <m/>
    <m/>
    <m/>
    <m/>
    <m/>
    <m/>
  </r>
  <r>
    <n v="18"/>
    <x v="0"/>
    <s v="Airline Cabin Crew"/>
    <s v="AAS/Q0605"/>
    <n v="4"/>
    <m/>
    <m/>
    <m/>
    <m/>
    <m/>
    <n v="5"/>
    <n v="1"/>
    <s v="12th Class"/>
    <m/>
    <m/>
    <n v="192"/>
    <m/>
    <m/>
    <m/>
    <m/>
    <m/>
    <m/>
    <m/>
    <s v="I"/>
    <s v="A"/>
    <m/>
    <m/>
    <m/>
    <s v="No"/>
    <m/>
    <m/>
    <m/>
    <m/>
    <m/>
    <m/>
  </r>
  <r>
    <n v="19"/>
    <x v="0"/>
    <s v="Airline First Officer"/>
    <s v="AAS/Q0606"/>
    <n v="6"/>
    <m/>
    <m/>
    <m/>
    <m/>
    <m/>
    <n v="4"/>
    <n v="1"/>
    <s v="12th Class"/>
    <m/>
    <m/>
    <n v="192"/>
    <m/>
    <m/>
    <m/>
    <m/>
    <m/>
    <m/>
    <m/>
    <s v="I"/>
    <s v="A, C"/>
    <m/>
    <m/>
    <m/>
    <s v="No"/>
    <m/>
    <m/>
    <m/>
    <m/>
    <m/>
    <m/>
  </r>
  <r>
    <n v="20"/>
    <x v="0"/>
    <s v="Airline Revenue Management Analyst"/>
    <s v="AAS/Q0608"/>
    <n v="4"/>
    <m/>
    <m/>
    <m/>
    <m/>
    <m/>
    <n v="2"/>
    <n v="1"/>
    <s v="Graduate"/>
    <n v="96"/>
    <n v="144"/>
    <n v="240"/>
    <m/>
    <m/>
    <m/>
    <m/>
    <m/>
    <s v="Yes"/>
    <m/>
    <s v="I"/>
    <s v="A, B"/>
    <m/>
    <m/>
    <m/>
    <s v="No"/>
    <m/>
    <m/>
    <m/>
    <m/>
    <m/>
    <m/>
  </r>
  <r>
    <n v="21"/>
    <x v="0"/>
    <s v="Airline Network Planning Analyst"/>
    <s v="AAS/Q0609"/>
    <n v="4"/>
    <m/>
    <m/>
    <m/>
    <m/>
    <m/>
    <n v="2"/>
    <n v="1"/>
    <s v="Graduate"/>
    <n v="113"/>
    <n v="127"/>
    <n v="240"/>
    <m/>
    <m/>
    <m/>
    <m/>
    <m/>
    <s v="Yes"/>
    <m/>
    <s v="I"/>
    <s v="A, B"/>
    <m/>
    <m/>
    <m/>
    <s v="No"/>
    <m/>
    <m/>
    <m/>
    <m/>
    <m/>
    <m/>
  </r>
  <r>
    <n v="22"/>
    <x v="0"/>
    <s v="Airline Senior ULD staff"/>
    <s v="AAS/Q0610"/>
    <n v="3"/>
    <m/>
    <m/>
    <m/>
    <m/>
    <m/>
    <n v="3"/>
    <n v="1"/>
    <s v="10th Class"/>
    <n v="102"/>
    <n v="138"/>
    <n v="240"/>
    <m/>
    <m/>
    <m/>
    <m/>
    <m/>
    <s v="Yes"/>
    <m/>
    <s v="I"/>
    <s v="A, B"/>
    <m/>
    <m/>
    <m/>
    <s v="No"/>
    <m/>
    <m/>
    <m/>
    <m/>
    <m/>
    <m/>
  </r>
  <r>
    <n v="23"/>
    <x v="0"/>
    <s v="Airline Pushback Operator"/>
    <s v="AAS/Q0702"/>
    <n v="4"/>
    <m/>
    <m/>
    <m/>
    <m/>
    <m/>
    <n v="7"/>
    <n v="1"/>
    <s v="10th Class"/>
    <n v="136"/>
    <n v="152"/>
    <n v="288"/>
    <m/>
    <m/>
    <m/>
    <m/>
    <m/>
    <s v="Yes"/>
    <m/>
    <s v="I"/>
    <s v="A, C"/>
    <m/>
    <m/>
    <m/>
    <s v="No"/>
    <m/>
    <m/>
    <m/>
    <m/>
    <m/>
    <m/>
  </r>
  <r>
    <n v="24"/>
    <x v="0"/>
    <s v="Other Equipment Operator"/>
    <s v="AAS/Q0703"/>
    <n v="4"/>
    <m/>
    <m/>
    <m/>
    <m/>
    <m/>
    <n v="5"/>
    <n v="1"/>
    <s v="10th Class"/>
    <n v="112"/>
    <n v="128"/>
    <n v="240"/>
    <m/>
    <m/>
    <m/>
    <m/>
    <m/>
    <s v="Yes"/>
    <m/>
    <s v="I"/>
    <s v="A"/>
    <m/>
    <m/>
    <m/>
    <s v="No"/>
    <m/>
    <m/>
    <m/>
    <m/>
    <m/>
    <m/>
  </r>
  <r>
    <n v="25"/>
    <x v="0"/>
    <s v="Airline Forklift Operator"/>
    <s v="AAS/Q0704"/>
    <n v="4"/>
    <m/>
    <m/>
    <m/>
    <m/>
    <m/>
    <n v="4"/>
    <n v="1"/>
    <s v="10th Class"/>
    <n v="86"/>
    <n v="154"/>
    <n v="240"/>
    <m/>
    <m/>
    <m/>
    <m/>
    <m/>
    <s v="Yes"/>
    <m/>
    <s v="I"/>
    <s v="A, B, C"/>
    <m/>
    <m/>
    <m/>
    <s v="No"/>
    <m/>
    <m/>
    <m/>
    <m/>
    <m/>
    <m/>
  </r>
  <r>
    <n v="26"/>
    <x v="0"/>
    <s v="Airline Technical Publication Executive"/>
    <s v="AAS/Q0801"/>
    <n v="4"/>
    <m/>
    <m/>
    <m/>
    <m/>
    <m/>
    <n v="3"/>
    <n v="1"/>
    <s v="Graduate"/>
    <m/>
    <m/>
    <n v="192"/>
    <m/>
    <m/>
    <m/>
    <m/>
    <m/>
    <m/>
    <m/>
    <s v="I"/>
    <s v="A, B"/>
    <m/>
    <m/>
    <m/>
    <s v="No"/>
    <m/>
    <m/>
    <m/>
    <m/>
    <m/>
    <m/>
  </r>
  <r>
    <n v="27"/>
    <x v="0"/>
    <s v="Airlines Ground Support Equipment Mechanic"/>
    <s v="AAS/Q0802"/>
    <n v="4"/>
    <m/>
    <m/>
    <m/>
    <m/>
    <m/>
    <n v="9"/>
    <n v="1"/>
    <s v="Diploma"/>
    <m/>
    <m/>
    <n v="336"/>
    <m/>
    <m/>
    <m/>
    <m/>
    <m/>
    <m/>
    <m/>
    <s v="I"/>
    <s v="A, B, C"/>
    <m/>
    <m/>
    <m/>
    <s v="No"/>
    <m/>
    <m/>
    <m/>
    <m/>
    <m/>
    <m/>
  </r>
  <r>
    <n v="28"/>
    <x v="0"/>
    <s v="Airport Crash Fire Tenders and Rescue Crew"/>
    <s v="AAS/Q4101"/>
    <n v="4"/>
    <m/>
    <m/>
    <m/>
    <m/>
    <m/>
    <n v="3"/>
    <n v="1"/>
    <s v="Graduate"/>
    <m/>
    <m/>
    <n v="240"/>
    <m/>
    <m/>
    <m/>
    <m/>
    <m/>
    <m/>
    <m/>
    <s v="I"/>
    <s v="A, B"/>
    <m/>
    <m/>
    <m/>
    <s v="No"/>
    <d v="2017-06-28T00:00:00"/>
    <m/>
    <m/>
    <m/>
    <m/>
    <m/>
  </r>
  <r>
    <n v="29"/>
    <x v="0"/>
    <s v="Airport Fire Prevention Crew"/>
    <s v="AAS/Q4102"/>
    <n v="4"/>
    <m/>
    <m/>
    <m/>
    <m/>
    <m/>
    <n v="3"/>
    <n v="1"/>
    <s v="Graduate"/>
    <m/>
    <m/>
    <n v="240"/>
    <m/>
    <m/>
    <m/>
    <m/>
    <m/>
    <m/>
    <m/>
    <s v="I"/>
    <s v="A, B"/>
    <m/>
    <m/>
    <m/>
    <s v="No"/>
    <d v="2017-06-28T00:00:00"/>
    <m/>
    <m/>
    <m/>
    <m/>
    <m/>
  </r>
  <r>
    <n v="30"/>
    <x v="0"/>
    <s v="Runway Operator"/>
    <s v="AAS/Q4103"/>
    <n v="5"/>
    <s v="Option"/>
    <n v="1"/>
    <s v="O1:Airside _x000a_Vehicle Operator"/>
    <n v="3"/>
    <n v="1"/>
    <n v="4"/>
    <n v="1"/>
    <s v="Class XII"/>
    <m/>
    <m/>
    <n v="384"/>
    <m/>
    <m/>
    <m/>
    <m/>
    <m/>
    <m/>
    <m/>
    <s v="I"/>
    <s v="A, C"/>
    <m/>
    <m/>
    <m/>
    <s v="No"/>
    <d v="2017-06-28T00:00:00"/>
    <m/>
    <m/>
    <m/>
    <m/>
    <m/>
  </r>
  <r>
    <n v="31"/>
    <x v="0"/>
    <s v="Airport Wildlife Management Crew"/>
    <s v="AAS/Q4104"/>
    <n v="4"/>
    <m/>
    <m/>
    <m/>
    <m/>
    <m/>
    <n v="2"/>
    <n v="1"/>
    <s v="Class X"/>
    <m/>
    <m/>
    <n v="240"/>
    <m/>
    <m/>
    <m/>
    <m/>
    <m/>
    <m/>
    <m/>
    <s v="I"/>
    <s v="A, C"/>
    <m/>
    <m/>
    <m/>
    <s v="No"/>
    <d v="2017-06-28T00:00:00"/>
    <m/>
    <m/>
    <m/>
    <m/>
    <m/>
  </r>
  <r>
    <n v="32"/>
    <x v="0"/>
    <s v="Airport Safety Crew"/>
    <s v="AAS/Q4201"/>
    <n v="5"/>
    <m/>
    <m/>
    <m/>
    <m/>
    <m/>
    <n v="3"/>
    <n v="1"/>
    <s v="Graduate"/>
    <m/>
    <m/>
    <n v="384"/>
    <m/>
    <m/>
    <m/>
    <m/>
    <m/>
    <m/>
    <m/>
    <s v="I"/>
    <s v="A, B"/>
    <m/>
    <m/>
    <m/>
    <s v="No"/>
    <d v="2017-06-28T00:00:00"/>
    <m/>
    <m/>
    <m/>
    <m/>
    <m/>
  </r>
  <r>
    <n v="33"/>
    <x v="0"/>
    <s v="Airfield Ground Lighting  (AGL) Technician"/>
    <s v="AAS/Q4401"/>
    <n v="4"/>
    <m/>
    <m/>
    <m/>
    <m/>
    <m/>
    <n v="2"/>
    <n v="1"/>
    <s v="Diploma in Electrical"/>
    <m/>
    <m/>
    <n v="240"/>
    <m/>
    <m/>
    <m/>
    <m/>
    <m/>
    <m/>
    <m/>
    <s v="I"/>
    <s v="A, B"/>
    <m/>
    <m/>
    <m/>
    <s v="No"/>
    <d v="2017-06-28T00:00:00"/>
    <m/>
    <m/>
    <m/>
    <m/>
    <m/>
  </r>
  <r>
    <n v="34"/>
    <x v="0"/>
    <s v="Airport Terminal Electrician"/>
    <s v="AAS/Q4402"/>
    <n v="3"/>
    <m/>
    <m/>
    <m/>
    <m/>
    <m/>
    <n v="4"/>
    <n v="1"/>
    <s v="Graduate"/>
    <m/>
    <m/>
    <n v="240"/>
    <m/>
    <m/>
    <m/>
    <m/>
    <m/>
    <m/>
    <m/>
    <s v="I"/>
    <s v="A, B, C"/>
    <m/>
    <m/>
    <m/>
    <s v="No"/>
    <d v="2017-06-28T00:00:00"/>
    <m/>
    <m/>
    <m/>
    <m/>
    <m/>
  </r>
  <r>
    <n v="35"/>
    <x v="0"/>
    <s v="Airport X Ray Qualified Staff"/>
    <s v="AAS/Q4501"/>
    <n v="4"/>
    <m/>
    <m/>
    <m/>
    <m/>
    <m/>
    <n v="3"/>
    <n v="1"/>
    <s v="Class XII"/>
    <m/>
    <m/>
    <n v="240"/>
    <m/>
    <m/>
    <m/>
    <m/>
    <m/>
    <m/>
    <m/>
    <s v="I"/>
    <s v="A, B, C"/>
    <m/>
    <m/>
    <m/>
    <s v="No"/>
    <d v="2017-06-28T00:00:00"/>
    <m/>
    <m/>
    <m/>
    <m/>
    <m/>
  </r>
  <r>
    <n v="36"/>
    <x v="0"/>
    <s v="Airport Unit Load Device (ULD) Staff"/>
    <s v="AAS/Q4301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, C"/>
    <m/>
    <m/>
    <m/>
    <s v="No"/>
    <d v="2017-06-28T00:00:00"/>
    <m/>
    <m/>
    <m/>
    <m/>
    <m/>
  </r>
  <r>
    <n v="37"/>
    <x v="0"/>
    <s v="Airport Cargo Operations Assistant"/>
    <s v="AAS/Q4302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"/>
    <m/>
    <m/>
    <m/>
    <s v="No"/>
    <d v="2017-06-28T00:00:00"/>
    <m/>
    <m/>
    <m/>
    <m/>
    <m/>
  </r>
  <r>
    <n v="38"/>
    <x v="0"/>
    <s v="Airport Warehouse Coordinator"/>
    <s v="AAS/Q4303"/>
    <n v="4"/>
    <m/>
    <m/>
    <m/>
    <m/>
    <m/>
    <n v="3"/>
    <n v="1"/>
    <s v="Class X"/>
    <m/>
    <m/>
    <m/>
    <m/>
    <m/>
    <m/>
    <m/>
    <m/>
    <m/>
    <m/>
    <s v="I"/>
    <s v="A,B"/>
    <m/>
    <m/>
    <m/>
    <s v="No"/>
    <d v="2017-06-28T00:00:00"/>
    <m/>
    <m/>
    <m/>
    <m/>
    <m/>
  </r>
  <r>
    <n v="39"/>
    <x v="0"/>
    <s v="Aerospace Design Assistant"/>
    <s v="AAS/Q3106"/>
    <n v="4"/>
    <s v="Elective"/>
    <n v="2"/>
    <s v="E1: Electrical_x000a_E2: Mechanical"/>
    <n v="4"/>
    <n v="3"/>
    <n v="7"/>
    <n v="1"/>
    <s v="Diploma in Mechanical / Aeronautical / Electrical and allied _x000a_  engineering branches"/>
    <m/>
    <m/>
    <m/>
    <m/>
    <m/>
    <m/>
    <m/>
    <m/>
    <m/>
    <m/>
    <s v="III"/>
    <m/>
    <m/>
    <m/>
    <m/>
    <m/>
    <d v="2017-11-10T00:00:00"/>
    <m/>
    <m/>
    <m/>
    <m/>
    <m/>
  </r>
  <r>
    <n v="40"/>
    <x v="0"/>
    <s v="Aerospace Design Quality Assurance Engineer"/>
    <s v="AAS/Q3308"/>
    <n v="6"/>
    <m/>
    <m/>
    <m/>
    <n v="4"/>
    <n v="0"/>
    <n v="4"/>
    <n v="1"/>
    <s v="Degree in Mechanical/Aeronautics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1"/>
    <x v="0"/>
    <s v="Aerospace Design Testing Engineer – Mechanical Systems"/>
    <s v="AAS/Q3209"/>
    <n v="6"/>
    <m/>
    <m/>
    <m/>
    <n v="5"/>
    <n v="0"/>
    <n v="5"/>
    <n v="1"/>
    <s v="Degree in Mechanical and _x000a_allied engineering branches"/>
    <m/>
    <m/>
    <m/>
    <m/>
    <m/>
    <m/>
    <m/>
    <m/>
    <m/>
    <m/>
    <s v="III"/>
    <m/>
    <m/>
    <m/>
    <m/>
    <m/>
    <d v="2017-11-10T00:00:00"/>
    <m/>
    <m/>
    <m/>
    <m/>
    <m/>
  </r>
  <r>
    <n v="42"/>
    <x v="0"/>
    <s v="Aerospace Software Testing Engineer"/>
    <s v="AAS/Q3207"/>
    <n v="6"/>
    <m/>
    <m/>
    <m/>
    <n v="4"/>
    <n v="0"/>
    <n v="4"/>
    <n v="1"/>
    <s v="Degree in Mechanical / Aeronautics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3"/>
    <x v="0"/>
    <s v="Design Engineer Aerodynamics"/>
    <s v="AAS/Q3101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4"/>
    <x v="0"/>
    <s v="Design Engineer Aerospace Propulsion Systems"/>
    <s v="AAS/Q3105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5"/>
    <x v="0"/>
    <s v="Aerospace Structural  Engineer -  Designer/ Analyst"/>
    <s v="AAS/Q3103"/>
    <n v="6"/>
    <s v="Elective"/>
    <n v="2"/>
    <s v="E1: Designer_x000a_E2: Analyst "/>
    <n v="3"/>
    <n v="3"/>
    <n v="6"/>
    <n v="1"/>
    <s v="Degree in Electrical / Electronic / Avionics and allied _x000a_  engineering branches and equivalent qualification"/>
    <m/>
    <m/>
    <m/>
    <m/>
    <m/>
    <m/>
    <m/>
    <m/>
    <m/>
    <m/>
    <s v="III"/>
    <m/>
    <m/>
    <m/>
    <m/>
    <m/>
    <d v="2017-11-10T00:00:00"/>
    <m/>
    <m/>
    <m/>
    <m/>
    <m/>
  </r>
  <r>
    <n v="46"/>
    <x v="0"/>
    <s v="Design Engineer Avionics/Electrical Systems"/>
    <s v="AAS/Q3102"/>
    <n v="6"/>
    <m/>
    <m/>
    <m/>
    <n v="5"/>
    <n v="0"/>
    <n v="6"/>
    <n v="1"/>
    <s v="Degree in Electrical / Electronic / Avionics and allied _x000a_  engineering branches and equivalent qualification"/>
    <m/>
    <m/>
    <m/>
    <m/>
    <m/>
    <m/>
    <m/>
    <m/>
    <m/>
    <m/>
    <s v="III"/>
    <m/>
    <m/>
    <m/>
    <m/>
    <m/>
    <d v="2017-11-10T00:00:00"/>
    <m/>
    <m/>
    <m/>
    <m/>
    <m/>
  </r>
  <r>
    <n v="47"/>
    <x v="0"/>
    <s v="Design Engineer Aerospace Systems Integrator"/>
    <s v="AAS/Q3104"/>
    <n v="7"/>
    <m/>
    <m/>
    <m/>
    <n v="4"/>
    <n v="0"/>
    <n v="4"/>
    <n v="1"/>
    <s v="Degree in  Mechanical / Aeronautical and allied engineering    _x000a_ branches"/>
    <m/>
    <m/>
    <m/>
    <m/>
    <m/>
    <m/>
    <m/>
    <m/>
    <m/>
    <m/>
    <s v="III"/>
    <m/>
    <m/>
    <m/>
    <m/>
    <m/>
    <d v="2017-11-10T00:00:00"/>
    <m/>
    <m/>
    <m/>
    <m/>
    <m/>
  </r>
  <r>
    <n v="48"/>
    <x v="1"/>
    <s v="Agriculture Extension Executive"/>
    <s v="AGR/Q7602"/>
    <n v="6"/>
    <m/>
    <m/>
    <m/>
    <m/>
    <m/>
    <n v="7"/>
    <n v="1"/>
    <s v="Graduate Passed (preferably in agriculture related stream)"/>
    <m/>
    <m/>
    <n v="130"/>
    <m/>
    <m/>
    <m/>
    <m/>
    <m/>
    <m/>
    <m/>
    <s v="II"/>
    <m/>
    <m/>
    <m/>
    <m/>
    <s v="No"/>
    <m/>
    <s v="6th Meeting"/>
    <m/>
    <m/>
    <m/>
    <m/>
  </r>
  <r>
    <n v="49"/>
    <x v="1"/>
    <s v="Agriculture Extension Service Provider"/>
    <s v="AGR/Q7601"/>
    <n v="4"/>
    <m/>
    <m/>
    <m/>
    <m/>
    <m/>
    <n v="5"/>
    <n v="1"/>
    <s v="12th Class Pass preferable"/>
    <m/>
    <m/>
    <n v="140"/>
    <m/>
    <m/>
    <m/>
    <m/>
    <m/>
    <m/>
    <m/>
    <s v="II"/>
    <m/>
    <m/>
    <m/>
    <m/>
    <s v="No"/>
    <m/>
    <s v="7th Meeting"/>
    <m/>
    <m/>
    <m/>
    <m/>
  </r>
  <r>
    <n v="50"/>
    <x v="1"/>
    <s v="Agriculture Field Officer"/>
    <s v="AGR/Q7701"/>
    <n v="4"/>
    <m/>
    <m/>
    <m/>
    <m/>
    <m/>
    <n v="4"/>
    <n v="1"/>
    <s v="Diploma"/>
    <m/>
    <m/>
    <n v="170"/>
    <m/>
    <m/>
    <m/>
    <m/>
    <m/>
    <m/>
    <m/>
    <s v="II"/>
    <m/>
    <m/>
    <m/>
    <m/>
    <s v="No"/>
    <m/>
    <s v="7th Meeting"/>
    <m/>
    <m/>
    <m/>
    <m/>
  </r>
  <r>
    <n v="51"/>
    <x v="1"/>
    <s v="Agriculture Machinery Operator "/>
    <s v="AGR/Q1103"/>
    <n v="4"/>
    <m/>
    <m/>
    <m/>
    <m/>
    <m/>
    <n v="7"/>
    <n v="1"/>
    <s v="8th Class, Preferably"/>
    <m/>
    <m/>
    <n v="180"/>
    <m/>
    <m/>
    <m/>
    <m/>
    <m/>
    <m/>
    <m/>
    <s v="I"/>
    <s v="A&amp;B"/>
    <m/>
    <m/>
    <s v="AGR104"/>
    <s v="No"/>
    <m/>
    <s v="17th Meeting"/>
    <m/>
    <m/>
    <m/>
    <m/>
  </r>
  <r>
    <n v="52"/>
    <x v="1"/>
    <s v="Agriculture Machinery Demonstrator"/>
    <s v="AGR/Q1107"/>
    <n v="5"/>
    <m/>
    <m/>
    <m/>
    <m/>
    <m/>
    <n v="5"/>
    <n v="1"/>
    <s v="10th Class ,Preferably"/>
    <m/>
    <m/>
    <n v="160"/>
    <m/>
    <m/>
    <m/>
    <m/>
    <m/>
    <m/>
    <m/>
    <s v="I"/>
    <s v="A"/>
    <m/>
    <m/>
    <m/>
    <s v="No"/>
    <m/>
    <s v="17th Meeting"/>
    <m/>
    <m/>
    <m/>
    <m/>
  </r>
  <r>
    <n v="53"/>
    <x v="1"/>
    <s v="Agriculture Machinery Repair and Maintenance Service Provider"/>
    <s v="AGR/Q1111"/>
    <n v="5"/>
    <m/>
    <m/>
    <m/>
    <m/>
    <m/>
    <n v="5"/>
    <n v="1"/>
    <s v="12th Class, Preferably"/>
    <m/>
    <m/>
    <n v="200"/>
    <m/>
    <m/>
    <m/>
    <m/>
    <m/>
    <m/>
    <m/>
    <s v="I"/>
    <s v="A"/>
    <m/>
    <m/>
    <m/>
    <s v="No"/>
    <m/>
    <s v="17th Meeting"/>
    <m/>
    <m/>
    <m/>
    <m/>
  </r>
  <r>
    <n v="54"/>
    <x v="1"/>
    <s v="Custom Hiring Service Provider"/>
    <s v="AGR/Q1112"/>
    <n v="5"/>
    <m/>
    <m/>
    <m/>
    <m/>
    <m/>
    <n v="5"/>
    <n v="1"/>
    <s v="12th Class, Preferably"/>
    <m/>
    <m/>
    <n v="200"/>
    <m/>
    <m/>
    <m/>
    <m/>
    <m/>
    <m/>
    <m/>
    <s v="I"/>
    <s v="A"/>
    <m/>
    <m/>
    <m/>
    <s v="No"/>
    <m/>
    <s v="17th Meeting"/>
    <m/>
    <m/>
    <m/>
    <m/>
  </r>
  <r>
    <n v="55"/>
    <x v="1"/>
    <s v="Animal Health Worker "/>
    <s v="AGR/Q4804"/>
    <n v="3"/>
    <m/>
    <m/>
    <m/>
    <m/>
    <m/>
    <n v="8"/>
    <n v="1"/>
    <s v="8th Class Passed Preferable"/>
    <n v="120"/>
    <n v="180"/>
    <n v="300"/>
    <m/>
    <m/>
    <m/>
    <m/>
    <m/>
    <s v="Yes"/>
    <s v="Yes"/>
    <s v="I"/>
    <s v="A"/>
    <s v="Yes"/>
    <m/>
    <m/>
    <s v="Yes"/>
    <m/>
    <s v="7th Meeting"/>
    <m/>
    <m/>
    <m/>
    <m/>
  </r>
  <r>
    <n v="56"/>
    <x v="1"/>
    <s v="Aqua Culture Technician"/>
    <s v="AGR/Q4903"/>
    <n v="4"/>
    <m/>
    <m/>
    <m/>
    <m/>
    <m/>
    <n v="3"/>
    <n v="1"/>
    <s v="8th Class Preferable"/>
    <n v="70"/>
    <n v="130"/>
    <n v="200"/>
    <m/>
    <m/>
    <m/>
    <m/>
    <m/>
    <s v="Yes"/>
    <m/>
    <s v="I"/>
    <m/>
    <m/>
    <m/>
    <m/>
    <s v="No"/>
    <m/>
    <m/>
    <m/>
    <m/>
    <m/>
    <m/>
  </r>
  <r>
    <n v="57"/>
    <x v="1"/>
    <s v="Aqua Culture Worker"/>
    <s v="AGR/Q4904"/>
    <n v="3"/>
    <m/>
    <m/>
    <m/>
    <m/>
    <m/>
    <n v="3"/>
    <n v="1"/>
    <s v="5th Class ,Preferably"/>
    <n v="80"/>
    <n v="120"/>
    <n v="200"/>
    <m/>
    <m/>
    <m/>
    <m/>
    <m/>
    <s v="Yes"/>
    <s v="Yes"/>
    <s v="I"/>
    <s v="A"/>
    <s v="Yes"/>
    <m/>
    <m/>
    <s v="Yes"/>
    <m/>
    <s v="Submitted - 4-Jul-17"/>
    <m/>
    <m/>
    <m/>
    <m/>
  </r>
  <r>
    <n v="58"/>
    <x v="1"/>
    <s v="Aquarium Technician"/>
    <s v="AGR/Q5108"/>
    <n v="4"/>
    <m/>
    <m/>
    <m/>
    <m/>
    <m/>
    <n v="3"/>
    <n v="1"/>
    <s v="8th Class Preferable"/>
    <m/>
    <m/>
    <n v="200"/>
    <m/>
    <m/>
    <m/>
    <m/>
    <m/>
    <m/>
    <m/>
    <s v="I"/>
    <m/>
    <m/>
    <m/>
    <m/>
    <s v="No"/>
    <m/>
    <m/>
    <m/>
    <m/>
    <m/>
    <m/>
  </r>
  <r>
    <n v="59"/>
    <x v="1"/>
    <s v="Aquatic Animal Health Lab Assistant"/>
    <s v="AGR/Q4911"/>
    <n v="4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m/>
    <m/>
    <m/>
    <m/>
    <m/>
  </r>
  <r>
    <n v="60"/>
    <x v="1"/>
    <s v="Artificial Insemination Technician "/>
    <s v="AGR/Q4803"/>
    <n v="3"/>
    <m/>
    <m/>
    <m/>
    <m/>
    <m/>
    <n v="3"/>
    <n v="1"/>
    <s v="8th Class Passed Preferable"/>
    <m/>
    <m/>
    <n v="400"/>
    <m/>
    <m/>
    <m/>
    <m/>
    <m/>
    <m/>
    <m/>
    <s v="I"/>
    <m/>
    <m/>
    <m/>
    <m/>
    <s v="No"/>
    <m/>
    <s v="7th Meeting"/>
    <m/>
    <m/>
    <m/>
    <m/>
  </r>
  <r>
    <n v="61"/>
    <x v="1"/>
    <s v="Bamboo Grower"/>
    <s v="AGR/Q6101"/>
    <n v="4"/>
    <m/>
    <m/>
    <m/>
    <m/>
    <m/>
    <n v="11"/>
    <n v="1"/>
    <s v="5th Class Pass ,Preferably"/>
    <n v="80"/>
    <n v="120"/>
    <n v="200"/>
    <m/>
    <m/>
    <m/>
    <m/>
    <m/>
    <s v="Yes"/>
    <m/>
    <s v="III"/>
    <m/>
    <m/>
    <s v="Cat 1 (Phase 1)"/>
    <m/>
    <s v="Yes"/>
    <m/>
    <s v="7th Meeting"/>
    <m/>
    <m/>
    <m/>
    <m/>
  </r>
  <r>
    <n v="62"/>
    <x v="1"/>
    <s v="Banana farmer"/>
    <s v="AGR/Q0301"/>
    <n v="4"/>
    <m/>
    <m/>
    <m/>
    <m/>
    <m/>
    <n v="7"/>
    <n v="1"/>
    <s v="5th Class Pass ,Preferably"/>
    <n v="80"/>
    <n v="100"/>
    <n v="180"/>
    <m/>
    <m/>
    <m/>
    <m/>
    <m/>
    <s v="Yes"/>
    <m/>
    <s v="II"/>
    <m/>
    <m/>
    <s v="Cat 1 (Phase 1)"/>
    <m/>
    <s v="Yes"/>
    <m/>
    <s v="6th Meeting"/>
    <m/>
    <m/>
    <m/>
    <m/>
  </r>
  <r>
    <n v="63"/>
    <x v="1"/>
    <s v="Bare Foot Technician"/>
    <s v="AGR/Q7801"/>
    <n v="4"/>
    <m/>
    <m/>
    <m/>
    <m/>
    <m/>
    <n v="6"/>
    <n v="1"/>
    <s v="10th Class"/>
    <n v="280"/>
    <n v="250"/>
    <n v="530"/>
    <m/>
    <m/>
    <m/>
    <m/>
    <m/>
    <s v="Yes"/>
    <m/>
    <s v="II"/>
    <s v="A"/>
    <m/>
    <s v="Cat 1 (Phase 1)"/>
    <m/>
    <s v="Yes"/>
    <m/>
    <s v="7th Meeting"/>
    <m/>
    <m/>
    <m/>
    <m/>
  </r>
  <r>
    <n v="64"/>
    <x v="1"/>
    <s v="Beekeeper"/>
    <s v="AGR/Q5301"/>
    <n v="4"/>
    <m/>
    <m/>
    <m/>
    <m/>
    <m/>
    <n v="5"/>
    <n v="1"/>
    <s v="No formal education"/>
    <n v="60"/>
    <n v="90"/>
    <n v="150"/>
    <m/>
    <m/>
    <m/>
    <m/>
    <m/>
    <s v="Yes"/>
    <m/>
    <s v="III"/>
    <s v="A"/>
    <m/>
    <s v="Cat 1 (Phase 1)"/>
    <m/>
    <s v="Yes"/>
    <m/>
    <s v="7th Meeting"/>
    <m/>
    <m/>
    <m/>
    <m/>
  </r>
  <r>
    <n v="65"/>
    <x v="1"/>
    <s v="Brackishwater Aquaculture Farmer"/>
    <s v="AGR/Q4906"/>
    <n v="4"/>
    <m/>
    <m/>
    <m/>
    <m/>
    <m/>
    <n v="5"/>
    <n v="1"/>
    <s v="8th Class Preferable"/>
    <m/>
    <m/>
    <n v="200"/>
    <m/>
    <m/>
    <m/>
    <m/>
    <m/>
    <m/>
    <m/>
    <s v="I"/>
    <m/>
    <m/>
    <m/>
    <m/>
    <s v="No"/>
    <m/>
    <m/>
    <m/>
    <m/>
    <m/>
    <m/>
  </r>
  <r>
    <n v="66"/>
    <x v="1"/>
    <s v="Broiler Poultry Farm Supervisor"/>
    <s v="AGR/Q4301"/>
    <n v="5"/>
    <m/>
    <m/>
    <m/>
    <m/>
    <m/>
    <n v="5"/>
    <n v="1"/>
    <s v="12th Class Pass preferable"/>
    <m/>
    <m/>
    <n v="150"/>
    <m/>
    <m/>
    <m/>
    <m/>
    <m/>
    <m/>
    <m/>
    <s v="II"/>
    <m/>
    <m/>
    <m/>
    <m/>
    <s v="No"/>
    <m/>
    <s v="7th Meeting"/>
    <m/>
    <m/>
    <m/>
    <m/>
  </r>
  <r>
    <n v="67"/>
    <x v="1"/>
    <s v="Broiler Poultry Farm Worker"/>
    <s v="AGR/Q4302"/>
    <n v="3"/>
    <m/>
    <m/>
    <m/>
    <m/>
    <m/>
    <n v="6"/>
    <n v="1"/>
    <s v="5th Class Pass ,Preferably"/>
    <n v="95"/>
    <n v="115"/>
    <n v="210"/>
    <m/>
    <m/>
    <m/>
    <m/>
    <m/>
    <s v="Yes"/>
    <m/>
    <s v="II"/>
    <m/>
    <m/>
    <m/>
    <m/>
    <s v="No"/>
    <m/>
    <s v="7th Meeting"/>
    <m/>
    <m/>
    <m/>
    <m/>
  </r>
  <r>
    <n v="68"/>
    <x v="1"/>
    <s v="Bulb Crop Cultivator"/>
    <s v="AGR/Q0401"/>
    <n v="4"/>
    <m/>
    <m/>
    <m/>
    <m/>
    <m/>
    <n v="10"/>
    <n v="1"/>
    <s v="5th Class Pass ,Preferably"/>
    <m/>
    <m/>
    <n v="180"/>
    <m/>
    <m/>
    <m/>
    <m/>
    <m/>
    <m/>
    <m/>
    <s v="II"/>
    <m/>
    <m/>
    <m/>
    <m/>
    <s v="No"/>
    <m/>
    <s v="7th Meeting"/>
    <m/>
    <m/>
    <m/>
    <m/>
  </r>
  <r>
    <n v="69"/>
    <x v="1"/>
    <s v="Bulk Milk Cooler (BMC) Operator"/>
    <s v="AGR/Q4204"/>
    <n v="4"/>
    <m/>
    <m/>
    <m/>
    <m/>
    <m/>
    <n v="5"/>
    <n v="1"/>
    <s v="10th Class / Diploma /ITI with certification in HVAC, Preferably"/>
    <m/>
    <m/>
    <n v="240"/>
    <m/>
    <m/>
    <m/>
    <m/>
    <m/>
    <m/>
    <m/>
    <s v="I"/>
    <m/>
    <m/>
    <m/>
    <m/>
    <s v="No"/>
    <m/>
    <m/>
    <m/>
    <m/>
    <m/>
    <m/>
  </r>
  <r>
    <n v="70"/>
    <x v="1"/>
    <s v="CA Store Technician/Operator"/>
    <s v="AGR/Q7508"/>
    <n v="5"/>
    <m/>
    <m/>
    <m/>
    <m/>
    <m/>
    <n v="4"/>
    <n v="1"/>
    <s v="Diploma/Degree in Electrical/Instrumentation"/>
    <n v="90"/>
    <n v="130"/>
    <n v="220"/>
    <m/>
    <m/>
    <m/>
    <m/>
    <m/>
    <s v="Yes"/>
    <m/>
    <s v="I"/>
    <m/>
    <m/>
    <m/>
    <m/>
    <s v="No"/>
    <m/>
    <m/>
    <m/>
    <m/>
    <m/>
    <m/>
  </r>
  <r>
    <n v="71"/>
    <x v="1"/>
    <s v="Chick Grading Technician"/>
    <s v="AGR/Q4403"/>
    <n v="4"/>
    <m/>
    <m/>
    <m/>
    <m/>
    <m/>
    <n v="5"/>
    <n v="1"/>
    <s v="12th Class, Preferably"/>
    <n v="70"/>
    <n v="130"/>
    <n v="200"/>
    <m/>
    <m/>
    <m/>
    <m/>
    <m/>
    <s v="Yes"/>
    <m/>
    <s v="II"/>
    <m/>
    <m/>
    <m/>
    <m/>
    <s v="No"/>
    <m/>
    <m/>
    <m/>
    <m/>
    <m/>
    <m/>
  </r>
  <r>
    <n v="72"/>
    <x v="1"/>
    <s v="Chillies Cultivator"/>
    <s v="AGR/Q0601"/>
    <n v="4"/>
    <m/>
    <m/>
    <m/>
    <m/>
    <m/>
    <n v="10"/>
    <n v="1"/>
    <s v="5th Class ,Preferably"/>
    <n v="70"/>
    <n v="110"/>
    <n v="180"/>
    <m/>
    <m/>
    <m/>
    <m/>
    <m/>
    <s v="Yes"/>
    <m/>
    <s v="II"/>
    <m/>
    <m/>
    <s v="Cat 1 (Phase 1)"/>
    <m/>
    <s v="Yes"/>
    <m/>
    <s v="7th Meeting"/>
    <m/>
    <m/>
    <m/>
    <m/>
  </r>
  <r>
    <n v="73"/>
    <x v="1"/>
    <s v="Chilling Plant Technician"/>
    <s v="AGR/Q4205"/>
    <n v="4"/>
    <m/>
    <m/>
    <m/>
    <m/>
    <m/>
    <n v="4"/>
    <n v="1"/>
    <s v="10th Class  / Diploma /ITI with certification in HVAC, Preferably"/>
    <m/>
    <m/>
    <n v="200"/>
    <m/>
    <m/>
    <m/>
    <m/>
    <m/>
    <m/>
    <m/>
    <s v="I"/>
    <m/>
    <m/>
    <m/>
    <m/>
    <s v="No"/>
    <m/>
    <m/>
    <m/>
    <m/>
    <m/>
    <m/>
  </r>
  <r>
    <n v="74"/>
    <x v="1"/>
    <s v="Citrus Fruit Grower"/>
    <s v="AGR/Q0303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75"/>
    <x v="1"/>
    <s v="Climate Change &amp; Risk Mitigation Manager "/>
    <s v="AGR/Q6501"/>
    <n v="7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m/>
    <s v="II"/>
    <m/>
    <m/>
    <m/>
    <m/>
    <s v="No"/>
    <m/>
    <s v="7th Meeting"/>
    <m/>
    <m/>
    <m/>
    <m/>
  </r>
  <r>
    <n v="76"/>
    <x v="1"/>
    <s v="Coconut Grower"/>
    <s v="AGR/Q0503"/>
    <n v="4"/>
    <m/>
    <m/>
    <m/>
    <m/>
    <m/>
    <n v="9"/>
    <n v="1"/>
    <s v="5th Class ,Preferably"/>
    <m/>
    <m/>
    <n v="150"/>
    <m/>
    <m/>
    <m/>
    <m/>
    <m/>
    <m/>
    <m/>
    <s v="II"/>
    <m/>
    <m/>
    <m/>
    <m/>
    <s v="No"/>
    <m/>
    <s v="7th Meeting"/>
    <m/>
    <m/>
    <m/>
    <m/>
  </r>
  <r>
    <n v="77"/>
    <x v="1"/>
    <s v="Coffee Plantation Worker"/>
    <s v="AGR/Q0501"/>
    <n v="2"/>
    <m/>
    <m/>
    <m/>
    <m/>
    <m/>
    <n v="8"/>
    <n v="1"/>
    <s v="5th Class ,Preferably"/>
    <n v="70"/>
    <n v="110"/>
    <n v="180"/>
    <m/>
    <m/>
    <m/>
    <m/>
    <m/>
    <s v="Yes"/>
    <m/>
    <s v="II"/>
    <m/>
    <m/>
    <m/>
    <m/>
    <s v="No"/>
    <m/>
    <s v="7th Meeting"/>
    <m/>
    <m/>
    <m/>
    <m/>
  </r>
  <r>
    <n v="78"/>
    <x v="1"/>
    <s v="Cold Storage Manager"/>
    <s v="AGR/Q7506"/>
    <n v="7"/>
    <m/>
    <m/>
    <m/>
    <m/>
    <m/>
    <n v="6"/>
    <n v="1"/>
    <s v="Graduation"/>
    <m/>
    <m/>
    <n v="180"/>
    <m/>
    <m/>
    <m/>
    <m/>
    <m/>
    <m/>
    <m/>
    <s v="II"/>
    <m/>
    <m/>
    <m/>
    <m/>
    <s v="No"/>
    <m/>
    <m/>
    <m/>
    <m/>
    <m/>
    <m/>
  </r>
  <r>
    <n v="79"/>
    <x v="1"/>
    <s v="Cold Storage Supervisor"/>
    <s v="AGR/Q7505"/>
    <n v="5"/>
    <m/>
    <m/>
    <m/>
    <m/>
    <m/>
    <n v="4"/>
    <n v="1"/>
    <s v="12th Class"/>
    <m/>
    <m/>
    <n v="150"/>
    <m/>
    <m/>
    <m/>
    <m/>
    <m/>
    <m/>
    <m/>
    <s v="II"/>
    <m/>
    <m/>
    <m/>
    <m/>
    <s v="No"/>
    <m/>
    <m/>
    <m/>
    <m/>
    <m/>
    <m/>
  </r>
  <r>
    <n v="80"/>
    <x v="1"/>
    <s v="Coldstore Keeper"/>
    <s v="AGR/Q7507"/>
    <n v="5"/>
    <m/>
    <m/>
    <m/>
    <m/>
    <m/>
    <n v="5"/>
    <n v="1"/>
    <s v="Diploma/Degree"/>
    <m/>
    <m/>
    <n v="160"/>
    <m/>
    <m/>
    <m/>
    <m/>
    <m/>
    <m/>
    <m/>
    <s v="II"/>
    <m/>
    <m/>
    <m/>
    <m/>
    <s v="No"/>
    <m/>
    <m/>
    <m/>
    <m/>
    <m/>
    <m/>
  </r>
  <r>
    <n v="81"/>
    <x v="1"/>
    <s v="Community Mobilizer"/>
    <s v="AGR/Q6601"/>
    <n v="5"/>
    <m/>
    <m/>
    <m/>
    <m/>
    <m/>
    <n v="3"/>
    <n v="1"/>
    <s v="Graduation in any discipline (preferably social science)"/>
    <m/>
    <m/>
    <n v="200"/>
    <m/>
    <m/>
    <m/>
    <m/>
    <m/>
    <m/>
    <m/>
    <s v="II"/>
    <m/>
    <m/>
    <m/>
    <m/>
    <s v="No"/>
    <m/>
    <m/>
    <m/>
    <m/>
    <m/>
    <m/>
  </r>
  <r>
    <n v="82"/>
    <x v="1"/>
    <s v="Community Service Provider"/>
    <s v="AGR/Q7802"/>
    <n v="4"/>
    <m/>
    <m/>
    <m/>
    <m/>
    <m/>
    <n v="6"/>
    <n v="1"/>
    <s v="5th Class Pass ,Preferably"/>
    <m/>
    <m/>
    <n v="150"/>
    <m/>
    <m/>
    <m/>
    <m/>
    <m/>
    <m/>
    <m/>
    <s v="II"/>
    <m/>
    <m/>
    <s v="Addl Ready"/>
    <m/>
    <s v="No"/>
    <m/>
    <s v="7th Meeting"/>
    <m/>
    <m/>
    <m/>
    <m/>
  </r>
  <r>
    <n v="83"/>
    <x v="1"/>
    <s v="Coriander Cultivator"/>
    <s v="AGR/Q0602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84"/>
    <x v="1"/>
    <s v="Cotton Cultivator"/>
    <s v="AGR/Q0202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85"/>
    <x v="1"/>
    <s v="Dairy Farm Supervisor"/>
    <s v="AGR/Q4103"/>
    <n v="5"/>
    <m/>
    <m/>
    <m/>
    <m/>
    <m/>
    <n v="5"/>
    <n v="1"/>
    <s v="12th Class, Preferably"/>
    <n v="80"/>
    <n v="120"/>
    <n v="200"/>
    <m/>
    <m/>
    <m/>
    <m/>
    <m/>
    <s v="Yes"/>
    <m/>
    <s v="I"/>
    <m/>
    <m/>
    <m/>
    <m/>
    <s v="No"/>
    <m/>
    <m/>
    <m/>
    <m/>
    <m/>
    <m/>
  </r>
  <r>
    <n v="86"/>
    <x v="1"/>
    <s v="Dairy Farmer/Entrepreneur"/>
    <s v="AGR/Q4101"/>
    <n v="4"/>
    <m/>
    <m/>
    <m/>
    <m/>
    <m/>
    <n v="8"/>
    <n v="1"/>
    <s v="5th Class Pass ,Preferably"/>
    <n v="80"/>
    <n v="120"/>
    <n v="200"/>
    <m/>
    <m/>
    <m/>
    <m/>
    <m/>
    <s v="Yes"/>
    <s v="Yes"/>
    <s v="I"/>
    <s v="A"/>
    <s v="Yes"/>
    <m/>
    <m/>
    <s v="Yes"/>
    <m/>
    <s v="6th Meeting"/>
    <m/>
    <m/>
    <m/>
    <m/>
  </r>
  <r>
    <n v="87"/>
    <x v="1"/>
    <s v="Dairy Worker"/>
    <s v="AGR/Q4102"/>
    <n v="2"/>
    <m/>
    <m/>
    <m/>
    <m/>
    <m/>
    <n v="8"/>
    <n v="1"/>
    <s v="5th Class Pass ,Preferably"/>
    <m/>
    <m/>
    <n v="150"/>
    <m/>
    <m/>
    <m/>
    <m/>
    <m/>
    <m/>
    <m/>
    <s v="I"/>
    <m/>
    <m/>
    <m/>
    <m/>
    <s v="No"/>
    <m/>
    <s v="7th Meeting"/>
    <m/>
    <m/>
    <m/>
    <m/>
  </r>
  <r>
    <n v="88"/>
    <x v="1"/>
    <s v="Farm Worker-Layer"/>
    <s v="AGR/Q4307"/>
    <n v="3"/>
    <m/>
    <m/>
    <m/>
    <m/>
    <m/>
    <n v="5"/>
    <n v="1"/>
    <s v="8th Class, Preferably"/>
    <n v="80"/>
    <n v="120"/>
    <n v="200"/>
    <m/>
    <m/>
    <m/>
    <m/>
    <m/>
    <s v="Yes"/>
    <m/>
    <s v="II"/>
    <m/>
    <m/>
    <m/>
    <m/>
    <s v="No"/>
    <m/>
    <m/>
    <m/>
    <m/>
    <m/>
    <m/>
  </r>
  <r>
    <n v="89"/>
    <x v="1"/>
    <s v="Farm Workshop Foreman/Supervisor"/>
    <s v="AGR/Q1109"/>
    <n v="5"/>
    <m/>
    <m/>
    <m/>
    <m/>
    <m/>
    <n v="4"/>
    <n v="1"/>
    <s v="10th Class/ITI, Preferably"/>
    <m/>
    <m/>
    <n v="150"/>
    <m/>
    <m/>
    <m/>
    <m/>
    <m/>
    <m/>
    <m/>
    <s v="I"/>
    <s v="C"/>
    <m/>
    <m/>
    <m/>
    <s v="No"/>
    <m/>
    <s v="17th Meeting"/>
    <m/>
    <m/>
    <m/>
    <m/>
  </r>
  <r>
    <n v="90"/>
    <x v="1"/>
    <s v="Farm Workshop/Service Manager"/>
    <s v="AGR/Q1110"/>
    <n v="6"/>
    <m/>
    <m/>
    <m/>
    <m/>
    <m/>
    <n v="3"/>
    <n v="1"/>
    <s v="B.Tech/ B.E / Graduate in Business Administration "/>
    <m/>
    <m/>
    <n v="150"/>
    <m/>
    <m/>
    <m/>
    <m/>
    <m/>
    <m/>
    <m/>
    <s v="I"/>
    <s v="C"/>
    <m/>
    <m/>
    <m/>
    <s v="No"/>
    <m/>
    <s v="17th Meeting"/>
    <m/>
    <m/>
    <m/>
    <m/>
  </r>
  <r>
    <n v="91"/>
    <x v="1"/>
    <s v="Feed Technician"/>
    <s v="AGR/Q5109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2"/>
    <x v="1"/>
    <s v="Fish Seed Grower"/>
    <s v="AGR/Q4908"/>
    <n v="5"/>
    <m/>
    <m/>
    <m/>
    <m/>
    <m/>
    <n v="3"/>
    <n v="1"/>
    <s v="10th Class ,Preferably"/>
    <m/>
    <m/>
    <n v="150"/>
    <m/>
    <m/>
    <m/>
    <m/>
    <m/>
    <m/>
    <m/>
    <s v="I"/>
    <s v="A"/>
    <m/>
    <m/>
    <m/>
    <s v="No"/>
    <m/>
    <m/>
    <m/>
    <m/>
    <m/>
    <m/>
  </r>
  <r>
    <n v="93"/>
    <x v="1"/>
    <s v="Fisheries Extension Associate"/>
    <s v="AGR/Q5107"/>
    <n v="4"/>
    <m/>
    <m/>
    <m/>
    <m/>
    <m/>
    <n v="2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4"/>
    <x v="1"/>
    <s v="Fishing boat deckhand"/>
    <s v="AGR/Q5101"/>
    <n v="4"/>
    <m/>
    <m/>
    <m/>
    <m/>
    <m/>
    <n v="3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5"/>
    <x v="1"/>
    <s v="Fishing boat driver ( Small Mechanized vessels&lt; 20 OAL)"/>
    <s v="AGR/Q5002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6"/>
    <x v="1"/>
    <s v="Fishing boat maintenance worker"/>
    <s v="AGR/Q5102"/>
    <n v="3"/>
    <m/>
    <m/>
    <m/>
    <m/>
    <m/>
    <n v="3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7"/>
    <x v="1"/>
    <s v="Fishing boat mechanic"/>
    <s v="AGR/Q5103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8"/>
    <x v="1"/>
    <s v="Floriculturist - Open cultivation"/>
    <s v="AGR/Q0701"/>
    <n v="4"/>
    <m/>
    <m/>
    <m/>
    <m/>
    <m/>
    <n v="4"/>
    <n v="1"/>
    <s v="5th Class Pass ,Preferably"/>
    <n v="80"/>
    <n v="100"/>
    <n v="180"/>
    <m/>
    <m/>
    <m/>
    <m/>
    <m/>
    <s v="Yes"/>
    <m/>
    <s v="II"/>
    <s v="A"/>
    <m/>
    <s v="Cat 1 (Phase 1)"/>
    <m/>
    <s v="Yes"/>
    <m/>
    <s v="7th Meeting"/>
    <m/>
    <m/>
    <m/>
    <m/>
  </r>
  <r>
    <n v="99"/>
    <x v="1"/>
    <s v="Floriculturist - Protected cultivation"/>
    <s v="AGR/Q0702"/>
    <n v="4"/>
    <m/>
    <m/>
    <m/>
    <m/>
    <m/>
    <n v="4"/>
    <n v="1"/>
    <s v="5th Class Pass ,Preferably"/>
    <m/>
    <m/>
    <n v="200"/>
    <m/>
    <m/>
    <m/>
    <m/>
    <m/>
    <m/>
    <m/>
    <s v="II"/>
    <s v="C"/>
    <m/>
    <s v="Addl Ready"/>
    <m/>
    <s v="No"/>
    <m/>
    <s v="7th Meeting"/>
    <m/>
    <m/>
    <m/>
    <m/>
  </r>
  <r>
    <n v="100"/>
    <x v="1"/>
    <s v="Florist"/>
    <s v="AGR/Q0703"/>
    <n v="4"/>
    <m/>
    <m/>
    <m/>
    <m/>
    <m/>
    <n v="8"/>
    <n v="1"/>
    <s v="12th Class, Preferably with specialization in biology"/>
    <m/>
    <m/>
    <n v="200"/>
    <m/>
    <m/>
    <m/>
    <m/>
    <m/>
    <m/>
    <m/>
    <s v="II"/>
    <m/>
    <m/>
    <m/>
    <m/>
    <s v="No"/>
    <m/>
    <m/>
    <m/>
    <m/>
    <m/>
    <m/>
  </r>
  <r>
    <n v="101"/>
    <x v="1"/>
    <s v="Flower Handler — Packaging &amp; Palletising"/>
    <s v="AGR/Q0704"/>
    <n v="4"/>
    <m/>
    <m/>
    <m/>
    <m/>
    <m/>
    <n v="4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02"/>
    <x v="1"/>
    <s v="Forest Nursery Raiser"/>
    <s v="AGR/Q6103"/>
    <n v="4"/>
    <m/>
    <m/>
    <m/>
    <m/>
    <m/>
    <n v="6"/>
    <n v="1"/>
    <s v="5th Class, Preferably Primary Education"/>
    <n v="60"/>
    <n v="140"/>
    <n v="200"/>
    <m/>
    <m/>
    <m/>
    <m/>
    <m/>
    <s v="Yes"/>
    <m/>
    <s v="II"/>
    <m/>
    <m/>
    <m/>
    <m/>
    <s v="No"/>
    <m/>
    <m/>
    <m/>
    <m/>
    <m/>
    <m/>
  </r>
  <r>
    <n v="103"/>
    <x v="1"/>
    <s v="Freshwater aquaculture farmer "/>
    <s v="AGR/Q4905"/>
    <n v="4"/>
    <m/>
    <m/>
    <m/>
    <m/>
    <m/>
    <n v="4"/>
    <n v="1"/>
    <s v="8th Class, Preferably"/>
    <n v="95"/>
    <n v="105"/>
    <n v="200"/>
    <m/>
    <m/>
    <m/>
    <m/>
    <m/>
    <s v="Yes"/>
    <m/>
    <s v="I"/>
    <m/>
    <m/>
    <m/>
    <m/>
    <s v="No"/>
    <m/>
    <m/>
    <m/>
    <m/>
    <m/>
    <m/>
  </r>
  <r>
    <n v="104"/>
    <x v="1"/>
    <s v="Friends of Coconut Tree"/>
    <s v="AGR/Q0504"/>
    <n v="3"/>
    <m/>
    <m/>
    <m/>
    <m/>
    <m/>
    <n v="6"/>
    <n v="1"/>
    <s v="5th Class Pass ,Preferably"/>
    <m/>
    <m/>
    <n v="150"/>
    <m/>
    <m/>
    <m/>
    <m/>
    <m/>
    <m/>
    <m/>
    <s v="II"/>
    <m/>
    <m/>
    <m/>
    <m/>
    <s v="No"/>
    <m/>
    <s v="7th Meeting"/>
    <m/>
    <m/>
    <m/>
    <m/>
  </r>
  <r>
    <n v="105"/>
    <x v="1"/>
    <s v="Gardener"/>
    <s v="AGR/Q0801"/>
    <n v="4"/>
    <m/>
    <m/>
    <m/>
    <m/>
    <m/>
    <n v="4"/>
    <n v="1"/>
    <s v="5th Class Pass ,Preferably"/>
    <n v="130"/>
    <n v="170"/>
    <n v="300"/>
    <m/>
    <m/>
    <m/>
    <m/>
    <m/>
    <s v="Yes"/>
    <s v="Yes"/>
    <s v="II"/>
    <s v="A"/>
    <s v="Yes"/>
    <m/>
    <m/>
    <s v="Yes"/>
    <m/>
    <s v="7th Meeting"/>
    <m/>
    <m/>
    <m/>
    <m/>
  </r>
  <r>
    <n v="106"/>
    <x v="1"/>
    <s v="Greenhouse Fitter"/>
    <s v="AGR/Q1001"/>
    <n v="4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6th Meeting"/>
    <m/>
    <m/>
    <m/>
    <m/>
  </r>
  <r>
    <n v="107"/>
    <x v="1"/>
    <s v="Greenhouse Operator"/>
    <s v="AGR/Q1003"/>
    <n v="3"/>
    <m/>
    <m/>
    <m/>
    <m/>
    <m/>
    <n v="2"/>
    <n v="1"/>
    <s v="5th Class Pass ,Preferably"/>
    <n v="90"/>
    <n v="110"/>
    <n v="200"/>
    <m/>
    <m/>
    <m/>
    <m/>
    <m/>
    <s v="Yes"/>
    <s v="Yes"/>
    <s v="I"/>
    <s v="C"/>
    <s v="Yes"/>
    <m/>
    <m/>
    <s v="Yes"/>
    <m/>
    <s v="Submitted - 4-Jul-17"/>
    <m/>
    <m/>
    <m/>
    <m/>
  </r>
  <r>
    <n v="108"/>
    <x v="1"/>
    <s v="Harvesting Machine Operator"/>
    <s v="AGR/Q1102"/>
    <n v="4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7th Meeting"/>
    <m/>
    <m/>
    <m/>
    <m/>
  </r>
  <r>
    <n v="109"/>
    <x v="1"/>
    <s v="Hatchery Incharge"/>
    <s v="AGR/Q4401"/>
    <n v="5"/>
    <m/>
    <m/>
    <m/>
    <m/>
    <m/>
    <n v="7"/>
    <n v="1"/>
    <s v="No formal education"/>
    <m/>
    <m/>
    <n v="175"/>
    <m/>
    <m/>
    <m/>
    <m/>
    <m/>
    <m/>
    <m/>
    <s v="II"/>
    <m/>
    <m/>
    <m/>
    <m/>
    <s v="No"/>
    <m/>
    <s v="6th Meeting"/>
    <m/>
    <m/>
    <m/>
    <m/>
  </r>
  <r>
    <n v="110"/>
    <x v="1"/>
    <s v="Hatchery Production Worker"/>
    <s v="AGR/Q4901"/>
    <n v="3"/>
    <m/>
    <m/>
    <m/>
    <m/>
    <m/>
    <n v="5"/>
    <n v="1"/>
    <s v="No formal education"/>
    <m/>
    <m/>
    <n v="200"/>
    <m/>
    <m/>
    <m/>
    <m/>
    <m/>
    <m/>
    <m/>
    <s v="I"/>
    <m/>
    <m/>
    <m/>
    <m/>
    <s v="No"/>
    <m/>
    <s v="7th Meeting"/>
    <m/>
    <m/>
    <m/>
    <m/>
  </r>
  <r>
    <n v="111"/>
    <x v="1"/>
    <s v="Hatchery Manager"/>
    <s v="AGR/Q4912"/>
    <n v="6"/>
    <m/>
    <m/>
    <m/>
    <m/>
    <m/>
    <n v="5"/>
    <n v="1"/>
    <s v="Bachelor’s degree in Fisheries/Aquaculture/Marine Biology or Zoology"/>
    <n v="80"/>
    <n v="120"/>
    <n v="200"/>
    <m/>
    <m/>
    <m/>
    <m/>
    <m/>
    <s v="Yes"/>
    <m/>
    <s v="I"/>
    <m/>
    <m/>
    <m/>
    <m/>
    <s v="No"/>
    <m/>
    <m/>
    <m/>
    <m/>
    <m/>
    <m/>
  </r>
  <r>
    <n v="112"/>
    <x v="1"/>
    <s v="Inland capture fisherman cum primary processor"/>
    <s v="AGR/Q5003"/>
    <n v="4"/>
    <m/>
    <m/>
    <m/>
    <m/>
    <m/>
    <n v="5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13"/>
    <x v="1"/>
    <s v="Crab fattening farmer"/>
    <s v="AGR/Q4907"/>
    <n v="4"/>
    <m/>
    <m/>
    <m/>
    <m/>
    <m/>
    <n v="4"/>
    <n v="1"/>
    <s v="8th Class, Preferably"/>
    <m/>
    <m/>
    <n v="200"/>
    <m/>
    <m/>
    <m/>
    <m/>
    <m/>
    <m/>
    <m/>
    <s v="II"/>
    <m/>
    <m/>
    <m/>
    <m/>
    <s v="No"/>
    <m/>
    <m/>
    <m/>
    <m/>
    <m/>
    <m/>
  </r>
  <r>
    <n v="114"/>
    <x v="1"/>
    <s v="Maize Cultivator"/>
    <s v="AGR/Q0103"/>
    <n v="4"/>
    <m/>
    <m/>
    <m/>
    <m/>
    <m/>
    <n v="10"/>
    <n v="1"/>
    <s v="5th Class Pass ,Preferably"/>
    <m/>
    <m/>
    <n v="150"/>
    <m/>
    <m/>
    <m/>
    <m/>
    <m/>
    <m/>
    <m/>
    <s v="II"/>
    <m/>
    <m/>
    <m/>
    <s v="AGR102"/>
    <s v="No"/>
    <m/>
    <s v="7th Meeting"/>
    <m/>
    <m/>
    <m/>
    <m/>
  </r>
  <r>
    <n v="115"/>
    <x v="1"/>
    <s v="Mango grower"/>
    <s v="AGR/Q0302"/>
    <n v="4"/>
    <m/>
    <m/>
    <m/>
    <m/>
    <m/>
    <n v="10"/>
    <n v="1"/>
    <s v="5th Class Pass ,Preferably"/>
    <m/>
    <m/>
    <n v="180"/>
    <m/>
    <m/>
    <m/>
    <m/>
    <m/>
    <m/>
    <m/>
    <s v="II"/>
    <m/>
    <m/>
    <m/>
    <m/>
    <s v="No"/>
    <m/>
    <s v="7th Meeting"/>
    <m/>
    <m/>
    <m/>
    <m/>
  </r>
  <r>
    <n v="116"/>
    <x v="1"/>
    <s v="Mariculture operator"/>
    <s v="AGR/Q4909"/>
    <n v="4"/>
    <m/>
    <m/>
    <m/>
    <m/>
    <m/>
    <n v="4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17"/>
    <x v="1"/>
    <s v="Marine Capture Fisherman cum Primary Processor"/>
    <s v="AGR/Q5001"/>
    <n v="4"/>
    <m/>
    <m/>
    <m/>
    <m/>
    <m/>
    <n v="6"/>
    <n v="1"/>
    <s v="No formal education"/>
    <n v="60"/>
    <n v="90"/>
    <n v="150"/>
    <m/>
    <m/>
    <m/>
    <m/>
    <m/>
    <s v="Yes"/>
    <m/>
    <s v="I"/>
    <m/>
    <m/>
    <m/>
    <m/>
    <s v="No"/>
    <m/>
    <s v="7th Meeting"/>
    <m/>
    <m/>
    <m/>
    <m/>
  </r>
  <r>
    <n v="118"/>
    <x v="1"/>
    <s v="Medicial Plants Grower"/>
    <s v="AGR/Q0901"/>
    <n v="4"/>
    <m/>
    <m/>
    <m/>
    <m/>
    <m/>
    <n v="5"/>
    <n v="1"/>
    <s v="Primary Education (5th Pass Preferably)"/>
    <n v="70"/>
    <n v="110"/>
    <n v="180"/>
    <m/>
    <m/>
    <m/>
    <m/>
    <m/>
    <s v="Yes"/>
    <m/>
    <s v="II"/>
    <m/>
    <m/>
    <m/>
    <m/>
    <s v="No"/>
    <m/>
    <m/>
    <m/>
    <m/>
    <m/>
    <m/>
  </r>
  <r>
    <n v="119"/>
    <x v="1"/>
    <s v="Micro irrigation Technician"/>
    <s v="AGR/Q1002"/>
    <n v="4"/>
    <m/>
    <m/>
    <m/>
    <m/>
    <m/>
    <n v="4"/>
    <n v="1"/>
    <s v="8th Class Pass preferable"/>
    <n v="80"/>
    <n v="120"/>
    <n v="200"/>
    <m/>
    <m/>
    <m/>
    <m/>
    <m/>
    <s v="Yes"/>
    <s v="Yes"/>
    <s v="I"/>
    <s v="A"/>
    <s v="Yes"/>
    <m/>
    <m/>
    <s v="Yes"/>
    <m/>
    <s v="7th Meeting"/>
    <m/>
    <m/>
    <m/>
    <m/>
  </r>
  <r>
    <n v="120"/>
    <x v="1"/>
    <s v="Village Level Milk Collection Center Incharge"/>
    <s v="AGR/Q4202"/>
    <n v="4"/>
    <m/>
    <m/>
    <m/>
    <m/>
    <m/>
    <n v="5"/>
    <n v="1"/>
    <s v="10th Class, Preferably/ Diploma in dairy management"/>
    <m/>
    <m/>
    <n v="200"/>
    <m/>
    <m/>
    <m/>
    <m/>
    <m/>
    <m/>
    <m/>
    <s v="I"/>
    <m/>
    <m/>
    <m/>
    <m/>
    <s v="No"/>
    <m/>
    <m/>
    <m/>
    <m/>
    <m/>
    <m/>
  </r>
  <r>
    <n v="121"/>
    <x v="1"/>
    <s v="Milk Route Supervisor"/>
    <s v="AGR/Q4201"/>
    <n v="5"/>
    <m/>
    <m/>
    <m/>
    <m/>
    <m/>
    <n v="5"/>
    <n v="1"/>
    <s v="12th Class, Preferably/Certificate in logistics management"/>
    <m/>
    <m/>
    <n v="150"/>
    <m/>
    <m/>
    <m/>
    <m/>
    <m/>
    <m/>
    <m/>
    <s v="I"/>
    <m/>
    <m/>
    <m/>
    <m/>
    <s v="No"/>
    <m/>
    <m/>
    <m/>
    <m/>
    <m/>
    <m/>
  </r>
  <r>
    <n v="122"/>
    <x v="1"/>
    <s v="Milk Tester"/>
    <s v="AGR/Q4203"/>
    <n v="4"/>
    <m/>
    <m/>
    <m/>
    <m/>
    <m/>
    <n v="5"/>
    <n v="1"/>
    <s v="12th Class with certification in laboratory techniques"/>
    <m/>
    <m/>
    <n v="150"/>
    <m/>
    <m/>
    <m/>
    <m/>
    <m/>
    <m/>
    <m/>
    <s v="I"/>
    <m/>
    <m/>
    <m/>
    <m/>
    <s v="No"/>
    <m/>
    <m/>
    <m/>
    <m/>
    <m/>
    <m/>
  </r>
  <r>
    <n v="123"/>
    <x v="1"/>
    <s v="Fish Retailer"/>
    <s v="AGR/Q5104"/>
    <n v="3"/>
    <m/>
    <m/>
    <m/>
    <m/>
    <m/>
    <n v="2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24"/>
    <x v="1"/>
    <s v="Mushroom Grower (small entrepreneur)"/>
    <s v="AGR/Q7803"/>
    <n v="4"/>
    <m/>
    <m/>
    <m/>
    <m/>
    <m/>
    <n v="6"/>
    <n v="1"/>
    <s v="8th Class, Preferably"/>
    <n v="75"/>
    <n v="125"/>
    <n v="200"/>
    <m/>
    <m/>
    <m/>
    <m/>
    <m/>
    <s v="Yes"/>
    <m/>
    <s v="II"/>
    <m/>
    <m/>
    <m/>
    <m/>
    <s v="No"/>
    <m/>
    <m/>
    <m/>
    <m/>
    <m/>
    <m/>
  </r>
  <r>
    <n v="125"/>
    <x v="1"/>
    <s v="Neera Technician"/>
    <s v="AGR/Q0505"/>
    <n v="3"/>
    <m/>
    <m/>
    <m/>
    <m/>
    <m/>
    <n v="7"/>
    <n v="1"/>
    <s v="5th Class Pass ,Preferably"/>
    <m/>
    <m/>
    <n v="180"/>
    <m/>
    <m/>
    <m/>
    <m/>
    <m/>
    <m/>
    <m/>
    <s v="III"/>
    <m/>
    <m/>
    <m/>
    <m/>
    <s v="No"/>
    <m/>
    <s v="7th Meeting"/>
    <m/>
    <m/>
    <m/>
    <m/>
  </r>
  <r>
    <n v="126"/>
    <x v="1"/>
    <s v="Fishing Gear Technician"/>
    <s v="AGR/Q5105"/>
    <n v="4"/>
    <m/>
    <m/>
    <m/>
    <m/>
    <m/>
    <n v="3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27"/>
    <x v="1"/>
    <s v="Non Timber Forest Produce Collector "/>
    <s v="AGR/Q6102"/>
    <n v="3"/>
    <m/>
    <m/>
    <m/>
    <m/>
    <m/>
    <n v="4"/>
    <n v="1"/>
    <s v="5th Class, Preferably Primary Education"/>
    <m/>
    <m/>
    <n v="200"/>
    <m/>
    <m/>
    <m/>
    <m/>
    <m/>
    <m/>
    <m/>
    <s v="III"/>
    <m/>
    <m/>
    <m/>
    <m/>
    <s v="No"/>
    <m/>
    <m/>
    <m/>
    <m/>
    <m/>
    <m/>
  </r>
  <r>
    <n v="128"/>
    <x v="1"/>
    <s v="Organic Grower"/>
    <s v="AGR/Q1201"/>
    <n v="4"/>
    <m/>
    <m/>
    <m/>
    <m/>
    <m/>
    <n v="9"/>
    <n v="1"/>
    <s v="5th Class Pass ,Preferably"/>
    <n v="80"/>
    <n v="120"/>
    <n v="200"/>
    <m/>
    <m/>
    <m/>
    <m/>
    <m/>
    <s v="Yes"/>
    <s v="Yes"/>
    <s v="II"/>
    <s v="A"/>
    <s v="Yes"/>
    <m/>
    <m/>
    <s v="Yes"/>
    <m/>
    <s v="Submitted - 4-Jul-17"/>
    <m/>
    <m/>
    <m/>
    <m/>
  </r>
  <r>
    <n v="129"/>
    <x v="1"/>
    <s v="Ornamental fish technician"/>
    <s v="AGR/Q4910"/>
    <n v="4"/>
    <m/>
    <m/>
    <m/>
    <m/>
    <m/>
    <n v="4"/>
    <n v="1"/>
    <s v="10th Class ,Preferably"/>
    <n v="100"/>
    <n v="100"/>
    <n v="200"/>
    <m/>
    <m/>
    <m/>
    <m/>
    <m/>
    <s v="Yes"/>
    <m/>
    <s v="I"/>
    <m/>
    <m/>
    <m/>
    <m/>
    <s v="No"/>
    <m/>
    <m/>
    <m/>
    <m/>
    <m/>
    <m/>
  </r>
  <r>
    <n v="130"/>
    <x v="1"/>
    <s v="Operator-Reaper Thresher and Crop Residue Machinery"/>
    <s v="AGR/Q1105"/>
    <n v="4"/>
    <m/>
    <m/>
    <m/>
    <m/>
    <m/>
    <n v="5"/>
    <n v="1"/>
    <s v="8th Class, Preferably"/>
    <m/>
    <m/>
    <n v="180"/>
    <m/>
    <m/>
    <m/>
    <m/>
    <m/>
    <m/>
    <m/>
    <s v="I"/>
    <s v="B"/>
    <m/>
    <m/>
    <m/>
    <s v="No"/>
    <m/>
    <s v="17th Meeting"/>
    <m/>
    <m/>
    <m/>
    <m/>
  </r>
  <r>
    <n v="131"/>
    <x v="1"/>
    <s v="Packhouse Worker"/>
    <s v="AGR/Q7503"/>
    <n v="3"/>
    <m/>
    <m/>
    <m/>
    <m/>
    <m/>
    <n v="9"/>
    <n v="1"/>
    <s v="5th Class Pass ,Preferably"/>
    <n v="91"/>
    <n v="129"/>
    <n v="220"/>
    <m/>
    <m/>
    <m/>
    <m/>
    <m/>
    <s v="Yes"/>
    <m/>
    <s v="I"/>
    <m/>
    <m/>
    <m/>
    <m/>
    <s v="No"/>
    <m/>
    <m/>
    <m/>
    <m/>
    <m/>
    <m/>
  </r>
  <r>
    <n v="132"/>
    <x v="1"/>
    <s v="Paddy Farmer"/>
    <s v="AGR/Q0101"/>
    <n v="4"/>
    <m/>
    <m/>
    <m/>
    <m/>
    <m/>
    <n v="8"/>
    <n v="1"/>
    <s v="5th Class Pass ,Preferably"/>
    <n v="60"/>
    <n v="90"/>
    <n v="150"/>
    <m/>
    <m/>
    <m/>
    <m/>
    <m/>
    <s v="Yes"/>
    <m/>
    <s v="II"/>
    <s v="A"/>
    <m/>
    <s v="Cat 1 (Phase 1)"/>
    <s v="AGR102"/>
    <s v="Yes"/>
    <m/>
    <s v="7th Meeting"/>
    <m/>
    <m/>
    <m/>
    <m/>
  </r>
  <r>
    <n v="133"/>
    <x v="1"/>
    <s v="Pearl culture technician"/>
    <s v="AGR/Q4913"/>
    <n v="4"/>
    <m/>
    <m/>
    <m/>
    <m/>
    <m/>
    <n v="3"/>
    <n v="1"/>
    <s v="10th Class ,Preferably"/>
    <m/>
    <m/>
    <n v="200"/>
    <m/>
    <m/>
    <m/>
    <m/>
    <m/>
    <m/>
    <m/>
    <s v="I"/>
    <m/>
    <m/>
    <m/>
    <m/>
    <s v="No"/>
    <m/>
    <m/>
    <m/>
    <m/>
    <m/>
    <m/>
  </r>
  <r>
    <n v="134"/>
    <x v="1"/>
    <s v="Pesticide &amp; Fertilizer Applicator"/>
    <s v="AGR/Q1202"/>
    <n v="4"/>
    <m/>
    <m/>
    <m/>
    <n v="3"/>
    <m/>
    <n v="3"/>
    <n v="1"/>
    <s v="8th Class, Preferably"/>
    <n v="90"/>
    <n v="110"/>
    <n v="200"/>
    <m/>
    <m/>
    <m/>
    <m/>
    <m/>
    <s v="Yes"/>
    <m/>
    <s v="II"/>
    <s v="A"/>
    <m/>
    <m/>
    <m/>
    <s v="No"/>
    <m/>
    <m/>
    <m/>
    <m/>
    <m/>
    <m/>
  </r>
  <r>
    <n v="135"/>
    <x v="1"/>
    <s v="Poultry farm manager"/>
    <s v="AGR/Q4303"/>
    <n v="7"/>
    <m/>
    <m/>
    <m/>
    <m/>
    <m/>
    <n v="6"/>
    <n v="1"/>
    <s v="Graduate degree in Agriculture with specialization in Poultry"/>
    <n v="95"/>
    <n v="145"/>
    <n v="240"/>
    <m/>
    <m/>
    <m/>
    <m/>
    <m/>
    <s v="Yes"/>
    <m/>
    <s v="II"/>
    <m/>
    <m/>
    <m/>
    <m/>
    <s v="No"/>
    <m/>
    <m/>
    <m/>
    <m/>
    <m/>
    <m/>
  </r>
  <r>
    <n v="136"/>
    <x v="1"/>
    <s v="Poultry feed, food safety and labelling supervisor "/>
    <s v="AGR/Q4305"/>
    <n v="5"/>
    <m/>
    <m/>
    <m/>
    <m/>
    <m/>
    <n v="6"/>
    <n v="1"/>
    <s v="12th Class"/>
    <m/>
    <m/>
    <n v="240"/>
    <m/>
    <m/>
    <m/>
    <m/>
    <m/>
    <m/>
    <m/>
    <s v="II"/>
    <m/>
    <m/>
    <m/>
    <m/>
    <s v="No"/>
    <m/>
    <m/>
    <m/>
    <m/>
    <m/>
    <m/>
  </r>
  <r>
    <n v="137"/>
    <x v="1"/>
    <s v="Poultry shed designer"/>
    <s v="AGR/Q4304"/>
    <n v="6"/>
    <m/>
    <m/>
    <m/>
    <m/>
    <m/>
    <n v="7"/>
    <n v="1"/>
    <s v="Bachelors degree in Architecture"/>
    <m/>
    <m/>
    <n v="240"/>
    <m/>
    <m/>
    <m/>
    <m/>
    <m/>
    <m/>
    <m/>
    <s v="II"/>
    <m/>
    <m/>
    <m/>
    <m/>
    <s v="No"/>
    <m/>
    <m/>
    <m/>
    <m/>
    <m/>
    <m/>
  </r>
  <r>
    <n v="138"/>
    <x v="1"/>
    <s v="Pulses Cultivator"/>
    <s v="AGR/Q0104"/>
    <n v="4"/>
    <m/>
    <m/>
    <m/>
    <m/>
    <m/>
    <n v="10"/>
    <n v="1"/>
    <s v="5th Class Pass ,Preferably"/>
    <m/>
    <m/>
    <n v="150"/>
    <m/>
    <m/>
    <m/>
    <m/>
    <m/>
    <m/>
    <m/>
    <s v="II"/>
    <m/>
    <m/>
    <m/>
    <m/>
    <s v="No"/>
    <m/>
    <s v="7th Meeting"/>
    <m/>
    <m/>
    <m/>
    <m/>
  </r>
  <r>
    <n v="139"/>
    <x v="1"/>
    <s v="Quality Seed Grower"/>
    <s v="AGR/Q7101"/>
    <n v="4"/>
    <m/>
    <m/>
    <m/>
    <m/>
    <m/>
    <n v="6"/>
    <n v="1"/>
    <s v="5th Class Pass ,Preferably"/>
    <n v="90"/>
    <n v="110"/>
    <n v="200"/>
    <m/>
    <m/>
    <m/>
    <m/>
    <m/>
    <s v="Yes"/>
    <s v="Yes"/>
    <s v="II"/>
    <s v="A"/>
    <s v="Yes"/>
    <m/>
    <m/>
    <s v="Yes"/>
    <m/>
    <s v="7th Meeting"/>
    <m/>
    <m/>
    <m/>
    <m/>
  </r>
  <r>
    <n v="140"/>
    <x v="1"/>
    <s v="Ripening Chamber Operator"/>
    <s v="AGR/Q7504"/>
    <n v="4"/>
    <m/>
    <m/>
    <m/>
    <m/>
    <m/>
    <n v="3"/>
    <n v="1"/>
    <s v="12th Class"/>
    <n v="80"/>
    <n v="140"/>
    <n v="220"/>
    <m/>
    <m/>
    <m/>
    <m/>
    <m/>
    <s v="Yes"/>
    <m/>
    <s v="I"/>
    <m/>
    <m/>
    <m/>
    <m/>
    <s v="No"/>
    <m/>
    <m/>
    <m/>
    <m/>
    <m/>
    <m/>
  </r>
  <r>
    <n v="141"/>
    <x v="1"/>
    <s v="Roof Top Gardener"/>
    <s v="AGR/Q0802"/>
    <n v="4"/>
    <m/>
    <m/>
    <m/>
    <m/>
    <m/>
    <n v="5"/>
    <n v="1"/>
    <s v="8th Class, Preferably"/>
    <m/>
    <m/>
    <n v="250"/>
    <m/>
    <m/>
    <m/>
    <m/>
    <m/>
    <m/>
    <m/>
    <s v="II"/>
    <m/>
    <m/>
    <m/>
    <m/>
    <s v="No"/>
    <m/>
    <m/>
    <m/>
    <m/>
    <m/>
    <m/>
  </r>
  <r>
    <n v="142"/>
    <x v="1"/>
    <s v="Seed Processing Worker"/>
    <s v="AGR/Q7102"/>
    <n v="3"/>
    <m/>
    <m/>
    <m/>
    <m/>
    <m/>
    <n v="5"/>
    <n v="1"/>
    <s v="No entry barrier"/>
    <n v="65"/>
    <n v="85"/>
    <n v="150"/>
    <m/>
    <m/>
    <m/>
    <m/>
    <m/>
    <s v="Yes"/>
    <s v="Yes"/>
    <s v="II"/>
    <m/>
    <m/>
    <s v="Cat 1 (Phase 1)"/>
    <m/>
    <s v="Yes"/>
    <m/>
    <s v="7th Meeting"/>
    <m/>
    <m/>
    <m/>
    <m/>
  </r>
  <r>
    <n v="143"/>
    <x v="1"/>
    <s v="Seed Analysis In-charge"/>
    <s v="AGR/Q7103"/>
    <n v="5"/>
    <m/>
    <m/>
    <m/>
    <m/>
    <m/>
    <n v="6"/>
    <n v="1"/>
    <s v="12th Class, Preferably"/>
    <n v="90"/>
    <n v="120"/>
    <n v="210"/>
    <m/>
    <m/>
    <m/>
    <m/>
    <m/>
    <s v="Yes"/>
    <m/>
    <s v="II"/>
    <m/>
    <m/>
    <m/>
    <m/>
    <s v="No"/>
    <m/>
    <m/>
    <m/>
    <m/>
    <m/>
    <m/>
  </r>
  <r>
    <n v="144"/>
    <x v="1"/>
    <s v="Seed plant production supervisor"/>
    <s v="AGR/Q7105"/>
    <n v="5"/>
    <m/>
    <m/>
    <m/>
    <m/>
    <m/>
    <n v="6"/>
    <n v="1"/>
    <s v="12th Class, Preferably"/>
    <m/>
    <m/>
    <n v="200"/>
    <m/>
    <m/>
    <m/>
    <m/>
    <m/>
    <m/>
    <m/>
    <s v="II"/>
    <m/>
    <m/>
    <m/>
    <m/>
    <s v="No"/>
    <m/>
    <m/>
    <m/>
    <m/>
    <m/>
    <m/>
  </r>
  <r>
    <n v="145"/>
    <x v="1"/>
    <s v="Seed processing plant technician"/>
    <s v="AGR/Q7104"/>
    <n v="4"/>
    <m/>
    <m/>
    <m/>
    <m/>
    <m/>
    <n v="5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46"/>
    <x v="1"/>
    <s v="Sericulturist"/>
    <s v="AGR/Q5201"/>
    <n v="4"/>
    <m/>
    <m/>
    <m/>
    <m/>
    <m/>
    <n v="5"/>
    <n v="1"/>
    <s v="5th Class Pass ,Preferably"/>
    <m/>
    <m/>
    <n v="180"/>
    <m/>
    <m/>
    <m/>
    <m/>
    <m/>
    <m/>
    <m/>
    <s v="III"/>
    <m/>
    <m/>
    <m/>
    <m/>
    <s v="No"/>
    <m/>
    <s v="7th Meeting"/>
    <m/>
    <m/>
    <m/>
    <m/>
  </r>
  <r>
    <n v="147"/>
    <x v="1"/>
    <s v="Fishing Equipment Technician (Electronics)"/>
    <s v="AGR/Q5106"/>
    <n v="4"/>
    <m/>
    <m/>
    <m/>
    <m/>
    <m/>
    <n v="3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48"/>
    <x v="1"/>
    <s v="Service and Maintenance Technician-Farm Machinery"/>
    <s v="AGR/Q1106"/>
    <n v="4"/>
    <m/>
    <m/>
    <m/>
    <m/>
    <m/>
    <n v="5"/>
    <n v="1"/>
    <s v="10th Class ,Preferably"/>
    <m/>
    <m/>
    <n v="200"/>
    <m/>
    <m/>
    <m/>
    <m/>
    <m/>
    <m/>
    <m/>
    <s v="I"/>
    <s v="A"/>
    <m/>
    <m/>
    <s v="AGR104"/>
    <s v="No"/>
    <m/>
    <s v="17th Meeting"/>
    <m/>
    <m/>
    <m/>
    <m/>
  </r>
  <r>
    <n v="149"/>
    <x v="1"/>
    <s v="Setting operator "/>
    <s v="AGR/Q4402"/>
    <n v="3"/>
    <m/>
    <m/>
    <m/>
    <m/>
    <m/>
    <n v="4"/>
    <n v="1"/>
    <s v="8th Class, Preferably"/>
    <m/>
    <m/>
    <n v="200"/>
    <m/>
    <m/>
    <m/>
    <m/>
    <m/>
    <m/>
    <m/>
    <s v="II"/>
    <m/>
    <m/>
    <m/>
    <m/>
    <s v="No"/>
    <m/>
    <m/>
    <m/>
    <m/>
    <m/>
    <m/>
  </r>
  <r>
    <n v="150"/>
    <x v="1"/>
    <s v="Shrimp farmer"/>
    <s v="AGR/Q4902"/>
    <n v="4"/>
    <m/>
    <m/>
    <m/>
    <m/>
    <m/>
    <n v="10"/>
    <n v="1"/>
    <s v="No formal education"/>
    <m/>
    <m/>
    <n v="200"/>
    <m/>
    <m/>
    <m/>
    <m/>
    <m/>
    <m/>
    <m/>
    <s v="I"/>
    <m/>
    <m/>
    <m/>
    <m/>
    <s v="No"/>
    <m/>
    <s v="7th Meeting"/>
    <m/>
    <m/>
    <m/>
    <m/>
  </r>
  <r>
    <n v="151"/>
    <x v="1"/>
    <s v="Small poultry farmer "/>
    <s v="AGR/Q4306"/>
    <n v="4"/>
    <m/>
    <m/>
    <m/>
    <m/>
    <m/>
    <n v="9"/>
    <n v="1"/>
    <s v="10th Class ,Preferably"/>
    <n v="100"/>
    <n v="140"/>
    <n v="240"/>
    <m/>
    <m/>
    <m/>
    <m/>
    <m/>
    <s v="Yes"/>
    <s v="Yes"/>
    <s v="II"/>
    <s v="A"/>
    <s v="Yes"/>
    <m/>
    <m/>
    <s v="Yes"/>
    <m/>
    <s v="Submitted earlier"/>
    <m/>
    <m/>
    <m/>
    <m/>
  </r>
  <r>
    <n v="152"/>
    <x v="1"/>
    <s v="Solanaceous crop cultivator"/>
    <s v="AGR/Q0402"/>
    <n v="4"/>
    <m/>
    <m/>
    <m/>
    <m/>
    <m/>
    <n v="10"/>
    <n v="1"/>
    <s v="5th Class Pass ,Preferably"/>
    <n v="70"/>
    <n v="110"/>
    <n v="180"/>
    <m/>
    <m/>
    <m/>
    <m/>
    <m/>
    <s v="Yes"/>
    <m/>
    <s v="II"/>
    <s v="A"/>
    <m/>
    <s v="Addl Ready"/>
    <m/>
    <s v="No"/>
    <m/>
    <s v="7th Meeting"/>
    <m/>
    <m/>
    <m/>
    <m/>
  </r>
  <r>
    <n v="153"/>
    <x v="1"/>
    <s v="Solar Pump technician "/>
    <s v="AGR/Q6701"/>
    <n v="4"/>
    <m/>
    <m/>
    <m/>
    <m/>
    <m/>
    <n v="6"/>
    <n v="1"/>
    <s v=" 8th Class Passed. Preferable ITI (Electrical, Mechanical)"/>
    <n v="75"/>
    <n v="125"/>
    <n v="200"/>
    <m/>
    <m/>
    <m/>
    <m/>
    <m/>
    <s v="Yes"/>
    <m/>
    <s v="I"/>
    <s v="A"/>
    <m/>
    <s v="Addl Ready"/>
    <m/>
    <s v="No"/>
    <m/>
    <s v="7th Meeting"/>
    <m/>
    <m/>
    <m/>
    <m/>
  </r>
  <r>
    <n v="154"/>
    <x v="1"/>
    <s v="Soyabean Cultivator"/>
    <s v="AGR/Q0201"/>
    <n v="4"/>
    <m/>
    <m/>
    <m/>
    <m/>
    <m/>
    <n v="10"/>
    <n v="1"/>
    <s v="5th Class Pass ,Preferably"/>
    <n v="60"/>
    <n v="90"/>
    <n v="150"/>
    <m/>
    <m/>
    <m/>
    <m/>
    <m/>
    <s v="Yes"/>
    <m/>
    <s v="II"/>
    <s v="A"/>
    <m/>
    <s v="Cat 1 (Phase 1)"/>
    <m/>
    <s v="Yes"/>
    <m/>
    <s v="7th Meeting"/>
    <m/>
    <m/>
    <m/>
    <m/>
  </r>
  <r>
    <n v="155"/>
    <x v="1"/>
    <s v="Sugarcane Cultivator"/>
    <s v="AGR/Q0203"/>
    <n v="4"/>
    <m/>
    <m/>
    <m/>
    <m/>
    <m/>
    <n v="10"/>
    <n v="1"/>
    <s v="5th Class Pass ,Preferably"/>
    <n v="70"/>
    <n v="110"/>
    <n v="180"/>
    <m/>
    <m/>
    <m/>
    <m/>
    <m/>
    <s v="Yes"/>
    <m/>
    <s v="II"/>
    <s v="A"/>
    <m/>
    <s v="Cat 1 (Phase 1)"/>
    <m/>
    <s v="Yes"/>
    <m/>
    <s v="7th Meeting"/>
    <m/>
    <m/>
    <m/>
    <m/>
  </r>
  <r>
    <n v="156"/>
    <x v="1"/>
    <s v="Supply Chain Field Assistant"/>
    <s v="AGR/Q7501"/>
    <n v="4"/>
    <m/>
    <m/>
    <m/>
    <m/>
    <m/>
    <n v="6"/>
    <n v="1"/>
    <s v="12th Class Pass preferable"/>
    <n v="80"/>
    <n v="100"/>
    <n v="180"/>
    <m/>
    <m/>
    <m/>
    <m/>
    <m/>
    <s v="Yes"/>
    <m/>
    <s v="II"/>
    <m/>
    <m/>
    <m/>
    <m/>
    <s v="No"/>
    <m/>
    <s v="7th Meeting"/>
    <m/>
    <m/>
    <m/>
    <m/>
  </r>
  <r>
    <n v="157"/>
    <x v="1"/>
    <s v="Tea plantation worker"/>
    <s v="AGR/Q0502"/>
    <n v="2"/>
    <m/>
    <m/>
    <m/>
    <m/>
    <m/>
    <n v="8"/>
    <n v="1"/>
    <s v="5th Class Pass ,Preferably"/>
    <n v="80"/>
    <n v="110"/>
    <n v="190"/>
    <m/>
    <m/>
    <m/>
    <m/>
    <m/>
    <s v="Yes"/>
    <m/>
    <s v="II"/>
    <s v="A"/>
    <m/>
    <s v="Addl Ready"/>
    <m/>
    <s v="No"/>
    <m/>
    <s v="7th Meeting"/>
    <m/>
    <m/>
    <m/>
    <m/>
  </r>
  <r>
    <n v="158"/>
    <x v="1"/>
    <s v="Tractor operator"/>
    <s v="AGR/Q1101"/>
    <n v="4"/>
    <m/>
    <m/>
    <m/>
    <m/>
    <m/>
    <n v="3"/>
    <n v="1"/>
    <s v="10th Class ,Preferably"/>
    <n v="88"/>
    <n v="112"/>
    <n v="200"/>
    <m/>
    <m/>
    <m/>
    <m/>
    <m/>
    <s v="Yes"/>
    <s v="Yes"/>
    <s v="I"/>
    <s v="A"/>
    <s v="Yes"/>
    <m/>
    <s v="AGR101"/>
    <s v="Yes"/>
    <m/>
    <s v="7th Meeting"/>
    <m/>
    <m/>
    <m/>
    <m/>
  </r>
  <r>
    <n v="159"/>
    <x v="1"/>
    <s v="Tuber crop cultivator"/>
    <s v="AGR/Q0403"/>
    <n v="4"/>
    <m/>
    <m/>
    <m/>
    <m/>
    <m/>
    <n v="10"/>
    <n v="1"/>
    <s v="10th Standard pass, preferably"/>
    <m/>
    <m/>
    <n v="180"/>
    <m/>
    <m/>
    <m/>
    <m/>
    <m/>
    <m/>
    <m/>
    <s v="II"/>
    <m/>
    <m/>
    <m/>
    <m/>
    <s v="No"/>
    <m/>
    <s v="7th Meeting"/>
    <m/>
    <m/>
    <m/>
    <m/>
  </r>
  <r>
    <n v="160"/>
    <x v="1"/>
    <s v="Vermicompost producer"/>
    <s v="AGR/Q1203"/>
    <n v="4"/>
    <m/>
    <m/>
    <m/>
    <m/>
    <m/>
    <n v="5"/>
    <n v="1"/>
    <s v="10th Standard pass, preferably"/>
    <n v="90"/>
    <n v="110"/>
    <n v="200"/>
    <m/>
    <m/>
    <m/>
    <m/>
    <m/>
    <s v="Yes"/>
    <m/>
    <s v="II"/>
    <s v="A"/>
    <m/>
    <s v="Addl Ready"/>
    <m/>
    <s v="No"/>
    <m/>
    <s v="Submitted - 4-Jul-17"/>
    <m/>
    <m/>
    <m/>
    <m/>
  </r>
  <r>
    <n v="161"/>
    <x v="1"/>
    <s v="Veterinary Clinical Assistant "/>
    <s v="AGR/Q4802"/>
    <n v="5"/>
    <m/>
    <m/>
    <m/>
    <m/>
    <m/>
    <n v="14"/>
    <n v="1"/>
    <s v="8th Standard pass, preferably"/>
    <m/>
    <m/>
    <n v="1061"/>
    <m/>
    <m/>
    <m/>
    <m/>
    <m/>
    <m/>
    <m/>
    <s v="I"/>
    <m/>
    <m/>
    <m/>
    <m/>
    <s v="No"/>
    <m/>
    <s v="7th Meeting"/>
    <m/>
    <m/>
    <m/>
    <m/>
  </r>
  <r>
    <n v="162"/>
    <x v="1"/>
    <s v="Veterinary Field Assistant "/>
    <s v="AGR/Q4801"/>
    <n v="5"/>
    <m/>
    <m/>
    <m/>
    <m/>
    <m/>
    <n v="15"/>
    <n v="1"/>
    <s v="Graduate"/>
    <m/>
    <m/>
    <n v="1034"/>
    <m/>
    <m/>
    <m/>
    <m/>
    <m/>
    <m/>
    <m/>
    <s v="I"/>
    <m/>
    <m/>
    <m/>
    <m/>
    <s v="No"/>
    <m/>
    <s v="7th Meeting"/>
    <m/>
    <m/>
    <m/>
    <m/>
  </r>
  <r>
    <n v="163"/>
    <x v="1"/>
    <s v="Village Water Technician"/>
    <s v="AGR/Q6602"/>
    <n v="4"/>
    <m/>
    <m/>
    <m/>
    <m/>
    <m/>
    <n v="4"/>
    <n v="1"/>
    <s v="Graduate"/>
    <n v="100"/>
    <n v="106"/>
    <n v="206"/>
    <m/>
    <m/>
    <m/>
    <m/>
    <m/>
    <s v="Yes"/>
    <m/>
    <s v="I"/>
    <m/>
    <m/>
    <m/>
    <m/>
    <s v="No"/>
    <m/>
    <m/>
    <m/>
    <m/>
    <m/>
    <m/>
  </r>
  <r>
    <n v="164"/>
    <x v="1"/>
    <s v="Warehouse Worker"/>
    <s v="AGR/Q7502"/>
    <n v="3"/>
    <m/>
    <m/>
    <m/>
    <m/>
    <m/>
    <n v="7"/>
    <n v="1"/>
    <s v="10th Class"/>
    <n v="50"/>
    <n v="80"/>
    <n v="130"/>
    <m/>
    <m/>
    <m/>
    <m/>
    <m/>
    <s v="Yes"/>
    <m/>
    <s v="II"/>
    <m/>
    <m/>
    <m/>
    <m/>
    <s v="No"/>
    <m/>
    <s v="7th Meeting"/>
    <m/>
    <m/>
    <m/>
    <m/>
  </r>
  <r>
    <n v="165"/>
    <x v="1"/>
    <s v="Watershed Assistant"/>
    <s v="AGR/Q6607"/>
    <n v="3"/>
    <m/>
    <m/>
    <m/>
    <m/>
    <m/>
    <n v="2"/>
    <n v="1"/>
    <s v="Preferably 5th Standard "/>
    <n v="55"/>
    <n v="145"/>
    <n v="200"/>
    <m/>
    <m/>
    <m/>
    <m/>
    <m/>
    <s v="Yes"/>
    <m/>
    <s v="II"/>
    <m/>
    <m/>
    <m/>
    <m/>
    <s v="No"/>
    <m/>
    <m/>
    <m/>
    <m/>
    <m/>
    <m/>
  </r>
  <r>
    <n v="166"/>
    <x v="1"/>
    <s v="Watershed Consultant"/>
    <s v="AGR/Q6603"/>
    <n v="8"/>
    <m/>
    <m/>
    <m/>
    <n v="2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m/>
    <s v="II"/>
    <s v="A"/>
    <m/>
    <m/>
    <m/>
    <s v="No"/>
    <m/>
    <m/>
    <m/>
    <m/>
    <m/>
    <m/>
  </r>
  <r>
    <n v="167"/>
    <x v="1"/>
    <s v="Watershed Engineer"/>
    <s v="AGR/Q4606"/>
    <n v="6"/>
    <m/>
    <m/>
    <m/>
    <m/>
    <m/>
    <n v="5"/>
    <n v="1"/>
    <s v="12th Standard Pass"/>
    <m/>
    <m/>
    <n v="200"/>
    <m/>
    <m/>
    <m/>
    <m/>
    <m/>
    <m/>
    <m/>
    <s v="II"/>
    <m/>
    <m/>
    <m/>
    <m/>
    <s v="No"/>
    <m/>
    <m/>
    <m/>
    <m/>
    <m/>
    <m/>
  </r>
  <r>
    <n v="168"/>
    <x v="1"/>
    <s v="Watershed Manager"/>
    <s v="AGR/Q6604"/>
    <n v="7"/>
    <m/>
    <m/>
    <m/>
    <m/>
    <m/>
    <n v="4"/>
    <n v="1"/>
    <s v="Diploma"/>
    <m/>
    <m/>
    <n v="200"/>
    <m/>
    <m/>
    <m/>
    <m/>
    <m/>
    <m/>
    <m/>
    <s v="II"/>
    <m/>
    <m/>
    <m/>
    <m/>
    <s v="No"/>
    <m/>
    <m/>
    <m/>
    <m/>
    <m/>
    <m/>
  </r>
  <r>
    <n v="169"/>
    <x v="1"/>
    <s v="Watershed Supervisor"/>
    <s v="AGR/Q6605"/>
    <n v="5"/>
    <m/>
    <m/>
    <m/>
    <m/>
    <m/>
    <n v="4"/>
    <n v="1"/>
    <s v="8th Standard passed"/>
    <m/>
    <m/>
    <n v="240"/>
    <m/>
    <m/>
    <m/>
    <m/>
    <m/>
    <m/>
    <m/>
    <s v="II"/>
    <m/>
    <m/>
    <m/>
    <m/>
    <s v="No"/>
    <m/>
    <m/>
    <m/>
    <m/>
    <m/>
    <m/>
  </r>
  <r>
    <n v="170"/>
    <x v="1"/>
    <s v="Wheat Cultivator"/>
    <s v="AGR/Q0102"/>
    <n v="4"/>
    <m/>
    <m/>
    <m/>
    <m/>
    <m/>
    <n v="10"/>
    <n v="1"/>
    <s v="ITI"/>
    <m/>
    <m/>
    <n v="150"/>
    <m/>
    <m/>
    <m/>
    <m/>
    <m/>
    <m/>
    <m/>
    <s v="II"/>
    <m/>
    <m/>
    <m/>
    <s v="AGR102"/>
    <s v="No"/>
    <m/>
    <s v="7th Meeting"/>
    <m/>
    <m/>
    <m/>
    <m/>
  </r>
  <r>
    <n v="171"/>
    <x v="1"/>
    <s v="Apprentice Interior Landscaper "/>
    <s v="AGR/Q0803"/>
    <n v="3"/>
    <m/>
    <m/>
    <m/>
    <m/>
    <m/>
    <n v="4"/>
    <n v="1"/>
    <s v="8th Standard passed"/>
    <m/>
    <m/>
    <m/>
    <m/>
    <m/>
    <m/>
    <m/>
    <m/>
    <m/>
    <m/>
    <m/>
    <m/>
    <m/>
    <m/>
    <m/>
    <s v="No"/>
    <m/>
    <m/>
    <m/>
    <m/>
    <m/>
    <m/>
  </r>
  <r>
    <n v="172"/>
    <x v="1"/>
    <s v="Assistant gardener "/>
    <s v="AGR/Q0804"/>
    <n v="3"/>
    <m/>
    <m/>
    <m/>
    <m/>
    <m/>
    <n v="4"/>
    <n v="1"/>
    <s v="Preferably class 8th"/>
    <n v="55"/>
    <n v="145"/>
    <n v="200"/>
    <m/>
    <m/>
    <m/>
    <m/>
    <m/>
    <s v="Yes"/>
    <m/>
    <m/>
    <m/>
    <m/>
    <m/>
    <m/>
    <s v="No"/>
    <m/>
    <m/>
    <m/>
    <m/>
    <m/>
    <m/>
  </r>
  <r>
    <n v="173"/>
    <x v="1"/>
    <s v="Assistant groundskeeper"/>
    <s v="AGR/Q0805"/>
    <n v="3"/>
    <m/>
    <m/>
    <m/>
    <m/>
    <m/>
    <n v="3"/>
    <n v="1"/>
    <s v="Preferably Class 8"/>
    <m/>
    <m/>
    <m/>
    <m/>
    <m/>
    <m/>
    <m/>
    <m/>
    <m/>
    <m/>
    <m/>
    <m/>
    <m/>
    <m/>
    <m/>
    <s v="No"/>
    <m/>
    <m/>
    <m/>
    <m/>
    <m/>
    <m/>
  </r>
  <r>
    <n v="174"/>
    <x v="1"/>
    <s v="Interior Landscaper "/>
    <s v="AGR/Q0806"/>
    <n v="4"/>
    <m/>
    <m/>
    <m/>
    <m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m/>
    <s v="No"/>
    <m/>
    <m/>
    <m/>
    <m/>
    <m/>
    <m/>
  </r>
  <r>
    <n v="175"/>
    <x v="1"/>
    <s v="Irrigation Service  Technician "/>
    <s v="AGR/Q1104"/>
    <n v="4"/>
    <m/>
    <m/>
    <m/>
    <m/>
    <m/>
    <n v="3"/>
    <n v="1"/>
    <s v="10th Class + ITI / Diploma (Electrical, Electronics)"/>
    <m/>
    <m/>
    <n v="150"/>
    <m/>
    <m/>
    <m/>
    <m/>
    <m/>
    <m/>
    <m/>
    <s v="I"/>
    <s v="B"/>
    <m/>
    <m/>
    <m/>
    <s v="No"/>
    <m/>
    <s v="17th Meeting"/>
    <m/>
    <m/>
    <m/>
    <m/>
  </r>
  <r>
    <n v="176"/>
    <x v="1"/>
    <s v="Nursery worker "/>
    <s v="AGR/Q0807"/>
    <n v="3"/>
    <m/>
    <m/>
    <m/>
    <m/>
    <m/>
    <n v="3"/>
    <n v="1"/>
    <s v="10th Class"/>
    <n v="65"/>
    <n v="135"/>
    <n v="200"/>
    <m/>
    <m/>
    <m/>
    <m/>
    <m/>
    <s v="Yes"/>
    <m/>
    <m/>
    <m/>
    <m/>
    <m/>
    <m/>
    <s v="No"/>
    <m/>
    <m/>
    <m/>
    <m/>
    <m/>
    <m/>
  </r>
  <r>
    <n v="177"/>
    <x v="1"/>
    <s v="Hydroponics Technician "/>
    <s v="AGR/Q0808"/>
    <n v="4"/>
    <m/>
    <m/>
    <m/>
    <m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m/>
    <s v="No"/>
    <m/>
    <m/>
    <m/>
    <m/>
    <m/>
    <m/>
  </r>
  <r>
    <n v="178"/>
    <x v="1"/>
    <s v="Vineyard grower"/>
    <s v="AGR/Q0304"/>
    <n v="4"/>
    <m/>
    <m/>
    <m/>
    <m/>
    <m/>
    <n v="7"/>
    <n v="1"/>
    <s v="Preferably class VIII"/>
    <m/>
    <m/>
    <m/>
    <m/>
    <m/>
    <m/>
    <m/>
    <m/>
    <m/>
    <m/>
    <m/>
    <m/>
    <m/>
    <m/>
    <m/>
    <s v="No"/>
    <m/>
    <m/>
    <m/>
    <m/>
    <m/>
    <m/>
  </r>
  <r>
    <n v="179"/>
    <x v="1"/>
    <s v="Vineyard worker "/>
    <s v="AGR/Q0305"/>
    <n v="3"/>
    <m/>
    <m/>
    <m/>
    <m/>
    <m/>
    <n v="5"/>
    <n v="1"/>
    <s v="10th Pass"/>
    <m/>
    <m/>
    <m/>
    <m/>
    <m/>
    <m/>
    <m/>
    <m/>
    <m/>
    <m/>
    <m/>
    <m/>
    <m/>
    <m/>
    <m/>
    <s v="No"/>
    <m/>
    <m/>
    <m/>
    <m/>
    <m/>
    <m/>
  </r>
  <r>
    <n v="180"/>
    <x v="1"/>
    <s v="Jute and Mesta Cultivator"/>
    <s v="AGR/Q0204"/>
    <n v="4"/>
    <m/>
    <m/>
    <m/>
    <m/>
    <m/>
    <n v="5"/>
    <n v="1"/>
    <s v="ITI/12th Standard with Science pass (and no vertigo problem), preferably"/>
    <m/>
    <m/>
    <m/>
    <m/>
    <m/>
    <m/>
    <m/>
    <m/>
    <m/>
    <m/>
    <m/>
    <m/>
    <m/>
    <m/>
    <m/>
    <s v="No"/>
    <m/>
    <m/>
    <m/>
    <m/>
    <m/>
    <m/>
  </r>
  <r>
    <n v="181"/>
    <x v="1"/>
    <s v="Lac Cultivator"/>
    <s v="AGR/Q6105"/>
    <n v="4"/>
    <m/>
    <m/>
    <m/>
    <m/>
    <m/>
    <n v="7"/>
    <n v="1"/>
    <s v="Class 10th pass"/>
    <m/>
    <m/>
    <m/>
    <m/>
    <m/>
    <m/>
    <m/>
    <m/>
    <m/>
    <m/>
    <m/>
    <m/>
    <m/>
    <m/>
    <m/>
    <s v="No"/>
    <m/>
    <m/>
    <m/>
    <m/>
    <m/>
    <m/>
  </r>
  <r>
    <n v="182"/>
    <x v="1"/>
    <s v="Goat Farmer"/>
    <s v="AGR/Q4501"/>
    <n v="4"/>
    <m/>
    <m/>
    <m/>
    <m/>
    <m/>
    <n v="5"/>
    <n v="1"/>
    <s v="12th Class preferable"/>
    <n v="75"/>
    <n v="125"/>
    <n v="200"/>
    <m/>
    <m/>
    <m/>
    <m/>
    <m/>
    <s v="Yes"/>
    <m/>
    <m/>
    <m/>
    <m/>
    <m/>
    <m/>
    <s v="No"/>
    <m/>
    <m/>
    <m/>
    <m/>
    <m/>
    <m/>
  </r>
  <r>
    <n v="183"/>
    <x v="1"/>
    <s v="Timber Grower"/>
    <s v="AGR/Q6104"/>
    <n v="4"/>
    <m/>
    <m/>
    <m/>
    <m/>
    <m/>
    <n v="7"/>
    <n v="1"/>
    <s v="12th pass with good aptitude"/>
    <m/>
    <m/>
    <m/>
    <m/>
    <m/>
    <m/>
    <m/>
    <m/>
    <m/>
    <m/>
    <m/>
    <m/>
    <m/>
    <m/>
    <m/>
    <s v="No"/>
    <m/>
    <m/>
    <m/>
    <m/>
    <m/>
    <m/>
  </r>
  <r>
    <n v="184"/>
    <x v="1"/>
    <s v="Essential Oil Extractor"/>
    <s v="AGR/Q0903"/>
    <n v="3"/>
    <m/>
    <m/>
    <m/>
    <m/>
    <m/>
    <n v="4"/>
    <n v="1"/>
    <s v="5th Class"/>
    <m/>
    <m/>
    <m/>
    <m/>
    <m/>
    <m/>
    <m/>
    <m/>
    <m/>
    <m/>
    <m/>
    <m/>
    <m/>
    <m/>
    <m/>
    <s v="No"/>
    <m/>
    <m/>
    <m/>
    <m/>
    <m/>
    <m/>
  </r>
  <r>
    <n v="185"/>
    <x v="1"/>
    <s v="Soil Sampler/Collector"/>
    <s v="AGR/Q8104"/>
    <n v="3"/>
    <m/>
    <m/>
    <m/>
    <m/>
    <m/>
    <n v="4"/>
    <n v="1"/>
    <s v="Class V"/>
    <n v="40"/>
    <n v="75"/>
    <n v="115"/>
    <n v="15"/>
    <n v="70"/>
    <n v="115"/>
    <m/>
    <m/>
    <s v="Yes"/>
    <m/>
    <m/>
    <m/>
    <m/>
    <m/>
    <m/>
    <s v="No"/>
    <m/>
    <m/>
    <m/>
    <m/>
    <m/>
    <m/>
  </r>
  <r>
    <n v="186"/>
    <x v="1"/>
    <s v="Soil &amp; Water Testing Lab Assistant"/>
    <s v="AGR/Q8102"/>
    <n v="4"/>
    <m/>
    <m/>
    <m/>
    <m/>
    <m/>
    <n v="4"/>
    <n v="1"/>
    <s v="10+2"/>
    <n v="60"/>
    <n v="140"/>
    <n v="200"/>
    <m/>
    <m/>
    <m/>
    <m/>
    <m/>
    <s v="Yes"/>
    <m/>
    <m/>
    <m/>
    <m/>
    <m/>
    <m/>
    <s v="No"/>
    <m/>
    <s v="17th Meeting"/>
    <m/>
    <m/>
    <m/>
    <m/>
  </r>
  <r>
    <n v="187"/>
    <x v="1"/>
    <s v="Soil &amp; Water Testing Lab Analyst"/>
    <s v="AGR/Q8103"/>
    <n v="5"/>
    <m/>
    <m/>
    <m/>
    <m/>
    <m/>
    <n v="5"/>
    <n v="1"/>
    <s v="Diploma in Pharmacy/ any relevant science discipline"/>
    <n v="70"/>
    <n v="170"/>
    <n v="240"/>
    <m/>
    <m/>
    <m/>
    <m/>
    <m/>
    <s v="Yes"/>
    <m/>
    <m/>
    <m/>
    <m/>
    <m/>
    <m/>
    <s v="No"/>
    <m/>
    <s v="17th Meeting"/>
    <m/>
    <m/>
    <m/>
    <m/>
  </r>
  <r>
    <n v="188"/>
    <x v="1"/>
    <s v="Tractor Mechanic"/>
    <s v="AGR/Q1108"/>
    <n v="4"/>
    <m/>
    <m/>
    <m/>
    <m/>
    <m/>
    <n v="6"/>
    <n v="1"/>
    <s v="12th Class"/>
    <m/>
    <m/>
    <n v="200"/>
    <m/>
    <m/>
    <m/>
    <m/>
    <m/>
    <m/>
    <m/>
    <m/>
    <m/>
    <m/>
    <m/>
    <m/>
    <s v="No"/>
    <m/>
    <s v="17th Meeting"/>
    <m/>
    <m/>
    <m/>
    <m/>
  </r>
  <r>
    <n v="189"/>
    <x v="1"/>
    <s v="Piggery Farmer"/>
    <s v="AGR/Q4502"/>
    <n v="4"/>
    <m/>
    <m/>
    <m/>
    <m/>
    <m/>
    <n v="8"/>
    <n v="1"/>
    <s v="Class XII"/>
    <n v="50"/>
    <n v="80"/>
    <n v="130"/>
    <n v="50"/>
    <n v="90"/>
    <n v="200"/>
    <m/>
    <m/>
    <s v="Yes"/>
    <m/>
    <m/>
    <m/>
    <m/>
    <m/>
    <m/>
    <s v="No"/>
    <m/>
    <m/>
    <m/>
    <m/>
    <m/>
    <m/>
  </r>
  <r>
    <n v="190"/>
    <x v="1"/>
    <s v="Garden cum Nursery Raiser"/>
    <s v="AGR/Q0809"/>
    <n v="4"/>
    <m/>
    <m/>
    <m/>
    <m/>
    <m/>
    <n v="6"/>
    <n v="1"/>
    <s v="NA"/>
    <n v="180"/>
    <n v="290"/>
    <n v="470"/>
    <m/>
    <m/>
    <m/>
    <m/>
    <m/>
    <s v="Yes"/>
    <m/>
    <s v="II"/>
    <s v="A"/>
    <m/>
    <m/>
    <m/>
    <s v="No"/>
    <d v="2017-04-07T00:00:00"/>
    <s v="Submitted - 4-Jul-17"/>
    <m/>
    <m/>
    <m/>
    <m/>
  </r>
  <r>
    <n v="191"/>
    <x v="1"/>
    <s v="Agri Research Analyst "/>
    <s v="AGR/Q7901_x000a_"/>
    <n v="7"/>
    <m/>
    <m/>
    <m/>
    <m/>
    <m/>
    <n v="4"/>
    <n v="1"/>
    <s v="Class 12th"/>
    <m/>
    <m/>
    <m/>
    <m/>
    <m/>
    <m/>
    <m/>
    <m/>
    <m/>
    <m/>
    <s v="I"/>
    <s v="A"/>
    <m/>
    <m/>
    <m/>
    <s v="No"/>
    <d v="2017-07-12T00:00:00"/>
    <m/>
    <m/>
    <m/>
    <m/>
    <m/>
  </r>
  <r>
    <n v="192"/>
    <x v="1"/>
    <s v="Agri Commodity Quality Assayer"/>
    <s v="AGR/Q7902_x000a_"/>
    <n v="5"/>
    <m/>
    <m/>
    <m/>
    <m/>
    <m/>
    <n v="3"/>
    <n v="1"/>
    <s v="Preferably Class XII"/>
    <m/>
    <m/>
    <m/>
    <m/>
    <m/>
    <m/>
    <m/>
    <m/>
    <m/>
    <m/>
    <s v="I"/>
    <s v="A"/>
    <m/>
    <m/>
    <m/>
    <s v="No"/>
    <d v="2017-07-12T00:00:00"/>
    <m/>
    <m/>
    <m/>
    <m/>
    <m/>
  </r>
  <r>
    <n v="193"/>
    <x v="1"/>
    <s v="Risk Analyst Manager-Agri Commodity"/>
    <s v="AGR/Q7903_x000a_"/>
    <n v="7"/>
    <m/>
    <m/>
    <m/>
    <m/>
    <m/>
    <n v="4"/>
    <n v="1"/>
    <s v="Preferable Class XIIth"/>
    <m/>
    <m/>
    <m/>
    <m/>
    <m/>
    <m/>
    <m/>
    <m/>
    <m/>
    <m/>
    <s v="I"/>
    <s v="A"/>
    <m/>
    <m/>
    <m/>
    <s v="No"/>
    <d v="2017-07-12T00:00:00"/>
    <m/>
    <m/>
    <m/>
    <m/>
    <m/>
  </r>
  <r>
    <n v="194"/>
    <x v="1"/>
    <s v="Agri Commodity Procurement Manager"/>
    <s v="AGR/Q7904_x000a_"/>
    <n v="6"/>
    <m/>
    <m/>
    <m/>
    <m/>
    <m/>
    <n v="5"/>
    <n v="1"/>
    <s v="Preferable class X, ITI"/>
    <m/>
    <m/>
    <m/>
    <m/>
    <m/>
    <m/>
    <m/>
    <m/>
    <m/>
    <m/>
    <s v="I"/>
    <s v="A"/>
    <m/>
    <m/>
    <m/>
    <s v="No"/>
    <d v="2017-07-12T00:00:00"/>
    <m/>
    <m/>
    <m/>
    <m/>
    <m/>
  </r>
  <r>
    <n v="195"/>
    <x v="1"/>
    <s v="Electronic Trading Supervisor-Agri Commodity"/>
    <s v="AGR/Q7905_x000a_"/>
    <n v="5"/>
    <m/>
    <m/>
    <m/>
    <m/>
    <m/>
    <n v="5"/>
    <n v="1"/>
    <s v="Preferable class X"/>
    <m/>
    <m/>
    <m/>
    <m/>
    <m/>
    <m/>
    <m/>
    <m/>
    <m/>
    <m/>
    <s v="I"/>
    <s v="A"/>
    <m/>
    <m/>
    <m/>
    <s v="No"/>
    <d v="2017-07-12T00:00:00"/>
    <m/>
    <m/>
    <m/>
    <m/>
    <m/>
  </r>
  <r>
    <n v="196"/>
    <x v="1"/>
    <s v="Commodity Account Manager "/>
    <s v="AGR/Q7906_x000a_"/>
    <n v="5"/>
    <m/>
    <m/>
    <m/>
    <m/>
    <m/>
    <n v="2"/>
    <n v="1"/>
    <s v="ITI (Motor Vehicle Mechanic)"/>
    <m/>
    <m/>
    <m/>
    <m/>
    <m/>
    <m/>
    <m/>
    <m/>
    <m/>
    <m/>
    <s v="I"/>
    <s v="A"/>
    <m/>
    <m/>
    <m/>
    <s v="No"/>
    <d v="2017-07-12T00:00:00"/>
    <m/>
    <m/>
    <m/>
    <m/>
    <m/>
  </r>
  <r>
    <n v="197"/>
    <x v="1"/>
    <s v="Produce Mapping Surveyor "/>
    <s v="AGR/Q7907_x000a_"/>
    <n v="5"/>
    <m/>
    <m/>
    <m/>
    <m/>
    <m/>
    <n v="5"/>
    <n v="1"/>
    <s v="Class X"/>
    <m/>
    <m/>
    <m/>
    <m/>
    <m/>
    <m/>
    <m/>
    <m/>
    <m/>
    <m/>
    <s v="I"/>
    <s v="A"/>
    <m/>
    <m/>
    <m/>
    <s v="No"/>
    <d v="2017-07-12T00:00:00"/>
    <m/>
    <m/>
    <m/>
    <m/>
    <m/>
  </r>
  <r>
    <n v="198"/>
    <x v="1"/>
    <s v="Aquaculture Fabricator"/>
    <s v="AGR/Q5110 "/>
    <n v="4"/>
    <m/>
    <m/>
    <m/>
    <m/>
    <m/>
    <n v="5"/>
    <n v="1"/>
    <s v="ITI/ Higher Secondary"/>
    <m/>
    <m/>
    <m/>
    <m/>
    <m/>
    <m/>
    <m/>
    <m/>
    <m/>
    <m/>
    <s v="I"/>
    <s v="A"/>
    <m/>
    <m/>
    <m/>
    <s v="No"/>
    <d v="2017-07-12T00:00:00"/>
    <m/>
    <m/>
    <m/>
    <m/>
    <m/>
  </r>
  <r>
    <n v="199"/>
    <x v="1"/>
    <s v="Institution Development Manager"/>
    <s v="AGR/Q7805"/>
    <n v="6"/>
    <m/>
    <m/>
    <m/>
    <m/>
    <m/>
    <n v="3"/>
    <n v="1"/>
    <s v="ITI in Mechanical/ Welding Technology"/>
    <m/>
    <m/>
    <m/>
    <m/>
    <m/>
    <m/>
    <m/>
    <m/>
    <m/>
    <m/>
    <s v="I"/>
    <s v="A"/>
    <m/>
    <m/>
    <m/>
    <s v="No"/>
    <d v="2017-07-12T00:00:00"/>
    <m/>
    <m/>
    <m/>
    <m/>
    <m/>
  </r>
  <r>
    <n v="200"/>
    <x v="1"/>
    <s v="Agri Input Dealer"/>
    <s v="AGR/Q7804"/>
    <n v="5"/>
    <m/>
    <m/>
    <m/>
    <m/>
    <m/>
    <n v="6"/>
    <n v="1"/>
    <s v="8th Class"/>
    <m/>
    <m/>
    <m/>
    <m/>
    <m/>
    <m/>
    <m/>
    <m/>
    <m/>
    <m/>
    <s v="I"/>
    <s v="A"/>
    <m/>
    <m/>
    <m/>
    <s v="No"/>
    <d v="2017-07-12T00:00:00"/>
    <m/>
    <m/>
    <m/>
    <m/>
    <m/>
  </r>
  <r>
    <n v="201"/>
    <x v="1"/>
    <s v="Agri Commodity Fumigation Operator"/>
    <s v="AGR/Q7908"/>
    <n v="4"/>
    <m/>
    <m/>
    <m/>
    <m/>
    <m/>
    <n v="4"/>
    <n v="1"/>
    <s v="12th Class/ Certificate Courses in Sales"/>
    <m/>
    <m/>
    <m/>
    <m/>
    <m/>
    <m/>
    <m/>
    <m/>
    <m/>
    <m/>
    <s v="I"/>
    <s v="A"/>
    <m/>
    <m/>
    <m/>
    <s v="No"/>
    <d v="2017-07-12T00:00:00"/>
    <m/>
    <m/>
    <m/>
    <m/>
    <m/>
  </r>
  <r>
    <n v="202"/>
    <x v="1"/>
    <s v="Agri Warehouse Supervisor"/>
    <s v="AGR/Q7510"/>
    <n v="5"/>
    <m/>
    <m/>
    <m/>
    <m/>
    <m/>
    <n v="5"/>
    <n v="1"/>
    <s v="8th Class"/>
    <m/>
    <m/>
    <m/>
    <m/>
    <m/>
    <m/>
    <m/>
    <m/>
    <m/>
    <m/>
    <s v="I"/>
    <s v="A"/>
    <m/>
    <m/>
    <m/>
    <s v="No"/>
    <d v="2017-07-12T00:00:00"/>
    <m/>
    <m/>
    <m/>
    <m/>
    <m/>
  </r>
  <r>
    <n v="203"/>
    <x v="1"/>
    <s v="Plant Tissue Culture Technician"/>
    <s v="AGR/Q8101"/>
    <n v="4"/>
    <m/>
    <m/>
    <m/>
    <m/>
    <m/>
    <n v="4"/>
    <n v="1"/>
    <s v="Class X"/>
    <m/>
    <m/>
    <m/>
    <m/>
    <m/>
    <m/>
    <m/>
    <m/>
    <m/>
    <m/>
    <s v="I"/>
    <s v="A"/>
    <m/>
    <m/>
    <m/>
    <s v="No"/>
    <d v="2017-07-12T00:00:00"/>
    <m/>
    <m/>
    <m/>
    <m/>
    <m/>
  </r>
  <r>
    <n v="204"/>
    <x v="1"/>
    <s v="Heritage Gardener"/>
    <s v="AGR/Q0810"/>
    <n v="5"/>
    <m/>
    <m/>
    <m/>
    <n v="6"/>
    <m/>
    <n v="6"/>
    <n v="1"/>
    <s v="Class 10th passed"/>
    <m/>
    <m/>
    <m/>
    <m/>
    <m/>
    <m/>
    <m/>
    <m/>
    <m/>
    <m/>
    <s v="II"/>
    <s v="A"/>
    <m/>
    <m/>
    <m/>
    <s v="No"/>
    <d v="2017-10-25T00:00:00"/>
    <m/>
    <m/>
    <m/>
    <m/>
    <s v="Provisional QP for Special Project"/>
  </r>
  <r>
    <n v="205"/>
    <x v="2"/>
    <s v="Advance Pattern Maker (CAD-CAM)"/>
    <s v="AMH/Q1101"/>
    <n v="5"/>
    <m/>
    <m/>
    <m/>
    <m/>
    <m/>
    <n v="3"/>
    <n v="1"/>
    <s v="Class X"/>
    <m/>
    <m/>
    <n v="360"/>
    <m/>
    <m/>
    <m/>
    <m/>
    <m/>
    <m/>
    <m/>
    <s v="I"/>
    <m/>
    <m/>
    <m/>
    <m/>
    <s v="No"/>
    <m/>
    <s v="8th Meeting"/>
    <m/>
    <m/>
    <m/>
    <m/>
  </r>
  <r>
    <n v="206"/>
    <x v="2"/>
    <s v="Assistant Designer- Home Furnishing"/>
    <s v="AMH/Q1220"/>
    <n v="4"/>
    <m/>
    <m/>
    <m/>
    <m/>
    <m/>
    <n v="6"/>
    <n v="1"/>
    <s v="Class X"/>
    <m/>
    <m/>
    <n v="500"/>
    <m/>
    <m/>
    <m/>
    <m/>
    <m/>
    <m/>
    <m/>
    <s v="I"/>
    <m/>
    <m/>
    <m/>
    <m/>
    <s v="No"/>
    <m/>
    <s v="11th Meeting"/>
    <m/>
    <m/>
    <m/>
    <m/>
  </r>
  <r>
    <n v="207"/>
    <x v="2"/>
    <s v="Assistant Designer- Made ups"/>
    <s v="AMH/Q1230"/>
    <n v="4"/>
    <m/>
    <m/>
    <m/>
    <m/>
    <m/>
    <n v="6"/>
    <n v="1"/>
    <s v="Class VII"/>
    <m/>
    <m/>
    <n v="500"/>
    <m/>
    <m/>
    <m/>
    <m/>
    <m/>
    <m/>
    <m/>
    <s v="I"/>
    <m/>
    <m/>
    <m/>
    <m/>
    <s v="No"/>
    <m/>
    <s v="11th Meeting"/>
    <m/>
    <m/>
    <m/>
    <m/>
  </r>
  <r>
    <n v="208"/>
    <x v="2"/>
    <s v="Assistant Fashion Designer"/>
    <s v="AMH/Q1210"/>
    <n v="4"/>
    <m/>
    <m/>
    <m/>
    <m/>
    <m/>
    <n v="5"/>
    <n v="1"/>
    <s v="High School Education"/>
    <m/>
    <m/>
    <n v="500"/>
    <m/>
    <m/>
    <m/>
    <m/>
    <m/>
    <m/>
    <m/>
    <s v="I"/>
    <m/>
    <m/>
    <m/>
    <m/>
    <s v="No"/>
    <m/>
    <s v="11th Meeting"/>
    <m/>
    <m/>
    <m/>
    <m/>
  </r>
  <r>
    <n v="209"/>
    <x v="2"/>
    <s v="Boutique Manager"/>
    <s v="AMH/Q1910"/>
    <n v="7"/>
    <m/>
    <m/>
    <m/>
    <m/>
    <m/>
    <n v="5"/>
    <n v="1"/>
    <s v="VIII"/>
    <m/>
    <m/>
    <n v="600"/>
    <m/>
    <m/>
    <m/>
    <m/>
    <m/>
    <m/>
    <m/>
    <s v="I"/>
    <m/>
    <m/>
    <m/>
    <m/>
    <s v="No"/>
    <m/>
    <s v="11th Meeting"/>
    <m/>
    <m/>
    <m/>
    <m/>
  </r>
  <r>
    <n v="210"/>
    <x v="2"/>
    <s v="Cutting Supervisor"/>
    <s v="AMH/Q0610"/>
    <n v="5"/>
    <m/>
    <m/>
    <m/>
    <m/>
    <m/>
    <n v="6"/>
    <n v="1"/>
    <s v="10th Class /be able to swim"/>
    <m/>
    <m/>
    <n v="300"/>
    <m/>
    <m/>
    <m/>
    <m/>
    <m/>
    <m/>
    <m/>
    <s v="I"/>
    <m/>
    <m/>
    <m/>
    <m/>
    <s v="Yes"/>
    <m/>
    <s v="11th Meeting"/>
    <m/>
    <m/>
    <m/>
    <m/>
  </r>
  <r>
    <n v="211"/>
    <x v="2"/>
    <s v="Embroidery Machine Operator"/>
    <s v="AMH/Q0801"/>
    <n v="4"/>
    <m/>
    <m/>
    <m/>
    <m/>
    <m/>
    <n v="5"/>
    <n v="1"/>
    <s v="Class XII preferably with Biology"/>
    <m/>
    <m/>
    <n v="270"/>
    <m/>
    <m/>
    <m/>
    <m/>
    <m/>
    <m/>
    <m/>
    <s v="I"/>
    <m/>
    <m/>
    <m/>
    <s v="GAR502"/>
    <s v="Yes"/>
    <m/>
    <s v="8th Meeting"/>
    <m/>
    <m/>
    <m/>
    <m/>
  </r>
  <r>
    <n v="212"/>
    <x v="2"/>
    <s v="Export Assistant"/>
    <s v="AMH/Q1601"/>
    <n v="4"/>
    <m/>
    <m/>
    <m/>
    <m/>
    <m/>
    <n v="5"/>
    <n v="1"/>
    <s v="10+2 or equivalent"/>
    <n v="90"/>
    <n v="180"/>
    <n v="270"/>
    <m/>
    <m/>
    <m/>
    <m/>
    <m/>
    <s v="Yes"/>
    <s v="Yes"/>
    <s v="I"/>
    <s v="A"/>
    <s v="Yes"/>
    <m/>
    <m/>
    <s v="Yes"/>
    <m/>
    <s v="7th Meeting"/>
    <m/>
    <m/>
    <m/>
    <m/>
  </r>
  <r>
    <n v="213"/>
    <x v="2"/>
    <s v="Export Executive "/>
    <s v="AMH/Q1602"/>
    <n v="5"/>
    <m/>
    <m/>
    <m/>
    <m/>
    <m/>
    <n v="7"/>
    <n v="1"/>
    <s v="10+2 or equivalent"/>
    <m/>
    <m/>
    <n v="270"/>
    <m/>
    <m/>
    <m/>
    <m/>
    <m/>
    <m/>
    <m/>
    <s v="I"/>
    <m/>
    <m/>
    <m/>
    <m/>
    <s v="Yes"/>
    <m/>
    <s v="7th Meeting"/>
    <m/>
    <m/>
    <m/>
    <m/>
  </r>
  <r>
    <n v="214"/>
    <x v="2"/>
    <s v="Export Manager"/>
    <s v="AMH/Q1603"/>
    <n v="6"/>
    <m/>
    <m/>
    <m/>
    <m/>
    <m/>
    <n v="8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5"/>
    <x v="2"/>
    <s v="Fabric Checker"/>
    <s v="AMH/Q0101"/>
    <n v="4"/>
    <m/>
    <m/>
    <m/>
    <m/>
    <m/>
    <n v="4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6"/>
    <x v="2"/>
    <s v="Fabric Cutter - Apparel, Made-Ups &amp; Home Furnishing"/>
    <s v="AMH/Q1510"/>
    <n v="4"/>
    <m/>
    <m/>
    <m/>
    <m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m/>
    <s v="I"/>
    <m/>
    <m/>
    <m/>
    <m/>
    <s v="Yes"/>
    <m/>
    <s v="11th Meeting"/>
    <m/>
    <m/>
    <m/>
    <m/>
  </r>
  <r>
    <n v="217"/>
    <x v="2"/>
    <s v="Factory Compliance Auditor"/>
    <s v="AMH/Q2201"/>
    <n v="6"/>
    <m/>
    <m/>
    <m/>
    <m/>
    <m/>
    <n v="5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8"/>
    <x v="2"/>
    <s v="Fashion Designer"/>
    <s v="AMH/Q1201"/>
    <n v="5"/>
    <m/>
    <m/>
    <m/>
    <m/>
    <m/>
    <n v="5"/>
    <n v="1"/>
    <s v="Class VIII"/>
    <n v="210"/>
    <n v="510"/>
    <n v="720"/>
    <m/>
    <m/>
    <m/>
    <m/>
    <m/>
    <s v="Yes"/>
    <m/>
    <s v="I"/>
    <m/>
    <m/>
    <m/>
    <m/>
    <s v="No"/>
    <m/>
    <s v="8th Meeting"/>
    <m/>
    <m/>
    <m/>
    <m/>
  </r>
  <r>
    <n v="219"/>
    <x v="2"/>
    <s v="Finisher"/>
    <s v="AMH/Q2255"/>
    <n v="4"/>
    <m/>
    <m/>
    <m/>
    <m/>
    <m/>
    <n v="5"/>
    <n v="1"/>
    <s v="Graduate in any stream"/>
    <m/>
    <m/>
    <n v="300"/>
    <m/>
    <m/>
    <m/>
    <m/>
    <m/>
    <m/>
    <m/>
    <s v="I"/>
    <m/>
    <m/>
    <m/>
    <s v="GAR505"/>
    <s v="Yes"/>
    <m/>
    <s v="11th Meeting"/>
    <m/>
    <m/>
    <m/>
    <m/>
  </r>
  <r>
    <n v="220"/>
    <x v="2"/>
    <s v="Framer-Computerized Embroidery Machine"/>
    <s v="AMH/Q1301"/>
    <n v="4"/>
    <m/>
    <m/>
    <m/>
    <m/>
    <m/>
    <n v="5"/>
    <n v="1"/>
    <s v="12th Class,  preferably"/>
    <m/>
    <m/>
    <n v="200"/>
    <m/>
    <m/>
    <m/>
    <m/>
    <m/>
    <m/>
    <m/>
    <s v="I"/>
    <m/>
    <m/>
    <m/>
    <s v="GAR603"/>
    <s v="Yes"/>
    <m/>
    <s v="8th Meeting"/>
    <m/>
    <m/>
    <m/>
    <m/>
  </r>
  <r>
    <n v="221"/>
    <x v="2"/>
    <s v="Garment Cutter-CAM"/>
    <s v="AMH/Q1501"/>
    <n v="4"/>
    <m/>
    <m/>
    <m/>
    <m/>
    <m/>
    <n v="5"/>
    <n v="1"/>
    <s v="5th standard, preferably"/>
    <m/>
    <m/>
    <n v="540"/>
    <m/>
    <m/>
    <m/>
    <m/>
    <m/>
    <m/>
    <m/>
    <s v="I"/>
    <m/>
    <m/>
    <m/>
    <m/>
    <s v="No"/>
    <m/>
    <s v="8th Meeting"/>
    <m/>
    <m/>
    <m/>
    <m/>
  </r>
  <r>
    <n v="222"/>
    <x v="2"/>
    <s v="Hand Embroiderer"/>
    <s v="AMH/Q1001"/>
    <n v="4"/>
    <m/>
    <m/>
    <m/>
    <m/>
    <m/>
    <n v="5"/>
    <n v="1"/>
    <s v="Preferably Class 10th"/>
    <n v="60"/>
    <n v="140"/>
    <n v="200"/>
    <m/>
    <m/>
    <m/>
    <m/>
    <m/>
    <s v="Yes"/>
    <s v="Yes"/>
    <s v="I"/>
    <s v="A"/>
    <s v="Yes"/>
    <m/>
    <s v="GAR514"/>
    <s v="Yes"/>
    <m/>
    <s v="7th Meeting"/>
    <m/>
    <m/>
    <m/>
    <m/>
  </r>
  <r>
    <n v="223"/>
    <x v="2"/>
    <s v="Hand Embroiderer (Addawala)"/>
    <s v="AMH/Q1010"/>
    <n v="3"/>
    <m/>
    <m/>
    <m/>
    <m/>
    <m/>
    <n v="5"/>
    <n v="1"/>
    <s v="5th standard, preferably"/>
    <m/>
    <m/>
    <n v="200"/>
    <m/>
    <m/>
    <m/>
    <m/>
    <m/>
    <m/>
    <m/>
    <s v="I"/>
    <m/>
    <m/>
    <m/>
    <m/>
    <s v="Yes"/>
    <m/>
    <s v="11th Meeting"/>
    <m/>
    <m/>
    <m/>
    <m/>
  </r>
  <r>
    <n v="224"/>
    <x v="2"/>
    <s v="Industrial Engineer (IE) Executive"/>
    <s v="AMH/Q2001"/>
    <n v="6"/>
    <m/>
    <m/>
    <m/>
    <m/>
    <m/>
    <n v="6"/>
    <n v="1"/>
    <s v="5th standard, preferably"/>
    <m/>
    <m/>
    <n v="360"/>
    <m/>
    <m/>
    <m/>
    <m/>
    <m/>
    <m/>
    <m/>
    <s v="I"/>
    <m/>
    <m/>
    <m/>
    <m/>
    <s v="No"/>
    <m/>
    <s v="7th Meeting"/>
    <m/>
    <m/>
    <m/>
    <m/>
  </r>
  <r>
    <n v="225"/>
    <x v="2"/>
    <s v="Inline Checker"/>
    <s v="AMH/Q0102"/>
    <n v="3"/>
    <m/>
    <m/>
    <m/>
    <m/>
    <m/>
    <n v="4"/>
    <n v="1"/>
    <s v="10th Standard, preferably"/>
    <n v="85"/>
    <n v="185"/>
    <n v="270"/>
    <m/>
    <m/>
    <m/>
    <m/>
    <m/>
    <s v="Yes"/>
    <s v="Yes"/>
    <s v="I"/>
    <s v="A"/>
    <s v="Yes"/>
    <m/>
    <m/>
    <s v="Yes"/>
    <m/>
    <s v="8th Meeting"/>
    <m/>
    <m/>
    <m/>
    <m/>
  </r>
  <r>
    <n v="226"/>
    <x v="2"/>
    <s v="Layerman"/>
    <s v="AMH/Q0201"/>
    <n v="3"/>
    <m/>
    <m/>
    <m/>
    <m/>
    <m/>
    <n v="4"/>
    <n v="1"/>
    <s v="Preferably, 8th Standard"/>
    <m/>
    <m/>
    <n v="120"/>
    <m/>
    <m/>
    <m/>
    <m/>
    <m/>
    <m/>
    <m/>
    <s v="I"/>
    <m/>
    <m/>
    <m/>
    <m/>
    <s v="No"/>
    <m/>
    <s v="7th Meeting"/>
    <m/>
    <m/>
    <m/>
    <m/>
  </r>
  <r>
    <n v="227"/>
    <x v="2"/>
    <s v="Line Supervisor Stitching"/>
    <s v="AMH/Q0601"/>
    <n v="5"/>
    <m/>
    <m/>
    <m/>
    <m/>
    <m/>
    <n v="5"/>
    <n v="1"/>
    <s v="Preferable 12th standard passed"/>
    <m/>
    <m/>
    <n v="720"/>
    <m/>
    <m/>
    <m/>
    <m/>
    <m/>
    <m/>
    <m/>
    <s v="I"/>
    <m/>
    <m/>
    <m/>
    <m/>
    <s v="No"/>
    <m/>
    <s v="11th Meeting"/>
    <m/>
    <m/>
    <m/>
    <m/>
  </r>
  <r>
    <n v="228"/>
    <x v="2"/>
    <s v="Machine Maintenance Mechanic (Sewing Machine)"/>
    <s v="AMH/Q1901"/>
    <n v="5"/>
    <m/>
    <m/>
    <m/>
    <m/>
    <m/>
    <n v="4"/>
    <n v="1"/>
    <s v="Preferable primary education"/>
    <m/>
    <m/>
    <n v="540"/>
    <m/>
    <m/>
    <m/>
    <m/>
    <m/>
    <m/>
    <m/>
    <s v="I"/>
    <m/>
    <m/>
    <m/>
    <s v="GAR504"/>
    <s v="No"/>
    <m/>
    <s v="8th Meeting"/>
    <m/>
    <m/>
    <m/>
    <m/>
  </r>
  <r>
    <n v="229"/>
    <x v="2"/>
    <s v="Measurement Checker"/>
    <s v="AMH/Q0103"/>
    <n v="4"/>
    <m/>
    <m/>
    <m/>
    <m/>
    <m/>
    <n v="4"/>
    <n v="1"/>
    <s v="Preferably primary education"/>
    <m/>
    <m/>
    <n v="270"/>
    <m/>
    <m/>
    <m/>
    <m/>
    <m/>
    <m/>
    <m/>
    <s v="I"/>
    <m/>
    <m/>
    <m/>
    <m/>
    <s v="Yes"/>
    <m/>
    <s v="8th Meeting"/>
    <m/>
    <m/>
    <m/>
    <m/>
  </r>
  <r>
    <n v="230"/>
    <x v="2"/>
    <s v="Merchandiser"/>
    <s v="AMH/Q0901"/>
    <n v="5"/>
    <m/>
    <m/>
    <m/>
    <m/>
    <m/>
    <n v="6"/>
    <n v="1"/>
    <s v="Preferable Diploma"/>
    <n v="200"/>
    <n v="340"/>
    <n v="540"/>
    <m/>
    <m/>
    <m/>
    <m/>
    <m/>
    <s v="Yes"/>
    <m/>
    <s v="I"/>
    <m/>
    <m/>
    <m/>
    <m/>
    <s v="No"/>
    <m/>
    <s v="7th Meeting"/>
    <m/>
    <m/>
    <m/>
    <m/>
  </r>
  <r>
    <n v="231"/>
    <x v="2"/>
    <s v="Merchandiser - Made-ups &amp; Home Furnishing"/>
    <s v="AMH/Q0911"/>
    <n v="5"/>
    <m/>
    <m/>
    <m/>
    <m/>
    <m/>
    <n v="5"/>
    <n v="1"/>
    <s v="Graduate, preferably"/>
    <m/>
    <m/>
    <n v="540"/>
    <m/>
    <m/>
    <m/>
    <m/>
    <m/>
    <m/>
    <m/>
    <s v="I"/>
    <m/>
    <m/>
    <m/>
    <m/>
    <s v="No"/>
    <m/>
    <s v="11th Meeting"/>
    <m/>
    <m/>
    <m/>
    <m/>
  </r>
  <r>
    <n v="232"/>
    <x v="2"/>
    <s v="Online Sample Designer"/>
    <s v="AMH/Q1215"/>
    <n v="7"/>
    <m/>
    <m/>
    <m/>
    <m/>
    <m/>
    <n v="5"/>
    <n v="1"/>
    <s v="Diploma/Degree in Textile/Fashion/Garment, Preferably"/>
    <m/>
    <m/>
    <n v="600"/>
    <m/>
    <m/>
    <m/>
    <m/>
    <m/>
    <m/>
    <m/>
    <s v="I"/>
    <m/>
    <m/>
    <m/>
    <m/>
    <s v="No"/>
    <m/>
    <s v="11th Meeting"/>
    <m/>
    <m/>
    <m/>
    <m/>
  </r>
  <r>
    <n v="233"/>
    <x v="2"/>
    <s v="Packer"/>
    <s v="AMH/Q1407"/>
    <n v="3"/>
    <m/>
    <m/>
    <m/>
    <m/>
    <m/>
    <n v="5"/>
    <n v="1"/>
    <s v="8th Class"/>
    <n v="60"/>
    <n v="120"/>
    <n v="180"/>
    <m/>
    <m/>
    <m/>
    <m/>
    <m/>
    <s v="Yes"/>
    <s v="Yes"/>
    <s v="I"/>
    <s v="A"/>
    <s v="Yes"/>
    <m/>
    <s v="GAR505"/>
    <s v="Yes"/>
    <m/>
    <s v="11th Meeting"/>
    <m/>
    <m/>
    <m/>
    <m/>
  </r>
  <r>
    <n v="234"/>
    <x v="2"/>
    <s v="Pattern Master"/>
    <s v="AMH/Q1105"/>
    <n v="5"/>
    <m/>
    <m/>
    <m/>
    <m/>
    <m/>
    <n v="5"/>
    <n v="1"/>
    <s v="12th Class, Preferably"/>
    <m/>
    <m/>
    <n v="720"/>
    <m/>
    <m/>
    <m/>
    <m/>
    <m/>
    <m/>
    <m/>
    <s v="I"/>
    <m/>
    <m/>
    <m/>
    <m/>
    <s v="No"/>
    <m/>
    <s v="13th Meeting"/>
    <m/>
    <m/>
    <m/>
    <m/>
  </r>
  <r>
    <n v="235"/>
    <x v="2"/>
    <s v="Pressman"/>
    <s v="AMH/Q0401"/>
    <n v="4"/>
    <m/>
    <m/>
    <m/>
    <m/>
    <m/>
    <n v="4"/>
    <n v="1"/>
    <s v="5th Class ,Preferably"/>
    <n v="85"/>
    <n v="185"/>
    <n v="270"/>
    <m/>
    <m/>
    <m/>
    <m/>
    <m/>
    <s v="Yes"/>
    <s v="Yes"/>
    <s v="I"/>
    <s v="A"/>
    <s v="Yes"/>
    <m/>
    <s v="GAR505"/>
    <s v="Yes"/>
    <m/>
    <s v="8th Meeting"/>
    <m/>
    <m/>
    <m/>
    <m/>
  </r>
  <r>
    <n v="236"/>
    <x v="2"/>
    <s v="Processing Supervisor-Dyeing and Printing "/>
    <s v="AMH/Q0615"/>
    <n v="5"/>
    <m/>
    <m/>
    <m/>
    <m/>
    <m/>
    <n v="6"/>
    <n v="1"/>
    <s v="12th Class, Preferably"/>
    <m/>
    <m/>
    <n v="500"/>
    <m/>
    <m/>
    <m/>
    <m/>
    <m/>
    <m/>
    <m/>
    <s v="I"/>
    <m/>
    <m/>
    <m/>
    <m/>
    <s v="No"/>
    <m/>
    <s v="11th Meeting"/>
    <m/>
    <m/>
    <m/>
    <m/>
  </r>
  <r>
    <n v="237"/>
    <x v="2"/>
    <s v="Production Supervisor (Sewing)"/>
    <s v="AMH/Q2101"/>
    <n v="5"/>
    <m/>
    <m/>
    <m/>
    <m/>
    <m/>
    <n v="7"/>
    <n v="1"/>
    <s v="Graduate, preferably"/>
    <n v="210"/>
    <n v="510"/>
    <n v="720"/>
    <m/>
    <m/>
    <m/>
    <m/>
    <m/>
    <s v="Yes"/>
    <s v="Yes"/>
    <s v="I"/>
    <m/>
    <m/>
    <s v="Cat 1 (Phase 1)"/>
    <m/>
    <s v="Yes"/>
    <m/>
    <s v="7th Meeting"/>
    <m/>
    <m/>
    <m/>
    <m/>
  </r>
  <r>
    <n v="238"/>
    <x v="2"/>
    <s v="Q C Executive-Sewing Line"/>
    <s v="AMH/Q1401"/>
    <n v="5"/>
    <m/>
    <m/>
    <m/>
    <m/>
    <m/>
    <n v="6"/>
    <n v="1"/>
    <s v="Graduate/Equivalent, preferably"/>
    <m/>
    <m/>
    <n v="720"/>
    <m/>
    <m/>
    <m/>
    <m/>
    <m/>
    <m/>
    <m/>
    <s v="I"/>
    <m/>
    <m/>
    <m/>
    <m/>
    <s v="No"/>
    <m/>
    <s v="7th Meeting"/>
    <m/>
    <m/>
    <m/>
    <m/>
  </r>
  <r>
    <n v="239"/>
    <x v="2"/>
    <s v="Quality Assessor"/>
    <s v="AMH/Q1701"/>
    <n v="5"/>
    <m/>
    <m/>
    <m/>
    <m/>
    <m/>
    <n v="5"/>
    <n v="1"/>
    <s v="12th Class /Equivalent, preferably"/>
    <m/>
    <m/>
    <n v="540"/>
    <m/>
    <m/>
    <m/>
    <m/>
    <m/>
    <m/>
    <m/>
    <s v="I"/>
    <m/>
    <m/>
    <m/>
    <m/>
    <s v="No"/>
    <m/>
    <s v="8th Meeting"/>
    <m/>
    <m/>
    <m/>
    <m/>
  </r>
  <r>
    <n v="240"/>
    <x v="2"/>
    <s v="Record Keeper"/>
    <s v="AMH/Q1920"/>
    <n v="4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11th Meeting"/>
    <m/>
    <m/>
    <m/>
    <m/>
  </r>
  <r>
    <n v="241"/>
    <x v="2"/>
    <s v="Sampling Coordinator"/>
    <s v="AMH/Q1801"/>
    <n v="5"/>
    <m/>
    <m/>
    <m/>
    <m/>
    <m/>
    <n v="4"/>
    <n v="1"/>
    <s v="Graduate, with legal/social/technical specialization, preferably"/>
    <m/>
    <m/>
    <n v="360"/>
    <m/>
    <m/>
    <m/>
    <m/>
    <m/>
    <m/>
    <m/>
    <s v="I"/>
    <m/>
    <m/>
    <m/>
    <m/>
    <s v="No"/>
    <m/>
    <s v="8th Meeting"/>
    <m/>
    <m/>
    <m/>
    <m/>
  </r>
  <r>
    <n v="242"/>
    <x v="2"/>
    <s v="Sampling Tailor"/>
    <s v="AMH/Q0701"/>
    <n v="4"/>
    <m/>
    <m/>
    <m/>
    <m/>
    <m/>
    <n v="6"/>
    <n v="1"/>
    <s v="8th Class, Preferably"/>
    <m/>
    <m/>
    <n v="720"/>
    <m/>
    <m/>
    <m/>
    <m/>
    <m/>
    <m/>
    <m/>
    <s v="I"/>
    <m/>
    <m/>
    <m/>
    <m/>
    <s v="No"/>
    <m/>
    <s v="8th Meeting"/>
    <m/>
    <m/>
    <m/>
    <m/>
  </r>
  <r>
    <n v="243"/>
    <x v="2"/>
    <s v="Self Employed Tailor"/>
    <s v="AMH/Q1947"/>
    <n v="4"/>
    <m/>
    <m/>
    <m/>
    <m/>
    <m/>
    <n v="6"/>
    <n v="1"/>
    <s v="8th Class, Preferably"/>
    <n v="80"/>
    <n v="260"/>
    <n v="340"/>
    <m/>
    <m/>
    <m/>
    <m/>
    <m/>
    <s v="Yes"/>
    <s v="Yes"/>
    <s v="I"/>
    <s v="A"/>
    <s v="Yes"/>
    <m/>
    <s v="GAR516"/>
    <s v="Yes"/>
    <m/>
    <s v="13th Meeting"/>
    <m/>
    <m/>
    <m/>
    <m/>
  </r>
  <r>
    <n v="244"/>
    <x v="2"/>
    <s v="Sewing Machine Operator"/>
    <s v="AMH/Q0301"/>
    <n v="4"/>
    <m/>
    <m/>
    <m/>
    <m/>
    <m/>
    <n v="5"/>
    <n v="1"/>
    <s v="5th Class ,Preferably"/>
    <n v="80"/>
    <n v="190"/>
    <n v="270"/>
    <m/>
    <m/>
    <m/>
    <m/>
    <m/>
    <s v="Yes"/>
    <s v="Yes"/>
    <s v="I"/>
    <s v="A"/>
    <s v="Yes"/>
    <m/>
    <m/>
    <s v="Yes"/>
    <m/>
    <s v="7th Meeting"/>
    <m/>
    <m/>
    <m/>
    <m/>
  </r>
  <r>
    <n v="245"/>
    <x v="2"/>
    <s v="Sewing Machine Operator- Knits"/>
    <s v="AMH/Q0305"/>
    <n v="4"/>
    <m/>
    <m/>
    <m/>
    <m/>
    <m/>
    <n v="5"/>
    <n v="1"/>
    <s v="5th Class"/>
    <n v="90"/>
    <n v="210"/>
    <n v="300"/>
    <m/>
    <m/>
    <m/>
    <m/>
    <m/>
    <s v="Yes"/>
    <s v="Yes"/>
    <s v="I"/>
    <s v="A"/>
    <s v="Yes"/>
    <m/>
    <m/>
    <s v="Yes"/>
    <m/>
    <s v="11th Meeting"/>
    <m/>
    <m/>
    <m/>
    <m/>
  </r>
  <r>
    <n v="246"/>
    <x v="2"/>
    <s v="Sourcing Manager"/>
    <s v="AMH/Q0920"/>
    <n v="7"/>
    <m/>
    <m/>
    <m/>
    <m/>
    <m/>
    <n v="6"/>
    <n v="1"/>
    <s v="Preferbaly, Diploma/Degree in textile engineering"/>
    <m/>
    <m/>
    <n v="600"/>
    <m/>
    <m/>
    <m/>
    <m/>
    <m/>
    <m/>
    <m/>
    <s v="I"/>
    <m/>
    <m/>
    <m/>
    <m/>
    <s v="No"/>
    <m/>
    <s v="11th Meeting"/>
    <m/>
    <m/>
    <m/>
    <m/>
  </r>
  <r>
    <n v="247"/>
    <x v="2"/>
    <s v="Specialized Sewing Machine Operator"/>
    <s v="AMH/Q2301"/>
    <n v="4"/>
    <m/>
    <m/>
    <m/>
    <m/>
    <m/>
    <n v="4"/>
    <n v="1"/>
    <s v="5th Class ,Preferably"/>
    <n v="70"/>
    <n v="170"/>
    <n v="240"/>
    <m/>
    <m/>
    <m/>
    <m/>
    <m/>
    <s v="Yes"/>
    <m/>
    <s v="I"/>
    <m/>
    <m/>
    <s v="Addl Ready"/>
    <s v="GAR515"/>
    <s v="Yes"/>
    <m/>
    <s v="7th Meeting"/>
    <m/>
    <m/>
    <m/>
    <m/>
  </r>
  <r>
    <n v="248"/>
    <x v="2"/>
    <s v="Store Keeper"/>
    <s v="AMH/Q0501"/>
    <n v="3"/>
    <m/>
    <m/>
    <m/>
    <m/>
    <m/>
    <n v="5"/>
    <n v="1"/>
    <s v="7th Class, Preferably"/>
    <m/>
    <m/>
    <n v="240"/>
    <m/>
    <m/>
    <m/>
    <m/>
    <m/>
    <m/>
    <m/>
    <s v="I"/>
    <m/>
    <m/>
    <m/>
    <m/>
    <s v="Yes"/>
    <m/>
    <s v="11th Meeting"/>
    <m/>
    <m/>
    <m/>
    <m/>
  </r>
  <r>
    <n v="249"/>
    <x v="2"/>
    <s v="Washing Machine Operator"/>
    <s v="AMH/Q1810"/>
    <n v="4"/>
    <m/>
    <m/>
    <m/>
    <m/>
    <m/>
    <n v="5"/>
    <n v="1"/>
    <s v="10th Class"/>
    <n v="90"/>
    <n v="210"/>
    <n v="300"/>
    <m/>
    <m/>
    <m/>
    <m/>
    <m/>
    <s v="Yes"/>
    <s v="Yes"/>
    <s v="I"/>
    <s v="A"/>
    <s v="Yes"/>
    <m/>
    <m/>
    <s v="Yes"/>
    <m/>
    <s v="13th Meeting"/>
    <m/>
    <m/>
    <m/>
    <m/>
  </r>
  <r>
    <n v="250"/>
    <x v="3"/>
    <s v="2W-Delivery  Associate"/>
    <s v="ASC/Q9710"/>
    <n v="3"/>
    <m/>
    <m/>
    <m/>
    <m/>
    <m/>
    <n v="4"/>
    <n v="1"/>
    <s v="10th Class"/>
    <m/>
    <m/>
    <n v="270"/>
    <m/>
    <m/>
    <m/>
    <m/>
    <m/>
    <m/>
    <m/>
    <m/>
    <m/>
    <m/>
    <m/>
    <m/>
    <s v="Yes"/>
    <m/>
    <s v="9th Meeting"/>
    <m/>
    <m/>
    <m/>
    <m/>
  </r>
  <r>
    <n v="251"/>
    <x v="3"/>
    <s v="AC Specialist"/>
    <s v="ASC/Q1416"/>
    <n v="4"/>
    <m/>
    <m/>
    <m/>
    <m/>
    <m/>
    <n v="6"/>
    <n v="1"/>
    <s v="ITI in Automobile or 10th Class "/>
    <m/>
    <m/>
    <n v="400"/>
    <m/>
    <m/>
    <m/>
    <m/>
    <m/>
    <m/>
    <m/>
    <m/>
    <m/>
    <m/>
    <m/>
    <s v="REF704"/>
    <s v="Yes"/>
    <m/>
    <s v="8th Meeting"/>
    <m/>
    <m/>
    <m/>
    <m/>
  </r>
  <r>
    <n v="252"/>
    <x v="3"/>
    <s v="Accessory Fitter"/>
    <s v="ASC/Q1102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253"/>
    <x v="3"/>
    <s v="Ambulance Driver"/>
    <s v="ASC/Q9706"/>
    <n v="4"/>
    <m/>
    <m/>
    <m/>
    <m/>
    <m/>
    <n v="4"/>
    <n v="1"/>
    <s v="10th Class"/>
    <m/>
    <m/>
    <n v="400"/>
    <m/>
    <m/>
    <m/>
    <m/>
    <m/>
    <m/>
    <m/>
    <m/>
    <m/>
    <m/>
    <m/>
    <m/>
    <s v="Yes"/>
    <m/>
    <s v="8th Meeting"/>
    <m/>
    <m/>
    <m/>
    <m/>
  </r>
  <r>
    <n v="254"/>
    <x v="3"/>
    <s v="Area Manager (Auto Components)"/>
    <s v="ASC/Q1702"/>
    <n v="7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m/>
    <s v="No"/>
    <m/>
    <s v="9th Meeting"/>
    <m/>
    <m/>
    <m/>
    <m/>
  </r>
  <r>
    <n v="255"/>
    <x v="3"/>
    <s v="Area Parts Manager"/>
    <s v="ASC/Q0605"/>
    <n v="5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m/>
    <s v="Yes"/>
    <m/>
    <s v="9th Meeting"/>
    <m/>
    <m/>
    <m/>
    <m/>
  </r>
  <r>
    <n v="256"/>
    <x v="3"/>
    <s v="Area Service Manager"/>
    <s v="ASC/Q0603"/>
    <n v="6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m/>
    <s v="No"/>
    <m/>
    <s v="9th Meeting"/>
    <m/>
    <m/>
    <m/>
    <m/>
  </r>
  <r>
    <n v="257"/>
    <x v="3"/>
    <s v="Area Technical Lead"/>
    <s v="ASC/Q0601"/>
    <n v="6"/>
    <m/>
    <m/>
    <m/>
    <m/>
    <m/>
    <n v="5"/>
    <n v="1"/>
    <s v="B.Tech/ B.E. in any discipline"/>
    <m/>
    <m/>
    <n v="550"/>
    <m/>
    <m/>
    <m/>
    <m/>
    <m/>
    <m/>
    <m/>
    <m/>
    <m/>
    <m/>
    <m/>
    <m/>
    <s v="No"/>
    <m/>
    <s v="9th Meeting"/>
    <m/>
    <m/>
    <m/>
    <m/>
  </r>
  <r>
    <n v="258"/>
    <x v="3"/>
    <s v="Assembly Line Machine Setter"/>
    <s v="ASC/Q3603"/>
    <n v="6"/>
    <m/>
    <m/>
    <m/>
    <m/>
    <m/>
    <n v="6"/>
    <n v="1"/>
    <s v="Diploma in Mechanical Engineering/BSc"/>
    <m/>
    <m/>
    <n v="450"/>
    <m/>
    <m/>
    <m/>
    <m/>
    <m/>
    <m/>
    <m/>
    <m/>
    <m/>
    <m/>
    <m/>
    <m/>
    <s v="No"/>
    <m/>
    <s v="9th Meeting"/>
    <m/>
    <m/>
    <m/>
    <m/>
  </r>
  <r>
    <n v="259"/>
    <x v="3"/>
    <s v="Assembly Line Supervisor"/>
    <s v="ASC/Q3602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260"/>
    <x v="3"/>
    <s v="Auto Body Technician Level 3"/>
    <s v="ASC/Q1410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261"/>
    <x v="3"/>
    <s v="Auto Body Technician Level 4"/>
    <s v="ASC/Q1405"/>
    <n v="4"/>
    <m/>
    <m/>
    <m/>
    <m/>
    <m/>
    <n v="5"/>
    <n v="1"/>
    <s v="10th Class"/>
    <m/>
    <m/>
    <n v="400"/>
    <m/>
    <m/>
    <m/>
    <m/>
    <m/>
    <m/>
    <m/>
    <m/>
    <m/>
    <m/>
    <m/>
    <s v="AUR709"/>
    <s v="Yes"/>
    <m/>
    <s v="8th Meeting"/>
    <m/>
    <m/>
    <m/>
    <m/>
  </r>
  <r>
    <n v="262"/>
    <x v="3"/>
    <s v="Auto Component Assembly Fitter"/>
    <s v="ASC/Q3701"/>
    <n v="4"/>
    <m/>
    <m/>
    <m/>
    <m/>
    <m/>
    <n v="6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263"/>
    <x v="3"/>
    <s v="Auto Rickshaw Driver"/>
    <s v="ASC/Q9713"/>
    <n v="4"/>
    <m/>
    <m/>
    <m/>
    <m/>
    <m/>
    <n v="3"/>
    <n v="1"/>
    <s v="8th Class"/>
    <m/>
    <m/>
    <n v="320"/>
    <m/>
    <m/>
    <m/>
    <m/>
    <m/>
    <m/>
    <m/>
    <m/>
    <m/>
    <m/>
    <m/>
    <m/>
    <s v="No"/>
    <m/>
    <s v="10th Meeting"/>
    <m/>
    <m/>
    <m/>
    <m/>
  </r>
  <r>
    <n v="264"/>
    <x v="3"/>
    <s v="Automation Specialist"/>
    <s v="ASC/Q6807"/>
    <n v="6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s v="No"/>
    <m/>
    <s v="10th Meeting"/>
    <m/>
    <m/>
    <m/>
    <m/>
  </r>
  <r>
    <n v="265"/>
    <x v="3"/>
    <s v="Automotive Body Painting Technician Level 3"/>
    <s v="ASC/Q3303"/>
    <n v="3"/>
    <m/>
    <m/>
    <m/>
    <m/>
    <m/>
    <n v="7"/>
    <n v="1"/>
    <s v="10th Class"/>
    <m/>
    <m/>
    <n v="300"/>
    <m/>
    <m/>
    <m/>
    <m/>
    <m/>
    <m/>
    <m/>
    <m/>
    <m/>
    <m/>
    <m/>
    <m/>
    <s v="No"/>
    <m/>
    <s v="8th Meeting"/>
    <m/>
    <m/>
    <m/>
    <m/>
  </r>
  <r>
    <n v="266"/>
    <x v="3"/>
    <s v="Automotive Electrician Level 4"/>
    <s v="ASC/Q1408"/>
    <n v="4"/>
    <m/>
    <m/>
    <m/>
    <m/>
    <m/>
    <n v="4"/>
    <n v="1"/>
    <s v="12th Class"/>
    <n v="150"/>
    <n v="250"/>
    <n v="400"/>
    <m/>
    <m/>
    <m/>
    <m/>
    <m/>
    <s v="Yes"/>
    <m/>
    <m/>
    <m/>
    <m/>
    <s v="Addl Ready"/>
    <s v="AUR707"/>
    <s v="Yes"/>
    <m/>
    <s v="8th Meeting"/>
    <m/>
    <m/>
    <m/>
    <m/>
  </r>
  <r>
    <n v="267"/>
    <x v="3"/>
    <s v="Automotive Engine Repair Technician Level 4"/>
    <s v="ASC/Q1409"/>
    <n v="4"/>
    <m/>
    <m/>
    <m/>
    <m/>
    <m/>
    <n v="4"/>
    <n v="1"/>
    <s v="ITI in Automobile"/>
    <n v="200"/>
    <n v="200"/>
    <n v="400"/>
    <m/>
    <m/>
    <m/>
    <m/>
    <m/>
    <s v="Yes"/>
    <m/>
    <m/>
    <m/>
    <m/>
    <s v="Addl Ready"/>
    <s v="AUR708"/>
    <s v="Yes"/>
    <m/>
    <s v="8th Meeting"/>
    <m/>
    <m/>
    <m/>
    <m/>
  </r>
  <r>
    <n v="268"/>
    <x v="3"/>
    <s v="Automotive Painting Technician Level 4"/>
    <s v="ASC/Q3304"/>
    <n v="4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s v="No"/>
    <m/>
    <s v="8th Meeting"/>
    <m/>
    <m/>
    <m/>
    <m/>
  </r>
  <r>
    <n v="269"/>
    <x v="3"/>
    <s v="Automotive Paintshop Assistant"/>
    <s v="ASC/Q3302"/>
    <n v="2"/>
    <m/>
    <m/>
    <m/>
    <m/>
    <m/>
    <n v="5"/>
    <n v="1"/>
    <s v="8th Class"/>
    <m/>
    <m/>
    <n v="250"/>
    <m/>
    <m/>
    <m/>
    <m/>
    <m/>
    <m/>
    <m/>
    <m/>
    <m/>
    <m/>
    <m/>
    <m/>
    <s v="No"/>
    <m/>
    <s v="8th Meeting"/>
    <m/>
    <m/>
    <m/>
    <m/>
  </r>
  <r>
    <n v="270"/>
    <x v="3"/>
    <s v="Automotive Sales Lead (Retail )"/>
    <s v="ASC/Q1007"/>
    <n v="7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s v="Yes"/>
    <m/>
    <s v="9th Meeting"/>
    <m/>
    <m/>
    <m/>
    <m/>
  </r>
  <r>
    <n v="271"/>
    <x v="3"/>
    <s v="Automotive Service Technician (Two and Three Wheelers)"/>
    <s v="ASC/Q1411"/>
    <n v="4"/>
    <m/>
    <m/>
    <m/>
    <m/>
    <m/>
    <n v="4"/>
    <n v="1"/>
    <s v="10th Class"/>
    <n v="175"/>
    <n v="275"/>
    <n v="450"/>
    <m/>
    <m/>
    <m/>
    <m/>
    <m/>
    <s v="Yes"/>
    <s v="Yes"/>
    <s v="I"/>
    <s v="C"/>
    <s v="Yes"/>
    <m/>
    <s v="AUR701"/>
    <s v="Yes"/>
    <m/>
    <s v="8th Meeting"/>
    <m/>
    <m/>
    <m/>
    <m/>
  </r>
  <r>
    <n v="272"/>
    <x v="3"/>
    <s v="Automotive Service Technician Level 3"/>
    <s v="ASC/Q1401"/>
    <n v="3"/>
    <m/>
    <m/>
    <m/>
    <m/>
    <m/>
    <n v="4"/>
    <n v="1"/>
    <s v="8th Class"/>
    <n v="190"/>
    <n v="256"/>
    <n v="446"/>
    <m/>
    <m/>
    <m/>
    <m/>
    <m/>
    <s v="Yes"/>
    <s v="Yes"/>
    <m/>
    <m/>
    <m/>
    <s v="Cat 1 (Phase 1)"/>
    <m/>
    <s v="Yes"/>
    <m/>
    <s v="8th Meeting"/>
    <m/>
    <m/>
    <m/>
    <m/>
  </r>
  <r>
    <n v="273"/>
    <x v="3"/>
    <s v="Automotive Service Technician Level 4"/>
    <s v="ASC/Q1402"/>
    <n v="4"/>
    <m/>
    <m/>
    <m/>
    <m/>
    <m/>
    <n v="5"/>
    <n v="1"/>
    <s v="10th Class"/>
    <n v="220"/>
    <n v="468"/>
    <n v="688"/>
    <m/>
    <m/>
    <m/>
    <m/>
    <m/>
    <s v="Yes"/>
    <m/>
    <m/>
    <m/>
    <m/>
    <m/>
    <s v="AUR702"/>
    <s v="Yes"/>
    <m/>
    <s v="8th Meeting"/>
    <m/>
    <m/>
    <m/>
    <m/>
  </r>
  <r>
    <n v="274"/>
    <x v="3"/>
    <s v="Automotive Service Technician Level 5"/>
    <s v="ASC/Q1403"/>
    <n v="5"/>
    <m/>
    <m/>
    <m/>
    <m/>
    <m/>
    <n v="6"/>
    <n v="1"/>
    <s v="Diploma in Mechanical/ Automobile Engineering"/>
    <n v="282"/>
    <n v="548"/>
    <n v="830"/>
    <m/>
    <m/>
    <m/>
    <m/>
    <m/>
    <s v="Yes"/>
    <m/>
    <m/>
    <m/>
    <m/>
    <s v="Addl Ready"/>
    <s v="AUR705, AUR706"/>
    <s v="No"/>
    <m/>
    <s v="8th Meeting"/>
    <m/>
    <m/>
    <m/>
    <m/>
  </r>
  <r>
    <n v="275"/>
    <x v="3"/>
    <s v="Automotive Service Technician Level 6"/>
    <s v="ASC/Q1404"/>
    <n v="6"/>
    <m/>
    <m/>
    <m/>
    <m/>
    <m/>
    <n v="8"/>
    <n v="1"/>
    <s v="Diploma in Mechanical/Automobile Engineering"/>
    <n v="347"/>
    <n v="603"/>
    <n v="950"/>
    <m/>
    <m/>
    <m/>
    <m/>
    <m/>
    <s v="Yes"/>
    <m/>
    <m/>
    <m/>
    <m/>
    <m/>
    <m/>
    <s v="No"/>
    <m/>
    <s v="10th Meeting"/>
    <m/>
    <m/>
    <m/>
    <m/>
  </r>
  <r>
    <n v="276"/>
    <x v="3"/>
    <s v="Body Shop In-Charge"/>
    <s v="ASC/Q1413"/>
    <n v="7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m/>
    <s v="No"/>
    <m/>
    <s v="9th Meeting"/>
    <m/>
    <m/>
    <m/>
    <m/>
  </r>
  <r>
    <n v="277"/>
    <x v="3"/>
    <s v="Brake Specialist"/>
    <s v="ASC/Q1414"/>
    <n v="4"/>
    <m/>
    <m/>
    <m/>
    <m/>
    <m/>
    <n v="4"/>
    <n v="1"/>
    <s v="ITI in Automobile or Class 10"/>
    <m/>
    <m/>
    <n v="380"/>
    <m/>
    <m/>
    <m/>
    <m/>
    <m/>
    <m/>
    <m/>
    <m/>
    <m/>
    <m/>
    <m/>
    <m/>
    <s v="Yes"/>
    <m/>
    <s v="8th Meeting"/>
    <m/>
    <m/>
    <m/>
    <m/>
  </r>
  <r>
    <n v="278"/>
    <x v="3"/>
    <s v="Casting Line In-Charge"/>
    <s v="ASC/Q3207"/>
    <n v="6"/>
    <m/>
    <m/>
    <m/>
    <m/>
    <m/>
    <n v="6"/>
    <n v="1"/>
    <s v="Diploma in Production/Foundry Engineering"/>
    <m/>
    <m/>
    <n v="450"/>
    <m/>
    <m/>
    <m/>
    <m/>
    <m/>
    <m/>
    <m/>
    <m/>
    <m/>
    <m/>
    <m/>
    <m/>
    <s v="No"/>
    <m/>
    <s v="9th Meeting"/>
    <m/>
    <m/>
    <m/>
    <m/>
  </r>
  <r>
    <n v="279"/>
    <x v="3"/>
    <s v="Casting Supervisor"/>
    <s v="ASC/Q3206"/>
    <n v="5"/>
    <m/>
    <m/>
    <m/>
    <m/>
    <m/>
    <n v="6"/>
    <n v="1"/>
    <s v="ITI – Mechanical"/>
    <m/>
    <m/>
    <n v="450"/>
    <m/>
    <m/>
    <m/>
    <m/>
    <m/>
    <m/>
    <m/>
    <m/>
    <m/>
    <m/>
    <m/>
    <m/>
    <s v="No"/>
    <m/>
    <s v="9th Meeting"/>
    <m/>
    <m/>
    <m/>
    <m/>
  </r>
  <r>
    <n v="280"/>
    <x v="3"/>
    <s v="Casting Technician Level 3"/>
    <s v="ASC/Q3202"/>
    <n v="3"/>
    <m/>
    <m/>
    <m/>
    <m/>
    <m/>
    <n v="7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281"/>
    <x v="3"/>
    <s v="Casting Technician-Sand Moulding"/>
    <s v="ASC/Q3205"/>
    <n v="4"/>
    <m/>
    <m/>
    <m/>
    <m/>
    <m/>
    <n v="10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282"/>
    <x v="3"/>
    <s v="Chauffeur L4"/>
    <s v="ASC/Q9712"/>
    <n v="4"/>
    <m/>
    <m/>
    <m/>
    <m/>
    <m/>
    <n v="5"/>
    <n v="1"/>
    <s v="12th Class"/>
    <m/>
    <m/>
    <n v="300"/>
    <m/>
    <m/>
    <m/>
    <m/>
    <m/>
    <m/>
    <m/>
    <m/>
    <m/>
    <m/>
    <m/>
    <m/>
    <s v="No"/>
    <m/>
    <s v="10th Meeting"/>
    <m/>
    <m/>
    <m/>
    <m/>
  </r>
  <r>
    <n v="283"/>
    <x v="3"/>
    <s v="Chauffeur L5"/>
    <s v="ASC/Q9711"/>
    <n v="5"/>
    <m/>
    <m/>
    <m/>
    <m/>
    <m/>
    <n v="6"/>
    <n v="1"/>
    <s v="12th Class"/>
    <m/>
    <m/>
    <n v="350"/>
    <m/>
    <m/>
    <m/>
    <m/>
    <m/>
    <m/>
    <m/>
    <m/>
    <m/>
    <m/>
    <m/>
    <m/>
    <s v="Yes"/>
    <m/>
    <s v="10th Meeting"/>
    <m/>
    <m/>
    <m/>
    <m/>
  </r>
  <r>
    <n v="284"/>
    <x v="3"/>
    <s v="Clutch Specialist"/>
    <s v="ASC/Q1415"/>
    <n v="4"/>
    <m/>
    <m/>
    <m/>
    <m/>
    <m/>
    <n v="4"/>
    <n v="1"/>
    <s v="ITI in Automobile or 10th Class "/>
    <m/>
    <m/>
    <n v="400"/>
    <m/>
    <m/>
    <m/>
    <m/>
    <m/>
    <m/>
    <m/>
    <m/>
    <m/>
    <m/>
    <m/>
    <m/>
    <s v="Yes"/>
    <m/>
    <s v="8th Meeting"/>
    <m/>
    <m/>
    <m/>
    <m/>
  </r>
  <r>
    <n v="285"/>
    <x v="3"/>
    <s v="CNC Operator / Machining Technician L3"/>
    <s v="ASC/Q3501"/>
    <n v="3"/>
    <m/>
    <m/>
    <m/>
    <m/>
    <m/>
    <n v="5"/>
    <n v="1"/>
    <s v="10th Class"/>
    <m/>
    <m/>
    <n v="320"/>
    <m/>
    <m/>
    <m/>
    <m/>
    <m/>
    <m/>
    <m/>
    <m/>
    <m/>
    <m/>
    <s v="Addl Ready"/>
    <m/>
    <s v="Yes"/>
    <m/>
    <s v="8th Meeting"/>
    <m/>
    <m/>
    <m/>
    <m/>
  </r>
  <r>
    <n v="286"/>
    <x v="3"/>
    <s v="CNC Operator / Machining Technician L4"/>
    <s v="ASC/Q3503"/>
    <n v="4"/>
    <m/>
    <m/>
    <m/>
    <m/>
    <m/>
    <n v="5"/>
    <n v="1"/>
    <s v="ITI – Mechanical/ Machine Technology"/>
    <m/>
    <m/>
    <n v="400"/>
    <m/>
    <m/>
    <m/>
    <m/>
    <m/>
    <m/>
    <m/>
    <m/>
    <m/>
    <m/>
    <m/>
    <m/>
    <s v="Yes"/>
    <m/>
    <s v="8th Meeting"/>
    <m/>
    <m/>
    <m/>
    <m/>
  </r>
  <r>
    <n v="287"/>
    <x v="3"/>
    <s v="Commercial Executive / Officer"/>
    <s v="ASC/Q0203"/>
    <n v="5"/>
    <m/>
    <m/>
    <m/>
    <m/>
    <m/>
    <n v="4"/>
    <n v="1"/>
    <s v="Graduate degree/ diploma in any discipline."/>
    <m/>
    <m/>
    <n v="500"/>
    <m/>
    <m/>
    <m/>
    <m/>
    <m/>
    <m/>
    <m/>
    <m/>
    <m/>
    <m/>
    <m/>
    <m/>
    <s v="Yes"/>
    <m/>
    <s v="9th Meeting"/>
    <m/>
    <m/>
    <m/>
    <m/>
  </r>
  <r>
    <n v="288"/>
    <x v="3"/>
    <s v="Commercial Manager _x000a_(Zonal/ Regional)"/>
    <s v="ASC/Q0204"/>
    <n v="6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m/>
    <s v="Yes"/>
    <m/>
    <s v="9th Meeting"/>
    <m/>
    <m/>
    <m/>
    <m/>
  </r>
  <r>
    <n v="289"/>
    <x v="3"/>
    <s v="Commercial Vehicle Driver Level 4"/>
    <s v="ASC/Q9703"/>
    <n v="4"/>
    <m/>
    <m/>
    <m/>
    <m/>
    <m/>
    <n v="5"/>
    <n v="1"/>
    <s v="8th Class, Preferably"/>
    <n v="160"/>
    <n v="240"/>
    <n v="400"/>
    <m/>
    <m/>
    <m/>
    <m/>
    <m/>
    <s v="Yes"/>
    <s v="Yes"/>
    <s v="I"/>
    <s v="C"/>
    <s v="Yes"/>
    <m/>
    <s v="AUR815"/>
    <s v="Yes"/>
    <m/>
    <s v="10th Meeting"/>
    <m/>
    <m/>
    <m/>
    <m/>
  </r>
  <r>
    <n v="290"/>
    <x v="3"/>
    <s v="Computer Aided Engineering - Test Executive "/>
    <s v="ASC/Q5102"/>
    <n v="6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s v="No"/>
    <m/>
    <s v="9th Meeting"/>
    <m/>
    <m/>
    <m/>
    <m/>
  </r>
  <r>
    <n v="291"/>
    <x v="3"/>
    <s v="Customer Relationship Executive"/>
    <s v="ASC/Q1106"/>
    <n v="4"/>
    <m/>
    <m/>
    <m/>
    <m/>
    <m/>
    <n v="5"/>
    <n v="1"/>
    <s v="12th Class"/>
    <m/>
    <m/>
    <n v="250"/>
    <m/>
    <m/>
    <m/>
    <m/>
    <m/>
    <m/>
    <m/>
    <m/>
    <m/>
    <m/>
    <m/>
    <m/>
    <s v="No"/>
    <m/>
    <s v="8th Meeting"/>
    <m/>
    <m/>
    <m/>
    <m/>
  </r>
  <r>
    <n v="292"/>
    <x v="3"/>
    <s v="Customer Relationship Manager"/>
    <s v="ASC/Q1104"/>
    <n v="7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293"/>
    <x v="3"/>
    <s v="Draughtsman/Draughtsperson"/>
    <s v="ASC/Q8201"/>
    <n v="4"/>
    <m/>
    <m/>
    <m/>
    <m/>
    <m/>
    <n v="4"/>
    <n v="1"/>
    <s v="ITI    Mechanical"/>
    <m/>
    <m/>
    <n v="450"/>
    <m/>
    <m/>
    <m/>
    <m/>
    <m/>
    <m/>
    <m/>
    <m/>
    <m/>
    <m/>
    <m/>
    <m/>
    <s v="No"/>
    <m/>
    <s v="9th Meeting"/>
    <m/>
    <m/>
    <m/>
    <m/>
  </r>
  <r>
    <n v="294"/>
    <x v="3"/>
    <s v="Driver Trainer"/>
    <s v="ASC/Q9708"/>
    <n v="5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m/>
    <s v="Yes"/>
    <m/>
    <s v="8th Meeting"/>
    <m/>
    <m/>
    <m/>
    <m/>
  </r>
  <r>
    <n v="295"/>
    <x v="3"/>
    <s v="Driving Assistant"/>
    <s v="ASC/Q9701"/>
    <n v="2"/>
    <m/>
    <m/>
    <m/>
    <m/>
    <m/>
    <n v="4"/>
    <n v="1"/>
    <s v="5th Class ,Preferably"/>
    <n v="70"/>
    <n v="130"/>
    <n v="200"/>
    <m/>
    <m/>
    <m/>
    <m/>
    <m/>
    <s v="Yes"/>
    <m/>
    <m/>
    <m/>
    <m/>
    <m/>
    <m/>
    <s v="Yes"/>
    <m/>
    <s v="8th Meeting"/>
    <m/>
    <m/>
    <m/>
    <m/>
  </r>
  <r>
    <n v="296"/>
    <x v="3"/>
    <s v="Equipment Designer L5"/>
    <s v="ASC/Q6405"/>
    <n v="5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s v="No"/>
    <m/>
    <s v="10th Meeting"/>
    <m/>
    <m/>
    <m/>
    <m/>
  </r>
  <r>
    <n v="297"/>
    <x v="3"/>
    <s v="Executive, Proto Manufacturing"/>
    <s v="ASC/Q6501"/>
    <n v="4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m/>
    <s v="No"/>
    <m/>
    <s v="8th Meeting"/>
    <m/>
    <m/>
    <m/>
    <m/>
  </r>
  <r>
    <n v="298"/>
    <x v="3"/>
    <s v="Finance, Insurance and Registration Coordinator"/>
    <s v="ASC/Q1201"/>
    <n v="5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s v="No"/>
    <m/>
    <s v="8th Meeting"/>
    <m/>
    <m/>
    <m/>
    <m/>
  </r>
  <r>
    <n v="299"/>
    <x v="3"/>
    <s v="Forging Line Supervisor"/>
    <s v="ASC/Q4502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00"/>
    <x v="3"/>
    <s v="Forging Operator"/>
    <s v="ASC/Q4501"/>
    <n v="4"/>
    <m/>
    <m/>
    <m/>
    <m/>
    <m/>
    <n v="7"/>
    <n v="1"/>
    <s v="ITI"/>
    <m/>
    <m/>
    <n v="400"/>
    <m/>
    <m/>
    <m/>
    <m/>
    <m/>
    <m/>
    <m/>
    <m/>
    <m/>
    <m/>
    <m/>
    <m/>
    <s v="No"/>
    <m/>
    <s v="8th Meeting"/>
    <m/>
    <m/>
    <m/>
    <m/>
  </r>
  <r>
    <n v="301"/>
    <x v="3"/>
    <s v="Forging Shift -In -Charge"/>
    <s v="ASC/Q4503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02"/>
    <x v="3"/>
    <s v="Forklift Operator (Driver)"/>
    <s v="ASC/Q9707"/>
    <n v="4"/>
    <m/>
    <m/>
    <m/>
    <m/>
    <m/>
    <n v="3"/>
    <n v="1"/>
    <s v="8th Class"/>
    <n v="90"/>
    <n v="210"/>
    <n v="300"/>
    <m/>
    <m/>
    <m/>
    <m/>
    <m/>
    <s v="Yes"/>
    <s v="Yes"/>
    <s v="I"/>
    <s v="C"/>
    <s v="Yes"/>
    <m/>
    <m/>
    <s v="Yes"/>
    <m/>
    <s v="8th Meeting"/>
    <m/>
    <m/>
    <m/>
    <m/>
  </r>
  <r>
    <n v="303"/>
    <x v="3"/>
    <s v="Foundry Assistant/Casting Assistant"/>
    <s v="ASC/Q3201"/>
    <n v="2"/>
    <m/>
    <m/>
    <m/>
    <m/>
    <m/>
    <n v="6"/>
    <n v="1"/>
    <s v="8th Class"/>
    <m/>
    <m/>
    <n v="250"/>
    <m/>
    <m/>
    <m/>
    <m/>
    <m/>
    <m/>
    <m/>
    <m/>
    <m/>
    <m/>
    <m/>
    <m/>
    <s v="Yes"/>
    <m/>
    <s v="8th Meeting"/>
    <m/>
    <m/>
    <m/>
    <m/>
  </r>
  <r>
    <n v="304"/>
    <x v="3"/>
    <s v="Fuel  Service Man/Fuel Service Dispensing Attendant"/>
    <s v="ASC/Q9604"/>
    <n v="2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m/>
    <s v="No"/>
    <m/>
    <s v="10th Meeting"/>
    <m/>
    <m/>
    <m/>
    <m/>
  </r>
  <r>
    <n v="305"/>
    <x v="3"/>
    <s v="Heat Treatment Shop-Metallurgist"/>
    <s v="ASC/Q3903"/>
    <n v="6"/>
    <m/>
    <m/>
    <m/>
    <m/>
    <m/>
    <n v="6"/>
    <n v="1"/>
    <s v="Diploma in Metallurgy/ Graduate in chemistry"/>
    <m/>
    <m/>
    <n v="450"/>
    <m/>
    <m/>
    <m/>
    <m/>
    <m/>
    <m/>
    <m/>
    <m/>
    <m/>
    <m/>
    <m/>
    <m/>
    <s v="No"/>
    <m/>
    <s v="9th Meeting"/>
    <m/>
    <m/>
    <m/>
    <m/>
  </r>
  <r>
    <n v="306"/>
    <x v="3"/>
    <s v="Heat Treatment Shop Supervisor"/>
    <s v="ASC/Q3902"/>
    <n v="5"/>
    <m/>
    <m/>
    <m/>
    <m/>
    <m/>
    <n v="6"/>
    <n v="1"/>
    <s v="Diploma in Metallurgy/ Graduate in chemistry"/>
    <m/>
    <m/>
    <n v="400"/>
    <m/>
    <m/>
    <m/>
    <m/>
    <m/>
    <m/>
    <m/>
    <m/>
    <m/>
    <m/>
    <m/>
    <m/>
    <s v="No"/>
    <m/>
    <s v="9th Meeting"/>
    <m/>
    <m/>
    <m/>
    <m/>
  </r>
  <r>
    <n v="307"/>
    <x v="3"/>
    <s v="Heat Treatment Technician/Furnace Operator"/>
    <s v="ASC/Q3901"/>
    <n v="4"/>
    <m/>
    <m/>
    <m/>
    <m/>
    <m/>
    <n v="7"/>
    <n v="1"/>
    <s v="12th Class ( Chemistry stream)"/>
    <m/>
    <m/>
    <n v="400"/>
    <m/>
    <m/>
    <m/>
    <m/>
    <m/>
    <m/>
    <m/>
    <m/>
    <m/>
    <m/>
    <m/>
    <m/>
    <s v="No"/>
    <m/>
    <s v="8th Meeting"/>
    <m/>
    <m/>
    <m/>
    <m/>
  </r>
  <r>
    <n v="308"/>
    <x v="3"/>
    <s v="Home Installer/Home delivery Manager"/>
    <s v="ASC/Q1006"/>
    <n v="6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s v="No"/>
    <m/>
    <s v="9th Meeting"/>
    <m/>
    <m/>
    <m/>
    <m/>
  </r>
  <r>
    <n v="309"/>
    <x v="3"/>
    <s v="Incharge Material Testing"/>
    <s v="ASC/Q6504"/>
    <n v="6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m/>
    <s v="No"/>
    <m/>
    <s v="10th Meeting"/>
    <m/>
    <m/>
    <m/>
    <m/>
  </r>
  <r>
    <n v="310"/>
    <x v="3"/>
    <s v="Industrial Engineer (Layout Design)"/>
    <s v="ASC/Q6403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11"/>
    <x v="3"/>
    <s v="Industrial Engineer (Workstation Design)"/>
    <s v="ASC/Q6402"/>
    <n v="4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s v="No"/>
    <m/>
    <s v="10th Meeting"/>
    <m/>
    <m/>
    <m/>
    <m/>
  </r>
  <r>
    <n v="312"/>
    <x v="3"/>
    <s v="Key Accounts Sales Manager"/>
    <s v="ASC/Q0102"/>
    <n v="5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s v="Yes"/>
    <m/>
    <s v="9th Meeting"/>
    <m/>
    <m/>
    <m/>
    <m/>
  </r>
  <r>
    <n v="313"/>
    <x v="3"/>
    <s v="Key Accounts Service Manager"/>
    <s v="ASC/Q0604"/>
    <n v="6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314"/>
    <x v="3"/>
    <s v="Lathe Operator"/>
    <s v="ASC/Q1901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315"/>
    <x v="3"/>
    <s v="Light Motor Vehicle Driver Level 3"/>
    <s v="ASC/Q9702"/>
    <n v="3"/>
    <m/>
    <m/>
    <m/>
    <m/>
    <m/>
    <n v="3"/>
    <n v="1"/>
    <s v="8th Class, Preferably"/>
    <m/>
    <m/>
    <n v="200"/>
    <m/>
    <m/>
    <m/>
    <m/>
    <m/>
    <m/>
    <m/>
    <m/>
    <m/>
    <m/>
    <m/>
    <m/>
    <s v="Yes"/>
    <m/>
    <s v="10th Meeting"/>
    <m/>
    <m/>
    <m/>
    <m/>
  </r>
  <r>
    <n v="316"/>
    <x v="3"/>
    <s v="Loading and Unloading Operator/ Loader"/>
    <s v="ASC/Q6101"/>
    <n v="2"/>
    <m/>
    <m/>
    <m/>
    <m/>
    <m/>
    <n v="2"/>
    <n v="1"/>
    <s v="10th Class"/>
    <m/>
    <m/>
    <n v="250"/>
    <m/>
    <m/>
    <m/>
    <m/>
    <m/>
    <m/>
    <m/>
    <m/>
    <m/>
    <m/>
    <m/>
    <m/>
    <s v="No"/>
    <m/>
    <s v="8th Meeting"/>
    <m/>
    <m/>
    <m/>
    <m/>
  </r>
  <r>
    <n v="317"/>
    <x v="3"/>
    <s v="Machine Setter / Master Technician"/>
    <s v="ASC/Q3506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18"/>
    <x v="3"/>
    <s v="Machine Shop Supervisor"/>
    <s v="ASC/Q3505"/>
    <n v="5"/>
    <m/>
    <m/>
    <m/>
    <m/>
    <m/>
    <n v="6"/>
    <n v="1"/>
    <s v="ITI Mechanical"/>
    <m/>
    <m/>
    <n v="400"/>
    <m/>
    <m/>
    <m/>
    <m/>
    <m/>
    <m/>
    <m/>
    <m/>
    <m/>
    <m/>
    <m/>
    <m/>
    <s v="No"/>
    <m/>
    <s v="9th Meeting"/>
    <m/>
    <m/>
    <m/>
    <m/>
  </r>
  <r>
    <n v="319"/>
    <x v="3"/>
    <s v="Machining Assistant"/>
    <s v="ASC/Q3502"/>
    <n v="2"/>
    <m/>
    <m/>
    <m/>
    <m/>
    <m/>
    <n v="4"/>
    <n v="1"/>
    <s v="9th Class"/>
    <m/>
    <m/>
    <n v="250"/>
    <m/>
    <m/>
    <m/>
    <m/>
    <m/>
    <m/>
    <m/>
    <m/>
    <m/>
    <m/>
    <m/>
    <m/>
    <s v="Yes"/>
    <m/>
    <s v="9th Meeting"/>
    <m/>
    <m/>
    <m/>
    <m/>
  </r>
  <r>
    <n v="320"/>
    <x v="3"/>
    <s v="Maintenance Assistant"/>
    <s v="ASC/Q6806"/>
    <n v="2"/>
    <m/>
    <m/>
    <m/>
    <m/>
    <m/>
    <n v="2"/>
    <n v="1"/>
    <s v="ITI"/>
    <m/>
    <m/>
    <n v="300"/>
    <m/>
    <m/>
    <m/>
    <m/>
    <m/>
    <m/>
    <m/>
    <m/>
    <m/>
    <m/>
    <m/>
    <m/>
    <s v="Yes"/>
    <m/>
    <s v="9th Meeting"/>
    <m/>
    <m/>
    <m/>
    <m/>
  </r>
  <r>
    <n v="321"/>
    <x v="3"/>
    <s v="Maintenance Technician-Electrical L3 "/>
    <s v="ASC/Q6804"/>
    <n v="3"/>
    <m/>
    <m/>
    <m/>
    <m/>
    <m/>
    <n v="4"/>
    <n v="1"/>
    <s v="Diploma / Electrical / Electronics Engineering"/>
    <m/>
    <m/>
    <n v="350"/>
    <m/>
    <m/>
    <m/>
    <m/>
    <m/>
    <m/>
    <m/>
    <m/>
    <m/>
    <m/>
    <m/>
    <m/>
    <s v="Yes"/>
    <m/>
    <s v="9th Meeting"/>
    <m/>
    <m/>
    <m/>
    <m/>
  </r>
  <r>
    <n v="322"/>
    <x v="3"/>
    <s v="Maintenance Technician Electrical L4"/>
    <s v="ASC/Q6803"/>
    <n v="4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s v="No"/>
    <m/>
    <s v="8th Meeting"/>
    <m/>
    <m/>
    <m/>
    <m/>
  </r>
  <r>
    <n v="323"/>
    <x v="3"/>
    <s v="Maintenance Technician-Mechanical L3 "/>
    <s v="ASC/Q6805"/>
    <n v="3"/>
    <m/>
    <m/>
    <m/>
    <m/>
    <m/>
    <n v="4"/>
    <n v="1"/>
    <s v="ITI / Mechanical Engineering / Fitter"/>
    <m/>
    <m/>
    <n v="350"/>
    <m/>
    <m/>
    <m/>
    <m/>
    <m/>
    <m/>
    <m/>
    <m/>
    <m/>
    <m/>
    <m/>
    <m/>
    <s v="Yes"/>
    <m/>
    <s v="9th Meeting"/>
    <m/>
    <m/>
    <m/>
    <m/>
  </r>
  <r>
    <n v="324"/>
    <x v="3"/>
    <s v="Maintenance Technician Mechanical L4"/>
    <s v="ASC/Q6802"/>
    <n v="4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s v="No"/>
    <m/>
    <s v="8th Meeting"/>
    <m/>
    <m/>
    <m/>
    <m/>
  </r>
  <r>
    <n v="325"/>
    <x v="3"/>
    <s v="Maintenance Technician- Service Workshop"/>
    <s v="ASC/Q1601"/>
    <n v="4"/>
    <m/>
    <m/>
    <m/>
    <m/>
    <m/>
    <n v="4"/>
    <n v="1"/>
    <s v="10th Class"/>
    <m/>
    <m/>
    <n v="450"/>
    <m/>
    <m/>
    <m/>
    <m/>
    <m/>
    <m/>
    <m/>
    <m/>
    <m/>
    <m/>
    <m/>
    <m/>
    <s v="Yes"/>
    <m/>
    <s v="8th Meeting"/>
    <m/>
    <m/>
    <m/>
    <m/>
  </r>
  <r>
    <n v="326"/>
    <x v="3"/>
    <s v="Manager /Supervisor Manufacturing Quality"/>
    <s v="ASC/Q6306"/>
    <n v="7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m/>
    <s v="No"/>
    <m/>
    <s v="9th Meeting"/>
    <m/>
    <m/>
    <m/>
    <m/>
  </r>
  <r>
    <n v="327"/>
    <x v="3"/>
    <s v="Manager Customer Quality Level 6"/>
    <s v="ASC/Q6304"/>
    <n v="6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s v="No"/>
    <m/>
    <s v="10th Meeting"/>
    <m/>
    <m/>
    <m/>
    <m/>
  </r>
  <r>
    <n v="328"/>
    <x v="3"/>
    <s v="Manager Maintenance Mechanical &amp; Electrical"/>
    <s v="ASC/Q6801"/>
    <n v="6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29"/>
    <x v="3"/>
    <s v="Manager Process Engineering"/>
    <s v="ASC/Q6407"/>
    <n v="7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m/>
    <s v="No"/>
    <m/>
    <s v="9th Meeting"/>
    <m/>
    <m/>
    <m/>
    <m/>
  </r>
  <r>
    <n v="330"/>
    <x v="3"/>
    <s v="Manager Supplier Quality"/>
    <s v="ASC/Q6302"/>
    <n v="6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s v="No"/>
    <m/>
    <s v="10th Meeting"/>
    <m/>
    <m/>
    <m/>
    <m/>
  </r>
  <r>
    <n v="331"/>
    <x v="3"/>
    <s v="Manager Test Facility (R&amp;D Infrastructure)"/>
    <s v="ASC/Q6503"/>
    <n v="6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m/>
    <s v="No"/>
    <m/>
    <s v="10th Meeting"/>
    <m/>
    <m/>
    <m/>
    <m/>
  </r>
  <r>
    <n v="332"/>
    <x v="3"/>
    <s v="Manager Vendor Development "/>
    <s v="ASC/Q6203"/>
    <n v="6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s v="No"/>
    <m/>
    <s v="10th Meeting"/>
    <m/>
    <m/>
    <m/>
    <m/>
  </r>
  <r>
    <n v="333"/>
    <x v="3"/>
    <s v="Manager-PLM (Product Lifecycle Management)"/>
    <s v="ASC/Q6505"/>
    <n v="7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m/>
    <s v="No"/>
    <m/>
    <s v="9th Meeting"/>
    <m/>
    <m/>
    <m/>
    <m/>
  </r>
  <r>
    <n v="334"/>
    <x v="3"/>
    <s v="Manager-Stores Operation"/>
    <s v="ASC/Q6104"/>
    <n v="5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m/>
    <s v="No"/>
    <m/>
    <s v="10th Meeting"/>
    <m/>
    <m/>
    <m/>
    <m/>
  </r>
  <r>
    <n v="335"/>
    <x v="3"/>
    <s v="Marketing and Social Media manager"/>
    <s v="ASC/Q1110"/>
    <n v="7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m/>
    <s v="No"/>
    <m/>
    <s v="9th Meeting"/>
    <m/>
    <m/>
    <m/>
    <m/>
  </r>
  <r>
    <n v="336"/>
    <x v="3"/>
    <s v="Marketing Manager-LOB"/>
    <s v="ASC/Q0504"/>
    <n v="7"/>
    <m/>
    <m/>
    <m/>
    <m/>
    <m/>
    <n v="6"/>
    <n v="1"/>
    <s v="B.E/ B.Tech in any discipline"/>
    <m/>
    <m/>
    <n v="600"/>
    <m/>
    <m/>
    <m/>
    <m/>
    <m/>
    <m/>
    <m/>
    <m/>
    <m/>
    <m/>
    <m/>
    <m/>
    <s v="No"/>
    <m/>
    <s v="9th Meeting"/>
    <m/>
    <m/>
    <m/>
    <m/>
  </r>
  <r>
    <n v="337"/>
    <x v="3"/>
    <s v="Material Coordination Manager"/>
    <s v="ASC/Q6105"/>
    <n v="6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m/>
    <s v="No"/>
    <m/>
    <s v="10th Meeting"/>
    <m/>
    <m/>
    <m/>
    <m/>
  </r>
  <r>
    <n v="338"/>
    <x v="3"/>
    <s v="Melting Assistant/Helper"/>
    <s v="ASC/Q3203"/>
    <n v="2"/>
    <m/>
    <m/>
    <m/>
    <m/>
    <m/>
    <n v="3"/>
    <n v="1"/>
    <s v="8th Class"/>
    <m/>
    <m/>
    <n v="250"/>
    <m/>
    <m/>
    <m/>
    <m/>
    <m/>
    <m/>
    <m/>
    <m/>
    <m/>
    <m/>
    <m/>
    <m/>
    <s v="Yes"/>
    <m/>
    <s v="9th Meeting"/>
    <m/>
    <m/>
    <m/>
    <m/>
  </r>
  <r>
    <n v="339"/>
    <x v="3"/>
    <s v="Method Study Executive (Level 5)"/>
    <s v="ASC/Q6401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40"/>
    <x v="3"/>
    <s v="Modeller"/>
    <s v="ASC/Q8101"/>
    <n v="6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s v="No"/>
    <m/>
    <s v="9th Meeting"/>
    <m/>
    <m/>
    <m/>
    <m/>
  </r>
  <r>
    <n v="341"/>
    <x v="3"/>
    <s v="Packing Executive/Packing Assistant/Packer"/>
    <s v="ASC/Q6102"/>
    <n v="2"/>
    <m/>
    <m/>
    <m/>
    <m/>
    <m/>
    <n v="3"/>
    <n v="1"/>
    <s v="8th Class"/>
    <m/>
    <m/>
    <n v="250"/>
    <m/>
    <m/>
    <m/>
    <m/>
    <m/>
    <m/>
    <m/>
    <m/>
    <m/>
    <m/>
    <m/>
    <m/>
    <s v="No"/>
    <m/>
    <s v="8th Meeting"/>
    <m/>
    <m/>
    <m/>
    <m/>
  </r>
  <r>
    <n v="342"/>
    <x v="3"/>
    <s v="Painting &amp; Surface Treatment Shift- In Charge"/>
    <s v="ASC/Q3306"/>
    <n v="6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43"/>
    <x v="3"/>
    <s v="Painting Supervisor"/>
    <s v="ASC/Q3305"/>
    <n v="5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s v="No"/>
    <m/>
    <s v="9th Meeting"/>
    <m/>
    <m/>
    <m/>
    <m/>
  </r>
  <r>
    <n v="344"/>
    <x v="3"/>
    <s v="Parts Picker "/>
    <s v="ASC/Q6103"/>
    <n v="3"/>
    <m/>
    <m/>
    <m/>
    <m/>
    <m/>
    <n v="3"/>
    <n v="1"/>
    <s v="12th Class"/>
    <m/>
    <m/>
    <n v="300"/>
    <m/>
    <m/>
    <m/>
    <m/>
    <m/>
    <m/>
    <m/>
    <m/>
    <m/>
    <m/>
    <m/>
    <m/>
    <s v="No"/>
    <m/>
    <s v="8th Meeting"/>
    <m/>
    <m/>
    <m/>
    <m/>
  </r>
  <r>
    <n v="345"/>
    <x v="3"/>
    <s v="PDI Incharge"/>
    <s v="ASC/Q1108"/>
    <n v="6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m/>
    <s v="No"/>
    <m/>
    <s v="9th Meeting"/>
    <m/>
    <m/>
    <m/>
    <m/>
  </r>
  <r>
    <n v="346"/>
    <x v="3"/>
    <s v="PDI Supervisor"/>
    <s v="ASC/Q1107"/>
    <n v="5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m/>
    <s v="Yes"/>
    <m/>
    <s v="8th Meeting"/>
    <m/>
    <m/>
    <m/>
    <m/>
  </r>
  <r>
    <n v="347"/>
    <x v="3"/>
    <s v="Plastic Moulding Helper"/>
    <s v="ASC/Q4402"/>
    <n v="2"/>
    <m/>
    <m/>
    <m/>
    <m/>
    <m/>
    <n v="5"/>
    <n v="1"/>
    <s v="8th Class"/>
    <m/>
    <m/>
    <n v="440"/>
    <m/>
    <m/>
    <m/>
    <m/>
    <m/>
    <m/>
    <m/>
    <m/>
    <m/>
    <m/>
    <m/>
    <m/>
    <s v="No"/>
    <m/>
    <s v="9th Meeting"/>
    <m/>
    <m/>
    <m/>
    <m/>
  </r>
  <r>
    <n v="348"/>
    <x v="3"/>
    <s v="Plastic Moulding Operator/Technician"/>
    <s v="ASC/Q4401"/>
    <n v="4"/>
    <m/>
    <m/>
    <m/>
    <m/>
    <m/>
    <n v="5"/>
    <n v="1"/>
    <s v="ITI – Mechanical  "/>
    <m/>
    <m/>
    <n v="400"/>
    <m/>
    <m/>
    <m/>
    <m/>
    <m/>
    <m/>
    <m/>
    <m/>
    <m/>
    <m/>
    <m/>
    <m/>
    <s v="No"/>
    <m/>
    <s v="8th Meeting"/>
    <m/>
    <m/>
    <m/>
    <m/>
  </r>
  <r>
    <n v="349"/>
    <x v="3"/>
    <s v="Plastic Moulding Shift-In-Charge"/>
    <s v="ASC/Q4404"/>
    <n v="6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m/>
    <s v="No"/>
    <m/>
    <s v="9th Meeting"/>
    <m/>
    <m/>
    <m/>
    <m/>
  </r>
  <r>
    <n v="350"/>
    <x v="3"/>
    <s v="Plastic Moulding Supervisor"/>
    <s v="ASC/Q4403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51"/>
    <x v="3"/>
    <s v="Press Shop helper"/>
    <s v="ASC/Q3401"/>
    <n v="2"/>
    <m/>
    <m/>
    <m/>
    <m/>
    <m/>
    <n v="3"/>
    <n v="1"/>
    <s v="8th Class"/>
    <m/>
    <m/>
    <n v="250"/>
    <m/>
    <m/>
    <m/>
    <m/>
    <m/>
    <m/>
    <m/>
    <m/>
    <m/>
    <m/>
    <m/>
    <m/>
    <s v="Yes"/>
    <m/>
    <s v="8th Meeting"/>
    <m/>
    <m/>
    <m/>
    <m/>
  </r>
  <r>
    <n v="352"/>
    <x v="3"/>
    <s v="Press Shop Line-In Charge"/>
    <s v="ASC/Q3405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53"/>
    <x v="3"/>
    <s v="Press Shop Operator L4"/>
    <s v="ASC/Q3402"/>
    <n v="4"/>
    <m/>
    <m/>
    <m/>
    <m/>
    <m/>
    <n v="7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354"/>
    <x v="3"/>
    <s v="Press Shop Supervisor"/>
    <s v="ASC/Q3404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55"/>
    <x v="3"/>
    <s v="Pressure die casting Operator"/>
    <s v="ASC/Q3204"/>
    <n v="4"/>
    <m/>
    <m/>
    <m/>
    <m/>
    <m/>
    <n v="7"/>
    <n v="1"/>
    <s v="ITI/ Higher Secondary"/>
    <m/>
    <m/>
    <n v="400"/>
    <m/>
    <m/>
    <m/>
    <m/>
    <m/>
    <m/>
    <m/>
    <m/>
    <m/>
    <m/>
    <m/>
    <m/>
    <s v="No"/>
    <m/>
    <s v="9th Meeting"/>
    <m/>
    <m/>
    <m/>
    <m/>
  </r>
  <r>
    <n v="356"/>
    <x v="3"/>
    <s v="Process Design Engineer"/>
    <s v="ASC/Q6404"/>
    <n v="6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s v="No"/>
    <m/>
    <s v="10th Meeting"/>
    <m/>
    <m/>
    <m/>
    <m/>
  </r>
  <r>
    <n v="357"/>
    <x v="3"/>
    <s v="Process Tryout Engineer"/>
    <s v="ASC/Q6406"/>
    <n v="4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s v="No"/>
    <m/>
    <s v="9th Meeting"/>
    <m/>
    <m/>
    <m/>
    <m/>
  </r>
  <r>
    <n v="358"/>
    <x v="3"/>
    <s v="Process Tryout Technician"/>
    <s v="ASC/Q6409"/>
    <n v="3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m/>
    <s v="No"/>
    <m/>
    <s v="9th Meeting"/>
    <m/>
    <m/>
    <m/>
    <m/>
  </r>
  <r>
    <n v="359"/>
    <x v="3"/>
    <s v="Process Validation Executive"/>
    <s v="ASC/Q6408"/>
    <n v="5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m/>
    <s v="No"/>
    <m/>
    <s v="9th Meeting"/>
    <m/>
    <m/>
    <m/>
    <m/>
  </r>
  <r>
    <n v="360"/>
    <x v="3"/>
    <s v="Product/Brand Manager"/>
    <s v="ASC/Q0503"/>
    <n v="6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m/>
    <s v="Yes"/>
    <m/>
    <s v="9th Meeting"/>
    <m/>
    <m/>
    <m/>
    <m/>
  </r>
  <r>
    <n v="361"/>
    <x v="3"/>
    <s v="Product Conceptualization Engineer"/>
    <s v="ASC/Q5101"/>
    <n v="6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m/>
    <s v="No"/>
    <m/>
    <s v="9th Meeting"/>
    <m/>
    <m/>
    <m/>
    <m/>
  </r>
  <r>
    <n v="362"/>
    <x v="3"/>
    <s v="Product Conceptualization Manager"/>
    <s v="ASC/Q5103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s v="No"/>
    <m/>
    <s v="8th Meeting"/>
    <m/>
    <m/>
    <m/>
    <m/>
  </r>
  <r>
    <n v="363"/>
    <x v="3"/>
    <s v="Product Design Engineer"/>
    <s v="ASC/Q8102"/>
    <n v="6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m/>
    <s v="No"/>
    <m/>
    <s v="9th Meeting"/>
    <m/>
    <m/>
    <m/>
    <m/>
  </r>
  <r>
    <n v="364"/>
    <x v="3"/>
    <s v="Product Design Manager L7"/>
    <s v="ASC/Q8103"/>
    <n v="7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s v="No"/>
    <m/>
    <s v="9th Meeting"/>
    <m/>
    <m/>
    <m/>
    <m/>
  </r>
  <r>
    <n v="365"/>
    <x v="3"/>
    <s v="Prototyping Engineer"/>
    <s v="ASC/Q8301"/>
    <n v="6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m/>
    <s v="No"/>
    <m/>
    <s v="9th Meeting"/>
    <m/>
    <m/>
    <m/>
    <m/>
  </r>
  <r>
    <n v="366"/>
    <x v="3"/>
    <s v="Prototyping Manager"/>
    <s v="ASC/Q8302"/>
    <n v="7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m/>
    <s v="No"/>
    <m/>
    <s v="9th Meeting"/>
    <m/>
    <m/>
    <m/>
    <m/>
  </r>
  <r>
    <n v="367"/>
    <x v="3"/>
    <s v="PUC Attendant"/>
    <s v="ASC/Q9601"/>
    <n v="2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s v="No"/>
    <m/>
    <s v="8th Meeting"/>
    <m/>
    <m/>
    <m/>
    <m/>
  </r>
  <r>
    <n v="368"/>
    <x v="3"/>
    <s v="QA Standards Incharge"/>
    <s v="ASC/Q6305"/>
    <n v="5"/>
    <m/>
    <m/>
    <m/>
    <m/>
    <m/>
    <n v="5"/>
    <n v="1"/>
    <s v="B. Tech/Diploma in Mechanical Engineering"/>
    <m/>
    <m/>
    <n v="550"/>
    <m/>
    <m/>
    <m/>
    <m/>
    <m/>
    <m/>
    <m/>
    <m/>
    <m/>
    <m/>
    <m/>
    <m/>
    <s v="No"/>
    <m/>
    <s v="9th Meeting"/>
    <m/>
    <m/>
    <m/>
    <m/>
  </r>
  <r>
    <n v="369"/>
    <x v="3"/>
    <s v="QC Inspector Level 3"/>
    <s v="ASC/Q6301"/>
    <n v="3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s v="Yes"/>
    <m/>
    <s v="8th Meeting"/>
    <m/>
    <m/>
    <m/>
    <m/>
  </r>
  <r>
    <n v="370"/>
    <x v="3"/>
    <s v="QC Inspector Level 4"/>
    <s v="ASC/Q6303"/>
    <n v="4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s v="No"/>
    <m/>
    <s v="9th Meeting"/>
    <m/>
    <m/>
    <m/>
    <m/>
  </r>
  <r>
    <n v="371"/>
    <x v="3"/>
    <s v="QCP Attendant"/>
    <s v="ASC/Q9602"/>
    <n v="2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s v="No"/>
    <m/>
    <s v="8th Meeting"/>
    <m/>
    <m/>
    <m/>
    <m/>
  </r>
  <r>
    <n v="372"/>
    <x v="3"/>
    <s v="Quality Controller"/>
    <s v="ASC/Q1605"/>
    <n v="6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m/>
    <s v="No"/>
    <m/>
    <s v="9th Meeting"/>
    <m/>
    <m/>
    <m/>
    <m/>
  </r>
  <r>
    <n v="373"/>
    <x v="3"/>
    <s v="Regional Dealer Development/ Network Expansion  Manager"/>
    <s v="ASC/Q0301"/>
    <n v="6"/>
    <m/>
    <m/>
    <m/>
    <m/>
    <m/>
    <n v="5"/>
    <n v="1"/>
    <s v="B.E/ B.Tech in any discipline "/>
    <m/>
    <m/>
    <n v="450"/>
    <m/>
    <m/>
    <m/>
    <m/>
    <m/>
    <m/>
    <m/>
    <m/>
    <m/>
    <m/>
    <m/>
    <m/>
    <s v="No"/>
    <m/>
    <s v="9th Meeting"/>
    <m/>
    <m/>
    <m/>
    <m/>
  </r>
  <r>
    <n v="374"/>
    <x v="3"/>
    <s v="Regional Manager - Customer Care"/>
    <s v="ASC/Q0607"/>
    <n v="6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375"/>
    <x v="3"/>
    <s v="Regional Parts Manager"/>
    <s v="ASC/Q0606"/>
    <n v="6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m/>
    <s v="No"/>
    <m/>
    <s v="9th Meeting"/>
    <m/>
    <m/>
    <m/>
    <m/>
  </r>
  <r>
    <n v="376"/>
    <x v="3"/>
    <s v="Regional Retail Finance &amp; Insurance  Manager"/>
    <s v="ASC/Q0401"/>
    <n v="6"/>
    <m/>
    <m/>
    <m/>
    <m/>
    <m/>
    <n v="5"/>
    <n v="1"/>
    <s v="B.E/ B.Tech in any discipline "/>
    <m/>
    <m/>
    <n v="500"/>
    <m/>
    <m/>
    <m/>
    <m/>
    <m/>
    <m/>
    <m/>
    <m/>
    <m/>
    <m/>
    <m/>
    <m/>
    <s v="No"/>
    <m/>
    <s v="9th Meeting"/>
    <m/>
    <m/>
    <m/>
    <m/>
  </r>
  <r>
    <n v="377"/>
    <x v="3"/>
    <s v="Regional Sales Development /CRM Manager"/>
    <s v="ASC/Q0202"/>
    <n v="6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m/>
    <s v="No"/>
    <m/>
    <s v="9th Meeting"/>
    <m/>
    <m/>
    <m/>
    <m/>
  </r>
  <r>
    <n v="378"/>
    <x v="3"/>
    <s v="Regional Sales Manager"/>
    <s v="ASC/Q0103"/>
    <n v="7"/>
    <m/>
    <m/>
    <m/>
    <m/>
    <m/>
    <n v="6"/>
    <n v="1"/>
    <s v="B.E/ B.Tech in any discipline"/>
    <m/>
    <m/>
    <n v="500"/>
    <m/>
    <m/>
    <m/>
    <m/>
    <m/>
    <m/>
    <m/>
    <m/>
    <m/>
    <m/>
    <m/>
    <m/>
    <s v="Yes"/>
    <m/>
    <s v="9th Meeting"/>
    <m/>
    <m/>
    <m/>
    <m/>
  </r>
  <r>
    <n v="379"/>
    <x v="3"/>
    <s v="Regional Sales Manager (Used/ Pre-owned Vehicles)"/>
    <s v="ASC/Q0105"/>
    <n v="6"/>
    <m/>
    <m/>
    <m/>
    <m/>
    <m/>
    <n v="6"/>
    <n v="1"/>
    <s v="B.E/ B.Tech in any discipline "/>
    <m/>
    <m/>
    <n v="500"/>
    <m/>
    <m/>
    <m/>
    <m/>
    <m/>
    <m/>
    <m/>
    <m/>
    <m/>
    <m/>
    <m/>
    <m/>
    <s v="No"/>
    <m/>
    <s v="9th Meeting"/>
    <m/>
    <m/>
    <m/>
    <m/>
  </r>
  <r>
    <n v="380"/>
    <x v="3"/>
    <s v="Regional Service Marketing Manager"/>
    <s v="ASC/Q0701"/>
    <n v="6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s v="No"/>
    <m/>
    <s v="9th Meeting"/>
    <m/>
    <m/>
    <m/>
    <m/>
  </r>
  <r>
    <n v="381"/>
    <x v="3"/>
    <s v="Regional Service Process Manager"/>
    <s v="ASC/Q0702"/>
    <n v="6"/>
    <m/>
    <m/>
    <m/>
    <m/>
    <m/>
    <n v="4"/>
    <n v="1"/>
    <s v="Graduate degree/ diploma in any discipline"/>
    <m/>
    <m/>
    <n v="600"/>
    <m/>
    <m/>
    <m/>
    <m/>
    <m/>
    <m/>
    <m/>
    <m/>
    <m/>
    <m/>
    <m/>
    <m/>
    <s v="No"/>
    <m/>
    <s v="9th Meeting"/>
    <m/>
    <m/>
    <m/>
    <m/>
  </r>
  <r>
    <n v="382"/>
    <x v="3"/>
    <s v="Repair - Welder"/>
    <s v="ASC/Q1902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383"/>
    <x v="3"/>
    <s v="Repair Painter- Auto body L 3"/>
    <s v="ASC/Q1407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384"/>
    <x v="3"/>
    <s v="Repair Painter Auto body L 4"/>
    <s v="ASC/Q1406"/>
    <n v="4"/>
    <m/>
    <m/>
    <m/>
    <m/>
    <m/>
    <n v="5"/>
    <n v="1"/>
    <s v="10th Class"/>
    <m/>
    <m/>
    <n v="400"/>
    <m/>
    <m/>
    <m/>
    <m/>
    <m/>
    <m/>
    <m/>
    <m/>
    <m/>
    <m/>
    <m/>
    <s v="AUR709"/>
    <s v="Yes"/>
    <m/>
    <s v="8th Meeting"/>
    <m/>
    <m/>
    <m/>
    <m/>
  </r>
  <r>
    <n v="385"/>
    <x v="3"/>
    <s v="Sales Consultant (Automotive finance)"/>
    <s v="ASC/Q2001"/>
    <n v="4"/>
    <m/>
    <m/>
    <m/>
    <m/>
    <m/>
    <n v="6"/>
    <n v="1"/>
    <s v="Graduate degree or diploma in any discipline"/>
    <n v="250"/>
    <n v="150"/>
    <n v="400"/>
    <m/>
    <m/>
    <m/>
    <m/>
    <m/>
    <s v="Yes"/>
    <m/>
    <m/>
    <m/>
    <m/>
    <s v="Cat 1 (Phase 1)"/>
    <m/>
    <s v="Yes"/>
    <m/>
    <s v="8th Meeting"/>
    <m/>
    <m/>
    <m/>
    <m/>
  </r>
  <r>
    <n v="386"/>
    <x v="3"/>
    <s v="Sales consultant (Institutional Sales)"/>
    <s v="ASC/Q1002"/>
    <n v="6"/>
    <m/>
    <m/>
    <m/>
    <m/>
    <m/>
    <n v="6"/>
    <n v="1"/>
    <s v="Graduate degree/ diploma in any discipline"/>
    <m/>
    <m/>
    <n v="550"/>
    <m/>
    <m/>
    <m/>
    <m/>
    <m/>
    <m/>
    <m/>
    <m/>
    <m/>
    <m/>
    <m/>
    <m/>
    <s v="No"/>
    <m/>
    <s v="8th Meeting"/>
    <m/>
    <m/>
    <m/>
    <m/>
  </r>
  <r>
    <n v="387"/>
    <x v="3"/>
    <s v="Sales Consultant (Pre-owned Vehicles)"/>
    <s v="ASC/Q1003"/>
    <n v="6"/>
    <m/>
    <m/>
    <m/>
    <m/>
    <m/>
    <n v="6"/>
    <n v="1"/>
    <s v="Graduate degree/ diploma in any discipline"/>
    <m/>
    <m/>
    <n v="260"/>
    <m/>
    <m/>
    <m/>
    <m/>
    <m/>
    <m/>
    <m/>
    <m/>
    <m/>
    <m/>
    <m/>
    <m/>
    <s v="Yes"/>
    <m/>
    <s v="8th Meeting"/>
    <m/>
    <m/>
    <m/>
    <m/>
  </r>
  <r>
    <n v="388"/>
    <x v="3"/>
    <s v="Sales consultant (Retail)"/>
    <s v="ASC/Q1005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s v="Yes"/>
    <m/>
    <s v="8th Meeting"/>
    <m/>
    <m/>
    <m/>
    <m/>
  </r>
  <r>
    <n v="389"/>
    <x v="3"/>
    <s v="Sales Consultant Level 4"/>
    <s v="ASC/Q1001"/>
    <n v="4"/>
    <m/>
    <m/>
    <m/>
    <m/>
    <m/>
    <n v="4"/>
    <n v="1"/>
    <s v="Graduate degree/ diploma in any discipline"/>
    <m/>
    <m/>
    <n v="250"/>
    <m/>
    <m/>
    <m/>
    <m/>
    <m/>
    <m/>
    <m/>
    <m/>
    <m/>
    <m/>
    <s v="Cat 1 (Phase 1)"/>
    <m/>
    <s v="Yes"/>
    <m/>
    <s v="8th Meeting"/>
    <m/>
    <m/>
    <m/>
    <m/>
  </r>
  <r>
    <n v="390"/>
    <x v="3"/>
    <s v="Sales Executive (Accessories Value Added Services)"/>
    <s v="ASC/Q1004"/>
    <n v="4"/>
    <m/>
    <m/>
    <m/>
    <m/>
    <m/>
    <n v="5"/>
    <n v="1"/>
    <s v="Graduate degree or diploma in any discipline"/>
    <m/>
    <m/>
    <n v="250"/>
    <m/>
    <m/>
    <m/>
    <m/>
    <m/>
    <m/>
    <m/>
    <m/>
    <m/>
    <m/>
    <m/>
    <m/>
    <s v="No"/>
    <m/>
    <s v="8th Meeting"/>
    <m/>
    <m/>
    <m/>
    <m/>
  </r>
  <r>
    <n v="391"/>
    <x v="3"/>
    <s v="Sales Executive-Dealership"/>
    <s v="ASC/Q1010"/>
    <n v="3"/>
    <m/>
    <m/>
    <m/>
    <m/>
    <m/>
    <n v="5"/>
    <n v="1"/>
    <s v="12th Class"/>
    <m/>
    <m/>
    <n v="300"/>
    <m/>
    <m/>
    <m/>
    <m/>
    <m/>
    <m/>
    <m/>
    <m/>
    <m/>
    <m/>
    <m/>
    <m/>
    <s v="No"/>
    <m/>
    <s v="8th Meeting"/>
    <m/>
    <m/>
    <m/>
    <m/>
  </r>
  <r>
    <n v="392"/>
    <x v="3"/>
    <s v="Sales Lead (Pre-owned Vehicles)"/>
    <s v="ASC/Q1008"/>
    <n v="7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s v="No"/>
    <m/>
    <s v="9th Meeting"/>
    <m/>
    <m/>
    <m/>
    <m/>
  </r>
  <r>
    <n v="393"/>
    <x v="3"/>
    <s v="Sales Manager"/>
    <s v="ASC/Q1009"/>
    <n v="8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s v="No"/>
    <m/>
    <s v="8th Meeting"/>
    <m/>
    <m/>
    <m/>
    <m/>
  </r>
  <r>
    <n v="394"/>
    <x v="3"/>
    <s v="Sales Officer (Auto Components)"/>
    <s v="ASC/Q1701"/>
    <n v="4"/>
    <m/>
    <m/>
    <m/>
    <m/>
    <m/>
    <n v="3"/>
    <n v="1"/>
    <s v="Graduate degree/ diploma in any discipline"/>
    <m/>
    <m/>
    <n v="400"/>
    <m/>
    <m/>
    <m/>
    <m/>
    <m/>
    <m/>
    <m/>
    <m/>
    <m/>
    <m/>
    <m/>
    <m/>
    <s v="Yes"/>
    <m/>
    <s v="8th Meeting"/>
    <m/>
    <m/>
    <m/>
    <m/>
  </r>
  <r>
    <n v="395"/>
    <x v="3"/>
    <s v="Sales officer (Auto Insurance)"/>
    <s v="ASC/Q2101"/>
    <n v="5"/>
    <m/>
    <m/>
    <m/>
    <m/>
    <m/>
    <n v="6"/>
    <n v="1"/>
    <s v="Graduate degree or diploma in any discipline"/>
    <m/>
    <m/>
    <n v="450"/>
    <m/>
    <m/>
    <m/>
    <m/>
    <m/>
    <m/>
    <m/>
    <m/>
    <m/>
    <m/>
    <m/>
    <m/>
    <s v="Yes"/>
    <m/>
    <s v="8th Meeting"/>
    <m/>
    <m/>
    <m/>
    <m/>
  </r>
  <r>
    <n v="396"/>
    <x v="3"/>
    <s v="Sales Representative"/>
    <s v="ASC/Q1801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s v="Yes"/>
    <m/>
    <s v="9th Meeting"/>
    <m/>
    <m/>
    <m/>
    <m/>
  </r>
  <r>
    <n v="397"/>
    <x v="3"/>
    <s v="Sales Training Manager"/>
    <s v="ASC/Q0201"/>
    <n v="6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m/>
    <s v="Yes"/>
    <m/>
    <s v="9th Meeting"/>
    <m/>
    <m/>
    <m/>
    <m/>
  </r>
  <r>
    <n v="398"/>
    <x v="3"/>
    <s v="Sales/Service Trainer (Dealer)"/>
    <s v="ASC/Q1109"/>
    <n v="6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m/>
    <s v="No"/>
    <m/>
    <s v="9th Meeting"/>
    <m/>
    <m/>
    <m/>
    <m/>
  </r>
  <r>
    <n v="399"/>
    <x v="3"/>
    <s v="Service Advisor"/>
    <s v="ASC/Q1602"/>
    <n v="6"/>
    <m/>
    <m/>
    <m/>
    <m/>
    <m/>
    <n v="5"/>
    <n v="1"/>
    <s v="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400"/>
    <x v="3"/>
    <s v="Service Office Executive "/>
    <s v="ASC/Q0901"/>
    <n v="4"/>
    <m/>
    <m/>
    <m/>
    <m/>
    <m/>
    <n v="4"/>
    <n v="1"/>
    <s v="Undergraduate degree/ diploma in any discipline"/>
    <m/>
    <m/>
    <n v="400"/>
    <m/>
    <m/>
    <m/>
    <m/>
    <m/>
    <m/>
    <m/>
    <m/>
    <m/>
    <m/>
    <m/>
    <m/>
    <s v="Yes"/>
    <m/>
    <s v="9th Meeting"/>
    <m/>
    <m/>
    <m/>
    <m/>
  </r>
  <r>
    <n v="401"/>
    <x v="3"/>
    <s v="Service Office Manager"/>
    <s v="ASC/Q0902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02"/>
    <x v="3"/>
    <s v="Service Supervisor"/>
    <s v="ASC/Q1412"/>
    <n v="7"/>
    <m/>
    <m/>
    <m/>
    <m/>
    <m/>
    <n v="5"/>
    <n v="1"/>
    <s v="Diploma in Mechanical/Automobile Engineering"/>
    <m/>
    <m/>
    <n v="550"/>
    <m/>
    <m/>
    <m/>
    <m/>
    <m/>
    <m/>
    <m/>
    <m/>
    <m/>
    <m/>
    <m/>
    <m/>
    <s v="No"/>
    <m/>
    <s v="9th Meeting"/>
    <m/>
    <m/>
    <m/>
    <m/>
  </r>
  <r>
    <n v="403"/>
    <x v="3"/>
    <s v="Service Training Incharge Centre"/>
    <s v="ASC/Q0802"/>
    <n v="6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s v="No"/>
    <m/>
    <s v="9th Meeting"/>
    <m/>
    <m/>
    <m/>
    <m/>
  </r>
  <r>
    <n v="404"/>
    <x v="3"/>
    <s v="Showroom Hostess/Host"/>
    <s v="ASC/Q1103"/>
    <n v="3"/>
    <m/>
    <m/>
    <m/>
    <m/>
    <m/>
    <n v="4"/>
    <n v="1"/>
    <s v="12th Class"/>
    <n v="80"/>
    <n v="120"/>
    <n v="200"/>
    <m/>
    <m/>
    <m/>
    <m/>
    <m/>
    <s v="Yes"/>
    <m/>
    <m/>
    <m/>
    <m/>
    <s v="Cat 1 (Phase 1)"/>
    <m/>
    <s v="No"/>
    <m/>
    <s v="8th Meeting"/>
    <m/>
    <m/>
    <m/>
    <m/>
  </r>
  <r>
    <n v="405"/>
    <x v="3"/>
    <s v="Social Media &amp; Digital Marketing Manager"/>
    <s v="ASC/Q0501"/>
    <n v="6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s v="No"/>
    <m/>
    <s v="9th Meeting"/>
    <m/>
    <m/>
    <m/>
    <m/>
  </r>
  <r>
    <n v="406"/>
    <x v="3"/>
    <s v="Soldering and Brazing Technician"/>
    <s v="ASC/Q4201"/>
    <n v="4"/>
    <m/>
    <m/>
    <m/>
    <m/>
    <m/>
    <n v="5"/>
    <n v="1"/>
    <s v="ITI – Mechanical/ Welding Technology"/>
    <m/>
    <m/>
    <n v="400"/>
    <m/>
    <m/>
    <m/>
    <m/>
    <m/>
    <m/>
    <m/>
    <m/>
    <m/>
    <m/>
    <m/>
    <m/>
    <s v="No"/>
    <m/>
    <s v="8th Meeting"/>
    <m/>
    <m/>
    <m/>
    <m/>
  </r>
  <r>
    <n v="407"/>
    <x v="3"/>
    <s v="Spare Parts Operations Executive Level 3"/>
    <s v="ASC/Q1501"/>
    <n v="3"/>
    <m/>
    <m/>
    <m/>
    <m/>
    <m/>
    <n v="4"/>
    <n v="1"/>
    <s v="8th Class"/>
    <m/>
    <m/>
    <n v="300"/>
    <m/>
    <m/>
    <m/>
    <m/>
    <m/>
    <m/>
    <m/>
    <m/>
    <m/>
    <m/>
    <m/>
    <m/>
    <s v="Yes"/>
    <m/>
    <s v="8th Meeting"/>
    <m/>
    <m/>
    <m/>
    <m/>
  </r>
  <r>
    <n v="408"/>
    <x v="3"/>
    <s v="Spare Parts Operations Executive Level 5"/>
    <s v="ASC/Q1502"/>
    <n v="5"/>
    <m/>
    <m/>
    <m/>
    <m/>
    <m/>
    <n v="5"/>
    <n v="1"/>
    <s v="8th Class"/>
    <m/>
    <m/>
    <n v="400"/>
    <m/>
    <m/>
    <m/>
    <m/>
    <m/>
    <m/>
    <m/>
    <m/>
    <m/>
    <m/>
    <m/>
    <m/>
    <s v="Yes"/>
    <m/>
    <s v="9th Meeting"/>
    <m/>
    <m/>
    <m/>
    <m/>
  </r>
  <r>
    <n v="409"/>
    <x v="3"/>
    <s v="Spare Parts Operations In-charge"/>
    <s v="ASC/Q1503"/>
    <n v="7"/>
    <m/>
    <m/>
    <m/>
    <m/>
    <m/>
    <n v="6"/>
    <n v="1"/>
    <s v="Graduate degree/ diploma in any discipline"/>
    <m/>
    <m/>
    <n v="450"/>
    <m/>
    <m/>
    <m/>
    <m/>
    <m/>
    <m/>
    <m/>
    <m/>
    <m/>
    <m/>
    <m/>
    <m/>
    <s v="No"/>
    <m/>
    <s v="9th Meeting"/>
    <m/>
    <m/>
    <m/>
    <m/>
  </r>
  <r>
    <n v="410"/>
    <x v="3"/>
    <s v="Super Finishing Technician"/>
    <s v="ASC/Q4301"/>
    <n v="4"/>
    <m/>
    <m/>
    <m/>
    <m/>
    <m/>
    <n v="5"/>
    <n v="1"/>
    <s v="ITI – Mechanical"/>
    <m/>
    <m/>
    <n v="450"/>
    <m/>
    <m/>
    <m/>
    <m/>
    <m/>
    <m/>
    <m/>
    <m/>
    <m/>
    <m/>
    <m/>
    <m/>
    <s v="No"/>
    <m/>
    <s v="9th Meeting"/>
    <m/>
    <m/>
    <m/>
    <m/>
  </r>
  <r>
    <n v="411"/>
    <x v="3"/>
    <s v="Supervisor R&amp;D testing (Indoor, product)"/>
    <s v="ASC/Q6502"/>
    <n v="5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m/>
    <s v="No"/>
    <m/>
    <s v="8th Meeting"/>
    <m/>
    <m/>
    <m/>
    <m/>
  </r>
  <r>
    <n v="412"/>
    <x v="3"/>
    <s v="Surface Treatment Technician"/>
    <s v="ASC/Q3801"/>
    <n v="4"/>
    <m/>
    <m/>
    <m/>
    <m/>
    <m/>
    <n v="5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413"/>
    <x v="3"/>
    <s v="Taxi Driver"/>
    <s v="ASC/Q9705"/>
    <n v="4"/>
    <m/>
    <m/>
    <m/>
    <m/>
    <m/>
    <n v="5"/>
    <n v="1"/>
    <s v="10th Class"/>
    <m/>
    <m/>
    <n v="220"/>
    <m/>
    <m/>
    <m/>
    <m/>
    <m/>
    <m/>
    <s v="Yes"/>
    <m/>
    <m/>
    <m/>
    <s v="Cat 1 (Phase 1)"/>
    <m/>
    <s v="No"/>
    <m/>
    <s v="8th Meeting"/>
    <m/>
    <m/>
    <m/>
    <m/>
  </r>
  <r>
    <n v="414"/>
    <x v="3"/>
    <s v="Telecaller"/>
    <s v="ASC/Q1105"/>
    <n v="4"/>
    <m/>
    <m/>
    <m/>
    <m/>
    <m/>
    <n v="5"/>
    <n v="1"/>
    <s v="12th Class"/>
    <m/>
    <m/>
    <n v="220"/>
    <m/>
    <m/>
    <m/>
    <m/>
    <m/>
    <m/>
    <s v="Yes"/>
    <m/>
    <m/>
    <m/>
    <s v="Cat 1 (Phase 1)"/>
    <m/>
    <s v="No"/>
    <m/>
    <s v="8th Meeting"/>
    <m/>
    <m/>
    <m/>
    <m/>
  </r>
  <r>
    <n v="415"/>
    <x v="3"/>
    <s v="Territory Sales Manager (Retail)"/>
    <s v="ASC/Q0101"/>
    <n v="5"/>
    <m/>
    <m/>
    <m/>
    <m/>
    <m/>
    <n v="6"/>
    <n v="1"/>
    <s v="B.E/ B.Tech in any discipline "/>
    <m/>
    <m/>
    <n v="500"/>
    <m/>
    <m/>
    <m/>
    <m/>
    <m/>
    <m/>
    <m/>
    <m/>
    <m/>
    <m/>
    <m/>
    <m/>
    <s v="Yes"/>
    <m/>
    <s v="8th Meeting"/>
    <m/>
    <m/>
    <m/>
    <m/>
  </r>
  <r>
    <n v="416"/>
    <x v="3"/>
    <s v="Territory Sales Manager (Used/ Pre-owned Vehicles)"/>
    <s v="ASC/Q0104"/>
    <n v="5"/>
    <m/>
    <m/>
    <m/>
    <m/>
    <m/>
    <n v="7"/>
    <n v="1"/>
    <s v="B.E/ B.Tech in any discipline"/>
    <m/>
    <m/>
    <n v="400"/>
    <m/>
    <m/>
    <m/>
    <m/>
    <m/>
    <m/>
    <m/>
    <m/>
    <m/>
    <m/>
    <m/>
    <m/>
    <s v="No"/>
    <m/>
    <s v="9th Meeting"/>
    <m/>
    <m/>
    <m/>
    <m/>
  </r>
  <r>
    <n v="417"/>
    <x v="3"/>
    <s v="Territory Service Manager"/>
    <s v="ASC/Q0602"/>
    <n v="5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m/>
    <s v="No"/>
    <m/>
    <s v="9th Meeting"/>
    <m/>
    <m/>
    <m/>
    <m/>
  </r>
  <r>
    <n v="418"/>
    <x v="3"/>
    <s v="Test Engineer-Product/Vehicle"/>
    <s v="ASC/Q8403"/>
    <n v="5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s v="No"/>
    <m/>
    <s v="9th Meeting"/>
    <m/>
    <m/>
    <m/>
    <m/>
  </r>
  <r>
    <n v="419"/>
    <x v="3"/>
    <s v="Test Technician"/>
    <s v="ASC/Q8401"/>
    <n v="4"/>
    <m/>
    <m/>
    <m/>
    <m/>
    <m/>
    <n v="4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420"/>
    <x v="3"/>
    <s v="Testing Manager"/>
    <s v="ASC/Q8405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s v="No"/>
    <m/>
    <s v="9th Meeting"/>
    <m/>
    <m/>
    <m/>
    <m/>
  </r>
  <r>
    <n v="421"/>
    <x v="3"/>
    <s v="Tool Designer"/>
    <s v="ASC/Q4001"/>
    <n v="5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s v="No"/>
    <m/>
    <s v="10th Meeting"/>
    <m/>
    <m/>
    <m/>
    <m/>
  </r>
  <r>
    <n v="422"/>
    <x v="3"/>
    <s v="Tool Room Operator/ Technician"/>
    <s v="ASC/Q4101"/>
    <n v="4"/>
    <m/>
    <m/>
    <m/>
    <m/>
    <m/>
    <n v="6"/>
    <n v="1"/>
    <s v="ITI – Mechanical"/>
    <m/>
    <m/>
    <n v="480"/>
    <m/>
    <m/>
    <m/>
    <m/>
    <m/>
    <m/>
    <m/>
    <m/>
    <m/>
    <m/>
    <m/>
    <m/>
    <s v="No"/>
    <m/>
    <s v="8th Meeting"/>
    <m/>
    <m/>
    <m/>
    <m/>
  </r>
  <r>
    <n v="423"/>
    <x v="3"/>
    <s v="Tool Room Supervisor"/>
    <s v="ASC/Q4102"/>
    <n v="5"/>
    <m/>
    <m/>
    <m/>
    <m/>
    <m/>
    <n v="6"/>
    <n v="1"/>
    <s v="ITI – Mechanical Technology"/>
    <m/>
    <m/>
    <n v="550"/>
    <m/>
    <m/>
    <m/>
    <m/>
    <m/>
    <m/>
    <m/>
    <m/>
    <m/>
    <m/>
    <m/>
    <m/>
    <s v="No"/>
    <m/>
    <s v="10th Meeting"/>
    <m/>
    <m/>
    <m/>
    <m/>
  </r>
  <r>
    <n v="424"/>
    <x v="3"/>
    <s v="Trainer-Service"/>
    <s v="ASC/Q0801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25"/>
    <x v="3"/>
    <s v="Tyre Inflation Attendant"/>
    <s v="ASC/Q9603"/>
    <n v="2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s v="No"/>
    <m/>
    <s v="10th Meeting"/>
    <m/>
    <m/>
    <m/>
    <m/>
  </r>
  <r>
    <n v="426"/>
    <x v="3"/>
    <s v="Vehicle Assembly Fitter/ Technician"/>
    <s v="ASC/Q3601"/>
    <n v="4"/>
    <m/>
    <m/>
    <m/>
    <m/>
    <m/>
    <n v="7"/>
    <n v="1"/>
    <s v="10th Class"/>
    <m/>
    <m/>
    <n v="400"/>
    <m/>
    <m/>
    <m/>
    <m/>
    <m/>
    <m/>
    <m/>
    <m/>
    <m/>
    <m/>
    <m/>
    <m/>
    <s v="No"/>
    <m/>
    <s v="9th Meeting"/>
    <m/>
    <m/>
    <m/>
    <m/>
  </r>
  <r>
    <n v="427"/>
    <x v="3"/>
    <s v="Vehicle test Driver"/>
    <s v="ASC/Q8402"/>
    <n v="5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s v="Yes"/>
    <m/>
    <s v="9th Meeting"/>
    <m/>
    <m/>
    <m/>
    <m/>
  </r>
  <r>
    <n v="428"/>
    <x v="3"/>
    <s v="Vendor Development Executive "/>
    <s v="ASC/Q6201"/>
    <n v="5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m/>
    <s v="No"/>
    <m/>
    <s v="10th Meeting"/>
    <m/>
    <m/>
    <m/>
    <m/>
  </r>
  <r>
    <n v="429"/>
    <x v="3"/>
    <s v="Warranty Incharge"/>
    <s v="ASC/Q1604"/>
    <n v="6"/>
    <m/>
    <m/>
    <m/>
    <m/>
    <m/>
    <n v="7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30"/>
    <x v="3"/>
    <s v="Warranty Processor Level 4"/>
    <s v="ASC/Q1603"/>
    <n v="4"/>
    <m/>
    <m/>
    <m/>
    <m/>
    <m/>
    <n v="5"/>
    <n v="1"/>
    <s v="10th Class"/>
    <n v="250"/>
    <n v="150"/>
    <n v="400"/>
    <m/>
    <m/>
    <m/>
    <m/>
    <m/>
    <s v="Yes"/>
    <m/>
    <m/>
    <m/>
    <m/>
    <s v="Addl Ready"/>
    <m/>
    <s v="Yes"/>
    <m/>
    <s v="8th Meeting"/>
    <m/>
    <m/>
    <m/>
    <m/>
  </r>
  <r>
    <n v="431"/>
    <x v="3"/>
    <s v="Washer"/>
    <s v="ASC/Q1101"/>
    <n v="2"/>
    <m/>
    <m/>
    <m/>
    <m/>
    <m/>
    <n v="4"/>
    <n v="1"/>
    <s v="5th Class"/>
    <m/>
    <m/>
    <n v="150"/>
    <m/>
    <m/>
    <m/>
    <m/>
    <m/>
    <m/>
    <m/>
    <m/>
    <m/>
    <m/>
    <m/>
    <m/>
    <s v="No"/>
    <m/>
    <s v="8th Meeting"/>
    <m/>
    <m/>
    <m/>
    <m/>
  </r>
  <r>
    <n v="432"/>
    <x v="3"/>
    <s v="Welding Assistant"/>
    <s v="ASC/Q3101"/>
    <n v="2"/>
    <m/>
    <m/>
    <m/>
    <m/>
    <m/>
    <n v="4"/>
    <n v="1"/>
    <s v="8th Class"/>
    <m/>
    <m/>
    <n v="160"/>
    <m/>
    <m/>
    <m/>
    <m/>
    <m/>
    <m/>
    <m/>
    <m/>
    <m/>
    <m/>
    <m/>
    <m/>
    <s v="Yes"/>
    <m/>
    <s v="8th Meeting"/>
    <m/>
    <m/>
    <m/>
    <m/>
  </r>
  <r>
    <n v="433"/>
    <x v="3"/>
    <s v="Welding Machine Setter /Master Welder"/>
    <s v="ASC/Q3105"/>
    <n v="6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m/>
    <s v="No"/>
    <m/>
    <s v="9th Meeting"/>
    <m/>
    <m/>
    <m/>
    <m/>
  </r>
  <r>
    <n v="434"/>
    <x v="3"/>
    <s v="Welding Supervisor"/>
    <s v="ASC/Q3104"/>
    <n v="5"/>
    <m/>
    <m/>
    <m/>
    <m/>
    <m/>
    <n v="6"/>
    <n v="1"/>
    <s v="ITI – Mechanical/ Welding Technology"/>
    <m/>
    <m/>
    <n v="400"/>
    <m/>
    <m/>
    <m/>
    <m/>
    <m/>
    <m/>
    <m/>
    <m/>
    <m/>
    <m/>
    <m/>
    <m/>
    <s v="No"/>
    <m/>
    <s v="9th Meeting"/>
    <m/>
    <m/>
    <m/>
    <m/>
  </r>
  <r>
    <n v="435"/>
    <x v="3"/>
    <s v="Welding Technician Level 3"/>
    <s v="ASC/Q3102"/>
    <n v="3"/>
    <m/>
    <m/>
    <m/>
    <m/>
    <m/>
    <n v="8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436"/>
    <x v="3"/>
    <s v="Welding Technician Level 4"/>
    <s v="ASC/Q3103"/>
    <n v="4"/>
    <m/>
    <m/>
    <m/>
    <m/>
    <m/>
    <n v="8"/>
    <n v="1"/>
    <s v="ITI – Mechanical/ Welding Technology"/>
    <m/>
    <m/>
    <n v="400"/>
    <m/>
    <m/>
    <m/>
    <m/>
    <m/>
    <m/>
    <m/>
    <m/>
    <m/>
    <m/>
    <m/>
    <m/>
    <s v="No"/>
    <m/>
    <s v="8th Meeting"/>
    <m/>
    <m/>
    <m/>
    <m/>
  </r>
  <r>
    <n v="437"/>
    <x v="3"/>
    <s v="Workshop Manager"/>
    <s v="ASC/Q1606"/>
    <n v="8"/>
    <m/>
    <m/>
    <m/>
    <m/>
    <m/>
    <n v="7"/>
    <n v="1"/>
    <s v="Diploma in Mechanical/Automobile Engineering"/>
    <n v="200"/>
    <n v="300"/>
    <n v="500"/>
    <m/>
    <m/>
    <m/>
    <m/>
    <m/>
    <s v="Yes"/>
    <m/>
    <m/>
    <m/>
    <m/>
    <m/>
    <m/>
    <s v="No"/>
    <m/>
    <s v="9th Meeting"/>
    <m/>
    <m/>
    <m/>
    <m/>
  </r>
  <r>
    <n v="438"/>
    <x v="3"/>
    <s v="Welding and Quality Technician"/>
    <s v="ASC/Q3109"/>
    <n v="3"/>
    <m/>
    <m/>
    <m/>
    <m/>
    <m/>
    <n v="9"/>
    <n v="1"/>
    <s v="10th Standard pass, preferably"/>
    <n v="175"/>
    <n v="300"/>
    <n v="475"/>
    <m/>
    <m/>
    <m/>
    <m/>
    <m/>
    <s v="Yes"/>
    <s v="Yes"/>
    <s v="I"/>
    <s v="C"/>
    <s v="Yes"/>
    <m/>
    <m/>
    <s v="Yes"/>
    <m/>
    <s v="Submitted - 28-June-17"/>
    <m/>
    <m/>
    <m/>
    <m/>
  </r>
  <r>
    <n v="439"/>
    <x v="3"/>
    <s v="Machining and Quality Technician"/>
    <s v="ASC/Q3509"/>
    <n v="3"/>
    <m/>
    <m/>
    <m/>
    <m/>
    <m/>
    <n v="6"/>
    <n v="1"/>
    <s v="10th Standard pass, preferably"/>
    <n v="175"/>
    <n v="300"/>
    <n v="475"/>
    <m/>
    <m/>
    <m/>
    <m/>
    <m/>
    <s v="Yes"/>
    <s v="Yes"/>
    <s v="I"/>
    <s v="C"/>
    <s v="Yes"/>
    <m/>
    <m/>
    <s v="Yes"/>
    <m/>
    <s v="Submitted - 28-June-17"/>
    <m/>
    <m/>
    <m/>
    <m/>
  </r>
  <r>
    <n v="440"/>
    <x v="3"/>
    <s v="Dealership Telecaller Sales Executive"/>
    <s v="ASC/Q1011"/>
    <n v="4"/>
    <m/>
    <m/>
    <m/>
    <m/>
    <m/>
    <n v="6"/>
    <n v="1"/>
    <s v="12th Standard pass, preferably"/>
    <n v="150"/>
    <n v="350"/>
    <n v="500"/>
    <m/>
    <m/>
    <m/>
    <m/>
    <m/>
    <s v="Yes"/>
    <s v="Yes"/>
    <s v="II"/>
    <s v="A"/>
    <s v="Yes"/>
    <m/>
    <m/>
    <s v="Yes"/>
    <m/>
    <s v="Submitted - 28-June-17"/>
    <m/>
    <m/>
    <m/>
    <m/>
  </r>
  <r>
    <n v="441"/>
    <x v="3"/>
    <s v="Dealership Sales and Value Added Services Executive"/>
    <s v="ASC/Q1012"/>
    <n v="3"/>
    <m/>
    <m/>
    <m/>
    <m/>
    <m/>
    <n v="7"/>
    <n v="1"/>
    <s v="12th Standard pass, preferably"/>
    <n v="175"/>
    <n v="300"/>
    <n v="475"/>
    <m/>
    <m/>
    <m/>
    <m/>
    <m/>
    <s v="Yes"/>
    <s v="Yes"/>
    <s v="II"/>
    <s v="A"/>
    <s v="Yes"/>
    <m/>
    <m/>
    <s v="Yes"/>
    <m/>
    <s v="Submitted - 28-June-17"/>
    <m/>
    <m/>
    <m/>
    <m/>
  </r>
  <r>
    <n v="442"/>
    <x v="3"/>
    <s v="Showroom Hostess - Customer Relationship Executive"/>
    <s v="ASC/Q1111"/>
    <n v="3"/>
    <m/>
    <m/>
    <m/>
    <m/>
    <m/>
    <n v="6"/>
    <n v="1"/>
    <s v="12th Standard pass, preferably"/>
    <n v="175"/>
    <n v="275"/>
    <n v="450"/>
    <m/>
    <m/>
    <m/>
    <m/>
    <m/>
    <s v="Yes"/>
    <s v="Yes"/>
    <s v="II"/>
    <s v="A"/>
    <s v="Yes"/>
    <m/>
    <m/>
    <s v="Yes"/>
    <m/>
    <s v="Submitted - 28-June-17"/>
    <m/>
    <m/>
    <m/>
    <m/>
  </r>
  <r>
    <n v="443"/>
    <x v="3"/>
    <s v="Car Washer and Assistant Service Technician "/>
    <s v="ASC/Q1417"/>
    <n v="2"/>
    <m/>
    <m/>
    <m/>
    <m/>
    <m/>
    <n v="5"/>
    <n v="1"/>
    <s v="5th Standard pass, preferably"/>
    <n v="175"/>
    <n v="275"/>
    <n v="450"/>
    <m/>
    <m/>
    <m/>
    <m/>
    <m/>
    <s v="Yes"/>
    <s v="Yes"/>
    <s v="I"/>
    <s v="C"/>
    <s v="Yes"/>
    <m/>
    <m/>
    <s v="Yes"/>
    <m/>
    <s v="Submitted - 28-June-17"/>
    <m/>
    <m/>
    <m/>
    <m/>
  </r>
  <r>
    <n v="444"/>
    <x v="3"/>
    <s v="Chauffeur / Taxi Driver"/>
    <s v="ASC/Q9714"/>
    <n v="4"/>
    <m/>
    <m/>
    <m/>
    <m/>
    <m/>
    <n v="7"/>
    <n v="1"/>
    <s v="8th Standard pass, preferably"/>
    <n v="160"/>
    <n v="240"/>
    <n v="400"/>
    <m/>
    <m/>
    <m/>
    <m/>
    <m/>
    <s v="Yes"/>
    <s v="Yes"/>
    <s v="I"/>
    <s v="C"/>
    <s v="Yes"/>
    <m/>
    <s v="AUR714"/>
    <s v="Yes"/>
    <m/>
    <s v="Submitted - 28-June-17"/>
    <m/>
    <m/>
    <m/>
    <m/>
  </r>
  <r>
    <n v="445"/>
    <x v="3"/>
    <s v="Auto / E-Rickshaw Driver &amp; Service Technician "/>
    <s v="ACS/Q9719"/>
    <n v="4"/>
    <m/>
    <m/>
    <m/>
    <m/>
    <m/>
    <n v="8"/>
    <n v="1"/>
    <s v="8th Standard pass, preferably"/>
    <n v="200"/>
    <n v="300"/>
    <n v="500"/>
    <m/>
    <m/>
    <m/>
    <m/>
    <m/>
    <s v="Yes"/>
    <s v="Yes"/>
    <s v="I"/>
    <s v="C"/>
    <s v="Yes"/>
    <m/>
    <s v="AUR703"/>
    <s v="Yes"/>
    <m/>
    <s v="Submitted - 28-June-17"/>
    <m/>
    <m/>
    <m/>
    <m/>
  </r>
  <r>
    <n v="446"/>
    <x v="3"/>
    <s v="Highway Toll Collector"/>
    <s v="ASC/Q9730"/>
    <n v="4"/>
    <m/>
    <m/>
    <m/>
    <m/>
    <m/>
    <n v="3"/>
    <n v="1"/>
    <s v="12th Standard"/>
    <m/>
    <m/>
    <n v="200"/>
    <m/>
    <m/>
    <m/>
    <m/>
    <m/>
    <m/>
    <m/>
    <m/>
    <m/>
    <m/>
    <m/>
    <m/>
    <s v="No"/>
    <m/>
    <m/>
    <m/>
    <m/>
    <m/>
    <m/>
  </r>
  <r>
    <n v="447"/>
    <x v="3"/>
    <s v="Highway Toll Attendant"/>
    <s v="ASC/Q9731"/>
    <n v="3"/>
    <m/>
    <m/>
    <m/>
    <m/>
    <m/>
    <n v="3"/>
    <n v="1"/>
    <s v="12th Standard"/>
    <m/>
    <m/>
    <n v="175"/>
    <m/>
    <m/>
    <m/>
    <m/>
    <m/>
    <m/>
    <m/>
    <m/>
    <m/>
    <m/>
    <m/>
    <m/>
    <s v="No"/>
    <m/>
    <m/>
    <m/>
    <m/>
    <m/>
    <m/>
  </r>
  <r>
    <n v="448"/>
    <x v="3"/>
    <s v="Highway Toll Traffic Channelizer"/>
    <s v="ASC/Q9732"/>
    <n v="2"/>
    <m/>
    <m/>
    <m/>
    <m/>
    <m/>
    <n v="3"/>
    <n v="1"/>
    <s v="10th  Standard"/>
    <m/>
    <m/>
    <n v="150"/>
    <m/>
    <m/>
    <m/>
    <m/>
    <m/>
    <m/>
    <m/>
    <m/>
    <m/>
    <m/>
    <m/>
    <m/>
    <s v="No"/>
    <m/>
    <m/>
    <m/>
    <m/>
    <m/>
    <m/>
  </r>
  <r>
    <n v="449"/>
    <x v="4"/>
    <s v="Assistant Spa Therapist"/>
    <s v="BWS/Q1001"/>
    <n v="3"/>
    <m/>
    <m/>
    <m/>
    <m/>
    <m/>
    <n v="4"/>
    <n v="1"/>
    <s v="10th Class"/>
    <n v="50"/>
    <n v="250"/>
    <n v="300"/>
    <m/>
    <m/>
    <m/>
    <m/>
    <m/>
    <s v="Yes"/>
    <s v="Yes"/>
    <m/>
    <s v="A"/>
    <s v="Yes"/>
    <m/>
    <s v="SPW701"/>
    <s v="Yes"/>
    <d v="2017-04-19T00:00:00"/>
    <s v="18th Meeting"/>
    <s v="Tentative"/>
    <d v="2017-05-12T00:00:00"/>
    <m/>
    <s v="QP wil be revised"/>
  </r>
  <r>
    <n v="450"/>
    <x v="4"/>
    <s v="Spa Therapist"/>
    <s v="BWS/Q1002"/>
    <n v="4"/>
    <m/>
    <m/>
    <m/>
    <m/>
    <m/>
    <n v="4"/>
    <n v="1"/>
    <s v="10th Class"/>
    <m/>
    <m/>
    <n v="350"/>
    <m/>
    <m/>
    <m/>
    <m/>
    <m/>
    <m/>
    <m/>
    <s v="I"/>
    <s v="B"/>
    <m/>
    <m/>
    <s v="SPW702"/>
    <s v="No"/>
    <m/>
    <m/>
    <m/>
    <m/>
    <m/>
    <m/>
  </r>
  <r>
    <n v="451"/>
    <x v="4"/>
    <s v="Assistant Beauty/Wellness Consultant"/>
    <s v="BWS/Q4001"/>
    <n v="3"/>
    <m/>
    <m/>
    <m/>
    <m/>
    <m/>
    <n v="5"/>
    <n v="1"/>
    <s v="8th Class"/>
    <n v="39"/>
    <n v="105"/>
    <n v="144"/>
    <m/>
    <m/>
    <m/>
    <m/>
    <m/>
    <s v="Yes"/>
    <m/>
    <m/>
    <m/>
    <m/>
    <m/>
    <s v="BEA706"/>
    <s v="No"/>
    <d v="2017-04-19T00:00:00"/>
    <s v="18th Meeting"/>
    <s v="Tentative"/>
    <d v="2017-05-12T00:00:00"/>
    <m/>
    <s v="QP wil be revised"/>
  </r>
  <r>
    <n v="452"/>
    <x v="4"/>
    <s v="Pedicurist and Manicurist"/>
    <s v="BWS/Q0402"/>
    <n v="3"/>
    <m/>
    <m/>
    <m/>
    <m/>
    <m/>
    <n v="5"/>
    <n v="1"/>
    <s v="5th Class"/>
    <n v="30"/>
    <n v="220"/>
    <n v="250"/>
    <m/>
    <m/>
    <m/>
    <m/>
    <m/>
    <s v="Yes"/>
    <s v="Yes"/>
    <s v="II"/>
    <s v="A"/>
    <s v="Yes"/>
    <m/>
    <m/>
    <s v="Yes"/>
    <d v="2017-04-19T00:00:00"/>
    <s v="18th Meeting"/>
    <s v="Tentative"/>
    <d v="2017-05-12T00:00:00"/>
    <m/>
    <s v="QP wil be revised"/>
  </r>
  <r>
    <n v="453"/>
    <x v="4"/>
    <s v="Personal Trainer"/>
    <s v="BWS/Q3003"/>
    <n v="4"/>
    <m/>
    <m/>
    <m/>
    <m/>
    <m/>
    <n v="11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54"/>
    <x v="4"/>
    <s v="Personal Training Manager"/>
    <s v="BWS/Q3006"/>
    <n v="5"/>
    <m/>
    <m/>
    <m/>
    <m/>
    <m/>
    <n v="9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55"/>
    <x v="4"/>
    <s v="Assistant Nail Technician"/>
    <s v="BWS/Q0401"/>
    <n v="3"/>
    <m/>
    <m/>
    <m/>
    <m/>
    <m/>
    <n v="5"/>
    <n v="1"/>
    <s v="8th Class"/>
    <n v="30"/>
    <n v="170"/>
    <n v="200"/>
    <m/>
    <m/>
    <m/>
    <m/>
    <m/>
    <s v="Yes"/>
    <s v="Yes"/>
    <s v="II"/>
    <s v="A"/>
    <s v="Yes"/>
    <m/>
    <s v="BEA704"/>
    <s v="Yes"/>
    <d v="2017-04-19T00:00:00"/>
    <s v="18th Meeting"/>
    <s v="Tentative"/>
    <d v="2017-05-12T00:00:00"/>
    <m/>
    <s v="QP wil be revised"/>
  </r>
  <r>
    <n v="456"/>
    <x v="4"/>
    <s v="Assistant Hair Stylist"/>
    <s v="BWS/Q0201"/>
    <n v="3"/>
    <m/>
    <m/>
    <m/>
    <m/>
    <m/>
    <n v="7"/>
    <n v="1"/>
    <s v="8th Class/ ability to read / write and communicate for the job role"/>
    <n v="50"/>
    <n v="250"/>
    <n v="300"/>
    <m/>
    <m/>
    <m/>
    <m/>
    <m/>
    <s v="Yes"/>
    <s v="Yes"/>
    <s v="II"/>
    <s v="A"/>
    <s v="Yes"/>
    <m/>
    <s v="BEA701"/>
    <s v="Yes"/>
    <d v="2017-04-19T00:00:00"/>
    <s v="8th Meeting/18th Meeting"/>
    <s v="Tentative"/>
    <d v="2017-05-12T00:00:00"/>
    <m/>
    <s v="QP wil be revised"/>
  </r>
  <r>
    <n v="457"/>
    <x v="4"/>
    <s v="Hair Stylist"/>
    <s v="BWS/Q0202"/>
    <n v="4"/>
    <m/>
    <m/>
    <m/>
    <m/>
    <m/>
    <n v="11"/>
    <n v="1"/>
    <s v="8th Class"/>
    <n v="75"/>
    <n v="275"/>
    <n v="350"/>
    <m/>
    <m/>
    <m/>
    <m/>
    <m/>
    <s v="Yes"/>
    <s v="Yes"/>
    <s v="II"/>
    <s v="A"/>
    <s v="Yes"/>
    <m/>
    <s v="BEA702"/>
    <s v="Yes"/>
    <d v="2017-04-19T00:00:00"/>
    <s v="18th Meeting"/>
    <s v="Tentative"/>
    <d v="2017-05-12T00:00:00"/>
    <m/>
    <s v="QP wil be revised"/>
  </r>
  <r>
    <n v="458"/>
    <x v="4"/>
    <s v="Hair Advisor"/>
    <s v="BWS/Q0203"/>
    <n v="5"/>
    <m/>
    <m/>
    <m/>
    <m/>
    <m/>
    <n v="14"/>
    <n v="1"/>
    <s v="8th Class"/>
    <n v="67"/>
    <n v="165"/>
    <n v="232"/>
    <m/>
    <m/>
    <m/>
    <m/>
    <m/>
    <s v="Yes"/>
    <m/>
    <m/>
    <m/>
    <m/>
    <m/>
    <m/>
    <s v="No"/>
    <m/>
    <m/>
    <m/>
    <m/>
    <m/>
    <m/>
  </r>
  <r>
    <n v="459"/>
    <x v="4"/>
    <s v="Bridal Fashion and Photographic Makeup Artist"/>
    <s v="BWS/Q0301"/>
    <n v="5"/>
    <m/>
    <m/>
    <m/>
    <m/>
    <m/>
    <n v="10"/>
    <n v="1"/>
    <s v="10th Class"/>
    <n v="56"/>
    <n v="182"/>
    <n v="238"/>
    <m/>
    <m/>
    <m/>
    <m/>
    <m/>
    <s v="Yes"/>
    <m/>
    <m/>
    <m/>
    <m/>
    <m/>
    <s v="BEA705"/>
    <s v="No"/>
    <m/>
    <m/>
    <m/>
    <m/>
    <m/>
    <m/>
  </r>
  <r>
    <n v="460"/>
    <x v="4"/>
    <s v="Assistant Beauty Therapist"/>
    <s v="BWS/Q0101"/>
    <n v="3"/>
    <m/>
    <m/>
    <m/>
    <m/>
    <m/>
    <n v="7"/>
    <n v="1"/>
    <s v="8th Class,Preferably  / the ability to read/write and communicate effectively for the job role"/>
    <n v="50"/>
    <n v="200"/>
    <n v="250"/>
    <m/>
    <m/>
    <m/>
    <m/>
    <m/>
    <s v="Yes"/>
    <s v="Yes"/>
    <s v="II"/>
    <s v="A"/>
    <s v="Yes"/>
    <m/>
    <s v="BEA701"/>
    <s v="Yes"/>
    <d v="2017-04-19T00:00:00"/>
    <s v="18th Meeting"/>
    <s v="Tentative"/>
    <d v="2017-05-12T00:00:00"/>
    <m/>
    <s v="QP wil be revised"/>
  </r>
  <r>
    <n v="461"/>
    <x v="4"/>
    <s v="Beauty Therapist"/>
    <s v="BWS/Q0102"/>
    <n v="4"/>
    <m/>
    <m/>
    <m/>
    <m/>
    <m/>
    <n v="7"/>
    <n v="1"/>
    <s v="10th Class"/>
    <n v="50"/>
    <n v="300"/>
    <n v="350"/>
    <m/>
    <m/>
    <m/>
    <m/>
    <m/>
    <s v="Yes"/>
    <s v="Yes"/>
    <s v="II"/>
    <s v="A"/>
    <s v="Yes"/>
    <m/>
    <s v="BEA702"/>
    <s v="Yes"/>
    <d v="2017-04-19T00:00:00"/>
    <s v="18th Meeting"/>
    <s v="Tentative"/>
    <d v="2017-05-12T00:00:00"/>
    <m/>
    <s v="QP wil be revised"/>
  </r>
  <r>
    <n v="462"/>
    <x v="4"/>
    <s v="Beauty Advisor"/>
    <s v="BWS/Q0103"/>
    <n v="5"/>
    <m/>
    <m/>
    <m/>
    <m/>
    <m/>
    <n v="10"/>
    <n v="1"/>
    <s v="10th Class"/>
    <n v="62"/>
    <n v="168"/>
    <n v="230"/>
    <m/>
    <m/>
    <m/>
    <m/>
    <m/>
    <s v="Yes"/>
    <m/>
    <m/>
    <m/>
    <m/>
    <m/>
    <m/>
    <s v="No"/>
    <m/>
    <m/>
    <m/>
    <m/>
    <m/>
    <m/>
  </r>
  <r>
    <n v="463"/>
    <x v="4"/>
    <s v="Barber"/>
    <s v="BWS/Q0204"/>
    <n v="4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s v="No"/>
    <m/>
    <m/>
    <m/>
    <m/>
    <m/>
    <m/>
  </r>
  <r>
    <n v="464"/>
    <x v="4"/>
    <s v="Senior Stylist"/>
    <s v="BWS/Q0205"/>
    <n v="5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s v="No"/>
    <m/>
    <m/>
    <m/>
    <m/>
    <m/>
    <m/>
  </r>
  <r>
    <n v="465"/>
    <x v="4"/>
    <s v="Senior Barber"/>
    <s v="BWS/Q0206"/>
    <n v="5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s v="No"/>
    <m/>
    <m/>
    <m/>
    <m/>
    <m/>
    <m/>
  </r>
  <r>
    <n v="466"/>
    <x v="4"/>
    <s v="Haircare Trainer"/>
    <s v="BWS/Q0210"/>
    <n v="6"/>
    <m/>
    <m/>
    <m/>
    <m/>
    <m/>
    <n v="14"/>
    <n v="1"/>
    <s v="10th Class"/>
    <m/>
    <m/>
    <n v="771"/>
    <m/>
    <m/>
    <m/>
    <m/>
    <m/>
    <m/>
    <m/>
    <m/>
    <m/>
    <m/>
    <m/>
    <m/>
    <s v="No"/>
    <m/>
    <m/>
    <m/>
    <m/>
    <m/>
    <m/>
  </r>
  <r>
    <n v="467"/>
    <x v="4"/>
    <s v="Senior Beauty Therapist"/>
    <s v="BWS/Q0104"/>
    <n v="5"/>
    <m/>
    <m/>
    <m/>
    <m/>
    <m/>
    <n v="10"/>
    <n v="1"/>
    <s v="10th Class ,Preferably"/>
    <n v="50"/>
    <n v="250"/>
    <n v="300"/>
    <m/>
    <m/>
    <m/>
    <m/>
    <n v="50"/>
    <s v="Yes"/>
    <m/>
    <m/>
    <m/>
    <m/>
    <m/>
    <m/>
    <s v="No"/>
    <m/>
    <m/>
    <m/>
    <m/>
    <m/>
    <m/>
  </r>
  <r>
    <n v="468"/>
    <x v="4"/>
    <s v="Aesthetician"/>
    <s v="BWS/Q0106"/>
    <n v="6"/>
    <m/>
    <m/>
    <m/>
    <m/>
    <m/>
    <n v="19"/>
    <n v="1"/>
    <s v="12th Class"/>
    <m/>
    <m/>
    <n v="1170"/>
    <m/>
    <m/>
    <m/>
    <m/>
    <m/>
    <m/>
    <m/>
    <m/>
    <m/>
    <m/>
    <m/>
    <m/>
    <s v="No"/>
    <m/>
    <m/>
    <m/>
    <m/>
    <m/>
    <m/>
  </r>
  <r>
    <n v="469"/>
    <x v="4"/>
    <s v="Skincare Trainer"/>
    <s v="BWS/Q0105"/>
    <n v="6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s v="No"/>
    <m/>
    <m/>
    <m/>
    <m/>
    <m/>
    <m/>
  </r>
  <r>
    <n v="470"/>
    <x v="4"/>
    <s v="Mehendi Specialist"/>
    <s v="BWS/Q0302"/>
    <n v="4"/>
    <m/>
    <m/>
    <m/>
    <m/>
    <m/>
    <n v="5"/>
    <n v="1"/>
    <s v="8th Class"/>
    <m/>
    <m/>
    <n v="204"/>
    <m/>
    <m/>
    <m/>
    <m/>
    <m/>
    <m/>
    <m/>
    <m/>
    <m/>
    <m/>
    <m/>
    <m/>
    <s v="No"/>
    <m/>
    <m/>
    <m/>
    <m/>
    <m/>
    <m/>
  </r>
  <r>
    <n v="471"/>
    <x v="4"/>
    <s v="Membership Consultant"/>
    <s v="BWS/Q3002"/>
    <n v="4"/>
    <m/>
    <m/>
    <m/>
    <m/>
    <m/>
    <n v="4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72"/>
    <x v="4"/>
    <s v="Theatrical and Media Make Up Artist"/>
    <s v="BWS/Q0305"/>
    <n v="5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s v="No"/>
    <m/>
    <m/>
    <m/>
    <m/>
    <m/>
    <m/>
  </r>
  <r>
    <n v="473"/>
    <x v="4"/>
    <s v="Senior Prosthetic and Media Make Up Artist"/>
    <s v="BWS/Q0303"/>
    <n v="6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s v="No"/>
    <m/>
    <m/>
    <m/>
    <m/>
    <m/>
    <m/>
  </r>
  <r>
    <n v="474"/>
    <x v="4"/>
    <s v="Make Up Trainer"/>
    <s v="BWS/Q0304"/>
    <n v="6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s v="No"/>
    <m/>
    <m/>
    <m/>
    <m/>
    <m/>
    <m/>
  </r>
  <r>
    <n v="475"/>
    <x v="4"/>
    <s v="Nail Technician"/>
    <s v="BWS/Q0403"/>
    <n v="4"/>
    <m/>
    <m/>
    <m/>
    <m/>
    <m/>
    <n v="10"/>
    <n v="1"/>
    <s v="8th Class"/>
    <m/>
    <m/>
    <n v="280"/>
    <m/>
    <m/>
    <m/>
    <m/>
    <m/>
    <m/>
    <m/>
    <s v="II"/>
    <s v="B"/>
    <m/>
    <m/>
    <m/>
    <s v="No"/>
    <m/>
    <m/>
    <m/>
    <m/>
    <m/>
    <m/>
  </r>
  <r>
    <n v="476"/>
    <x v="4"/>
    <s v="Senior Nail Technician"/>
    <s v="BWS/Q0404"/>
    <n v="5"/>
    <m/>
    <m/>
    <m/>
    <m/>
    <m/>
    <n v="15"/>
    <n v="1"/>
    <s v="8th Class"/>
    <m/>
    <m/>
    <n v="507"/>
    <m/>
    <m/>
    <m/>
    <m/>
    <m/>
    <m/>
    <m/>
    <m/>
    <m/>
    <m/>
    <m/>
    <m/>
    <s v="No"/>
    <m/>
    <m/>
    <m/>
    <m/>
    <m/>
    <m/>
  </r>
  <r>
    <n v="477"/>
    <x v="4"/>
    <s v="Nails Trainer"/>
    <s v="BWS/Q0405"/>
    <n v="6"/>
    <m/>
    <m/>
    <m/>
    <m/>
    <m/>
    <n v="15"/>
    <n v="1"/>
    <s v="12th Class"/>
    <m/>
    <m/>
    <n v="790"/>
    <m/>
    <m/>
    <m/>
    <m/>
    <m/>
    <m/>
    <m/>
    <m/>
    <m/>
    <m/>
    <m/>
    <m/>
    <s v="No"/>
    <m/>
    <m/>
    <m/>
    <m/>
    <m/>
    <m/>
  </r>
  <r>
    <n v="478"/>
    <x v="4"/>
    <s v="Aesthetic Dermatology Technician"/>
    <s v="BWS/Q0501"/>
    <n v="4"/>
    <m/>
    <m/>
    <m/>
    <m/>
    <m/>
    <n v="9"/>
    <n v="1"/>
    <s v="12th Class, Preferably"/>
    <m/>
    <m/>
    <n v="714"/>
    <m/>
    <m/>
    <m/>
    <m/>
    <m/>
    <m/>
    <m/>
    <m/>
    <m/>
    <m/>
    <m/>
    <m/>
    <s v="No"/>
    <m/>
    <m/>
    <m/>
    <m/>
    <m/>
    <m/>
  </r>
  <r>
    <n v="479"/>
    <x v="4"/>
    <s v="Senior Aesthetic Dermatology Technician"/>
    <s v="BWS/Q0502"/>
    <n v="5"/>
    <m/>
    <m/>
    <m/>
    <m/>
    <m/>
    <n v="16"/>
    <n v="1"/>
    <s v="12th Class, Preferably"/>
    <m/>
    <m/>
    <n v="906"/>
    <m/>
    <m/>
    <m/>
    <m/>
    <m/>
    <m/>
    <m/>
    <m/>
    <m/>
    <m/>
    <m/>
    <m/>
    <s v="No"/>
    <m/>
    <m/>
    <m/>
    <m/>
    <m/>
    <m/>
  </r>
  <r>
    <n v="480"/>
    <x v="4"/>
    <s v="Aesthetic Dermatology Trainer"/>
    <s v="BWS/Q0503"/>
    <n v="6"/>
    <m/>
    <m/>
    <m/>
    <m/>
    <m/>
    <n v="19"/>
    <n v="1"/>
    <s v="12th Class, Preferably"/>
    <m/>
    <m/>
    <n v="1794"/>
    <m/>
    <m/>
    <m/>
    <m/>
    <m/>
    <m/>
    <m/>
    <m/>
    <m/>
    <m/>
    <m/>
    <m/>
    <s v="No"/>
    <m/>
    <m/>
    <m/>
    <m/>
    <m/>
    <m/>
  </r>
  <r>
    <n v="481"/>
    <x v="4"/>
    <s v="Intern"/>
    <s v="BWS/Q0601"/>
    <n v="4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s v="No"/>
    <m/>
    <m/>
    <m/>
    <m/>
    <m/>
    <m/>
  </r>
  <r>
    <n v="482"/>
    <x v="4"/>
    <s v="Junior Faculty"/>
    <s v="BWS/Q0602"/>
    <n v="5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s v="No"/>
    <m/>
    <m/>
    <m/>
    <m/>
    <m/>
    <m/>
  </r>
  <r>
    <n v="483"/>
    <x v="4"/>
    <s v="Senior Faculty"/>
    <s v="BWS/Q0603"/>
    <n v="6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s v="No"/>
    <m/>
    <m/>
    <m/>
    <m/>
    <m/>
    <m/>
  </r>
  <r>
    <n v="484"/>
    <x v="4"/>
    <s v="Institute Technical Head"/>
    <s v="BWS/Q0604"/>
    <n v="6"/>
    <m/>
    <m/>
    <m/>
    <m/>
    <m/>
    <n v="13"/>
    <n v="1"/>
    <s v="Graduate / Post Graduate"/>
    <m/>
    <m/>
    <n v="922"/>
    <m/>
    <m/>
    <m/>
    <m/>
    <m/>
    <m/>
    <m/>
    <m/>
    <m/>
    <m/>
    <m/>
    <m/>
    <s v="No"/>
    <m/>
    <m/>
    <m/>
    <m/>
    <m/>
    <m/>
  </r>
  <r>
    <n v="485"/>
    <x v="4"/>
    <s v="Category Expert"/>
    <s v="BWS/Q0605"/>
    <n v="7"/>
    <m/>
    <m/>
    <m/>
    <m/>
    <m/>
    <n v="14"/>
    <n v="1"/>
    <s v="Graduate"/>
    <m/>
    <m/>
    <n v="1062"/>
    <m/>
    <m/>
    <m/>
    <m/>
    <m/>
    <m/>
    <m/>
    <m/>
    <m/>
    <m/>
    <m/>
    <m/>
    <s v="No"/>
    <m/>
    <m/>
    <m/>
    <m/>
    <m/>
    <m/>
  </r>
  <r>
    <n v="486"/>
    <x v="4"/>
    <s v="Institute Head"/>
    <s v="BWS/Q0606"/>
    <n v="7"/>
    <m/>
    <m/>
    <m/>
    <m/>
    <m/>
    <n v="17"/>
    <n v="1"/>
    <s v="Graduate / Post Graduate"/>
    <m/>
    <m/>
    <n v="1280"/>
    <m/>
    <m/>
    <m/>
    <m/>
    <m/>
    <m/>
    <m/>
    <m/>
    <m/>
    <m/>
    <m/>
    <m/>
    <s v="No"/>
    <m/>
    <m/>
    <m/>
    <m/>
    <m/>
    <m/>
  </r>
  <r>
    <n v="487"/>
    <x v="4"/>
    <s v="Assistant Tattoo artist"/>
    <s v="BWS/Q0701"/>
    <n v="3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s v="No"/>
    <m/>
    <m/>
    <m/>
    <m/>
    <m/>
    <m/>
  </r>
  <r>
    <n v="488"/>
    <x v="4"/>
    <s v="Tattoo artist"/>
    <s v="BWS/Q0702"/>
    <n v="5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s v="No"/>
    <m/>
    <m/>
    <m/>
    <m/>
    <m/>
    <m/>
  </r>
  <r>
    <n v="489"/>
    <x v="4"/>
    <s v="Tattoo Trainer"/>
    <s v="BWS/Q0703"/>
    <n v="6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s v="No"/>
    <m/>
    <m/>
    <m/>
    <m/>
    <m/>
    <m/>
  </r>
  <r>
    <n v="490"/>
    <x v="4"/>
    <s v="Senior Spa Therapist"/>
    <s v="BWS/Q1003"/>
    <n v="5"/>
    <m/>
    <m/>
    <m/>
    <m/>
    <m/>
    <n v="5"/>
    <n v="1"/>
    <s v="8th Class"/>
    <m/>
    <m/>
    <n v="696"/>
    <m/>
    <m/>
    <m/>
    <m/>
    <m/>
    <m/>
    <m/>
    <m/>
    <m/>
    <m/>
    <m/>
    <m/>
    <s v="No"/>
    <m/>
    <m/>
    <m/>
    <m/>
    <m/>
    <m/>
  </r>
  <r>
    <n v="491"/>
    <x v="4"/>
    <s v="Spa Trainer"/>
    <s v="BWS/Q1004"/>
    <n v="6"/>
    <m/>
    <m/>
    <m/>
    <m/>
    <m/>
    <n v="5"/>
    <n v="1"/>
    <s v="10th Class"/>
    <m/>
    <m/>
    <n v="778"/>
    <m/>
    <m/>
    <m/>
    <m/>
    <m/>
    <m/>
    <m/>
    <m/>
    <m/>
    <m/>
    <m/>
    <m/>
    <s v="No"/>
    <m/>
    <m/>
    <m/>
    <m/>
    <m/>
    <m/>
  </r>
  <r>
    <n v="492"/>
    <x v="4"/>
    <s v="Senior Colorist"/>
    <s v="BWS/Q0209"/>
    <n v="5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s v="No"/>
    <m/>
    <m/>
    <m/>
    <m/>
    <m/>
    <m/>
  </r>
  <r>
    <n v="493"/>
    <x v="4"/>
    <s v="Colorist"/>
    <s v="BWS/Q0208"/>
    <n v="4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s v="No"/>
    <m/>
    <m/>
    <m/>
    <m/>
    <m/>
    <m/>
  </r>
  <r>
    <n v="494"/>
    <x v="4"/>
    <s v="Fitness Manager"/>
    <s v="BWS/Q3007"/>
    <n v="6"/>
    <m/>
    <m/>
    <m/>
    <m/>
    <m/>
    <n v="13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5"/>
    <x v="4"/>
    <s v="Fitness Services Trainer"/>
    <s v="BWS/Q3008"/>
    <n v="6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6"/>
    <x v="4"/>
    <s v="Fitness Services Internal Evaluator"/>
    <s v="BWS/Q3009"/>
    <n v="7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7"/>
    <x v="4"/>
    <s v="Fitness Centre Head"/>
    <s v="BWS/Q3010"/>
    <n v="7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8"/>
    <x v="4"/>
    <s v="Group Fitness Trainer"/>
    <s v="BWS/Q3004"/>
    <n v="4"/>
    <m/>
    <m/>
    <m/>
    <m/>
    <m/>
    <n v="9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99"/>
    <x v="4"/>
    <s v="Group Training Manager"/>
    <s v="BWS/Q3005"/>
    <n v="5"/>
    <m/>
    <m/>
    <m/>
    <m/>
    <m/>
    <n v="9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500"/>
    <x v="4"/>
    <s v="Gym Assistant"/>
    <s v="BWS/Q3001"/>
    <n v="3"/>
    <m/>
    <m/>
    <m/>
    <m/>
    <m/>
    <n v="4"/>
    <n v="1"/>
    <s v="10th Class ,Preferably"/>
    <n v="105"/>
    <n v="45"/>
    <n v="150"/>
    <m/>
    <m/>
    <m/>
    <n v="50"/>
    <m/>
    <s v="Yes"/>
    <m/>
    <s v="II"/>
    <s v="A &amp; C"/>
    <m/>
    <m/>
    <m/>
    <s v="No"/>
    <m/>
    <m/>
    <m/>
    <m/>
    <m/>
    <m/>
  </r>
  <r>
    <n v="501"/>
    <x v="4"/>
    <s v="Wellness Neurotherapist"/>
    <s v="BWS/Q2301"/>
    <n v="4"/>
    <m/>
    <m/>
    <m/>
    <m/>
    <m/>
    <n v="3"/>
    <n v="1"/>
    <s v="12th Class"/>
    <m/>
    <m/>
    <m/>
    <m/>
    <m/>
    <m/>
    <m/>
    <m/>
    <m/>
    <m/>
    <m/>
    <m/>
    <m/>
    <m/>
    <m/>
    <s v="No"/>
    <m/>
    <m/>
    <m/>
    <m/>
    <m/>
    <m/>
  </r>
  <r>
    <n v="502"/>
    <x v="4"/>
    <s v="Senior Wellness Neurotherapist"/>
    <s v="BWS/Q2302"/>
    <n v="5"/>
    <m/>
    <m/>
    <m/>
    <m/>
    <m/>
    <n v="5"/>
    <n v="1"/>
    <s v="12th Class"/>
    <m/>
    <m/>
    <m/>
    <m/>
    <m/>
    <m/>
    <m/>
    <m/>
    <m/>
    <m/>
    <m/>
    <m/>
    <m/>
    <m/>
    <m/>
    <s v="No"/>
    <m/>
    <m/>
    <m/>
    <m/>
    <m/>
    <m/>
  </r>
  <r>
    <n v="503"/>
    <x v="4"/>
    <s v="Master Wellness Neurotherapist"/>
    <s v="BWS/Q2303"/>
    <n v="6"/>
    <m/>
    <m/>
    <m/>
    <m/>
    <m/>
    <n v="6"/>
    <n v="1"/>
    <s v="12th Class"/>
    <m/>
    <m/>
    <m/>
    <m/>
    <m/>
    <m/>
    <m/>
    <m/>
    <m/>
    <m/>
    <m/>
    <m/>
    <m/>
    <m/>
    <m/>
    <s v="No"/>
    <m/>
    <m/>
    <m/>
    <m/>
    <m/>
    <m/>
  </r>
  <r>
    <n v="504"/>
    <x v="4"/>
    <s v="Junior Aromatherapist"/>
    <s v="BWS/Q2403"/>
    <n v="4"/>
    <m/>
    <m/>
    <m/>
    <m/>
    <m/>
    <n v="4"/>
    <n v="1"/>
    <s v="12th Class, Preferably"/>
    <m/>
    <m/>
    <n v="74"/>
    <m/>
    <m/>
    <m/>
    <m/>
    <m/>
    <m/>
    <m/>
    <m/>
    <m/>
    <m/>
    <m/>
    <m/>
    <s v="No"/>
    <m/>
    <m/>
    <m/>
    <m/>
    <m/>
    <m/>
  </r>
  <r>
    <n v="505"/>
    <x v="4"/>
    <s v="Aromatherapist"/>
    <s v="BWS/Q2404"/>
    <n v="5"/>
    <m/>
    <m/>
    <m/>
    <m/>
    <m/>
    <n v="6"/>
    <n v="1"/>
    <s v="8th Class, Preferably"/>
    <m/>
    <m/>
    <n v="114"/>
    <m/>
    <m/>
    <m/>
    <m/>
    <m/>
    <m/>
    <m/>
    <m/>
    <m/>
    <m/>
    <m/>
    <m/>
    <s v="No"/>
    <m/>
    <m/>
    <m/>
    <m/>
    <m/>
    <m/>
  </r>
  <r>
    <n v="506"/>
    <x v="4"/>
    <s v="Yoga Teacher"/>
    <s v="BWS/Q2203"/>
    <n v="5"/>
    <m/>
    <m/>
    <m/>
    <m/>
    <m/>
    <n v="8"/>
    <n v="1"/>
    <s v="10th Class, preferably"/>
    <m/>
    <m/>
    <m/>
    <m/>
    <m/>
    <m/>
    <m/>
    <m/>
    <m/>
    <m/>
    <s v="II"/>
    <s v="A&amp;C"/>
    <m/>
    <m/>
    <m/>
    <s v="No"/>
    <m/>
    <s v="Submitted - 1-June-17"/>
    <m/>
    <m/>
    <m/>
    <m/>
  </r>
  <r>
    <n v="507"/>
    <x v="4"/>
    <s v="Yoga Instructor"/>
    <s v="BWS/Q2201"/>
    <n v="4"/>
    <m/>
    <m/>
    <m/>
    <m/>
    <m/>
    <n v="4"/>
    <n v="1"/>
    <s v="Graduate Preferably"/>
    <n v="52"/>
    <n v="174"/>
    <n v="226"/>
    <m/>
    <m/>
    <m/>
    <m/>
    <m/>
    <s v="Yes"/>
    <s v="Yes"/>
    <s v="II"/>
    <s v="A&amp;C"/>
    <s v="Added in June 2017"/>
    <m/>
    <m/>
    <s v="No"/>
    <m/>
    <s v="17th Meeting"/>
    <m/>
    <m/>
    <m/>
    <m/>
  </r>
  <r>
    <n v="508"/>
    <x v="4"/>
    <s v="Senior Yoga Teacher"/>
    <s v="BWS/Q2205"/>
    <n v="6"/>
    <m/>
    <m/>
    <m/>
    <m/>
    <m/>
    <n v="8"/>
    <n v="1"/>
    <s v="Graduate Preferably"/>
    <m/>
    <m/>
    <m/>
    <m/>
    <m/>
    <m/>
    <m/>
    <m/>
    <m/>
    <m/>
    <s v="II"/>
    <s v="A&amp;C"/>
    <m/>
    <m/>
    <m/>
    <s v="No"/>
    <m/>
    <s v="Submitted - 1-June-17"/>
    <m/>
    <m/>
    <m/>
    <m/>
  </r>
  <r>
    <n v="509"/>
    <x v="5"/>
    <s v="Mutual Fund Agent"/>
    <s v="BSC/Q0601"/>
    <n v="4"/>
    <m/>
    <m/>
    <m/>
    <m/>
    <m/>
    <n v="4"/>
    <n v="1"/>
    <s v="Graduate"/>
    <n v="40"/>
    <n v="160"/>
    <n v="200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3802"/>
  </r>
  <r>
    <n v="510"/>
    <x v="5"/>
    <s v="Equity Dealer"/>
    <s v="BSC/Q0201"/>
    <n v="4"/>
    <m/>
    <m/>
    <m/>
    <m/>
    <m/>
    <n v="2"/>
    <n v="1"/>
    <s v="Graduate"/>
    <n v="30"/>
    <n v="130"/>
    <n v="160"/>
    <m/>
    <m/>
    <m/>
    <m/>
    <m/>
    <s v="Yes"/>
    <s v="Yes"/>
    <s v="III"/>
    <s v="A"/>
    <s v="Yes"/>
    <m/>
    <m/>
    <s v="Yes"/>
    <m/>
    <m/>
    <m/>
    <m/>
    <m/>
    <m/>
  </r>
  <r>
    <n v="511"/>
    <x v="5"/>
    <s v="Business Correspondent &amp; Business Facilitator"/>
    <s v="BSC/Q0301"/>
    <n v="3"/>
    <m/>
    <m/>
    <m/>
    <m/>
    <m/>
    <n v="4"/>
    <n v="1"/>
    <s v="10th Class"/>
    <n v="30"/>
    <n v="120"/>
    <n v="150"/>
    <m/>
    <m/>
    <m/>
    <m/>
    <m/>
    <s v="Yes"/>
    <s v="Yes"/>
    <s v="III "/>
    <s v="A"/>
    <s v="Yes"/>
    <m/>
    <s v="BAN705"/>
    <s v="Yes"/>
    <m/>
    <m/>
    <s v="Yes"/>
    <d v="2017-10-25T00:00:00"/>
    <d v="2018-03-31T00:00:00"/>
    <s v="QP revised to QP BSC/Q8401"/>
  </r>
  <r>
    <n v="512"/>
    <x v="5"/>
    <s v="Loan Approval Officer"/>
    <s v="BSC/Q0401"/>
    <n v="4"/>
    <m/>
    <m/>
    <m/>
    <m/>
    <m/>
    <n v="3"/>
    <n v="1"/>
    <s v="Graduate"/>
    <n v="30"/>
    <n v="120"/>
    <n v="150"/>
    <m/>
    <m/>
    <m/>
    <m/>
    <m/>
    <s v="Yes"/>
    <m/>
    <s v="III"/>
    <m/>
    <m/>
    <m/>
    <m/>
    <s v="Yes"/>
    <m/>
    <m/>
    <s v="Yes"/>
    <d v="2017-10-25T00:00:00"/>
    <d v="2018-03-31T00:00:00"/>
    <s v="QP revised to QP BSC/Q2301 and QP name revised to Manager Loan Approval"/>
  </r>
  <r>
    <n v="513"/>
    <x v="5"/>
    <s v="Life Insurance Agent"/>
    <s v="BSC/Q0101"/>
    <n v="4"/>
    <m/>
    <m/>
    <m/>
    <m/>
    <m/>
    <n v="4"/>
    <n v="1"/>
    <s v="10th Class"/>
    <n v="50"/>
    <n v="175"/>
    <n v="225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3801"/>
  </r>
  <r>
    <n v="514"/>
    <x v="5"/>
    <s v="Small and Medium Enterprise Officer (SME Officer)"/>
    <s v="BSC/Q0501"/>
    <n v="4"/>
    <m/>
    <m/>
    <m/>
    <m/>
    <m/>
    <n v="3"/>
    <n v="1"/>
    <s v="Graduate"/>
    <n v="30"/>
    <n v="100"/>
    <n v="130"/>
    <m/>
    <m/>
    <m/>
    <m/>
    <m/>
    <s v="Yes"/>
    <m/>
    <s v="III "/>
    <m/>
    <m/>
    <m/>
    <m/>
    <s v="Yes"/>
    <m/>
    <m/>
    <s v="Yes"/>
    <d v="2017-10-25T00:00:00"/>
    <d v="2018-03-31T00:00:00"/>
    <s v="QP revised to QP BSC/Q2302"/>
  </r>
  <r>
    <n v="515"/>
    <x v="5"/>
    <s v="Debt Recovery Agent"/>
    <s v="BSC/Q0701"/>
    <n v="4"/>
    <m/>
    <m/>
    <m/>
    <m/>
    <m/>
    <n v="4"/>
    <n v="1"/>
    <s v="10th Class"/>
    <n v="30"/>
    <n v="130"/>
    <n v="160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2303"/>
  </r>
  <r>
    <n v="516"/>
    <x v="5"/>
    <s v="Accounts Executive (Accounts Payable &amp; Receivable)"/>
    <s v="BSC/Q0901"/>
    <n v="4"/>
    <m/>
    <m/>
    <m/>
    <m/>
    <m/>
    <n v="11"/>
    <n v="1"/>
    <s v="Graduation in commerce or allied subjects/Diploma in commercial Practice"/>
    <n v="30"/>
    <n v="120"/>
    <n v="150"/>
    <m/>
    <m/>
    <m/>
    <m/>
    <m/>
    <s v="Yes"/>
    <s v="Yes"/>
    <s v="III"/>
    <s v="A"/>
    <s v="Yes"/>
    <m/>
    <s v="BAN101"/>
    <s v="Yes"/>
    <m/>
    <m/>
    <m/>
    <m/>
    <m/>
    <s v="QP revised to QP BSC/Q8101"/>
  </r>
  <r>
    <n v="517"/>
    <x v="5"/>
    <s v="Accounts Executive (Recording, Reporting)"/>
    <s v="BSC/Q1001"/>
    <n v="4"/>
    <m/>
    <m/>
    <m/>
    <m/>
    <m/>
    <n v="6"/>
    <n v="1"/>
    <s v="Graduation in commerce or allied subjects/Diploma in commercial Practice"/>
    <n v="20"/>
    <n v="80"/>
    <n v="100"/>
    <m/>
    <m/>
    <m/>
    <m/>
    <m/>
    <s v="Yes"/>
    <m/>
    <s v="III "/>
    <m/>
    <m/>
    <s v="Addl Ready"/>
    <s v="BAN101"/>
    <s v="Yes"/>
    <m/>
    <s v="8th Meeting"/>
    <m/>
    <m/>
    <m/>
    <s v="QP revised to QP BSC/Q8101"/>
  </r>
  <r>
    <n v="518"/>
    <x v="5"/>
    <s v="Accounts Executive (Payroll)"/>
    <s v="BSC/Q1201"/>
    <n v="4"/>
    <m/>
    <m/>
    <m/>
    <m/>
    <m/>
    <n v="7"/>
    <n v="1"/>
    <s v="Graduation in commerce or allied subjects/Diploma in commercial Practice"/>
    <n v="30"/>
    <n v="90"/>
    <n v="120"/>
    <m/>
    <m/>
    <m/>
    <m/>
    <m/>
    <s v="Yes"/>
    <m/>
    <s v="III "/>
    <m/>
    <m/>
    <s v="Addl Ready"/>
    <s v="BAN101"/>
    <s v="Yes"/>
    <m/>
    <m/>
    <m/>
    <m/>
    <m/>
    <s v="QP revised to QP BSC/Q8101"/>
  </r>
  <r>
    <n v="519"/>
    <x v="5"/>
    <s v="Accounts Executive (Statutory Compliance)"/>
    <s v="BSC/Q1101"/>
    <n v="4"/>
    <m/>
    <m/>
    <m/>
    <m/>
    <m/>
    <n v="3"/>
    <n v="1"/>
    <s v="Graduation in commerce or allied subjects/Diploma in commercial Practice"/>
    <m/>
    <m/>
    <n v="125"/>
    <m/>
    <m/>
    <m/>
    <m/>
    <m/>
    <m/>
    <m/>
    <s v="III "/>
    <m/>
    <m/>
    <m/>
    <s v="BAN101"/>
    <s v="Yes"/>
    <m/>
    <s v="8th Meeting"/>
    <m/>
    <m/>
    <m/>
    <s v="QP revised to QP BSC/Q8101"/>
  </r>
  <r>
    <n v="520"/>
    <x v="5"/>
    <s v="Microfinance Executive"/>
    <s v="BSC/Q0801"/>
    <n v="2"/>
    <m/>
    <m/>
    <m/>
    <m/>
    <m/>
    <n v="4"/>
    <n v="1"/>
    <s v="Middle School (Class VIII)"/>
    <n v="30"/>
    <n v="120"/>
    <n v="150"/>
    <m/>
    <m/>
    <m/>
    <m/>
    <m/>
    <s v="Yes"/>
    <m/>
    <s v="III "/>
    <m/>
    <m/>
    <m/>
    <m/>
    <s v="Yes"/>
    <m/>
    <m/>
    <s v="Yes"/>
    <d v="2017-10-25T00:00:00"/>
    <d v="2018-03-31T00:00:00"/>
    <m/>
  </r>
  <r>
    <n v="521"/>
    <x v="5"/>
    <s v="Goods &amp; Services Tax (GST)_x000a_Accounts Assistant"/>
    <s v="BSC/Q0910"/>
    <n v="4"/>
    <m/>
    <m/>
    <m/>
    <m/>
    <m/>
    <n v="2"/>
    <n v="1"/>
    <s v="Graduation in commerce or allied subject"/>
    <n v="53"/>
    <n v="47"/>
    <n v="100"/>
    <m/>
    <m/>
    <m/>
    <m/>
    <m/>
    <s v="Yes"/>
    <s v="Yes"/>
    <m/>
    <m/>
    <m/>
    <m/>
    <m/>
    <s v="No"/>
    <d v="2017-06-22T00:00:00"/>
    <s v="18th Meeting"/>
    <m/>
    <m/>
    <m/>
    <m/>
  </r>
  <r>
    <n v="522"/>
    <x v="5"/>
    <s v="BFSI Process Lead"/>
    <s v="BSC/Q7101 "/>
    <n v="6"/>
    <m/>
    <m/>
    <m/>
    <n v="5"/>
    <m/>
    <n v="5"/>
    <n v="1"/>
    <s v="Graduate "/>
    <m/>
    <m/>
    <m/>
    <m/>
    <m/>
    <m/>
    <m/>
    <m/>
    <m/>
    <m/>
    <s v="III"/>
    <s v="C"/>
    <m/>
    <m/>
    <m/>
    <s v="No"/>
    <d v="2017-08-23T00:00:00"/>
    <m/>
    <m/>
    <m/>
    <m/>
    <m/>
  </r>
  <r>
    <n v="523"/>
    <x v="5"/>
    <s v="CASA Sales Manager"/>
    <s v="BSC/Q8404 "/>
    <n v="5"/>
    <m/>
    <m/>
    <m/>
    <n v="6"/>
    <m/>
    <n v="6"/>
    <n v="1"/>
    <s v="Graduate "/>
    <m/>
    <m/>
    <m/>
    <m/>
    <m/>
    <m/>
    <m/>
    <m/>
    <m/>
    <m/>
    <s v="III"/>
    <s v="C"/>
    <m/>
    <m/>
    <m/>
    <s v="No"/>
    <d v="2017-08-23T00:00:00"/>
    <m/>
    <m/>
    <m/>
    <m/>
    <m/>
  </r>
  <r>
    <n v="524"/>
    <x v="5"/>
    <s v="Financial Inclusion Officer"/>
    <s v="BSC/Q8405"/>
    <n v="6"/>
    <m/>
    <m/>
    <m/>
    <n v="5"/>
    <m/>
    <n v="5"/>
    <n v="1"/>
    <s v="12th pass"/>
    <m/>
    <m/>
    <m/>
    <m/>
    <m/>
    <m/>
    <m/>
    <m/>
    <m/>
    <m/>
    <s v="III"/>
    <s v="C"/>
    <m/>
    <m/>
    <m/>
    <s v="No"/>
    <d v="2017-08-23T00:00:00"/>
    <m/>
    <m/>
    <m/>
    <m/>
    <m/>
  </r>
  <r>
    <n v="525"/>
    <x v="5"/>
    <s v="Front Desk Officer - Financial Institutions"/>
    <s v="BSC/Q2203"/>
    <n v="4"/>
    <s v="Options"/>
    <n v="1"/>
    <s v="O1: Service microfinance transaction  points"/>
    <n v="4"/>
    <n v="1"/>
    <n v="5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26"/>
    <x v="5"/>
    <s v="Loan Processing Officer"/>
    <s v="BSC/Q2304 "/>
    <n v="5"/>
    <s v="Options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s v="Yes"/>
    <m/>
    <s v="III"/>
    <s v="C"/>
    <m/>
    <m/>
    <m/>
    <s v="No"/>
    <d v="2017-08-23T00:00:00"/>
    <s v="Submitted - 25-Sep-17"/>
    <m/>
    <m/>
    <m/>
    <m/>
  </r>
  <r>
    <n v="527"/>
    <x v="5"/>
    <s v="Operations Executive - Lending"/>
    <s v="BSC/Q2202 "/>
    <n v="4"/>
    <m/>
    <m/>
    <m/>
    <n v="6"/>
    <m/>
    <n v="6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28"/>
    <x v="5"/>
    <s v="Process Executive - Financial Institutions"/>
    <s v="BSC/Q5201 "/>
    <n v="4"/>
    <s v="Options"/>
    <n v="1"/>
    <s v="O1: Outsourced BFSI Processing "/>
    <n v="5"/>
    <n v="1"/>
    <n v="6"/>
    <n v="1"/>
    <s v="12th pass"/>
    <m/>
    <m/>
    <m/>
    <m/>
    <m/>
    <m/>
    <m/>
    <m/>
    <m/>
    <m/>
    <s v="III"/>
    <s v="C"/>
    <m/>
    <m/>
    <m/>
    <s v="No"/>
    <d v="2017-08-23T00:00:00"/>
    <m/>
    <m/>
    <m/>
    <m/>
    <m/>
  </r>
  <r>
    <n v="529"/>
    <x v="5"/>
    <s v="Research Officer - Financial Institutions"/>
    <s v="BSC/Q5401 "/>
    <n v="5"/>
    <m/>
    <m/>
    <m/>
    <n v="7"/>
    <m/>
    <n v="7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30"/>
    <x v="5"/>
    <s v="Insolvency Associate"/>
    <s v="BSC/Q8202"/>
    <n v="5"/>
    <m/>
    <m/>
    <m/>
    <n v="4"/>
    <m/>
    <n v="4"/>
    <n v="1"/>
    <s v="Graduate"/>
    <n v="180"/>
    <n v="170"/>
    <n v="350"/>
    <m/>
    <m/>
    <m/>
    <m/>
    <m/>
    <s v="Yes"/>
    <m/>
    <s v="III"/>
    <s v="C"/>
    <m/>
    <m/>
    <m/>
    <s v="No"/>
    <d v="2017-08-23T00:00:00"/>
    <s v="Submitted - 11-Sep-17"/>
    <m/>
    <m/>
    <m/>
    <m/>
  </r>
  <r>
    <n v="531"/>
    <x v="5"/>
    <s v="Dealer - Financial Institutions"/>
    <s v="BSC/Q5102  "/>
    <n v="5"/>
    <m/>
    <m/>
    <m/>
    <n v="5"/>
    <m/>
    <n v="5"/>
    <n v="1"/>
    <s v="Graduate"/>
    <m/>
    <m/>
    <m/>
    <m/>
    <m/>
    <m/>
    <m/>
    <m/>
    <m/>
    <m/>
    <s v="III"/>
    <s v="C"/>
    <m/>
    <m/>
    <m/>
    <s v="No"/>
    <d v="2017-10-25T00:00:00"/>
    <m/>
    <m/>
    <m/>
    <m/>
    <m/>
  </r>
  <r>
    <n v="532"/>
    <x v="6"/>
    <s v="Assistant Manual Metal Arc Welder"/>
    <s v="CSC/Q0202"/>
    <n v="2"/>
    <m/>
    <m/>
    <m/>
    <m/>
    <m/>
    <n v="4"/>
    <n v="1"/>
    <s v="5th Class"/>
    <n v="120"/>
    <n v="230"/>
    <n v="350"/>
    <m/>
    <m/>
    <m/>
    <m/>
    <m/>
    <s v="Yes"/>
    <m/>
    <s v="I"/>
    <m/>
    <m/>
    <m/>
    <m/>
    <s v="Yes"/>
    <m/>
    <s v="5th Meeting"/>
    <m/>
    <m/>
    <m/>
    <m/>
  </r>
  <r>
    <n v="533"/>
    <x v="6"/>
    <s v="Assistant Oxy fuel gas cutter"/>
    <s v="CSC/Q0201"/>
    <n v="2"/>
    <m/>
    <m/>
    <m/>
    <m/>
    <m/>
    <n v="3"/>
    <n v="1"/>
    <s v="5th Class"/>
    <m/>
    <m/>
    <n v="300"/>
    <m/>
    <m/>
    <m/>
    <m/>
    <m/>
    <m/>
    <m/>
    <s v="I"/>
    <m/>
    <m/>
    <m/>
    <m/>
    <s v="Yes"/>
    <m/>
    <s v="8th Meeting"/>
    <m/>
    <m/>
    <m/>
    <m/>
  </r>
  <r>
    <n v="534"/>
    <x v="6"/>
    <s v="Assistant Tungsten Inert Gas Welder"/>
    <s v="CSC/Q0212"/>
    <n v="4"/>
    <m/>
    <m/>
    <m/>
    <m/>
    <m/>
    <n v="3"/>
    <n v="1"/>
    <s v="5th Class"/>
    <m/>
    <m/>
    <n v="260"/>
    <m/>
    <m/>
    <m/>
    <m/>
    <m/>
    <m/>
    <m/>
    <s v="I"/>
    <s v="B/C"/>
    <m/>
    <m/>
    <m/>
    <s v="No"/>
    <m/>
    <s v="8th Meeting"/>
    <m/>
    <m/>
    <m/>
    <m/>
  </r>
  <r>
    <n v="535"/>
    <x v="6"/>
    <s v="Calibration Technician"/>
    <s v="CSC/Q0801"/>
    <n v="4"/>
    <m/>
    <m/>
    <m/>
    <m/>
    <m/>
    <n v="4"/>
    <n v="1"/>
    <s v="Diploma(10+) – Mechanical, Electrical, Electronic / Mechatronics"/>
    <m/>
    <m/>
    <n v="400"/>
    <m/>
    <m/>
    <m/>
    <m/>
    <m/>
    <m/>
    <m/>
    <s v="I"/>
    <m/>
    <m/>
    <m/>
    <m/>
    <s v="No"/>
    <m/>
    <s v="7th Meeting"/>
    <m/>
    <m/>
    <m/>
    <m/>
  </r>
  <r>
    <n v="536"/>
    <x v="6"/>
    <s v="CNC Operator - Grinding Machine Centre"/>
    <s v="CSC/Q0117"/>
    <n v="3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37"/>
    <x v="6"/>
    <s v="CNC Operator - Turning"/>
    <s v="CSC/Q0115"/>
    <n v="3"/>
    <m/>
    <m/>
    <m/>
    <m/>
    <m/>
    <n v="3"/>
    <n v="1"/>
    <s v="10th Class"/>
    <n v="140"/>
    <n v="260"/>
    <n v="400"/>
    <m/>
    <m/>
    <m/>
    <m/>
    <m/>
    <s v="Yes"/>
    <s v="Yes"/>
    <s v="I"/>
    <s v="A"/>
    <s v="Yes"/>
    <m/>
    <m/>
    <s v="Yes"/>
    <m/>
    <s v="6th Meeting"/>
    <m/>
    <m/>
    <m/>
    <m/>
  </r>
  <r>
    <n v="538"/>
    <x v="6"/>
    <s v="CNC Operator - Vertical Machining Centre"/>
    <s v="CSC/Q0116"/>
    <n v="3"/>
    <m/>
    <m/>
    <m/>
    <m/>
    <m/>
    <n v="3"/>
    <n v="1"/>
    <s v="10th Class"/>
    <m/>
    <m/>
    <n v="400"/>
    <m/>
    <m/>
    <m/>
    <m/>
    <m/>
    <m/>
    <m/>
    <s v="I"/>
    <m/>
    <m/>
    <m/>
    <s v="MAN704"/>
    <s v="No"/>
    <m/>
    <s v="6th Meeting"/>
    <m/>
    <m/>
    <m/>
    <m/>
  </r>
  <r>
    <n v="539"/>
    <x v="6"/>
    <s v="CNC Programmer "/>
    <s v="CSC/Q0401"/>
    <n v="4"/>
    <m/>
    <m/>
    <m/>
    <m/>
    <m/>
    <n v="3"/>
    <n v="1"/>
    <s v="Diploma in Mechanical Engineering"/>
    <n v="140"/>
    <n v="310"/>
    <n v="450"/>
    <m/>
    <m/>
    <m/>
    <m/>
    <m/>
    <s v="Yes"/>
    <m/>
    <s v="I"/>
    <m/>
    <m/>
    <m/>
    <m/>
    <s v="No"/>
    <m/>
    <s v="6th Meeting"/>
    <m/>
    <m/>
    <m/>
    <m/>
  </r>
  <r>
    <n v="540"/>
    <x v="6"/>
    <s v="CNC Setter cum operator - Electric Discharge Machine (Spark Erosion) "/>
    <s v="CSC/Q0121"/>
    <n v="4"/>
    <m/>
    <m/>
    <m/>
    <m/>
    <m/>
    <n v="4"/>
    <n v="1"/>
    <s v="12th Class"/>
    <m/>
    <m/>
    <n v="400"/>
    <m/>
    <m/>
    <m/>
    <m/>
    <m/>
    <m/>
    <m/>
    <s v="I"/>
    <m/>
    <m/>
    <s v="Addl Ready"/>
    <m/>
    <s v="No"/>
    <m/>
    <s v="7th Meeting"/>
    <m/>
    <m/>
    <m/>
    <m/>
  </r>
  <r>
    <n v="541"/>
    <x v="6"/>
    <s v="CNC Setter cum operator - Turning"/>
    <s v="CSC/Q0120"/>
    <n v="4"/>
    <m/>
    <m/>
    <m/>
    <m/>
    <m/>
    <n v="4"/>
    <n v="1"/>
    <s v="10th Class"/>
    <m/>
    <m/>
    <n v="560"/>
    <m/>
    <m/>
    <m/>
    <m/>
    <m/>
    <m/>
    <m/>
    <s v="I"/>
    <s v="B/C"/>
    <m/>
    <m/>
    <s v="MAN702"/>
    <s v="No"/>
    <m/>
    <s v="4th Meeting"/>
    <m/>
    <m/>
    <m/>
    <m/>
  </r>
  <r>
    <n v="542"/>
    <x v="6"/>
    <s v="CNC Setter cum operator - Vertical Machining Centre"/>
    <s v="CSC/Q0123"/>
    <n v="5"/>
    <m/>
    <m/>
    <m/>
    <m/>
    <m/>
    <n v="4"/>
    <n v="1"/>
    <s v="10th Class"/>
    <m/>
    <m/>
    <n v="600"/>
    <m/>
    <m/>
    <m/>
    <m/>
    <m/>
    <m/>
    <m/>
    <s v="I"/>
    <m/>
    <m/>
    <m/>
    <m/>
    <s v="No"/>
    <m/>
    <s v="4th Meeting"/>
    <m/>
    <m/>
    <m/>
    <m/>
  </r>
  <r>
    <n v="543"/>
    <x v="6"/>
    <s v="Designer - mechanical"/>
    <s v="CSC/Q0405"/>
    <n v="5"/>
    <m/>
    <m/>
    <m/>
    <m/>
    <m/>
    <n v="7"/>
    <n v="1"/>
    <s v="Diploma - Mechanical Engineering, Degree preferred"/>
    <m/>
    <m/>
    <n v="400"/>
    <m/>
    <m/>
    <m/>
    <m/>
    <m/>
    <m/>
    <m/>
    <s v="I"/>
    <m/>
    <m/>
    <m/>
    <m/>
    <s v="No"/>
    <m/>
    <s v="7th Meeting"/>
    <m/>
    <m/>
    <m/>
    <m/>
  </r>
  <r>
    <n v="544"/>
    <x v="6"/>
    <s v="Draughtsman - Civil"/>
    <s v="CSC/Q0404"/>
    <n v="4"/>
    <m/>
    <m/>
    <m/>
    <m/>
    <m/>
    <n v="3"/>
    <n v="1"/>
    <s v="Diploma – Civil Engineering"/>
    <m/>
    <m/>
    <n v="300"/>
    <m/>
    <m/>
    <m/>
    <m/>
    <m/>
    <m/>
    <m/>
    <s v="I"/>
    <m/>
    <m/>
    <m/>
    <m/>
    <s v="No"/>
    <m/>
    <s v="8th Meeting"/>
    <m/>
    <m/>
    <m/>
    <m/>
  </r>
  <r>
    <n v="545"/>
    <x v="6"/>
    <s v="Draughtsman - Mechanical"/>
    <s v="CSC/Q0402"/>
    <n v="4"/>
    <m/>
    <m/>
    <m/>
    <m/>
    <m/>
    <n v="3"/>
    <n v="1"/>
    <s v="10th Class"/>
    <n v="100"/>
    <n v="300"/>
    <n v="400"/>
    <m/>
    <m/>
    <m/>
    <m/>
    <m/>
    <s v="Yes"/>
    <s v="Yes"/>
    <s v="I"/>
    <s v="A"/>
    <s v="Yes"/>
    <m/>
    <m/>
    <s v="Yes"/>
    <m/>
    <s v="6th Meeting"/>
    <m/>
    <m/>
    <m/>
    <m/>
  </r>
  <r>
    <n v="546"/>
    <x v="6"/>
    <s v="Draughtsman - Piping"/>
    <s v="CSC/Q0403"/>
    <n v="4"/>
    <m/>
    <m/>
    <m/>
    <m/>
    <m/>
    <n v="3"/>
    <n v="1"/>
    <s v="Diploma - Mechanical Engineering"/>
    <m/>
    <m/>
    <n v="300"/>
    <m/>
    <m/>
    <m/>
    <m/>
    <m/>
    <m/>
    <m/>
    <s v="I"/>
    <m/>
    <m/>
    <m/>
    <m/>
    <s v="No"/>
    <m/>
    <s v="8th Meeting"/>
    <m/>
    <m/>
    <m/>
    <m/>
  </r>
  <r>
    <n v="547"/>
    <x v="6"/>
    <s v="Electroplating Operator"/>
    <s v="CSC/Q0701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48"/>
    <x v="6"/>
    <s v="Fitter – Electrical and Electronic Assembly"/>
    <s v="CSC/Q0305"/>
    <n v="3"/>
    <m/>
    <m/>
    <m/>
    <m/>
    <m/>
    <n v="4"/>
    <n v="1"/>
    <s v="Diploma(10+) - Electrical or Electronics"/>
    <n v="150"/>
    <n v="350"/>
    <n v="500"/>
    <m/>
    <m/>
    <m/>
    <m/>
    <m/>
    <s v="Yes"/>
    <s v="Yes"/>
    <s v="I"/>
    <s v="A"/>
    <s v="Yes"/>
    <m/>
    <m/>
    <s v="Yes"/>
    <m/>
    <s v="6th Meeting"/>
    <m/>
    <m/>
    <m/>
    <m/>
  </r>
  <r>
    <n v="549"/>
    <x v="6"/>
    <s v="Fitter - Fabrication"/>
    <s v="CSC/Q0303"/>
    <n v="3"/>
    <m/>
    <m/>
    <m/>
    <m/>
    <m/>
    <n v="5"/>
    <n v="1"/>
    <s v="10th Class"/>
    <n v="140"/>
    <n v="360"/>
    <n v="500"/>
    <m/>
    <m/>
    <m/>
    <m/>
    <m/>
    <s v="Yes"/>
    <s v="Yes"/>
    <s v="I"/>
    <s v="A"/>
    <s v="Yes"/>
    <m/>
    <m/>
    <s v="Yes"/>
    <m/>
    <s v="4th Meeting"/>
    <m/>
    <m/>
    <m/>
    <m/>
  </r>
  <r>
    <n v="550"/>
    <x v="6"/>
    <s v="Fitter – Mechanical Assembly"/>
    <s v="CSC/Q0304"/>
    <n v="3"/>
    <m/>
    <m/>
    <m/>
    <m/>
    <m/>
    <n v="3"/>
    <n v="1"/>
    <s v="10th Class"/>
    <n v="150"/>
    <n v="350"/>
    <n v="500"/>
    <m/>
    <m/>
    <m/>
    <m/>
    <m/>
    <s v="Yes"/>
    <s v="Yes"/>
    <s v="I"/>
    <s v="A"/>
    <s v="Yes"/>
    <m/>
    <m/>
    <s v="Yes"/>
    <m/>
    <s v="5th Meeting"/>
    <m/>
    <m/>
    <m/>
    <m/>
  </r>
  <r>
    <n v="551"/>
    <x v="6"/>
    <s v="Flux Cored Arc Welder (Semi-Automatic)"/>
    <s v="CSC/Q0205"/>
    <n v="4"/>
    <m/>
    <m/>
    <m/>
    <m/>
    <m/>
    <n v="6"/>
    <n v="1"/>
    <s v="10th Class"/>
    <m/>
    <m/>
    <n v="660"/>
    <m/>
    <m/>
    <m/>
    <m/>
    <m/>
    <m/>
    <m/>
    <s v="I"/>
    <s v="B/C"/>
    <m/>
    <m/>
    <m/>
    <s v="No"/>
    <m/>
    <s v="5th Meeting"/>
    <m/>
    <m/>
    <m/>
    <m/>
  </r>
  <r>
    <n v="552"/>
    <x v="6"/>
    <s v="Forger"/>
    <s v="CSC/Q1101"/>
    <n v="3"/>
    <m/>
    <m/>
    <m/>
    <m/>
    <m/>
    <n v="4"/>
    <n v="1"/>
    <s v="10th Class"/>
    <m/>
    <m/>
    <n v="400"/>
    <m/>
    <m/>
    <m/>
    <m/>
    <m/>
    <m/>
    <m/>
    <s v="I"/>
    <m/>
    <m/>
    <m/>
    <m/>
    <s v="No"/>
    <m/>
    <s v="8th Meeting"/>
    <m/>
    <m/>
    <m/>
    <m/>
  </r>
  <r>
    <n v="553"/>
    <x v="6"/>
    <s v="Grinder-Hand &amp; Hand Held Power Tools"/>
    <s v="CSC/Q0302"/>
    <n v="2"/>
    <m/>
    <m/>
    <m/>
    <m/>
    <m/>
    <n v="3"/>
    <n v="1"/>
    <s v="8th Class"/>
    <n v="110"/>
    <n v="240"/>
    <n v="350"/>
    <m/>
    <m/>
    <m/>
    <m/>
    <m/>
    <s v="Yes"/>
    <m/>
    <s v="I"/>
    <m/>
    <m/>
    <m/>
    <m/>
    <s v="No"/>
    <m/>
    <s v="5th Meeting"/>
    <m/>
    <m/>
    <m/>
    <m/>
  </r>
  <r>
    <n v="554"/>
    <x v="6"/>
    <s v="Heat Treatment Operator"/>
    <s v="CSC/Q1001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55"/>
    <x v="6"/>
    <s v="Lab Technician - Metal Testing"/>
    <s v="CSC/Q0602"/>
    <n v="4"/>
    <m/>
    <m/>
    <m/>
    <m/>
    <m/>
    <n v="3"/>
    <n v="1"/>
    <s v="Technical Diploma (eg. mechanical, metallurgy, etc.)"/>
    <m/>
    <m/>
    <n v="450"/>
    <m/>
    <m/>
    <m/>
    <m/>
    <m/>
    <m/>
    <m/>
    <s v="I"/>
    <m/>
    <m/>
    <m/>
    <m/>
    <s v="No"/>
    <m/>
    <s v="6th Meeting"/>
    <m/>
    <m/>
    <m/>
    <m/>
  </r>
  <r>
    <n v="556"/>
    <x v="6"/>
    <s v="Lab Technician - Radiographic testing"/>
    <s v="CSC/Q0603"/>
    <n v="4"/>
    <m/>
    <m/>
    <m/>
    <m/>
    <m/>
    <n v="3"/>
    <n v="1"/>
    <s v="Technical Diploma (Mechanical, Chemical, Metallurgy, etc.)"/>
    <m/>
    <m/>
    <n v="300"/>
    <m/>
    <m/>
    <m/>
    <m/>
    <m/>
    <m/>
    <m/>
    <s v="I"/>
    <m/>
    <m/>
    <m/>
    <m/>
    <s v="No"/>
    <m/>
    <s v="8th Meeting"/>
    <m/>
    <m/>
    <m/>
    <m/>
  </r>
  <r>
    <n v="557"/>
    <x v="6"/>
    <s v="Maintenance Fitter - Mechanical"/>
    <s v="CSC/Q0901"/>
    <n v="4"/>
    <m/>
    <m/>
    <m/>
    <m/>
    <m/>
    <n v="3"/>
    <n v="1"/>
    <s v="12th Class"/>
    <m/>
    <m/>
    <n v="260"/>
    <m/>
    <m/>
    <m/>
    <m/>
    <m/>
    <m/>
    <m/>
    <s v="I"/>
    <s v="C"/>
    <m/>
    <m/>
    <m/>
    <s v="No"/>
    <m/>
    <s v="7th Meeting"/>
    <m/>
    <m/>
    <m/>
    <m/>
  </r>
  <r>
    <n v="558"/>
    <x v="6"/>
    <s v="Manual Metal Arc Welding/Shielded Metal Arc Welding Welder"/>
    <s v="CSC/Q0204"/>
    <n v="3"/>
    <m/>
    <m/>
    <m/>
    <m/>
    <m/>
    <n v="4"/>
    <n v="1"/>
    <s v="10th Class"/>
    <n v="150"/>
    <n v="350"/>
    <n v="500"/>
    <m/>
    <m/>
    <m/>
    <m/>
    <m/>
    <s v="Yes"/>
    <s v="Yes"/>
    <s v="I"/>
    <s v="A"/>
    <s v="Yes"/>
    <m/>
    <m/>
    <s v="Yes"/>
    <m/>
    <s v="5th Meeting"/>
    <m/>
    <m/>
    <m/>
    <m/>
  </r>
  <r>
    <n v="559"/>
    <x v="6"/>
    <s v="Metal Inert Gas / Metal Active Gas /Gas Metal Arc Welder (MIG/MAG/GMAW)"/>
    <s v="CSC/Q0209"/>
    <n v="4"/>
    <m/>
    <m/>
    <m/>
    <m/>
    <m/>
    <n v="6"/>
    <n v="1"/>
    <s v="10th Class"/>
    <m/>
    <m/>
    <n v="560"/>
    <m/>
    <m/>
    <m/>
    <m/>
    <m/>
    <m/>
    <m/>
    <s v="I"/>
    <s v="B/C"/>
    <s v="Added in June 2017"/>
    <m/>
    <s v="FAB701, FAB703, FAB704"/>
    <s v="No"/>
    <m/>
    <s v="4th Meeting"/>
    <m/>
    <m/>
    <m/>
    <m/>
  </r>
  <r>
    <n v="560"/>
    <x v="6"/>
    <s v="Operator - Broaching Machine"/>
    <s v="CSC/Q0114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61"/>
    <x v="6"/>
    <s v="Operator - CNC Electric Discharge Machine (Spark Erosion)"/>
    <s v="CSC/Q0118"/>
    <n v="3"/>
    <m/>
    <m/>
    <m/>
    <m/>
    <m/>
    <n v="3"/>
    <n v="1"/>
    <s v="12th Class"/>
    <m/>
    <m/>
    <n v="400"/>
    <m/>
    <m/>
    <m/>
    <m/>
    <m/>
    <m/>
    <m/>
    <s v="I"/>
    <m/>
    <m/>
    <m/>
    <m/>
    <s v="No"/>
    <m/>
    <s v="6th Meeting"/>
    <m/>
    <m/>
    <m/>
    <m/>
  </r>
  <r>
    <n v="562"/>
    <x v="6"/>
    <s v="Operator - Conventional Milling"/>
    <s v="CSC/Q0108"/>
    <n v="2"/>
    <m/>
    <m/>
    <m/>
    <m/>
    <m/>
    <n v="3"/>
    <n v="1"/>
    <s v="10th Class"/>
    <m/>
    <m/>
    <n v="400"/>
    <m/>
    <m/>
    <m/>
    <m/>
    <m/>
    <m/>
    <m/>
    <s v="I"/>
    <m/>
    <m/>
    <m/>
    <s v="MAN703"/>
    <s v="No"/>
    <m/>
    <s v="4th Meeting"/>
    <m/>
    <m/>
    <m/>
    <m/>
  </r>
  <r>
    <n v="563"/>
    <x v="6"/>
    <s v="Operator - Conventional Surface Grinding Machines"/>
    <s v="CSC/Q0109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64"/>
    <x v="6"/>
    <s v="Operator - Conventional Turning"/>
    <s v="CSC/Q0110"/>
    <n v="2"/>
    <m/>
    <m/>
    <m/>
    <m/>
    <m/>
    <n v="3"/>
    <n v="1"/>
    <s v="10th Class"/>
    <n v="120"/>
    <n v="330"/>
    <n v="450"/>
    <m/>
    <m/>
    <m/>
    <m/>
    <m/>
    <s v="Yes"/>
    <m/>
    <s v="I"/>
    <m/>
    <m/>
    <m/>
    <s v="MAN701"/>
    <s v="Yes"/>
    <m/>
    <s v="4th Meeting"/>
    <m/>
    <m/>
    <m/>
    <m/>
  </r>
  <r>
    <n v="565"/>
    <x v="6"/>
    <s v="Operator - Non-Conventional Electric Discharge Machine (Spark Erosion)"/>
    <s v="CSC/Q0119"/>
    <n v="3"/>
    <m/>
    <m/>
    <m/>
    <m/>
    <m/>
    <n v="3"/>
    <n v="1"/>
    <s v="10th Class"/>
    <m/>
    <m/>
    <n v="400"/>
    <m/>
    <m/>
    <m/>
    <m/>
    <m/>
    <m/>
    <m/>
    <s v="I"/>
    <m/>
    <m/>
    <m/>
    <m/>
    <s v="No"/>
    <m/>
    <s v="6th Meeting"/>
    <m/>
    <m/>
    <m/>
    <m/>
  </r>
  <r>
    <n v="566"/>
    <x v="6"/>
    <s v="Operator - Plate Bending Machine"/>
    <s v="CSC/Q0112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8th Meeting"/>
    <m/>
    <m/>
    <m/>
    <m/>
  </r>
  <r>
    <n v="567"/>
    <x v="6"/>
    <s v="Operator - Shot Blasting and Grit Blasting"/>
    <s v="CSC/Q0111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68"/>
    <x v="6"/>
    <s v="Operator - Boring Machine "/>
    <s v="CSC/Q0107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69"/>
    <x v="6"/>
    <s v="Oxy Fuel Gas Cutter"/>
    <s v="CSC/Q0203"/>
    <n v="3"/>
    <m/>
    <m/>
    <m/>
    <m/>
    <m/>
    <n v="3"/>
    <n v="1"/>
    <s v="5th Class"/>
    <m/>
    <m/>
    <n v="300"/>
    <m/>
    <m/>
    <m/>
    <m/>
    <m/>
    <m/>
    <m/>
    <s v="I"/>
    <m/>
    <m/>
    <m/>
    <m/>
    <s v="No"/>
    <m/>
    <s v="8th Meeting"/>
    <m/>
    <m/>
    <m/>
    <m/>
  </r>
  <r>
    <n v="570"/>
    <x v="6"/>
    <s v="Painting Technician (Spray Painting)"/>
    <s v="CSC/Q0702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71"/>
    <x v="6"/>
    <s v="Plasma Cutter Manual"/>
    <s v="CSC/Q0207"/>
    <n v="3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8th Meeting"/>
    <m/>
    <m/>
    <m/>
    <m/>
  </r>
  <r>
    <n v="572"/>
    <x v="6"/>
    <s v="Polisher - Machine"/>
    <s v="CSC/Q0113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73"/>
    <x v="6"/>
    <s v="Polisher - Manual"/>
    <s v="CSC/Q0703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74"/>
    <x v="6"/>
    <s v="Production Engineer"/>
    <s v="CSC/Q1201"/>
    <n v="5"/>
    <m/>
    <m/>
    <m/>
    <m/>
    <m/>
    <n v="3"/>
    <n v="1"/>
    <s v="Diploma – Mechanical/Production, Degree preferred"/>
    <m/>
    <m/>
    <n v="300"/>
    <m/>
    <m/>
    <m/>
    <m/>
    <m/>
    <m/>
    <m/>
    <s v="I"/>
    <m/>
    <m/>
    <m/>
    <m/>
    <s v="No"/>
    <m/>
    <s v="7th Meeting"/>
    <m/>
    <m/>
    <m/>
    <m/>
  </r>
  <r>
    <n v="575"/>
    <x v="6"/>
    <s v="Quality Inspector-Forged, Casted or Machined Components"/>
    <s v="CSC/Q0601"/>
    <n v="4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7th Meeting"/>
    <m/>
    <m/>
    <m/>
    <m/>
  </r>
  <r>
    <n v="576"/>
    <x v="6"/>
    <s v="Resistance Spot Welding Machine Operator"/>
    <s v="CSC/Q0206"/>
    <n v="3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77"/>
    <x v="6"/>
    <s v="Senior Manual Metal Arc Welder "/>
    <s v="CSC/Q0208"/>
    <n v="4"/>
    <m/>
    <m/>
    <m/>
    <m/>
    <m/>
    <n v="5"/>
    <n v="1"/>
    <s v="10th Class"/>
    <m/>
    <m/>
    <n v="610"/>
    <m/>
    <m/>
    <m/>
    <m/>
    <m/>
    <m/>
    <m/>
    <s v="I"/>
    <s v="B/C"/>
    <m/>
    <m/>
    <s v="FAB708"/>
    <s v="No"/>
    <m/>
    <s v="5th Meeting"/>
    <m/>
    <m/>
    <m/>
    <m/>
  </r>
  <r>
    <n v="578"/>
    <x v="6"/>
    <s v="Service Engineer - Breakdown Service"/>
    <s v="CSC/Q0503"/>
    <n v="5"/>
    <m/>
    <m/>
    <m/>
    <m/>
    <m/>
    <n v="5"/>
    <n v="1"/>
    <s v="Diploma - Mechanical Engineering"/>
    <m/>
    <m/>
    <n v="500"/>
    <m/>
    <m/>
    <m/>
    <m/>
    <m/>
    <m/>
    <m/>
    <s v="I"/>
    <m/>
    <m/>
    <m/>
    <m/>
    <s v="No"/>
    <m/>
    <s v="7th Meeting"/>
    <m/>
    <m/>
    <m/>
    <m/>
  </r>
  <r>
    <n v="579"/>
    <x v="6"/>
    <s v="Service Engineer - Installation "/>
    <s v="CSC/Q0501"/>
    <n v="4"/>
    <m/>
    <m/>
    <m/>
    <m/>
    <m/>
    <n v="3"/>
    <n v="1"/>
    <s v="Diploma - Mechanical Engineering"/>
    <m/>
    <m/>
    <n v="450"/>
    <m/>
    <m/>
    <m/>
    <m/>
    <m/>
    <m/>
    <m/>
    <s v="I"/>
    <m/>
    <m/>
    <m/>
    <m/>
    <s v="No"/>
    <m/>
    <s v="6th Meeting"/>
    <m/>
    <m/>
    <m/>
    <m/>
  </r>
  <r>
    <n v="580"/>
    <x v="6"/>
    <s v="Service Engineer - Installation and Commissioning"/>
    <s v="CSC/Q0502"/>
    <n v="4"/>
    <m/>
    <m/>
    <m/>
    <m/>
    <m/>
    <n v="4"/>
    <n v="1"/>
    <s v="Diploma - Mechanical Engineering"/>
    <m/>
    <m/>
    <n v="400"/>
    <m/>
    <m/>
    <m/>
    <m/>
    <m/>
    <m/>
    <m/>
    <s v="I"/>
    <m/>
    <m/>
    <s v="Addl Ready"/>
    <m/>
    <s v="No"/>
    <m/>
    <s v="7th Meeting"/>
    <m/>
    <m/>
    <m/>
    <m/>
  </r>
  <r>
    <n v="581"/>
    <x v="6"/>
    <s v="Setter cum Operator - Non Conventional Electric Discharge (Spark Erosion) "/>
    <s v="CSC/Q0122"/>
    <n v="4"/>
    <m/>
    <m/>
    <m/>
    <m/>
    <m/>
    <n v="4"/>
    <n v="1"/>
    <s v="12th Class"/>
    <m/>
    <m/>
    <n v="400"/>
    <m/>
    <m/>
    <m/>
    <m/>
    <m/>
    <m/>
    <m/>
    <s v="I"/>
    <m/>
    <m/>
    <m/>
    <m/>
    <s v="No"/>
    <m/>
    <s v="8th Meeting"/>
    <m/>
    <m/>
    <m/>
    <m/>
  </r>
  <r>
    <n v="582"/>
    <x v="6"/>
    <s v="Sheet Metal Worker - Hand Tools and Manually Operated Machines"/>
    <s v="CSC/Q0301"/>
    <n v="2"/>
    <m/>
    <m/>
    <m/>
    <m/>
    <m/>
    <n v="3"/>
    <n v="1"/>
    <s v="8th Class"/>
    <m/>
    <m/>
    <n v="400"/>
    <m/>
    <m/>
    <m/>
    <m/>
    <m/>
    <m/>
    <m/>
    <s v="I"/>
    <m/>
    <m/>
    <m/>
    <s v="FAB209"/>
    <s v="No"/>
    <m/>
    <s v="5th Meeting"/>
    <m/>
    <m/>
    <m/>
    <m/>
  </r>
  <r>
    <n v="583"/>
    <x v="6"/>
    <s v="Stud Welding"/>
    <s v="CSC/Q0210"/>
    <n v="4"/>
    <m/>
    <m/>
    <m/>
    <m/>
    <m/>
    <n v="3"/>
    <n v="1"/>
    <s v="10th Class"/>
    <m/>
    <m/>
    <n v="450"/>
    <m/>
    <m/>
    <m/>
    <m/>
    <m/>
    <m/>
    <m/>
    <s v="I"/>
    <m/>
    <m/>
    <m/>
    <m/>
    <s v="No"/>
    <m/>
    <s v="6th Meeting"/>
    <m/>
    <m/>
    <m/>
    <m/>
  </r>
  <r>
    <n v="584"/>
    <x v="6"/>
    <s v="Submerged Arc Welder"/>
    <s v="CSC/Q0211"/>
    <n v="4"/>
    <m/>
    <m/>
    <m/>
    <m/>
    <m/>
    <n v="4"/>
    <n v="1"/>
    <s v="10th Class"/>
    <m/>
    <m/>
    <n v="360"/>
    <m/>
    <m/>
    <m/>
    <m/>
    <m/>
    <m/>
    <m/>
    <s v="I"/>
    <s v="B/C"/>
    <m/>
    <m/>
    <m/>
    <s v="No"/>
    <m/>
    <s v="8th Meeting"/>
    <m/>
    <m/>
    <m/>
    <m/>
  </r>
  <r>
    <n v="585"/>
    <x v="6"/>
    <s v="Technician Instrumentation"/>
    <s v="CSC/Q0802"/>
    <n v="4"/>
    <m/>
    <m/>
    <m/>
    <m/>
    <m/>
    <n v="5"/>
    <n v="1"/>
    <s v="Diploma(10+) – Mechanical, Electrical, Electronic / Mechatronics"/>
    <m/>
    <m/>
    <n v="500"/>
    <m/>
    <m/>
    <m/>
    <m/>
    <m/>
    <m/>
    <m/>
    <s v="I"/>
    <m/>
    <m/>
    <m/>
    <m/>
    <s v="No"/>
    <m/>
    <s v="6th Meeting"/>
    <m/>
    <m/>
    <m/>
    <m/>
  </r>
  <r>
    <n v="586"/>
    <x v="6"/>
    <s v="Tool and Die Maker"/>
    <s v="CSC/Q0306"/>
    <n v="5"/>
    <m/>
    <m/>
    <m/>
    <m/>
    <m/>
    <n v="9"/>
    <n v="1"/>
    <s v="10th Class"/>
    <m/>
    <m/>
    <n v="700"/>
    <m/>
    <m/>
    <m/>
    <m/>
    <m/>
    <m/>
    <m/>
    <s v="I"/>
    <m/>
    <m/>
    <m/>
    <m/>
    <s v="No"/>
    <m/>
    <s v="6th Meeting"/>
    <m/>
    <m/>
    <m/>
    <m/>
  </r>
  <r>
    <n v="587"/>
    <x v="6"/>
    <s v="Tungsten Inert Gas Welder Level 5"/>
    <s v="CSC/Q0213"/>
    <n v="5"/>
    <m/>
    <m/>
    <m/>
    <m/>
    <m/>
    <n v="3"/>
    <n v="1"/>
    <s v="10th Class"/>
    <m/>
    <m/>
    <n v="500"/>
    <m/>
    <m/>
    <m/>
    <m/>
    <m/>
    <m/>
    <m/>
    <s v="I"/>
    <m/>
    <m/>
    <m/>
    <s v="FAB702, FAB708"/>
    <s v="No"/>
    <m/>
    <s v="5th Meeting"/>
    <m/>
    <m/>
    <m/>
    <m/>
  </r>
  <r>
    <n v="588"/>
    <x v="7"/>
    <s v="Mason General"/>
    <s v="CON/Q0103"/>
    <n v="4"/>
    <m/>
    <m/>
    <m/>
    <m/>
    <m/>
    <n v="8"/>
    <n v="1"/>
    <s v="5th Class"/>
    <n v="80"/>
    <n v="320"/>
    <n v="400"/>
    <m/>
    <m/>
    <m/>
    <m/>
    <m/>
    <s v="Yes"/>
    <s v="Yes"/>
    <s v=" I"/>
    <s v="A"/>
    <s v="Yes"/>
    <m/>
    <m/>
    <s v="Yes"/>
    <m/>
    <s v="6th Meeting"/>
    <m/>
    <m/>
    <m/>
    <m/>
  </r>
  <r>
    <n v="589"/>
    <x v="7"/>
    <s v="Mason Tiling "/>
    <s v="CON/Q0104"/>
    <n v="4"/>
    <m/>
    <m/>
    <m/>
    <m/>
    <m/>
    <n v="5"/>
    <n v="1"/>
    <s v="5th Class"/>
    <n v="90"/>
    <n v="310"/>
    <n v="400"/>
    <m/>
    <m/>
    <m/>
    <m/>
    <m/>
    <s v="Yes"/>
    <s v="Yes"/>
    <s v=" I"/>
    <s v="A"/>
    <s v="Yes"/>
    <m/>
    <m/>
    <s v="Yes"/>
    <m/>
    <s v="6th Meeting"/>
    <m/>
    <m/>
    <m/>
    <m/>
  </r>
  <r>
    <n v="590"/>
    <x v="7"/>
    <s v="Mason Concrete "/>
    <s v="CON/Q0105"/>
    <n v="3"/>
    <m/>
    <m/>
    <m/>
    <m/>
    <m/>
    <n v="5"/>
    <n v="1"/>
    <s v="5th Class"/>
    <n v="80"/>
    <n v="320"/>
    <n v="400"/>
    <m/>
    <m/>
    <m/>
    <m/>
    <m/>
    <s v="Yes"/>
    <s v="Yes"/>
    <s v=" I"/>
    <s v="A"/>
    <s v="Yes"/>
    <m/>
    <m/>
    <s v="Yes"/>
    <m/>
    <s v="6th Meeting"/>
    <m/>
    <m/>
    <m/>
    <m/>
  </r>
  <r>
    <n v="591"/>
    <x v="7"/>
    <s v="Mason Marble, Granite and Stone "/>
    <s v="CON/Q0106"/>
    <n v="4"/>
    <m/>
    <m/>
    <m/>
    <m/>
    <m/>
    <n v="6"/>
    <n v="1"/>
    <s v="8th Class"/>
    <n v="190"/>
    <n v="410"/>
    <n v="600"/>
    <m/>
    <m/>
    <m/>
    <m/>
    <m/>
    <s v="Yes"/>
    <m/>
    <s v=" I"/>
    <m/>
    <m/>
    <s v="Addl Ready"/>
    <m/>
    <s v="No"/>
    <m/>
    <s v="6th Meeting"/>
    <m/>
    <m/>
    <m/>
    <m/>
  </r>
  <r>
    <n v="592"/>
    <x v="7"/>
    <s v="Foreman Wet Finishing and Flooring "/>
    <s v="CON/Q0109"/>
    <n v="5"/>
    <m/>
    <m/>
    <m/>
    <m/>
    <m/>
    <n v="8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3"/>
    <x v="7"/>
    <s v="Bar Bender and Steel Fixer "/>
    <s v="CON/Q0203"/>
    <n v="4"/>
    <m/>
    <m/>
    <m/>
    <m/>
    <m/>
    <n v="6"/>
    <n v="1"/>
    <s v="5th Class"/>
    <n v="80"/>
    <n v="320"/>
    <n v="400"/>
    <m/>
    <m/>
    <m/>
    <m/>
    <m/>
    <s v="Yes"/>
    <s v="Yes"/>
    <s v=" I"/>
    <s v="A"/>
    <s v="Yes"/>
    <m/>
    <s v="CON708"/>
    <s v="Yes"/>
    <m/>
    <s v="6th Meeting"/>
    <m/>
    <m/>
    <m/>
    <m/>
  </r>
  <r>
    <n v="594"/>
    <x v="7"/>
    <s v="Reinforcement Fitter "/>
    <s v="CON/Q0204"/>
    <n v="4"/>
    <m/>
    <m/>
    <m/>
    <m/>
    <m/>
    <n v="5"/>
    <n v="1"/>
    <s v="8th Class"/>
    <m/>
    <m/>
    <n v="600"/>
    <m/>
    <m/>
    <m/>
    <m/>
    <m/>
    <m/>
    <m/>
    <s v=" I"/>
    <m/>
    <m/>
    <m/>
    <m/>
    <s v="No"/>
    <m/>
    <s v="6th Meeting"/>
    <m/>
    <m/>
    <m/>
    <m/>
  </r>
  <r>
    <n v="595"/>
    <x v="7"/>
    <s v="Foreman Reinforcement "/>
    <s v="CON/Q0205"/>
    <n v="5"/>
    <m/>
    <m/>
    <m/>
    <m/>
    <m/>
    <n v="9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6"/>
    <x v="7"/>
    <s v="Shuttering Carpenter System"/>
    <s v="CON/Q0304"/>
    <n v="4"/>
    <m/>
    <m/>
    <m/>
    <m/>
    <m/>
    <n v="6"/>
    <n v="1"/>
    <s v="10th Class"/>
    <n v="80"/>
    <n v="320"/>
    <n v="400"/>
    <m/>
    <m/>
    <m/>
    <m/>
    <m/>
    <s v="Yes"/>
    <s v="Yes"/>
    <s v=" I"/>
    <s v="A"/>
    <s v="Yes"/>
    <m/>
    <s v="CON719"/>
    <s v="Yes"/>
    <m/>
    <s v="6th Meeting"/>
    <m/>
    <m/>
    <m/>
    <m/>
  </r>
  <r>
    <n v="597"/>
    <x v="7"/>
    <s v="Foreman Formwork "/>
    <s v="CON/Q0308"/>
    <n v="5"/>
    <m/>
    <m/>
    <m/>
    <m/>
    <m/>
    <n v="10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8"/>
    <x v="7"/>
    <s v="Scaffolder  System"/>
    <s v="CON/Q0305"/>
    <n v="4"/>
    <m/>
    <m/>
    <m/>
    <m/>
    <m/>
    <n v="5"/>
    <n v="1"/>
    <s v="5th Class"/>
    <n v="84"/>
    <n v="320"/>
    <n v="404"/>
    <m/>
    <m/>
    <m/>
    <m/>
    <m/>
    <s v="Yes"/>
    <m/>
    <s v=" I"/>
    <m/>
    <m/>
    <s v="Cat 1 (Phase 1)"/>
    <s v="CON716"/>
    <s v="Yes"/>
    <m/>
    <s v="6th Meeting"/>
    <m/>
    <m/>
    <m/>
    <m/>
  </r>
  <r>
    <n v="599"/>
    <x v="7"/>
    <s v="Assistant Electrician "/>
    <s v="CON/Q0602"/>
    <n v="3"/>
    <m/>
    <m/>
    <m/>
    <m/>
    <m/>
    <n v="7"/>
    <n v="1"/>
    <s v="10th Class"/>
    <n v="110"/>
    <n v="290"/>
    <n v="400"/>
    <m/>
    <m/>
    <m/>
    <m/>
    <m/>
    <s v="Yes"/>
    <s v="Yes"/>
    <s v=" I"/>
    <s v="A"/>
    <s v="Yes"/>
    <m/>
    <m/>
    <s v="Yes"/>
    <m/>
    <s v="6th Meeting"/>
    <m/>
    <m/>
    <m/>
    <m/>
  </r>
  <r>
    <n v="600"/>
    <x v="7"/>
    <s v="Supervisor - Structure"/>
    <s v="CON/Q0111"/>
    <n v="6"/>
    <m/>
    <m/>
    <m/>
    <m/>
    <m/>
    <n v="10"/>
    <n v="1"/>
    <s v="12th Class ,Preferably "/>
    <m/>
    <m/>
    <n v="1000"/>
    <m/>
    <m/>
    <m/>
    <m/>
    <m/>
    <m/>
    <m/>
    <s v=" I"/>
    <m/>
    <m/>
    <m/>
    <m/>
    <s v="No"/>
    <m/>
    <s v="15th Meeting"/>
    <m/>
    <m/>
    <m/>
    <m/>
  </r>
  <r>
    <n v="601"/>
    <x v="7"/>
    <s v="Supervisor - Finishes"/>
    <s v="CON/Q0112"/>
    <n v="6"/>
    <m/>
    <m/>
    <m/>
    <m/>
    <m/>
    <n v="9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02"/>
    <x v="7"/>
    <s v="Quality Technician"/>
    <s v="CON/Q0403"/>
    <n v="6"/>
    <m/>
    <m/>
    <m/>
    <m/>
    <m/>
    <n v="6"/>
    <n v="1"/>
    <s v="12th Class ,Preferably "/>
    <m/>
    <m/>
    <n v="1000"/>
    <m/>
    <m/>
    <m/>
    <m/>
    <m/>
    <m/>
    <m/>
    <s v=" II"/>
    <m/>
    <m/>
    <m/>
    <m/>
    <s v="No"/>
    <m/>
    <s v="18th Meeting"/>
    <m/>
    <m/>
    <m/>
    <m/>
  </r>
  <r>
    <n v="603"/>
    <x v="7"/>
    <s v="Construction UT Tester"/>
    <s v="CON/Q0404"/>
    <n v="3"/>
    <m/>
    <m/>
    <m/>
    <m/>
    <m/>
    <n v="2"/>
    <n v="1"/>
    <s v="10th Class ,Preferably "/>
    <m/>
    <m/>
    <n v="400"/>
    <m/>
    <m/>
    <m/>
    <m/>
    <m/>
    <m/>
    <m/>
    <s v=" II"/>
    <m/>
    <m/>
    <m/>
    <m/>
    <s v="No"/>
    <m/>
    <m/>
    <m/>
    <m/>
    <m/>
    <m/>
  </r>
  <r>
    <n v="604"/>
    <x v="7"/>
    <s v="Construction MPT Tester"/>
    <s v="CON/Q0405"/>
    <n v="3"/>
    <m/>
    <m/>
    <m/>
    <m/>
    <m/>
    <n v="2"/>
    <n v="1"/>
    <s v="10th Class , or ASNT level 1 qualified, Preferably"/>
    <m/>
    <m/>
    <n v="400"/>
    <m/>
    <m/>
    <m/>
    <m/>
    <m/>
    <m/>
    <m/>
    <s v=" II"/>
    <m/>
    <m/>
    <m/>
    <m/>
    <s v="No"/>
    <m/>
    <m/>
    <m/>
    <m/>
    <m/>
    <m/>
  </r>
  <r>
    <n v="605"/>
    <x v="7"/>
    <s v="Construction DPT Tester"/>
    <s v="CON/Q0406"/>
    <n v="3"/>
    <m/>
    <m/>
    <m/>
    <m/>
    <m/>
    <n v="2"/>
    <n v="1"/>
    <s v="Preferably 10th Class , or ASNT level 1 qualified"/>
    <m/>
    <m/>
    <n v="400"/>
    <m/>
    <m/>
    <m/>
    <m/>
    <m/>
    <m/>
    <m/>
    <s v=" II"/>
    <m/>
    <m/>
    <m/>
    <m/>
    <s v="No"/>
    <m/>
    <m/>
    <m/>
    <m/>
    <m/>
    <m/>
  </r>
  <r>
    <n v="606"/>
    <x v="7"/>
    <s v="Assistant Paint Inspector"/>
    <s v="CON/Q0407"/>
    <n v="5"/>
    <m/>
    <m/>
    <m/>
    <m/>
    <m/>
    <n v="4"/>
    <n v="1"/>
    <s v="10th Class ,Preferably "/>
    <m/>
    <m/>
    <n v="800"/>
    <m/>
    <m/>
    <m/>
    <m/>
    <m/>
    <m/>
    <m/>
    <s v=" II"/>
    <m/>
    <m/>
    <m/>
    <m/>
    <s v="No"/>
    <m/>
    <m/>
    <m/>
    <m/>
    <m/>
    <m/>
  </r>
  <r>
    <n v="607"/>
    <x v="7"/>
    <s v="Supervisor - Electrical Works "/>
    <s v="CON/Q0605"/>
    <n v="6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m/>
    <s v=" I"/>
    <m/>
    <m/>
    <m/>
    <m/>
    <s v="No"/>
    <m/>
    <s v="18th Meeting"/>
    <m/>
    <m/>
    <m/>
    <m/>
  </r>
  <r>
    <n v="608"/>
    <x v="7"/>
    <s v="Supervisor - Piling"/>
    <s v="CON/Q0710"/>
    <n v="6"/>
    <m/>
    <m/>
    <m/>
    <m/>
    <m/>
    <n v="5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09"/>
    <x v="7"/>
    <s v="Assistant Technician - Prestress"/>
    <s v="CON/Q0801"/>
    <n v="2"/>
    <m/>
    <m/>
    <m/>
    <m/>
    <m/>
    <n v="5"/>
    <n v="1"/>
    <s v="8th Class ,Preferably "/>
    <m/>
    <m/>
    <n v="350"/>
    <m/>
    <m/>
    <m/>
    <m/>
    <m/>
    <m/>
    <m/>
    <s v=" I"/>
    <m/>
    <m/>
    <m/>
    <m/>
    <s v="No"/>
    <m/>
    <s v="18th Meeting"/>
    <m/>
    <m/>
    <m/>
    <m/>
  </r>
  <r>
    <n v="610"/>
    <x v="7"/>
    <s v="Technician - Prestress"/>
    <s v="CON/Q0802"/>
    <n v="4"/>
    <m/>
    <m/>
    <m/>
    <m/>
    <m/>
    <n v="6"/>
    <n v="1"/>
    <s v="10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11"/>
    <x v="7"/>
    <s v="Senior Technician - Prestress"/>
    <s v="CON/Q0803"/>
    <n v="6"/>
    <m/>
    <m/>
    <m/>
    <m/>
    <m/>
    <n v="5"/>
    <n v="1"/>
    <s v="12th Class ,Preferably "/>
    <m/>
    <m/>
    <n v="1000"/>
    <m/>
    <m/>
    <m/>
    <m/>
    <m/>
    <m/>
    <m/>
    <s v=" I"/>
    <m/>
    <m/>
    <m/>
    <m/>
    <s v="No"/>
    <m/>
    <s v="18th Meeting"/>
    <m/>
    <m/>
    <m/>
    <m/>
  </r>
  <r>
    <n v="612"/>
    <x v="7"/>
    <s v="Assistant Surveyor"/>
    <s v="CON/Q0901"/>
    <n v="2"/>
    <m/>
    <m/>
    <m/>
    <m/>
    <m/>
    <n v="3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13"/>
    <x v="7"/>
    <s v="Surveyor"/>
    <s v="CON/Q0902"/>
    <n v="6"/>
    <m/>
    <m/>
    <m/>
    <m/>
    <m/>
    <n v="7"/>
    <n v="1"/>
    <s v="5th Class ,Preferably"/>
    <m/>
    <m/>
    <n v="1000"/>
    <m/>
    <m/>
    <m/>
    <m/>
    <m/>
    <m/>
    <m/>
    <s v=" I"/>
    <m/>
    <m/>
    <m/>
    <s v="CON718"/>
    <s v="Yes"/>
    <m/>
    <s v="18th Meeting"/>
    <m/>
    <m/>
    <m/>
    <m/>
  </r>
  <r>
    <n v="614"/>
    <x v="7"/>
    <s v="Assistant Pavement Layer"/>
    <s v="CON/Q1001"/>
    <n v="2"/>
    <m/>
    <m/>
    <m/>
    <m/>
    <m/>
    <n v="5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15"/>
    <x v="7"/>
    <s v="Pavement Layer"/>
    <s v="CON/Q1002"/>
    <n v="4"/>
    <m/>
    <m/>
    <m/>
    <m/>
    <m/>
    <n v="6"/>
    <n v="1"/>
    <s v="8th Class ,Preferably "/>
    <m/>
    <m/>
    <n v="600"/>
    <m/>
    <m/>
    <m/>
    <m/>
    <m/>
    <m/>
    <m/>
    <s v=" I"/>
    <m/>
    <m/>
    <m/>
    <m/>
    <s v="No"/>
    <m/>
    <s v="12th Meeting"/>
    <m/>
    <m/>
    <m/>
    <m/>
  </r>
  <r>
    <n v="616"/>
    <x v="7"/>
    <s v="Foreman - Roads &amp; Runways"/>
    <s v="CON/Q1003"/>
    <n v="5"/>
    <m/>
    <m/>
    <m/>
    <m/>
    <m/>
    <n v="6"/>
    <n v="1"/>
    <s v="12th Class ,Preferably "/>
    <m/>
    <m/>
    <n v="800"/>
    <m/>
    <m/>
    <m/>
    <m/>
    <m/>
    <m/>
    <m/>
    <s v=" I"/>
    <m/>
    <m/>
    <m/>
    <s v="CON704"/>
    <s v="No"/>
    <m/>
    <s v="18th Meeting"/>
    <m/>
    <m/>
    <m/>
    <m/>
  </r>
  <r>
    <n v="617"/>
    <x v="7"/>
    <s v="Supervisor - Roads &amp; Runways"/>
    <s v="CON/Q1004"/>
    <n v="6"/>
    <m/>
    <m/>
    <m/>
    <m/>
    <m/>
    <n v="5"/>
    <n v="1"/>
    <s v="Graduate/ ITI Preferably (Construction related trade)"/>
    <m/>
    <m/>
    <n v="1000"/>
    <m/>
    <m/>
    <m/>
    <m/>
    <m/>
    <m/>
    <m/>
    <s v=" I"/>
    <m/>
    <m/>
    <m/>
    <m/>
    <s v="No"/>
    <m/>
    <s v="18th Meeting"/>
    <m/>
    <m/>
    <m/>
    <m/>
  </r>
  <r>
    <n v="618"/>
    <x v="7"/>
    <s v="Helper Interior Finishes"/>
    <s v="CON/Q1101"/>
    <n v="1"/>
    <m/>
    <m/>
    <m/>
    <m/>
    <m/>
    <n v="4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19"/>
    <x v="7"/>
    <s v="Helper Façade Installer"/>
    <s v="CON/Q1102"/>
    <n v="1"/>
    <m/>
    <m/>
    <m/>
    <m/>
    <m/>
    <n v="4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20"/>
    <x v="7"/>
    <s v="Assistant False Ceiling and Drywall Installer"/>
    <s v="CON/Q1103"/>
    <n v="2"/>
    <m/>
    <m/>
    <m/>
    <m/>
    <m/>
    <n v="6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21"/>
    <x v="7"/>
    <s v="Assistant Façade Installer"/>
    <s v="CON/Q1104"/>
    <n v="2"/>
    <m/>
    <m/>
    <m/>
    <m/>
    <m/>
    <n v="5"/>
    <n v="1"/>
    <s v="5th Class ,Preferably"/>
    <m/>
    <m/>
    <n v="350"/>
    <m/>
    <m/>
    <m/>
    <m/>
    <m/>
    <m/>
    <m/>
    <s v=" I"/>
    <m/>
    <m/>
    <m/>
    <m/>
    <s v="No"/>
    <m/>
    <s v="12th Meeting"/>
    <m/>
    <m/>
    <m/>
    <m/>
  </r>
  <r>
    <n v="622"/>
    <x v="7"/>
    <s v="Doors &amp; Windows Fixer"/>
    <s v="CON/Q1105"/>
    <n v="3"/>
    <m/>
    <m/>
    <m/>
    <m/>
    <m/>
    <n v="8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23"/>
    <x v="7"/>
    <s v="Façade Installer"/>
    <s v="CON/Q1106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8th Meeting"/>
    <m/>
    <m/>
    <m/>
    <m/>
  </r>
  <r>
    <n v="624"/>
    <x v="7"/>
    <s v="False Ceiling &amp; Drywall Installer"/>
    <s v="CON/Q1107"/>
    <n v="3"/>
    <m/>
    <m/>
    <m/>
    <m/>
    <m/>
    <n v="7"/>
    <n v="1"/>
    <s v="5th Class ,Preferably"/>
    <m/>
    <m/>
    <n v="400"/>
    <m/>
    <m/>
    <m/>
    <m/>
    <m/>
    <m/>
    <m/>
    <s v=" I"/>
    <m/>
    <m/>
    <m/>
    <s v="CON720"/>
    <s v="Yes"/>
    <m/>
    <m/>
    <m/>
    <m/>
    <m/>
    <m/>
  </r>
  <r>
    <n v="625"/>
    <x v="7"/>
    <s v="Chargehand - Façade Installer"/>
    <s v="CON/Q1108"/>
    <n v="4"/>
    <m/>
    <m/>
    <m/>
    <m/>
    <m/>
    <n v="6"/>
    <n v="1"/>
    <s v="8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26"/>
    <x v="7"/>
    <s v="Chargehand - False Ceiling &amp; Drywall Installer"/>
    <s v="CON/Q1109"/>
    <n v="4"/>
    <m/>
    <m/>
    <m/>
    <m/>
    <m/>
    <n v="7"/>
    <n v="1"/>
    <s v="8th Class ,Preferably "/>
    <m/>
    <m/>
    <n v="600"/>
    <m/>
    <m/>
    <m/>
    <m/>
    <m/>
    <m/>
    <m/>
    <s v=" I"/>
    <m/>
    <m/>
    <m/>
    <m/>
    <s v="No"/>
    <m/>
    <m/>
    <m/>
    <m/>
    <m/>
    <m/>
  </r>
  <r>
    <n v="627"/>
    <x v="7"/>
    <s v="Foreman Façade Installation"/>
    <s v="CON/Q1110"/>
    <n v="5"/>
    <m/>
    <m/>
    <m/>
    <m/>
    <m/>
    <n v="8"/>
    <n v="1"/>
    <s v="10th Class ,Preferably "/>
    <m/>
    <m/>
    <n v="800"/>
    <m/>
    <m/>
    <m/>
    <m/>
    <m/>
    <m/>
    <m/>
    <s v=" I"/>
    <m/>
    <m/>
    <m/>
    <m/>
    <s v="No"/>
    <m/>
    <m/>
    <m/>
    <m/>
    <m/>
    <m/>
  </r>
  <r>
    <n v="628"/>
    <x v="7"/>
    <s v="Foreman False Ceiling and Drywall Installation"/>
    <s v="CON/Q1111"/>
    <n v="5"/>
    <m/>
    <m/>
    <m/>
    <m/>
    <m/>
    <n v="8"/>
    <n v="1"/>
    <s v="10th Class ,Preferably "/>
    <m/>
    <m/>
    <n v="800"/>
    <m/>
    <m/>
    <m/>
    <m/>
    <m/>
    <m/>
    <m/>
    <s v=" I"/>
    <m/>
    <m/>
    <m/>
    <m/>
    <s v="No"/>
    <m/>
    <m/>
    <m/>
    <m/>
    <m/>
    <m/>
  </r>
  <r>
    <n v="629"/>
    <x v="7"/>
    <s v="Supervisor - Fabrication"/>
    <s v="CON/Q1209"/>
    <n v="6"/>
    <m/>
    <m/>
    <m/>
    <m/>
    <m/>
    <n v="6"/>
    <n v="1"/>
    <s v="Preferably Diploma in Civil / Mechanical"/>
    <m/>
    <m/>
    <n v="1000"/>
    <m/>
    <m/>
    <m/>
    <m/>
    <m/>
    <m/>
    <m/>
    <s v=" I"/>
    <m/>
    <m/>
    <m/>
    <m/>
    <s v="No"/>
    <m/>
    <m/>
    <m/>
    <m/>
    <m/>
    <m/>
  </r>
  <r>
    <n v="630"/>
    <x v="7"/>
    <s v="Draughtsman"/>
    <s v="CON/Q1301"/>
    <n v="4"/>
    <m/>
    <m/>
    <m/>
    <m/>
    <m/>
    <n v="4"/>
    <n v="1"/>
    <s v="ITI/Diploma Civil"/>
    <m/>
    <m/>
    <n v="600"/>
    <m/>
    <m/>
    <m/>
    <m/>
    <m/>
    <m/>
    <m/>
    <s v=" II"/>
    <m/>
    <m/>
    <m/>
    <s v="CON721"/>
    <s v="No"/>
    <m/>
    <m/>
    <m/>
    <m/>
    <m/>
    <m/>
  </r>
  <r>
    <n v="631"/>
    <x v="7"/>
    <s v="EHS Steward"/>
    <s v="CON/Q1401"/>
    <n v="4"/>
    <m/>
    <m/>
    <m/>
    <m/>
    <m/>
    <n v="5"/>
    <n v="1"/>
    <s v="12th Class ,Preferably and compulsory Certification course in industrial safety"/>
    <m/>
    <m/>
    <n v="600"/>
    <m/>
    <m/>
    <m/>
    <m/>
    <m/>
    <m/>
    <m/>
    <s v=" II"/>
    <m/>
    <m/>
    <m/>
    <m/>
    <s v="Yes"/>
    <m/>
    <s v="12th Meeting"/>
    <m/>
    <m/>
    <m/>
    <m/>
  </r>
  <r>
    <n v="632"/>
    <x v="7"/>
    <s v="Supervisor - Site EHS "/>
    <s v="CON/Q1402"/>
    <n v="6"/>
    <m/>
    <m/>
    <m/>
    <m/>
    <m/>
    <n v="6"/>
    <n v="1"/>
    <s v="12th Class ,Preferably and compulsory Certification course F36in industrial safety"/>
    <m/>
    <m/>
    <n v="1000"/>
    <m/>
    <m/>
    <m/>
    <m/>
    <m/>
    <m/>
    <m/>
    <s v=" II"/>
    <m/>
    <m/>
    <m/>
    <m/>
    <s v="Yes"/>
    <m/>
    <s v="18th Meeting"/>
    <m/>
    <m/>
    <m/>
    <m/>
  </r>
  <r>
    <n v="633"/>
    <x v="7"/>
    <s v="Store Assistant - Construction"/>
    <s v="CON/Q1501"/>
    <n v="2"/>
    <m/>
    <m/>
    <m/>
    <m/>
    <m/>
    <n v="4"/>
    <n v="1"/>
    <s v="10th Class ,Preferably"/>
    <m/>
    <m/>
    <n v="350"/>
    <m/>
    <m/>
    <m/>
    <m/>
    <m/>
    <m/>
    <m/>
    <s v=" II"/>
    <m/>
    <m/>
    <m/>
    <m/>
    <s v="Yes"/>
    <m/>
    <s v="12th Meeting"/>
    <m/>
    <m/>
    <m/>
    <m/>
  </r>
  <r>
    <n v="634"/>
    <x v="7"/>
    <s v="Junior Store Keeper - Construction"/>
    <s v="CON/Q1502"/>
    <n v="5"/>
    <m/>
    <m/>
    <m/>
    <m/>
    <m/>
    <n v="8"/>
    <n v="1"/>
    <s v="10th Class ,Preferably"/>
    <m/>
    <m/>
    <n v="800"/>
    <m/>
    <m/>
    <m/>
    <m/>
    <m/>
    <m/>
    <m/>
    <s v=" II"/>
    <m/>
    <m/>
    <s v="Addl Ready"/>
    <m/>
    <s v="No"/>
    <m/>
    <s v="18th Meeting"/>
    <m/>
    <m/>
    <m/>
    <m/>
  </r>
  <r>
    <n v="635"/>
    <x v="7"/>
    <s v="Store Keeper - Construction"/>
    <s v="CON/Q1503"/>
    <n v="6"/>
    <m/>
    <m/>
    <m/>
    <m/>
    <m/>
    <n v="4"/>
    <n v="1"/>
    <s v="Graduate, preferably"/>
    <m/>
    <m/>
    <n v="1000"/>
    <m/>
    <m/>
    <m/>
    <m/>
    <m/>
    <m/>
    <m/>
    <s v=" II"/>
    <m/>
    <m/>
    <m/>
    <m/>
    <s v="No"/>
    <m/>
    <s v="18th Meeting"/>
    <m/>
    <m/>
    <m/>
    <m/>
  </r>
  <r>
    <n v="636"/>
    <x v="7"/>
    <s v="Khalasi (Assistant Rigger)"/>
    <s v="CON/Q0701"/>
    <n v="2"/>
    <m/>
    <m/>
    <m/>
    <m/>
    <m/>
    <n v="7"/>
    <n v="1"/>
    <s v="5th Class ,Preferably"/>
    <m/>
    <m/>
    <n v="350"/>
    <m/>
    <m/>
    <m/>
    <m/>
    <m/>
    <m/>
    <m/>
    <s v=" I"/>
    <m/>
    <m/>
    <m/>
    <m/>
    <s v="No"/>
    <m/>
    <s v="12th Meeting"/>
    <m/>
    <m/>
    <m/>
    <m/>
  </r>
  <r>
    <n v="637"/>
    <x v="7"/>
    <s v="Rigger Structural Erection"/>
    <s v="CON/Q0702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38"/>
    <x v="7"/>
    <s v="Rigger Precast Erection"/>
    <s v="CON/Q0703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39"/>
    <x v="7"/>
    <s v="Chargehand - Structural Erection"/>
    <s v="CON/Q0705"/>
    <n v="4"/>
    <m/>
    <m/>
    <m/>
    <m/>
    <m/>
    <n v="6"/>
    <n v="1"/>
    <s v="10th Class,Preferably "/>
    <m/>
    <m/>
    <n v="600"/>
    <m/>
    <m/>
    <m/>
    <m/>
    <m/>
    <m/>
    <m/>
    <s v=" I"/>
    <m/>
    <m/>
    <m/>
    <m/>
    <s v="No"/>
    <m/>
    <s v="18th Meeting"/>
    <m/>
    <m/>
    <m/>
    <m/>
  </r>
  <r>
    <n v="640"/>
    <x v="7"/>
    <s v="Chargehand - Precast Erection"/>
    <s v="CON/Q0706"/>
    <n v="4"/>
    <m/>
    <m/>
    <m/>
    <m/>
    <m/>
    <n v="6"/>
    <n v="1"/>
    <s v="10th Class ,Preferably"/>
    <m/>
    <m/>
    <n v="600"/>
    <m/>
    <m/>
    <m/>
    <m/>
    <m/>
    <m/>
    <m/>
    <s v=" I"/>
    <m/>
    <m/>
    <m/>
    <m/>
    <s v="No"/>
    <m/>
    <m/>
    <m/>
    <m/>
    <m/>
    <m/>
  </r>
  <r>
    <n v="641"/>
    <x v="7"/>
    <s v="Chargehand - Piling"/>
    <s v="CON/Q0707"/>
    <n v="4"/>
    <m/>
    <m/>
    <m/>
    <m/>
    <m/>
    <n v="7"/>
    <n v="1"/>
    <s v="8th Class ,Preferably"/>
    <m/>
    <m/>
    <n v="600"/>
    <m/>
    <m/>
    <m/>
    <m/>
    <m/>
    <m/>
    <m/>
    <s v=" I"/>
    <m/>
    <m/>
    <m/>
    <m/>
    <s v="No"/>
    <m/>
    <m/>
    <m/>
    <m/>
    <m/>
    <m/>
  </r>
  <r>
    <n v="642"/>
    <x v="7"/>
    <s v="Foreman Erection"/>
    <s v="CON/Q0708"/>
    <n v="5"/>
    <m/>
    <m/>
    <m/>
    <m/>
    <m/>
    <n v="6"/>
    <n v="1"/>
    <s v="10th Class,Preferably "/>
    <m/>
    <m/>
    <n v="800"/>
    <m/>
    <m/>
    <m/>
    <m/>
    <m/>
    <m/>
    <m/>
    <s v=" I"/>
    <m/>
    <m/>
    <m/>
    <m/>
    <s v="No"/>
    <m/>
    <s v="18th Meeting"/>
    <m/>
    <m/>
    <m/>
    <m/>
  </r>
  <r>
    <n v="643"/>
    <x v="7"/>
    <s v="Supervisor Erection"/>
    <s v="CON/Q0709"/>
    <n v="6"/>
    <m/>
    <m/>
    <m/>
    <m/>
    <m/>
    <n v="6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44"/>
    <x v="7"/>
    <s v="Construction Painter and Decorator"/>
    <s v="CON/Q0503"/>
    <n v="3"/>
    <m/>
    <m/>
    <m/>
    <m/>
    <m/>
    <n v="7"/>
    <n v="1"/>
    <s v="5th Class"/>
    <n v="80"/>
    <n v="320"/>
    <n v="400"/>
    <m/>
    <m/>
    <m/>
    <m/>
    <m/>
    <s v="Yes"/>
    <s v="Yes"/>
    <s v=" I"/>
    <s v="A"/>
    <s v="Yes"/>
    <m/>
    <m/>
    <s v="Yes"/>
    <m/>
    <s v="17th Meeting"/>
    <m/>
    <m/>
    <m/>
    <m/>
  </r>
  <r>
    <n v="645"/>
    <x v="7"/>
    <s v="Chargehand – Painting and Decorating"/>
    <s v="CON/Q0504"/>
    <n v="4"/>
    <m/>
    <m/>
    <m/>
    <m/>
    <m/>
    <n v="7"/>
    <n v="1"/>
    <s v="8th Class ,Preferably"/>
    <m/>
    <m/>
    <n v="600"/>
    <m/>
    <m/>
    <m/>
    <m/>
    <m/>
    <m/>
    <m/>
    <s v=" I"/>
    <s v="B"/>
    <m/>
    <m/>
    <m/>
    <s v="No"/>
    <m/>
    <m/>
    <m/>
    <m/>
    <m/>
    <m/>
  </r>
  <r>
    <n v="646"/>
    <x v="7"/>
    <s v="Foreman Painting and Decorating"/>
    <s v="CON/Q0505"/>
    <n v="5"/>
    <m/>
    <m/>
    <m/>
    <m/>
    <m/>
    <n v="7"/>
    <n v="1"/>
    <s v="8th Class ,Preferably"/>
    <m/>
    <m/>
    <n v="800"/>
    <m/>
    <m/>
    <m/>
    <m/>
    <m/>
    <m/>
    <m/>
    <s v=" I"/>
    <m/>
    <m/>
    <m/>
    <m/>
    <s v="No"/>
    <m/>
    <m/>
    <m/>
    <m/>
    <m/>
    <m/>
  </r>
  <r>
    <n v="647"/>
    <x v="7"/>
    <s v="Helper Fabrication"/>
    <s v="CON/Q1201"/>
    <n v="1"/>
    <m/>
    <m/>
    <m/>
    <m/>
    <m/>
    <n v="3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48"/>
    <x v="7"/>
    <s v="Assistant Construction Fitter"/>
    <s v="CON/Q1202"/>
    <n v="2"/>
    <m/>
    <m/>
    <m/>
    <m/>
    <m/>
    <n v="5"/>
    <n v="1"/>
    <s v="10th Class,Preferably "/>
    <m/>
    <m/>
    <n v="350"/>
    <m/>
    <m/>
    <m/>
    <m/>
    <m/>
    <m/>
    <m/>
    <s v=" I"/>
    <m/>
    <m/>
    <m/>
    <m/>
    <s v="No"/>
    <m/>
    <s v="12th Meeting"/>
    <m/>
    <m/>
    <m/>
    <m/>
  </r>
  <r>
    <n v="649"/>
    <x v="7"/>
    <s v="Grinder-Construction"/>
    <s v="CON/Q1203"/>
    <n v="2"/>
    <m/>
    <m/>
    <m/>
    <m/>
    <m/>
    <n v="4"/>
    <n v="1"/>
    <s v="10th Class,Preferably "/>
    <m/>
    <m/>
    <n v="350"/>
    <m/>
    <m/>
    <m/>
    <m/>
    <m/>
    <m/>
    <m/>
    <s v=" I"/>
    <m/>
    <m/>
    <m/>
    <m/>
    <s v="No"/>
    <m/>
    <s v="12th Meeting"/>
    <m/>
    <m/>
    <m/>
    <m/>
  </r>
  <r>
    <n v="650"/>
    <x v="7"/>
    <s v="Tack Welder"/>
    <s v="CON/Q1251"/>
    <n v="3"/>
    <m/>
    <m/>
    <m/>
    <m/>
    <m/>
    <n v="4"/>
    <n v="1"/>
    <s v="10th Class,Preferably "/>
    <n v="123"/>
    <n v="285"/>
    <n v="408"/>
    <m/>
    <m/>
    <m/>
    <m/>
    <m/>
    <s v="Yes"/>
    <m/>
    <s v=" I"/>
    <m/>
    <m/>
    <s v="Cat 1 (Phase 1)"/>
    <m/>
    <s v="Yes"/>
    <m/>
    <s v="12th Meeting"/>
    <m/>
    <m/>
    <m/>
    <m/>
  </r>
  <r>
    <n v="651"/>
    <x v="7"/>
    <s v="Construction Fitter"/>
    <s v="CON/Q1205"/>
    <n v="3"/>
    <m/>
    <m/>
    <m/>
    <m/>
    <m/>
    <n v="4"/>
    <n v="1"/>
    <s v="10th Class,Preferably "/>
    <m/>
    <m/>
    <n v="350"/>
    <m/>
    <m/>
    <m/>
    <m/>
    <m/>
    <m/>
    <m/>
    <s v=" I"/>
    <m/>
    <m/>
    <m/>
    <m/>
    <s v="No"/>
    <m/>
    <m/>
    <m/>
    <m/>
    <m/>
    <m/>
  </r>
  <r>
    <n v="652"/>
    <x v="7"/>
    <s v="Fabricator"/>
    <s v="CON/Q1206"/>
    <n v="4"/>
    <m/>
    <m/>
    <m/>
    <m/>
    <m/>
    <n v="5"/>
    <n v="1"/>
    <s v="12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53"/>
    <x v="7"/>
    <s v="Plasma Cutter"/>
    <s v="CON/Q1207"/>
    <n v="4"/>
    <m/>
    <m/>
    <m/>
    <m/>
    <m/>
    <n v="3"/>
    <n v="1"/>
    <s v="10th Class,Preferably "/>
    <m/>
    <m/>
    <n v="600"/>
    <m/>
    <m/>
    <m/>
    <m/>
    <m/>
    <m/>
    <m/>
    <s v=" I"/>
    <m/>
    <m/>
    <m/>
    <m/>
    <s v="No"/>
    <m/>
    <m/>
    <m/>
    <m/>
    <m/>
    <m/>
  </r>
  <r>
    <n v="654"/>
    <x v="7"/>
    <s v="Foreman Fabrication"/>
    <s v="CON/Q1208"/>
    <n v="5"/>
    <m/>
    <m/>
    <m/>
    <m/>
    <m/>
    <n v="7"/>
    <n v="1"/>
    <s v="12th Class ,Preferably "/>
    <m/>
    <m/>
    <n v="800"/>
    <m/>
    <m/>
    <m/>
    <m/>
    <m/>
    <m/>
    <m/>
    <s v=" I"/>
    <m/>
    <m/>
    <m/>
    <m/>
    <s v="No"/>
    <m/>
    <m/>
    <m/>
    <m/>
    <m/>
    <m/>
  </r>
  <r>
    <n v="655"/>
    <x v="7"/>
    <s v="Construction Laboratory &amp; Field Technician "/>
    <s v="CON/Q0402"/>
    <n v="4"/>
    <m/>
    <m/>
    <m/>
    <m/>
    <m/>
    <n v="6"/>
    <n v="1"/>
    <s v="10th Class ,Preferably"/>
    <m/>
    <m/>
    <n v="600"/>
    <m/>
    <m/>
    <m/>
    <m/>
    <m/>
    <m/>
    <m/>
    <s v=" I"/>
    <m/>
    <m/>
    <m/>
    <m/>
    <s v="No"/>
    <m/>
    <s v="6th Meeting &amp; 12th Meeting"/>
    <m/>
    <m/>
    <m/>
    <m/>
  </r>
  <r>
    <n v="656"/>
    <x v="7"/>
    <s v="Helper Mason"/>
    <s v="CON/Q0101"/>
    <n v="1"/>
    <m/>
    <m/>
    <m/>
    <m/>
    <m/>
    <n v="5"/>
    <n v="1"/>
    <s v="5th Class"/>
    <n v="52"/>
    <n v="248"/>
    <n v="300"/>
    <m/>
    <m/>
    <m/>
    <m/>
    <m/>
    <s v="Yes"/>
    <s v="Yes"/>
    <s v=" I"/>
    <m/>
    <m/>
    <m/>
    <m/>
    <s v="Yes"/>
    <m/>
    <s v="6th Meeting &amp; 12th Meeting"/>
    <m/>
    <m/>
    <m/>
    <m/>
  </r>
  <r>
    <n v="657"/>
    <x v="7"/>
    <s v="Assistant Mason"/>
    <s v="CON/Q0102"/>
    <n v="2"/>
    <m/>
    <m/>
    <m/>
    <m/>
    <m/>
    <n v="6"/>
    <n v="1"/>
    <s v=" 5th Class "/>
    <n v="121"/>
    <n v="229"/>
    <n v="350"/>
    <m/>
    <m/>
    <m/>
    <m/>
    <m/>
    <s v="Yes"/>
    <m/>
    <s v=" I"/>
    <m/>
    <m/>
    <m/>
    <m/>
    <s v="Yes"/>
    <m/>
    <s v="6th Meeting &amp; 12th Meeting"/>
    <m/>
    <m/>
    <m/>
    <m/>
  </r>
  <r>
    <n v="658"/>
    <x v="7"/>
    <s v="Mason Special Finishing"/>
    <s v="CON/Q0107"/>
    <n v="4"/>
    <m/>
    <m/>
    <m/>
    <m/>
    <m/>
    <n v="6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59"/>
    <x v="7"/>
    <s v="Mason Form Finished &amp; Special Concrete"/>
    <s v="CON/Q0108"/>
    <n v="4"/>
    <m/>
    <m/>
    <m/>
    <m/>
    <m/>
    <n v="6"/>
    <n v="1"/>
    <s v="8th Class, Preferably"/>
    <m/>
    <m/>
    <n v="600"/>
    <m/>
    <m/>
    <m/>
    <m/>
    <m/>
    <m/>
    <m/>
    <s v=" I"/>
    <s v="B"/>
    <m/>
    <m/>
    <m/>
    <s v="No"/>
    <m/>
    <s v="9th Meeting"/>
    <m/>
    <m/>
    <m/>
    <m/>
  </r>
  <r>
    <n v="660"/>
    <x v="7"/>
    <s v="Foreman Concrete"/>
    <s v="CON/Q0110"/>
    <n v="5"/>
    <m/>
    <m/>
    <m/>
    <m/>
    <m/>
    <n v="8"/>
    <n v="1"/>
    <s v="10th Class,Preferably "/>
    <m/>
    <m/>
    <n v="800"/>
    <m/>
    <m/>
    <m/>
    <m/>
    <m/>
    <m/>
    <m/>
    <s v=" I"/>
    <m/>
    <m/>
    <m/>
    <s v="CON707"/>
    <s v="No"/>
    <m/>
    <s v="9th Meeting"/>
    <m/>
    <m/>
    <m/>
    <m/>
  </r>
  <r>
    <n v="661"/>
    <x v="7"/>
    <s v="Helper Bar Bender &amp; Steel Fixer"/>
    <s v="CON/Q0201"/>
    <n v="1"/>
    <m/>
    <m/>
    <m/>
    <m/>
    <m/>
    <n v="6"/>
    <n v="1"/>
    <s v="5th Class"/>
    <n v="33"/>
    <n v="267"/>
    <n v="300"/>
    <m/>
    <m/>
    <m/>
    <m/>
    <m/>
    <s v="Yes"/>
    <s v="Yes"/>
    <s v=" I"/>
    <m/>
    <m/>
    <m/>
    <m/>
    <s v="Yes"/>
    <m/>
    <s v="6th Meeting &amp; 12th Meeting"/>
    <m/>
    <m/>
    <m/>
    <m/>
  </r>
  <r>
    <n v="662"/>
    <x v="7"/>
    <s v="Assistant Bar Bender &amp; Steel Fixer"/>
    <s v="CON/Q0202"/>
    <n v="2"/>
    <m/>
    <m/>
    <m/>
    <m/>
    <m/>
    <n v="7"/>
    <n v="1"/>
    <s v=" 5th Class"/>
    <n v="72"/>
    <n v="278"/>
    <n v="350"/>
    <m/>
    <m/>
    <m/>
    <m/>
    <m/>
    <s v="Yes"/>
    <m/>
    <s v=" I"/>
    <m/>
    <m/>
    <m/>
    <s v="CON703"/>
    <s v="Yes"/>
    <m/>
    <s v="6th Meeting &amp; 12th Meeting"/>
    <m/>
    <m/>
    <m/>
    <m/>
  </r>
  <r>
    <n v="663"/>
    <x v="7"/>
    <s v="Helper Shuttering Carpenter"/>
    <s v="CON/Q0301"/>
    <n v="1"/>
    <m/>
    <m/>
    <m/>
    <m/>
    <m/>
    <n v="5"/>
    <n v="1"/>
    <s v="5th Class ,Preferably"/>
    <m/>
    <m/>
    <n v="300"/>
    <m/>
    <m/>
    <m/>
    <m/>
    <m/>
    <m/>
    <m/>
    <s v=" I"/>
    <m/>
    <m/>
    <m/>
    <m/>
    <s v="Yes"/>
    <m/>
    <s v="6th Meeting &amp; 12th Meeting"/>
    <m/>
    <m/>
    <m/>
    <m/>
  </r>
  <r>
    <n v="664"/>
    <x v="7"/>
    <s v="Assistant Shuttering Carpenter"/>
    <s v="CON/Q0302"/>
    <n v="2"/>
    <m/>
    <m/>
    <m/>
    <m/>
    <m/>
    <n v="6"/>
    <n v="1"/>
    <s v="5th Class ,Preferably"/>
    <n v="75"/>
    <n v="275"/>
    <n v="350"/>
    <m/>
    <m/>
    <m/>
    <m/>
    <m/>
    <s v="Yes"/>
    <m/>
    <s v=" I"/>
    <m/>
    <m/>
    <m/>
    <s v="CON702"/>
    <s v="Yes"/>
    <m/>
    <s v="6th Meeting &amp; 12th Meeting"/>
    <m/>
    <m/>
    <m/>
    <m/>
  </r>
  <r>
    <n v="665"/>
    <x v="7"/>
    <s v="Chargehand Shuttering Carpenter - System"/>
    <s v="CON/Q0306"/>
    <n v="4"/>
    <m/>
    <m/>
    <m/>
    <m/>
    <m/>
    <n v="6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66"/>
    <x v="7"/>
    <s v="Chargehand Shuttering Carpenter - Conventional"/>
    <s v="CON/Q0311"/>
    <n v="4"/>
    <m/>
    <m/>
    <m/>
    <m/>
    <m/>
    <n v="4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67"/>
    <x v="7"/>
    <s v="Assistant Scaffolder - Conventional"/>
    <s v="CON/Q0313"/>
    <n v="2"/>
    <m/>
    <m/>
    <m/>
    <m/>
    <m/>
    <n v="4"/>
    <n v="1"/>
    <s v="5th Class ,Preferably"/>
    <m/>
    <m/>
    <n v="350"/>
    <m/>
    <m/>
    <m/>
    <m/>
    <m/>
    <m/>
    <m/>
    <s v=" I"/>
    <m/>
    <m/>
    <m/>
    <m/>
    <s v="No"/>
    <m/>
    <s v="9th Meeting"/>
    <m/>
    <m/>
    <m/>
    <m/>
  </r>
  <r>
    <n v="668"/>
    <x v="7"/>
    <s v="Assistant Scaffolder - System"/>
    <s v="CON/Q0314"/>
    <n v="2"/>
    <m/>
    <m/>
    <m/>
    <m/>
    <m/>
    <n v="4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69"/>
    <x v="7"/>
    <s v="Chargehand Scaffolding - System"/>
    <s v="CON/Q0307"/>
    <n v="4"/>
    <m/>
    <m/>
    <m/>
    <m/>
    <m/>
    <n v="5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70"/>
    <x v="7"/>
    <s v="Foreman Scaffolding"/>
    <s v="CON/Q0309"/>
    <n v="5"/>
    <m/>
    <m/>
    <m/>
    <m/>
    <m/>
    <n v="8"/>
    <n v="1"/>
    <s v="10th Class,Preferably "/>
    <m/>
    <m/>
    <n v="800"/>
    <m/>
    <m/>
    <m/>
    <m/>
    <m/>
    <m/>
    <m/>
    <s v=" I"/>
    <m/>
    <m/>
    <m/>
    <m/>
    <s v="No"/>
    <m/>
    <s v="9th Meeting"/>
    <m/>
    <m/>
    <m/>
    <m/>
  </r>
  <r>
    <n v="671"/>
    <x v="7"/>
    <s v="Helper Laboratory &amp; Field Technician"/>
    <s v="CON/Q0401"/>
    <n v="2"/>
    <m/>
    <m/>
    <m/>
    <m/>
    <m/>
    <n v="4"/>
    <n v="1"/>
    <s v="10th Class"/>
    <m/>
    <m/>
    <n v="350"/>
    <m/>
    <m/>
    <m/>
    <m/>
    <m/>
    <m/>
    <m/>
    <s v=" I"/>
    <m/>
    <m/>
    <m/>
    <m/>
    <s v="No"/>
    <m/>
    <s v="6th Meeting &amp; 12th Meeting"/>
    <m/>
    <m/>
    <m/>
    <m/>
  </r>
  <r>
    <n v="672"/>
    <x v="7"/>
    <s v="Helper Construction Painter"/>
    <s v="CON/Q0501"/>
    <n v="1"/>
    <m/>
    <m/>
    <m/>
    <m/>
    <m/>
    <n v="4"/>
    <n v="1"/>
    <s v="5th Class ,Preferably"/>
    <n v="68"/>
    <n v="232"/>
    <n v="300"/>
    <m/>
    <m/>
    <m/>
    <m/>
    <m/>
    <s v="Yes"/>
    <m/>
    <s v=" I"/>
    <m/>
    <m/>
    <m/>
    <m/>
    <s v="Yes"/>
    <m/>
    <s v="6th Meeting &amp; 12th Meeting"/>
    <m/>
    <m/>
    <m/>
    <m/>
  </r>
  <r>
    <n v="673"/>
    <x v="7"/>
    <s v="Assistant Construction Painter &amp; Decorator"/>
    <s v="CON/Q0502"/>
    <n v="2"/>
    <m/>
    <m/>
    <m/>
    <m/>
    <m/>
    <n v="6"/>
    <n v="1"/>
    <s v=" 5th Class"/>
    <n v="80"/>
    <n v="270"/>
    <n v="350"/>
    <m/>
    <m/>
    <m/>
    <m/>
    <m/>
    <s v="Yes"/>
    <m/>
    <s v=" I"/>
    <m/>
    <m/>
    <m/>
    <m/>
    <s v="Yes"/>
    <m/>
    <s v="6th Meeting &amp; 12th Meeting"/>
    <m/>
    <m/>
    <m/>
    <m/>
  </r>
  <r>
    <n v="674"/>
    <x v="7"/>
    <s v="Helper Electrician"/>
    <s v="CON/Q0601"/>
    <n v="2"/>
    <m/>
    <m/>
    <m/>
    <m/>
    <m/>
    <n v="6"/>
    <n v="1"/>
    <s v="10th Class"/>
    <n v="76"/>
    <n v="274"/>
    <n v="350"/>
    <m/>
    <m/>
    <m/>
    <m/>
    <m/>
    <s v="Yes"/>
    <m/>
    <s v=" I"/>
    <m/>
    <m/>
    <m/>
    <m/>
    <s v="Yes"/>
    <m/>
    <s v="6th Meeting &amp; 12th Meeting"/>
    <m/>
    <m/>
    <m/>
    <m/>
  </r>
  <r>
    <n v="675"/>
    <x v="7"/>
    <s v="Construction Electrician - LV"/>
    <s v="CON/Q0603"/>
    <n v="4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m/>
    <s v=" I"/>
    <s v="B"/>
    <m/>
    <m/>
    <m/>
    <s v="No"/>
    <m/>
    <s v="9th Meeting"/>
    <m/>
    <m/>
    <m/>
    <m/>
  </r>
  <r>
    <n v="676"/>
    <x v="7"/>
    <s v="Foreman - Electrical Works (Construction)"/>
    <s v="CON/Q0604"/>
    <n v="5"/>
    <m/>
    <m/>
    <m/>
    <m/>
    <m/>
    <n v="7"/>
    <n v="1"/>
    <s v="10th Class ,Preferably / Low Voltage license from any Govt. recognized licensing authority"/>
    <m/>
    <m/>
    <n v="1000"/>
    <m/>
    <m/>
    <m/>
    <m/>
    <m/>
    <m/>
    <m/>
    <s v=" I"/>
    <m/>
    <m/>
    <m/>
    <m/>
    <s v="No"/>
    <m/>
    <s v="9th Meeting"/>
    <m/>
    <m/>
    <m/>
    <m/>
  </r>
  <r>
    <n v="677"/>
    <x v="7"/>
    <s v="Shuttering Carpenter - Conventional"/>
    <s v="CON/Q0310"/>
    <n v="4"/>
    <m/>
    <m/>
    <m/>
    <m/>
    <m/>
    <n v="6"/>
    <n v="1"/>
    <s v="5th Class ,Preferably"/>
    <m/>
    <m/>
    <n v="600"/>
    <m/>
    <m/>
    <m/>
    <m/>
    <m/>
    <m/>
    <m/>
    <s v=" I"/>
    <m/>
    <m/>
    <m/>
    <s v="CON710"/>
    <s v="No"/>
    <m/>
    <s v="9th Meeting"/>
    <m/>
    <m/>
    <m/>
    <m/>
  </r>
  <r>
    <n v="678"/>
    <x v="7"/>
    <s v="Scaffolder - Conventional"/>
    <s v="CON/Q0312"/>
    <n v="4"/>
    <m/>
    <m/>
    <m/>
    <m/>
    <m/>
    <n v="5"/>
    <n v="1"/>
    <s v="5th Class ,Preferably"/>
    <m/>
    <m/>
    <n v="600"/>
    <m/>
    <m/>
    <m/>
    <m/>
    <m/>
    <m/>
    <m/>
    <s v=" I"/>
    <m/>
    <m/>
    <m/>
    <m/>
    <s v="No"/>
    <m/>
    <s v="9th Meeting"/>
    <m/>
    <m/>
    <m/>
    <m/>
  </r>
  <r>
    <n v="679"/>
    <x v="7"/>
    <s v="Rigger Piling"/>
    <s v="CON/Q0704"/>
    <n v="4"/>
    <m/>
    <m/>
    <m/>
    <m/>
    <m/>
    <n v="6"/>
    <n v="1"/>
    <s v="5th Class ,Preferably"/>
    <m/>
    <m/>
    <n v="600"/>
    <m/>
    <m/>
    <m/>
    <m/>
    <m/>
    <m/>
    <m/>
    <s v=" I"/>
    <m/>
    <m/>
    <m/>
    <m/>
    <s v="No"/>
    <m/>
    <m/>
    <m/>
    <m/>
    <m/>
    <m/>
  </r>
  <r>
    <n v="680"/>
    <x v="7"/>
    <s v="Rural Mason"/>
    <s v="CON/Q3603"/>
    <n v="4"/>
    <m/>
    <m/>
    <m/>
    <m/>
    <m/>
    <n v="9"/>
    <n v="1"/>
    <s v="5th Class ,Preferably"/>
    <m/>
    <m/>
    <n v="600"/>
    <m/>
    <m/>
    <m/>
    <m/>
    <m/>
    <m/>
    <m/>
    <s v=" I"/>
    <m/>
    <m/>
    <m/>
    <m/>
    <s v="No"/>
    <m/>
    <s v="15th Meeting"/>
    <m/>
    <m/>
    <m/>
    <m/>
  </r>
  <r>
    <n v="681"/>
    <x v="7"/>
    <s v="Multi Skill Technician - Fabrication"/>
    <s v="CON/Q1210"/>
    <n v="3"/>
    <m/>
    <m/>
    <m/>
    <m/>
    <m/>
    <n v="10"/>
    <n v="1"/>
    <s v="10th pass"/>
    <m/>
    <m/>
    <m/>
    <m/>
    <m/>
    <m/>
    <m/>
    <m/>
    <m/>
    <m/>
    <m/>
    <m/>
    <m/>
    <m/>
    <m/>
    <s v="No"/>
    <m/>
    <m/>
    <m/>
    <m/>
    <m/>
    <m/>
  </r>
  <r>
    <n v="682"/>
    <x v="7"/>
    <s v="Gas Cutter"/>
    <s v="CON/Q1204"/>
    <n v="2"/>
    <m/>
    <m/>
    <m/>
    <n v="5"/>
    <m/>
    <n v="5"/>
    <n v="1"/>
    <s v=" 8th standard"/>
    <m/>
    <m/>
    <m/>
    <m/>
    <m/>
    <m/>
    <m/>
    <m/>
    <m/>
    <m/>
    <m/>
    <s v="A"/>
    <m/>
    <m/>
    <m/>
    <s v="No"/>
    <d v="2017-10-25T00:00:00"/>
    <m/>
    <m/>
    <m/>
    <m/>
    <m/>
  </r>
  <r>
    <n v="683"/>
    <x v="7"/>
    <s v="Construction Welder "/>
    <s v="CON/Q1252"/>
    <n v="4"/>
    <s v="Elective"/>
    <n v="3"/>
    <s v="E1:  MIG_x000a_E2:  TIG_x000a_E3:  SMAW"/>
    <n v="3"/>
    <n v="6"/>
    <n v="9"/>
    <n v="1"/>
    <s v="10th standard pass"/>
    <m/>
    <m/>
    <m/>
    <m/>
    <m/>
    <m/>
    <m/>
    <m/>
    <m/>
    <m/>
    <m/>
    <s v="A"/>
    <m/>
    <m/>
    <m/>
    <s v="No"/>
    <d v="2017-10-25T00:00:00"/>
    <m/>
    <m/>
    <m/>
    <m/>
    <m/>
  </r>
  <r>
    <n v="684"/>
    <x v="7"/>
    <s v="Senior Construction Welder "/>
    <s v="CON/Q1253"/>
    <n v="5"/>
    <s v="Elective"/>
    <n v="3"/>
    <s v="E1:  MIG_x000a_E2:  TIG_x000a_E3:  SMAW"/>
    <n v="4"/>
    <n v="6"/>
    <n v="10"/>
    <n v="1"/>
    <s v="12th standard"/>
    <m/>
    <m/>
    <m/>
    <m/>
    <m/>
    <m/>
    <m/>
    <m/>
    <m/>
    <m/>
    <m/>
    <s v="onjob training"/>
    <m/>
    <m/>
    <m/>
    <s v="No"/>
    <d v="2017-10-25T00:00:00"/>
    <m/>
    <m/>
    <m/>
    <m/>
    <m/>
  </r>
  <r>
    <n v="685"/>
    <x v="8"/>
    <s v="Child Care taker"/>
    <s v="DWC/Q0201"/>
    <n v="3"/>
    <m/>
    <m/>
    <m/>
    <m/>
    <m/>
    <n v="3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6"/>
    <x v="8"/>
    <s v="General Housekeeper"/>
    <s v="DWC/Q0102"/>
    <n v="3"/>
    <m/>
    <m/>
    <m/>
    <m/>
    <m/>
    <n v="7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7"/>
    <x v="8"/>
    <s v="Housekeeper cum Cook"/>
    <s v="DWC/Q0101"/>
    <n v="3"/>
    <m/>
    <m/>
    <m/>
    <m/>
    <m/>
    <n v="9"/>
    <n v="1"/>
    <s v="5th Class ,Preferably"/>
    <n v="100"/>
    <n v="150"/>
    <n v="250"/>
    <m/>
    <m/>
    <m/>
    <m/>
    <m/>
    <s v="Yes"/>
    <s v="Yes"/>
    <s v="I"/>
    <s v="A"/>
    <s v="Yes"/>
    <m/>
    <m/>
    <s v="Yes"/>
    <m/>
    <s v="Submitted - 8-June-17"/>
    <m/>
    <m/>
    <m/>
    <m/>
  </r>
  <r>
    <n v="688"/>
    <x v="8"/>
    <s v="Elderly Caretaker (Non-Clinical)"/>
    <s v="DWC/Q0801"/>
    <n v="3"/>
    <m/>
    <m/>
    <m/>
    <m/>
    <m/>
    <n v="4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9"/>
    <x v="9"/>
    <s v="Access Controls Installation Technician"/>
    <s v="ELE/Q4608"/>
    <n v="4"/>
    <m/>
    <m/>
    <m/>
    <m/>
    <m/>
    <n v="3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690"/>
    <x v="9"/>
    <s v="Area Sales Officer"/>
    <s v="ELE/Q7202"/>
    <n v="5"/>
    <m/>
    <m/>
    <m/>
    <m/>
    <m/>
    <n v="3"/>
    <n v="1"/>
    <s v="Graduate/BE/MTech."/>
    <m/>
    <m/>
    <n v="240"/>
    <m/>
    <m/>
    <m/>
    <m/>
    <m/>
    <m/>
    <m/>
    <s v=" I"/>
    <m/>
    <m/>
    <m/>
    <m/>
    <s v="No"/>
    <m/>
    <s v="8th Meeting"/>
    <m/>
    <m/>
    <m/>
    <m/>
  </r>
  <r>
    <n v="691"/>
    <x v="9"/>
    <s v="Assembly Line Operator"/>
    <s v="ELE/Q4301"/>
    <n v="4"/>
    <m/>
    <m/>
    <m/>
    <m/>
    <m/>
    <n v="4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692"/>
    <x v="9"/>
    <s v="Assembly Operator - Capacitor"/>
    <s v="ELE/Q0108"/>
    <n v="4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3"/>
    <x v="9"/>
    <s v="Assembly Operator - Energy Meter "/>
    <s v="ELE/Q7304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4"/>
    <x v="9"/>
    <s v="Assembly Operator - PLC"/>
    <s v="ELE/Q7305"/>
    <n v="3"/>
    <m/>
    <m/>
    <m/>
    <m/>
    <m/>
    <n v="4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5"/>
    <x v="9"/>
    <s v="Assembly Operator - UPS"/>
    <s v="ELE/Q7301"/>
    <n v="3"/>
    <m/>
    <m/>
    <m/>
    <m/>
    <m/>
    <n v="3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696"/>
    <x v="9"/>
    <s v="Assembly Operator -  PMD and X-Ray"/>
    <s v="ELE/Q7801"/>
    <n v="4"/>
    <m/>
    <m/>
    <m/>
    <m/>
    <m/>
    <n v="5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697"/>
    <x v="9"/>
    <s v="Assembly Operator - RAC"/>
    <s v="ELE/Q3501"/>
    <n v="4"/>
    <m/>
    <m/>
    <m/>
    <m/>
    <m/>
    <n v="4"/>
    <n v="1"/>
    <s v="10th Class/ITI/Diploma"/>
    <m/>
    <m/>
    <n v="240"/>
    <m/>
    <m/>
    <m/>
    <m/>
    <m/>
    <m/>
    <s v="Yes"/>
    <s v=" I"/>
    <m/>
    <m/>
    <s v="Cat 1 (Phase 1)"/>
    <m/>
    <s v="Yes"/>
    <m/>
    <s v="8th Meeting"/>
    <m/>
    <m/>
    <m/>
    <m/>
  </r>
  <r>
    <n v="698"/>
    <x v="9"/>
    <s v="Assembly Operator - TV"/>
    <s v="ELE/Q3502"/>
    <n v="4"/>
    <m/>
    <m/>
    <m/>
    <m/>
    <m/>
    <n v="4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699"/>
    <x v="9"/>
    <s v="Assembly Supervisor"/>
    <s v="ELE/Q6305"/>
    <n v="5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0"/>
    <x v="9"/>
    <s v="Auto - AOI Machine Operator"/>
    <s v="ELE/Q66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1"/>
    <x v="9"/>
    <s v="Auto Tester - Capacitor"/>
    <s v="ELE/Q0103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02"/>
    <x v="9"/>
    <s v="Bare Board Testing Operator"/>
    <s v="ELE/Q24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3"/>
    <x v="9"/>
    <s v="Box Assembly Operator"/>
    <s v="ELE/Q7802"/>
    <n v="4"/>
    <m/>
    <m/>
    <m/>
    <m/>
    <m/>
    <n v="5"/>
    <n v="1"/>
    <s v="12th Class/ITI"/>
    <m/>
    <m/>
    <n v="300"/>
    <m/>
    <m/>
    <m/>
    <m/>
    <m/>
    <m/>
    <m/>
    <s v=" I"/>
    <m/>
    <m/>
    <m/>
    <m/>
    <s v="No"/>
    <m/>
    <s v="8th Meeting"/>
    <m/>
    <m/>
    <m/>
    <m/>
  </r>
  <r>
    <n v="704"/>
    <x v="9"/>
    <s v="Box-building Assembly Technician"/>
    <s v="ELE/Q5306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05"/>
    <x v="9"/>
    <s v="Business Development Executive"/>
    <s v="ELE/Q1101"/>
    <n v="5"/>
    <m/>
    <m/>
    <m/>
    <m/>
    <m/>
    <n v="3"/>
    <n v="1"/>
    <s v="BE/Btech"/>
    <m/>
    <m/>
    <n v="300"/>
    <m/>
    <m/>
    <m/>
    <m/>
    <m/>
    <m/>
    <m/>
    <s v=" I"/>
    <m/>
    <m/>
    <m/>
    <m/>
    <s v="No"/>
    <m/>
    <s v="8th Meeting"/>
    <m/>
    <m/>
    <m/>
    <m/>
  </r>
  <r>
    <n v="706"/>
    <x v="9"/>
    <s v="Calibration Engineer "/>
    <s v="ELE/Q8002"/>
    <n v="4"/>
    <m/>
    <m/>
    <m/>
    <m/>
    <m/>
    <n v="4"/>
    <n v="1"/>
    <s v="ITI/Diploma/BE/Bio-Med Engineer"/>
    <m/>
    <m/>
    <n v="240"/>
    <m/>
    <m/>
    <m/>
    <m/>
    <m/>
    <m/>
    <m/>
    <s v=" I"/>
    <m/>
    <m/>
    <m/>
    <m/>
    <s v="No"/>
    <m/>
    <s v="8th Meeting"/>
    <m/>
    <m/>
    <m/>
    <m/>
  </r>
  <r>
    <n v="707"/>
    <x v="9"/>
    <s v="Capping Operator"/>
    <s v="ELE/Q0107"/>
    <n v="3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708"/>
    <x v="9"/>
    <s v="CCTV Installation Technician"/>
    <s v="ELE/Q4605"/>
    <n v="4"/>
    <m/>
    <m/>
    <m/>
    <m/>
    <m/>
    <n v="4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09"/>
    <x v="9"/>
    <s v="Circuit Imaging Operator "/>
    <s v="ELE/Q22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8th Meeting"/>
    <m/>
    <m/>
    <m/>
    <m/>
  </r>
  <r>
    <n v="710"/>
    <x v="9"/>
    <s v="Coating, Curing &amp; Marking Operator"/>
    <s v="ELE/Q0110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11"/>
    <x v="9"/>
    <s v="Component Preparation Operator"/>
    <s v="ELE/Q5202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12"/>
    <x v="9"/>
    <s v="Customer Care Executive"/>
    <s v="ELE/Q4603"/>
    <n v="3"/>
    <m/>
    <m/>
    <m/>
    <m/>
    <m/>
    <n v="3"/>
    <n v="1"/>
    <s v="Diploma/BSc."/>
    <m/>
    <m/>
    <n v="200"/>
    <m/>
    <m/>
    <m/>
    <m/>
    <m/>
    <m/>
    <m/>
    <s v=" I"/>
    <m/>
    <m/>
    <m/>
    <m/>
    <s v="No"/>
    <m/>
    <s v="8th Meeting"/>
    <m/>
    <m/>
    <m/>
    <m/>
  </r>
  <r>
    <n v="713"/>
    <x v="9"/>
    <s v="Customer Inspection Technician"/>
    <s v="ELE/Q6501"/>
    <n v="4"/>
    <m/>
    <m/>
    <m/>
    <m/>
    <m/>
    <n v="4"/>
    <n v="1"/>
    <s v="ITI/Diploma/BE, Btech,"/>
    <m/>
    <m/>
    <n v="240"/>
    <m/>
    <m/>
    <m/>
    <m/>
    <m/>
    <m/>
    <m/>
    <s v=" I"/>
    <m/>
    <m/>
    <m/>
    <m/>
    <s v="No"/>
    <m/>
    <s v="8th Meeting"/>
    <m/>
    <m/>
    <m/>
    <m/>
  </r>
  <r>
    <n v="714"/>
    <x v="9"/>
    <s v="Cutting, Crimping and Connector Assembly Operator"/>
    <s v="ELE/Q0115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15"/>
    <x v="9"/>
    <s v="DAS Set Top Box Installation &amp; Service Technician"/>
    <s v="ELE/Q8102"/>
    <n v="4"/>
    <m/>
    <m/>
    <m/>
    <m/>
    <m/>
    <n v="3"/>
    <n v="1"/>
    <s v="8th Class + 2 yrs/10th"/>
    <n v="180"/>
    <n v="120"/>
    <n v="300"/>
    <m/>
    <m/>
    <m/>
    <m/>
    <m/>
    <s v="Yes"/>
    <m/>
    <s v=" I"/>
    <m/>
    <m/>
    <m/>
    <m/>
    <s v="No"/>
    <m/>
    <s v="7th Meeting"/>
    <m/>
    <m/>
    <m/>
    <m/>
  </r>
  <r>
    <n v="716"/>
    <x v="9"/>
    <s v="Design-for-Manufacture Engineer"/>
    <s v="ELE/Q6101"/>
    <n v="5"/>
    <m/>
    <m/>
    <m/>
    <m/>
    <m/>
    <n v="2"/>
    <n v="1"/>
    <s v="Btech/Mtech"/>
    <m/>
    <m/>
    <n v="300"/>
    <m/>
    <m/>
    <m/>
    <m/>
    <m/>
    <m/>
    <m/>
    <s v=" I"/>
    <m/>
    <m/>
    <m/>
    <m/>
    <s v="No"/>
    <m/>
    <s v="8th Meeting"/>
    <m/>
    <m/>
    <m/>
    <m/>
  </r>
  <r>
    <n v="717"/>
    <x v="9"/>
    <s v="Design-for-Test Engineer"/>
    <s v="ELE/Q1402"/>
    <n v="5"/>
    <m/>
    <m/>
    <m/>
    <m/>
    <m/>
    <n v="2"/>
    <n v="1"/>
    <s v="BE/MTech."/>
    <m/>
    <m/>
    <n v="300"/>
    <m/>
    <m/>
    <m/>
    <m/>
    <m/>
    <m/>
    <m/>
    <s v=" I"/>
    <m/>
    <m/>
    <m/>
    <m/>
    <s v="No"/>
    <m/>
    <s v="8th Meeting"/>
    <m/>
    <m/>
    <m/>
    <m/>
  </r>
  <r>
    <n v="718"/>
    <x v="9"/>
    <s v="Die Bonding Operator"/>
    <s v="ELE/Q1701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19"/>
    <x v="9"/>
    <s v="Disk Duplicator"/>
    <s v="ELE/Q4302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20"/>
    <x v="9"/>
    <s v="Draftsman"/>
    <s v="ELE/Q7101"/>
    <n v="5"/>
    <m/>
    <m/>
    <m/>
    <m/>
    <m/>
    <n v="2"/>
    <n v="1"/>
    <s v="Diploma/BTech"/>
    <m/>
    <m/>
    <n v="240"/>
    <m/>
    <m/>
    <m/>
    <m/>
    <m/>
    <m/>
    <m/>
    <s v=" I"/>
    <m/>
    <m/>
    <m/>
    <m/>
    <s v="No"/>
    <m/>
    <s v="8th Meeting"/>
    <m/>
    <m/>
    <m/>
    <m/>
  </r>
  <r>
    <n v="721"/>
    <x v="9"/>
    <s v="Drilling Operator "/>
    <s v="ELE/Q2102"/>
    <n v="4"/>
    <m/>
    <m/>
    <m/>
    <m/>
    <m/>
    <n v="3"/>
    <n v="1"/>
    <s v="10th/12th Class/ITI"/>
    <m/>
    <m/>
    <n v="240"/>
    <m/>
    <m/>
    <m/>
    <m/>
    <m/>
    <m/>
    <m/>
    <s v=" I"/>
    <m/>
    <m/>
    <m/>
    <m/>
    <s v="No"/>
    <m/>
    <s v="8th Meeting"/>
    <m/>
    <m/>
    <m/>
    <m/>
  </r>
  <r>
    <n v="722"/>
    <x v="9"/>
    <s v="DTH Set Top Box Installation &amp; Service Technician"/>
    <s v="ELE/Q8101"/>
    <n v="4"/>
    <m/>
    <m/>
    <m/>
    <m/>
    <m/>
    <n v="3"/>
    <n v="1"/>
    <s v="8th Class + 2 yrs/10th"/>
    <n v="180"/>
    <n v="120"/>
    <n v="300"/>
    <m/>
    <m/>
    <m/>
    <m/>
    <m/>
    <s v="Yes"/>
    <s v="Yes"/>
    <s v=" I"/>
    <s v="A"/>
    <s v="Yes"/>
    <m/>
    <m/>
    <s v="Yes"/>
    <m/>
    <s v="7th Meeting"/>
    <m/>
    <m/>
    <m/>
    <m/>
  </r>
  <r>
    <n v="723"/>
    <x v="9"/>
    <s v="Electrical Assembly Operator – Control Panel"/>
    <s v="ELE/Q7306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24"/>
    <x v="9"/>
    <s v="Electrical Design Developer"/>
    <s v="ELE/Q3801"/>
    <n v="5"/>
    <m/>
    <m/>
    <m/>
    <m/>
    <m/>
    <n v="2"/>
    <n v="1"/>
    <s v="B.Tech"/>
    <m/>
    <m/>
    <n v="240"/>
    <m/>
    <m/>
    <m/>
    <m/>
    <m/>
    <m/>
    <m/>
    <s v=" I"/>
    <m/>
    <m/>
    <m/>
    <m/>
    <s v="No"/>
    <m/>
    <s v="8th Meeting"/>
    <m/>
    <m/>
    <m/>
    <m/>
  </r>
  <r>
    <n v="725"/>
    <x v="9"/>
    <s v="Electrical Technician"/>
    <s v="ELE/Q6301"/>
    <n v="3"/>
    <m/>
    <m/>
    <m/>
    <m/>
    <m/>
    <n v="3"/>
    <n v="1"/>
    <s v="10th Class/ITI"/>
    <m/>
    <m/>
    <n v="200"/>
    <m/>
    <m/>
    <m/>
    <m/>
    <m/>
    <m/>
    <m/>
    <s v=" I"/>
    <m/>
    <m/>
    <m/>
    <s v="IEL701"/>
    <s v="No"/>
    <m/>
    <s v="8th Meeting"/>
    <m/>
    <m/>
    <m/>
    <m/>
  </r>
  <r>
    <n v="726"/>
    <x v="9"/>
    <s v="Electronic Hardware Design Engineer"/>
    <s v="ELE/Q6102"/>
    <n v="5"/>
    <m/>
    <m/>
    <m/>
    <m/>
    <m/>
    <n v="2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727"/>
    <x v="9"/>
    <s v="Embedded Software Engineer"/>
    <s v="ELE/Q1501"/>
    <n v="5"/>
    <m/>
    <m/>
    <m/>
    <m/>
    <m/>
    <n v="2"/>
    <n v="1"/>
    <s v="B.E. (CSI)"/>
    <m/>
    <m/>
    <n v="300"/>
    <m/>
    <m/>
    <m/>
    <m/>
    <m/>
    <m/>
    <m/>
    <s v=" I"/>
    <m/>
    <m/>
    <m/>
    <m/>
    <s v="No"/>
    <m/>
    <s v="7th Meeting"/>
    <m/>
    <m/>
    <m/>
    <m/>
  </r>
  <r>
    <n v="728"/>
    <x v="9"/>
    <s v="Encapsulation Operator"/>
    <s v="ELE/Q1703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29"/>
    <x v="9"/>
    <s v="Field Engineer - TV"/>
    <s v="ELE/Q3108"/>
    <n v="4"/>
    <m/>
    <m/>
    <m/>
    <m/>
    <m/>
    <n v="4"/>
    <n v="1"/>
    <s v="8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30"/>
    <x v="9"/>
    <s v="Field Engineer - RACW"/>
    <s v="ELE/Q3105"/>
    <n v="5"/>
    <m/>
    <m/>
    <m/>
    <m/>
    <m/>
    <n v="8"/>
    <n v="1"/>
    <s v="8th Class+ 2 yrs/10th"/>
    <n v="180"/>
    <n v="180"/>
    <n v="360"/>
    <m/>
    <m/>
    <m/>
    <m/>
    <m/>
    <s v="Yes"/>
    <s v="Yes"/>
    <s v=" I"/>
    <m/>
    <m/>
    <s v="Cat 1 (Phase 1)"/>
    <m/>
    <s v="Yes"/>
    <m/>
    <s v="7th Meeting"/>
    <m/>
    <m/>
    <m/>
    <m/>
  </r>
  <r>
    <n v="731"/>
    <x v="9"/>
    <s v="Field Technician - AC"/>
    <s v="ELE/Q3102"/>
    <n v="4"/>
    <m/>
    <m/>
    <m/>
    <m/>
    <m/>
    <n v="4"/>
    <n v="1"/>
    <s v="8th Class+ 2 yrs"/>
    <m/>
    <m/>
    <n v="300"/>
    <m/>
    <m/>
    <m/>
    <m/>
    <m/>
    <m/>
    <m/>
    <s v=" I"/>
    <m/>
    <m/>
    <s v="Addl Ready"/>
    <s v="REF702"/>
    <s v="No"/>
    <m/>
    <s v="8th Meeting"/>
    <m/>
    <m/>
    <m/>
    <m/>
  </r>
  <r>
    <n v="732"/>
    <x v="9"/>
    <s v="Field Technician - Computing and Peripherals"/>
    <s v="ELE/Q4601"/>
    <n v="4"/>
    <m/>
    <m/>
    <m/>
    <m/>
    <m/>
    <n v="4"/>
    <n v="1"/>
    <s v="12th Standard Pass"/>
    <n v="180"/>
    <n v="120"/>
    <n v="300"/>
    <m/>
    <m/>
    <m/>
    <m/>
    <m/>
    <s v="Yes"/>
    <s v="Yes"/>
    <s v=" I"/>
    <s v="A"/>
    <s v="Yes"/>
    <m/>
    <s v="ICT703"/>
    <s v="Yes"/>
    <m/>
    <s v="8th Meeting"/>
    <m/>
    <m/>
    <m/>
    <m/>
  </r>
  <r>
    <n v="733"/>
    <x v="9"/>
    <s v="Field Technician - Digital Camera"/>
    <s v="ELE/Q3107"/>
    <n v="4"/>
    <m/>
    <m/>
    <m/>
    <m/>
    <m/>
    <n v="3"/>
    <n v="1"/>
    <s v="8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34"/>
    <x v="9"/>
    <s v="Field Technician - Networking and Storage"/>
    <s v="ELE/Q4606"/>
    <n v="4"/>
    <m/>
    <m/>
    <m/>
    <m/>
    <m/>
    <n v="4"/>
    <n v="1"/>
    <s v="Diploma"/>
    <n v="180"/>
    <n v="180"/>
    <n v="360"/>
    <m/>
    <m/>
    <m/>
    <m/>
    <m/>
    <s v="Yes"/>
    <s v="Yes"/>
    <s v=" I"/>
    <s v="A"/>
    <s v="Yes"/>
    <m/>
    <s v="ICT704"/>
    <s v="Yes"/>
    <m/>
    <s v="7th Meeting"/>
    <m/>
    <m/>
    <m/>
    <m/>
  </r>
  <r>
    <n v="735"/>
    <x v="9"/>
    <s v="Field Technician - Other Home Appliances"/>
    <s v="ELE/Q3104"/>
    <n v="4"/>
    <m/>
    <m/>
    <m/>
    <m/>
    <m/>
    <n v="6"/>
    <n v="1"/>
    <s v="8th Standard passed"/>
    <n v="180"/>
    <n v="180"/>
    <n v="360"/>
    <m/>
    <m/>
    <m/>
    <m/>
    <m/>
    <s v="Yes"/>
    <s v="Yes"/>
    <s v=" I"/>
    <s v="A"/>
    <s v="Yes"/>
    <m/>
    <m/>
    <s v="Yes"/>
    <m/>
    <s v="8th Meeting"/>
    <m/>
    <m/>
    <m/>
    <m/>
  </r>
  <r>
    <n v="736"/>
    <x v="9"/>
    <s v="Field Technician - Refrigerator"/>
    <s v="ELE/Q3103"/>
    <n v="4"/>
    <m/>
    <m/>
    <m/>
    <m/>
    <m/>
    <n v="4"/>
    <n v="1"/>
    <s v="8th Class+ 2 yrs/10th"/>
    <m/>
    <m/>
    <n v="300"/>
    <m/>
    <m/>
    <m/>
    <m/>
    <m/>
    <m/>
    <m/>
    <s v=" I"/>
    <m/>
    <m/>
    <m/>
    <s v="REF703"/>
    <s v="No"/>
    <m/>
    <s v="7th Meeting"/>
    <m/>
    <m/>
    <m/>
    <m/>
  </r>
  <r>
    <n v="737"/>
    <x v="9"/>
    <s v="Field Technician - UPS and Inverter"/>
    <s v="ELE/Q7201"/>
    <n v="4"/>
    <m/>
    <m/>
    <m/>
    <m/>
    <m/>
    <n v="4"/>
    <n v="1"/>
    <s v="8th Class+ 2 yrs/10th"/>
    <n v="180"/>
    <n v="180"/>
    <n v="360"/>
    <m/>
    <m/>
    <m/>
    <m/>
    <m/>
    <s v="Yes"/>
    <s v="Yes"/>
    <s v=" I"/>
    <m/>
    <m/>
    <s v="Cat 1 (Phase 1)"/>
    <m/>
    <s v="Yes"/>
    <m/>
    <s v="7th Meeting"/>
    <m/>
    <m/>
    <m/>
    <m/>
  </r>
  <r>
    <n v="738"/>
    <x v="9"/>
    <s v="Field Technician - Washing Machine"/>
    <s v="ELE/Q3106"/>
    <n v="4"/>
    <m/>
    <m/>
    <m/>
    <m/>
    <m/>
    <n v="4"/>
    <n v="1"/>
    <s v="8th Class+ 2 yrs/10th"/>
    <m/>
    <m/>
    <n v="300"/>
    <m/>
    <m/>
    <m/>
    <m/>
    <m/>
    <m/>
    <m/>
    <s v=" I"/>
    <m/>
    <m/>
    <m/>
    <m/>
    <s v="No"/>
    <m/>
    <s v="7th Meeting"/>
    <m/>
    <m/>
    <m/>
    <m/>
  </r>
  <r>
    <n v="739"/>
    <x v="9"/>
    <s v="Final Assembly Operator - Magnetics"/>
    <s v="ELE/Q0114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40"/>
    <x v="9"/>
    <s v="Final Product QC Technician"/>
    <s v="ELE/Q4402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41"/>
    <x v="9"/>
    <s v="Final Testing Technician"/>
    <s v="ELE/Q54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42"/>
    <x v="9"/>
    <s v="FPGA Design Engineer"/>
    <s v="ELE/Q8201"/>
    <n v="6"/>
    <m/>
    <m/>
    <m/>
    <m/>
    <m/>
    <n v="2"/>
    <n v="1"/>
    <s v="B.Tech"/>
    <m/>
    <m/>
    <n v="300"/>
    <m/>
    <m/>
    <m/>
    <m/>
    <m/>
    <m/>
    <m/>
    <s v=" I"/>
    <m/>
    <m/>
    <m/>
    <m/>
    <s v="No"/>
    <m/>
    <s v="8th Meeting"/>
    <m/>
    <m/>
    <m/>
    <m/>
  </r>
  <r>
    <n v="743"/>
    <x v="9"/>
    <s v="Functional Tester "/>
    <s v="ELE/Q7401"/>
    <n v="3"/>
    <m/>
    <m/>
    <m/>
    <m/>
    <m/>
    <n v="5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4"/>
    <x v="9"/>
    <s v="Functional Tester - Medical  Devices"/>
    <s v="ELE/Q7803"/>
    <n v="4"/>
    <m/>
    <m/>
    <m/>
    <m/>
    <m/>
    <n v="6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745"/>
    <x v="9"/>
    <s v="Functional Tester - RAC"/>
    <s v="ELE/Q3601"/>
    <n v="4"/>
    <m/>
    <m/>
    <m/>
    <m/>
    <m/>
    <n v="4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6"/>
    <x v="9"/>
    <s v="Functional Tester - TV"/>
    <s v="ELE/Q3602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7"/>
    <x v="9"/>
    <s v="ICT Machine Operator"/>
    <s v="ELE/Q66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48"/>
    <x v="9"/>
    <s v="Incoming Inspection Technician"/>
    <s v="ELE/Q6401"/>
    <n v="3"/>
    <m/>
    <m/>
    <m/>
    <m/>
    <m/>
    <n v="3"/>
    <n v="1"/>
    <s v="10th Class/ITI"/>
    <m/>
    <m/>
    <n v="200"/>
    <m/>
    <m/>
    <m/>
    <m/>
    <m/>
    <m/>
    <m/>
    <s v=" I"/>
    <m/>
    <m/>
    <m/>
    <m/>
    <s v="No"/>
    <m/>
    <s v="8th Meeting"/>
    <m/>
    <m/>
    <m/>
    <m/>
  </r>
  <r>
    <n v="749"/>
    <x v="9"/>
    <s v="Incoming QC Technician"/>
    <s v="ELE/Q4401"/>
    <n v="5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50"/>
    <x v="9"/>
    <s v="Injection Molding Operator"/>
    <s v="ELE/Q35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 "/>
    <m/>
    <m/>
    <m/>
    <m/>
  </r>
  <r>
    <n v="751"/>
    <x v="9"/>
    <s v="Inner Layer and Pressing Operator "/>
    <s v="ELE/Q21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52"/>
    <x v="9"/>
    <s v="In-process and Final Quality Engineer"/>
    <s v="ELE/Q5501"/>
    <n v="5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53"/>
    <x v="9"/>
    <s v="Installation and Service Engineer"/>
    <s v="ELE/Q8001"/>
    <n v="4"/>
    <m/>
    <m/>
    <m/>
    <m/>
    <m/>
    <n v="7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754"/>
    <x v="9"/>
    <s v="Installation Technician - Computing and Peripherals"/>
    <s v="ELE/Q4609"/>
    <n v="3"/>
    <m/>
    <m/>
    <m/>
    <m/>
    <m/>
    <n v="3"/>
    <n v="1"/>
    <s v="10th Class"/>
    <n v="120"/>
    <n v="180"/>
    <n v="300"/>
    <m/>
    <m/>
    <m/>
    <m/>
    <m/>
    <s v="Yes"/>
    <s v="Yes"/>
    <s v=" I"/>
    <m/>
    <m/>
    <s v="Cat 1 (Phase 1)"/>
    <m/>
    <s v="Yes"/>
    <m/>
    <s v="7th Meeting"/>
    <m/>
    <m/>
    <m/>
    <m/>
  </r>
  <r>
    <n v="755"/>
    <x v="9"/>
    <s v="In-Store Demonstrator"/>
    <s v="ELE/Q3202"/>
    <n v="3"/>
    <m/>
    <m/>
    <m/>
    <m/>
    <m/>
    <n v="3"/>
    <n v="1"/>
    <s v="10th Class/Graduate"/>
    <m/>
    <m/>
    <n v="200"/>
    <m/>
    <m/>
    <m/>
    <m/>
    <m/>
    <m/>
    <m/>
    <s v=" I"/>
    <m/>
    <m/>
    <m/>
    <m/>
    <s v="No"/>
    <m/>
    <s v="8th Meeting"/>
    <m/>
    <m/>
    <m/>
    <m/>
  </r>
  <r>
    <n v="756"/>
    <x v="9"/>
    <s v="IT Coordinator in School"/>
    <s v="ELE/Q4701"/>
    <n v="4"/>
    <m/>
    <m/>
    <m/>
    <m/>
    <m/>
    <n v="3"/>
    <n v="1"/>
    <s v="Diploma/BTech"/>
    <m/>
    <m/>
    <n v="240"/>
    <m/>
    <m/>
    <m/>
    <m/>
    <m/>
    <m/>
    <s v="Yes"/>
    <s v=" I"/>
    <m/>
    <m/>
    <s v="Cat 1 (Phase 1)"/>
    <m/>
    <s v="Yes"/>
    <m/>
    <s v="8th Meeting"/>
    <m/>
    <m/>
    <m/>
    <m/>
  </r>
  <r>
    <n v="757"/>
    <x v="9"/>
    <s v="LED Light Design Engineer"/>
    <s v="ELE/Q9101"/>
    <n v="5"/>
    <m/>
    <m/>
    <m/>
    <m/>
    <m/>
    <n v="3"/>
    <n v="1"/>
    <s v="Diploma/BTech"/>
    <m/>
    <m/>
    <n v="300"/>
    <m/>
    <m/>
    <m/>
    <m/>
    <m/>
    <m/>
    <m/>
    <s v=" I"/>
    <m/>
    <m/>
    <m/>
    <m/>
    <s v="No"/>
    <m/>
    <s v="8th Meeting"/>
    <m/>
    <m/>
    <m/>
    <m/>
  </r>
  <r>
    <n v="758"/>
    <x v="9"/>
    <s v="LED Light Design Validation Engineer"/>
    <s v="ELE/Q9102"/>
    <n v="5"/>
    <m/>
    <m/>
    <m/>
    <m/>
    <m/>
    <n v="3"/>
    <n v="1"/>
    <s v="Diploma/BTech"/>
    <m/>
    <m/>
    <n v="300"/>
    <m/>
    <m/>
    <m/>
    <m/>
    <m/>
    <m/>
    <m/>
    <s v=" I"/>
    <m/>
    <m/>
    <m/>
    <m/>
    <s v="No"/>
    <m/>
    <s v="8th Meeting"/>
    <m/>
    <m/>
    <m/>
    <m/>
  </r>
  <r>
    <n v="759"/>
    <x v="9"/>
    <s v="LED Light Repair Technician"/>
    <s v="ELE/Q9302"/>
    <n v="4"/>
    <m/>
    <m/>
    <m/>
    <m/>
    <m/>
    <n v="3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60"/>
    <x v="9"/>
    <s v="LED Luminaries Testing &amp; Measurement Technician"/>
    <s v="ELE/Q9301"/>
    <n v="4"/>
    <m/>
    <m/>
    <m/>
    <m/>
    <m/>
    <n v="3"/>
    <n v="1"/>
    <s v="Diploma/BTech"/>
    <m/>
    <m/>
    <n v="240"/>
    <m/>
    <m/>
    <m/>
    <m/>
    <m/>
    <m/>
    <m/>
    <s v=" I"/>
    <m/>
    <m/>
    <m/>
    <m/>
    <s v="No"/>
    <m/>
    <s v="8th Meeting"/>
    <m/>
    <m/>
    <m/>
    <m/>
  </r>
  <r>
    <n v="761"/>
    <x v="9"/>
    <s v="Machine Maintenance Technician"/>
    <s v="ELE/Q370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2"/>
    <x v="9"/>
    <s v="Maintenance Executive"/>
    <s v="ELE/Q25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3"/>
    <x v="9"/>
    <s v="Maintenance Technician"/>
    <s v="ELE/Q450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4"/>
    <x v="9"/>
    <s v="Manual Insertion Operator"/>
    <s v="ELE/Q5305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65"/>
    <x v="9"/>
    <s v="Manual Soldering Technician"/>
    <s v="ELE/Q0105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66"/>
    <x v="9"/>
    <s v="Masking Machine Operator"/>
    <s v="ELE/Q0116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67"/>
    <x v="9"/>
    <s v="Material Inspector"/>
    <s v="ELE/Q3401"/>
    <n v="4"/>
    <m/>
    <m/>
    <m/>
    <m/>
    <m/>
    <n v="2"/>
    <n v="1"/>
    <s v="10th/ Standard/ITI"/>
    <m/>
    <m/>
    <n v="200"/>
    <m/>
    <m/>
    <m/>
    <m/>
    <m/>
    <m/>
    <m/>
    <s v=" I"/>
    <m/>
    <m/>
    <m/>
    <m/>
    <s v="No"/>
    <m/>
    <s v="8th Meeting"/>
    <m/>
    <m/>
    <m/>
    <m/>
  </r>
  <r>
    <n v="768"/>
    <x v="9"/>
    <s v="Mechanical Assembly Operator"/>
    <s v="ELE/Q92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7th Meeting"/>
    <m/>
    <m/>
    <m/>
    <m/>
  </r>
  <r>
    <n v="769"/>
    <x v="9"/>
    <s v="Mechanical Fitter"/>
    <s v="ELE/Q6302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70"/>
    <x v="9"/>
    <s v="Mechanical Fitter – Control Panel"/>
    <s v="ELE/Q7303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71"/>
    <x v="9"/>
    <s v="Mechanical Sub-assembly Technician"/>
    <s v="ELE/Q6304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2"/>
    <x v="9"/>
    <s v="Mobile Phone Hardware Repair Technician"/>
    <s v="ELE/Q8104"/>
    <n v="4"/>
    <m/>
    <m/>
    <m/>
    <m/>
    <m/>
    <n v="4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73"/>
    <x v="9"/>
    <s v="Module Soldering Operator"/>
    <s v="ELE/Q58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74"/>
    <x v="9"/>
    <s v="PCB - AOI Machine Operator"/>
    <s v="ELE/Q5401"/>
    <n v="4"/>
    <m/>
    <m/>
    <m/>
    <m/>
    <m/>
    <n v="3"/>
    <n v="1"/>
    <s v="ITI"/>
    <m/>
    <m/>
    <n v="240"/>
    <m/>
    <m/>
    <m/>
    <m/>
    <m/>
    <m/>
    <m/>
    <s v=" I"/>
    <m/>
    <m/>
    <m/>
    <m/>
    <s v="No"/>
    <m/>
    <s v="8th Meeting"/>
    <m/>
    <m/>
    <m/>
    <m/>
  </r>
  <r>
    <n v="775"/>
    <x v="9"/>
    <s v="PCB Assembly Operator"/>
    <s v="ELE/Q7804"/>
    <n v="4"/>
    <m/>
    <m/>
    <m/>
    <m/>
    <m/>
    <n v="3"/>
    <n v="1"/>
    <s v="10th/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6"/>
    <x v="9"/>
    <s v="PCB Design Engineer"/>
    <s v="ELE/Q8703"/>
    <n v="4"/>
    <m/>
    <m/>
    <m/>
    <m/>
    <m/>
    <n v="3"/>
    <n v="1"/>
    <s v="Diploma"/>
    <m/>
    <m/>
    <n v="300"/>
    <m/>
    <m/>
    <m/>
    <m/>
    <m/>
    <m/>
    <m/>
    <s v=" I"/>
    <m/>
    <m/>
    <m/>
    <m/>
    <s v="No"/>
    <m/>
    <s v="8th Meeting"/>
    <m/>
    <m/>
    <m/>
    <m/>
  </r>
  <r>
    <n v="777"/>
    <x v="9"/>
    <s v="Performance Tester "/>
    <s v="ELE/Q7402"/>
    <n v="4"/>
    <m/>
    <m/>
    <m/>
    <m/>
    <m/>
    <n v="5"/>
    <n v="1"/>
    <s v="12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78"/>
    <x v="9"/>
    <s v="Performance Tester - TV"/>
    <s v="ELE/Q3607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9"/>
    <x v="9"/>
    <s v="Performance Tester -RACWO"/>
    <s v="ELE/Q3606"/>
    <n v="4"/>
    <m/>
    <m/>
    <m/>
    <m/>
    <m/>
    <n v="5"/>
    <n v="1"/>
    <s v="12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80"/>
    <x v="9"/>
    <s v="Physical Design Engineer"/>
    <s v="ELE/Q1401"/>
    <n v="5"/>
    <m/>
    <m/>
    <m/>
    <m/>
    <m/>
    <n v="2"/>
    <n v="1"/>
    <s v="BE, Btech/Mtech"/>
    <m/>
    <m/>
    <n v="300"/>
    <m/>
    <m/>
    <m/>
    <m/>
    <m/>
    <m/>
    <m/>
    <s v=" I"/>
    <m/>
    <m/>
    <m/>
    <m/>
    <s v="No"/>
    <m/>
    <s v="8th Meeting"/>
    <m/>
    <m/>
    <m/>
    <m/>
  </r>
  <r>
    <n v="781"/>
    <x v="9"/>
    <s v="Pick and Place Assembly Operator"/>
    <s v="ELE/Q5102"/>
    <n v="4"/>
    <m/>
    <m/>
    <m/>
    <m/>
    <m/>
    <n v="3"/>
    <n v="1"/>
    <s v="10th Class"/>
    <n v="85"/>
    <n v="215"/>
    <n v="300"/>
    <m/>
    <m/>
    <m/>
    <m/>
    <m/>
    <s v="Yes"/>
    <m/>
    <s v=" I"/>
    <m/>
    <m/>
    <m/>
    <m/>
    <s v="No"/>
    <m/>
    <s v="7th Meeting"/>
    <m/>
    <m/>
    <m/>
    <m/>
  </r>
  <r>
    <n v="782"/>
    <x v="9"/>
    <s v="Potting and Curing Operator "/>
    <s v="ELE/Q66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83"/>
    <x v="9"/>
    <s v="PPC Engineer"/>
    <s v="ELE/Q6201"/>
    <n v="5"/>
    <m/>
    <m/>
    <m/>
    <m/>
    <m/>
    <n v="3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784"/>
    <x v="9"/>
    <s v="Pre Sales Solar Technical Support Engineer"/>
    <s v="ELE/Q5602"/>
    <n v="5"/>
    <m/>
    <m/>
    <m/>
    <m/>
    <m/>
    <n v="4"/>
    <n v="1"/>
    <s v="Diploma in Electrical/Electronics"/>
    <m/>
    <m/>
    <n v="240"/>
    <m/>
    <m/>
    <m/>
    <m/>
    <m/>
    <m/>
    <m/>
    <s v=" I"/>
    <m/>
    <m/>
    <m/>
    <m/>
    <s v="No"/>
    <m/>
    <m/>
    <m/>
    <m/>
    <m/>
    <m/>
  </r>
  <r>
    <n v="785"/>
    <x v="9"/>
    <s v="Pressing Machine Operator"/>
    <s v="ELE/Q0106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86"/>
    <x v="9"/>
    <s v="Product Engineer"/>
    <s v="ELE/Q4201"/>
    <n v="5"/>
    <m/>
    <m/>
    <m/>
    <m/>
    <m/>
    <n v="3"/>
    <n v="1"/>
    <s v="B.Tech"/>
    <m/>
    <m/>
    <n v="300"/>
    <m/>
    <m/>
    <m/>
    <m/>
    <m/>
    <m/>
    <m/>
    <s v=" I"/>
    <m/>
    <m/>
    <m/>
    <m/>
    <s v="No"/>
    <m/>
    <s v="8th Meeting"/>
    <m/>
    <m/>
    <m/>
    <m/>
  </r>
  <r>
    <n v="787"/>
    <x v="9"/>
    <s v="Purchase Executive"/>
    <s v="ELE/Q5701"/>
    <n v="5"/>
    <m/>
    <m/>
    <m/>
    <m/>
    <m/>
    <n v="3"/>
    <n v="1"/>
    <s v="Graduate/Post Graduate"/>
    <m/>
    <m/>
    <n v="240"/>
    <m/>
    <m/>
    <m/>
    <m/>
    <m/>
    <m/>
    <m/>
    <s v=" I"/>
    <m/>
    <m/>
    <m/>
    <m/>
    <s v="No"/>
    <m/>
    <s v="8th Meeting"/>
    <m/>
    <m/>
    <m/>
    <m/>
  </r>
  <r>
    <n v="788"/>
    <x v="9"/>
    <s v="Purchase Executive-Medical Electronics"/>
    <s v="ELE/Q7701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89"/>
    <x v="9"/>
    <s v="PV System Maintenance Technician"/>
    <s v="ELE/Q6001"/>
    <n v="4"/>
    <m/>
    <m/>
    <m/>
    <m/>
    <m/>
    <n v="3"/>
    <n v="1"/>
    <s v="ITI/Diploma/BE, Btech,"/>
    <m/>
    <m/>
    <n v="240"/>
    <m/>
    <m/>
    <m/>
    <m/>
    <m/>
    <m/>
    <m/>
    <s v=" I"/>
    <m/>
    <m/>
    <m/>
    <m/>
    <s v="No"/>
    <m/>
    <s v="8th Meeting"/>
    <m/>
    <m/>
    <m/>
    <m/>
  </r>
  <r>
    <n v="790"/>
    <x v="9"/>
    <s v="Quality Engineer"/>
    <s v="ELE/Q7901"/>
    <n v="5"/>
    <m/>
    <m/>
    <m/>
    <m/>
    <m/>
    <n v="5"/>
    <n v="1"/>
    <s v="Diploma/BTech, BE"/>
    <m/>
    <m/>
    <n v="300"/>
    <m/>
    <m/>
    <m/>
    <m/>
    <m/>
    <m/>
    <m/>
    <s v=" I"/>
    <m/>
    <m/>
    <m/>
    <m/>
    <s v="No"/>
    <m/>
    <s v="8th Meeting"/>
    <m/>
    <m/>
    <m/>
    <m/>
  </r>
  <r>
    <n v="791"/>
    <x v="9"/>
    <s v="Reflow -oven Soldering Operator"/>
    <s v="ELE/Q5304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92"/>
    <x v="9"/>
    <s v="Reliability Tester "/>
    <s v="ELE/Q7404"/>
    <n v="3"/>
    <m/>
    <m/>
    <m/>
    <m/>
    <m/>
    <n v="3"/>
    <n v="1"/>
    <s v="10th Class/ITI"/>
    <m/>
    <m/>
    <n v="200"/>
    <m/>
    <m/>
    <m/>
    <m/>
    <m/>
    <m/>
    <m/>
    <s v=" I"/>
    <m/>
    <m/>
    <m/>
    <m/>
    <s v="No"/>
    <m/>
    <s v="8th Meeting"/>
    <m/>
    <m/>
    <m/>
    <m/>
  </r>
  <r>
    <n v="793"/>
    <x v="9"/>
    <s v="Remote Helpdesk Technician"/>
    <s v="ELE/Q4604"/>
    <n v="3"/>
    <m/>
    <m/>
    <m/>
    <m/>
    <m/>
    <n v="3"/>
    <n v="1"/>
    <s v="Diploma/BE"/>
    <m/>
    <m/>
    <n v="200"/>
    <m/>
    <m/>
    <m/>
    <m/>
    <m/>
    <m/>
    <m/>
    <s v=" I"/>
    <m/>
    <m/>
    <m/>
    <m/>
    <s v="No"/>
    <m/>
    <s v="8th Meeting"/>
    <m/>
    <m/>
    <m/>
    <m/>
  </r>
  <r>
    <n v="794"/>
    <x v="9"/>
    <s v="Repair Assistant Switches"/>
    <s v="ELE/Q8103"/>
    <n v="4"/>
    <m/>
    <m/>
    <m/>
    <m/>
    <m/>
    <n v="3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95"/>
    <x v="9"/>
    <s v="Routing Operator "/>
    <s v="ELE/Q21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96"/>
    <x v="9"/>
    <s v="Safety Tester - RACWO"/>
    <s v="ELE/Q3605"/>
    <n v="3"/>
    <m/>
    <m/>
    <m/>
    <m/>
    <m/>
    <n v="5"/>
    <n v="1"/>
    <s v="10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97"/>
    <x v="9"/>
    <s v="Safety Tester - TV"/>
    <s v="ELE/Q3603"/>
    <n v="3"/>
    <m/>
    <m/>
    <m/>
    <m/>
    <m/>
    <n v="3"/>
    <n v="1"/>
    <s v="10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98"/>
    <x v="9"/>
    <s v="Safety Testing Technician "/>
    <s v="ELE/Q7403"/>
    <n v="3"/>
    <m/>
    <m/>
    <m/>
    <m/>
    <m/>
    <n v="3"/>
    <n v="1"/>
    <s v="10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99"/>
    <x v="9"/>
    <s v="Sales Executive"/>
    <s v="ELE/Q5601"/>
    <n v="5"/>
    <m/>
    <m/>
    <m/>
    <m/>
    <m/>
    <n v="3"/>
    <n v="1"/>
    <s v="Graduate/BE/Post Graduate"/>
    <m/>
    <m/>
    <n v="240"/>
    <m/>
    <m/>
    <m/>
    <m/>
    <m/>
    <m/>
    <m/>
    <s v=" I"/>
    <m/>
    <m/>
    <m/>
    <m/>
    <s v="No"/>
    <m/>
    <s v="8th Meeting"/>
    <m/>
    <m/>
    <m/>
    <m/>
  </r>
  <r>
    <n v="800"/>
    <x v="9"/>
    <s v="Sales Executive-Consumer Electronics"/>
    <s v="ELE/Q3201"/>
    <n v="4"/>
    <m/>
    <m/>
    <m/>
    <m/>
    <m/>
    <n v="3"/>
    <n v="1"/>
    <s v="Graduate/BE/Post Graduate"/>
    <m/>
    <m/>
    <n v="240"/>
    <m/>
    <m/>
    <m/>
    <m/>
    <m/>
    <m/>
    <m/>
    <s v="II"/>
    <m/>
    <m/>
    <m/>
    <m/>
    <s v="No"/>
    <m/>
    <s v="8th Meeting"/>
    <m/>
    <m/>
    <m/>
    <m/>
  </r>
  <r>
    <n v="801"/>
    <x v="9"/>
    <s v="Sales Executive-IT Hardware"/>
    <s v="ELE/Q4101"/>
    <n v="4"/>
    <m/>
    <m/>
    <m/>
    <m/>
    <m/>
    <n v="3"/>
    <n v="1"/>
    <s v="Graduate/BE/Post Graduate"/>
    <m/>
    <m/>
    <n v="240"/>
    <m/>
    <m/>
    <m/>
    <m/>
    <m/>
    <m/>
    <m/>
    <s v=" I"/>
    <m/>
    <m/>
    <m/>
    <m/>
    <s v="No"/>
    <m/>
    <s v="8th Meeting"/>
    <m/>
    <m/>
    <m/>
    <m/>
  </r>
  <r>
    <n v="802"/>
    <x v="9"/>
    <s v="Sales Executive-Medical Electronics"/>
    <s v="ELE/Q7601"/>
    <n v="5"/>
    <m/>
    <m/>
    <m/>
    <m/>
    <m/>
    <n v="4"/>
    <n v="1"/>
    <s v="Diploma/BE"/>
    <m/>
    <m/>
    <n v="240"/>
    <m/>
    <m/>
    <m/>
    <m/>
    <m/>
    <m/>
    <m/>
    <s v=" I"/>
    <m/>
    <m/>
    <m/>
    <m/>
    <s v="No"/>
    <m/>
    <s v="8th Meeting"/>
    <m/>
    <m/>
    <m/>
    <m/>
  </r>
  <r>
    <n v="803"/>
    <x v="9"/>
    <s v="Security System Installation Technician"/>
    <s v="ELE/Q4611"/>
    <n v="4"/>
    <m/>
    <m/>
    <m/>
    <m/>
    <m/>
    <n v="4"/>
    <n v="1"/>
    <s v="12th Class pass, preferably"/>
    <m/>
    <m/>
    <n v="240"/>
    <m/>
    <m/>
    <m/>
    <m/>
    <m/>
    <m/>
    <m/>
    <s v=" I"/>
    <m/>
    <m/>
    <m/>
    <m/>
    <s v="No"/>
    <m/>
    <m/>
    <m/>
    <m/>
    <m/>
    <m/>
  </r>
  <r>
    <n v="804"/>
    <x v="9"/>
    <s v="Security System Service Engineer"/>
    <s v="ELE/Q4610"/>
    <n v="5"/>
    <m/>
    <m/>
    <m/>
    <m/>
    <m/>
    <n v="5"/>
    <n v="1"/>
    <s v="Diploma in Electronics/Electricals / ITI"/>
    <m/>
    <m/>
    <n v="240"/>
    <m/>
    <m/>
    <m/>
    <m/>
    <m/>
    <m/>
    <m/>
    <s v=" I"/>
    <m/>
    <m/>
    <m/>
    <m/>
    <s v="No"/>
    <m/>
    <m/>
    <m/>
    <m/>
    <m/>
    <m/>
  </r>
  <r>
    <n v="805"/>
    <x v="9"/>
    <s v="Service Engineer"/>
    <s v="ELE/Q4607"/>
    <n v="5"/>
    <m/>
    <m/>
    <m/>
    <m/>
    <m/>
    <n v="3"/>
    <n v="1"/>
    <s v="B.E."/>
    <m/>
    <m/>
    <n v="300"/>
    <m/>
    <m/>
    <m/>
    <m/>
    <m/>
    <m/>
    <m/>
    <s v=" I"/>
    <m/>
    <m/>
    <m/>
    <m/>
    <s v="No"/>
    <m/>
    <s v="7th Meeting"/>
    <m/>
    <m/>
    <m/>
    <m/>
  </r>
  <r>
    <n v="806"/>
    <x v="9"/>
    <s v="Silicone Painting Operator"/>
    <s v="ELE/Q0113"/>
    <n v="3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807"/>
    <x v="9"/>
    <s v="Site Engineer – Control Panel"/>
    <s v="ELE/Q7501"/>
    <n v="4"/>
    <m/>
    <m/>
    <m/>
    <m/>
    <m/>
    <n v="4"/>
    <n v="1"/>
    <s v="ITI/Diploma/BTech"/>
    <m/>
    <m/>
    <n v="200"/>
    <m/>
    <m/>
    <m/>
    <m/>
    <m/>
    <m/>
    <m/>
    <s v=" I"/>
    <m/>
    <m/>
    <m/>
    <m/>
    <s v="No"/>
    <m/>
    <s v="8th Meeting"/>
    <m/>
    <m/>
    <m/>
    <m/>
  </r>
  <r>
    <n v="808"/>
    <x v="9"/>
    <s v="Smartphone Assembly Inspector"/>
    <s v="ELE/Q4001"/>
    <n v="5"/>
    <m/>
    <m/>
    <m/>
    <m/>
    <m/>
    <n v="3"/>
    <n v="1"/>
    <s v="Diploma in Computer Science (IT/ Electronics) / ITI"/>
    <m/>
    <m/>
    <n v="240"/>
    <m/>
    <m/>
    <m/>
    <m/>
    <m/>
    <m/>
    <m/>
    <s v=" I"/>
    <m/>
    <m/>
    <m/>
    <m/>
    <s v="No"/>
    <m/>
    <m/>
    <m/>
    <m/>
    <m/>
    <m/>
  </r>
  <r>
    <n v="809"/>
    <x v="9"/>
    <s v="Smartphone Assembly Technician"/>
    <s v="ELE/Q3901"/>
    <n v="4"/>
    <m/>
    <m/>
    <m/>
    <m/>
    <m/>
    <n v="3"/>
    <n v="1"/>
    <s v="12th Class pass/ ITI"/>
    <m/>
    <m/>
    <n v="240"/>
    <m/>
    <m/>
    <m/>
    <m/>
    <m/>
    <m/>
    <m/>
    <s v=" I"/>
    <m/>
    <m/>
    <m/>
    <m/>
    <s v="No"/>
    <m/>
    <m/>
    <m/>
    <m/>
    <m/>
    <m/>
  </r>
  <r>
    <n v="810"/>
    <x v="9"/>
    <s v="Solar &amp; LED Technician"/>
    <s v="ELE/Q5903"/>
    <n v="4"/>
    <m/>
    <m/>
    <m/>
    <m/>
    <m/>
    <n v="4"/>
    <n v="1"/>
    <s v="12th Class pass, preferably"/>
    <n v="180"/>
    <n v="180"/>
    <n v="360"/>
    <m/>
    <m/>
    <m/>
    <m/>
    <m/>
    <s v="Yes"/>
    <m/>
    <s v=" I"/>
    <m/>
    <m/>
    <s v="Addl Ready"/>
    <m/>
    <s v="No"/>
    <m/>
    <s v="Submitted - 13-Jul-17"/>
    <m/>
    <m/>
    <m/>
    <m/>
  </r>
  <r>
    <n v="811"/>
    <x v="9"/>
    <s v="Solar Module Assembly Technician"/>
    <s v="ELE/Q5801"/>
    <n v="4"/>
    <m/>
    <m/>
    <m/>
    <m/>
    <m/>
    <n v="3"/>
    <n v="1"/>
    <s v="ITI"/>
    <m/>
    <m/>
    <n v="200"/>
    <m/>
    <m/>
    <m/>
    <m/>
    <m/>
    <m/>
    <m/>
    <s v=" I"/>
    <m/>
    <m/>
    <m/>
    <m/>
    <s v="No"/>
    <m/>
    <s v="7th Meeting"/>
    <m/>
    <m/>
    <m/>
    <m/>
  </r>
  <r>
    <n v="812"/>
    <x v="9"/>
    <s v="Solar Panel Installation Technician"/>
    <s v="ELE/Q5901"/>
    <n v="4"/>
    <m/>
    <m/>
    <m/>
    <m/>
    <m/>
    <n v="4"/>
    <n v="1"/>
    <s v="10th Class"/>
    <n v="200"/>
    <n v="200"/>
    <n v="400"/>
    <m/>
    <m/>
    <m/>
    <m/>
    <m/>
    <s v="Yes"/>
    <s v="Yes"/>
    <s v=" I"/>
    <s v="A"/>
    <s v="Yes"/>
    <m/>
    <m/>
    <s v="Yes"/>
    <m/>
    <s v="7th Meeting"/>
    <m/>
    <m/>
    <m/>
    <m/>
  </r>
  <r>
    <n v="813"/>
    <x v="9"/>
    <s v="Solar PV System Installation Engineer "/>
    <s v="ELE/Q5902"/>
    <n v="5"/>
    <m/>
    <m/>
    <m/>
    <m/>
    <m/>
    <n v="4"/>
    <n v="1"/>
    <s v="Btech/Mtech"/>
    <m/>
    <m/>
    <n v="240"/>
    <m/>
    <m/>
    <m/>
    <m/>
    <m/>
    <m/>
    <m/>
    <s v=" I"/>
    <m/>
    <m/>
    <m/>
    <m/>
    <s v="No"/>
    <m/>
    <s v="8th Meeting"/>
    <m/>
    <m/>
    <m/>
    <m/>
  </r>
  <r>
    <n v="814"/>
    <x v="9"/>
    <s v="Solder Masking &amp; Legend Printing Operator"/>
    <s v="ELE/Q2301"/>
    <n v="3"/>
    <m/>
    <m/>
    <m/>
    <m/>
    <m/>
    <n v="4"/>
    <n v="1"/>
    <s v="10th/12th Class/Graduate"/>
    <m/>
    <m/>
    <n v="200"/>
    <m/>
    <m/>
    <m/>
    <m/>
    <m/>
    <m/>
    <m/>
    <s v=" I"/>
    <m/>
    <m/>
    <m/>
    <m/>
    <s v="No"/>
    <m/>
    <s v="8th Meeting"/>
    <m/>
    <m/>
    <m/>
    <m/>
  </r>
  <r>
    <n v="815"/>
    <x v="9"/>
    <s v="Sorting Operator"/>
    <s v="ELE/Q0109"/>
    <n v="4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816"/>
    <x v="9"/>
    <s v="Stencil Printing Operator"/>
    <s v="ELE/Q5201"/>
    <n v="3"/>
    <m/>
    <m/>
    <m/>
    <m/>
    <m/>
    <n v="3"/>
    <n v="1"/>
    <s v="10th/12th Class/ITI"/>
    <m/>
    <m/>
    <n v="240"/>
    <m/>
    <m/>
    <m/>
    <m/>
    <m/>
    <m/>
    <m/>
    <s v=" I"/>
    <m/>
    <m/>
    <m/>
    <m/>
    <s v="No"/>
    <m/>
    <s v="8th Meeting"/>
    <m/>
    <m/>
    <m/>
    <m/>
  </r>
  <r>
    <n v="817"/>
    <x v="9"/>
    <s v="Sub-assembly Technician (Electronic)"/>
    <s v="ELE/Q6303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818"/>
    <x v="9"/>
    <s v="Systems Analyst"/>
    <s v="ELE/Q8701"/>
    <n v="5"/>
    <m/>
    <m/>
    <m/>
    <m/>
    <m/>
    <n v="3"/>
    <n v="1"/>
    <s v="Diploma/BTech, BE"/>
    <m/>
    <m/>
    <n v="300"/>
    <m/>
    <m/>
    <m/>
    <m/>
    <m/>
    <m/>
    <m/>
    <s v=" I"/>
    <m/>
    <m/>
    <m/>
    <m/>
    <s v="No"/>
    <m/>
    <s v="8th Meeting"/>
    <m/>
    <m/>
    <m/>
    <m/>
  </r>
  <r>
    <n v="819"/>
    <x v="9"/>
    <s v="Systems Design Engineer"/>
    <s v="ELE/Q8702"/>
    <n v="5"/>
    <m/>
    <m/>
    <m/>
    <m/>
    <m/>
    <n v="3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820"/>
    <x v="9"/>
    <s v="Test and Repair Technician"/>
    <s v="ELE/Q4602"/>
    <n v="4"/>
    <m/>
    <m/>
    <m/>
    <m/>
    <m/>
    <n v="4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821"/>
    <x v="9"/>
    <s v="Testing and Validation Engineer"/>
    <s v="ELE/Q1601"/>
    <n v="5"/>
    <m/>
    <m/>
    <m/>
    <m/>
    <m/>
    <n v="2"/>
    <n v="1"/>
    <s v="BE, Btech/Mtech"/>
    <m/>
    <m/>
    <n v="300"/>
    <m/>
    <m/>
    <m/>
    <m/>
    <m/>
    <m/>
    <m/>
    <s v=" I"/>
    <m/>
    <m/>
    <m/>
    <m/>
    <s v="No"/>
    <m/>
    <s v="8th Meeting"/>
    <m/>
    <m/>
    <m/>
    <m/>
  </r>
  <r>
    <n v="822"/>
    <x v="9"/>
    <s v="Testing Technician"/>
    <s v="ELE/Q011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23"/>
    <x v="9"/>
    <s v="Testing Technician"/>
    <s v="ELE/Q18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24"/>
    <x v="9"/>
    <s v="Through Hole Assembly Operator"/>
    <s v="ELE/Q51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7th Meeting"/>
    <m/>
    <m/>
    <m/>
    <m/>
  </r>
  <r>
    <n v="825"/>
    <x v="9"/>
    <s v="TV Repair Technician"/>
    <s v="ELE/Q3101"/>
    <n v="4"/>
    <m/>
    <m/>
    <m/>
    <m/>
    <m/>
    <n v="5"/>
    <n v="1"/>
    <s v="8th Standard passed"/>
    <n v="180"/>
    <n v="180"/>
    <n v="360"/>
    <m/>
    <m/>
    <m/>
    <m/>
    <m/>
    <s v="Yes"/>
    <s v="Yes"/>
    <s v=" I"/>
    <s v="A"/>
    <s v="Yes"/>
    <m/>
    <m/>
    <s v="Yes"/>
    <m/>
    <s v="5th Meeting"/>
    <m/>
    <m/>
    <m/>
    <m/>
  </r>
  <r>
    <n v="826"/>
    <x v="9"/>
    <s v="Vacuum Plant Operator"/>
    <s v="ELE/Q0104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827"/>
    <x v="9"/>
    <s v="Verification Engineer"/>
    <s v="ELE/Q1301"/>
    <n v="5"/>
    <m/>
    <m/>
    <m/>
    <m/>
    <m/>
    <n v="2"/>
    <n v="1"/>
    <s v="B.E.(Electronics)"/>
    <m/>
    <m/>
    <n v="300"/>
    <m/>
    <m/>
    <m/>
    <m/>
    <m/>
    <m/>
    <m/>
    <s v=" I"/>
    <m/>
    <m/>
    <m/>
    <m/>
    <s v="No"/>
    <m/>
    <s v="7th Meeting"/>
    <m/>
    <m/>
    <m/>
    <m/>
  </r>
  <r>
    <n v="828"/>
    <x v="9"/>
    <s v="VLSI Design Engineer"/>
    <s v="ELE/Q1201"/>
    <n v="5"/>
    <m/>
    <m/>
    <m/>
    <m/>
    <m/>
    <n v="2"/>
    <n v="1"/>
    <s v="B.E. (Electronics)"/>
    <m/>
    <m/>
    <n v="300"/>
    <m/>
    <m/>
    <m/>
    <m/>
    <m/>
    <m/>
    <m/>
    <s v=" I"/>
    <m/>
    <m/>
    <m/>
    <m/>
    <s v="No"/>
    <m/>
    <s v="8th Meeting"/>
    <m/>
    <m/>
    <m/>
    <m/>
  </r>
  <r>
    <n v="829"/>
    <x v="9"/>
    <s v="Wave Soldering Machine Operator"/>
    <s v="ELE/Q5303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830"/>
    <x v="9"/>
    <s v="Welding Operator"/>
    <s v="ELE/Q0102"/>
    <n v="4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831"/>
    <x v="9"/>
    <s v="Winding Operator"/>
    <s v="ELE/Q01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8th Meeting"/>
    <m/>
    <m/>
    <m/>
    <m/>
  </r>
  <r>
    <n v="832"/>
    <x v="9"/>
    <s v="Wire Bonding Operator"/>
    <s v="ELE/Q17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33"/>
    <x v="9"/>
    <s v="Wireman – Control Panel"/>
    <s v="ELE/Q7302"/>
    <n v="3"/>
    <m/>
    <m/>
    <m/>
    <m/>
    <m/>
    <n v="3"/>
    <n v="1"/>
    <s v="10th Class"/>
    <m/>
    <m/>
    <n v="200"/>
    <m/>
    <m/>
    <m/>
    <m/>
    <m/>
    <m/>
    <s v="Yes"/>
    <s v=" I"/>
    <m/>
    <m/>
    <s v="Cat 1 (Phase 1)"/>
    <s v="ELE701"/>
    <s v="Yes"/>
    <m/>
    <s v="7th Meeting"/>
    <m/>
    <m/>
    <m/>
    <m/>
  </r>
  <r>
    <n v="834"/>
    <x v="9"/>
    <s v="DAS Broadband Technician"/>
    <s v="ELE/Q8105"/>
    <n v="3"/>
    <m/>
    <m/>
    <m/>
    <m/>
    <m/>
    <n v="4"/>
    <n v="1"/>
    <s v="8th Class"/>
    <m/>
    <m/>
    <n v="350"/>
    <m/>
    <m/>
    <m/>
    <m/>
    <m/>
    <m/>
    <m/>
    <m/>
    <m/>
    <m/>
    <m/>
    <m/>
    <s v="No"/>
    <m/>
    <m/>
    <m/>
    <m/>
    <m/>
    <m/>
  </r>
  <r>
    <n v="835"/>
    <x v="9"/>
    <s v="Data Networking Cable Technician"/>
    <s v="ELE/Q4613"/>
    <n v="4"/>
    <m/>
    <m/>
    <m/>
    <m/>
    <m/>
    <n v="4"/>
    <n v="1"/>
    <s v="ITI/ Diploma in Computer Hardware"/>
    <m/>
    <m/>
    <n v="350"/>
    <m/>
    <m/>
    <m/>
    <m/>
    <m/>
    <m/>
    <m/>
    <m/>
    <m/>
    <m/>
    <m/>
    <m/>
    <s v="No"/>
    <m/>
    <m/>
    <m/>
    <m/>
    <m/>
    <m/>
  </r>
  <r>
    <n v="836"/>
    <x v="9"/>
    <s v="Multi Skill Technician (Electrical) "/>
    <s v="ELE/Q3109"/>
    <n v="4"/>
    <m/>
    <m/>
    <m/>
    <m/>
    <m/>
    <n v="8"/>
    <n v="1"/>
    <s v="8 th Standard pass, preferably"/>
    <m/>
    <m/>
    <m/>
    <m/>
    <m/>
    <m/>
    <m/>
    <m/>
    <m/>
    <m/>
    <m/>
    <m/>
    <m/>
    <m/>
    <m/>
    <s v="No"/>
    <m/>
    <m/>
    <m/>
    <m/>
    <m/>
    <m/>
  </r>
  <r>
    <n v="837"/>
    <x v="9"/>
    <s v="POS Terminal Machine Installer"/>
    <s v="ELE/Q3203"/>
    <n v="3"/>
    <m/>
    <m/>
    <m/>
    <m/>
    <m/>
    <n v="3"/>
    <n v="1"/>
    <s v="10th std Pass"/>
    <m/>
    <m/>
    <m/>
    <m/>
    <m/>
    <m/>
    <m/>
    <m/>
    <m/>
    <m/>
    <m/>
    <m/>
    <m/>
    <m/>
    <m/>
    <s v="No"/>
    <d v="2017-05-17T00:00:00"/>
    <m/>
    <m/>
    <m/>
    <m/>
    <m/>
  </r>
  <r>
    <n v="838"/>
    <x v="9"/>
    <s v="Service Technician – Home Appliances"/>
    <s v="ELE/Q3111"/>
    <n v="4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m/>
    <s v="No"/>
    <d v="2017-07-25T00:00:00"/>
    <m/>
    <m/>
    <m/>
    <m/>
    <m/>
  </r>
  <r>
    <n v="839"/>
    <x v="10"/>
    <s v="Assistant Lab Technician - Food and Agricultural Commodities "/>
    <s v="FIC/Q7601"/>
    <n v="4"/>
    <m/>
    <m/>
    <m/>
    <m/>
    <m/>
    <n v="5"/>
    <n v="1"/>
    <s v="12th Class with certification in laboratory techniques"/>
    <n v="61.5"/>
    <n v="98.5"/>
    <n v="160"/>
    <m/>
    <m/>
    <m/>
    <m/>
    <m/>
    <s v="Yes"/>
    <s v="Yes"/>
    <s v=" I"/>
    <m/>
    <m/>
    <m/>
    <m/>
    <s v="No"/>
    <m/>
    <s v="11th Meeting"/>
    <m/>
    <m/>
    <m/>
    <m/>
  </r>
  <r>
    <n v="840"/>
    <x v="10"/>
    <s v="Baking Technician"/>
    <s v="FIC/Q5005"/>
    <n v="4"/>
    <m/>
    <m/>
    <m/>
    <m/>
    <m/>
    <n v="5"/>
    <n v="1"/>
    <s v="Preferably after Class 10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41"/>
    <x v="10"/>
    <s v="Butter and Ghee Processing Operator"/>
    <s v="FIC/Q2003"/>
    <n v="4"/>
    <m/>
    <m/>
    <m/>
    <m/>
    <m/>
    <n v="5"/>
    <n v="1"/>
    <s v="8th Class, Preferably"/>
    <n v="87"/>
    <n v="147"/>
    <n v="234"/>
    <m/>
    <m/>
    <m/>
    <m/>
    <m/>
    <s v="Yes"/>
    <s v="Yes"/>
    <s v=" I"/>
    <m/>
    <m/>
    <m/>
    <m/>
    <s v="No"/>
    <m/>
    <s v="11th Meeting"/>
    <m/>
    <m/>
    <m/>
    <m/>
  </r>
  <r>
    <n v="842"/>
    <x v="10"/>
    <s v="Chief Miller"/>
    <s v="FIC/Q1001"/>
    <n v="6"/>
    <m/>
    <m/>
    <m/>
    <m/>
    <m/>
    <n v="5"/>
    <n v="1"/>
    <s v="Graduation in Science(with Chemistry)/ Diploma in Milling"/>
    <n v="86.5"/>
    <n v="153.5"/>
    <n v="240"/>
    <m/>
    <m/>
    <m/>
    <m/>
    <m/>
    <s v="Yes"/>
    <s v="Yes"/>
    <s v=" I"/>
    <m/>
    <m/>
    <m/>
    <m/>
    <s v="No"/>
    <m/>
    <s v="11th Meeting"/>
    <m/>
    <m/>
    <m/>
    <m/>
  </r>
  <r>
    <n v="843"/>
    <x v="10"/>
    <s v="Cold Storage Technician "/>
    <s v="FIC/Q7004"/>
    <n v="4"/>
    <m/>
    <m/>
    <m/>
    <m/>
    <m/>
    <n v="4"/>
    <n v="1"/>
    <s v="12th Class ,Preferably/ Diploma /ITI with certification in refrigeration"/>
    <n v="98.5"/>
    <n v="151.5"/>
    <n v="250"/>
    <m/>
    <m/>
    <m/>
    <m/>
    <n v="60"/>
    <s v="Yes"/>
    <s v="Yes"/>
    <s v=" I"/>
    <m/>
    <m/>
    <s v="Cat 1 (Phase 1)"/>
    <m/>
    <s v="No"/>
    <m/>
    <s v="11th Meeting"/>
    <m/>
    <m/>
    <m/>
    <m/>
  </r>
  <r>
    <n v="844"/>
    <x v="10"/>
    <s v="Cottage Cheese Maker"/>
    <s v="FIC/Q2005"/>
    <n v="4"/>
    <m/>
    <m/>
    <m/>
    <m/>
    <m/>
    <n v="4"/>
    <n v="1"/>
    <s v="10th Class,Preferably 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45"/>
    <x v="10"/>
    <s v="Craft Baker"/>
    <s v="FIC/Q5002"/>
    <n v="4"/>
    <m/>
    <m/>
    <m/>
    <m/>
    <m/>
    <n v="5"/>
    <n v="1"/>
    <s v="8th Class"/>
    <n v="90"/>
    <n v="150"/>
    <n v="240"/>
    <m/>
    <m/>
    <m/>
    <m/>
    <m/>
    <s v="Yes"/>
    <s v="Yes"/>
    <s v=" I"/>
    <s v="A"/>
    <s v="Yes"/>
    <m/>
    <m/>
    <s v="Yes"/>
    <m/>
    <s v="Submitted - 3-Jul-17"/>
    <m/>
    <m/>
    <m/>
    <m/>
  </r>
  <r>
    <n v="846"/>
    <x v="10"/>
    <s v="Dairy Processing Equipment Operator"/>
    <s v="FIC/Q2002"/>
    <n v="4"/>
    <m/>
    <m/>
    <m/>
    <m/>
    <m/>
    <n v="5"/>
    <n v="1"/>
    <s v="10th Class,Preferably "/>
    <n v="88"/>
    <n v="152"/>
    <n v="240"/>
    <m/>
    <m/>
    <m/>
    <m/>
    <m/>
    <s v="Yes"/>
    <s v="Yes"/>
    <s v=" I"/>
    <m/>
    <m/>
    <m/>
    <m/>
    <s v="No"/>
    <m/>
    <s v="11th Meeting"/>
    <m/>
    <m/>
    <m/>
    <m/>
  </r>
  <r>
    <n v="847"/>
    <x v="10"/>
    <s v="Dairy Products Processor"/>
    <s v="FIC/Q2001"/>
    <n v="5"/>
    <m/>
    <m/>
    <m/>
    <m/>
    <m/>
    <n v="6"/>
    <n v="1"/>
    <s v="10th Class,Preferably "/>
    <n v="81"/>
    <n v="159"/>
    <n v="240"/>
    <m/>
    <m/>
    <m/>
    <m/>
    <m/>
    <s v="Yes"/>
    <s v="Yes"/>
    <s v=" I"/>
    <m/>
    <m/>
    <s v="Cat 1 (Phase 1)"/>
    <m/>
    <s v="No"/>
    <m/>
    <s v="11th Meeting"/>
    <m/>
    <m/>
    <m/>
    <m/>
  </r>
  <r>
    <n v="848"/>
    <x v="10"/>
    <s v="Fish and Sea Food Processing Technician "/>
    <s v="FIC/Q4001"/>
    <n v="4"/>
    <m/>
    <m/>
    <m/>
    <m/>
    <m/>
    <n v="5"/>
    <n v="1"/>
    <s v="5th Class"/>
    <n v="84.5"/>
    <n v="155.5"/>
    <n v="240"/>
    <m/>
    <m/>
    <m/>
    <m/>
    <n v="90"/>
    <s v="Yes"/>
    <s v="Yes"/>
    <s v=" I"/>
    <m/>
    <m/>
    <s v="Cat 1 (Phase 1)"/>
    <m/>
    <s v="No"/>
    <m/>
    <s v="11th Meeting"/>
    <m/>
    <m/>
    <m/>
    <m/>
  </r>
  <r>
    <n v="849"/>
    <x v="10"/>
    <s v="Food Products Packaging Technician"/>
    <s v="FIC/Q7001"/>
    <n v="5"/>
    <m/>
    <m/>
    <m/>
    <m/>
    <m/>
    <n v="5"/>
    <n v="1"/>
    <s v="12th Class,Preferably "/>
    <n v="88"/>
    <n v="152"/>
    <n v="240"/>
    <m/>
    <m/>
    <m/>
    <m/>
    <m/>
    <s v="Yes"/>
    <s v="Yes"/>
    <s v=" I"/>
    <m/>
    <m/>
    <m/>
    <m/>
    <s v="No"/>
    <m/>
    <s v="11th Meeting"/>
    <m/>
    <m/>
    <m/>
    <m/>
  </r>
  <r>
    <n v="850"/>
    <x v="10"/>
    <s v="Food Regulatory Affairs Manager"/>
    <s v="FIC/Q9002"/>
    <n v="6"/>
    <m/>
    <m/>
    <m/>
    <m/>
    <m/>
    <n v="3"/>
    <n v="1"/>
    <s v="Masters degree in Food Technology / food science, preferably"/>
    <n v="79"/>
    <n v="161"/>
    <n v="240"/>
    <m/>
    <m/>
    <m/>
    <m/>
    <m/>
    <s v="Yes"/>
    <m/>
    <s v=" I"/>
    <m/>
    <m/>
    <m/>
    <m/>
    <s v="No"/>
    <m/>
    <m/>
    <m/>
    <m/>
    <m/>
    <m/>
  </r>
  <r>
    <n v="851"/>
    <x v="10"/>
    <s v="Fruit Pulp Processing Technician"/>
    <s v="FIC/Q0106"/>
    <n v="4"/>
    <m/>
    <m/>
    <m/>
    <m/>
    <m/>
    <n v="5"/>
    <n v="1"/>
    <s v="8th Class ,Preferably"/>
    <n v="95"/>
    <n v="145"/>
    <n v="240"/>
    <m/>
    <m/>
    <m/>
    <m/>
    <n v="90"/>
    <s v="Yes"/>
    <s v="Yes"/>
    <s v=" I"/>
    <m/>
    <m/>
    <s v="Cat 1 (Phase 1)"/>
    <m/>
    <s v="No"/>
    <m/>
    <s v="11th Meeting"/>
    <m/>
    <m/>
    <m/>
    <m/>
  </r>
  <r>
    <n v="852"/>
    <x v="10"/>
    <s v="Fruit Ripening Technician"/>
    <s v="FIC/Q0104"/>
    <n v="4"/>
    <m/>
    <m/>
    <m/>
    <m/>
    <m/>
    <n v="4"/>
    <n v="1"/>
    <s v="8th Class ,Preferably/ Certification in refrigeration system"/>
    <n v="87"/>
    <n v="153"/>
    <n v="240"/>
    <m/>
    <m/>
    <m/>
    <m/>
    <m/>
    <s v="Yes"/>
    <s v="Yes"/>
    <s v=" I"/>
    <m/>
    <m/>
    <m/>
    <m/>
    <s v="No"/>
    <m/>
    <s v="11th Meeting"/>
    <m/>
    <m/>
    <m/>
    <m/>
  </r>
  <r>
    <n v="853"/>
    <x v="10"/>
    <s v="Fruits and Vegetables Canning Technician"/>
    <s v="FIC/Q0107"/>
    <n v="4"/>
    <m/>
    <m/>
    <m/>
    <m/>
    <m/>
    <n v="5"/>
    <n v="1"/>
    <s v="8th Class ,Preferably"/>
    <n v="86"/>
    <n v="154"/>
    <n v="240"/>
    <m/>
    <m/>
    <m/>
    <m/>
    <m/>
    <s v="Yes"/>
    <s v="Yes"/>
    <s v=" I"/>
    <m/>
    <m/>
    <s v="Addl Ready"/>
    <m/>
    <s v="No"/>
    <m/>
    <s v="11th Meeting"/>
    <m/>
    <m/>
    <m/>
    <m/>
  </r>
  <r>
    <n v="854"/>
    <x v="10"/>
    <s v="Fruits and Vegetables Drying/ Dehydration Technician"/>
    <s v="FIC/Q0105"/>
    <n v="4"/>
    <m/>
    <m/>
    <m/>
    <m/>
    <m/>
    <n v="5"/>
    <n v="1"/>
    <s v="8th Class ,Preferably"/>
    <n v="82.5"/>
    <n v="157.5"/>
    <n v="240"/>
    <m/>
    <m/>
    <m/>
    <m/>
    <m/>
    <s v="Yes"/>
    <s v="Yes"/>
    <s v=" I"/>
    <m/>
    <m/>
    <s v="Cat 1 (Phase 1)"/>
    <m/>
    <s v="No"/>
    <m/>
    <s v="11th Meeting"/>
    <m/>
    <m/>
    <m/>
    <m/>
  </r>
  <r>
    <n v="855"/>
    <x v="10"/>
    <s v="Fruits and Vegetables Selection In-Charge"/>
    <s v="FIC/Q0108"/>
    <n v="3"/>
    <m/>
    <m/>
    <m/>
    <m/>
    <m/>
    <n v="4"/>
    <n v="1"/>
    <s v="8th Class ,Preferably"/>
    <n v="80"/>
    <n v="160"/>
    <n v="240"/>
    <m/>
    <m/>
    <m/>
    <m/>
    <m/>
    <s v="Yes"/>
    <s v="Yes"/>
    <s v=" III"/>
    <m/>
    <m/>
    <m/>
    <m/>
    <s v="No"/>
    <m/>
    <s v="11th Meeting"/>
    <m/>
    <m/>
    <m/>
    <m/>
  </r>
  <r>
    <n v="856"/>
    <x v="10"/>
    <s v="Grain Mill Operator "/>
    <s v="FIC/Q1003"/>
    <n v="4"/>
    <m/>
    <m/>
    <m/>
    <m/>
    <m/>
    <n v="5"/>
    <n v="1"/>
    <s v="8th Class ,Preferably"/>
    <n v="63"/>
    <n v="107"/>
    <n v="170"/>
    <m/>
    <m/>
    <m/>
    <m/>
    <m/>
    <s v="Yes"/>
    <s v="Yes"/>
    <s v=" I"/>
    <m/>
    <m/>
    <s v="Addl Ready"/>
    <m/>
    <s v="No"/>
    <m/>
    <s v="11th Meeting"/>
    <m/>
    <m/>
    <m/>
    <m/>
  </r>
  <r>
    <n v="857"/>
    <x v="10"/>
    <s v="Ice Cream Processing Technician"/>
    <s v="FIC/Q2004"/>
    <n v="4"/>
    <m/>
    <m/>
    <m/>
    <m/>
    <m/>
    <n v="5"/>
    <n v="1"/>
    <s v="8th Class ,Preferably"/>
    <n v="84.5"/>
    <n v="155.5"/>
    <n v="240"/>
    <m/>
    <m/>
    <m/>
    <m/>
    <m/>
    <s v="Yes"/>
    <s v="Yes"/>
    <s v=" I"/>
    <m/>
    <m/>
    <m/>
    <m/>
    <s v="No"/>
    <m/>
    <s v="11th Meeting"/>
    <m/>
    <m/>
    <m/>
    <m/>
  </r>
  <r>
    <n v="858"/>
    <x v="10"/>
    <s v="Industrial Production Worker – Food Processing"/>
    <s v="FIC/Q9005"/>
    <n v="2"/>
    <m/>
    <m/>
    <m/>
    <m/>
    <m/>
    <n v="3"/>
    <n v="1"/>
    <s v="5th Class Pass ,Preferably"/>
    <n v="82"/>
    <n v="158"/>
    <n v="240"/>
    <m/>
    <m/>
    <m/>
    <m/>
    <m/>
    <s v="Yes"/>
    <m/>
    <s v=" I"/>
    <m/>
    <m/>
    <m/>
    <m/>
    <s v="No"/>
    <m/>
    <s v="Submitted - 24-Aug-17"/>
    <m/>
    <m/>
    <m/>
    <m/>
  </r>
  <r>
    <n v="859"/>
    <x v="10"/>
    <s v="Jam, Jelly and Ketchup Processing Technician"/>
    <s v="FIC/Q0103"/>
    <n v="4"/>
    <m/>
    <m/>
    <m/>
    <m/>
    <m/>
    <n v="5"/>
    <n v="1"/>
    <s v="Preferably class 8th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0"/>
    <x v="10"/>
    <s v="Milk Powder Manufacturing Technician"/>
    <s v="FIC/Q2006"/>
    <n v="4"/>
    <m/>
    <m/>
    <m/>
    <m/>
    <m/>
    <n v="4"/>
    <n v="1"/>
    <s v="Preferably Class 8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61"/>
    <x v="10"/>
    <s v="Milling Technician "/>
    <s v="FIC/Q1002"/>
    <n v="5"/>
    <m/>
    <m/>
    <m/>
    <m/>
    <m/>
    <n v="5"/>
    <n v="1"/>
    <s v="12th Class,Preferably "/>
    <n v="79"/>
    <n v="161"/>
    <n v="240"/>
    <m/>
    <m/>
    <m/>
    <m/>
    <m/>
    <s v="Yes"/>
    <s v="Yes"/>
    <s v=" I"/>
    <m/>
    <m/>
    <m/>
    <m/>
    <s v="No"/>
    <m/>
    <s v="11th Meeting"/>
    <m/>
    <m/>
    <m/>
    <m/>
  </r>
  <r>
    <n v="862"/>
    <x v="10"/>
    <s v="Mixing Technician"/>
    <s v="FIC/Q5004"/>
    <n v="4"/>
    <m/>
    <m/>
    <m/>
    <m/>
    <m/>
    <n v="5"/>
    <n v="1"/>
    <s v="Preferably after Class 10"/>
    <n v="77"/>
    <n v="163"/>
    <n v="240"/>
    <m/>
    <m/>
    <m/>
    <m/>
    <m/>
    <s v="Yes"/>
    <s v="Yes"/>
    <s v=" I"/>
    <m/>
    <m/>
    <m/>
    <m/>
    <s v="No"/>
    <m/>
    <s v="11th Meeting"/>
    <m/>
    <m/>
    <m/>
    <m/>
  </r>
  <r>
    <n v="863"/>
    <x v="10"/>
    <s v="Modified Atmosphere Storage Technician "/>
    <s v="FIC/Q7003"/>
    <n v="4"/>
    <m/>
    <m/>
    <m/>
    <m/>
    <m/>
    <n v="4"/>
    <n v="1"/>
    <s v="12th Class ,Preferably/Certification in refrigeration and modified_x000a_atmosphere storage"/>
    <n v="77.5"/>
    <n v="142.5"/>
    <n v="220"/>
    <m/>
    <m/>
    <m/>
    <m/>
    <m/>
    <s v="Yes"/>
    <s v="Yes"/>
    <s v=" I"/>
    <m/>
    <m/>
    <m/>
    <m/>
    <s v="No"/>
    <m/>
    <s v="11th Meeting"/>
    <m/>
    <m/>
    <m/>
    <m/>
  </r>
  <r>
    <n v="864"/>
    <x v="10"/>
    <s v="Packing Machine Worker – Food Processing"/>
    <s v="FIC/Q7002"/>
    <n v="2"/>
    <m/>
    <m/>
    <m/>
    <m/>
    <m/>
    <n v="3"/>
    <n v="1"/>
    <s v="5th Class Pass ,Preferably"/>
    <n v="82"/>
    <n v="158"/>
    <n v="240"/>
    <m/>
    <m/>
    <m/>
    <m/>
    <m/>
    <s v="Yes"/>
    <m/>
    <s v=" I"/>
    <m/>
    <m/>
    <m/>
    <m/>
    <s v="No"/>
    <m/>
    <s v="Submitted - 24-Aug-17"/>
    <m/>
    <m/>
    <m/>
    <m/>
  </r>
  <r>
    <n v="865"/>
    <x v="10"/>
    <s v="Pickle Making Technician"/>
    <s v="FIC/Q0102"/>
    <n v="4"/>
    <m/>
    <m/>
    <m/>
    <m/>
    <m/>
    <n v="5"/>
    <n v="1"/>
    <s v="Preferably class 8th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6"/>
    <x v="10"/>
    <s v="Plant baker"/>
    <s v="FIC/Q5001"/>
    <n v="5"/>
    <m/>
    <m/>
    <m/>
    <m/>
    <m/>
    <n v="5"/>
    <n v="1"/>
    <s v="Preferably Class 8"/>
    <n v="75"/>
    <n v="165"/>
    <n v="240"/>
    <m/>
    <m/>
    <m/>
    <m/>
    <m/>
    <s v="Yes"/>
    <s v="Yes"/>
    <s v=" I"/>
    <m/>
    <m/>
    <m/>
    <m/>
    <s v="No"/>
    <m/>
    <m/>
    <m/>
    <m/>
    <m/>
    <m/>
  </r>
  <r>
    <n v="867"/>
    <x v="10"/>
    <s v="Plant Biscuit Production Specialist"/>
    <s v="FIC/Q5003"/>
    <n v="4"/>
    <m/>
    <m/>
    <m/>
    <m/>
    <m/>
    <n v="5"/>
    <n v="1"/>
    <s v="12th Class,Preferably 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8"/>
    <x v="10"/>
    <s v="Processed Food Entrepreneur"/>
    <s v="FIC/Q9001"/>
    <n v="5"/>
    <m/>
    <m/>
    <m/>
    <m/>
    <m/>
    <n v="6"/>
    <n v="1"/>
    <s v="10th Class,Preferably "/>
    <n v="88"/>
    <n v="152"/>
    <n v="240"/>
    <m/>
    <m/>
    <m/>
    <m/>
    <m/>
    <s v="Yes"/>
    <s v="Yes"/>
    <s v=" I"/>
    <m/>
    <m/>
    <m/>
    <m/>
    <s v="No"/>
    <m/>
    <m/>
    <m/>
    <m/>
    <m/>
    <m/>
  </r>
  <r>
    <n v="869"/>
    <x v="10"/>
    <s v="Pulse Processing Technician "/>
    <s v="FIC/Q1004"/>
    <n v="4"/>
    <m/>
    <m/>
    <m/>
    <m/>
    <m/>
    <n v="5"/>
    <n v="1"/>
    <s v="10th Class,Preferably "/>
    <n v="53"/>
    <n v="97"/>
    <n v="150"/>
    <m/>
    <m/>
    <m/>
    <m/>
    <n v="20"/>
    <s v="Yes"/>
    <s v="Yes"/>
    <s v=" I"/>
    <m/>
    <m/>
    <s v="Cat 1 (Phase 1)"/>
    <m/>
    <s v="No"/>
    <m/>
    <s v="11th Meeting"/>
    <m/>
    <m/>
    <m/>
    <m/>
  </r>
  <r>
    <n v="870"/>
    <x v="10"/>
    <s v="Purchase Assistant - Food and Agricultural Commodities "/>
    <s v="FIC/Q7005"/>
    <n v="4"/>
    <m/>
    <m/>
    <m/>
    <m/>
    <m/>
    <n v="4"/>
    <n v="1"/>
    <s v="12th Class"/>
    <n v="74"/>
    <n v="166"/>
    <n v="240"/>
    <m/>
    <m/>
    <m/>
    <m/>
    <n v="30"/>
    <s v="Yes"/>
    <s v="Yes"/>
    <s v=" III"/>
    <m/>
    <m/>
    <s v="Cat 1 (Phase 1)"/>
    <m/>
    <s v="No"/>
    <m/>
    <s v="11th Meeting"/>
    <m/>
    <m/>
    <m/>
    <m/>
  </r>
  <r>
    <n v="871"/>
    <x v="10"/>
    <s v="Quality Assurance Manager"/>
    <s v="FIC/Q7602"/>
    <n v="6"/>
    <m/>
    <m/>
    <m/>
    <m/>
    <m/>
    <n v="3"/>
    <n v="1"/>
    <s v="Masters degree in science, preferably"/>
    <m/>
    <m/>
    <n v="240"/>
    <m/>
    <m/>
    <m/>
    <m/>
    <m/>
    <m/>
    <m/>
    <s v=" I"/>
    <m/>
    <m/>
    <m/>
    <m/>
    <s v="No"/>
    <m/>
    <m/>
    <m/>
    <m/>
    <m/>
    <m/>
  </r>
  <r>
    <n v="872"/>
    <x v="10"/>
    <s v="Squash and Juice Processing Technician"/>
    <s v="FIC/Q0101"/>
    <n v="4"/>
    <m/>
    <m/>
    <m/>
    <m/>
    <m/>
    <n v="5"/>
    <n v="1"/>
    <s v="8th Class ,Preferably"/>
    <n v="82"/>
    <n v="148"/>
    <n v="230"/>
    <m/>
    <m/>
    <m/>
    <m/>
    <m/>
    <s v="Yes"/>
    <s v="Yes"/>
    <s v=" I"/>
    <m/>
    <m/>
    <m/>
    <m/>
    <s v="No"/>
    <m/>
    <s v="11th Meeting"/>
    <m/>
    <m/>
    <m/>
    <m/>
  </r>
  <r>
    <n v="873"/>
    <x v="10"/>
    <s v="Supervisor: Dairy Products Processing"/>
    <s v="FIC/Q2007"/>
    <n v="5"/>
    <m/>
    <m/>
    <m/>
    <m/>
    <m/>
    <n v="6"/>
    <n v="1"/>
    <s v="12th Class,Preferably 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74"/>
    <x v="10"/>
    <s v="Traditional Snack and Savoury Maker"/>
    <s v="FIC/Q8501"/>
    <n v="4"/>
    <m/>
    <m/>
    <m/>
    <m/>
    <m/>
    <n v="6"/>
    <n v="1"/>
    <s v="8th Class ,Preferably"/>
    <n v="88"/>
    <n v="152"/>
    <n v="240"/>
    <m/>
    <m/>
    <m/>
    <m/>
    <n v="90"/>
    <s v="Yes"/>
    <s v="Yes"/>
    <s v=" I"/>
    <m/>
    <m/>
    <s v="Cat 1 (Phase 1)"/>
    <m/>
    <s v="No"/>
    <m/>
    <s v="13th Meeting"/>
    <m/>
    <m/>
    <m/>
    <m/>
  </r>
  <r>
    <n v="875"/>
    <x v="10"/>
    <s v="Soya beverage making technician"/>
    <s v="FIC/Q8003"/>
    <n v="4"/>
    <m/>
    <m/>
    <m/>
    <m/>
    <m/>
    <n v="4"/>
    <n v="1"/>
    <s v="10th Class ,Preferably"/>
    <m/>
    <m/>
    <n v="240"/>
    <m/>
    <m/>
    <m/>
    <m/>
    <m/>
    <m/>
    <m/>
    <m/>
    <m/>
    <m/>
    <m/>
    <m/>
    <s v="No"/>
    <m/>
    <s v="15th Meeting"/>
    <m/>
    <m/>
    <m/>
    <m/>
  </r>
  <r>
    <n v="876"/>
    <x v="10"/>
    <s v="Offal Collector"/>
    <s v="FIC/Q3005"/>
    <n v="4"/>
    <m/>
    <m/>
    <m/>
    <m/>
    <m/>
    <n v="5"/>
    <n v="1"/>
    <s v="5th Class ,Preferably"/>
    <m/>
    <m/>
    <n v="240"/>
    <m/>
    <m/>
    <m/>
    <m/>
    <m/>
    <m/>
    <s v="Yes"/>
    <m/>
    <m/>
    <m/>
    <m/>
    <m/>
    <s v="No"/>
    <m/>
    <s v="15th Meeting"/>
    <m/>
    <m/>
    <m/>
    <m/>
  </r>
  <r>
    <n v="877"/>
    <x v="10"/>
    <s v="Supervisor: Meat and Poultry Processing "/>
    <s v="FIC/Q3007"/>
    <n v="5"/>
    <m/>
    <m/>
    <m/>
    <m/>
    <m/>
    <n v="6"/>
    <n v="1"/>
    <s v="12th Class, Preferably"/>
    <m/>
    <m/>
    <n v="240"/>
    <m/>
    <m/>
    <m/>
    <m/>
    <m/>
    <m/>
    <m/>
    <m/>
    <m/>
    <m/>
    <m/>
    <m/>
    <s v="No"/>
    <m/>
    <s v="15th Meeting"/>
    <m/>
    <m/>
    <m/>
    <m/>
  </r>
  <r>
    <n v="878"/>
    <x v="10"/>
    <s v="Spice Processing Technician"/>
    <s v="FIC/Q8502"/>
    <n v="4"/>
    <m/>
    <m/>
    <m/>
    <m/>
    <m/>
    <n v="5"/>
    <n v="1"/>
    <s v="10th Class ,Preferably"/>
    <m/>
    <m/>
    <n v="240"/>
    <m/>
    <m/>
    <m/>
    <m/>
    <m/>
    <m/>
    <s v="Yes"/>
    <m/>
    <m/>
    <m/>
    <m/>
    <m/>
    <s v="No"/>
    <m/>
    <s v="15th Meeting"/>
    <m/>
    <m/>
    <m/>
    <m/>
  </r>
  <r>
    <n v="879"/>
    <x v="10"/>
    <s v="Food Microbiologist"/>
    <s v="FIC/Q7603"/>
    <n v="6"/>
    <m/>
    <m/>
    <m/>
    <m/>
    <m/>
    <n v="6"/>
    <n v="1"/>
    <s v="Bachelors degree in Microbiology"/>
    <m/>
    <m/>
    <n v="240"/>
    <m/>
    <m/>
    <m/>
    <m/>
    <m/>
    <m/>
    <m/>
    <m/>
    <m/>
    <m/>
    <m/>
    <m/>
    <s v="No"/>
    <m/>
    <s v="15th Meeting"/>
    <m/>
    <m/>
    <m/>
    <m/>
  </r>
  <r>
    <n v="880"/>
    <x v="10"/>
    <s v="Plant Manager"/>
    <s v="FIC/Q9004"/>
    <n v="9"/>
    <m/>
    <m/>
    <m/>
    <m/>
    <m/>
    <n v="3"/>
    <n v="1"/>
    <s v="Masters degree in science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1"/>
    <x v="10"/>
    <s v="Production Manager"/>
    <s v="FIC/Q9003"/>
    <n v="7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2"/>
    <x v="10"/>
    <s v="Convenience Food Maker"/>
    <s v="FIC/Q8503"/>
    <n v="4"/>
    <m/>
    <m/>
    <m/>
    <m/>
    <m/>
    <n v="4"/>
    <n v="1"/>
    <s v="10th Class ,Preferably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3"/>
    <x v="10"/>
    <s v="Multi Skill Technician (Food Processing) "/>
    <s v="FIC/Q9007"/>
    <n v="4"/>
    <m/>
    <m/>
    <m/>
    <m/>
    <m/>
    <n v="13"/>
    <n v="1"/>
    <s v="Preferably Class 8"/>
    <m/>
    <m/>
    <m/>
    <m/>
    <m/>
    <m/>
    <m/>
    <m/>
    <m/>
    <m/>
    <m/>
    <m/>
    <m/>
    <m/>
    <m/>
    <s v="No"/>
    <d v="2017-06-14T00:00:00"/>
    <m/>
    <m/>
    <m/>
    <m/>
    <m/>
  </r>
  <r>
    <n v="884"/>
    <x v="11"/>
    <s v="Assistant – Fitter- Modular Furniture"/>
    <s v="FFS/Q5701"/>
    <n v="2"/>
    <m/>
    <m/>
    <m/>
    <m/>
    <m/>
    <n v="4"/>
    <n v="1"/>
    <s v="5th Class,Preferably"/>
    <n v="60"/>
    <n v="160"/>
    <n v="220"/>
    <m/>
    <m/>
    <m/>
    <m/>
    <m/>
    <s v="Yes"/>
    <m/>
    <s v="II"/>
    <m/>
    <m/>
    <m/>
    <m/>
    <s v="Yes"/>
    <m/>
    <s v="Submitted - 21-Jul-17"/>
    <s v="Tentative"/>
    <d v="2017-05-12T00:00:00"/>
    <m/>
    <s v="QP revised to FFS/Q5101"/>
  </r>
  <r>
    <n v="885"/>
    <x v="11"/>
    <s v="Assistant Carpenter- wooden Furniture"/>
    <s v="FFS/Q0101"/>
    <n v="2"/>
    <m/>
    <m/>
    <m/>
    <m/>
    <m/>
    <n v="4"/>
    <n v="1"/>
    <s v="5th Class,Preferably"/>
    <n v="60"/>
    <n v="160"/>
    <n v="220"/>
    <m/>
    <m/>
    <m/>
    <m/>
    <m/>
    <s v="Yes"/>
    <s v="Yes"/>
    <s v="II"/>
    <m/>
    <m/>
    <m/>
    <s v="WOO101"/>
    <s v="Yes"/>
    <m/>
    <s v="Submitted - 21-Jul-17"/>
    <s v="Tentative"/>
    <d v="2017-05-12T00:00:00"/>
    <m/>
    <s v="QP revised to FFS/Q0103"/>
  </r>
  <r>
    <n v="886"/>
    <x v="11"/>
    <s v="Carpenter Wooden Furniture"/>
    <s v="FFS/Q0102"/>
    <n v="4"/>
    <m/>
    <m/>
    <m/>
    <m/>
    <m/>
    <n v="5"/>
    <n v="1"/>
    <s v="5th Class,Preferably"/>
    <n v="136"/>
    <n v="172"/>
    <n v="308"/>
    <m/>
    <m/>
    <m/>
    <m/>
    <m/>
    <s v="Yes"/>
    <s v="Yes"/>
    <s v="II"/>
    <s v="A"/>
    <s v="Yes"/>
    <m/>
    <s v="WOO202"/>
    <s v="Yes"/>
    <m/>
    <s v="Submitted - 21-Jul-17"/>
    <s v="Tentative"/>
    <d v="2017-05-12T00:00:00"/>
    <m/>
    <s v="QP  Rationalised to FFS/Q0104"/>
  </r>
  <r>
    <n v="887"/>
    <x v="11"/>
    <s v="Fitter- Modular Furniture"/>
    <s v="FFS/Q5702"/>
    <n v="4"/>
    <m/>
    <m/>
    <m/>
    <m/>
    <m/>
    <n v="4"/>
    <n v="1"/>
    <s v="5th Class,Preferably"/>
    <n v="120"/>
    <n v="180"/>
    <n v="300"/>
    <m/>
    <m/>
    <m/>
    <m/>
    <m/>
    <s v="Yes"/>
    <s v="Yes"/>
    <s v="II"/>
    <s v="A"/>
    <s v="Yes"/>
    <m/>
    <m/>
    <s v="Yes"/>
    <m/>
    <s v="Submitted - 21-Jul-17"/>
    <s v="Tentative"/>
    <d v="2017-05-12T00:00:00"/>
    <m/>
    <s v="QP Rationalised to FFS/Q5103"/>
  </r>
  <r>
    <n v="888"/>
    <x v="11"/>
    <s v="Lock Technician"/>
    <s v="FFS/Q5703"/>
    <n v="4"/>
    <m/>
    <m/>
    <m/>
    <m/>
    <m/>
    <n v="5"/>
    <n v="1"/>
    <s v="5th Class"/>
    <n v="56"/>
    <n v="76"/>
    <n v="132"/>
    <m/>
    <m/>
    <m/>
    <m/>
    <m/>
    <s v="Yes"/>
    <m/>
    <s v="II"/>
    <m/>
    <m/>
    <m/>
    <m/>
    <s v="No"/>
    <m/>
    <m/>
    <s v="Tentative"/>
    <d v="2017-05-12T00:00:00"/>
    <m/>
    <s v="QP will be Rationalised"/>
  </r>
  <r>
    <n v="889"/>
    <x v="11"/>
    <s v="Installer - Framed Doors/Windows"/>
    <s v="FFS/Q6103"/>
    <n v="4"/>
    <m/>
    <m/>
    <m/>
    <m/>
    <m/>
    <n v="5"/>
    <n v="1"/>
    <s v="10th Pass Preferably"/>
    <m/>
    <m/>
    <n v="400"/>
    <m/>
    <m/>
    <m/>
    <m/>
    <m/>
    <m/>
    <m/>
    <s v="II"/>
    <s v="A"/>
    <m/>
    <m/>
    <m/>
    <s v="No"/>
    <m/>
    <m/>
    <m/>
    <m/>
    <m/>
    <m/>
  </r>
  <r>
    <n v="890"/>
    <x v="11"/>
    <s v="Installer - Frameless Glass Doors/Windows"/>
    <s v="FFS/Q6104"/>
    <n v="4"/>
    <m/>
    <m/>
    <m/>
    <m/>
    <m/>
    <n v="5"/>
    <n v="1"/>
    <s v="10th Pass Preferably"/>
    <m/>
    <m/>
    <n v="400"/>
    <m/>
    <m/>
    <m/>
    <m/>
    <m/>
    <m/>
    <m/>
    <s v="II"/>
    <s v="A"/>
    <m/>
    <m/>
    <m/>
    <s v="No"/>
    <m/>
    <m/>
    <m/>
    <m/>
    <m/>
    <m/>
  </r>
  <r>
    <n v="891"/>
    <x v="11"/>
    <s v="Junior Assistant - Door Installation"/>
    <s v="FFS/Q6105"/>
    <n v="2"/>
    <m/>
    <m/>
    <m/>
    <m/>
    <m/>
    <n v="5"/>
    <n v="1"/>
    <s v="5th pass (Primary Education) Preferably"/>
    <m/>
    <m/>
    <n v="300"/>
    <m/>
    <m/>
    <m/>
    <m/>
    <m/>
    <m/>
    <m/>
    <s v="II"/>
    <s v="A"/>
    <m/>
    <m/>
    <m/>
    <s v="No"/>
    <m/>
    <m/>
    <m/>
    <m/>
    <m/>
    <m/>
  </r>
  <r>
    <n v="892"/>
    <x v="11"/>
    <s v="Cane Seat Weaver"/>
    <s v="FFS/Q4106"/>
    <n v="3"/>
    <m/>
    <m/>
    <m/>
    <m/>
    <m/>
    <n v="4"/>
    <n v="1"/>
    <s v="8th Pass Preferably"/>
    <m/>
    <m/>
    <n v="150"/>
    <m/>
    <m/>
    <m/>
    <m/>
    <m/>
    <m/>
    <m/>
    <s v="II"/>
    <s v="A"/>
    <m/>
    <m/>
    <m/>
    <s v="No"/>
    <m/>
    <m/>
    <m/>
    <m/>
    <m/>
    <m/>
  </r>
  <r>
    <n v="893"/>
    <x v="11"/>
    <s v="Slivering Machine Operator"/>
    <s v="FFS/Q4105"/>
    <n v="3"/>
    <m/>
    <m/>
    <m/>
    <m/>
    <m/>
    <n v="5"/>
    <n v="1"/>
    <s v="8th Pass Preferably"/>
    <m/>
    <m/>
    <n v="350"/>
    <m/>
    <m/>
    <m/>
    <m/>
    <m/>
    <m/>
    <m/>
    <s v="II"/>
    <s v="A"/>
    <m/>
    <m/>
    <m/>
    <s v="No"/>
    <m/>
    <m/>
    <m/>
    <m/>
    <m/>
    <m/>
  </r>
  <r>
    <n v="894"/>
    <x v="11"/>
    <s v="Finisher  - Bamboo Furniture"/>
    <s v="FFS/Q4104"/>
    <n v="3"/>
    <m/>
    <m/>
    <m/>
    <m/>
    <m/>
    <n v="5"/>
    <n v="1"/>
    <s v="5th Pass Preferably"/>
    <m/>
    <m/>
    <n v="200"/>
    <m/>
    <m/>
    <m/>
    <m/>
    <m/>
    <m/>
    <m/>
    <s v="II"/>
    <s v="A"/>
    <m/>
    <m/>
    <m/>
    <s v="No"/>
    <m/>
    <m/>
    <m/>
    <m/>
    <m/>
    <m/>
  </r>
  <r>
    <n v="895"/>
    <x v="11"/>
    <s v="Round Bamboo Furniture Maker"/>
    <s v="FFS/Q4101"/>
    <n v="4"/>
    <m/>
    <m/>
    <m/>
    <m/>
    <m/>
    <n v="5"/>
    <n v="1"/>
    <s v="5th Pass Preferably"/>
    <m/>
    <m/>
    <n v="200"/>
    <m/>
    <m/>
    <m/>
    <m/>
    <m/>
    <m/>
    <m/>
    <s v="II"/>
    <s v="A"/>
    <m/>
    <m/>
    <m/>
    <s v="No"/>
    <m/>
    <m/>
    <m/>
    <m/>
    <m/>
    <m/>
  </r>
  <r>
    <n v="896"/>
    <x v="11"/>
    <s v="Lead Furniture Maker"/>
    <s v="FFS/Q4102"/>
    <n v="4"/>
    <m/>
    <m/>
    <m/>
    <m/>
    <m/>
    <n v="5"/>
    <n v="1"/>
    <s v="5th Pass Preferably"/>
    <m/>
    <m/>
    <n v="260"/>
    <m/>
    <m/>
    <m/>
    <m/>
    <m/>
    <m/>
    <m/>
    <s v="II"/>
    <s v="A"/>
    <m/>
    <m/>
    <m/>
    <s v="No"/>
    <m/>
    <m/>
    <m/>
    <m/>
    <m/>
    <m/>
  </r>
  <r>
    <n v="897"/>
    <x v="11"/>
    <s v="Molded Component Maker"/>
    <s v="FFS/Q4103"/>
    <n v="3"/>
    <m/>
    <m/>
    <m/>
    <m/>
    <m/>
    <n v="4"/>
    <n v="1"/>
    <s v="8th Pass Preferaby"/>
    <m/>
    <m/>
    <n v="260"/>
    <m/>
    <m/>
    <m/>
    <m/>
    <m/>
    <m/>
    <m/>
    <s v="II"/>
    <s v="A"/>
    <m/>
    <m/>
    <m/>
    <s v="No"/>
    <m/>
    <m/>
    <m/>
    <m/>
    <m/>
    <m/>
  </r>
  <r>
    <n v="898"/>
    <x v="11"/>
    <s v="Assistant Carpenter-Wooden Furniture "/>
    <s v="FFS/Q0103"/>
    <n v="3"/>
    <m/>
    <m/>
    <m/>
    <m/>
    <m/>
    <n v="5"/>
    <n v="1"/>
    <s v="5th Class,Preferably"/>
    <m/>
    <m/>
    <m/>
    <m/>
    <m/>
    <m/>
    <m/>
    <m/>
    <m/>
    <m/>
    <s v="II"/>
    <s v="A &amp;B"/>
    <m/>
    <m/>
    <m/>
    <s v="No"/>
    <d v="2017-07-12T00:00:00"/>
    <s v="Submitted - 21-Jul-17"/>
    <m/>
    <m/>
    <m/>
    <m/>
  </r>
  <r>
    <n v="899"/>
    <x v="11"/>
    <s v="Lead Carpenter-Wooden Furniture "/>
    <s v="FFS/Q0104"/>
    <n v="4"/>
    <s v="Option"/>
    <n v="1"/>
    <s v="O1:Lock Installer"/>
    <n v="4"/>
    <n v="2"/>
    <n v="6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0"/>
    <x v="11"/>
    <s v="Lead Sofa Maker-Wooden Furniture "/>
    <s v="FFS/Q0107"/>
    <n v="4"/>
    <m/>
    <m/>
    <m/>
    <m/>
    <m/>
    <n v="6"/>
    <n v="1"/>
    <s v="8th Pass Preferaby"/>
    <m/>
    <m/>
    <m/>
    <m/>
    <m/>
    <m/>
    <m/>
    <m/>
    <m/>
    <m/>
    <s v="II"/>
    <s v="A &amp;B"/>
    <m/>
    <m/>
    <m/>
    <s v="No"/>
    <d v="2017-07-12T00:00:00"/>
    <m/>
    <m/>
    <m/>
    <m/>
    <m/>
  </r>
  <r>
    <n v="901"/>
    <x v="11"/>
    <s v="Assembler–Modular Furniture"/>
    <s v="FFS/Q5101"/>
    <n v="3"/>
    <m/>
    <m/>
    <m/>
    <m/>
    <m/>
    <n v="4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2"/>
    <x v="11"/>
    <s v="Cabinet Maker–Modular Furniture-Kitchen"/>
    <s v="FFS/Q5102"/>
    <n v="3"/>
    <m/>
    <m/>
    <m/>
    <m/>
    <m/>
    <n v="4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3"/>
    <x v="11"/>
    <s v="Lead Assembler-Modular Furniture"/>
    <s v="FFS/Q5103"/>
    <n v="4"/>
    <s v="Option"/>
    <n v="1"/>
    <s v="O1:Lock Installer"/>
    <n v="4"/>
    <n v="2"/>
    <n v="6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4"/>
    <x v="11"/>
    <s v="Design Assistant-Wooden/modular Furniture "/>
    <s v="FFS/Q0106"/>
    <n v="4"/>
    <m/>
    <m/>
    <m/>
    <m/>
    <m/>
    <n v="4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5"/>
    <x v="11"/>
    <s v="Design Supervisor -Wooden/modular Furniture "/>
    <s v="FFS/Q0108"/>
    <n v="5"/>
    <m/>
    <m/>
    <m/>
    <m/>
    <m/>
    <n v="6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6"/>
    <x v="11"/>
    <s v="Lead Wood Quality Examiner-Wooden Furniture "/>
    <s v="FFS/Q0109"/>
    <n v="4"/>
    <m/>
    <m/>
    <m/>
    <m/>
    <m/>
    <n v="5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7"/>
    <x v="11"/>
    <s v="Fitter/Assembler- Doors/Windows- Glass"/>
    <s v="FFS/Q6101"/>
    <n v="3"/>
    <s v="Option"/>
    <n v="1"/>
    <s v="O1:Wooden/Aluminium"/>
    <n v="4"/>
    <n v="1"/>
    <n v="5"/>
    <n v="1"/>
    <s v="5th Class,Preferably"/>
    <m/>
    <m/>
    <m/>
    <m/>
    <m/>
    <m/>
    <m/>
    <m/>
    <m/>
    <m/>
    <s v="II"/>
    <s v="A"/>
    <m/>
    <m/>
    <m/>
    <s v="No"/>
    <d v="2017-07-12T00:00:00"/>
    <m/>
    <m/>
    <m/>
    <m/>
    <m/>
  </r>
  <r>
    <n v="908"/>
    <x v="11"/>
    <s v="Sales Executive- Furniture &amp; Fittings"/>
    <s v="FFS/Q8101"/>
    <n v="4"/>
    <m/>
    <m/>
    <m/>
    <m/>
    <m/>
    <n v="7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9"/>
    <x v="11"/>
    <s v="Delivery &amp; Installation Executive- Furniture &amp; Fitting"/>
    <s v="FFS/Q8102"/>
    <n v="4"/>
    <m/>
    <m/>
    <m/>
    <m/>
    <m/>
    <n v="8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10"/>
    <x v="11"/>
    <s v="Assistant Interior Designer"/>
    <s v="FFS/Q9101"/>
    <n v="3"/>
    <m/>
    <m/>
    <m/>
    <n v="5"/>
    <m/>
    <n v="5"/>
    <n v="1"/>
    <s v="Class X"/>
    <m/>
    <m/>
    <m/>
    <m/>
    <m/>
    <m/>
    <m/>
    <m/>
    <m/>
    <m/>
    <s v="II"/>
    <s v="A &amp;B"/>
    <m/>
    <m/>
    <m/>
    <s v="No"/>
    <d v="2017-09-13T00:00:00"/>
    <m/>
    <m/>
    <m/>
    <m/>
    <m/>
  </r>
  <r>
    <n v="911"/>
    <x v="11"/>
    <s v="Lead Interior Designer"/>
    <s v="FFS/Q9102"/>
    <n v="4"/>
    <m/>
    <m/>
    <m/>
    <n v="5"/>
    <m/>
    <n v="5"/>
    <n v="1"/>
    <s v="Class XI"/>
    <m/>
    <m/>
    <m/>
    <m/>
    <m/>
    <m/>
    <m/>
    <m/>
    <m/>
    <m/>
    <s v="II"/>
    <s v="A &amp;B"/>
    <m/>
    <m/>
    <m/>
    <s v="No"/>
    <d v="2017-09-13T00:00:00"/>
    <m/>
    <m/>
    <m/>
    <m/>
    <m/>
  </r>
  <r>
    <n v="912"/>
    <x v="11"/>
    <s v="Supervisor Interior Designer"/>
    <s v="FFS/Q9103"/>
    <n v="5"/>
    <m/>
    <m/>
    <m/>
    <n v="6"/>
    <m/>
    <n v="6"/>
    <n v="1"/>
    <s v="Class XII "/>
    <m/>
    <m/>
    <m/>
    <m/>
    <m/>
    <m/>
    <m/>
    <m/>
    <m/>
    <m/>
    <s v="II"/>
    <s v="A &amp;B"/>
    <m/>
    <m/>
    <m/>
    <s v="No"/>
    <d v="2017-09-13T00:00:00"/>
    <m/>
    <m/>
    <m/>
    <m/>
    <m/>
  </r>
  <r>
    <n v="913"/>
    <x v="11"/>
    <s v="Senior Interior Designer"/>
    <s v="FFS/Q9104"/>
    <n v="6"/>
    <m/>
    <m/>
    <m/>
    <n v="5"/>
    <m/>
    <n v="5"/>
    <n v="1"/>
    <s v="Class XII "/>
    <m/>
    <m/>
    <m/>
    <m/>
    <m/>
    <m/>
    <m/>
    <m/>
    <m/>
    <m/>
    <s v="II"/>
    <s v="A &amp;B"/>
    <m/>
    <m/>
    <m/>
    <s v="No"/>
    <d v="2017-09-13T00:00:00"/>
    <m/>
    <m/>
    <m/>
    <m/>
    <m/>
  </r>
  <r>
    <n v="914"/>
    <x v="12"/>
    <s v="Cast and diamonds-set jewellery - CAD Designer"/>
    <s v="G&amp;J/Q2303"/>
    <n v="4"/>
    <m/>
    <m/>
    <m/>
    <m/>
    <m/>
    <n v="4"/>
    <n v="1"/>
    <s v="12th Class, Pass with training in computer operations"/>
    <n v="24"/>
    <n v="216"/>
    <n v="240"/>
    <m/>
    <m/>
    <m/>
    <m/>
    <m/>
    <s v="Yes"/>
    <s v="Yes"/>
    <s v="I"/>
    <s v="A"/>
    <s v="Yes"/>
    <m/>
    <m/>
    <s v="Yes"/>
    <m/>
    <s v="9th Meeting"/>
    <m/>
    <m/>
    <m/>
    <m/>
  </r>
  <r>
    <n v="915"/>
    <x v="12"/>
    <s v="Cast and diamonds-set jewellery - CAM Machine Operator"/>
    <s v="G&amp;J/Q2401"/>
    <n v="4"/>
    <m/>
    <m/>
    <m/>
    <m/>
    <m/>
    <n v="5"/>
    <n v="1"/>
    <s v="12th Class, Pass with training in CAD design"/>
    <n v="24"/>
    <n v="226"/>
    <n v="250"/>
    <m/>
    <m/>
    <m/>
    <m/>
    <m/>
    <s v="Yes"/>
    <m/>
    <s v="I"/>
    <m/>
    <m/>
    <m/>
    <m/>
    <s v="No"/>
    <m/>
    <s v="9th Meeting"/>
    <m/>
    <m/>
    <m/>
    <m/>
  </r>
  <r>
    <n v="916"/>
    <x v="12"/>
    <s v="Cast and diamonds-set jewellery - Casting Machine Operator"/>
    <s v="G&amp;J/Q2801"/>
    <n v="4"/>
    <m/>
    <m/>
    <m/>
    <m/>
    <m/>
    <n v="4"/>
    <n v="1"/>
    <s v="12th Class passed"/>
    <n v="14"/>
    <n v="236"/>
    <n v="250"/>
    <m/>
    <m/>
    <m/>
    <m/>
    <m/>
    <s v="Yes"/>
    <m/>
    <s v="I"/>
    <m/>
    <m/>
    <m/>
    <m/>
    <s v="No"/>
    <m/>
    <s v="9th Meeting"/>
    <m/>
    <m/>
    <m/>
    <m/>
  </r>
  <r>
    <n v="917"/>
    <x v="12"/>
    <s v="Cast and diamonds-set jewellery - Filer and Assembler"/>
    <s v="G&amp;J/Q2901"/>
    <n v="3"/>
    <m/>
    <m/>
    <m/>
    <m/>
    <m/>
    <n v="4"/>
    <n v="1"/>
    <s v="12th Class,Preferably"/>
    <n v="8"/>
    <n v="42"/>
    <n v="50"/>
    <m/>
    <m/>
    <m/>
    <m/>
    <m/>
    <s v="Yes"/>
    <m/>
    <s v="I"/>
    <m/>
    <m/>
    <m/>
    <m/>
    <s v="No"/>
    <m/>
    <s v="9th Meeting"/>
    <m/>
    <m/>
    <m/>
    <m/>
  </r>
  <r>
    <n v="918"/>
    <x v="12"/>
    <s v="Cast and diamonds-set jewellery - Hand Sketch Designer (Basic)"/>
    <s v="G&amp;J/Q2301"/>
    <n v="3"/>
    <m/>
    <m/>
    <m/>
    <m/>
    <m/>
    <n v="4"/>
    <n v="1"/>
    <s v="10th Class, Preferably "/>
    <n v="24"/>
    <n v="126"/>
    <n v="150"/>
    <m/>
    <m/>
    <m/>
    <m/>
    <m/>
    <s v="Yes"/>
    <s v="Yes"/>
    <s v="I"/>
    <s v="A"/>
    <s v="Yes"/>
    <m/>
    <s v="GEM102"/>
    <s v="Yes"/>
    <m/>
    <s v="9th Meeting"/>
    <m/>
    <m/>
    <m/>
    <m/>
  </r>
  <r>
    <n v="919"/>
    <x v="12"/>
    <s v="Cast and diamonds-set jewellery - Jewellery Polisher"/>
    <s v="G&amp;J/Q3001"/>
    <n v="3"/>
    <m/>
    <m/>
    <m/>
    <m/>
    <m/>
    <n v="4"/>
    <n v="1"/>
    <s v="12th Class,Preferably"/>
    <n v="24"/>
    <n v="126"/>
    <n v="150"/>
    <m/>
    <m/>
    <m/>
    <m/>
    <m/>
    <s v="Yes"/>
    <m/>
    <s v="I"/>
    <m/>
    <m/>
    <s v="Addl Ready"/>
    <s v="GEM102"/>
    <s v="Yes"/>
    <m/>
    <s v="9th Meeting"/>
    <m/>
    <m/>
    <m/>
    <m/>
  </r>
  <r>
    <n v="920"/>
    <x v="12"/>
    <s v="Cast and diamonds-set jewellery - Merchandiser Design"/>
    <s v="G&amp;J/Q2302"/>
    <n v="6"/>
    <m/>
    <m/>
    <m/>
    <m/>
    <m/>
    <n v="4"/>
    <n v="1"/>
    <s v="Graduation,Preferably"/>
    <m/>
    <m/>
    <n v="240"/>
    <m/>
    <m/>
    <m/>
    <m/>
    <m/>
    <m/>
    <m/>
    <s v="I"/>
    <m/>
    <m/>
    <m/>
    <m/>
    <s v="Yes"/>
    <m/>
    <s v="9th Meeting"/>
    <m/>
    <m/>
    <m/>
    <m/>
  </r>
  <r>
    <n v="921"/>
    <x v="12"/>
    <s v="Cast and diamonds-set jewellery - Metal Setter (Basic)"/>
    <s v="G&amp;J/Q3103"/>
    <n v="3"/>
    <m/>
    <m/>
    <m/>
    <m/>
    <m/>
    <n v="4"/>
    <n v="1"/>
    <s v="10th Class, Preferably "/>
    <n v="8"/>
    <n v="42"/>
    <n v="50"/>
    <m/>
    <m/>
    <m/>
    <m/>
    <m/>
    <s v="Yes"/>
    <m/>
    <s v="I"/>
    <m/>
    <m/>
    <m/>
    <m/>
    <s v="Yes"/>
    <m/>
    <s v="9th Meeting"/>
    <m/>
    <m/>
    <m/>
    <m/>
  </r>
  <r>
    <n v="922"/>
    <x v="12"/>
    <s v="Cast and diamonds-set jewellery - Plater"/>
    <s v="G&amp;J/Q3201"/>
    <n v="4"/>
    <m/>
    <m/>
    <m/>
    <m/>
    <m/>
    <n v="4"/>
    <n v="1"/>
    <s v="Preferably Qualification shall be B.Sc chemistry with training in Computer operations"/>
    <m/>
    <m/>
    <n v="200"/>
    <m/>
    <m/>
    <m/>
    <m/>
    <m/>
    <m/>
    <m/>
    <s v="I"/>
    <m/>
    <m/>
    <m/>
    <m/>
    <s v="No"/>
    <m/>
    <s v="9th Meeting"/>
    <m/>
    <m/>
    <m/>
    <m/>
  </r>
  <r>
    <n v="923"/>
    <x v="12"/>
    <s v="Cast and diamonds-set jewellery - Product Development Manager"/>
    <s v="G&amp;J/Q2305"/>
    <n v="7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m/>
    <s v="I"/>
    <m/>
    <m/>
    <m/>
    <m/>
    <s v="No"/>
    <m/>
    <s v="9th Meeting"/>
    <m/>
    <m/>
    <m/>
    <m/>
  </r>
  <r>
    <n v="924"/>
    <x v="12"/>
    <s v="Cast and diamonds-set jewellery - Refiner"/>
    <s v="G&amp;J/Q3401"/>
    <n v="6"/>
    <m/>
    <m/>
    <m/>
    <m/>
    <m/>
    <n v="4"/>
    <n v="1"/>
    <s v="B.Sc. (Chemistry)"/>
    <m/>
    <m/>
    <n v="200"/>
    <m/>
    <m/>
    <m/>
    <m/>
    <m/>
    <m/>
    <m/>
    <s v="I"/>
    <m/>
    <m/>
    <m/>
    <m/>
    <s v="No"/>
    <m/>
    <s v="9th Meeting"/>
    <m/>
    <m/>
    <m/>
    <m/>
  </r>
  <r>
    <n v="925"/>
    <x v="12"/>
    <s v="Cast and diamonds-set jewellery - Rubber Mold Maker"/>
    <s v="G&amp;J/Q2603"/>
    <n v="4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m/>
    <s v="Yes"/>
    <m/>
    <s v="I"/>
    <s v="A"/>
    <m/>
    <m/>
    <s v="GEM203"/>
    <s v="Yes"/>
    <m/>
    <s v="9th Meeting"/>
    <m/>
    <m/>
    <m/>
    <m/>
  </r>
  <r>
    <n v="926"/>
    <x v="12"/>
    <s v="Cast and diamonds-set jewellery - Wax Piece Maker"/>
    <s v="G&amp;J/Q2602"/>
    <n v="4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m/>
    <s v="Yes"/>
    <m/>
    <s v="I"/>
    <s v="A"/>
    <m/>
    <m/>
    <s v="GEM203"/>
    <s v="Yes"/>
    <m/>
    <s v="9th Meeting"/>
    <m/>
    <m/>
    <m/>
    <m/>
  </r>
  <r>
    <n v="927"/>
    <x v="12"/>
    <s v="Cast and diamonds-set jewellery - Wax Tree Maker"/>
    <s v="G&amp;J/Q2601"/>
    <n v="3"/>
    <m/>
    <m/>
    <m/>
    <m/>
    <m/>
    <n v="4"/>
    <n v="1"/>
    <s v="Minimum Age - 14 Years; Minimally Qualified"/>
    <n v="24"/>
    <n v="126"/>
    <n v="150"/>
    <m/>
    <m/>
    <m/>
    <m/>
    <m/>
    <s v="Yes"/>
    <m/>
    <s v="I"/>
    <m/>
    <m/>
    <m/>
    <s v="GEM203"/>
    <s v="Yes"/>
    <m/>
    <s v="9th Meeting"/>
    <m/>
    <m/>
    <m/>
    <m/>
  </r>
  <r>
    <n v="928"/>
    <x v="12"/>
    <s v="Diamond Processing - Auto Blocker"/>
    <s v="G&amp;J/Q4602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29"/>
    <x v="12"/>
    <s v="Diamond Processing - Auto Bruter"/>
    <s v="G&amp;J/Q4502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Yes"/>
    <m/>
    <s v="9th Meeting"/>
    <m/>
    <m/>
    <m/>
    <m/>
  </r>
  <r>
    <n v="930"/>
    <x v="12"/>
    <s v="Diamond Processing - Blade Sawing Supervisor"/>
    <s v="G&amp;J/Q4402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31"/>
    <x v="12"/>
    <s v="Diamond Processing - Blade Sawyer"/>
    <s v="G&amp;J/Q4403"/>
    <n v="3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32"/>
    <x v="12"/>
    <s v="Diamond Processing - Boiling In-charge"/>
    <s v="G&amp;J/Q4801"/>
    <n v="2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3"/>
    <x v="12"/>
    <s v="Diamond Processing - Bottom Polisher"/>
    <s v="G&amp;J/Q4703"/>
    <n v="3"/>
    <m/>
    <m/>
    <m/>
    <m/>
    <m/>
    <n v="5"/>
    <n v="1"/>
    <s v="Minimum Age - 14 Years ; Preferable Qualification shall be 10thpass"/>
    <n v="10"/>
    <n v="62"/>
    <n v="72"/>
    <m/>
    <m/>
    <m/>
    <m/>
    <m/>
    <s v="Yes"/>
    <m/>
    <s v="I"/>
    <m/>
    <m/>
    <m/>
    <m/>
    <s v="Yes"/>
    <m/>
    <s v="9th Meeting"/>
    <m/>
    <m/>
    <m/>
    <m/>
  </r>
  <r>
    <n v="934"/>
    <x v="12"/>
    <s v="Diamond Processing - Cleaver"/>
    <s v="G&amp;J/Q4405"/>
    <n v="3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5"/>
    <x v="12"/>
    <s v="Diamond Processing - Final Assortment Supervisor"/>
    <s v="G&amp;J/Q4901"/>
    <n v="5"/>
    <m/>
    <m/>
    <m/>
    <m/>
    <m/>
    <n v="4"/>
    <n v="1"/>
    <s v="Minimum Age - 14 Years ; Preferable Qualification shall be 10thpass"/>
    <m/>
    <m/>
    <n v="240"/>
    <m/>
    <m/>
    <m/>
    <m/>
    <m/>
    <m/>
    <m/>
    <s v="I"/>
    <m/>
    <m/>
    <m/>
    <m/>
    <s v="No"/>
    <m/>
    <s v="9th Meeting"/>
    <m/>
    <m/>
    <m/>
    <m/>
  </r>
  <r>
    <n v="936"/>
    <x v="12"/>
    <s v="Diamond Processing - Inclusion Plotter"/>
    <s v="G&amp;J/Q4203"/>
    <n v="4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7"/>
    <x v="12"/>
    <s v="Diamond Processing - Issue-Return In-charge"/>
    <s v="G&amp;J/Q4301"/>
    <n v="3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8"/>
    <x v="12"/>
    <s v="Diamond Processing - Laser Sawing Machine Operator"/>
    <s v="G&amp;J/Q4404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9"/>
    <x v="12"/>
    <s v="Diamond Processing - Laser Supervisor"/>
    <s v="G&amp;J/Q4401"/>
    <n v="5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m/>
    <s v="I"/>
    <m/>
    <m/>
    <m/>
    <m/>
    <s v="No"/>
    <m/>
    <s v="9th Meeting"/>
    <m/>
    <m/>
    <m/>
    <m/>
  </r>
  <r>
    <n v="940"/>
    <x v="12"/>
    <s v="Diamond Processing - Manual Blocker"/>
    <s v="G&amp;J/Q4603"/>
    <n v="3"/>
    <m/>
    <m/>
    <m/>
    <m/>
    <m/>
    <n v="5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1"/>
    <x v="12"/>
    <s v="Diamond Processing - Manual Bruter"/>
    <s v="G&amp;J/Q4503"/>
    <n v="3"/>
    <m/>
    <m/>
    <m/>
    <m/>
    <m/>
    <n v="4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2"/>
    <x v="12"/>
    <s v="Diamond Processing - Planner"/>
    <s v="G&amp;J/Q4202"/>
    <n v="4"/>
    <m/>
    <m/>
    <m/>
    <m/>
    <m/>
    <n v="4"/>
    <n v="1"/>
    <s v="Minimum Age - 14 Years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3"/>
    <x v="12"/>
    <s v="Diamond Processing - Planning Supervisor"/>
    <s v="G&amp;J/Q4205"/>
    <n v="5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m/>
    <s v="I"/>
    <m/>
    <m/>
    <m/>
    <m/>
    <s v="No"/>
    <m/>
    <s v="9th Meeting"/>
    <m/>
    <m/>
    <m/>
    <m/>
  </r>
  <r>
    <n v="944"/>
    <x v="12"/>
    <s v="Diamond Processing - Polishing Supervisor"/>
    <s v="G&amp;J/Q4701"/>
    <n v="5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m/>
    <s v="I"/>
    <m/>
    <m/>
    <m/>
    <m/>
    <s v="No"/>
    <m/>
    <s v="9th Meeting"/>
    <m/>
    <m/>
    <m/>
    <m/>
  </r>
  <r>
    <n v="945"/>
    <x v="12"/>
    <s v="Diamond Processing - Rough Marker"/>
    <s v="G&amp;J/Q4102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46"/>
    <x v="12"/>
    <s v="Diamond Processing - Spectrum Operator"/>
    <s v="G&amp;J/Q4204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47"/>
    <x v="12"/>
    <s v="Diamond Processing - Supervisor - Blocking"/>
    <s v="G&amp;J/Q4601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48"/>
    <x v="12"/>
    <s v="Diamond Processing - Supervisor - Bruting"/>
    <s v="G&amp;J/Q4501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49"/>
    <x v="12"/>
    <s v="Diamond Processing - Symmetry Analyser Machine Operator"/>
    <s v="G&amp;J/Q4705"/>
    <n v="2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0"/>
    <x v="12"/>
    <s v="Diamond Processing - Table Cutter"/>
    <s v="G&amp;J/Q4604"/>
    <n v="3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51"/>
    <x v="12"/>
    <s v="Diamond Processing - Weigher"/>
    <s v="G&amp;J/Q4303"/>
    <n v="1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2"/>
    <x v="12"/>
    <s v="Diamond Processing - Window Opener"/>
    <s v="G&amp;J/Q4103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3"/>
    <x v="12"/>
    <s v="Gemstone Processing - Driller"/>
    <s v="G&amp;J/Q6801"/>
    <n v="2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54"/>
    <x v="12"/>
    <s v="Gemstone Processing - Facet Maker"/>
    <s v="G&amp;J/Q6704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Yes"/>
    <m/>
    <s v="9th Meeting"/>
    <m/>
    <m/>
    <m/>
    <m/>
  </r>
  <r>
    <n v="955"/>
    <x v="12"/>
    <s v="Gemstone Processing - Final Shaper and Calibrator"/>
    <s v="G&amp;J/Q6603"/>
    <n v="4"/>
    <m/>
    <m/>
    <m/>
    <m/>
    <m/>
    <n v="5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56"/>
    <x v="12"/>
    <s v="Gemstone Processing - Girdle Polisher"/>
    <s v="G&amp;J/Q6703"/>
    <n v="3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7"/>
    <x v="12"/>
    <s v="Gemstone Processing - Inventory Manager - Wholesale"/>
    <s v="G&amp;J/Q7102"/>
    <n v="4"/>
    <m/>
    <m/>
    <m/>
    <m/>
    <m/>
    <n v="1"/>
    <n v="1"/>
    <s v="Minimum Age - 14 Years ; Preferable Qualification shall be 10thpass"/>
    <m/>
    <m/>
    <n v="150"/>
    <m/>
    <m/>
    <m/>
    <m/>
    <m/>
    <m/>
    <m/>
    <s v="I"/>
    <s v="A"/>
    <m/>
    <m/>
    <m/>
    <s v="No"/>
    <m/>
    <s v="9th Meeting"/>
    <m/>
    <m/>
    <m/>
    <m/>
  </r>
  <r>
    <n v="958"/>
    <x v="12"/>
    <s v="Gemstone Processing - Packager and Dispatcher"/>
    <s v="G&amp;J/Q7002"/>
    <n v="2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m/>
    <s v="I"/>
    <m/>
    <m/>
    <m/>
    <m/>
    <s v="No"/>
    <m/>
    <s v="9th Meeting"/>
    <m/>
    <m/>
    <m/>
    <m/>
  </r>
  <r>
    <n v="959"/>
    <x v="12"/>
    <s v="Gemstone Processing - Polisher"/>
    <s v="G&amp;J/Q6701"/>
    <n v="3"/>
    <m/>
    <m/>
    <m/>
    <m/>
    <m/>
    <n v="5"/>
    <n v="1"/>
    <s v="Minimum Age - 14 Years ; Preferable Qualification shall be 10th pass"/>
    <n v="24"/>
    <n v="126"/>
    <n v="150"/>
    <m/>
    <m/>
    <m/>
    <m/>
    <m/>
    <s v="Yes"/>
    <m/>
    <s v="I"/>
    <m/>
    <m/>
    <m/>
    <s v="GEM101"/>
    <s v="Yes"/>
    <m/>
    <s v="9th Meeting"/>
    <m/>
    <m/>
    <m/>
    <m/>
  </r>
  <r>
    <n v="960"/>
    <x v="12"/>
    <s v="Gemstone Processing – Pre-shaper"/>
    <s v="G&amp;J/Q6602"/>
    <n v="3"/>
    <m/>
    <m/>
    <m/>
    <m/>
    <m/>
    <n v="6"/>
    <n v="1"/>
    <s v="10th Class ,Preferably"/>
    <n v="13"/>
    <n v="87"/>
    <n v="100"/>
    <m/>
    <m/>
    <m/>
    <m/>
    <m/>
    <s v="Yes"/>
    <m/>
    <s v="I"/>
    <m/>
    <m/>
    <m/>
    <m/>
    <s v="No"/>
    <m/>
    <s v="9th Meeting"/>
    <m/>
    <m/>
    <m/>
    <m/>
  </r>
  <r>
    <n v="961"/>
    <x v="12"/>
    <s v="Gemstone Processing - Rough Cutter"/>
    <s v="G&amp;J/Q6502"/>
    <n v="3"/>
    <m/>
    <m/>
    <m/>
    <m/>
    <m/>
    <n v="4"/>
    <n v="1"/>
    <s v="10th Class ,Preferably"/>
    <n v="24"/>
    <n v="126"/>
    <n v="150"/>
    <m/>
    <m/>
    <m/>
    <m/>
    <m/>
    <s v="Yes"/>
    <m/>
    <s v="I"/>
    <m/>
    <m/>
    <m/>
    <s v="GEM101"/>
    <s v="No"/>
    <m/>
    <s v="9th Meeting"/>
    <m/>
    <m/>
    <m/>
    <m/>
  </r>
  <r>
    <n v="962"/>
    <x v="12"/>
    <s v="Gemstone Processing - Supervisor Faceting and Polishing"/>
    <s v="G&amp;J/Q6705"/>
    <n v="5"/>
    <m/>
    <m/>
    <m/>
    <m/>
    <m/>
    <n v="4"/>
    <n v="1"/>
    <s v="10th Class ,Preferably"/>
    <m/>
    <m/>
    <n v="300"/>
    <m/>
    <m/>
    <m/>
    <m/>
    <m/>
    <m/>
    <m/>
    <s v="I"/>
    <m/>
    <m/>
    <m/>
    <m/>
    <s v="No"/>
    <m/>
    <s v="9th Meeting"/>
    <m/>
    <m/>
    <m/>
    <m/>
  </r>
  <r>
    <n v="963"/>
    <x v="12"/>
    <s v="Gemstone Processing - Thread Maker"/>
    <s v="G&amp;J/Q6901"/>
    <n v="2"/>
    <m/>
    <m/>
    <m/>
    <m/>
    <m/>
    <n v="4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64"/>
    <x v="12"/>
    <s v="Handmade Gold and Gems-set Jewellery - Assayer and Hallmark Administrator"/>
    <s v="G&amp;J/Q0402"/>
    <n v="6"/>
    <m/>
    <m/>
    <m/>
    <m/>
    <m/>
    <n v="4"/>
    <n v="1"/>
    <s v="B.Sc. (Chemistry) "/>
    <m/>
    <m/>
    <n v="240"/>
    <m/>
    <m/>
    <m/>
    <m/>
    <m/>
    <m/>
    <m/>
    <s v="I"/>
    <m/>
    <m/>
    <m/>
    <m/>
    <s v="No"/>
    <m/>
    <s v="9th Meeting"/>
    <m/>
    <m/>
    <m/>
    <m/>
  </r>
  <r>
    <n v="965"/>
    <x v="12"/>
    <s v="Handmade Gold and Gems-set Jewellery - Final QC and Inspector"/>
    <s v="G&amp;J/Q1002"/>
    <n v="5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66"/>
    <x v="12"/>
    <s v="Handmade Gold and Gems-set Jewellery - Gold Melter and Refiner"/>
    <s v="G&amp;J/Q0401"/>
    <n v="7"/>
    <m/>
    <m/>
    <m/>
    <m/>
    <m/>
    <n v="4"/>
    <n v="1"/>
    <s v="B.Sc. (Chemistry)"/>
    <m/>
    <m/>
    <n v="200"/>
    <m/>
    <m/>
    <m/>
    <m/>
    <m/>
    <m/>
    <m/>
    <s v="I"/>
    <m/>
    <m/>
    <m/>
    <m/>
    <s v="No"/>
    <m/>
    <s v="9th Meeting"/>
    <m/>
    <m/>
    <m/>
    <m/>
  </r>
  <r>
    <n v="967"/>
    <x v="12"/>
    <s v="Handmade Gold and Gems-set Jewellery - Goldsmith - Chettinadu Jewellery"/>
    <s v="G&amp;J/Q0904"/>
    <n v="4"/>
    <m/>
    <m/>
    <m/>
    <m/>
    <m/>
    <n v="5"/>
    <n v="1"/>
    <s v="10th Class ,Preferably"/>
    <m/>
    <m/>
    <n v="200"/>
    <m/>
    <m/>
    <m/>
    <m/>
    <m/>
    <m/>
    <m/>
    <s v="I"/>
    <s v="A"/>
    <m/>
    <m/>
    <m/>
    <s v="No"/>
    <m/>
    <s v="9th Meeting"/>
    <m/>
    <m/>
    <m/>
    <m/>
  </r>
  <r>
    <n v="968"/>
    <x v="12"/>
    <s v="Handmade Gold and Gems-set Jewellery - Goldsmith - Components"/>
    <s v="G&amp;J/Q0603"/>
    <n v="3"/>
    <m/>
    <m/>
    <m/>
    <m/>
    <m/>
    <n v="7"/>
    <n v="1"/>
    <s v="10th Class"/>
    <n v="24"/>
    <n v="126"/>
    <n v="150"/>
    <m/>
    <m/>
    <m/>
    <m/>
    <m/>
    <s v="Yes"/>
    <s v="Yes"/>
    <s v="I"/>
    <s v="A"/>
    <s v="Yes"/>
    <m/>
    <s v="GEM102"/>
    <s v="Yes"/>
    <m/>
    <s v="9th Meeting"/>
    <m/>
    <m/>
    <m/>
    <m/>
  </r>
  <r>
    <n v="969"/>
    <x v="12"/>
    <s v="Handmade Gold and Gems-set Jewellery - Goldsmith - Enameller"/>
    <s v="G&amp;J/Q0902"/>
    <n v="4"/>
    <m/>
    <m/>
    <m/>
    <m/>
    <m/>
    <n v="4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70"/>
    <x v="12"/>
    <s v="Handmade Gold and Gems-set Jewellery - Goldsmith - Engraving and Embossing"/>
    <s v="G&amp;J/Q0903"/>
    <n v="4"/>
    <m/>
    <m/>
    <m/>
    <m/>
    <m/>
    <n v="4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71"/>
    <x v="12"/>
    <s v="Handmade Gold and Gems-set Jewellery - Goldsmith - Frame"/>
    <s v="G&amp;J/Q0604"/>
    <n v="4"/>
    <m/>
    <m/>
    <m/>
    <m/>
    <m/>
    <n v="4"/>
    <n v="1"/>
    <s v="10th Class ,Preferably"/>
    <n v="24"/>
    <n v="126"/>
    <n v="150"/>
    <m/>
    <m/>
    <m/>
    <m/>
    <m/>
    <s v="Yes"/>
    <s v="Yes"/>
    <s v="I"/>
    <s v="A"/>
    <s v="Yes"/>
    <m/>
    <m/>
    <s v="Yes"/>
    <m/>
    <s v="9th Meeting"/>
    <m/>
    <m/>
    <m/>
    <m/>
  </r>
  <r>
    <n v="972"/>
    <x v="12"/>
    <s v="Handmade Gold and Gems-set Jewellery - Goldsmith - Kundan and Jadau"/>
    <s v="G&amp;J/Q0901"/>
    <n v="4"/>
    <m/>
    <m/>
    <m/>
    <m/>
    <m/>
    <n v="6"/>
    <n v="1"/>
    <s v="Minimum Age - 14 Years ; Preferable Qualification shall be 10thpass"/>
    <m/>
    <m/>
    <n v="150"/>
    <m/>
    <m/>
    <m/>
    <m/>
    <m/>
    <m/>
    <m/>
    <s v="I"/>
    <s v="A"/>
    <m/>
    <m/>
    <m/>
    <s v="No"/>
    <m/>
    <s v="9th Meeting"/>
    <m/>
    <m/>
    <m/>
    <m/>
  </r>
  <r>
    <n v="973"/>
    <x v="12"/>
    <s v="Handmade Gold and Gems-set Jewellery - Locker Manager"/>
    <s v="G&amp;J/Q0302"/>
    <n v="5"/>
    <m/>
    <m/>
    <m/>
    <m/>
    <m/>
    <n v="4"/>
    <n v="1"/>
    <s v=" Graduate "/>
    <m/>
    <m/>
    <n v="200"/>
    <m/>
    <m/>
    <m/>
    <m/>
    <m/>
    <m/>
    <m/>
    <s v="I"/>
    <m/>
    <m/>
    <m/>
    <m/>
    <s v="No"/>
    <m/>
    <s v="9th Meeting"/>
    <m/>
    <m/>
    <m/>
    <m/>
  </r>
  <r>
    <n v="974"/>
    <x v="12"/>
    <s v="Handmade Gold and Gems-set Jewellery - Master Maker - Hand"/>
    <s v="G&amp;J/Q0501"/>
    <n v="5"/>
    <m/>
    <m/>
    <m/>
    <m/>
    <m/>
    <n v="1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75"/>
    <x v="12"/>
    <s v="Handmade Gold and Gems-set Jewellery - Order Processor"/>
    <s v="G&amp;J/Q0201"/>
    <n v="3"/>
    <m/>
    <m/>
    <m/>
    <m/>
    <m/>
    <n v="4"/>
    <n v="1"/>
    <s v="Minimally Qualified"/>
    <m/>
    <m/>
    <n v="200"/>
    <m/>
    <m/>
    <m/>
    <m/>
    <m/>
    <m/>
    <m/>
    <s v="I"/>
    <m/>
    <m/>
    <m/>
    <m/>
    <s v="No"/>
    <m/>
    <s v="9th Meeting"/>
    <m/>
    <m/>
    <m/>
    <m/>
  </r>
  <r>
    <n v="976"/>
    <x v="12"/>
    <s v="Handmade Gold and Gems-set Jewellery - Polisher and Cleaner"/>
    <s v="G&amp;J/Q0701"/>
    <n v="3"/>
    <m/>
    <m/>
    <m/>
    <m/>
    <m/>
    <n v="4"/>
    <n v="1"/>
    <s v="10th Class ,Preferably"/>
    <n v="24"/>
    <n v="126"/>
    <n v="150"/>
    <m/>
    <m/>
    <m/>
    <m/>
    <m/>
    <s v="Yes"/>
    <s v="Yes"/>
    <s v="I"/>
    <s v="A"/>
    <s v="Yes"/>
    <m/>
    <m/>
    <s v="Yes"/>
    <m/>
    <s v="9th Meeting"/>
    <m/>
    <m/>
    <m/>
    <m/>
  </r>
  <r>
    <n v="977"/>
    <x v="12"/>
    <s v="Handmade Gold and Gems-set Jewellery - Procurement Manager - Raw Materials"/>
    <s v="G&amp;J/Q0301"/>
    <n v="7"/>
    <m/>
    <m/>
    <m/>
    <m/>
    <m/>
    <n v="4"/>
    <n v="1"/>
    <s v=" Graduate "/>
    <m/>
    <m/>
    <n v="200"/>
    <m/>
    <m/>
    <m/>
    <m/>
    <m/>
    <m/>
    <m/>
    <s v="I"/>
    <m/>
    <m/>
    <m/>
    <m/>
    <s v="No"/>
    <m/>
    <s v="9th Meeting"/>
    <m/>
    <m/>
    <m/>
    <m/>
  </r>
  <r>
    <n v="978"/>
    <x v="12"/>
    <s v="Handmade Gold and Gems-set Jewellery - Production Manager (Handmade Jewellery)"/>
    <s v="G&amp;J/Q0101"/>
    <n v="7"/>
    <m/>
    <m/>
    <m/>
    <m/>
    <m/>
    <n v="4"/>
    <n v="1"/>
    <s v="Graduate"/>
    <m/>
    <m/>
    <n v="300"/>
    <m/>
    <m/>
    <m/>
    <m/>
    <m/>
    <m/>
    <m/>
    <s v="I"/>
    <m/>
    <m/>
    <m/>
    <m/>
    <s v="No"/>
    <m/>
    <s v="9th Meeting"/>
    <m/>
    <m/>
    <m/>
    <m/>
  </r>
  <r>
    <n v="979"/>
    <x v="12"/>
    <s v="Handmade Gold and Gems-set Jewellery - Setter"/>
    <s v="G&amp;J/Q0802"/>
    <n v="3"/>
    <m/>
    <m/>
    <m/>
    <m/>
    <m/>
    <n v="4"/>
    <n v="1"/>
    <s v="10th Class ,Preferably"/>
    <n v="8"/>
    <n v="42"/>
    <n v="50"/>
    <m/>
    <m/>
    <m/>
    <m/>
    <m/>
    <s v="Yes"/>
    <m/>
    <s v="I"/>
    <m/>
    <m/>
    <m/>
    <m/>
    <s v="Yes"/>
    <m/>
    <s v="9th Meeting"/>
    <m/>
    <m/>
    <m/>
    <m/>
  </r>
  <r>
    <n v="980"/>
    <x v="12"/>
    <s v="Handmade Gold and Gems-set Jewellery - Supervisor - Frame and Components"/>
    <s v="G&amp;J/Q0601"/>
    <n v="5"/>
    <m/>
    <m/>
    <m/>
    <m/>
    <m/>
    <n v="5"/>
    <n v="1"/>
    <s v="10th Class"/>
    <m/>
    <m/>
    <n v="240"/>
    <m/>
    <m/>
    <m/>
    <m/>
    <m/>
    <m/>
    <m/>
    <s v="I"/>
    <m/>
    <m/>
    <m/>
    <m/>
    <s v="No"/>
    <m/>
    <s v="9th Meeting"/>
    <m/>
    <m/>
    <m/>
    <m/>
  </r>
  <r>
    <n v="981"/>
    <x v="12"/>
    <s v="Handmade Gold and Gems-set Jewellery - Supervisor - Polishing &amp; Cleaning"/>
    <s v="G&amp;J/Q0702"/>
    <n v="5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82"/>
    <x v="12"/>
    <s v="Handmade Gold and Gems-set Jewellery - Supervisor - Setting"/>
    <s v="G&amp;J/Q0803"/>
    <n v="5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83"/>
    <x v="12"/>
    <s v="Handmade Gold and Gems-set Jewellery - Tagger and Labeler"/>
    <s v="G&amp;J/Q1001"/>
    <n v="4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84"/>
    <x v="12"/>
    <s v="Inventory Manager"/>
    <s v="G&amp;J/Q8402"/>
    <n v="4"/>
    <m/>
    <m/>
    <m/>
    <m/>
    <m/>
    <n v="3"/>
    <n v="1"/>
    <s v="Minimum Age - 14 Years ; Preferably 12th Class Pass "/>
    <m/>
    <m/>
    <n v="200"/>
    <m/>
    <m/>
    <m/>
    <m/>
    <m/>
    <m/>
    <m/>
    <s v="I"/>
    <m/>
    <m/>
    <m/>
    <m/>
    <s v="No"/>
    <m/>
    <s v="9th Meeting"/>
    <m/>
    <m/>
    <m/>
    <m/>
  </r>
  <r>
    <n v="985"/>
    <x v="12"/>
    <s v="Jewellery Retail - Appraiser and Valuer"/>
    <s v="G&amp;J/Q8502"/>
    <n v="5"/>
    <m/>
    <m/>
    <m/>
    <m/>
    <m/>
    <n v="3"/>
    <n v="1"/>
    <s v="Minimum Age - 14 Years ; Preferably 12th Class Pass "/>
    <m/>
    <m/>
    <n v="240"/>
    <m/>
    <m/>
    <m/>
    <m/>
    <m/>
    <m/>
    <m/>
    <s v="I"/>
    <m/>
    <m/>
    <m/>
    <m/>
    <s v="Yes"/>
    <m/>
    <s v="9th Meeting"/>
    <m/>
    <m/>
    <m/>
    <m/>
  </r>
  <r>
    <n v="986"/>
    <x v="12"/>
    <s v="Jewellery Retail - Cashier"/>
    <s v="G&amp;J/Q8301"/>
    <n v="4"/>
    <m/>
    <m/>
    <m/>
    <m/>
    <m/>
    <n v="3"/>
    <n v="1"/>
    <s v="Minimum Age - 14 Years ; Preferable Qualification shall be Minimum: Graduate"/>
    <m/>
    <m/>
    <n v="200"/>
    <m/>
    <m/>
    <m/>
    <m/>
    <m/>
    <m/>
    <m/>
    <s v="III"/>
    <m/>
    <m/>
    <m/>
    <m/>
    <s v="No"/>
    <m/>
    <s v="9th Meeting"/>
    <m/>
    <m/>
    <m/>
    <m/>
  </r>
  <r>
    <n v="987"/>
    <x v="12"/>
    <s v="Jewellery Retail - Floor Manager"/>
    <s v="G&amp;J/Q8304"/>
    <n v="5"/>
    <m/>
    <m/>
    <m/>
    <m/>
    <m/>
    <n v="6"/>
    <n v="1"/>
    <s v="Graduate"/>
    <m/>
    <m/>
    <n v="240"/>
    <m/>
    <m/>
    <m/>
    <m/>
    <m/>
    <m/>
    <m/>
    <s v="II"/>
    <m/>
    <m/>
    <m/>
    <m/>
    <s v="No"/>
    <m/>
    <s v="9th Meeting"/>
    <m/>
    <m/>
    <m/>
    <m/>
  </r>
  <r>
    <n v="988"/>
    <x v="12"/>
    <s v="Jewellery Retail - Labeler"/>
    <s v="G&amp;J/Q8401"/>
    <n v="3"/>
    <m/>
    <m/>
    <m/>
    <m/>
    <m/>
    <n v="3"/>
    <n v="1"/>
    <s v="10th Class ,Preferably"/>
    <m/>
    <m/>
    <n v="200"/>
    <m/>
    <m/>
    <m/>
    <m/>
    <m/>
    <m/>
    <m/>
    <s v="III"/>
    <m/>
    <m/>
    <m/>
    <m/>
    <s v="No"/>
    <m/>
    <s v="9th Meeting"/>
    <m/>
    <m/>
    <m/>
    <m/>
  </r>
  <r>
    <n v="989"/>
    <x v="12"/>
    <s v="Jewellery Retail - Merchandiser"/>
    <s v="G&amp;J/Q8201"/>
    <n v="6"/>
    <m/>
    <m/>
    <m/>
    <m/>
    <m/>
    <n v="4"/>
    <n v="1"/>
    <s v="Minimum Age - 14 Years ; Preferable Qualification shall be Minimum: Graduate "/>
    <m/>
    <m/>
    <n v="240"/>
    <m/>
    <m/>
    <m/>
    <m/>
    <m/>
    <m/>
    <m/>
    <s v="II"/>
    <m/>
    <m/>
    <m/>
    <m/>
    <s v="No"/>
    <m/>
    <s v="9th Meeting"/>
    <m/>
    <m/>
    <m/>
    <m/>
  </r>
  <r>
    <n v="990"/>
    <x v="12"/>
    <s v="Jewellery Retail - Store Manager"/>
    <s v="G&amp;J/Q8202"/>
    <n v="6"/>
    <m/>
    <m/>
    <m/>
    <m/>
    <m/>
    <n v="5"/>
    <n v="1"/>
    <s v="Minimum Age - 14 Years ; Preferable Qualification shall be Minimum: Graduate "/>
    <m/>
    <m/>
    <n v="240"/>
    <m/>
    <m/>
    <m/>
    <m/>
    <m/>
    <m/>
    <m/>
    <s v="II"/>
    <m/>
    <m/>
    <m/>
    <m/>
    <s v="No"/>
    <m/>
    <s v="9th Meeting"/>
    <m/>
    <m/>
    <m/>
    <m/>
  </r>
  <r>
    <n v="991"/>
    <x v="12"/>
    <s v="Diamond Processing-Assorter (Basic)"/>
    <s v="G&amp;J/Q3601"/>
    <n v="3"/>
    <m/>
    <m/>
    <m/>
    <m/>
    <m/>
    <n v="4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s v="Submitted - 12-Sep-17"/>
    <m/>
    <m/>
    <m/>
    <m/>
  </r>
  <r>
    <n v="992"/>
    <x v="12"/>
    <s v="Diamond Processing-Assorter (Advanced)"/>
    <s v="G&amp;J/Q3603"/>
    <n v="4"/>
    <s v="Electives"/>
    <n v="4"/>
    <m/>
    <n v="2"/>
    <n v="4"/>
    <n v="3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s v="Submitted - 6-Aug-17"/>
    <s v="Yes"/>
    <d v="2018-03-31T00:00:00"/>
    <m/>
    <s v="For PMKVY 2.0 only N3604 (Assort Polish Diamond) is being implemented_x000a_QP has been revised - V2 (QP code remains the same G&amp;J/Q3603)"/>
  </r>
  <r>
    <n v="993"/>
    <x v="12"/>
    <s v="Cast &amp; Diamonds set Jewellery-Wax Setter"/>
    <s v="G&amp;J/Q1701"/>
    <n v="3"/>
    <m/>
    <m/>
    <m/>
    <m/>
    <m/>
    <n v="3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m/>
    <m/>
    <m/>
    <m/>
    <m/>
  </r>
  <r>
    <n v="994"/>
    <x v="12"/>
    <s v="Jewellery Retail-Jewellery Retail Sales Associate (Basic)"/>
    <s v="G&amp;J/Q6802"/>
    <n v="4"/>
    <m/>
    <m/>
    <m/>
    <m/>
    <m/>
    <n v="7"/>
    <n v="1"/>
    <s v="12th Standard Passed"/>
    <n v="65"/>
    <n v="85"/>
    <n v="150"/>
    <m/>
    <m/>
    <m/>
    <m/>
    <m/>
    <s v="Yes"/>
    <s v="Yes"/>
    <s v="II"/>
    <s v="A"/>
    <s v="Yes"/>
    <m/>
    <m/>
    <s v="Yes"/>
    <m/>
    <m/>
    <m/>
    <m/>
    <m/>
    <m/>
  </r>
  <r>
    <n v="995"/>
    <x v="12"/>
    <s v="Casting Expert "/>
    <m/>
    <n v="3"/>
    <m/>
    <m/>
    <m/>
    <n v="3"/>
    <m/>
    <n v="3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6"/>
    <x v="12"/>
    <s v="Solderer"/>
    <m/>
    <n v="3"/>
    <m/>
    <m/>
    <m/>
    <n v="3"/>
    <m/>
    <n v="3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7"/>
    <x v="12"/>
    <s v="Spot Welder"/>
    <m/>
    <n v="3"/>
    <m/>
    <m/>
    <m/>
    <n v="3"/>
    <m/>
    <n v="4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8"/>
    <x v="12"/>
    <s v="Stone Fixer"/>
    <m/>
    <n v="3"/>
    <m/>
    <m/>
    <m/>
    <n v="3"/>
    <m/>
    <n v="3"/>
    <n v="1"/>
    <s v="10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9"/>
    <x v="12"/>
    <s v="Bruter"/>
    <m/>
    <n v="3"/>
    <s v="Option"/>
    <n v="1"/>
    <s v="O1: Laser Bruter"/>
    <n v="4"/>
    <m/>
    <n v="5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0"/>
    <x v="12"/>
    <s v="Table Cutter"/>
    <m/>
    <n v="3"/>
    <m/>
    <m/>
    <m/>
    <n v="3"/>
    <m/>
    <n v="3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1"/>
    <x v="12"/>
    <s v="Planner"/>
    <m/>
    <n v="4"/>
    <s v="Option"/>
    <n v="1"/>
    <s v="O1:  Marker "/>
    <n v="3"/>
    <m/>
    <n v="4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2"/>
    <x v="12"/>
    <s v="Supervisor  - Diamond Processing"/>
    <m/>
    <n v="5"/>
    <s v="Electives"/>
    <n v="7"/>
    <s v="E1: Supervisor – Blade Sawing_x000a_E2: Supervisor – Blocking_x000a_E3: Supervisor – Bruting _x000a_E4: Supervisor – Final Assortment_x000a_E5: Supervisor – Laser Cutting_x000a_E6: Supervisor – Planning_x000a_E7: Supervisor – Diamond Polishing"/>
    <n v="3"/>
    <m/>
    <n v="10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3"/>
    <x v="12"/>
    <s v="Packager, Labeller and Dispatcher  "/>
    <m/>
    <n v="2"/>
    <s v="Option"/>
    <n v="2"/>
    <s v="O1: Gemstone Packager_x000a_O2: Retail Tagger and  Labeller"/>
    <n v="3"/>
    <m/>
    <n v="5"/>
    <n v="1"/>
    <s v="10th Standard, preferably"/>
    <m/>
    <m/>
    <m/>
    <m/>
    <m/>
    <m/>
    <m/>
    <m/>
    <m/>
    <m/>
    <s v="I"/>
    <s v="A"/>
    <m/>
    <m/>
    <m/>
    <s v="No"/>
    <d v="2017-11-10T00:00:00"/>
    <m/>
    <m/>
    <m/>
    <m/>
    <m/>
  </r>
  <r>
    <n v="1004"/>
    <x v="13"/>
    <s v="Solar PV Installer - Civil"/>
    <s v="SGJ/Q0103"/>
    <n v="4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m/>
    <s v="Yes"/>
    <s v="Yes"/>
    <s v="I"/>
    <s v="A"/>
    <s v="Yes"/>
    <m/>
    <m/>
    <s v="Yes"/>
    <m/>
    <s v="12th Meeting"/>
    <m/>
    <m/>
    <m/>
    <m/>
  </r>
  <r>
    <n v="1005"/>
    <x v="13"/>
    <s v="Solar PV Installer - Electrical"/>
    <s v="SGJ/Q0102"/>
    <n v="4"/>
    <m/>
    <m/>
    <m/>
    <m/>
    <m/>
    <n v="4"/>
    <n v="1"/>
    <s v="10th Class + ITI / Diploma (Electrical, Electronics)"/>
    <n v="65"/>
    <n v="135"/>
    <n v="200"/>
    <m/>
    <m/>
    <m/>
    <m/>
    <m/>
    <s v="Yes"/>
    <s v="Yes"/>
    <s v="I"/>
    <s v="A"/>
    <s v="Yes"/>
    <m/>
    <m/>
    <s v="Yes"/>
    <m/>
    <s v="12th Meeting"/>
    <m/>
    <m/>
    <m/>
    <m/>
  </r>
  <r>
    <n v="1006"/>
    <x v="13"/>
    <s v="Solar PV Installer (Suryamitra)"/>
    <s v="SGJ/Q0101"/>
    <n v="4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m/>
    <s v="Yes"/>
    <s v="Yes"/>
    <s v="I"/>
    <s v="A"/>
    <s v="Yes"/>
    <m/>
    <s v="RNE701,RNE704,RNE805"/>
    <s v="Yes"/>
    <m/>
    <s v="12th Meeting"/>
    <m/>
    <m/>
    <m/>
    <m/>
  </r>
  <r>
    <n v="1007"/>
    <x v="13"/>
    <s v="Wastewater Treatment Plant Helper"/>
    <s v="SGJ/Q6602"/>
    <n v="3"/>
    <m/>
    <m/>
    <m/>
    <m/>
    <m/>
    <n v="3"/>
    <n v="1"/>
    <s v="8th Class ,Preferably"/>
    <n v="50"/>
    <n v="110"/>
    <n v="160"/>
    <m/>
    <m/>
    <m/>
    <m/>
    <m/>
    <s v="Yes"/>
    <s v="Yes"/>
    <s v="III"/>
    <s v="A &amp; B"/>
    <s v="Yes"/>
    <m/>
    <m/>
    <s v="Yes"/>
    <m/>
    <s v="Submitted - 19-Sep-17"/>
    <m/>
    <m/>
    <m/>
    <m/>
  </r>
  <r>
    <n v="1008"/>
    <x v="13"/>
    <s v="Wastewater Treatment Plant Technician "/>
    <s v="SGJ/Q6601"/>
    <n v="4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m/>
    <s v="Yes"/>
    <s v="Yes"/>
    <s v="III"/>
    <s v="A &amp; B"/>
    <s v="Yes"/>
    <m/>
    <m/>
    <s v="Yes"/>
    <m/>
    <s v="Submitted - 19-Sep-17"/>
    <m/>
    <m/>
    <m/>
    <m/>
  </r>
  <r>
    <n v="1009"/>
    <x v="13"/>
    <s v="Rooftop Solar PV Entrepreneur"/>
    <s v="SGJ/Q0104"/>
    <n v="6"/>
    <m/>
    <m/>
    <m/>
    <m/>
    <m/>
    <n v="5"/>
    <n v="1"/>
    <s v="B.E. / B. Tech. / Any Graduate with Science background, preferred"/>
    <n v="40"/>
    <n v="40"/>
    <n v="80"/>
    <m/>
    <m/>
    <m/>
    <m/>
    <n v="40"/>
    <s v="Yes"/>
    <m/>
    <s v="I"/>
    <s v="A"/>
    <m/>
    <m/>
    <m/>
    <s v="No"/>
    <m/>
    <m/>
    <m/>
    <m/>
    <m/>
    <m/>
  </r>
  <r>
    <n v="1010"/>
    <x v="13"/>
    <s v="Solar Proposal Evaluation Specialist"/>
    <s v="SGJ/Q0105"/>
    <n v="7"/>
    <m/>
    <m/>
    <m/>
    <m/>
    <m/>
    <n v="4"/>
    <n v="1"/>
    <s v="B.E. / B.Tech. / BBA / B.Com. / B.Sc. / C.A. _x000a_"/>
    <n v="30"/>
    <n v="50"/>
    <n v="80"/>
    <m/>
    <m/>
    <m/>
    <m/>
    <m/>
    <s v="Yes"/>
    <m/>
    <s v="I"/>
    <s v="A"/>
    <m/>
    <m/>
    <m/>
    <s v="No"/>
    <m/>
    <s v="15th meeting"/>
    <m/>
    <m/>
    <m/>
    <m/>
  </r>
  <r>
    <n v="1011"/>
    <x v="13"/>
    <s v="Rooftop Solar Grid Engineer"/>
    <s v="SGJ/Q0106"/>
    <n v="5"/>
    <m/>
    <m/>
    <m/>
    <m/>
    <m/>
    <n v="3"/>
    <n v="1"/>
    <s v="Diploma (Electrical, EEE) "/>
    <n v="30"/>
    <n v="50"/>
    <n v="80"/>
    <m/>
    <m/>
    <m/>
    <m/>
    <m/>
    <s v="Yes"/>
    <m/>
    <s v="I"/>
    <s v="A"/>
    <m/>
    <m/>
    <m/>
    <s v="No"/>
    <m/>
    <s v="15th meeting"/>
    <m/>
    <m/>
    <m/>
    <m/>
  </r>
  <r>
    <n v="1012"/>
    <x v="13"/>
    <s v="Recyclable Waste Collector &amp; Segregator"/>
    <s v="SGJ/Q6101"/>
    <n v="3"/>
    <m/>
    <m/>
    <m/>
    <m/>
    <m/>
    <n v="3"/>
    <n v="1"/>
    <s v="5th Class ,Preferably"/>
    <n v="30"/>
    <n v="130"/>
    <n v="160"/>
    <m/>
    <m/>
    <m/>
    <m/>
    <m/>
    <s v="Yes"/>
    <m/>
    <m/>
    <m/>
    <m/>
    <m/>
    <m/>
    <s v="No"/>
    <m/>
    <m/>
    <m/>
    <m/>
    <m/>
    <m/>
  </r>
  <r>
    <n v="1013"/>
    <x v="13"/>
    <s v="Improved Cook stove Installer"/>
    <s v="SGJ/Q2101"/>
    <n v="4"/>
    <m/>
    <m/>
    <m/>
    <m/>
    <m/>
    <n v="4"/>
    <n v="1"/>
    <s v="5th Class ,Preferably"/>
    <n v="70"/>
    <n v="130"/>
    <n v="200"/>
    <m/>
    <m/>
    <m/>
    <m/>
    <m/>
    <s v="Yes"/>
    <m/>
    <m/>
    <m/>
    <m/>
    <m/>
    <m/>
    <s v="No"/>
    <m/>
    <m/>
    <m/>
    <m/>
    <m/>
    <m/>
  </r>
  <r>
    <n v="1014"/>
    <x v="13"/>
    <s v="Safai Karmachari "/>
    <s v="SGJ/Q6102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m/>
    <s v="Yes"/>
    <s v="Yes"/>
    <m/>
    <m/>
    <m/>
    <m/>
    <m/>
    <s v="No"/>
    <d v="2017-06-28T00:00:00"/>
    <m/>
    <m/>
    <m/>
    <m/>
    <m/>
  </r>
  <r>
    <n v="1015"/>
    <x v="13"/>
    <s v="Waste Picker"/>
    <s v="SGJ/Q6103"/>
    <n v="3"/>
    <m/>
    <m/>
    <m/>
    <m/>
    <m/>
    <n v="4"/>
    <n v="1"/>
    <s v="5th pass, preferably"/>
    <n v="30"/>
    <n v="130"/>
    <n v="160"/>
    <m/>
    <m/>
    <m/>
    <m/>
    <m/>
    <s v="Yes"/>
    <s v="Yes"/>
    <m/>
    <m/>
    <m/>
    <m/>
    <m/>
    <s v="No"/>
    <m/>
    <m/>
    <m/>
    <m/>
    <m/>
    <m/>
  </r>
  <r>
    <n v="1016"/>
    <x v="13"/>
    <s v="Solar Domestic Water Heater Technician"/>
    <s v="SGJ/Q0601"/>
    <n v="4"/>
    <s v="Option"/>
    <n v="1"/>
    <s v="O1: Manufacturing  Technician"/>
    <n v="4"/>
    <n v="1"/>
    <n v="5"/>
    <n v="1"/>
    <s v="8 th pass preferably"/>
    <m/>
    <m/>
    <m/>
    <m/>
    <m/>
    <m/>
    <m/>
    <m/>
    <m/>
    <m/>
    <s v="I"/>
    <s v="A"/>
    <m/>
    <m/>
    <s v="RNE702, RNE703"/>
    <s v="No"/>
    <d v="2017-05-17T00:00:00"/>
    <m/>
    <m/>
    <m/>
    <m/>
    <m/>
  </r>
  <r>
    <n v="1017"/>
    <x v="13"/>
    <s v="Solar PV Business Development Executive"/>
    <s v="SGJ/Q0107"/>
    <n v="5"/>
    <m/>
    <m/>
    <m/>
    <m/>
    <m/>
    <n v="4"/>
    <n v="1"/>
    <s v="B.B.A./ B.Com./ B.Tech. "/>
    <m/>
    <m/>
    <n v="140"/>
    <m/>
    <m/>
    <m/>
    <m/>
    <m/>
    <m/>
    <m/>
    <s v="I"/>
    <s v="A"/>
    <m/>
    <m/>
    <m/>
    <s v="No"/>
    <d v="2017-05-17T00:00:00"/>
    <m/>
    <m/>
    <m/>
    <m/>
    <m/>
  </r>
  <r>
    <n v="1018"/>
    <x v="13"/>
    <s v="Solar PV Site Surveyor"/>
    <s v="SGJ/Q0108"/>
    <n v="6"/>
    <m/>
    <m/>
    <m/>
    <m/>
    <m/>
    <n v="7"/>
    <n v="1"/>
    <s v="Diploma/ B.E./ B.Tech. preferrably in Civil Engineering  "/>
    <m/>
    <m/>
    <n v="120"/>
    <m/>
    <m/>
    <m/>
    <m/>
    <m/>
    <m/>
    <m/>
    <s v="I"/>
    <s v="A"/>
    <m/>
    <m/>
    <m/>
    <s v="No"/>
    <d v="2017-05-17T00:00:00"/>
    <m/>
    <m/>
    <m/>
    <m/>
    <m/>
  </r>
  <r>
    <n v="1019"/>
    <x v="13"/>
    <s v="Solar PV Structural Design Engineer"/>
    <s v="SGJ/Q0109"/>
    <n v="5"/>
    <m/>
    <m/>
    <m/>
    <m/>
    <m/>
    <n v="3"/>
    <n v="1"/>
    <s v="Diploma in Civil Engineering/Structural Engineering"/>
    <m/>
    <m/>
    <n v="200"/>
    <m/>
    <m/>
    <m/>
    <m/>
    <m/>
    <m/>
    <m/>
    <s v="I"/>
    <s v="A"/>
    <m/>
    <m/>
    <m/>
    <s v="No"/>
    <d v="2017-05-17T00:00:00"/>
    <m/>
    <m/>
    <m/>
    <m/>
    <m/>
  </r>
  <r>
    <n v="1020"/>
    <x v="13"/>
    <s v="Solar PV Designer"/>
    <s v="SGJ/Q0110"/>
    <n v="7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m/>
    <s v="I"/>
    <s v="A"/>
    <m/>
    <m/>
    <m/>
    <s v="No"/>
    <d v="2017-05-17T00:00:00"/>
    <m/>
    <m/>
    <m/>
    <m/>
    <m/>
  </r>
  <r>
    <n v="1021"/>
    <x v="13"/>
    <s v="Solar PV Manufacturing Technician"/>
    <s v="SGJ/Q0119"/>
    <n v="4"/>
    <m/>
    <m/>
    <m/>
    <m/>
    <m/>
    <n v="3"/>
    <n v="1"/>
    <s v="10th pass preferrably"/>
    <m/>
    <m/>
    <n v="200"/>
    <m/>
    <m/>
    <m/>
    <m/>
    <m/>
    <m/>
    <m/>
    <s v="I"/>
    <s v="A"/>
    <m/>
    <m/>
    <m/>
    <s v="No"/>
    <d v="2017-05-17T00:00:00"/>
    <m/>
    <m/>
    <m/>
    <m/>
    <m/>
  </r>
  <r>
    <n v="1022"/>
    <x v="13"/>
    <s v="Solar PV Project Helper"/>
    <s v="SGJ/Q0111"/>
    <n v="2"/>
    <m/>
    <m/>
    <m/>
    <m/>
    <m/>
    <n v="3"/>
    <n v="1"/>
    <s v="5th pass preferably"/>
    <m/>
    <m/>
    <n v="200"/>
    <m/>
    <m/>
    <m/>
    <m/>
    <m/>
    <m/>
    <m/>
    <s v="I"/>
    <s v="A"/>
    <m/>
    <m/>
    <m/>
    <s v="No"/>
    <d v="2017-06-14T00:00:00"/>
    <m/>
    <m/>
    <m/>
    <m/>
    <m/>
  </r>
  <r>
    <n v="1023"/>
    <x v="13"/>
    <s v="Solar PV Engineer"/>
    <s v="SGJ/Q0112"/>
    <n v="5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m/>
    <s v="I"/>
    <s v="A"/>
    <m/>
    <m/>
    <m/>
    <s v="No"/>
    <d v="2017-06-14T00:00:00"/>
    <m/>
    <m/>
    <m/>
    <m/>
    <m/>
  </r>
  <r>
    <n v="1024"/>
    <x v="13"/>
    <s v="Solar Site In charge"/>
    <s v="SGJ/Q0113"/>
    <n v="6"/>
    <m/>
    <m/>
    <m/>
    <m/>
    <m/>
    <n v="3"/>
    <n v="1"/>
    <s v="B.E (Civil/Mechanical/EEE/Instrumentation/Construction Management )"/>
    <m/>
    <m/>
    <n v="200"/>
    <m/>
    <m/>
    <m/>
    <m/>
    <m/>
    <m/>
    <m/>
    <s v="I"/>
    <s v="A"/>
    <m/>
    <m/>
    <m/>
    <s v="No"/>
    <d v="2017-06-14T00:00:00"/>
    <m/>
    <m/>
    <m/>
    <m/>
    <m/>
  </r>
  <r>
    <n v="1025"/>
    <x v="13"/>
    <s v="Solar PV Project Manager (E&amp;C) "/>
    <s v="SGJ/Q0114"/>
    <n v="7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m/>
    <s v="I"/>
    <s v="A"/>
    <m/>
    <m/>
    <m/>
    <s v="No"/>
    <d v="2017-06-14T00:00:00"/>
    <m/>
    <m/>
    <m/>
    <m/>
    <m/>
  </r>
  <r>
    <n v="1026"/>
    <x v="13"/>
    <s v="Solar PV Maintenance Technician - Electrical (Ground Mount)"/>
    <s v="SGJ/Q0115"/>
    <n v="4"/>
    <m/>
    <m/>
    <m/>
    <m/>
    <m/>
    <n v="3"/>
    <n v="1"/>
    <s v="ITI - Electrical and Electronics "/>
    <m/>
    <m/>
    <n v="200"/>
    <m/>
    <m/>
    <m/>
    <m/>
    <m/>
    <m/>
    <m/>
    <s v="I"/>
    <s v="A"/>
    <m/>
    <m/>
    <m/>
    <s v="No"/>
    <d v="2017-06-14T00:00:00"/>
    <m/>
    <m/>
    <m/>
    <m/>
    <m/>
  </r>
  <r>
    <n v="1027"/>
    <x v="13"/>
    <s v="Solar PV Maintenance Technician - Civil (Ground Mount)  "/>
    <s v="SGJ/Q0116"/>
    <n v="4"/>
    <m/>
    <m/>
    <m/>
    <m/>
    <m/>
    <n v="3"/>
    <n v="1"/>
    <s v="10th pass preferred"/>
    <m/>
    <m/>
    <n v="200"/>
    <m/>
    <m/>
    <m/>
    <m/>
    <m/>
    <m/>
    <m/>
    <s v="I"/>
    <s v="A"/>
    <m/>
    <m/>
    <m/>
    <s v="No"/>
    <d v="2017-06-14T00:00:00"/>
    <m/>
    <m/>
    <m/>
    <m/>
    <m/>
  </r>
  <r>
    <n v="1028"/>
    <x v="13"/>
    <s v="Solar PV O&amp;M Engineer"/>
    <s v="SGJ/Q0117"/>
    <n v="5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m/>
    <s v="I"/>
    <s v="A"/>
    <m/>
    <m/>
    <m/>
    <s v="No"/>
    <d v="2017-06-14T00:00:00"/>
    <m/>
    <m/>
    <m/>
    <m/>
    <m/>
  </r>
  <r>
    <n v="1029"/>
    <x v="13"/>
    <s v="Solar Off Grid Entrepreneur"/>
    <s v="SGJ/Q0118"/>
    <n v="5"/>
    <m/>
    <m/>
    <m/>
    <m/>
    <m/>
    <n v="6"/>
    <n v="1"/>
    <s v="12th pass preferably"/>
    <m/>
    <m/>
    <n v="200"/>
    <m/>
    <m/>
    <m/>
    <m/>
    <m/>
    <m/>
    <m/>
    <s v="I"/>
    <s v="A"/>
    <m/>
    <m/>
    <m/>
    <s v="No"/>
    <d v="2017-06-14T00:00:00"/>
    <m/>
    <m/>
    <m/>
    <m/>
    <m/>
  </r>
  <r>
    <n v="1030"/>
    <x v="13"/>
    <s v="Solar Thermal Plant Installation &amp; Maintenance Technician"/>
    <s v="SGJ/Q0602"/>
    <n v="4"/>
    <m/>
    <m/>
    <m/>
    <m/>
    <m/>
    <n v="4"/>
    <n v="1"/>
    <s v="10th pass + ITI / Diploma (Civil, Plumbing, Mechanical)"/>
    <m/>
    <m/>
    <n v="280"/>
    <m/>
    <m/>
    <m/>
    <m/>
    <m/>
    <m/>
    <m/>
    <s v="I"/>
    <s v="A"/>
    <m/>
    <m/>
    <m/>
    <s v="No"/>
    <d v="2017-06-14T00:00:00"/>
    <m/>
    <m/>
    <m/>
    <m/>
    <m/>
  </r>
  <r>
    <n v="1031"/>
    <x v="13"/>
    <s v="Solar Thermal Engineer -Industrial Process Heat "/>
    <s v="SGJ/Q0603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m/>
    <s v="I"/>
    <s v="A"/>
    <m/>
    <m/>
    <m/>
    <s v="No"/>
    <d v="2017-06-14T00:00:00"/>
    <m/>
    <m/>
    <m/>
    <m/>
    <m/>
  </r>
  <r>
    <n v="1032"/>
    <x v="13"/>
    <s v="Portable Improved Cook stove Assembler"/>
    <s v="SGJ/Q2102"/>
    <n v="3"/>
    <m/>
    <m/>
    <m/>
    <m/>
    <m/>
    <n v="3"/>
    <n v="1"/>
    <s v="10th Pass"/>
    <m/>
    <m/>
    <m/>
    <m/>
    <m/>
    <m/>
    <m/>
    <m/>
    <m/>
    <m/>
    <s v="I"/>
    <s v="A"/>
    <m/>
    <m/>
    <m/>
    <s v="No"/>
    <d v="2017-07-25T00:00:00"/>
    <m/>
    <m/>
    <m/>
    <m/>
    <m/>
  </r>
  <r>
    <n v="1033"/>
    <x v="13"/>
    <s v="Solar Lighting Technician"/>
    <s v="SGJ/Q0201"/>
    <n v="4"/>
    <s v="Option"/>
    <n v="2"/>
    <s v="O1: Solar Home Lighting System/Solar Street Lights "/>
    <n v="2"/>
    <m/>
    <n v="6"/>
    <n v="1"/>
    <s v="8th Pass, Preferably"/>
    <m/>
    <m/>
    <m/>
    <m/>
    <m/>
    <m/>
    <m/>
    <m/>
    <m/>
    <s v="Yes"/>
    <s v="I"/>
    <s v="A"/>
    <m/>
    <m/>
    <m/>
    <s v="No"/>
    <d v="2017-08-23T00:00:00"/>
    <m/>
    <m/>
    <m/>
    <m/>
    <m/>
  </r>
  <r>
    <n v="1034"/>
    <x v="13"/>
    <s v="Portable Improved Cookstove Sales &amp; Maintenance Executive"/>
    <s v="SGJ/Q2104"/>
    <n v="4"/>
    <m/>
    <m/>
    <m/>
    <n v="4"/>
    <m/>
    <n v="4"/>
    <n v="1"/>
    <s v="10th Pass"/>
    <m/>
    <m/>
    <m/>
    <m/>
    <m/>
    <m/>
    <m/>
    <m/>
    <m/>
    <m/>
    <s v="I"/>
    <s v="A"/>
    <m/>
    <m/>
    <m/>
    <s v="No"/>
    <d v="2017-10-25T00:00:00"/>
    <m/>
    <m/>
    <m/>
    <m/>
    <m/>
  </r>
  <r>
    <n v="1035"/>
    <x v="13"/>
    <s v="Portable Improved Cookstove Distributor"/>
    <s v="SGJ/Q2105"/>
    <n v="6"/>
    <m/>
    <m/>
    <m/>
    <n v="6"/>
    <m/>
    <n v="6"/>
    <n v="1"/>
    <s v="12th Pass"/>
    <m/>
    <m/>
    <m/>
    <m/>
    <m/>
    <m/>
    <m/>
    <m/>
    <m/>
    <m/>
    <s v="I"/>
    <s v="A"/>
    <m/>
    <m/>
    <m/>
    <s v="No"/>
    <d v="2017-10-25T00:00:00"/>
    <m/>
    <m/>
    <m/>
    <m/>
    <m/>
  </r>
  <r>
    <n v="1036"/>
    <x v="14"/>
    <s v="Abrasion machine operator "/>
    <s v="HCS/Q2303"/>
    <n v="4"/>
    <m/>
    <m/>
    <m/>
    <m/>
    <m/>
    <n v="4"/>
    <n v="1"/>
    <s v="5th Class, Pass (Primary Education)"/>
    <m/>
    <m/>
    <n v="220"/>
    <m/>
    <m/>
    <m/>
    <m/>
    <m/>
    <m/>
    <m/>
    <s v="II"/>
    <m/>
    <m/>
    <m/>
    <m/>
    <s v="No"/>
    <m/>
    <m/>
    <m/>
    <m/>
    <m/>
    <m/>
  </r>
  <r>
    <n v="1037"/>
    <x v="14"/>
    <s v="Acid cleaner"/>
    <s v="HCS/Q3001"/>
    <n v="4"/>
    <m/>
    <m/>
    <m/>
    <m/>
    <m/>
    <n v="6"/>
    <n v="1"/>
    <s v="Minimum 8th pass"/>
    <m/>
    <m/>
    <n v="280"/>
    <m/>
    <m/>
    <m/>
    <m/>
    <m/>
    <m/>
    <m/>
    <s v="II"/>
    <m/>
    <m/>
    <m/>
    <m/>
    <s v="No"/>
    <m/>
    <m/>
    <m/>
    <m/>
    <m/>
    <m/>
  </r>
  <r>
    <n v="1038"/>
    <x v="14"/>
    <s v="Agarbatti Packer"/>
    <s v="HCS/Q8002"/>
    <n v="3"/>
    <m/>
    <m/>
    <m/>
    <m/>
    <m/>
    <n v="6"/>
    <n v="1"/>
    <s v="5th Class ,Preferably"/>
    <n v="65"/>
    <n v="155"/>
    <n v="220"/>
    <m/>
    <m/>
    <m/>
    <m/>
    <m/>
    <s v="Yes"/>
    <s v="Yes"/>
    <s v="II"/>
    <s v="A"/>
    <s v="Yes"/>
    <m/>
    <m/>
    <s v="Yes"/>
    <m/>
    <s v="Submitted - 1-Jun-17"/>
    <m/>
    <m/>
    <m/>
    <m/>
  </r>
  <r>
    <n v="1039"/>
    <x v="14"/>
    <s v="Agarbatti Perfume Applicator"/>
    <s v="HCS/Q8001"/>
    <n v="3"/>
    <m/>
    <m/>
    <m/>
    <m/>
    <m/>
    <n v="5"/>
    <n v="1"/>
    <s v="5th Class ,Preferably"/>
    <m/>
    <m/>
    <n v="120"/>
    <m/>
    <m/>
    <m/>
    <m/>
    <m/>
    <m/>
    <m/>
    <s v="II"/>
    <m/>
    <m/>
    <m/>
    <m/>
    <s v="No"/>
    <m/>
    <m/>
    <m/>
    <m/>
    <m/>
    <m/>
  </r>
  <r>
    <n v="1040"/>
    <x v="14"/>
    <s v="Artisan"/>
    <s v="HCS/Q4501"/>
    <n v="4"/>
    <m/>
    <m/>
    <m/>
    <m/>
    <m/>
    <n v="6"/>
    <n v="1"/>
    <s v="12th Class, Pass Preferably having certificates/diploma in fine arts"/>
    <m/>
    <m/>
    <n v="200"/>
    <m/>
    <m/>
    <m/>
    <m/>
    <m/>
    <m/>
    <m/>
    <s v="III"/>
    <m/>
    <m/>
    <m/>
    <m/>
    <s v="No"/>
    <m/>
    <m/>
    <m/>
    <m/>
    <m/>
    <m/>
  </r>
  <r>
    <n v="1041"/>
    <x v="14"/>
    <s v="Assembly Machine Operator"/>
    <s v="HCS/Q6902"/>
    <n v="4"/>
    <m/>
    <m/>
    <m/>
    <m/>
    <m/>
    <n v="4"/>
    <n v="1"/>
    <s v="5th Class, Preferably"/>
    <m/>
    <m/>
    <m/>
    <m/>
    <m/>
    <m/>
    <m/>
    <m/>
    <m/>
    <m/>
    <m/>
    <m/>
    <m/>
    <m/>
    <m/>
    <s v="No"/>
    <m/>
    <m/>
    <m/>
    <m/>
    <m/>
    <m/>
  </r>
  <r>
    <n v="1042"/>
    <x v="14"/>
    <s v="Automatic Machine Rolled Agarbatti Maker"/>
    <s v="HCS/Q7903"/>
    <n v="4"/>
    <m/>
    <m/>
    <m/>
    <m/>
    <m/>
    <n v="5"/>
    <n v="1"/>
    <s v="5th Class ,Preferably"/>
    <m/>
    <m/>
    <n v="175"/>
    <m/>
    <m/>
    <m/>
    <m/>
    <m/>
    <m/>
    <m/>
    <s v="II"/>
    <s v="B"/>
    <m/>
    <m/>
    <m/>
    <s v="No"/>
    <m/>
    <m/>
    <m/>
    <m/>
    <m/>
    <m/>
  </r>
  <r>
    <n v="1043"/>
    <x v="14"/>
    <s v="Automatic Stick Making M/C Operator"/>
    <s v="HCS/Q7803"/>
    <n v="4"/>
    <m/>
    <m/>
    <m/>
    <m/>
    <m/>
    <n v="5"/>
    <n v="1"/>
    <s v="5th Class ,Preferably"/>
    <m/>
    <m/>
    <n v="175"/>
    <m/>
    <m/>
    <m/>
    <m/>
    <m/>
    <m/>
    <m/>
    <s v="II"/>
    <m/>
    <m/>
    <m/>
    <m/>
    <s v="No"/>
    <m/>
    <m/>
    <m/>
    <m/>
    <m/>
    <m/>
  </r>
  <r>
    <n v="1044"/>
    <x v="14"/>
    <s v="Ball Maker / Ball Cooler"/>
    <s v="HCS/Q2202"/>
    <n v="3"/>
    <m/>
    <m/>
    <m/>
    <m/>
    <m/>
    <n v="5"/>
    <n v="1"/>
    <s v="5th Class, Pass (Primary Education)"/>
    <n v="109"/>
    <n v="171"/>
    <n v="280"/>
    <m/>
    <m/>
    <m/>
    <m/>
    <m/>
    <s v="Yes"/>
    <m/>
    <s v="II"/>
    <m/>
    <m/>
    <m/>
    <m/>
    <s v="No"/>
    <m/>
    <m/>
    <m/>
    <m/>
    <m/>
    <m/>
  </r>
  <r>
    <n v="1045"/>
    <x v="14"/>
    <s v="Bamboo Artwork Maker"/>
    <s v="HCS/Q8707"/>
    <n v="3"/>
    <m/>
    <m/>
    <m/>
    <m/>
    <m/>
    <n v="5"/>
    <n v="1"/>
    <s v="5th Class ,Preferably"/>
    <m/>
    <m/>
    <n v="120"/>
    <m/>
    <m/>
    <m/>
    <m/>
    <m/>
    <m/>
    <m/>
    <s v="II"/>
    <m/>
    <m/>
    <m/>
    <m/>
    <s v="No"/>
    <m/>
    <m/>
    <m/>
    <m/>
    <m/>
    <m/>
  </r>
  <r>
    <n v="1046"/>
    <x v="14"/>
    <s v="Bamboo Basket Maker"/>
    <s v="HCS/Q8704"/>
    <n v="3"/>
    <m/>
    <m/>
    <m/>
    <m/>
    <m/>
    <n v="7"/>
    <n v="1"/>
    <s v="5th Class ,Preferably"/>
    <n v="70"/>
    <n v="170"/>
    <n v="240"/>
    <m/>
    <m/>
    <m/>
    <m/>
    <m/>
    <s v="Yes"/>
    <s v="Yes"/>
    <s v="II"/>
    <s v="A"/>
    <s v="Yes"/>
    <m/>
    <m/>
    <s v="Yes"/>
    <m/>
    <s v="Submitted - 1-Jun-17"/>
    <m/>
    <m/>
    <m/>
    <m/>
  </r>
  <r>
    <n v="1047"/>
    <x v="14"/>
    <s v="Bamboo Mat Weaver"/>
    <s v="HCS/Q8702"/>
    <n v="3"/>
    <m/>
    <m/>
    <m/>
    <m/>
    <m/>
    <n v="5"/>
    <n v="1"/>
    <s v="5th Class ,Preferably"/>
    <n v="40"/>
    <n v="110"/>
    <n v="150"/>
    <m/>
    <m/>
    <m/>
    <m/>
    <m/>
    <s v="Yes"/>
    <s v="Yes"/>
    <s v="II"/>
    <s v="A"/>
    <s v="Yes"/>
    <m/>
    <m/>
    <s v="Yes"/>
    <m/>
    <s v="Submitted - 1-Jun-17"/>
    <m/>
    <m/>
    <m/>
    <m/>
  </r>
  <r>
    <n v="1048"/>
    <x v="14"/>
    <s v="Bamboo Processor and Dyer"/>
    <s v="HCS/Q8701"/>
    <n v="4"/>
    <m/>
    <m/>
    <m/>
    <m/>
    <m/>
    <n v="6"/>
    <n v="1"/>
    <s v="5th Class ,Preferably"/>
    <m/>
    <m/>
    <n v="175"/>
    <m/>
    <m/>
    <m/>
    <m/>
    <m/>
    <m/>
    <m/>
    <s v="II"/>
    <m/>
    <m/>
    <m/>
    <m/>
    <s v="No"/>
    <m/>
    <m/>
    <m/>
    <m/>
    <m/>
    <m/>
  </r>
  <r>
    <n v="1049"/>
    <x v="14"/>
    <s v="Bamboo Utility Handicraft Assembler"/>
    <s v="HCS/Q8705"/>
    <n v="3"/>
    <m/>
    <m/>
    <m/>
    <m/>
    <m/>
    <n v="5"/>
    <n v="1"/>
    <s v="5th Class ,Preferably"/>
    <n v="70"/>
    <n v="160"/>
    <n v="230"/>
    <m/>
    <m/>
    <m/>
    <m/>
    <m/>
    <s v="Yes"/>
    <s v="Yes"/>
    <s v="II"/>
    <s v="A"/>
    <s v="Yes"/>
    <m/>
    <m/>
    <s v="Yes"/>
    <m/>
    <s v="Submitted - 1-Jun-17"/>
    <m/>
    <m/>
    <m/>
    <m/>
  </r>
  <r>
    <n v="1050"/>
    <x v="14"/>
    <s v="Bamboo Utility Product Tailor"/>
    <s v="HCS/Q8706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51"/>
    <x v="14"/>
    <s v="Binder "/>
    <s v="HCS/Q5408"/>
    <n v="4"/>
    <m/>
    <m/>
    <m/>
    <m/>
    <m/>
    <n v="5"/>
    <n v="1"/>
    <s v="5th Class ,Preferably"/>
    <m/>
    <m/>
    <n v="180"/>
    <m/>
    <m/>
    <m/>
    <m/>
    <m/>
    <m/>
    <m/>
    <s v="II"/>
    <m/>
    <m/>
    <m/>
    <m/>
    <s v="No"/>
    <m/>
    <m/>
    <m/>
    <m/>
    <m/>
    <m/>
  </r>
  <r>
    <n v="1052"/>
    <x v="14"/>
    <s v="Blower"/>
    <s v="HCS/Q2203"/>
    <n v="4"/>
    <m/>
    <m/>
    <m/>
    <m/>
    <m/>
    <n v="5"/>
    <n v="1"/>
    <s v="5th Class, Pass (Primary education)"/>
    <m/>
    <m/>
    <n v="220"/>
    <m/>
    <m/>
    <m/>
    <m/>
    <m/>
    <m/>
    <m/>
    <s v="II"/>
    <m/>
    <m/>
    <m/>
    <m/>
    <s v="No"/>
    <m/>
    <m/>
    <m/>
    <m/>
    <m/>
    <m/>
  </r>
  <r>
    <n v="1053"/>
    <x v="14"/>
    <s v="Brushing Operator"/>
    <s v="HCS/Q4502"/>
    <n v="4"/>
    <m/>
    <m/>
    <m/>
    <m/>
    <m/>
    <n v="4"/>
    <n v="1"/>
    <s v="5th Class ,Preferably"/>
    <m/>
    <m/>
    <n v="145"/>
    <m/>
    <m/>
    <m/>
    <m/>
    <m/>
    <m/>
    <m/>
    <s v="III"/>
    <m/>
    <m/>
    <m/>
    <m/>
    <s v="No"/>
    <m/>
    <m/>
    <m/>
    <m/>
    <m/>
    <m/>
  </r>
  <r>
    <n v="1054"/>
    <x v="14"/>
    <s v="Bundler"/>
    <s v="HCS/Q6702"/>
    <n v="2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55"/>
    <x v="14"/>
    <s v="Carpet Final Inspector"/>
    <s v="HCS/Q5601"/>
    <n v="5"/>
    <m/>
    <m/>
    <m/>
    <m/>
    <m/>
    <n v="4"/>
    <n v="1"/>
    <s v="Graduate"/>
    <m/>
    <m/>
    <n v="200"/>
    <m/>
    <m/>
    <m/>
    <m/>
    <m/>
    <m/>
    <m/>
    <s v="II"/>
    <m/>
    <m/>
    <m/>
    <m/>
    <s v="No"/>
    <m/>
    <m/>
    <m/>
    <m/>
    <m/>
    <m/>
  </r>
  <r>
    <n v="1056"/>
    <x v="14"/>
    <s v="Carpet Weaver – Knotted"/>
    <s v="HCS/Q5701"/>
    <n v="4"/>
    <m/>
    <m/>
    <m/>
    <m/>
    <m/>
    <n v="6"/>
    <n v="1"/>
    <s v="5th Standard pass, peferably"/>
    <m/>
    <m/>
    <m/>
    <m/>
    <m/>
    <m/>
    <m/>
    <m/>
    <m/>
    <m/>
    <m/>
    <m/>
    <m/>
    <s v="Addl Ready"/>
    <m/>
    <s v="No"/>
    <m/>
    <s v="18th Meeting"/>
    <m/>
    <m/>
    <m/>
    <m/>
  </r>
  <r>
    <n v="1057"/>
    <x v="14"/>
    <s v="Carpet Weaver – Tufted"/>
    <s v="HCS/Q5702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s v="18th Meeting"/>
    <m/>
    <m/>
    <m/>
    <m/>
  </r>
  <r>
    <n v="1058"/>
    <x v="14"/>
    <s v="Carving Artisan "/>
    <s v="HCS/Q1502"/>
    <n v="4"/>
    <m/>
    <m/>
    <m/>
    <m/>
    <m/>
    <n v="5"/>
    <n v="1"/>
    <s v="5th pass preferably"/>
    <m/>
    <m/>
    <n v="300"/>
    <m/>
    <m/>
    <m/>
    <m/>
    <m/>
    <m/>
    <m/>
    <s v="II"/>
    <m/>
    <m/>
    <m/>
    <m/>
    <s v="No"/>
    <m/>
    <s v="9th Meeting"/>
    <m/>
    <m/>
    <m/>
    <m/>
  </r>
  <r>
    <n v="1059"/>
    <x v="14"/>
    <s v="Casting operator"/>
    <s v="HCS/Q2801"/>
    <n v="4"/>
    <m/>
    <m/>
    <m/>
    <m/>
    <m/>
    <n v="6"/>
    <n v="1"/>
    <s v="5th Class (Primary Education)"/>
    <n v="101"/>
    <n v="169"/>
    <n v="270"/>
    <m/>
    <m/>
    <m/>
    <m/>
    <m/>
    <s v="Yes"/>
    <m/>
    <s v="II"/>
    <m/>
    <m/>
    <m/>
    <m/>
    <s v="No"/>
    <m/>
    <s v="Submitted - 1-Jun-17"/>
    <m/>
    <m/>
    <m/>
    <m/>
  </r>
  <r>
    <n v="1060"/>
    <x v="14"/>
    <s v="Casting Operator (Ceramics) "/>
    <s v="HCS/Q0601"/>
    <n v="4"/>
    <m/>
    <m/>
    <m/>
    <m/>
    <m/>
    <n v="5"/>
    <n v="1"/>
    <s v="5th Class ,Preferably"/>
    <n v="86"/>
    <n v="134"/>
    <n v="220"/>
    <m/>
    <m/>
    <m/>
    <m/>
    <m/>
    <s v="Yes"/>
    <m/>
    <s v="III"/>
    <m/>
    <m/>
    <m/>
    <m/>
    <s v="No"/>
    <m/>
    <m/>
    <m/>
    <m/>
    <m/>
    <m/>
  </r>
  <r>
    <n v="1061"/>
    <x v="14"/>
    <s v="Chiseler "/>
    <s v="HCS/Q1401"/>
    <n v="3"/>
    <m/>
    <m/>
    <m/>
    <m/>
    <m/>
    <n v="6"/>
    <n v="1"/>
    <s v="5th pass preferably"/>
    <m/>
    <m/>
    <n v="260"/>
    <m/>
    <m/>
    <m/>
    <m/>
    <m/>
    <m/>
    <m/>
    <s v="II"/>
    <m/>
    <m/>
    <m/>
    <m/>
    <s v="No"/>
    <m/>
    <s v="9th Meeting"/>
    <m/>
    <m/>
    <m/>
    <m/>
  </r>
  <r>
    <n v="1062"/>
    <x v="14"/>
    <s v="Clipper &amp; Embosser"/>
    <s v="HCS/Q5404"/>
    <n v="4"/>
    <m/>
    <m/>
    <m/>
    <m/>
    <m/>
    <n v="2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3"/>
    <x v="14"/>
    <s v="Color cut &amp; Carpet repairer (Rang Katawaala)"/>
    <s v="HCS/Q5405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4"/>
    <x v="14"/>
    <s v="Colour mixing operator (Ceramics)"/>
    <s v="HCS/Q08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65"/>
    <x v="14"/>
    <s v="Computer Designer "/>
    <s v="HCS/Q5202"/>
    <n v="5"/>
    <m/>
    <m/>
    <m/>
    <m/>
    <m/>
    <n v="4"/>
    <n v="1"/>
    <s v="12th Class ,Preferably with Science"/>
    <m/>
    <m/>
    <n v="150"/>
    <m/>
    <m/>
    <m/>
    <m/>
    <m/>
    <m/>
    <m/>
    <s v="II"/>
    <m/>
    <m/>
    <m/>
    <m/>
    <s v="No"/>
    <m/>
    <m/>
    <m/>
    <m/>
    <m/>
    <m/>
  </r>
  <r>
    <n v="1066"/>
    <x v="14"/>
    <s v="Crochet Lace Maker- Accessories"/>
    <s v="HCS/Q7702"/>
    <n v="3"/>
    <m/>
    <m/>
    <m/>
    <m/>
    <m/>
    <n v="5"/>
    <n v="1"/>
    <s v="5th Class ,Preferably"/>
    <m/>
    <m/>
    <n v="150"/>
    <m/>
    <m/>
    <m/>
    <m/>
    <m/>
    <m/>
    <m/>
    <s v="II"/>
    <m/>
    <m/>
    <s v="Addl Ready"/>
    <m/>
    <s v="No"/>
    <m/>
    <m/>
    <m/>
    <m/>
    <m/>
    <m/>
  </r>
  <r>
    <n v="1067"/>
    <x v="14"/>
    <s v="Crochet Lace Maker- Apparel"/>
    <s v="HCS/Q7703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s v="Submitted - 1-Jun-17"/>
    <m/>
    <m/>
    <m/>
    <m/>
  </r>
  <r>
    <n v="1068"/>
    <x v="14"/>
    <s v="Crochet Lace Maker- Furnishings"/>
    <s v="HCS/Q7701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9"/>
    <x v="14"/>
    <s v="Crochet Lace Tailor"/>
    <s v="HCS/Q7705"/>
    <n v="3"/>
    <m/>
    <m/>
    <m/>
    <m/>
    <m/>
    <n v="5"/>
    <n v="1"/>
    <s v="5th Class ,Preferably"/>
    <m/>
    <m/>
    <n v="175"/>
    <m/>
    <m/>
    <m/>
    <m/>
    <m/>
    <m/>
    <m/>
    <s v="II"/>
    <m/>
    <m/>
    <m/>
    <m/>
    <s v="No"/>
    <m/>
    <s v="Submitted - 1-Jun-17"/>
    <m/>
    <m/>
    <m/>
    <m/>
  </r>
  <r>
    <n v="1070"/>
    <x v="14"/>
    <s v="Cutting operator"/>
    <s v="HCS/Q2301"/>
    <n v="4"/>
    <m/>
    <m/>
    <m/>
    <m/>
    <m/>
    <n v="5"/>
    <n v="1"/>
    <s v="5th Class, Pass (Primary Education)"/>
    <m/>
    <m/>
    <n v="250"/>
    <m/>
    <m/>
    <m/>
    <m/>
    <m/>
    <m/>
    <m/>
    <s v="II"/>
    <m/>
    <m/>
    <m/>
    <m/>
    <s v="No"/>
    <m/>
    <m/>
    <m/>
    <m/>
    <m/>
    <m/>
  </r>
  <r>
    <n v="1071"/>
    <x v="14"/>
    <s v="Cutting, Sanding and Planing"/>
    <s v="HCS/Q6701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2"/>
    <x v="14"/>
    <s v="Design Marker / Supervisor "/>
    <s v="HCS/Q1501"/>
    <n v="5"/>
    <m/>
    <m/>
    <m/>
    <m/>
    <m/>
    <n v="6"/>
    <n v="1"/>
    <s v="8th Class pass, Preferably"/>
    <m/>
    <m/>
    <n v="300"/>
    <m/>
    <m/>
    <m/>
    <m/>
    <m/>
    <m/>
    <m/>
    <s v="II"/>
    <m/>
    <m/>
    <m/>
    <m/>
    <s v="No"/>
    <m/>
    <s v="9th Meeting"/>
    <m/>
    <m/>
    <m/>
    <m/>
  </r>
  <r>
    <n v="1073"/>
    <x v="14"/>
    <s v="Designer &amp; Sketcher "/>
    <s v="HCS/Q5201"/>
    <n v="4"/>
    <m/>
    <m/>
    <m/>
    <m/>
    <m/>
    <n v="3"/>
    <n v="1"/>
    <s v="8th Class, Preferably"/>
    <m/>
    <m/>
    <n v="125"/>
    <m/>
    <m/>
    <m/>
    <m/>
    <m/>
    <m/>
    <m/>
    <s v="II"/>
    <m/>
    <m/>
    <m/>
    <m/>
    <s v="No"/>
    <m/>
    <m/>
    <m/>
    <m/>
    <m/>
    <m/>
  </r>
  <r>
    <n v="1074"/>
    <x v="14"/>
    <s v="Decorative Cutter — Glassware"/>
    <s v="HCS/Q2501"/>
    <n v="4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5"/>
    <x v="14"/>
    <s v="Decorative Painter — Glassware"/>
    <s v="HCS/Q2502"/>
    <n v="4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6"/>
    <x v="14"/>
    <s v="Drill machine operator "/>
    <s v="HCS/Q1503"/>
    <n v="4"/>
    <m/>
    <m/>
    <m/>
    <m/>
    <m/>
    <n v="4"/>
    <n v="1"/>
    <s v="5th pass preferably"/>
    <m/>
    <m/>
    <n v="180"/>
    <m/>
    <m/>
    <m/>
    <m/>
    <m/>
    <m/>
    <m/>
    <s v="II"/>
    <m/>
    <m/>
    <m/>
    <m/>
    <s v="No"/>
    <m/>
    <s v="9th Meeting"/>
    <m/>
    <m/>
    <m/>
    <m/>
  </r>
  <r>
    <n v="1077"/>
    <x v="14"/>
    <s v="Dryer "/>
    <s v="HCS/Q5403"/>
    <n v="4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78"/>
    <x v="14"/>
    <s v="Dyer"/>
    <s v="HCS/Q5101"/>
    <n v="4"/>
    <m/>
    <m/>
    <m/>
    <m/>
    <m/>
    <n v="7"/>
    <n v="1"/>
    <s v="12th Class ,Preferably with Science"/>
    <m/>
    <m/>
    <n v="200"/>
    <m/>
    <m/>
    <m/>
    <m/>
    <m/>
    <m/>
    <m/>
    <s v="II"/>
    <m/>
    <m/>
    <m/>
    <m/>
    <s v="No"/>
    <m/>
    <m/>
    <m/>
    <m/>
    <m/>
    <m/>
  </r>
  <r>
    <n v="1079"/>
    <x v="14"/>
    <s v="Embossing artisan"/>
    <s v="HCS/Q2901"/>
    <n v="4"/>
    <m/>
    <m/>
    <m/>
    <m/>
    <m/>
    <n v="5"/>
    <n v="1"/>
    <s v="5th Class, Pass (Primary Education)"/>
    <m/>
    <m/>
    <n v="230"/>
    <m/>
    <m/>
    <m/>
    <m/>
    <m/>
    <m/>
    <m/>
    <s v="II"/>
    <m/>
    <m/>
    <m/>
    <m/>
    <s v="No"/>
    <m/>
    <m/>
    <m/>
    <m/>
    <m/>
    <m/>
  </r>
  <r>
    <n v="1080"/>
    <x v="14"/>
    <s v="Engobing operator (Ceramics)"/>
    <s v="HCS/Q07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81"/>
    <x v="14"/>
    <s v="Engraving artisan"/>
    <s v="HCS/Q2902"/>
    <n v="4"/>
    <m/>
    <m/>
    <m/>
    <m/>
    <m/>
    <n v="6"/>
    <n v="1"/>
    <s v="5th Class, Pass (Primary Education)"/>
    <n v="85"/>
    <n v="195"/>
    <n v="280"/>
    <m/>
    <m/>
    <m/>
    <m/>
    <m/>
    <s v="Yes"/>
    <s v="Yes"/>
    <s v="II"/>
    <s v="A"/>
    <s v="Yes"/>
    <m/>
    <m/>
    <s v="Yes"/>
    <m/>
    <s v="Submitted - 1-Jun-17"/>
    <m/>
    <m/>
    <m/>
    <m/>
  </r>
  <r>
    <n v="1082"/>
    <x v="14"/>
    <s v="Engraving/ Carving/ Etching Assistant"/>
    <s v="HCS/Q7001"/>
    <n v="3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s v="Submitted - 1-Jun-17"/>
    <m/>
    <m/>
    <m/>
    <m/>
  </r>
  <r>
    <n v="1083"/>
    <x v="14"/>
    <s v="Etching Machine Operator"/>
    <s v="HCS/Q2402"/>
    <n v="4"/>
    <m/>
    <m/>
    <m/>
    <m/>
    <m/>
    <n v="5"/>
    <n v="1"/>
    <s v="5th Class,Pass (Primary Education)"/>
    <m/>
    <m/>
    <n v="250"/>
    <m/>
    <m/>
    <m/>
    <m/>
    <m/>
    <m/>
    <m/>
    <s v="II"/>
    <m/>
    <m/>
    <m/>
    <m/>
    <s v="No"/>
    <m/>
    <m/>
    <m/>
    <m/>
    <m/>
    <m/>
  </r>
  <r>
    <n v="1084"/>
    <x v="14"/>
    <s v="Filing artisan"/>
    <s v="HCS/Q2907"/>
    <n v="3"/>
    <m/>
    <m/>
    <m/>
    <m/>
    <m/>
    <n v="5"/>
    <n v="1"/>
    <s v="5th Class, Pass (Primary Education)"/>
    <m/>
    <m/>
    <n v="230"/>
    <m/>
    <m/>
    <m/>
    <m/>
    <m/>
    <m/>
    <m/>
    <s v="II"/>
    <m/>
    <m/>
    <m/>
    <m/>
    <s v="No"/>
    <m/>
    <m/>
    <m/>
    <m/>
    <m/>
    <m/>
  </r>
  <r>
    <n v="1085"/>
    <x v="14"/>
    <s v="Finisher "/>
    <s v="HCS/Q5407"/>
    <n v="4"/>
    <m/>
    <m/>
    <m/>
    <m/>
    <m/>
    <n v="2"/>
    <n v="1"/>
    <s v="5th Class,Pass"/>
    <m/>
    <m/>
    <n v="150"/>
    <m/>
    <m/>
    <m/>
    <m/>
    <m/>
    <m/>
    <m/>
    <s v="II"/>
    <m/>
    <m/>
    <m/>
    <m/>
    <s v="No"/>
    <m/>
    <m/>
    <m/>
    <m/>
    <m/>
    <m/>
  </r>
  <r>
    <n v="1086"/>
    <x v="14"/>
    <s v="Finisher"/>
    <s v="HCS/Q7101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87"/>
    <x v="14"/>
    <s v="Fitter"/>
    <s v="HCS/Q4404"/>
    <n v="3"/>
    <m/>
    <m/>
    <m/>
    <m/>
    <m/>
    <n v="4"/>
    <n v="1"/>
    <s v="5th Class, Preferably"/>
    <m/>
    <m/>
    <n v="150"/>
    <m/>
    <m/>
    <m/>
    <m/>
    <m/>
    <m/>
    <m/>
    <s v="III"/>
    <m/>
    <m/>
    <m/>
    <m/>
    <s v="No"/>
    <m/>
    <m/>
    <m/>
    <m/>
    <m/>
    <m/>
  </r>
  <r>
    <n v="1088"/>
    <x v="14"/>
    <s v="Floor Supervisor (Ceramics) "/>
    <s v="HCS/Q0101"/>
    <n v="5"/>
    <m/>
    <m/>
    <m/>
    <m/>
    <m/>
    <n v="6"/>
    <n v="1"/>
    <s v="Diploma in Ceramic Engineering"/>
    <m/>
    <m/>
    <n v="390"/>
    <m/>
    <m/>
    <m/>
    <m/>
    <m/>
    <m/>
    <m/>
    <s v="III"/>
    <m/>
    <m/>
    <m/>
    <m/>
    <s v="No"/>
    <m/>
    <s v="9th Meeting"/>
    <m/>
    <m/>
    <m/>
    <m/>
  </r>
  <r>
    <n v="1089"/>
    <x v="14"/>
    <s v="Furnace Operator"/>
    <s v="HCS/Q2101"/>
    <n v="4"/>
    <m/>
    <m/>
    <m/>
    <m/>
    <m/>
    <n v="5"/>
    <n v="1"/>
    <s v="5th Class (Primary Education)"/>
    <m/>
    <m/>
    <n v="270"/>
    <m/>
    <m/>
    <m/>
    <m/>
    <m/>
    <m/>
    <m/>
    <s v="II"/>
    <m/>
    <m/>
    <m/>
    <m/>
    <s v="No"/>
    <m/>
    <m/>
    <m/>
    <m/>
    <m/>
    <m/>
  </r>
  <r>
    <n v="1090"/>
    <x v="14"/>
    <s v="Furnace Operator (Ceramics)"/>
    <s v="HCS/Q0901"/>
    <n v="4"/>
    <m/>
    <m/>
    <m/>
    <m/>
    <m/>
    <n v="6"/>
    <n v="1"/>
    <s v="8th Class ,Preferably"/>
    <m/>
    <m/>
    <n v="330"/>
    <m/>
    <m/>
    <m/>
    <m/>
    <m/>
    <m/>
    <m/>
    <s v="III"/>
    <m/>
    <m/>
    <m/>
    <m/>
    <s v="No"/>
    <m/>
    <m/>
    <m/>
    <m/>
    <m/>
    <m/>
  </r>
  <r>
    <n v="1091"/>
    <x v="14"/>
    <s v="Glazing operator (Ceramics) "/>
    <s v="HCS/Q0803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92"/>
    <x v="14"/>
    <s v="Gluing, Joining, Nailing Assembler"/>
    <s v="HCS/Q6901"/>
    <n v="3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93"/>
    <x v="14"/>
    <s v="Grinder"/>
    <s v="HCS/Q2302"/>
    <n v="4"/>
    <m/>
    <m/>
    <m/>
    <m/>
    <m/>
    <n v="5"/>
    <n v="1"/>
    <s v="5th Class, Pass (Primary Education)"/>
    <m/>
    <m/>
    <n v="250"/>
    <m/>
    <m/>
    <m/>
    <m/>
    <m/>
    <m/>
    <m/>
    <s v="II"/>
    <m/>
    <m/>
    <m/>
    <m/>
    <s v="No"/>
    <m/>
    <m/>
    <m/>
    <m/>
    <m/>
    <m/>
  </r>
  <r>
    <n v="1094"/>
    <x v="14"/>
    <s v="Hammering artisan"/>
    <s v="HCS/Q2908"/>
    <n v="2"/>
    <m/>
    <m/>
    <m/>
    <m/>
    <m/>
    <n v="4"/>
    <n v="1"/>
    <s v="5th Class, Pass (Primary Education)"/>
    <m/>
    <m/>
    <n v="170"/>
    <m/>
    <m/>
    <m/>
    <m/>
    <m/>
    <m/>
    <m/>
    <s v="II"/>
    <m/>
    <m/>
    <m/>
    <m/>
    <s v="Yes"/>
    <m/>
    <m/>
    <m/>
    <m/>
    <m/>
    <m/>
  </r>
  <r>
    <n v="1095"/>
    <x v="14"/>
    <s v="Hand Rolled Agarbatti Maker"/>
    <s v="HCS/Q7901"/>
    <n v="3"/>
    <m/>
    <m/>
    <m/>
    <m/>
    <m/>
    <n v="6"/>
    <n v="1"/>
    <s v="5th Class, Preferably"/>
    <n v="70"/>
    <n v="180"/>
    <n v="250"/>
    <m/>
    <m/>
    <m/>
    <m/>
    <m/>
    <s v="Yes"/>
    <s v="Yes"/>
    <s v="II"/>
    <s v="A"/>
    <s v="Yes"/>
    <m/>
    <m/>
    <s v="Yes"/>
    <m/>
    <s v="Submitted - 1-Jun-17"/>
    <m/>
    <m/>
    <m/>
    <m/>
  </r>
  <r>
    <n v="1096"/>
    <x v="14"/>
    <s v="Handloom Weaver (Carpets)"/>
    <s v="HCS/Q5412"/>
    <n v="3"/>
    <m/>
    <m/>
    <m/>
    <m/>
    <m/>
    <n v="5"/>
    <n v="1"/>
    <s v="5th Class, Preferably"/>
    <n v="50"/>
    <n v="100"/>
    <n v="150"/>
    <m/>
    <m/>
    <m/>
    <m/>
    <m/>
    <s v="Yes"/>
    <s v="Yes"/>
    <s v="II"/>
    <s v="A"/>
    <s v="Yes"/>
    <m/>
    <m/>
    <s v="Yes"/>
    <m/>
    <s v="18th Meeting"/>
    <m/>
    <m/>
    <m/>
    <m/>
  </r>
  <r>
    <n v="1097"/>
    <x v="14"/>
    <s v="Handmade Bamboo Agarbatti Stick Making"/>
    <s v="HCS/Q7801"/>
    <n v="3"/>
    <m/>
    <m/>
    <m/>
    <m/>
    <m/>
    <n v="5"/>
    <n v="1"/>
    <s v="5th Class, Preferably"/>
    <n v="33"/>
    <n v="87"/>
    <n v="120"/>
    <m/>
    <m/>
    <m/>
    <m/>
    <m/>
    <s v="Yes"/>
    <m/>
    <s v="II"/>
    <m/>
    <m/>
    <m/>
    <m/>
    <s v="No"/>
    <m/>
    <m/>
    <m/>
    <m/>
    <m/>
    <m/>
  </r>
  <r>
    <n v="1098"/>
    <x v="14"/>
    <s v="Handmade Bamboo Stick Maker"/>
    <s v="HCS/Q8703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099"/>
    <x v="14"/>
    <s v="Helper (Finishing Process)"/>
    <s v="HCS/Q7103"/>
    <n v="2"/>
    <m/>
    <m/>
    <m/>
    <m/>
    <m/>
    <n v="2"/>
    <n v="1"/>
    <s v="8th Standard pass, preferably"/>
    <m/>
    <m/>
    <m/>
    <m/>
    <m/>
    <m/>
    <m/>
    <m/>
    <m/>
    <m/>
    <m/>
    <m/>
    <m/>
    <m/>
    <m/>
    <s v="No"/>
    <m/>
    <m/>
    <m/>
    <m/>
    <m/>
    <m/>
  </r>
  <r>
    <n v="1100"/>
    <x v="14"/>
    <s v="Inlay Artisan"/>
    <s v="HCS/Q2903"/>
    <n v="4"/>
    <m/>
    <m/>
    <m/>
    <m/>
    <m/>
    <n v="5"/>
    <n v="1"/>
    <s v="5th Class, Preferably"/>
    <m/>
    <m/>
    <n v="270"/>
    <m/>
    <m/>
    <m/>
    <m/>
    <m/>
    <m/>
    <m/>
    <s v="II"/>
    <m/>
    <m/>
    <m/>
    <m/>
    <s v="No"/>
    <m/>
    <m/>
    <m/>
    <m/>
    <m/>
    <m/>
  </r>
  <r>
    <n v="1101"/>
    <x v="14"/>
    <s v="Inspection Operator"/>
    <s v="HCS/Q3201"/>
    <n v="4"/>
    <m/>
    <m/>
    <m/>
    <m/>
    <m/>
    <n v="4"/>
    <n v="1"/>
    <s v="Diploma"/>
    <m/>
    <m/>
    <n v="230"/>
    <m/>
    <m/>
    <m/>
    <m/>
    <m/>
    <m/>
    <m/>
    <s v="II"/>
    <m/>
    <m/>
    <m/>
    <m/>
    <s v="No"/>
    <m/>
    <m/>
    <m/>
    <m/>
    <m/>
    <m/>
  </r>
  <r>
    <n v="1102"/>
    <x v="14"/>
    <s v="Jigger operator (Ceramics) "/>
    <s v="HCS/Q05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103"/>
    <x v="14"/>
    <s v="Lab assistant (Ceramics) "/>
    <s v="HCS/Q1002"/>
    <n v="4"/>
    <m/>
    <m/>
    <m/>
    <m/>
    <m/>
    <n v="5"/>
    <n v="1"/>
    <s v="Graduate in Science"/>
    <m/>
    <m/>
    <n v="220"/>
    <m/>
    <m/>
    <m/>
    <m/>
    <m/>
    <m/>
    <m/>
    <s v="III"/>
    <m/>
    <m/>
    <m/>
    <m/>
    <s v="No"/>
    <m/>
    <s v="9th Meeting"/>
    <m/>
    <m/>
    <m/>
    <m/>
  </r>
  <r>
    <n v="1104"/>
    <x v="14"/>
    <s v="Lacquerer"/>
    <s v="HCS/Q4505"/>
    <n v="4"/>
    <m/>
    <m/>
    <m/>
    <m/>
    <m/>
    <n v="4"/>
    <n v="1"/>
    <s v="8th Class ,Preferably"/>
    <m/>
    <m/>
    <n v="145"/>
    <m/>
    <m/>
    <m/>
    <m/>
    <m/>
    <m/>
    <m/>
    <s v="III"/>
    <m/>
    <m/>
    <m/>
    <m/>
    <s v="No"/>
    <m/>
    <m/>
    <m/>
    <m/>
    <m/>
    <m/>
  </r>
  <r>
    <n v="1105"/>
    <x v="14"/>
    <s v="Lacquerer"/>
    <s v="HCS/Q7102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06"/>
    <x v="14"/>
    <s v="Laminator "/>
    <s v="HCS/Q5401"/>
    <n v="4"/>
    <m/>
    <m/>
    <m/>
    <m/>
    <m/>
    <n v="5"/>
    <n v="1"/>
    <s v="5th Class, Preferably"/>
    <m/>
    <m/>
    <n v="150"/>
    <m/>
    <m/>
    <m/>
    <m/>
    <m/>
    <m/>
    <m/>
    <s v="II"/>
    <m/>
    <m/>
    <m/>
    <m/>
    <s v="No"/>
    <m/>
    <m/>
    <m/>
    <m/>
    <m/>
    <m/>
  </r>
  <r>
    <n v="1107"/>
    <x v="14"/>
    <s v="Latexing Man"/>
    <s v="HCS/Q5402"/>
    <n v="4"/>
    <m/>
    <m/>
    <m/>
    <m/>
    <m/>
    <n v="5"/>
    <n v="1"/>
    <s v="5th Class, Preferably"/>
    <m/>
    <m/>
    <n v="150"/>
    <m/>
    <m/>
    <m/>
    <m/>
    <m/>
    <m/>
    <m/>
    <s v="II"/>
    <m/>
    <m/>
    <m/>
    <m/>
    <s v="No"/>
    <m/>
    <m/>
    <m/>
    <m/>
    <m/>
    <m/>
  </r>
  <r>
    <n v="1108"/>
    <x v="14"/>
    <s v="Lathe machine operator / Turner "/>
    <s v="HCS/Q1404"/>
    <n v="4"/>
    <m/>
    <m/>
    <m/>
    <m/>
    <m/>
    <n v="5"/>
    <n v="1"/>
    <s v="8th Class ,Preferably"/>
    <m/>
    <m/>
    <n v="220"/>
    <m/>
    <m/>
    <m/>
    <m/>
    <m/>
    <m/>
    <m/>
    <s v="II"/>
    <m/>
    <m/>
    <m/>
    <m/>
    <s v="No"/>
    <m/>
    <s v="9th Meeting"/>
    <m/>
    <m/>
    <m/>
    <m/>
  </r>
  <r>
    <n v="1109"/>
    <x v="14"/>
    <s v="Layer oven Operator"/>
    <s v="HCS/Q2102"/>
    <n v="4"/>
    <m/>
    <m/>
    <m/>
    <m/>
    <m/>
    <n v="4"/>
    <n v="1"/>
    <s v="5th Class, Pass (Primary Education)"/>
    <m/>
    <m/>
    <n v="210"/>
    <m/>
    <m/>
    <m/>
    <m/>
    <m/>
    <m/>
    <m/>
    <s v="II"/>
    <m/>
    <m/>
    <m/>
    <m/>
    <s v="No"/>
    <m/>
    <m/>
    <m/>
    <m/>
    <m/>
    <m/>
  </r>
  <r>
    <n v="1110"/>
    <x v="14"/>
    <s v="Loom supervisor- Knotted Carpets "/>
    <s v="HCS/Q5410"/>
    <n v="5"/>
    <m/>
    <m/>
    <m/>
    <m/>
    <m/>
    <n v="5"/>
    <n v="1"/>
    <s v="8th Class ,Preferably"/>
    <m/>
    <m/>
    <n v="250"/>
    <m/>
    <m/>
    <m/>
    <m/>
    <m/>
    <m/>
    <m/>
    <s v="II"/>
    <m/>
    <m/>
    <m/>
    <m/>
    <s v="No"/>
    <m/>
    <m/>
    <m/>
    <m/>
    <m/>
    <m/>
  </r>
  <r>
    <n v="1111"/>
    <x v="14"/>
    <s v="Master Crochet Lace Maker"/>
    <s v="HCS/Q7704"/>
    <n v="4"/>
    <m/>
    <m/>
    <m/>
    <m/>
    <m/>
    <n v="6"/>
    <n v="1"/>
    <s v="5th Class ,Preferably"/>
    <m/>
    <m/>
    <n v="175"/>
    <m/>
    <m/>
    <m/>
    <m/>
    <m/>
    <m/>
    <m/>
    <s v="II"/>
    <m/>
    <m/>
    <m/>
    <m/>
    <s v="No"/>
    <m/>
    <s v="Submitted - 1-Jun-17"/>
    <m/>
    <m/>
    <m/>
    <m/>
  </r>
  <r>
    <n v="1112"/>
    <x v="14"/>
    <s v="Merchandiser "/>
    <s v="HCS/Q9801"/>
    <n v="5"/>
    <m/>
    <m/>
    <m/>
    <m/>
    <m/>
    <n v="7"/>
    <n v="1"/>
    <s v="Graduate "/>
    <m/>
    <m/>
    <n v="400"/>
    <m/>
    <m/>
    <m/>
    <m/>
    <m/>
    <m/>
    <m/>
    <s v="II"/>
    <m/>
    <m/>
    <m/>
    <m/>
    <s v="No"/>
    <m/>
    <s v="9th Meeting"/>
    <m/>
    <m/>
    <m/>
    <m/>
  </r>
  <r>
    <n v="1113"/>
    <x v="14"/>
    <s v="Mixing machine operator"/>
    <s v="HCS/Q2001"/>
    <n v="4"/>
    <m/>
    <m/>
    <m/>
    <m/>
    <m/>
    <n v="5"/>
    <n v="1"/>
    <s v="5th Class"/>
    <m/>
    <m/>
    <n v="250"/>
    <m/>
    <m/>
    <m/>
    <m/>
    <m/>
    <m/>
    <m/>
    <s v="II"/>
    <m/>
    <m/>
    <m/>
    <m/>
    <s v="No"/>
    <m/>
    <m/>
    <m/>
    <m/>
    <m/>
    <m/>
  </r>
  <r>
    <n v="1114"/>
    <x v="14"/>
    <s v="Mixing operator (Ceramics)"/>
    <s v="HCS/Q0301"/>
    <n v="3"/>
    <m/>
    <m/>
    <m/>
    <m/>
    <m/>
    <n v="6"/>
    <n v="1"/>
    <s v="8th Class"/>
    <m/>
    <m/>
    <n v="220"/>
    <m/>
    <m/>
    <m/>
    <m/>
    <m/>
    <m/>
    <m/>
    <s v="III"/>
    <m/>
    <m/>
    <m/>
    <m/>
    <s v="No"/>
    <m/>
    <s v="9th Meeting"/>
    <m/>
    <m/>
    <m/>
    <m/>
  </r>
  <r>
    <n v="1115"/>
    <x v="14"/>
    <s v="Modeler (Ceramics)"/>
    <s v="HCS/Q0201"/>
    <n v="4"/>
    <m/>
    <m/>
    <m/>
    <m/>
    <m/>
    <n v="6"/>
    <n v="1"/>
    <s v="8th Class"/>
    <m/>
    <m/>
    <n v="240"/>
    <m/>
    <m/>
    <m/>
    <m/>
    <m/>
    <m/>
    <m/>
    <s v="III"/>
    <m/>
    <m/>
    <m/>
    <m/>
    <s v="No"/>
    <m/>
    <s v="9th Meeting"/>
    <m/>
    <m/>
    <m/>
    <m/>
  </r>
  <r>
    <n v="1116"/>
    <x v="14"/>
    <s v="Molder (Ceramics)"/>
    <s v="HCS/Q0401"/>
    <n v="3"/>
    <m/>
    <m/>
    <m/>
    <m/>
    <m/>
    <n v="5"/>
    <n v="1"/>
    <s v="5th pass preferably"/>
    <m/>
    <m/>
    <n v="220"/>
    <m/>
    <m/>
    <m/>
    <m/>
    <m/>
    <m/>
    <m/>
    <s v="III"/>
    <m/>
    <m/>
    <m/>
    <m/>
    <s v="No"/>
    <m/>
    <s v="9th Meeting"/>
    <m/>
    <m/>
    <m/>
    <m/>
  </r>
  <r>
    <n v="1117"/>
    <x v="14"/>
    <s v="Packer"/>
    <s v="HCS/Q9701"/>
    <n v="3"/>
    <m/>
    <m/>
    <m/>
    <m/>
    <m/>
    <n v="5"/>
    <n v="1"/>
    <s v="8th Class ,Preferably"/>
    <n v="41"/>
    <n v="104"/>
    <n v="145"/>
    <m/>
    <m/>
    <m/>
    <m/>
    <m/>
    <s v="Yes"/>
    <m/>
    <s v="II"/>
    <m/>
    <m/>
    <m/>
    <m/>
    <s v="No"/>
    <m/>
    <m/>
    <m/>
    <m/>
    <m/>
    <m/>
  </r>
  <r>
    <n v="1118"/>
    <x v="14"/>
    <s v="Painter"/>
    <s v="HCS/Q3101"/>
    <n v="4"/>
    <m/>
    <m/>
    <m/>
    <m/>
    <m/>
    <n v="7"/>
    <n v="1"/>
    <s v="5th Class, Pass (Primary Education)"/>
    <m/>
    <m/>
    <n v="400"/>
    <m/>
    <m/>
    <m/>
    <m/>
    <m/>
    <m/>
    <m/>
    <s v="III"/>
    <m/>
    <m/>
    <m/>
    <m/>
    <s v="No"/>
    <m/>
    <s v="Submitted - 1-Jun-17"/>
    <m/>
    <m/>
    <m/>
    <m/>
  </r>
  <r>
    <n v="1119"/>
    <x v="14"/>
    <s v="Painter/Nakkash"/>
    <s v="HCS/Q4504"/>
    <n v="4"/>
    <m/>
    <m/>
    <m/>
    <m/>
    <m/>
    <n v="4"/>
    <n v="1"/>
    <s v="8th Class ,Preferably"/>
    <m/>
    <m/>
    <n v="135"/>
    <m/>
    <m/>
    <m/>
    <m/>
    <m/>
    <m/>
    <m/>
    <s v="III"/>
    <m/>
    <m/>
    <m/>
    <m/>
    <s v="No"/>
    <m/>
    <m/>
    <m/>
    <m/>
    <m/>
    <m/>
  </r>
  <r>
    <n v="1120"/>
    <x v="14"/>
    <s v="Paper Mache Art Designer "/>
    <s v="HCS/Q4506"/>
    <n v="4"/>
    <m/>
    <m/>
    <m/>
    <m/>
    <m/>
    <n v="4"/>
    <n v="1"/>
    <s v="8th Class ,Preferably"/>
    <m/>
    <m/>
    <n v="125"/>
    <m/>
    <m/>
    <m/>
    <m/>
    <m/>
    <m/>
    <m/>
    <s v="III"/>
    <m/>
    <m/>
    <m/>
    <m/>
    <s v="No"/>
    <m/>
    <m/>
    <m/>
    <m/>
    <m/>
    <m/>
  </r>
  <r>
    <n v="1121"/>
    <x v="14"/>
    <s v="Paper Mache Art Promoter"/>
    <s v="HCS/Q4601"/>
    <n v="6"/>
    <m/>
    <m/>
    <m/>
    <m/>
    <m/>
    <n v="7"/>
    <n v="1"/>
    <s v="12th Class (Science/Commerce)"/>
    <m/>
    <m/>
    <n v="250"/>
    <m/>
    <m/>
    <m/>
    <m/>
    <m/>
    <m/>
    <m/>
    <s v="III"/>
    <m/>
    <m/>
    <m/>
    <m/>
    <s v="No"/>
    <m/>
    <m/>
    <m/>
    <m/>
    <m/>
    <m/>
  </r>
  <r>
    <n v="1122"/>
    <x v="14"/>
    <s v="Pedal-operated M/C Agarbatti Maker"/>
    <s v="HCS/Q7902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123"/>
    <x v="14"/>
    <s v="Piercer &amp; Matcher "/>
    <s v="HCS/Q5406"/>
    <n v="4"/>
    <m/>
    <m/>
    <m/>
    <m/>
    <m/>
    <n v="3"/>
    <n v="1"/>
    <s v="8th Class ,Preferably"/>
    <m/>
    <m/>
    <n v="100"/>
    <m/>
    <m/>
    <m/>
    <m/>
    <m/>
    <m/>
    <m/>
    <s v="II"/>
    <m/>
    <m/>
    <m/>
    <m/>
    <s v="No"/>
    <m/>
    <m/>
    <m/>
    <m/>
    <m/>
    <m/>
  </r>
  <r>
    <n v="1124"/>
    <x v="14"/>
    <s v="Polisher"/>
    <s v="HCS/Q3002"/>
    <n v="4"/>
    <m/>
    <m/>
    <m/>
    <m/>
    <m/>
    <n v="5"/>
    <n v="1"/>
    <s v="5th Stnadard, Pass (Primary Education)"/>
    <m/>
    <m/>
    <n v="250"/>
    <m/>
    <m/>
    <m/>
    <m/>
    <m/>
    <m/>
    <m/>
    <s v="II"/>
    <m/>
    <m/>
    <m/>
    <m/>
    <s v="No"/>
    <m/>
    <m/>
    <m/>
    <m/>
    <m/>
    <m/>
  </r>
  <r>
    <n v="1125"/>
    <x v="14"/>
    <s v="Press man"/>
    <s v="HCS/Q2201"/>
    <n v="4"/>
    <m/>
    <m/>
    <m/>
    <m/>
    <m/>
    <n v="7"/>
    <n v="1"/>
    <s v="8th Class"/>
    <m/>
    <m/>
    <n v="340"/>
    <m/>
    <m/>
    <m/>
    <m/>
    <m/>
    <m/>
    <m/>
    <s v="II"/>
    <m/>
    <m/>
    <m/>
    <m/>
    <s v="No"/>
    <m/>
    <m/>
    <m/>
    <m/>
    <m/>
    <m/>
  </r>
  <r>
    <n v="1126"/>
    <x v="14"/>
    <s v="Product Checker / Quality checker "/>
    <s v="HCS/Q1601"/>
    <n v="4"/>
    <m/>
    <m/>
    <m/>
    <m/>
    <m/>
    <n v="4"/>
    <n v="1"/>
    <s v="8th Class"/>
    <m/>
    <m/>
    <n v="220"/>
    <m/>
    <m/>
    <m/>
    <m/>
    <m/>
    <m/>
    <m/>
    <s v="II"/>
    <m/>
    <m/>
    <m/>
    <m/>
    <s v="No"/>
    <m/>
    <s v="9th Meeting"/>
    <m/>
    <m/>
    <m/>
    <m/>
  </r>
  <r>
    <n v="1127"/>
    <x v="14"/>
    <s v="Quality Check Technician (Ceramics)"/>
    <s v="HCS/Q1001"/>
    <n v="4"/>
    <m/>
    <m/>
    <m/>
    <m/>
    <m/>
    <n v="5"/>
    <n v="1"/>
    <s v="Diploma "/>
    <m/>
    <m/>
    <n v="200"/>
    <m/>
    <m/>
    <m/>
    <m/>
    <m/>
    <m/>
    <m/>
    <s v="III"/>
    <m/>
    <m/>
    <m/>
    <m/>
    <s v="No"/>
    <m/>
    <s v="9th Meeting"/>
    <m/>
    <m/>
    <m/>
    <m/>
  </r>
  <r>
    <n v="1128"/>
    <x v="14"/>
    <s v="Quality Supervisor"/>
    <s v="HCS/Q5501"/>
    <n v="5"/>
    <m/>
    <m/>
    <m/>
    <m/>
    <m/>
    <n v="6"/>
    <n v="1"/>
    <s v="Diploma or certificate courses in related fields"/>
    <m/>
    <m/>
    <n v="250"/>
    <m/>
    <m/>
    <m/>
    <m/>
    <m/>
    <m/>
    <m/>
    <s v="II"/>
    <m/>
    <m/>
    <m/>
    <m/>
    <s v="No"/>
    <m/>
    <m/>
    <m/>
    <m/>
    <m/>
    <m/>
  </r>
  <r>
    <n v="1129"/>
    <x v="14"/>
    <s v="Rubbing Operator"/>
    <s v="HCS/Q4503"/>
    <n v="4"/>
    <m/>
    <m/>
    <m/>
    <m/>
    <m/>
    <n v="4"/>
    <n v="1"/>
    <s v="5th Class, Preferably"/>
    <m/>
    <m/>
    <n v="120"/>
    <m/>
    <m/>
    <m/>
    <m/>
    <m/>
    <m/>
    <m/>
    <s v="III"/>
    <m/>
    <m/>
    <m/>
    <m/>
    <s v="No"/>
    <m/>
    <m/>
    <m/>
    <m/>
    <m/>
    <m/>
  </r>
  <r>
    <n v="1130"/>
    <x v="14"/>
    <s v="Sampler"/>
    <s v="HCS/Q6602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31"/>
    <x v="14"/>
    <s v="Sakhta - Kharadi "/>
    <s v="HCS/Q4403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m/>
    <m/>
    <m/>
    <m/>
    <m/>
  </r>
  <r>
    <n v="1132"/>
    <x v="14"/>
    <s v="Sakhta - Paper Pulp"/>
    <s v="HCS/Q4401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s v="Submitted - 1-Jun-17"/>
    <m/>
    <m/>
    <m/>
    <m/>
  </r>
  <r>
    <n v="1133"/>
    <x v="14"/>
    <s v="Sakhta – Wood"/>
    <s v="HCS/Q4402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m/>
    <m/>
    <m/>
    <m/>
    <m/>
  </r>
  <r>
    <n v="1134"/>
    <x v="14"/>
    <s v="Semi-Mechanized Bamboo Stick Maker"/>
    <s v="HCS/Q7802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135"/>
    <x v="14"/>
    <s v="Seasoning and Chemical Treatment Assistant"/>
    <s v="HCS/Q6801"/>
    <n v="3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36"/>
    <x v="14"/>
    <s v="Shade supervisor"/>
    <s v="HCS/Q5203"/>
    <n v="4"/>
    <m/>
    <m/>
    <m/>
    <m/>
    <m/>
    <n v="5"/>
    <n v="1"/>
    <s v="8th Class ,Preferably"/>
    <m/>
    <m/>
    <n v="150"/>
    <m/>
    <m/>
    <m/>
    <m/>
    <m/>
    <m/>
    <m/>
    <s v="II"/>
    <m/>
    <m/>
    <m/>
    <m/>
    <s v="No"/>
    <m/>
    <m/>
    <m/>
    <m/>
    <m/>
    <m/>
  </r>
  <r>
    <n v="1137"/>
    <x v="14"/>
    <s v="Shade writer "/>
    <s v="HCS/Q5204"/>
    <n v="3"/>
    <m/>
    <m/>
    <m/>
    <m/>
    <m/>
    <n v="5"/>
    <n v="1"/>
    <s v="8th Class ,Preferably"/>
    <m/>
    <m/>
    <n v="245"/>
    <m/>
    <m/>
    <m/>
    <m/>
    <m/>
    <m/>
    <m/>
    <s v="II"/>
    <m/>
    <m/>
    <m/>
    <m/>
    <s v="No"/>
    <m/>
    <m/>
    <m/>
    <m/>
    <m/>
    <m/>
  </r>
  <r>
    <n v="1138"/>
    <x v="14"/>
    <s v="Sieving Artisan (Ceramics)"/>
    <s v="HCS/Q0702"/>
    <n v="3"/>
    <m/>
    <m/>
    <m/>
    <m/>
    <m/>
    <n v="5"/>
    <n v="1"/>
    <s v="5th Class, Preferably"/>
    <m/>
    <m/>
    <n v="210"/>
    <m/>
    <m/>
    <m/>
    <m/>
    <m/>
    <m/>
    <m/>
    <s v="III"/>
    <m/>
    <m/>
    <m/>
    <m/>
    <s v="No"/>
    <m/>
    <m/>
    <m/>
    <m/>
    <m/>
    <m/>
  </r>
  <r>
    <n v="1139"/>
    <x v="14"/>
    <s v="Silver Coating Technician"/>
    <s v="HCS/Q2401"/>
    <n v="4"/>
    <m/>
    <m/>
    <m/>
    <m/>
    <m/>
    <n v="6"/>
    <n v="1"/>
    <s v="8th Class"/>
    <m/>
    <m/>
    <n v="250"/>
    <m/>
    <m/>
    <m/>
    <m/>
    <m/>
    <m/>
    <m/>
    <s v="II"/>
    <m/>
    <m/>
    <m/>
    <m/>
    <s v="No"/>
    <m/>
    <m/>
    <m/>
    <m/>
    <m/>
    <m/>
  </r>
  <r>
    <n v="1140"/>
    <x v="14"/>
    <s v="Sketching and painting artisan (Ceramics)"/>
    <s v="HCS/Q0802"/>
    <n v="4"/>
    <m/>
    <m/>
    <m/>
    <m/>
    <m/>
    <n v="6"/>
    <n v="1"/>
    <s v="5th pass preferably"/>
    <m/>
    <m/>
    <n v="300"/>
    <m/>
    <m/>
    <m/>
    <m/>
    <m/>
    <m/>
    <m/>
    <s v="III"/>
    <m/>
    <m/>
    <m/>
    <m/>
    <s v="No"/>
    <m/>
    <s v="9th Meeting"/>
    <m/>
    <m/>
    <m/>
    <m/>
  </r>
  <r>
    <n v="1141"/>
    <x v="14"/>
    <s v="Stamping operator "/>
    <s v="HCS/Q2802"/>
    <n v="4"/>
    <m/>
    <m/>
    <m/>
    <m/>
    <m/>
    <n v="5"/>
    <n v="1"/>
    <s v="5th Class, Pass (Primary Education)"/>
    <n v="64"/>
    <n v="136"/>
    <n v="200"/>
    <m/>
    <m/>
    <m/>
    <m/>
    <m/>
    <s v="Yes"/>
    <s v="Yes"/>
    <s v="II"/>
    <s v="A"/>
    <s v="Yes"/>
    <m/>
    <m/>
    <s v="Yes"/>
    <m/>
    <s v="Submitted - 1-Jun-17"/>
    <m/>
    <m/>
    <m/>
    <m/>
  </r>
  <r>
    <n v="1142"/>
    <x v="14"/>
    <s v="Stone Cutter (Cutting machine operator) "/>
    <s v="HCS/Q1402"/>
    <n v="3"/>
    <m/>
    <m/>
    <m/>
    <m/>
    <m/>
    <n v="5"/>
    <n v="1"/>
    <s v="5th Class, Preferably"/>
    <m/>
    <m/>
    <n v="220"/>
    <m/>
    <m/>
    <m/>
    <m/>
    <m/>
    <m/>
    <m/>
    <s v="II"/>
    <m/>
    <m/>
    <m/>
    <m/>
    <s v="No"/>
    <m/>
    <s v="9th Meeting"/>
    <m/>
    <m/>
    <m/>
    <m/>
  </r>
  <r>
    <n v="1143"/>
    <x v="14"/>
    <s v="Stone Grinder (Grinding machine operator) "/>
    <s v="HCS/Q1403"/>
    <n v="3"/>
    <m/>
    <m/>
    <m/>
    <m/>
    <m/>
    <n v="5"/>
    <n v="1"/>
    <s v="5th Class"/>
    <m/>
    <m/>
    <n v="220"/>
    <m/>
    <m/>
    <m/>
    <m/>
    <m/>
    <m/>
    <m/>
    <s v="II"/>
    <m/>
    <m/>
    <m/>
    <m/>
    <s v="No"/>
    <m/>
    <s v="9th Meeting"/>
    <m/>
    <m/>
    <m/>
    <m/>
  </r>
  <r>
    <n v="1144"/>
    <x v="14"/>
    <s v="Threading / Drilling Operator"/>
    <s v="HCS/Q2906"/>
    <n v="4"/>
    <m/>
    <m/>
    <m/>
    <m/>
    <m/>
    <n v="5"/>
    <n v="1"/>
    <s v="5th Class, Pass (Primary Education)"/>
    <m/>
    <m/>
    <n v="200"/>
    <m/>
    <m/>
    <m/>
    <m/>
    <m/>
    <m/>
    <m/>
    <s v="II"/>
    <m/>
    <m/>
    <m/>
    <m/>
    <s v="No"/>
    <m/>
    <m/>
    <m/>
    <m/>
    <m/>
    <m/>
  </r>
  <r>
    <n v="1145"/>
    <x v="14"/>
    <s v="Tufted weaving supervisor "/>
    <s v="HCS/Q5411"/>
    <n v="5"/>
    <m/>
    <m/>
    <m/>
    <m/>
    <m/>
    <n v="6"/>
    <n v="1"/>
    <s v="10th Class, Preferably"/>
    <m/>
    <m/>
    <n v="250"/>
    <m/>
    <m/>
    <m/>
    <m/>
    <m/>
    <m/>
    <m/>
    <s v="II"/>
    <m/>
    <m/>
    <m/>
    <m/>
    <s v="No"/>
    <m/>
    <m/>
    <m/>
    <m/>
    <m/>
    <m/>
  </r>
  <r>
    <n v="1146"/>
    <x v="14"/>
    <s v="Tufting Gun Master "/>
    <s v="HCS/Q5409"/>
    <n v="4"/>
    <m/>
    <m/>
    <m/>
    <m/>
    <m/>
    <n v="6"/>
    <n v="1"/>
    <s v="5th Class, Preferably"/>
    <m/>
    <m/>
    <n v="200"/>
    <m/>
    <m/>
    <m/>
    <m/>
    <m/>
    <m/>
    <m/>
    <s v="II"/>
    <m/>
    <m/>
    <m/>
    <m/>
    <s v="No"/>
    <m/>
    <m/>
    <m/>
    <m/>
    <m/>
    <m/>
  </r>
  <r>
    <n v="1147"/>
    <x v="14"/>
    <s v="Washer "/>
    <s v="HCS/Q5301"/>
    <n v="4"/>
    <m/>
    <m/>
    <m/>
    <m/>
    <m/>
    <n v="2"/>
    <n v="1"/>
    <s v="8th Class ,Preferably Pass with ability to read and write about chemicals used"/>
    <m/>
    <m/>
    <n v="150"/>
    <m/>
    <m/>
    <m/>
    <m/>
    <m/>
    <m/>
    <m/>
    <s v="II"/>
    <m/>
    <m/>
    <m/>
    <m/>
    <s v="No"/>
    <m/>
    <m/>
    <m/>
    <m/>
    <m/>
    <m/>
  </r>
  <r>
    <n v="1148"/>
    <x v="14"/>
    <s v="Yarn Opener  "/>
    <s v="HCS/Q5001"/>
    <n v="3"/>
    <m/>
    <m/>
    <m/>
    <m/>
    <m/>
    <n v="3"/>
    <n v="1"/>
    <s v="5th Class, Preferably"/>
    <m/>
    <m/>
    <n v="140"/>
    <m/>
    <m/>
    <m/>
    <m/>
    <m/>
    <m/>
    <m/>
    <s v="II"/>
    <m/>
    <m/>
    <m/>
    <m/>
    <s v="No"/>
    <m/>
    <m/>
    <m/>
    <m/>
    <m/>
    <m/>
  </r>
  <r>
    <n v="1149"/>
    <x v="14"/>
    <s v="Hand Block Printer"/>
    <s v="HCS/Q7201"/>
    <n v="3"/>
    <m/>
    <m/>
    <m/>
    <m/>
    <m/>
    <n v="6"/>
    <n v="1"/>
    <s v="5th Class"/>
    <m/>
    <m/>
    <m/>
    <m/>
    <m/>
    <m/>
    <m/>
    <m/>
    <m/>
    <m/>
    <m/>
    <m/>
    <m/>
    <m/>
    <m/>
    <s v="No"/>
    <m/>
    <m/>
    <m/>
    <m/>
    <m/>
    <m/>
  </r>
  <r>
    <n v="1150"/>
    <x v="14"/>
    <s v="Traditional Hand Embroiderer"/>
    <s v="HCS/Q7301"/>
    <n v="4"/>
    <m/>
    <m/>
    <m/>
    <m/>
    <m/>
    <n v="7"/>
    <n v="1"/>
    <s v="5th Standard, preferably"/>
    <m/>
    <m/>
    <m/>
    <m/>
    <m/>
    <m/>
    <m/>
    <m/>
    <m/>
    <m/>
    <m/>
    <m/>
    <m/>
    <m/>
    <m/>
    <s v="No"/>
    <m/>
    <s v="Submitted - 1-Jun-17"/>
    <m/>
    <m/>
    <m/>
    <m/>
  </r>
  <r>
    <n v="1151"/>
    <x v="14"/>
    <s v="Master Embroiderer"/>
    <s v="HCS/Q7302"/>
    <n v="5"/>
    <m/>
    <m/>
    <m/>
    <m/>
    <m/>
    <n v="8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2"/>
    <x v="14"/>
    <s v="Design Tracer"/>
    <s v="HCS/Q7305"/>
    <n v="3"/>
    <m/>
    <m/>
    <m/>
    <m/>
    <m/>
    <n v="4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3"/>
    <x v="14"/>
    <s v="Embroidery Finisher"/>
    <s v="HCS/Q7306"/>
    <n v="4"/>
    <m/>
    <m/>
    <m/>
    <m/>
    <m/>
    <n v="4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4"/>
    <x v="14"/>
    <s v="Metal Cutting Worker (Manual)"/>
    <s v="HCS/Q2910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d v="2016-08-05T00:00:00"/>
    <m/>
    <m/>
    <m/>
    <m/>
    <m/>
  </r>
  <r>
    <n v="1155"/>
    <x v="14"/>
    <s v="Etching Artisan - Metal ware"/>
    <s v="HCS/Q2909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d v="2016-08-05T00:00:00"/>
    <m/>
    <m/>
    <m/>
    <m/>
    <m/>
  </r>
  <r>
    <n v="1156"/>
    <x v="14"/>
    <s v="Designer (Woodward Products)"/>
    <s v="HCS/Q6601"/>
    <n v="5"/>
    <m/>
    <m/>
    <m/>
    <m/>
    <m/>
    <n v="3"/>
    <n v="1"/>
    <s v="10th Pass, Preferably"/>
    <m/>
    <m/>
    <m/>
    <m/>
    <m/>
    <m/>
    <m/>
    <m/>
    <m/>
    <m/>
    <m/>
    <m/>
    <m/>
    <m/>
    <m/>
    <s v="No"/>
    <d v="2016-08-05T00:00:00"/>
    <m/>
    <m/>
    <m/>
    <m/>
    <m/>
  </r>
  <r>
    <n v="1157"/>
    <x v="14"/>
    <s v="Inlay Artisan - Stonecraft"/>
    <s v="HCS/Q1504"/>
    <n v="4"/>
    <m/>
    <m/>
    <m/>
    <m/>
    <m/>
    <n v="5"/>
    <n v="1"/>
    <s v="5th Standard, preferably"/>
    <m/>
    <m/>
    <m/>
    <m/>
    <m/>
    <m/>
    <m/>
    <m/>
    <m/>
    <m/>
    <m/>
    <m/>
    <m/>
    <m/>
    <m/>
    <s v="No"/>
    <m/>
    <s v="9th Meeting"/>
    <m/>
    <m/>
    <m/>
    <m/>
  </r>
  <r>
    <n v="1158"/>
    <x v="14"/>
    <s v="Applique Artisan"/>
    <s v="HCS/Q 7303"/>
    <n v="4"/>
    <m/>
    <m/>
    <m/>
    <n v="4"/>
    <m/>
    <n v="6"/>
    <n v="1"/>
    <s v="5th Standard"/>
    <m/>
    <m/>
    <m/>
    <m/>
    <m/>
    <m/>
    <m/>
    <m/>
    <m/>
    <m/>
    <s v="II"/>
    <s v="A"/>
    <m/>
    <m/>
    <m/>
    <s v="No"/>
    <d v="2017-09-13T00:00:00"/>
    <m/>
    <m/>
    <m/>
    <m/>
    <m/>
  </r>
  <r>
    <n v="1159"/>
    <x v="14"/>
    <s v="Jute Yarn Hank Dyer"/>
    <s v="HSC/Q7401"/>
    <n v="4"/>
    <m/>
    <m/>
    <m/>
    <n v="7"/>
    <m/>
    <n v="7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0"/>
    <x v="14"/>
    <s v="Jute Handloom Weaver"/>
    <s v="HSC/Q7402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1"/>
    <x v="14"/>
    <s v="Jute Product Stitching Operator"/>
    <s v="HSC/Q7403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2"/>
    <x v="14"/>
    <s v="Jute Screen Printer"/>
    <s v="HSC/Q7404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3"/>
    <x v="14"/>
    <s v="Jute Crafted Product Manufacturing Operator"/>
    <s v="HSC/Q7405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4"/>
    <x v="15"/>
    <s v="Anesthesia Technician"/>
    <s v="HSS/Q2501"/>
    <n v="4"/>
    <m/>
    <m/>
    <m/>
    <m/>
    <m/>
    <n v="10"/>
    <n v="1"/>
    <s v="12th Class in Science"/>
    <m/>
    <m/>
    <n v="1200"/>
    <m/>
    <m/>
    <m/>
    <m/>
    <m/>
    <m/>
    <m/>
    <s v="I"/>
    <m/>
    <m/>
    <m/>
    <m/>
    <s v="No"/>
    <m/>
    <s v="7th Meeting"/>
    <m/>
    <m/>
    <m/>
    <m/>
  </r>
  <r>
    <n v="1165"/>
    <x v="15"/>
    <s v="Assistant Physiotherapist"/>
    <s v="HSS/Q7701"/>
    <n v="4"/>
    <m/>
    <m/>
    <m/>
    <m/>
    <m/>
    <n v="12"/>
    <n v="1"/>
    <s v="12th Class in Science"/>
    <m/>
    <m/>
    <n v="700"/>
    <m/>
    <m/>
    <m/>
    <m/>
    <m/>
    <m/>
    <m/>
    <s v="II"/>
    <m/>
    <m/>
    <m/>
    <m/>
    <s v="Yes"/>
    <m/>
    <s v="7th Meeting"/>
    <m/>
    <m/>
    <m/>
    <m/>
  </r>
  <r>
    <n v="1166"/>
    <x v="15"/>
    <s v="Blood Bank Technician"/>
    <s v="HSS/Q2801"/>
    <n v="4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m/>
    <s v="I"/>
    <m/>
    <m/>
    <m/>
    <m/>
    <s v="No"/>
    <m/>
    <s v="7th Meeting"/>
    <m/>
    <m/>
    <m/>
    <m/>
  </r>
  <r>
    <n v="1167"/>
    <x v="15"/>
    <s v="Cardiac Care Technician"/>
    <s v="HSS/Q0101"/>
    <n v="4"/>
    <m/>
    <m/>
    <m/>
    <m/>
    <m/>
    <n v="17"/>
    <n v="1"/>
    <s v="12th Class in Science Or Level 3 ECG Technician with Experience of minimum 3 Years."/>
    <n v="455"/>
    <n v="385"/>
    <n v="840"/>
    <m/>
    <m/>
    <m/>
    <n v="660"/>
    <m/>
    <s v="Yes"/>
    <m/>
    <s v="I"/>
    <m/>
    <m/>
    <m/>
    <m/>
    <s v="No"/>
    <m/>
    <s v="6th Meeting"/>
    <m/>
    <m/>
    <m/>
    <m/>
  </r>
  <r>
    <n v="1168"/>
    <x v="15"/>
    <s v="Dental Assistant"/>
    <s v="HSS/Q2401"/>
    <n v="4"/>
    <m/>
    <m/>
    <m/>
    <m/>
    <m/>
    <n v="16"/>
    <n v="1"/>
    <s v="10th Class"/>
    <n v="231"/>
    <n v="279"/>
    <n v="510"/>
    <m/>
    <m/>
    <m/>
    <n v="190"/>
    <m/>
    <s v="Yes"/>
    <m/>
    <s v="II"/>
    <m/>
    <m/>
    <s v="Cat 1 (Phase 1)"/>
    <m/>
    <s v="No"/>
    <m/>
    <s v="6th Meeting"/>
    <m/>
    <m/>
    <m/>
    <m/>
  </r>
  <r>
    <n v="1169"/>
    <x v="15"/>
    <s v="Dental Technician"/>
    <s v="HSS/Q5301"/>
    <n v="4"/>
    <m/>
    <m/>
    <m/>
    <m/>
    <m/>
    <n v="13"/>
    <n v="1"/>
    <s v="12th Class or Level 4 Dental Assistant with 2 years of experience in the field"/>
    <m/>
    <m/>
    <n v="700"/>
    <m/>
    <m/>
    <m/>
    <m/>
    <m/>
    <m/>
    <m/>
    <s v="I"/>
    <m/>
    <m/>
    <m/>
    <m/>
    <s v="No"/>
    <m/>
    <s v="8th Meeting"/>
    <m/>
    <m/>
    <m/>
    <m/>
  </r>
  <r>
    <n v="1170"/>
    <x v="15"/>
    <s v="Dento Oral Hygienist"/>
    <s v="HSS/Q2201"/>
    <n v="5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m/>
    <s v="I"/>
    <m/>
    <m/>
    <s v="Addl Ready"/>
    <m/>
    <s v="No"/>
    <m/>
    <s v="8th Meeting"/>
    <m/>
    <m/>
    <m/>
    <m/>
  </r>
  <r>
    <n v="1171"/>
    <x v="15"/>
    <s v="Diabetes Educator"/>
    <s v="HSS/Q8701"/>
    <n v="4"/>
    <m/>
    <m/>
    <m/>
    <m/>
    <m/>
    <n v="8"/>
    <n v="1"/>
    <s v="12th Class in preferably in Science or Home Science"/>
    <n v="135"/>
    <n v="225"/>
    <n v="360"/>
    <m/>
    <m/>
    <m/>
    <m/>
    <m/>
    <s v="Yes"/>
    <s v="Yes"/>
    <s v="II"/>
    <s v="A"/>
    <s v="Yes"/>
    <m/>
    <m/>
    <s v="Yes"/>
    <m/>
    <s v="6th Meeting"/>
    <m/>
    <m/>
    <m/>
    <m/>
  </r>
  <r>
    <n v="1172"/>
    <x v="15"/>
    <s v="Dialysis Technician"/>
    <s v="HSS/Q2701"/>
    <n v="4"/>
    <m/>
    <m/>
    <m/>
    <m/>
    <m/>
    <n v="19"/>
    <n v="1"/>
    <s v="12th Class"/>
    <n v="360"/>
    <n v="240"/>
    <n v="600"/>
    <m/>
    <m/>
    <m/>
    <n v="800"/>
    <m/>
    <s v="Yes"/>
    <m/>
    <s v="I"/>
    <m/>
    <m/>
    <s v="Cat 1 (Phase 1)"/>
    <m/>
    <s v="No"/>
    <m/>
    <s v="6th Meeting"/>
    <m/>
    <m/>
    <m/>
    <m/>
  </r>
  <r>
    <n v="1173"/>
    <x v="15"/>
    <s v="Diet Assistant"/>
    <s v="HSS/Q5201"/>
    <n v="4"/>
    <m/>
    <m/>
    <m/>
    <m/>
    <m/>
    <n v="11"/>
    <n v="1"/>
    <s v="10th Class"/>
    <n v="158"/>
    <n v="322"/>
    <n v="480"/>
    <m/>
    <m/>
    <m/>
    <m/>
    <m/>
    <s v="Yes"/>
    <s v="Yes"/>
    <s v="II"/>
    <s v="A"/>
    <s v="Yes"/>
    <m/>
    <m/>
    <s v="Yes"/>
    <m/>
    <s v="6th Meeting"/>
    <m/>
    <m/>
    <m/>
    <m/>
  </r>
  <r>
    <n v="1174"/>
    <x v="15"/>
    <s v="Emergency Medical Technician - Advanced"/>
    <s v="HSS/Q2302"/>
    <n v="5"/>
    <m/>
    <m/>
    <m/>
    <m/>
    <m/>
    <n v="35"/>
    <n v="1"/>
    <s v="12th Class in Science Or Level 4 EMT  B with the minimum three years of experience"/>
    <n v="306"/>
    <n v="444"/>
    <n v="750"/>
    <m/>
    <m/>
    <m/>
    <n v="250"/>
    <m/>
    <s v="Yes"/>
    <m/>
    <s v="I"/>
    <m/>
    <m/>
    <m/>
    <m/>
    <s v="No"/>
    <m/>
    <s v="6th Meeting"/>
    <m/>
    <m/>
    <m/>
    <m/>
  </r>
  <r>
    <n v="1175"/>
    <x v="15"/>
    <s v="Emergency Medical Technician - Basic"/>
    <s v="HSS/Q2301"/>
    <n v="4"/>
    <m/>
    <m/>
    <m/>
    <m/>
    <m/>
    <n v="33"/>
    <n v="1"/>
    <s v="12th Class in Science"/>
    <n v="100"/>
    <n v="260"/>
    <n v="360"/>
    <m/>
    <m/>
    <m/>
    <m/>
    <m/>
    <s v="Yes"/>
    <s v="Yes"/>
    <s v="I"/>
    <s v="C"/>
    <s v="Yes"/>
    <m/>
    <m/>
    <s v="Yes"/>
    <m/>
    <s v="6th Meeting"/>
    <m/>
    <m/>
    <m/>
    <m/>
  </r>
  <r>
    <n v="1176"/>
    <x v="15"/>
    <s v="Front Line Health Worker "/>
    <s v="HSS/Q8601"/>
    <n v="3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m/>
    <s v="Yes"/>
    <s v="Yes"/>
    <s v="II"/>
    <s v="A"/>
    <s v="Yes"/>
    <m/>
    <m/>
    <s v="Yes"/>
    <m/>
    <s v="7th Meeting"/>
    <m/>
    <m/>
    <m/>
    <m/>
  </r>
  <r>
    <n v="1177"/>
    <x v="15"/>
    <s v="General Duty Assistant"/>
    <s v="HSS/Q5101"/>
    <n v="4"/>
    <m/>
    <m/>
    <m/>
    <m/>
    <m/>
    <n v="21"/>
    <n v="1"/>
    <s v="10th Class ,Preferably but Class VIII is also considered in certain situations"/>
    <n v="100"/>
    <n v="320"/>
    <n v="420"/>
    <m/>
    <m/>
    <m/>
    <m/>
    <m/>
    <s v="Yes"/>
    <s v="Yes"/>
    <s v="II"/>
    <s v="A"/>
    <s v="Yes"/>
    <m/>
    <m/>
    <s v="Yes"/>
    <m/>
    <s v="6th Meeting"/>
    <m/>
    <m/>
    <m/>
    <m/>
  </r>
  <r>
    <n v="1178"/>
    <x v="15"/>
    <s v="Histotechnician"/>
    <s v="HSS/Q0401"/>
    <n v="5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m/>
    <s v="I"/>
    <m/>
    <m/>
    <m/>
    <m/>
    <s v="No"/>
    <m/>
    <s v="7th Meeting"/>
    <m/>
    <m/>
    <m/>
    <m/>
  </r>
  <r>
    <n v="1179"/>
    <x v="15"/>
    <s v="Home Health Aide"/>
    <s v="HSS/Q5102"/>
    <n v="4"/>
    <m/>
    <m/>
    <m/>
    <m/>
    <m/>
    <n v="15"/>
    <n v="1"/>
    <s v="10th Class preferably but Class VIII in certain cases"/>
    <n v="120"/>
    <n v="240"/>
    <n v="360"/>
    <m/>
    <m/>
    <m/>
    <m/>
    <m/>
    <s v="Yes"/>
    <s v="Yes"/>
    <s v="II"/>
    <s v="A"/>
    <s v="Yes"/>
    <m/>
    <m/>
    <s v="Yes"/>
    <m/>
    <s v="6th Meeting"/>
    <m/>
    <m/>
    <m/>
    <m/>
  </r>
  <r>
    <n v="1180"/>
    <x v="15"/>
    <s v="Medical Equipment Technician (Basic Clinical Equipment) "/>
    <s v="HSS/Q5601"/>
    <n v="3"/>
    <m/>
    <m/>
    <m/>
    <m/>
    <m/>
    <n v="7"/>
    <n v="1"/>
    <s v="12th Class preferably but 10th Class in certain cases"/>
    <m/>
    <m/>
    <n v="600"/>
    <m/>
    <m/>
    <m/>
    <m/>
    <m/>
    <m/>
    <m/>
    <s v="I"/>
    <m/>
    <m/>
    <m/>
    <m/>
    <s v="No"/>
    <m/>
    <s v="7th Meeting"/>
    <m/>
    <m/>
    <m/>
    <m/>
  </r>
  <r>
    <n v="1181"/>
    <x v="15"/>
    <s v="Medical Laboratory Technician"/>
    <s v="HSS/Q0301"/>
    <n v="4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m/>
    <s v="Yes"/>
    <m/>
    <s v="I"/>
    <m/>
    <m/>
    <s v="Addl Ready"/>
    <m/>
    <s v="No"/>
    <m/>
    <s v="6th Meeting"/>
    <m/>
    <m/>
    <m/>
    <m/>
  </r>
  <r>
    <n v="1182"/>
    <x v="15"/>
    <s v="Medical Records &amp; health Information Technician"/>
    <s v="HSS/Q5501"/>
    <n v="4"/>
    <m/>
    <m/>
    <m/>
    <m/>
    <m/>
    <n v="10"/>
    <n v="1"/>
    <s v="12th Class in Science"/>
    <n v="600"/>
    <n v="300"/>
    <n v="900"/>
    <m/>
    <m/>
    <m/>
    <n v="400"/>
    <m/>
    <s v="Yes"/>
    <m/>
    <s v="I"/>
    <m/>
    <m/>
    <s v="Cat 1 (Phase 1)"/>
    <m/>
    <s v="No"/>
    <m/>
    <s v="6th Meeting"/>
    <m/>
    <m/>
    <m/>
    <m/>
  </r>
  <r>
    <n v="1183"/>
    <x v="15"/>
    <s v="Mental Health Counsellor"/>
    <s v="HSS/Q2901"/>
    <n v="4"/>
    <m/>
    <m/>
    <m/>
    <m/>
    <m/>
    <n v="13"/>
    <n v="1"/>
    <s v="Bachelor’s degree in counselling/psychology/health"/>
    <m/>
    <m/>
    <m/>
    <m/>
    <m/>
    <m/>
    <m/>
    <m/>
    <m/>
    <m/>
    <s v="I"/>
    <m/>
    <m/>
    <m/>
    <m/>
    <s v="No"/>
    <m/>
    <m/>
    <m/>
    <m/>
    <m/>
    <m/>
  </r>
  <r>
    <n v="1184"/>
    <x v="15"/>
    <s v="Operating Theatre Technician"/>
    <s v="HSS/Q2601"/>
    <n v="4"/>
    <m/>
    <m/>
    <m/>
    <m/>
    <m/>
    <n v="17"/>
    <n v="1"/>
    <s v="discipline/social science(any one of these) and RCI License"/>
    <m/>
    <m/>
    <n v="1200"/>
    <m/>
    <m/>
    <m/>
    <m/>
    <m/>
    <m/>
    <m/>
    <s v="I"/>
    <m/>
    <m/>
    <m/>
    <m/>
    <s v="No"/>
    <m/>
    <s v="7th Meeting"/>
    <m/>
    <m/>
    <m/>
    <m/>
  </r>
  <r>
    <n v="1185"/>
    <x v="15"/>
    <s v="Pharmacy  Assistant"/>
    <s v="HSS/Q5401"/>
    <n v="4"/>
    <m/>
    <m/>
    <m/>
    <m/>
    <m/>
    <n v="7"/>
    <n v="1"/>
    <s v="12th Class in science ,Preferably"/>
    <n v="110"/>
    <n v="315"/>
    <n v="425"/>
    <m/>
    <m/>
    <m/>
    <m/>
    <m/>
    <s v="Yes"/>
    <s v="Yes"/>
    <s v="II"/>
    <s v="A"/>
    <s v="Yes"/>
    <m/>
    <m/>
    <s v="Yes"/>
    <m/>
    <s v="7th Meeting"/>
    <m/>
    <m/>
    <m/>
    <m/>
  </r>
  <r>
    <n v="1186"/>
    <x v="15"/>
    <s v="Phlebotomy Technician"/>
    <s v="HSS/Q0501"/>
    <n v="3"/>
    <m/>
    <m/>
    <m/>
    <m/>
    <m/>
    <n v="18"/>
    <n v="1"/>
    <s v="12th Class"/>
    <n v="178"/>
    <n v="182"/>
    <n v="360"/>
    <m/>
    <m/>
    <m/>
    <n v="240"/>
    <m/>
    <s v="Yes"/>
    <m/>
    <s v="I"/>
    <m/>
    <m/>
    <s v="Cat 1 (Phase 1)"/>
    <m/>
    <s v="No"/>
    <m/>
    <s v="6th Meeting"/>
    <m/>
    <m/>
    <m/>
    <m/>
  </r>
  <r>
    <n v="1187"/>
    <x v="15"/>
    <s v="Radiology Technician"/>
    <s v="HSS/Q0201"/>
    <n v="4"/>
    <m/>
    <m/>
    <m/>
    <m/>
    <m/>
    <n v="14"/>
    <n v="1"/>
    <s v="12th Class in Science or NSQF Level 3 X  ray Technician with 2 years of experience in the field"/>
    <n v="395"/>
    <n v="445"/>
    <n v="840"/>
    <m/>
    <m/>
    <m/>
    <m/>
    <n v="660"/>
    <s v="Yes"/>
    <m/>
    <s v="I"/>
    <m/>
    <m/>
    <m/>
    <m/>
    <s v="No"/>
    <m/>
    <s v="6th Meeting"/>
    <m/>
    <m/>
    <m/>
    <m/>
  </r>
  <r>
    <n v="1188"/>
    <x v="15"/>
    <s v="Refractionist"/>
    <s v="HSS/Q3002"/>
    <n v="4"/>
    <m/>
    <m/>
    <m/>
    <m/>
    <m/>
    <n v="16"/>
    <n v="1"/>
    <s v="12th Class in Science Or Level 3 Vision technician with minimum three year of experience"/>
    <m/>
    <m/>
    <n v="1200"/>
    <m/>
    <m/>
    <m/>
    <m/>
    <m/>
    <m/>
    <m/>
    <s v="I"/>
    <m/>
    <m/>
    <m/>
    <m/>
    <s v="No"/>
    <m/>
    <s v="7th Meeting"/>
    <m/>
    <m/>
    <m/>
    <m/>
  </r>
  <r>
    <n v="1189"/>
    <x v="15"/>
    <s v="Speech Audio Therapy Assistant"/>
    <s v="HSS/Q7601"/>
    <n v="4"/>
    <m/>
    <m/>
    <m/>
    <m/>
    <m/>
    <n v="5"/>
    <n v="1"/>
    <s v="12th Class"/>
    <m/>
    <m/>
    <n v="1000"/>
    <m/>
    <m/>
    <m/>
    <m/>
    <m/>
    <m/>
    <m/>
    <s v="II"/>
    <m/>
    <m/>
    <m/>
    <m/>
    <s v="No"/>
    <m/>
    <s v="7th Meeting"/>
    <m/>
    <m/>
    <m/>
    <m/>
  </r>
  <r>
    <n v="1190"/>
    <x v="15"/>
    <s v="Vision Technician"/>
    <s v="HSS/Q3001"/>
    <n v="3"/>
    <m/>
    <m/>
    <m/>
    <m/>
    <m/>
    <n v="12"/>
    <n v="1"/>
    <s v="12th Class, Preferably in Science , but 10th Class is also considered in certain"/>
    <n v="110"/>
    <n v="315"/>
    <n v="425"/>
    <m/>
    <m/>
    <m/>
    <m/>
    <m/>
    <s v="Yes"/>
    <s v="Yes"/>
    <s v="I"/>
    <s v="C"/>
    <s v="Yes"/>
    <m/>
    <m/>
    <s v="Yes"/>
    <m/>
    <s v="6th Meeting"/>
    <m/>
    <m/>
    <m/>
    <m/>
  </r>
  <r>
    <n v="1191"/>
    <x v="15"/>
    <s v="X- ray Technician"/>
    <s v="HSS/Q0701"/>
    <n v="3"/>
    <m/>
    <m/>
    <m/>
    <m/>
    <m/>
    <n v="14"/>
    <n v="1"/>
    <s v="12th Class, Preferably in Science , but 10th Class is also considered in certain"/>
    <n v="181"/>
    <n v="179"/>
    <n v="360"/>
    <m/>
    <m/>
    <m/>
    <n v="240"/>
    <m/>
    <s v="Yes"/>
    <m/>
    <s v="I"/>
    <m/>
    <m/>
    <s v="Cat 1 (Phase 1)"/>
    <m/>
    <s v="No"/>
    <m/>
    <s v="12th Meeting"/>
    <m/>
    <m/>
    <m/>
    <m/>
  </r>
  <r>
    <n v="1192"/>
    <x v="15"/>
    <s v="Geriatric Aide"/>
    <s v="HSS/Q6001"/>
    <n v="5"/>
    <m/>
    <m/>
    <m/>
    <n v="8"/>
    <m/>
    <n v="8"/>
    <n v="1"/>
    <s v="Class X_x000a__x000a_Or_x000a__x000a_NSQF level 4 certified Home Health Aide or General Duty Assistant with 1 year of working experience_x000a_"/>
    <n v="210"/>
    <n v="270"/>
    <n v="480"/>
    <m/>
    <m/>
    <m/>
    <n v="120"/>
    <m/>
    <s v="Yes"/>
    <m/>
    <s v="II"/>
    <s v="B"/>
    <m/>
    <m/>
    <m/>
    <s v="No"/>
    <d v="2017-09-13T00:00:00"/>
    <m/>
    <m/>
    <m/>
    <m/>
    <m/>
  </r>
  <r>
    <n v="1193"/>
    <x v="16"/>
    <s v="Assistant Technician-Drilling (Oil &amp; Gas)"/>
    <s v="HYC/Q 0101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d v="2017-10-25T00:00:00"/>
    <s v="18th Meeting"/>
    <m/>
    <m/>
    <m/>
    <s v="QPs were first approved by NSQC and then by QRC"/>
  </r>
  <r>
    <n v="1194"/>
    <x v="16"/>
    <s v="Assistant Technician-Production (Oil &amp; Gas)"/>
    <s v="HYC/Q 0102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d v="2017-10-25T00:00:00"/>
    <s v="18th Meeting"/>
    <m/>
    <m/>
    <m/>
    <s v="QPs were first approved by NSQC and then by QRC"/>
  </r>
  <r>
    <n v="1195"/>
    <x v="16"/>
    <s v="Retail Outlet Attendant (Oil &amp; Gas)"/>
    <s v="HYC/Q 3101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6"/>
    <x v="16"/>
    <s v="Retail Outlet Supervisor (Oil &amp; Gas)"/>
    <s v="HYC/Q 3102"/>
    <n v="5"/>
    <m/>
    <m/>
    <m/>
    <n v="7"/>
    <m/>
    <n v="7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7"/>
    <x v="16"/>
    <s v="LPG Delivery Personnel"/>
    <s v="HYC/Q 3201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8"/>
    <x v="16"/>
    <s v="LPG Supervisor"/>
    <s v="HYC/Q 3202"/>
    <n v="5"/>
    <m/>
    <m/>
    <m/>
    <n v="7"/>
    <m/>
    <n v="7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9"/>
    <x v="16"/>
    <s v="Tank Lorry Driver-Petroleum Products"/>
    <s v="HYC/Q 3301"/>
    <n v="4"/>
    <m/>
    <m/>
    <m/>
    <n v="5"/>
    <m/>
    <n v="5"/>
    <n v="1"/>
    <s v="Class VIII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0"/>
    <x v="16"/>
    <s v="Industrial Electrician (Oil &amp; Gas)"/>
    <s v="HYC/Q 6101"/>
    <n v="4"/>
    <m/>
    <m/>
    <m/>
    <n v="4"/>
    <m/>
    <n v="4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1"/>
    <x v="16"/>
    <s v="Pipe Fitter – City Gas Distribution"/>
    <s v="HYC/Q 6102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2"/>
    <x v="16"/>
    <s v="Pipe Fitter (Oil &amp; Gas)"/>
    <s v="HYC/Q 6103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3"/>
    <x v="16"/>
    <s v="Industrial Welder (Oil &amp; Gas)"/>
    <s v="HYC/Q 9101"/>
    <n v="4"/>
    <m/>
    <m/>
    <m/>
    <n v="6"/>
    <m/>
    <n v="6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4"/>
    <x v="17"/>
    <s v="Backhoe Loader Operator"/>
    <s v="IES/Q0101"/>
    <n v="4"/>
    <m/>
    <m/>
    <m/>
    <m/>
    <m/>
    <n v="4"/>
    <n v="1"/>
    <s v="8th Class ,Preferably"/>
    <n v="60"/>
    <n v="150"/>
    <n v="210"/>
    <m/>
    <m/>
    <m/>
    <m/>
    <m/>
    <s v="Yes"/>
    <s v="Yes"/>
    <s v="I"/>
    <s v="C"/>
    <s v="Yes"/>
    <m/>
    <s v="CEQ103"/>
    <s v="Yes"/>
    <m/>
    <s v="7th Meeting"/>
    <m/>
    <m/>
    <m/>
    <m/>
  </r>
  <r>
    <n v="1205"/>
    <x v="17"/>
    <s v="Compactor Operator"/>
    <s v="IES/Q0106"/>
    <n v="4"/>
    <m/>
    <m/>
    <m/>
    <m/>
    <m/>
    <n v="4"/>
    <n v="1"/>
    <s v="8th Class ,Preferably"/>
    <m/>
    <m/>
    <n v="208"/>
    <m/>
    <m/>
    <m/>
    <m/>
    <m/>
    <m/>
    <m/>
    <s v="I"/>
    <m/>
    <m/>
    <m/>
    <m/>
    <s v="Yes"/>
    <m/>
    <s v="7th Meeting"/>
    <m/>
    <m/>
    <m/>
    <m/>
  </r>
  <r>
    <n v="1206"/>
    <x v="17"/>
    <s v="Concrete Pump Operator"/>
    <s v="IES/Q0107"/>
    <n v="4"/>
    <m/>
    <m/>
    <m/>
    <m/>
    <m/>
    <n v="4"/>
    <n v="1"/>
    <s v="8th Class ,Preferably"/>
    <n v="57"/>
    <n v="135"/>
    <n v="192"/>
    <m/>
    <m/>
    <m/>
    <m/>
    <m/>
    <s v="Yes"/>
    <m/>
    <s v="I"/>
    <m/>
    <m/>
    <s v="Addl Ready"/>
    <m/>
    <s v="Yes"/>
    <m/>
    <s v="7th Meeting"/>
    <m/>
    <m/>
    <m/>
    <m/>
  </r>
  <r>
    <n v="1207"/>
    <x v="17"/>
    <s v="Crawler Crane Operator"/>
    <s v="IES/Q0110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203"/>
    <s v="Yes"/>
    <m/>
    <s v="7th Meeting"/>
    <m/>
    <m/>
    <m/>
    <m/>
  </r>
  <r>
    <n v="1208"/>
    <x v="17"/>
    <s v="Excavator Operator"/>
    <s v="IES/Q0103"/>
    <n v="4"/>
    <m/>
    <m/>
    <m/>
    <m/>
    <m/>
    <n v="4"/>
    <n v="1"/>
    <s v="10th Class  Valid Driving License "/>
    <n v="60"/>
    <n v="150"/>
    <n v="210"/>
    <m/>
    <m/>
    <m/>
    <m/>
    <m/>
    <s v="Yes"/>
    <s v="Yes"/>
    <s v="I"/>
    <s v="C"/>
    <s v="Yes"/>
    <m/>
    <s v="CEQ104"/>
    <s v="Yes"/>
    <m/>
    <s v="7th Meeting"/>
    <m/>
    <m/>
    <m/>
    <m/>
  </r>
  <r>
    <n v="1209"/>
    <x v="17"/>
    <s v="Hydra Crane Operator"/>
    <s v="IES/Q0108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102"/>
    <s v="Yes"/>
    <m/>
    <s v="7th Meeting"/>
    <m/>
    <m/>
    <m/>
    <m/>
  </r>
  <r>
    <n v="1210"/>
    <x v="17"/>
    <s v="Junior Backhoe Operator"/>
    <s v="IES/Q0102"/>
    <n v="3"/>
    <m/>
    <m/>
    <m/>
    <m/>
    <m/>
    <n v="4"/>
    <n v="1"/>
    <s v="8th Class ,Preferably"/>
    <n v="40"/>
    <n v="110"/>
    <n v="150"/>
    <m/>
    <m/>
    <m/>
    <m/>
    <m/>
    <s v="Yes"/>
    <s v="Yes"/>
    <s v="I"/>
    <s v="C"/>
    <s v="Yes"/>
    <m/>
    <m/>
    <s v="Yes"/>
    <m/>
    <s v="7th Meeting"/>
    <m/>
    <m/>
    <m/>
    <m/>
  </r>
  <r>
    <n v="1211"/>
    <x v="17"/>
    <s v="Junior Excavator Operator"/>
    <s v="IES/Q0104"/>
    <n v="3"/>
    <m/>
    <m/>
    <m/>
    <m/>
    <m/>
    <n v="4"/>
    <n v="1"/>
    <s v="8th Class ,Preferably"/>
    <n v="60"/>
    <n v="110"/>
    <n v="170"/>
    <m/>
    <m/>
    <m/>
    <m/>
    <m/>
    <s v="Yes"/>
    <s v="Yes"/>
    <s v="I"/>
    <s v="C"/>
    <s v="Yes"/>
    <m/>
    <m/>
    <s v="Yes"/>
    <m/>
    <s v="7th Meeting"/>
    <m/>
    <m/>
    <m/>
    <m/>
  </r>
  <r>
    <n v="1212"/>
    <x v="17"/>
    <s v="Junior Mechanic – Elec/Electronics/ Instruments"/>
    <s v="IES/Q1106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3"/>
    <x v="17"/>
    <s v="Junior Mechanic (Engine)"/>
    <s v="IES/Q1102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4"/>
    <x v="17"/>
    <s v="Junior Mechanic (Hydraulic)"/>
    <s v="IES/Q1104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5"/>
    <x v="17"/>
    <s v="Junior Operator Crane"/>
    <s v="IES/Q0111"/>
    <n v="3"/>
    <m/>
    <m/>
    <m/>
    <m/>
    <m/>
    <n v="4"/>
    <n v="1"/>
    <s v="8th Class ,Preferably"/>
    <n v="40"/>
    <n v="110"/>
    <n v="150"/>
    <m/>
    <m/>
    <m/>
    <m/>
    <m/>
    <s v="Yes"/>
    <s v="Yes"/>
    <s v="I"/>
    <s v="C"/>
    <s v="Yes"/>
    <m/>
    <m/>
    <s v="Yes"/>
    <m/>
    <s v="7th Meeting"/>
    <m/>
    <m/>
    <m/>
    <m/>
  </r>
  <r>
    <n v="1216"/>
    <x v="17"/>
    <s v="Mechanic (Electrical/Electronics/Instrumentation)"/>
    <s v="IES/Q1105"/>
    <n v="4"/>
    <m/>
    <m/>
    <m/>
    <m/>
    <m/>
    <n v="3"/>
    <n v="1"/>
    <s v="ITI/Diploma in Electrical/Electronic/Instrumentation, Preferably"/>
    <m/>
    <m/>
    <n v="120"/>
    <m/>
    <m/>
    <m/>
    <m/>
    <m/>
    <m/>
    <m/>
    <s v="I"/>
    <m/>
    <m/>
    <m/>
    <s v="CEQ101, CEQ102"/>
    <s v="Yes"/>
    <m/>
    <s v="7th Meeting"/>
    <m/>
    <m/>
    <m/>
    <m/>
  </r>
  <r>
    <n v="1217"/>
    <x v="17"/>
    <s v="Mechanic (Engine)"/>
    <s v="IES/Q1101"/>
    <n v="4"/>
    <m/>
    <m/>
    <m/>
    <m/>
    <m/>
    <n v="3"/>
    <n v="1"/>
    <s v="Preferably ITI/ Diploma in Diesel Engine Mechanic"/>
    <n v="36"/>
    <n v="84"/>
    <n v="120"/>
    <m/>
    <m/>
    <m/>
    <m/>
    <m/>
    <s v="Yes"/>
    <m/>
    <s v="I"/>
    <m/>
    <m/>
    <m/>
    <s v="CEQ101, CEQ102"/>
    <s v="Yes"/>
    <m/>
    <s v="7th Meeting"/>
    <m/>
    <m/>
    <m/>
    <m/>
  </r>
  <r>
    <n v="1218"/>
    <x v="17"/>
    <s v="Mechanic (Hydraulic)"/>
    <s v="IES/Q1103"/>
    <n v="4"/>
    <m/>
    <m/>
    <m/>
    <m/>
    <m/>
    <n v="3"/>
    <n v="1"/>
    <s v="Preferably ITI/ Diploma in Hydraulic Mechanic"/>
    <m/>
    <m/>
    <n v="120"/>
    <m/>
    <m/>
    <m/>
    <m/>
    <m/>
    <m/>
    <m/>
    <s v="I"/>
    <m/>
    <m/>
    <m/>
    <s v="CEQ101, CEQ102"/>
    <s v="Yes"/>
    <m/>
    <s v="7th Meeting"/>
    <m/>
    <m/>
    <m/>
    <m/>
  </r>
  <r>
    <n v="1219"/>
    <x v="17"/>
    <s v="Supervisor (Plant &amp; Machinery)"/>
    <s v="IES/Q0201"/>
    <n v="7"/>
    <m/>
    <m/>
    <m/>
    <m/>
    <m/>
    <n v="4"/>
    <n v="1"/>
    <s v="Preferably Diploma in Mechanical/ Automobile Engineering"/>
    <m/>
    <m/>
    <n v="120"/>
    <m/>
    <m/>
    <m/>
    <m/>
    <m/>
    <m/>
    <m/>
    <s v="I"/>
    <m/>
    <m/>
    <m/>
    <m/>
    <s v="Yes"/>
    <m/>
    <s v="7th Meeting"/>
    <m/>
    <m/>
    <m/>
    <m/>
  </r>
  <r>
    <n v="1220"/>
    <x v="17"/>
    <s v="Supervisor Maintenance (Infrastructure Equipment)"/>
    <s v="IES/Q1201"/>
    <n v="7"/>
    <m/>
    <m/>
    <m/>
    <m/>
    <m/>
    <n v="3"/>
    <n v="1"/>
    <s v="Preferably Diploma in Mechanical/ Electrical/ Automobile Engineering"/>
    <m/>
    <m/>
    <n v="120"/>
    <m/>
    <m/>
    <m/>
    <m/>
    <m/>
    <m/>
    <m/>
    <s v="I"/>
    <m/>
    <m/>
    <m/>
    <m/>
    <s v="Yes"/>
    <m/>
    <s v="7th Meeting"/>
    <m/>
    <m/>
    <m/>
    <m/>
  </r>
  <r>
    <n v="1221"/>
    <x v="17"/>
    <s v="Tyre Mounted Crane Operator"/>
    <s v="IES/Q0109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203"/>
    <s v="Yes"/>
    <m/>
    <s v="7th Meeting"/>
    <m/>
    <m/>
    <m/>
    <m/>
  </r>
  <r>
    <n v="1222"/>
    <x v="17"/>
    <s v="Wheel Loader Operator"/>
    <s v="IES/Q0105"/>
    <n v="4"/>
    <m/>
    <m/>
    <m/>
    <m/>
    <m/>
    <n v="4"/>
    <n v="1"/>
    <s v="8th Class ,Preferably"/>
    <m/>
    <m/>
    <n v="208"/>
    <m/>
    <m/>
    <m/>
    <m/>
    <m/>
    <m/>
    <m/>
    <s v="I"/>
    <m/>
    <m/>
    <m/>
    <m/>
    <s v="Yes"/>
    <m/>
    <s v="7th Meeting"/>
    <m/>
    <m/>
    <m/>
    <m/>
  </r>
  <r>
    <n v="1223"/>
    <x v="17"/>
    <s v="Crusher Operator"/>
    <s v="IES/Q0112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Submitted - 16 Jun-17"/>
    <m/>
    <m/>
    <m/>
    <m/>
  </r>
  <r>
    <n v="1224"/>
    <x v="17"/>
    <s v="Junior Crusher  Operator"/>
    <s v="IES/Q0113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Submitted - 16 Jun-17"/>
    <m/>
    <m/>
    <m/>
    <m/>
  </r>
  <r>
    <n v="1225"/>
    <x v="17"/>
    <s v="Hot Mix Plant Operator"/>
    <s v="IES/Q0114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26"/>
    <x v="17"/>
    <s v="Junior Hot Mix Plant Operator"/>
    <s v="IES/Q0115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18th Meeting"/>
    <m/>
    <m/>
    <m/>
    <m/>
  </r>
  <r>
    <n v="1227"/>
    <x v="17"/>
    <s v="Batching Plant Operator"/>
    <s v="IES/Q0116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28"/>
    <x v="17"/>
    <s v="Junior  Batching Plant Operator"/>
    <s v="IES/Q0117"/>
    <n v="3"/>
    <m/>
    <m/>
    <m/>
    <m/>
    <m/>
    <n v="4"/>
    <n v="1"/>
    <s v="8th Class, Preferably"/>
    <n v="40"/>
    <n v="110"/>
    <n v="150"/>
    <m/>
    <m/>
    <m/>
    <m/>
    <m/>
    <s v="Yes"/>
    <s v="Yes"/>
    <s v="I"/>
    <s v="C"/>
    <s v="Yes"/>
    <m/>
    <m/>
    <s v="Yes"/>
    <m/>
    <s v="18th Meeting"/>
    <m/>
    <m/>
    <m/>
    <m/>
  </r>
  <r>
    <n v="1229"/>
    <x v="17"/>
    <s v="Transit Mixer Operator"/>
    <s v="IES/Q0118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30"/>
    <x v="17"/>
    <s v="Junior Transit Mixer Operator"/>
    <s v="IES/Q0119"/>
    <n v="3"/>
    <m/>
    <m/>
    <m/>
    <m/>
    <m/>
    <n v="4"/>
    <n v="1"/>
    <s v="8th Class, Preferably"/>
    <n v="40"/>
    <n v="110"/>
    <n v="150"/>
    <m/>
    <m/>
    <m/>
    <m/>
    <m/>
    <s v="Yes"/>
    <s v="Yes"/>
    <s v="I"/>
    <s v="C"/>
    <s v="Yes"/>
    <m/>
    <m/>
    <s v="Yes"/>
    <m/>
    <s v="18th Meeting"/>
    <m/>
    <m/>
    <m/>
    <m/>
  </r>
  <r>
    <n v="1231"/>
    <x v="17"/>
    <s v="Paver Operator"/>
    <s v="IES/Q0120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32"/>
    <x v="17"/>
    <s v="Junior Paver Operator/ Screed man"/>
    <s v="IES/Q0121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18th Meeting"/>
    <m/>
    <m/>
    <m/>
    <m/>
  </r>
  <r>
    <n v="1233"/>
    <x v="18"/>
    <s v="Industrial Automation Specialist"/>
    <s v="IAS/Q8005"/>
    <n v="5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s v="No"/>
    <m/>
    <s v="Submitted - 27 Jun-17"/>
    <m/>
    <m/>
    <m/>
    <m/>
  </r>
  <r>
    <n v="1234"/>
    <x v="18"/>
    <s v="Building Automation Specialist"/>
    <s v="IAS/Q3006"/>
    <n v="5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s v="No"/>
    <m/>
    <s v="Submitted - 27 Jun-17"/>
    <m/>
    <m/>
    <m/>
    <m/>
  </r>
  <r>
    <n v="1235"/>
    <x v="18"/>
    <s v="Calibration Technician(Thermal)"/>
    <s v="IAS/Q5001"/>
    <n v="4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m/>
    <s v="No"/>
    <m/>
    <s v="Submitted - 27 Jun-17"/>
    <m/>
    <m/>
    <m/>
    <m/>
  </r>
  <r>
    <n v="1236"/>
    <x v="18"/>
    <s v="Junior Instrumentation Technician(Process Control)"/>
    <s v="IAS/Q3003"/>
    <n v="3"/>
    <m/>
    <m/>
    <m/>
    <m/>
    <m/>
    <n v="5"/>
    <n v="1"/>
    <s v="12th pass"/>
    <m/>
    <m/>
    <n v="248"/>
    <m/>
    <m/>
    <m/>
    <m/>
    <m/>
    <m/>
    <m/>
    <m/>
    <m/>
    <m/>
    <m/>
    <m/>
    <s v="No"/>
    <m/>
    <s v="Submitted - 27 Jun-17"/>
    <m/>
    <m/>
    <m/>
    <m/>
  </r>
  <r>
    <n v="1237"/>
    <x v="18"/>
    <s v="Instrumentation Technician (Control Valves)"/>
    <s v="IAS/Q3001"/>
    <n v="4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m/>
    <s v="No"/>
    <m/>
    <s v="Submitted - 27 Jun-17"/>
    <m/>
    <m/>
    <m/>
    <m/>
  </r>
  <r>
    <n v="1238"/>
    <x v="19"/>
    <s v="Battery Anchorage Regulator"/>
    <s v="ISC/Q0202"/>
    <n v="4"/>
    <m/>
    <m/>
    <m/>
    <m/>
    <m/>
    <n v="5"/>
    <n v="1"/>
    <s v="ITI Pass Diploma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39"/>
    <x v="19"/>
    <s v="Battery Operator"/>
    <s v="ISC/Q0201"/>
    <n v="5"/>
    <m/>
    <m/>
    <m/>
    <m/>
    <m/>
    <n v="5"/>
    <n v="1"/>
    <s v="ITI Pass Diploma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40"/>
    <x v="19"/>
    <s v="Bearing maintenance"/>
    <s v="ISC/Q0906"/>
    <n v="3"/>
    <m/>
    <m/>
    <m/>
    <m/>
    <m/>
    <n v="5"/>
    <n v="1"/>
    <s v="10th Class"/>
    <n v="80"/>
    <n v="220"/>
    <n v="300"/>
    <m/>
    <m/>
    <m/>
    <m/>
    <m/>
    <s v="Yes"/>
    <s v="Yes"/>
    <s v="I"/>
    <s v="A"/>
    <s v="Yes"/>
    <m/>
    <m/>
    <s v="Yes"/>
    <m/>
    <s v="7th Meeting"/>
    <m/>
    <m/>
    <m/>
    <m/>
  </r>
  <r>
    <n v="1241"/>
    <x v="19"/>
    <s v="Belt conveyor maintenance"/>
    <s v="ISC/Q0904"/>
    <n v="3"/>
    <m/>
    <m/>
    <m/>
    <m/>
    <m/>
    <n v="5"/>
    <n v="1"/>
    <s v="10th Class"/>
    <m/>
    <m/>
    <n v="190"/>
    <m/>
    <m/>
    <m/>
    <m/>
    <m/>
    <m/>
    <m/>
    <s v="I"/>
    <m/>
    <m/>
    <m/>
    <m/>
    <s v="No"/>
    <m/>
    <s v="7th Meeting"/>
    <m/>
    <m/>
    <m/>
    <m/>
  </r>
  <r>
    <n v="1242"/>
    <x v="19"/>
    <s v="Cast House Junior  Operator"/>
    <s v="ISC/Q0406"/>
    <n v="2"/>
    <m/>
    <m/>
    <m/>
    <m/>
    <m/>
    <n v="4"/>
    <n v="1"/>
    <s v="Class 8th Pass , Class 10th Pass  and 18 years of age"/>
    <m/>
    <m/>
    <n v="150"/>
    <m/>
    <m/>
    <m/>
    <m/>
    <m/>
    <m/>
    <m/>
    <s v="I"/>
    <m/>
    <m/>
    <m/>
    <m/>
    <s v="No"/>
    <m/>
    <s v="8th Meeting"/>
    <m/>
    <m/>
    <m/>
    <m/>
  </r>
  <r>
    <n v="1243"/>
    <x v="19"/>
    <s v="Cast House Senior Operator"/>
    <s v="ISC/Q0407"/>
    <n v="4"/>
    <m/>
    <m/>
    <m/>
    <m/>
    <m/>
    <n v="5"/>
    <n v="1"/>
    <s v="Class 10th Pass, ITI Pass and 18 years of age"/>
    <m/>
    <m/>
    <n v="190"/>
    <m/>
    <m/>
    <m/>
    <m/>
    <m/>
    <m/>
    <m/>
    <s v="I"/>
    <m/>
    <m/>
    <m/>
    <m/>
    <s v="No"/>
    <m/>
    <s v="8th Meeting"/>
    <m/>
    <m/>
    <m/>
    <m/>
  </r>
  <r>
    <n v="1244"/>
    <x v="19"/>
    <s v="Coil Packaging Operator: Rolling Mills"/>
    <s v="ISC/Q0702"/>
    <n v="3"/>
    <m/>
    <m/>
    <m/>
    <m/>
    <m/>
    <n v="7"/>
    <n v="1"/>
    <s v="10th Class"/>
    <m/>
    <m/>
    <n v="190"/>
    <m/>
    <m/>
    <m/>
    <m/>
    <m/>
    <m/>
    <m/>
    <s v="I"/>
    <m/>
    <m/>
    <m/>
    <m/>
    <s v="No"/>
    <m/>
    <s v="7th Meeting"/>
    <m/>
    <m/>
    <m/>
    <m/>
  </r>
  <r>
    <n v="1245"/>
    <x v="19"/>
    <s v="Control Room Operator"/>
    <s v="ISC/Q0409"/>
    <n v="5"/>
    <m/>
    <m/>
    <m/>
    <m/>
    <m/>
    <n v="3"/>
    <n v="1"/>
    <s v="ITI Pass/ Diploma in Engineering, B.E. / _x000a_B. Tech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46"/>
    <x v="19"/>
    <s v="Control Room Operator for Agglomeration"/>
    <s v="ISC/Q0301"/>
    <n v="5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m/>
    <s v="I"/>
    <m/>
    <m/>
    <m/>
    <m/>
    <s v="No"/>
    <m/>
    <s v="8th Meeting"/>
    <m/>
    <m/>
    <m/>
    <m/>
  </r>
  <r>
    <n v="1247"/>
    <x v="19"/>
    <s v="Conveyor and Other Bulk Material Handling Technician"/>
    <s v="ISC/Q0103"/>
    <n v="3"/>
    <m/>
    <m/>
    <m/>
    <m/>
    <m/>
    <n v="3"/>
    <n v="1"/>
    <s v="10th Class"/>
    <m/>
    <m/>
    <m/>
    <m/>
    <m/>
    <m/>
    <m/>
    <m/>
    <m/>
    <m/>
    <m/>
    <m/>
    <m/>
    <m/>
    <m/>
    <s v="No"/>
    <m/>
    <m/>
    <m/>
    <m/>
    <m/>
    <m/>
  </r>
  <r>
    <n v="1248"/>
    <x v="19"/>
    <s v="Conveyor operation and maintenance"/>
    <s v="ISC/Q0902"/>
    <n v="3"/>
    <m/>
    <m/>
    <m/>
    <m/>
    <m/>
    <n v="6"/>
    <n v="1"/>
    <s v="10th Class"/>
    <m/>
    <m/>
    <n v="270"/>
    <m/>
    <m/>
    <m/>
    <m/>
    <m/>
    <m/>
    <m/>
    <s v="I"/>
    <m/>
    <m/>
    <m/>
    <m/>
    <s v="No"/>
    <m/>
    <s v="7th Meeting"/>
    <m/>
    <m/>
    <m/>
    <m/>
  </r>
  <r>
    <n v="1249"/>
    <x v="19"/>
    <s v="Dumper Operator"/>
    <s v="ISC/Q0403"/>
    <n v="4"/>
    <m/>
    <m/>
    <m/>
    <m/>
    <m/>
    <n v="5"/>
    <n v="1"/>
    <s v="8th Class, Driving Licence"/>
    <m/>
    <m/>
    <n v="190"/>
    <m/>
    <m/>
    <m/>
    <m/>
    <m/>
    <m/>
    <m/>
    <s v="I"/>
    <m/>
    <m/>
    <s v="Addl Ready"/>
    <m/>
    <s v="Yes"/>
    <m/>
    <s v="7th Meeting"/>
    <s v="Tentative"/>
    <d v="2017-10-10T00:00:00"/>
    <m/>
    <m/>
  </r>
  <r>
    <n v="1250"/>
    <x v="19"/>
    <s v="EOT/ Overhead crane operator"/>
    <s v="ISC/Q0901"/>
    <n v="3"/>
    <m/>
    <m/>
    <m/>
    <m/>
    <m/>
    <n v="4"/>
    <n v="1"/>
    <s v="10th Class"/>
    <n v="66"/>
    <n v="206"/>
    <n v="272"/>
    <m/>
    <m/>
    <m/>
    <m/>
    <m/>
    <s v="Yes"/>
    <m/>
    <s v="I"/>
    <m/>
    <m/>
    <s v="Addl Ready"/>
    <m/>
    <s v="Yes"/>
    <m/>
    <s v="7th Meeting"/>
    <m/>
    <m/>
    <m/>
    <m/>
  </r>
  <r>
    <n v="1251"/>
    <x v="19"/>
    <s v="Excavator Operator"/>
    <s v="ISC/Q0404"/>
    <n v="3"/>
    <m/>
    <m/>
    <m/>
    <m/>
    <m/>
    <n v="5"/>
    <n v="1"/>
    <s v="10th Class  Valid Driving License "/>
    <m/>
    <m/>
    <n v="300"/>
    <m/>
    <m/>
    <m/>
    <m/>
    <m/>
    <m/>
    <m/>
    <s v="I"/>
    <m/>
    <m/>
    <m/>
    <m/>
    <s v="No"/>
    <m/>
    <s v="7th Meeting"/>
    <m/>
    <m/>
    <m/>
    <m/>
  </r>
  <r>
    <n v="1252"/>
    <x v="19"/>
    <s v="Fitter - Instrumentation"/>
    <s v="ISC/Q1102"/>
    <n v="3"/>
    <m/>
    <m/>
    <m/>
    <m/>
    <m/>
    <n v="4"/>
    <n v="1"/>
    <s v="10th Class (Science) "/>
    <n v="70"/>
    <n v="230"/>
    <n v="300"/>
    <m/>
    <m/>
    <m/>
    <m/>
    <m/>
    <s v="Yes"/>
    <s v="Yes"/>
    <s v="I"/>
    <s v="A"/>
    <s v="Yes"/>
    <m/>
    <m/>
    <s v="Yes"/>
    <m/>
    <s v="7th Meeting"/>
    <m/>
    <m/>
    <m/>
    <m/>
  </r>
  <r>
    <n v="1253"/>
    <x v="19"/>
    <s v="Fitter &amp; Maintenance Water Cooling"/>
    <s v="ISC/Q0820"/>
    <n v="4"/>
    <m/>
    <m/>
    <m/>
    <m/>
    <m/>
    <n v="5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54"/>
    <x v="19"/>
    <s v="Fitter : Hydraulic &amp; Pneumatic System"/>
    <s v="ISC/Q0903"/>
    <n v="4"/>
    <m/>
    <m/>
    <m/>
    <m/>
    <m/>
    <n v="6"/>
    <n v="1"/>
    <s v="ITI "/>
    <m/>
    <m/>
    <n v="500"/>
    <m/>
    <m/>
    <m/>
    <m/>
    <m/>
    <m/>
    <m/>
    <s v="I"/>
    <s v="B"/>
    <m/>
    <m/>
    <m/>
    <s v="No"/>
    <m/>
    <s v="7th Meeting"/>
    <m/>
    <m/>
    <m/>
    <m/>
  </r>
  <r>
    <n v="1255"/>
    <x v="19"/>
    <s v="Fitter : Levelling , alignment , balancing"/>
    <s v="ISC/Q0905"/>
    <n v="3"/>
    <m/>
    <m/>
    <m/>
    <m/>
    <m/>
    <n v="5"/>
    <n v="1"/>
    <s v="10th Class"/>
    <n v="100"/>
    <n v="230"/>
    <n v="330"/>
    <m/>
    <m/>
    <m/>
    <m/>
    <m/>
    <s v="Yes"/>
    <s v="Yes"/>
    <s v="I"/>
    <s v="A"/>
    <s v="Yes"/>
    <m/>
    <m/>
    <s v="Yes"/>
    <m/>
    <s v="7th Meeting"/>
    <m/>
    <m/>
    <m/>
    <m/>
  </r>
  <r>
    <n v="1256"/>
    <x v="19"/>
    <s v="Fitter Electrical Assembly"/>
    <s v="ISC/Q1001"/>
    <n v="3"/>
    <m/>
    <m/>
    <m/>
    <m/>
    <m/>
    <n v="9"/>
    <n v="1"/>
    <s v="12th Class (Science)/ ITI"/>
    <n v="75"/>
    <n v="235"/>
    <n v="310"/>
    <m/>
    <m/>
    <m/>
    <m/>
    <m/>
    <s v="Yes"/>
    <s v="Yes"/>
    <s v="I"/>
    <s v="A"/>
    <s v="Yes"/>
    <m/>
    <m/>
    <s v="Yes"/>
    <m/>
    <s v="7th Meeting"/>
    <m/>
    <m/>
    <m/>
    <m/>
  </r>
  <r>
    <n v="1257"/>
    <x v="19"/>
    <s v="Fitter Electronic Assembly"/>
    <s v="ISC/Q1101"/>
    <n v="3"/>
    <m/>
    <m/>
    <m/>
    <m/>
    <m/>
    <n v="3"/>
    <n v="1"/>
    <s v="12th Class (Science)/ ITI  "/>
    <n v="80"/>
    <n v="220"/>
    <n v="300"/>
    <m/>
    <m/>
    <m/>
    <m/>
    <m/>
    <s v="Yes"/>
    <s v="Yes"/>
    <s v="I"/>
    <s v="A"/>
    <s v="Yes"/>
    <m/>
    <m/>
    <s v="Yes"/>
    <m/>
    <s v="7th Meeting"/>
    <m/>
    <m/>
    <m/>
    <m/>
  </r>
  <r>
    <n v="1258"/>
    <x v="19"/>
    <s v="Fitter: Heating Insulation"/>
    <s v="ISC/Q0819"/>
    <n v="3"/>
    <m/>
    <m/>
    <m/>
    <m/>
    <m/>
    <n v="5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59"/>
    <x v="19"/>
    <s v="Fitter Maintenance: Ferro Alloys"/>
    <s v="ISC/Q5501"/>
    <n v="3"/>
    <m/>
    <m/>
    <m/>
    <m/>
    <m/>
    <n v="8"/>
    <n v="1"/>
    <s v="Class 10th Pass ITI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60"/>
    <x v="19"/>
    <s v="Fluid Management Operator: Rolling Mills"/>
    <s v="ISC/Q0703"/>
    <n v="4"/>
    <m/>
    <m/>
    <m/>
    <m/>
    <m/>
    <n v="5"/>
    <n v="1"/>
    <s v="12th Class (Science) "/>
    <m/>
    <m/>
    <n v="500"/>
    <m/>
    <m/>
    <m/>
    <m/>
    <m/>
    <m/>
    <m/>
    <s v="I"/>
    <m/>
    <m/>
    <m/>
    <m/>
    <s v="No"/>
    <m/>
    <s v="7th Meeting"/>
    <m/>
    <m/>
    <m/>
    <m/>
  </r>
  <r>
    <n v="1261"/>
    <x v="19"/>
    <s v="Furnace Operator: Ferro Alloys"/>
    <s v="ISC/Q5303"/>
    <n v="4"/>
    <m/>
    <m/>
    <m/>
    <m/>
    <m/>
    <n v="3"/>
    <n v="1"/>
    <s v="ITI / 10th Pass"/>
    <m/>
    <m/>
    <m/>
    <m/>
    <m/>
    <m/>
    <m/>
    <m/>
    <m/>
    <m/>
    <m/>
    <m/>
    <m/>
    <m/>
    <m/>
    <s v="No"/>
    <m/>
    <m/>
    <m/>
    <m/>
    <m/>
    <m/>
  </r>
  <r>
    <n v="1262"/>
    <x v="19"/>
    <s v="Heating Regulator"/>
    <s v="ISC/Q0203"/>
    <n v="4"/>
    <m/>
    <m/>
    <m/>
    <m/>
    <m/>
    <n v="4"/>
    <n v="1"/>
    <s v="ITI pass and 18 years of age"/>
    <m/>
    <m/>
    <m/>
    <m/>
    <m/>
    <m/>
    <m/>
    <m/>
    <m/>
    <m/>
    <s v="I"/>
    <m/>
    <m/>
    <m/>
    <m/>
    <s v="No"/>
    <m/>
    <s v="8th Meeting"/>
    <m/>
    <m/>
    <m/>
    <m/>
  </r>
  <r>
    <n v="1263"/>
    <x v="19"/>
    <s v="House Keeping with Mechanised Equipment"/>
    <s v="ISC/Q0408"/>
    <n v="2"/>
    <m/>
    <m/>
    <m/>
    <m/>
    <m/>
    <n v="5"/>
    <n v="1"/>
    <s v="Class 8th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64"/>
    <x v="19"/>
    <s v="Laboratory  Technician - Physical Analysis"/>
    <s v="ISC/Q0801"/>
    <n v="3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m/>
    <s v="I"/>
    <m/>
    <m/>
    <m/>
    <m/>
    <s v="No"/>
    <m/>
    <s v="8th Meeting"/>
    <m/>
    <m/>
    <m/>
    <m/>
  </r>
  <r>
    <n v="1265"/>
    <x v="19"/>
    <s v="Lancing &amp; Scarfing Operator"/>
    <s v="ISC/Q0304"/>
    <n v="3"/>
    <m/>
    <m/>
    <m/>
    <m/>
    <m/>
    <n v="4"/>
    <n v="1"/>
    <s v="Class 8th pass, preferably"/>
    <m/>
    <m/>
    <m/>
    <m/>
    <m/>
    <m/>
    <m/>
    <m/>
    <m/>
    <m/>
    <m/>
    <m/>
    <m/>
    <m/>
    <m/>
    <s v="No"/>
    <m/>
    <m/>
    <m/>
    <m/>
    <m/>
    <m/>
  </r>
  <r>
    <n v="1266"/>
    <x v="19"/>
    <s v="Locomotive Driver"/>
    <s v="ISC/Q0402"/>
    <n v="4"/>
    <m/>
    <m/>
    <m/>
    <m/>
    <m/>
    <n v="4"/>
    <n v="1"/>
    <s v="10th Class"/>
    <m/>
    <m/>
    <m/>
    <m/>
    <m/>
    <m/>
    <m/>
    <m/>
    <m/>
    <m/>
    <s v="I"/>
    <m/>
    <m/>
    <m/>
    <m/>
    <s v="No"/>
    <m/>
    <s v="8th Meeting"/>
    <m/>
    <m/>
    <m/>
    <m/>
  </r>
  <r>
    <n v="1267"/>
    <x v="19"/>
    <s v="Iron &amp; Steel: Machinist"/>
    <s v="ISC/Q0909"/>
    <n v="3"/>
    <m/>
    <m/>
    <m/>
    <m/>
    <m/>
    <n v="10"/>
    <n v="1"/>
    <s v="12th Class, Preferably"/>
    <n v="120"/>
    <n v="270"/>
    <n v="390"/>
    <m/>
    <m/>
    <m/>
    <m/>
    <m/>
    <s v="Yes"/>
    <s v="Yes"/>
    <s v="I"/>
    <s v="A"/>
    <s v="Yes"/>
    <m/>
    <m/>
    <s v="Yes"/>
    <m/>
    <s v="7th Meeting"/>
    <m/>
    <m/>
    <m/>
    <m/>
  </r>
  <r>
    <n v="1268"/>
    <x v="19"/>
    <s v="Manual Packaging &amp; Marking Operations"/>
    <s v="ISC/Q0704"/>
    <n v="2"/>
    <m/>
    <m/>
    <m/>
    <m/>
    <m/>
    <n v="4"/>
    <n v="1"/>
    <s v="Class 8th Pass and 18 years of age"/>
    <n v="66"/>
    <n v="204"/>
    <n v="270"/>
    <m/>
    <m/>
    <m/>
    <m/>
    <m/>
    <s v="Yes"/>
    <m/>
    <s v="I"/>
    <m/>
    <m/>
    <m/>
    <m/>
    <s v="Yes"/>
    <m/>
    <s v="8th Meeting"/>
    <m/>
    <m/>
    <m/>
    <m/>
  </r>
  <r>
    <n v="1269"/>
    <x v="19"/>
    <s v="Iron &amp; Steel: Marker &amp; Signage Painter"/>
    <s v="ISC/Q0913"/>
    <n v="2"/>
    <m/>
    <m/>
    <m/>
    <m/>
    <m/>
    <n v="4"/>
    <n v="1"/>
    <s v="8th Class"/>
    <m/>
    <m/>
    <n v="240"/>
    <m/>
    <m/>
    <m/>
    <m/>
    <m/>
    <m/>
    <m/>
    <s v="I"/>
    <m/>
    <m/>
    <m/>
    <m/>
    <s v="No"/>
    <m/>
    <s v="8th Meeting"/>
    <m/>
    <m/>
    <m/>
    <m/>
  </r>
  <r>
    <n v="1270"/>
    <x v="19"/>
    <s v="Mobile equipment maintenance"/>
    <s v="ISC/Q0907"/>
    <n v="3"/>
    <m/>
    <m/>
    <m/>
    <m/>
    <m/>
    <n v="5"/>
    <n v="1"/>
    <s v="10th Class"/>
    <m/>
    <m/>
    <n v="380"/>
    <m/>
    <m/>
    <m/>
    <m/>
    <m/>
    <m/>
    <m/>
    <s v="I"/>
    <m/>
    <m/>
    <m/>
    <m/>
    <s v="No"/>
    <m/>
    <s v="7th Meeting"/>
    <m/>
    <m/>
    <m/>
    <m/>
  </r>
  <r>
    <n v="1271"/>
    <x v="19"/>
    <s v="Mobile Equipment Operator"/>
    <s v="ISC/Q0401"/>
    <n v="3"/>
    <m/>
    <m/>
    <m/>
    <m/>
    <m/>
    <n v="5"/>
    <n v="1"/>
    <s v="10th Class Pass"/>
    <m/>
    <m/>
    <n v="500"/>
    <m/>
    <m/>
    <m/>
    <m/>
    <m/>
    <m/>
    <m/>
    <s v="I"/>
    <m/>
    <m/>
    <m/>
    <m/>
    <s v="No"/>
    <m/>
    <s v="8th Meeting"/>
    <m/>
    <m/>
    <m/>
    <m/>
  </r>
  <r>
    <n v="1272"/>
    <x v="19"/>
    <s v="Pipeline Fitter &amp; Maintenance"/>
    <s v="ISC/Q0813"/>
    <n v="3"/>
    <m/>
    <m/>
    <m/>
    <m/>
    <m/>
    <n v="6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73"/>
    <x v="19"/>
    <s v="Iron &amp; Steel: Plasma Cutter"/>
    <s v="ISC/Q0910"/>
    <n v="4"/>
    <m/>
    <m/>
    <m/>
    <m/>
    <m/>
    <n v="4"/>
    <n v="1"/>
    <s v="ITI/12th Standard with Science pass (and no vertigo problem), preferably"/>
    <n v="68"/>
    <n v="212"/>
    <n v="280"/>
    <m/>
    <m/>
    <m/>
    <m/>
    <m/>
    <s v="Yes"/>
    <s v="Yes"/>
    <s v="I"/>
    <s v="A"/>
    <s v="Yes"/>
    <m/>
    <m/>
    <s v="Yes"/>
    <m/>
    <s v="7th Meeting"/>
    <m/>
    <m/>
    <m/>
    <m/>
  </r>
  <r>
    <n v="1274"/>
    <x v="19"/>
    <s v="Process Operator "/>
    <s v="ISC/Q0701"/>
    <n v="5"/>
    <m/>
    <m/>
    <m/>
    <m/>
    <m/>
    <n v="4"/>
    <n v="1"/>
    <s v="ITI "/>
    <m/>
    <m/>
    <n v="500"/>
    <m/>
    <m/>
    <m/>
    <m/>
    <m/>
    <m/>
    <m/>
    <s v="I"/>
    <m/>
    <m/>
    <m/>
    <m/>
    <s v="No"/>
    <m/>
    <s v="7th Meeting"/>
    <m/>
    <m/>
    <m/>
    <m/>
  </r>
  <r>
    <n v="1275"/>
    <x v="19"/>
    <s v="Raw Material Handling Operator "/>
    <s v="ISC/Q0101"/>
    <n v="2"/>
    <m/>
    <m/>
    <m/>
    <m/>
    <m/>
    <n v="5"/>
    <n v="1"/>
    <s v="10th Class"/>
    <m/>
    <m/>
    <m/>
    <m/>
    <m/>
    <m/>
    <m/>
    <m/>
    <m/>
    <m/>
    <m/>
    <m/>
    <m/>
    <m/>
    <m/>
    <s v="No"/>
    <m/>
    <m/>
    <m/>
    <m/>
    <m/>
    <m/>
  </r>
  <r>
    <n v="1276"/>
    <x v="19"/>
    <s v="Refractory Bricks Layer"/>
    <s v="ISC/Q1201"/>
    <n v="3"/>
    <m/>
    <m/>
    <m/>
    <m/>
    <m/>
    <n v="5"/>
    <n v="1"/>
    <s v="Class 10th Pass Class 12th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77"/>
    <x v="19"/>
    <s v="Reversing System Maintenance"/>
    <s v="ISC/Q0204"/>
    <n v="2"/>
    <m/>
    <m/>
    <m/>
    <m/>
    <m/>
    <n v="3"/>
    <n v="1"/>
    <s v="Class 10th Pass  Class 12th Pass and 18 years of age"/>
    <m/>
    <m/>
    <n v="340"/>
    <m/>
    <m/>
    <m/>
    <m/>
    <m/>
    <m/>
    <m/>
    <s v="I"/>
    <m/>
    <m/>
    <m/>
    <m/>
    <s v="No"/>
    <m/>
    <s v="8th Meeting"/>
    <m/>
    <m/>
    <m/>
    <m/>
  </r>
  <r>
    <n v="1278"/>
    <x v="19"/>
    <s v="Rigger : Rigging of heavy material"/>
    <s v="ISC/Q0908"/>
    <n v="3"/>
    <m/>
    <m/>
    <m/>
    <m/>
    <m/>
    <n v="4"/>
    <n v="1"/>
    <s v="10th Class"/>
    <n v="70"/>
    <n v="180"/>
    <n v="250"/>
    <m/>
    <m/>
    <m/>
    <m/>
    <m/>
    <s v="Yes"/>
    <s v="Yes"/>
    <s v="I"/>
    <s v="A"/>
    <s v="Yes"/>
    <m/>
    <m/>
    <s v="Yes"/>
    <m/>
    <s v="7th Meeting"/>
    <m/>
    <m/>
    <m/>
    <m/>
  </r>
  <r>
    <n v="1279"/>
    <x v="19"/>
    <s v="Screen &amp; Crusher Operator"/>
    <s v="ISC/Q0102"/>
    <n v="3"/>
    <m/>
    <m/>
    <m/>
    <m/>
    <m/>
    <n v="5"/>
    <n v="1"/>
    <s v="Class 10th Pass ITI Pass and 18 years of age"/>
    <m/>
    <m/>
    <n v="310"/>
    <m/>
    <m/>
    <m/>
    <m/>
    <m/>
    <m/>
    <m/>
    <s v="I"/>
    <m/>
    <m/>
    <m/>
    <m/>
    <s v="No"/>
    <m/>
    <s v="8th Meeting"/>
    <m/>
    <m/>
    <m/>
    <m/>
  </r>
  <r>
    <n v="1280"/>
    <x v="19"/>
    <s v="Shift In Charge – Furnace – Ferro Alloys"/>
    <s v="ISC/Q5301"/>
    <n v="5"/>
    <m/>
    <m/>
    <m/>
    <m/>
    <m/>
    <n v="6"/>
    <n v="1"/>
    <s v="Diploma (Mech/Metallurgy/Electrical)"/>
    <m/>
    <m/>
    <n v="500"/>
    <m/>
    <m/>
    <m/>
    <m/>
    <m/>
    <m/>
    <m/>
    <s v="I"/>
    <m/>
    <m/>
    <m/>
    <m/>
    <s v="No"/>
    <m/>
    <s v="8th Meeting"/>
    <m/>
    <m/>
    <m/>
    <m/>
  </r>
  <r>
    <n v="1281"/>
    <x v="19"/>
    <s v="Stacker / Reclaimer Operator"/>
    <s v="ISC/Q0104"/>
    <n v="3"/>
    <m/>
    <m/>
    <m/>
    <m/>
    <m/>
    <n v="4"/>
    <n v="1"/>
    <s v="ITI (Mechanical) pass Diploma (Mechanical / Electrical) Pass and 18 years of age"/>
    <m/>
    <m/>
    <n v="310"/>
    <m/>
    <m/>
    <m/>
    <m/>
    <m/>
    <m/>
    <m/>
    <s v="I"/>
    <m/>
    <m/>
    <m/>
    <m/>
    <s v="No"/>
    <m/>
    <s v="8th Meeting"/>
    <m/>
    <m/>
    <m/>
    <m/>
  </r>
  <r>
    <n v="1282"/>
    <x v="19"/>
    <s v="Stoking Car Operator: Ferro Alloys"/>
    <s v="ISC/Q5302"/>
    <n v="3"/>
    <m/>
    <m/>
    <m/>
    <m/>
    <m/>
    <n v="5"/>
    <n v="1"/>
    <s v="10th Class  Valid Driving License "/>
    <m/>
    <m/>
    <n v="340"/>
    <m/>
    <m/>
    <m/>
    <m/>
    <m/>
    <m/>
    <m/>
    <s v="I"/>
    <m/>
    <m/>
    <m/>
    <m/>
    <s v="No"/>
    <m/>
    <s v="7th Meeting"/>
    <m/>
    <m/>
    <m/>
    <m/>
  </r>
  <r>
    <n v="1283"/>
    <x v="19"/>
    <s v="Supervisor - Refractory Brick Laying"/>
    <s v="ISC/Q1203"/>
    <n v="5"/>
    <m/>
    <m/>
    <m/>
    <m/>
    <m/>
    <n v="5"/>
    <n v="1"/>
    <s v="B.Sc /Diploma Pass B.Tech/B.E Pass and 18 years of age"/>
    <m/>
    <m/>
    <n v="400"/>
    <m/>
    <m/>
    <m/>
    <m/>
    <m/>
    <m/>
    <m/>
    <s v="I"/>
    <m/>
    <m/>
    <m/>
    <m/>
    <s v="No"/>
    <m/>
    <s v="8th Meeting"/>
    <m/>
    <m/>
    <m/>
    <m/>
  </r>
  <r>
    <n v="1284"/>
    <x v="19"/>
    <s v="Technician Furnace Transformer: Ferro Alloys"/>
    <s v="ISC/Q5601"/>
    <n v="4"/>
    <m/>
    <m/>
    <m/>
    <m/>
    <m/>
    <n v="6"/>
    <n v="1"/>
    <s v="ITI (Electrical/Electronics) "/>
    <m/>
    <m/>
    <n v="500"/>
    <m/>
    <m/>
    <m/>
    <m/>
    <m/>
    <m/>
    <m/>
    <s v="I"/>
    <m/>
    <m/>
    <m/>
    <m/>
    <s v="No"/>
    <m/>
    <s v="8th Meeting"/>
    <m/>
    <m/>
    <m/>
    <m/>
  </r>
  <r>
    <n v="1285"/>
    <x v="19"/>
    <s v="Gas Tungsten Arc Welding"/>
    <s v="ISC/Q0911"/>
    <n v="4"/>
    <m/>
    <m/>
    <m/>
    <m/>
    <m/>
    <n v="4"/>
    <n v="1"/>
    <s v="Class 10th pass"/>
    <n v="80"/>
    <n v="300"/>
    <n v="380"/>
    <m/>
    <m/>
    <m/>
    <m/>
    <m/>
    <s v="Yes"/>
    <s v="Yes"/>
    <s v="I"/>
    <s v="C"/>
    <s v="Yes"/>
    <m/>
    <m/>
    <s v="Yes"/>
    <m/>
    <s v="7th Meeting"/>
    <m/>
    <m/>
    <m/>
    <m/>
  </r>
  <r>
    <n v="1286"/>
    <x v="19"/>
    <s v="Iron &amp; Steel: Utility Hand-Plant Operations"/>
    <s v="ISC/Q0410"/>
    <n v="1"/>
    <m/>
    <m/>
    <m/>
    <m/>
    <m/>
    <n v="5"/>
    <n v="1"/>
    <s v="8th Class"/>
    <n v="70"/>
    <n v="170"/>
    <n v="240"/>
    <m/>
    <m/>
    <m/>
    <m/>
    <m/>
    <s v="Yes"/>
    <s v="Yes"/>
    <s v="I"/>
    <m/>
    <m/>
    <m/>
    <m/>
    <s v="Yes"/>
    <m/>
    <s v="8th Meeting"/>
    <m/>
    <m/>
    <m/>
    <m/>
  </r>
  <r>
    <n v="1287"/>
    <x v="20"/>
    <s v="Analyst"/>
    <s v="SSC/Q0701"/>
    <n v="7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m/>
    <s v="No"/>
    <m/>
    <s v="8th Meeting"/>
    <m/>
    <m/>
    <m/>
    <m/>
  </r>
  <r>
    <n v="1288"/>
    <x v="20"/>
    <s v="Analyst - Research"/>
    <s v="SSC/Q2601"/>
    <n v="7"/>
    <m/>
    <m/>
    <m/>
    <m/>
    <m/>
    <n v="8"/>
    <n v="1"/>
    <s v="Bachelor's Degree in any discipline"/>
    <m/>
    <m/>
    <n v="400"/>
    <m/>
    <m/>
    <m/>
    <m/>
    <m/>
    <m/>
    <m/>
    <m/>
    <m/>
    <m/>
    <m/>
    <m/>
    <s v="No"/>
    <m/>
    <s v="8th Meeting"/>
    <m/>
    <m/>
    <m/>
    <m/>
  </r>
  <r>
    <n v="1289"/>
    <x v="20"/>
    <s v="Application Maintenance Engineer"/>
    <s v="SSC/Q0201"/>
    <n v="7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290"/>
    <x v="20"/>
    <s v="Associate - Analytics"/>
    <s v="SSC/Q2101"/>
    <n v="7"/>
    <m/>
    <m/>
    <m/>
    <m/>
    <m/>
    <n v="7"/>
    <n v="1"/>
    <s v="Bachelor's Degree in Statistics/ Science/Technology or any other course"/>
    <n v="99"/>
    <n v="301"/>
    <n v="400"/>
    <m/>
    <m/>
    <m/>
    <m/>
    <m/>
    <s v="Yes"/>
    <m/>
    <m/>
    <m/>
    <m/>
    <m/>
    <m/>
    <s v="No"/>
    <m/>
    <s v="8th Meeting"/>
    <m/>
    <m/>
    <m/>
    <m/>
  </r>
  <r>
    <n v="1291"/>
    <x v="20"/>
    <s v="Associate - Clinical Data Management"/>
    <s v="SSC/Q2401"/>
    <n v="7"/>
    <m/>
    <m/>
    <m/>
    <m/>
    <m/>
    <n v="10"/>
    <n v="1"/>
    <s v="Bachelor's Degree in Computer Science/Biology "/>
    <m/>
    <m/>
    <n v="400"/>
    <m/>
    <m/>
    <m/>
    <m/>
    <m/>
    <m/>
    <m/>
    <m/>
    <m/>
    <m/>
    <m/>
    <m/>
    <s v="No"/>
    <m/>
    <s v="8th Meeting"/>
    <m/>
    <m/>
    <m/>
    <m/>
  </r>
  <r>
    <n v="1292"/>
    <x v="20"/>
    <s v="Associate - CRM"/>
    <s v="SSC/Q2202"/>
    <n v="5"/>
    <m/>
    <m/>
    <m/>
    <m/>
    <m/>
    <n v="9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293"/>
    <x v="20"/>
    <s v="Associate - Desktop Publishing(DTP)"/>
    <s v="SSC/Q2702"/>
    <n v="7"/>
    <m/>
    <m/>
    <m/>
    <m/>
    <m/>
    <n v="7"/>
    <n v="1"/>
    <s v="Bachelor's Degree in any discipline "/>
    <m/>
    <m/>
    <n v="400"/>
    <m/>
    <m/>
    <m/>
    <m/>
    <m/>
    <m/>
    <m/>
    <m/>
    <m/>
    <m/>
    <m/>
    <s v="ICT702"/>
    <s v="No"/>
    <m/>
    <s v="8th Meeting"/>
    <m/>
    <m/>
    <m/>
    <m/>
  </r>
  <r>
    <n v="1294"/>
    <x v="20"/>
    <s v="Associate - Editorial"/>
    <s v="SSC/Q2701"/>
    <n v="7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8th Meeting"/>
    <m/>
    <m/>
    <m/>
    <m/>
  </r>
  <r>
    <n v="1295"/>
    <x v="20"/>
    <s v="Associate - HRO"/>
    <s v="SSC/Q2502"/>
    <n v="7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m/>
    <s v="No"/>
    <m/>
    <s v="8th Meeting"/>
    <m/>
    <m/>
    <m/>
    <m/>
  </r>
  <r>
    <n v="1296"/>
    <x v="20"/>
    <s v="Associate - Recruitment"/>
    <s v="SSC/Q2501"/>
    <n v="5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s v="No"/>
    <m/>
    <s v="6th Meeting"/>
    <m/>
    <m/>
    <m/>
    <m/>
  </r>
  <r>
    <n v="1297"/>
    <x v="20"/>
    <s v="Associate - SCM"/>
    <s v="SSC/Q3001"/>
    <n v="7"/>
    <m/>
    <m/>
    <m/>
    <m/>
    <m/>
    <n v="11"/>
    <n v="1"/>
    <s v="Bachelor's Degree in Commerce/ Science"/>
    <m/>
    <m/>
    <n v="400"/>
    <m/>
    <m/>
    <m/>
    <m/>
    <m/>
    <m/>
    <m/>
    <m/>
    <m/>
    <m/>
    <m/>
    <m/>
    <s v="No"/>
    <m/>
    <s v="8th Meeting"/>
    <m/>
    <m/>
    <m/>
    <m/>
  </r>
  <r>
    <n v="1298"/>
    <x v="20"/>
    <s v="Associate - Transactional F&amp;A"/>
    <s v="SSC/Q2301"/>
    <n v="7"/>
    <m/>
    <m/>
    <m/>
    <m/>
    <m/>
    <n v="12"/>
    <n v="1"/>
    <s v="Bachelor's Degree in any discipline"/>
    <m/>
    <m/>
    <n v="400"/>
    <m/>
    <m/>
    <m/>
    <m/>
    <m/>
    <m/>
    <m/>
    <m/>
    <m/>
    <m/>
    <m/>
    <m/>
    <s v="No"/>
    <m/>
    <s v="8th Meeting"/>
    <m/>
    <m/>
    <m/>
    <m/>
  </r>
  <r>
    <n v="1299"/>
    <x v="20"/>
    <s v="Associate Operations Engineer"/>
    <s v="SSC/Q5101"/>
    <n v="5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00"/>
    <x v="20"/>
    <s v="Associate-Customer Care (Non-Voice)"/>
    <s v="SSC/Q2201"/>
    <n v="5"/>
    <m/>
    <m/>
    <m/>
    <m/>
    <m/>
    <n v="6"/>
    <n v="1"/>
    <s v="12th Class"/>
    <m/>
    <m/>
    <n v="400"/>
    <m/>
    <m/>
    <m/>
    <m/>
    <m/>
    <m/>
    <m/>
    <s v="II"/>
    <s v="A"/>
    <m/>
    <m/>
    <m/>
    <s v="No"/>
    <m/>
    <s v="6th Meeting"/>
    <m/>
    <m/>
    <m/>
    <m/>
  </r>
  <r>
    <n v="1301"/>
    <x v="20"/>
    <s v="Associate-F&amp;A Complex"/>
    <s v="SSC/Q2302"/>
    <n v="7"/>
    <m/>
    <m/>
    <m/>
    <m/>
    <m/>
    <n v="7"/>
    <n v="1"/>
    <s v="Bachelor's Degree in Commerce/Accounts/Finance"/>
    <m/>
    <m/>
    <n v="400"/>
    <m/>
    <m/>
    <m/>
    <m/>
    <m/>
    <m/>
    <m/>
    <m/>
    <m/>
    <m/>
    <m/>
    <m/>
    <s v="No"/>
    <m/>
    <s v="8th Meeting"/>
    <m/>
    <m/>
    <m/>
    <m/>
  </r>
  <r>
    <n v="1302"/>
    <x v="20"/>
    <s v="Associate-Learning"/>
    <s v="SSC/Q2801"/>
    <n v="7"/>
    <m/>
    <m/>
    <m/>
    <m/>
    <m/>
    <n v="9"/>
    <n v="1"/>
    <s v="Bachelor's Degree in any discipline "/>
    <m/>
    <m/>
    <n v="400"/>
    <m/>
    <m/>
    <m/>
    <m/>
    <m/>
    <m/>
    <m/>
    <m/>
    <m/>
    <m/>
    <m/>
    <m/>
    <s v="No"/>
    <m/>
    <s v="8th Meeting"/>
    <m/>
    <m/>
    <m/>
    <m/>
  </r>
  <r>
    <n v="1303"/>
    <x v="20"/>
    <s v="Associate-Medical Transcription"/>
    <s v="SSC/Q2402"/>
    <n v="7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m/>
    <s v="No"/>
    <m/>
    <s v="8th Meeting"/>
    <m/>
    <m/>
    <m/>
    <m/>
  </r>
  <r>
    <n v="1304"/>
    <x v="20"/>
    <s v="Collections Executive "/>
    <s v="SSC/Q2214"/>
    <n v="4"/>
    <m/>
    <m/>
    <m/>
    <m/>
    <m/>
    <n v="3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05"/>
    <x v="20"/>
    <s v="Communication Analyst"/>
    <s v="SSC/Q7102"/>
    <n v="5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s v="No"/>
    <m/>
    <m/>
    <m/>
    <m/>
    <m/>
    <m/>
  </r>
  <r>
    <n v="1306"/>
    <x v="20"/>
    <s v="CRM Domestic Non -Voice"/>
    <s v="SSC/Q2211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s v="ICT705"/>
    <s v="Yes"/>
    <m/>
    <s v="6th Meeting"/>
    <m/>
    <m/>
    <m/>
    <m/>
  </r>
  <r>
    <n v="1307"/>
    <x v="20"/>
    <s v="CRM Domestic Voice"/>
    <s v="SSC/Q2210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s v="ICT706"/>
    <s v="Yes"/>
    <m/>
    <s v="6th Meeting"/>
    <m/>
    <m/>
    <m/>
    <m/>
  </r>
  <r>
    <n v="1308"/>
    <x v="20"/>
    <s v="Deployment Engineer"/>
    <s v="SSC/Q0301"/>
    <n v="7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09"/>
    <x v="20"/>
    <s v="Design Engineer"/>
    <s v="SSC/Q6601"/>
    <n v="7"/>
    <m/>
    <m/>
    <m/>
    <m/>
    <m/>
    <n v="7"/>
    <n v="1"/>
    <s v="BE/Btech"/>
    <m/>
    <m/>
    <n v="400"/>
    <m/>
    <m/>
    <m/>
    <m/>
    <m/>
    <m/>
    <m/>
    <m/>
    <m/>
    <m/>
    <m/>
    <m/>
    <s v="No"/>
    <m/>
    <s v="7th Meeting"/>
    <m/>
    <m/>
    <m/>
    <m/>
  </r>
  <r>
    <n v="1310"/>
    <x v="20"/>
    <s v="Design Engineer - EA"/>
    <s v="SSC/Q44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11"/>
    <x v="20"/>
    <s v="Design Engineer - PMS"/>
    <s v="SSC/Q4301"/>
    <n v="7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12"/>
    <x v="20"/>
    <s v="Document Coder/Processor"/>
    <s v="SSC/Q2901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13"/>
    <x v="20"/>
    <s v="Domestic Biometric data operator"/>
    <s v="SSC/Q2213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4"/>
    <x v="20"/>
    <s v="Domestic Data entry Operator"/>
    <s v="SSC/Q2212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5"/>
    <x v="20"/>
    <s v="Domestic IT helpdesk Attendant"/>
    <s v="SSC/Q0110"/>
    <n v="4"/>
    <m/>
    <m/>
    <m/>
    <m/>
    <m/>
    <n v="3"/>
    <n v="1"/>
    <s v="12th Class preferable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6"/>
    <x v="20"/>
    <s v="Engineer Trainee"/>
    <s v="SSC/Q4202"/>
    <n v="7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s v="No"/>
    <m/>
    <m/>
    <m/>
    <m/>
    <m/>
    <m/>
  </r>
  <r>
    <n v="1317"/>
    <x v="20"/>
    <s v="Engineer Trainee"/>
    <s v="SSC/Q0507"/>
    <n v="7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s v="Yes"/>
    <m/>
    <s v="8th Meeting"/>
    <m/>
    <m/>
    <m/>
    <m/>
  </r>
  <r>
    <n v="1318"/>
    <x v="20"/>
    <s v="Engineer-Packaging"/>
    <s v="SSC/Q6901"/>
    <n v="7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m/>
    <s v="No"/>
    <m/>
    <s v="7th Meeting"/>
    <m/>
    <m/>
    <m/>
    <m/>
  </r>
  <r>
    <n v="1319"/>
    <x v="20"/>
    <s v="Engineer-Product Lifecycle Management"/>
    <s v="SSC/Q52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20"/>
    <x v="20"/>
    <s v="Engineer-Software Transition"/>
    <s v="SSC/Q7101"/>
    <n v="7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s v="No"/>
    <m/>
    <s v="7th Meeting"/>
    <m/>
    <m/>
    <m/>
    <m/>
  </r>
  <r>
    <n v="1321"/>
    <x v="20"/>
    <s v="Engineer-Technical Support(Level 1)"/>
    <s v="SSC/Q0101"/>
    <n v="5"/>
    <m/>
    <m/>
    <m/>
    <m/>
    <m/>
    <n v="7"/>
    <n v="1"/>
    <s v="12th Class"/>
    <m/>
    <m/>
    <n v="400"/>
    <m/>
    <m/>
    <m/>
    <m/>
    <m/>
    <m/>
    <m/>
    <m/>
    <m/>
    <m/>
    <s v="Addl Ready"/>
    <m/>
    <s v="No"/>
    <m/>
    <s v="6th Meeting"/>
    <m/>
    <m/>
    <m/>
    <m/>
  </r>
  <r>
    <n v="1322"/>
    <x v="20"/>
    <s v="Hardware Engineer"/>
    <s v="SSC/Q4701"/>
    <n v="7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s v="No"/>
    <m/>
    <s v="7th Meeting"/>
    <m/>
    <m/>
    <m/>
    <m/>
  </r>
  <r>
    <n v="1323"/>
    <x v="20"/>
    <s v="Infrastructure Engineer"/>
    <s v="SSC/Q0801"/>
    <n v="5"/>
    <m/>
    <m/>
    <m/>
    <m/>
    <m/>
    <n v="8"/>
    <n v="1"/>
    <s v="ITI/ Diploma"/>
    <m/>
    <m/>
    <n v="400"/>
    <m/>
    <m/>
    <m/>
    <m/>
    <m/>
    <m/>
    <m/>
    <m/>
    <m/>
    <m/>
    <s v="Addl Ready"/>
    <m/>
    <s v="No"/>
    <m/>
    <s v="6th Meeting"/>
    <m/>
    <m/>
    <m/>
    <m/>
  </r>
  <r>
    <n v="1324"/>
    <x v="20"/>
    <s v="IP Executive"/>
    <s v="SSC/Q6201"/>
    <n v="7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m/>
    <s v="No"/>
    <m/>
    <s v="7th Meeting"/>
    <m/>
    <m/>
    <m/>
    <m/>
  </r>
  <r>
    <n v="1325"/>
    <x v="20"/>
    <s v="Junior Data Associate"/>
    <s v="SSC/Q0401"/>
    <n v="7"/>
    <m/>
    <m/>
    <m/>
    <m/>
    <m/>
    <n v="6"/>
    <n v="1"/>
    <s v="BSc (Stat, Math, Physics, Chemistry, Geology) or BE/BTech"/>
    <n v="114"/>
    <n v="286"/>
    <n v="400"/>
    <m/>
    <m/>
    <m/>
    <m/>
    <m/>
    <s v="Yes"/>
    <m/>
    <m/>
    <m/>
    <m/>
    <m/>
    <m/>
    <s v="No"/>
    <m/>
    <s v="7th Meeting"/>
    <m/>
    <m/>
    <m/>
    <m/>
  </r>
  <r>
    <n v="1326"/>
    <x v="20"/>
    <s v="Junior Software Developer"/>
    <s v="SSC/Q0508"/>
    <n v="4"/>
    <m/>
    <m/>
    <m/>
    <m/>
    <m/>
    <n v="6"/>
    <n v="1"/>
    <s v="12th pass with good aptitude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27"/>
    <x v="20"/>
    <s v="Language Translator"/>
    <s v="SSC/Q0506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28"/>
    <x v="20"/>
    <s v="Language Translator"/>
    <s v="SSC/Q68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29"/>
    <x v="20"/>
    <s v="Legal Associate"/>
    <s v="SSC/Q2902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30"/>
    <x v="20"/>
    <s v="Management Trainee"/>
    <s v="SSC/Q6301"/>
    <n v="8"/>
    <m/>
    <m/>
    <m/>
    <m/>
    <m/>
    <n v="6"/>
    <n v="1"/>
    <s v="Masters Degree"/>
    <m/>
    <m/>
    <m/>
    <m/>
    <m/>
    <m/>
    <m/>
    <m/>
    <m/>
    <m/>
    <m/>
    <m/>
    <m/>
    <m/>
    <m/>
    <s v="No"/>
    <m/>
    <s v="9th Meeting"/>
    <m/>
    <m/>
    <m/>
    <m/>
  </r>
  <r>
    <n v="1331"/>
    <x v="20"/>
    <s v="Management Trainee - Marketing"/>
    <s v="SSC/Q4101"/>
    <n v="8"/>
    <m/>
    <m/>
    <m/>
    <m/>
    <m/>
    <n v="6"/>
    <n v="1"/>
    <s v="MBA"/>
    <m/>
    <m/>
    <n v="250"/>
    <m/>
    <m/>
    <m/>
    <m/>
    <m/>
    <m/>
    <m/>
    <m/>
    <m/>
    <m/>
    <m/>
    <m/>
    <s v="Yes"/>
    <m/>
    <s v="8th Meeting"/>
    <m/>
    <m/>
    <m/>
    <m/>
  </r>
  <r>
    <n v="1332"/>
    <x v="20"/>
    <s v="Market Research Associate"/>
    <s v="SSC/Q41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s v="No"/>
    <m/>
    <s v="9th Meeting"/>
    <m/>
    <m/>
    <m/>
    <m/>
  </r>
  <r>
    <n v="1333"/>
    <x v="20"/>
    <s v="Market Research Associate"/>
    <s v="SSC/Q63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s v="No"/>
    <m/>
    <s v="7th Meeting"/>
    <m/>
    <m/>
    <m/>
    <m/>
  </r>
  <r>
    <n v="1334"/>
    <x v="20"/>
    <s v="Master Trainer for Software Developer"/>
    <s v="SSC/Q0509"/>
    <n v="6"/>
    <m/>
    <m/>
    <m/>
    <m/>
    <m/>
    <n v="7"/>
    <n v="1"/>
    <s v="Bachelor’s Degree"/>
    <m/>
    <m/>
    <n v="400"/>
    <m/>
    <m/>
    <m/>
    <m/>
    <m/>
    <m/>
    <m/>
    <m/>
    <m/>
    <m/>
    <m/>
    <m/>
    <s v="No"/>
    <m/>
    <s v="6th Meeting"/>
    <m/>
    <m/>
    <m/>
    <m/>
  </r>
  <r>
    <n v="1335"/>
    <x v="20"/>
    <s v="Media Developer"/>
    <s v="SSC/Q0504"/>
    <n v="5"/>
    <m/>
    <m/>
    <m/>
    <m/>
    <m/>
    <n v="7"/>
    <n v="1"/>
    <s v="12th Class"/>
    <m/>
    <m/>
    <n v="400"/>
    <m/>
    <m/>
    <m/>
    <m/>
    <m/>
    <m/>
    <m/>
    <m/>
    <m/>
    <m/>
    <m/>
    <m/>
    <s v="No"/>
    <m/>
    <s v="7th Meeting"/>
    <m/>
    <m/>
    <m/>
    <m/>
  </r>
  <r>
    <n v="1336"/>
    <x v="20"/>
    <s v="Media Developer"/>
    <s v="SSC/Q6703"/>
    <n v="5"/>
    <m/>
    <m/>
    <m/>
    <m/>
    <m/>
    <n v="7"/>
    <n v="1"/>
    <s v="12th Class"/>
    <m/>
    <m/>
    <n v="400"/>
    <m/>
    <m/>
    <m/>
    <m/>
    <m/>
    <m/>
    <m/>
    <m/>
    <m/>
    <m/>
    <m/>
    <m/>
    <s v="No"/>
    <m/>
    <s v="9th Meeting"/>
    <m/>
    <m/>
    <m/>
    <m/>
  </r>
  <r>
    <n v="1337"/>
    <x v="20"/>
    <s v="Product Design Engineer - Mechanical"/>
    <s v="SSC/Q4201"/>
    <n v="7"/>
    <m/>
    <m/>
    <m/>
    <m/>
    <m/>
    <n v="7"/>
    <n v="1"/>
    <s v="Bachelor's Degree in Mechanical Engg./Electrical &amp; Electronics Engg."/>
    <n v="104"/>
    <n v="296"/>
    <n v="400"/>
    <m/>
    <m/>
    <m/>
    <m/>
    <m/>
    <s v="Yes"/>
    <m/>
    <m/>
    <m/>
    <m/>
    <m/>
    <m/>
    <s v="Yes"/>
    <m/>
    <s v="8th Meeting"/>
    <m/>
    <m/>
    <m/>
    <m/>
  </r>
  <r>
    <n v="1338"/>
    <x v="20"/>
    <s v="Product Executive"/>
    <s v="SSC/Q6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39"/>
    <x v="20"/>
    <s v="QA Engineer"/>
    <s v="SSC/Q13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40"/>
    <x v="20"/>
    <s v="QA Engineer"/>
    <s v="SSC/Q70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41"/>
    <x v="20"/>
    <s v="Quality Engineer"/>
    <s v="SSC/Q4801"/>
    <n v="7"/>
    <m/>
    <m/>
    <m/>
    <m/>
    <m/>
    <n v="7"/>
    <n v="1"/>
    <s v="Diploma/BTech, BE"/>
    <m/>
    <m/>
    <n v="400"/>
    <m/>
    <m/>
    <m/>
    <m/>
    <m/>
    <m/>
    <m/>
    <m/>
    <m/>
    <m/>
    <m/>
    <m/>
    <s v="No"/>
    <m/>
    <s v="8th Meeting"/>
    <m/>
    <m/>
    <m/>
    <m/>
  </r>
  <r>
    <n v="1342"/>
    <x v="20"/>
    <s v="Research Associate"/>
    <s v="SSC/Q5301"/>
    <n v="8"/>
    <m/>
    <m/>
    <m/>
    <m/>
    <m/>
    <n v="7"/>
    <n v="1"/>
    <s v="Masters Degree in Science/Technology/Ph.D"/>
    <m/>
    <m/>
    <n v="300"/>
    <m/>
    <m/>
    <m/>
    <m/>
    <m/>
    <m/>
    <m/>
    <m/>
    <m/>
    <m/>
    <m/>
    <m/>
    <s v="Yes"/>
    <m/>
    <s v="8th Meeting"/>
    <m/>
    <m/>
    <m/>
    <m/>
  </r>
  <r>
    <n v="1343"/>
    <x v="20"/>
    <s v="Sales and Pre-Sales Analyst"/>
    <s v="SSC/Q1101"/>
    <n v="7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m/>
    <s v="No"/>
    <m/>
    <s v="8th Meeting"/>
    <m/>
    <m/>
    <m/>
    <m/>
  </r>
  <r>
    <n v="1344"/>
    <x v="20"/>
    <s v="Sales/Pre-Sales Executive"/>
    <s v="SSC/Q6303"/>
    <n v="7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s v="No"/>
    <m/>
    <s v="9th Meeting"/>
    <m/>
    <m/>
    <m/>
    <m/>
  </r>
  <r>
    <n v="1345"/>
    <x v="20"/>
    <s v="Security Analyst"/>
    <s v="SSC/Q0901"/>
    <n v="7"/>
    <m/>
    <m/>
    <m/>
    <m/>
    <m/>
    <n v="10"/>
    <n v="1"/>
    <s v="Diploma in Engineering or any graduate course"/>
    <n v="97"/>
    <n v="303"/>
    <n v="400"/>
    <m/>
    <m/>
    <m/>
    <m/>
    <m/>
    <s v="Yes"/>
    <m/>
    <m/>
    <m/>
    <m/>
    <m/>
    <m/>
    <s v="No"/>
    <m/>
    <s v="8th Meeting"/>
    <m/>
    <m/>
    <m/>
    <m/>
  </r>
  <r>
    <n v="1346"/>
    <x v="20"/>
    <s v="Software Developer"/>
    <s v="SSC/Q0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47"/>
    <x v="20"/>
    <s v="Software Developer"/>
    <s v="SSC/Q6702"/>
    <n v="7"/>
    <m/>
    <m/>
    <m/>
    <m/>
    <m/>
    <n v="6"/>
    <n v="1"/>
    <s v="Bachelors Degree in /Engineering/Technology/ Science/Computer Science or any graduate course"/>
    <n v="109"/>
    <n v="291"/>
    <n v="400"/>
    <m/>
    <m/>
    <m/>
    <m/>
    <m/>
    <s v="Yes"/>
    <m/>
    <m/>
    <m/>
    <m/>
    <m/>
    <m/>
    <s v="No"/>
    <m/>
    <s v="6th Meeting,9th Meeting"/>
    <m/>
    <m/>
    <m/>
    <m/>
  </r>
  <r>
    <n v="1348"/>
    <x v="20"/>
    <s v="Software Engineer"/>
    <s v="SSC/Q4601"/>
    <n v="7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m/>
    <s v="No"/>
    <m/>
    <s v="8th Meeting"/>
    <m/>
    <m/>
    <m/>
    <m/>
  </r>
  <r>
    <n v="1349"/>
    <x v="20"/>
    <s v="Support Engineer"/>
    <s v="SSC/Q6101"/>
    <n v="7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m/>
    <s v="No"/>
    <m/>
    <s v="9th Meeting"/>
    <m/>
    <m/>
    <m/>
    <m/>
  </r>
  <r>
    <n v="1350"/>
    <x v="20"/>
    <s v="Technical Support Executive-Non Voice"/>
    <s v="SSC/Q7201"/>
    <n v="5"/>
    <m/>
    <m/>
    <m/>
    <m/>
    <m/>
    <n v="6"/>
    <n v="1"/>
    <s v="12th Class"/>
    <m/>
    <m/>
    <n v="400"/>
    <m/>
    <m/>
    <m/>
    <m/>
    <m/>
    <m/>
    <m/>
    <m/>
    <m/>
    <m/>
    <s v="Addl Ready"/>
    <m/>
    <s v="No"/>
    <m/>
    <s v="6th Meeting"/>
    <m/>
    <m/>
    <m/>
    <m/>
  </r>
  <r>
    <n v="1351"/>
    <x v="20"/>
    <s v="Technical Support Executive-Voice"/>
    <s v="SSC/Q7202"/>
    <n v="5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52"/>
    <x v="20"/>
    <s v="Technical Writer"/>
    <s v="SSC/Q4501"/>
    <n v="7"/>
    <m/>
    <m/>
    <m/>
    <m/>
    <m/>
    <n v="10"/>
    <n v="1"/>
    <s v="BA/B. Com/BCA/BE"/>
    <m/>
    <m/>
    <n v="400"/>
    <m/>
    <m/>
    <m/>
    <m/>
    <m/>
    <m/>
    <m/>
    <m/>
    <m/>
    <m/>
    <m/>
    <m/>
    <s v="No"/>
    <m/>
    <s v="9th Meeting"/>
    <m/>
    <m/>
    <m/>
    <m/>
  </r>
  <r>
    <n v="1353"/>
    <x v="20"/>
    <s v="Technical Writer"/>
    <s v="SSC/Q0505"/>
    <n v="5"/>
    <m/>
    <m/>
    <m/>
    <m/>
    <m/>
    <n v="6"/>
    <n v="1"/>
    <s v="BA/B. Com/BCA/BE"/>
    <m/>
    <m/>
    <n v="400"/>
    <m/>
    <m/>
    <m/>
    <m/>
    <m/>
    <m/>
    <m/>
    <m/>
    <m/>
    <m/>
    <m/>
    <m/>
    <s v="No"/>
    <m/>
    <s v="6th Meeting"/>
    <m/>
    <m/>
    <m/>
    <m/>
  </r>
  <r>
    <n v="1354"/>
    <x v="20"/>
    <s v="Technical Writer"/>
    <s v="SSC/Q6801"/>
    <n v="5"/>
    <m/>
    <m/>
    <m/>
    <m/>
    <m/>
    <n v="6"/>
    <n v="1"/>
    <s v="BA/B. Com/BCA/BE"/>
    <m/>
    <m/>
    <n v="400"/>
    <m/>
    <m/>
    <m/>
    <m/>
    <m/>
    <m/>
    <m/>
    <m/>
    <m/>
    <m/>
    <m/>
    <m/>
    <s v="No"/>
    <m/>
    <s v="9th Meeting"/>
    <m/>
    <m/>
    <m/>
    <m/>
  </r>
  <r>
    <n v="1355"/>
    <x v="20"/>
    <s v="Test Engineer"/>
    <s v="SSC/Q1301"/>
    <n v="5"/>
    <m/>
    <m/>
    <m/>
    <m/>
    <m/>
    <n v="8"/>
    <n v="1"/>
    <s v="BE / B. Tech"/>
    <m/>
    <m/>
    <n v="400"/>
    <m/>
    <m/>
    <m/>
    <m/>
    <m/>
    <m/>
    <m/>
    <m/>
    <m/>
    <m/>
    <m/>
    <m/>
    <s v="No"/>
    <m/>
    <s v="6th Meeting"/>
    <m/>
    <m/>
    <m/>
    <m/>
  </r>
  <r>
    <n v="1356"/>
    <x v="20"/>
    <s v="Test Engineer"/>
    <s v="SSC/Q7001"/>
    <n v="5"/>
    <m/>
    <m/>
    <m/>
    <m/>
    <m/>
    <n v="8"/>
    <n v="1"/>
    <s v="BE / B. Tech"/>
    <m/>
    <m/>
    <n v="400"/>
    <m/>
    <m/>
    <m/>
    <m/>
    <m/>
    <m/>
    <m/>
    <m/>
    <m/>
    <m/>
    <m/>
    <m/>
    <s v="No"/>
    <m/>
    <s v="9th Meeting"/>
    <m/>
    <m/>
    <m/>
    <m/>
  </r>
  <r>
    <n v="1357"/>
    <x v="20"/>
    <s v="Test Engineer - Software"/>
    <s v="SSC/Q4901"/>
    <n v="7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s v="No"/>
    <m/>
    <s v="9th Meeting"/>
    <m/>
    <m/>
    <m/>
    <m/>
  </r>
  <r>
    <n v="1358"/>
    <x v="20"/>
    <s v="Tester/Test Engineer - Hardware"/>
    <s v="SSC/Q5001"/>
    <n v="7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s v="No"/>
    <m/>
    <s v="8th Meeting"/>
    <m/>
    <m/>
    <m/>
    <m/>
  </r>
  <r>
    <n v="1359"/>
    <x v="20"/>
    <s v="UI Developer"/>
    <s v="SSC/Q0502"/>
    <n v="7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60"/>
    <x v="20"/>
    <s v="Web Developer"/>
    <s v="SSC/Q0503"/>
    <n v="5"/>
    <m/>
    <m/>
    <m/>
    <m/>
    <m/>
    <n v="7"/>
    <n v="1"/>
    <s v="12th Class"/>
    <n v="109"/>
    <n v="291"/>
    <n v="400"/>
    <m/>
    <m/>
    <m/>
    <m/>
    <m/>
    <s v="Yes"/>
    <m/>
    <m/>
    <m/>
    <m/>
    <s v="Addl Ready"/>
    <m/>
    <s v="No"/>
    <m/>
    <s v="6th Meeting"/>
    <m/>
    <m/>
    <m/>
    <m/>
  </r>
  <r>
    <n v="1361"/>
    <x v="20"/>
    <s v="Analyst Application Security"/>
    <s v="SSC/Q0903"/>
    <n v="7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m/>
    <s v="Yes"/>
    <m/>
    <m/>
    <m/>
    <m/>
    <m/>
    <s v="No"/>
    <m/>
    <m/>
    <m/>
    <m/>
    <m/>
    <m/>
  </r>
  <r>
    <n v="1362"/>
    <x v="20"/>
    <s v="Analyst Security Operations Centre"/>
    <s v="SSC/Q0909"/>
    <n v="7"/>
    <m/>
    <m/>
    <m/>
    <m/>
    <m/>
    <n v="7"/>
    <n v="1"/>
    <s v="Diploma in Engineering or any graduate course"/>
    <m/>
    <m/>
    <n v="700"/>
    <m/>
    <m/>
    <m/>
    <m/>
    <m/>
    <m/>
    <m/>
    <m/>
    <m/>
    <m/>
    <m/>
    <m/>
    <s v="No"/>
    <m/>
    <m/>
    <m/>
    <m/>
    <m/>
    <m/>
  </r>
  <r>
    <n v="1363"/>
    <x v="20"/>
    <s v="Consultant Network Security "/>
    <s v="SSC/Q0917"/>
    <n v="8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s v="No"/>
    <m/>
    <m/>
    <m/>
    <m/>
    <m/>
    <m/>
  </r>
  <r>
    <n v="1364"/>
    <x v="20"/>
    <s v="Forensic specialist"/>
    <s v="SSC/Q0922"/>
    <n v="8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s v="No"/>
    <m/>
    <m/>
    <m/>
    <m/>
    <m/>
    <m/>
  </r>
  <r>
    <n v="1365"/>
    <x v="20"/>
    <s v="Architect Identity and Access Management"/>
    <s v="SSC/Q0928"/>
    <n v="8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s v="No"/>
    <m/>
    <m/>
    <m/>
    <m/>
    <m/>
    <m/>
  </r>
  <r>
    <n v="1366"/>
    <x v="20"/>
    <s v="Analyst Compliance Audit"/>
    <s v="SSC/Q0907"/>
    <n v="7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s v="No"/>
    <m/>
    <m/>
    <m/>
    <m/>
    <m/>
    <m/>
  </r>
  <r>
    <n v="1367"/>
    <x v="20"/>
    <s v="Analyst Identity and Access Management"/>
    <s v="SSC/Q0904"/>
    <n v="7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s v="No"/>
    <m/>
    <m/>
    <m/>
    <m/>
    <m/>
    <m/>
  </r>
  <r>
    <n v="1368"/>
    <x v="20"/>
    <s v="Analyst Endpoint Security"/>
    <s v="SSC/Q0905"/>
    <n v="7"/>
    <m/>
    <m/>
    <m/>
    <m/>
    <m/>
    <n v="7"/>
    <n v="1"/>
    <s v="Diploma in IT/Computer"/>
    <m/>
    <m/>
    <n v="700"/>
    <m/>
    <m/>
    <m/>
    <m/>
    <m/>
    <m/>
    <m/>
    <m/>
    <m/>
    <m/>
    <m/>
    <m/>
    <s v="No"/>
    <m/>
    <m/>
    <m/>
    <m/>
    <m/>
    <m/>
  </r>
  <r>
    <n v="1369"/>
    <x v="20"/>
    <s v="Security Infrastructure Specialist"/>
    <s v="SSC/Q0923"/>
    <n v="8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m/>
    <s v="No"/>
    <m/>
    <m/>
    <m/>
    <m/>
    <m/>
    <m/>
  </r>
  <r>
    <n v="1370"/>
    <x v="20"/>
    <s v="Penetration Tester"/>
    <s v="SSC/Q0912"/>
    <n v="7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m/>
    <s v="No"/>
    <m/>
    <m/>
    <m/>
    <m/>
    <m/>
    <m/>
  </r>
  <r>
    <n v="1371"/>
    <x v="21"/>
    <s v="Buffing Operator"/>
    <s v="LSS/Q0801"/>
    <n v="4"/>
    <m/>
    <m/>
    <m/>
    <m/>
    <m/>
    <n v="6"/>
    <n v="1"/>
    <s v="5th Class"/>
    <n v="30"/>
    <n v="170"/>
    <n v="200"/>
    <m/>
    <m/>
    <m/>
    <m/>
    <m/>
    <s v="Yes"/>
    <s v="Yes"/>
    <s v="I"/>
    <m/>
    <m/>
    <s v="Cat 1 (Phase 1)"/>
    <m/>
    <s v="Yes"/>
    <m/>
    <s v="7th Meeting"/>
    <m/>
    <m/>
    <m/>
    <m/>
  </r>
  <r>
    <n v="1372"/>
    <x v="21"/>
    <s v="CAD/CAM Operator (Footwear)"/>
    <s v="LSS/Q2103"/>
    <n v="4"/>
    <m/>
    <m/>
    <m/>
    <m/>
    <m/>
    <n v="4"/>
    <n v="1"/>
    <s v="CAD/ 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73"/>
    <x v="21"/>
    <s v="CAD CAM Operator- Garments"/>
    <s v="LSS/Q5102"/>
    <n v="4"/>
    <m/>
    <m/>
    <m/>
    <m/>
    <m/>
    <n v="4"/>
    <n v="1"/>
    <s v="CAD/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74"/>
    <x v="21"/>
    <s v="CAD CAM Operator- Goods"/>
    <s v="LSS/Q5101"/>
    <n v="4"/>
    <m/>
    <m/>
    <m/>
    <m/>
    <m/>
    <n v="4"/>
    <n v="1"/>
    <s v="CAD/CAM Certification"/>
    <m/>
    <m/>
    <n v="200"/>
    <m/>
    <m/>
    <m/>
    <m/>
    <m/>
    <m/>
    <m/>
    <s v="I"/>
    <m/>
    <m/>
    <m/>
    <s v="LEA101"/>
    <s v="No"/>
    <m/>
    <s v="7th Meeting"/>
    <m/>
    <m/>
    <m/>
    <m/>
  </r>
  <r>
    <n v="1375"/>
    <x v="21"/>
    <s v="Cutter- Footwear"/>
    <s v="LSS/Q2301"/>
    <n v="4"/>
    <m/>
    <m/>
    <m/>
    <m/>
    <m/>
    <n v="5"/>
    <n v="1"/>
    <s v="5th Class"/>
    <n v="40"/>
    <n v="460"/>
    <n v="500"/>
    <m/>
    <m/>
    <m/>
    <m/>
    <m/>
    <s v="Yes"/>
    <s v="Yes"/>
    <s v="I"/>
    <s v="C"/>
    <s v="Yes"/>
    <m/>
    <m/>
    <s v="Yes"/>
    <m/>
    <s v="7th Meeting"/>
    <m/>
    <m/>
    <m/>
    <m/>
  </r>
  <r>
    <n v="1376"/>
    <x v="21"/>
    <s v="Cutter-Goods &amp; Garments"/>
    <s v="LSS/Q5301"/>
    <n v="4"/>
    <m/>
    <m/>
    <m/>
    <m/>
    <m/>
    <n v="6"/>
    <n v="1"/>
    <s v="5th Class"/>
    <n v="30"/>
    <n v="170"/>
    <n v="200"/>
    <m/>
    <m/>
    <m/>
    <m/>
    <m/>
    <s v="Yes"/>
    <s v="Yes"/>
    <s v="I"/>
    <s v="A"/>
    <s v="Yes"/>
    <m/>
    <s v="LEA101, LEA103, LEA104, LEA105"/>
    <s v="Yes"/>
    <m/>
    <s v="7th Meeting"/>
    <m/>
    <m/>
    <m/>
    <m/>
  </r>
  <r>
    <n v="1377"/>
    <x v="21"/>
    <s v="Drum Operator"/>
    <s v="LSS/Q0301"/>
    <n v="4"/>
    <m/>
    <m/>
    <m/>
    <m/>
    <m/>
    <n v="8"/>
    <n v="1"/>
    <s v="5th Class"/>
    <n v="33"/>
    <n v="167"/>
    <n v="200"/>
    <m/>
    <m/>
    <m/>
    <m/>
    <m/>
    <s v="Yes"/>
    <s v="Yes"/>
    <s v="I"/>
    <m/>
    <m/>
    <s v="Cat 1 (Phase 1)"/>
    <s v="LEA102"/>
    <s v="Yes"/>
    <m/>
    <s v="7th Meeting"/>
    <m/>
    <m/>
    <m/>
    <m/>
  </r>
  <r>
    <n v="1378"/>
    <x v="21"/>
    <s v="Finishing  Operator (Roller Coater, machine spray , Hand Spray)"/>
    <s v="LSS/Q0803"/>
    <n v="4"/>
    <m/>
    <m/>
    <m/>
    <m/>
    <m/>
    <n v="10"/>
    <n v="1"/>
    <s v="10th Class"/>
    <m/>
    <m/>
    <n v="200"/>
    <m/>
    <m/>
    <m/>
    <m/>
    <m/>
    <m/>
    <m/>
    <s v="I"/>
    <m/>
    <m/>
    <m/>
    <s v="LEA102"/>
    <s v="Yes"/>
    <m/>
    <s v="7th Meeting"/>
    <m/>
    <m/>
    <m/>
    <m/>
  </r>
  <r>
    <n v="1379"/>
    <x v="21"/>
    <s v="Finishing Operator"/>
    <s v="LSS/Q3001"/>
    <n v="4"/>
    <m/>
    <m/>
    <m/>
    <m/>
    <m/>
    <n v="11"/>
    <n v="1"/>
    <s v="CAD/ 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80"/>
    <x v="21"/>
    <s v="Fleshing Operator"/>
    <s v="LSS/Q0101"/>
    <n v="4"/>
    <m/>
    <m/>
    <m/>
    <m/>
    <m/>
    <n v="5"/>
    <n v="1"/>
    <s v="5th Class"/>
    <m/>
    <m/>
    <m/>
    <m/>
    <m/>
    <m/>
    <m/>
    <m/>
    <m/>
    <m/>
    <s v="I"/>
    <m/>
    <m/>
    <m/>
    <m/>
    <s v="Yes"/>
    <m/>
    <s v="7th Meeting"/>
    <m/>
    <m/>
    <m/>
    <m/>
  </r>
  <r>
    <n v="1381"/>
    <x v="21"/>
    <s v="Glazing Operator (Finished Leather)"/>
    <s v="LSS/Q0802"/>
    <n v="4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82"/>
    <x v="21"/>
    <s v="Harness Maker"/>
    <s v="LSS/Q72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3"/>
    <x v="21"/>
    <s v="Heel Attacher (Ladies Shoe)"/>
    <s v="LSS/Q29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4"/>
    <x v="21"/>
    <s v="Heel Builder"/>
    <s v="LSS/Q28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5"/>
    <x v="21"/>
    <s v="Helper Bottom Making"/>
    <s v="LSS/Q3302"/>
    <n v="2"/>
    <m/>
    <m/>
    <m/>
    <m/>
    <m/>
    <n v="5"/>
    <n v="1"/>
    <s v="5th Class"/>
    <n v="33"/>
    <n v="167"/>
    <n v="200"/>
    <m/>
    <m/>
    <m/>
    <m/>
    <m/>
    <s v="Yes"/>
    <s v="Yes"/>
    <s v="I"/>
    <m/>
    <m/>
    <m/>
    <m/>
    <s v="Yes"/>
    <m/>
    <s v="7th Meeting"/>
    <m/>
    <m/>
    <m/>
    <m/>
  </r>
  <r>
    <n v="1386"/>
    <x v="21"/>
    <s v="Helper- Dry Operations"/>
    <s v="LSS/Q0902"/>
    <n v="2"/>
    <m/>
    <m/>
    <m/>
    <m/>
    <m/>
    <n v="5"/>
    <n v="1"/>
    <s v="5th Class"/>
    <n v="35"/>
    <n v="165"/>
    <n v="200"/>
    <m/>
    <m/>
    <m/>
    <m/>
    <m/>
    <s v="Yes"/>
    <s v="Yes"/>
    <s v="I"/>
    <m/>
    <m/>
    <m/>
    <m/>
    <s v="Yes"/>
    <m/>
    <s v="7th Meeting"/>
    <m/>
    <m/>
    <m/>
    <m/>
  </r>
  <r>
    <n v="1387"/>
    <x v="21"/>
    <s v="Helper Finishing"/>
    <s v="LSS/Q3002"/>
    <n v="2"/>
    <m/>
    <m/>
    <m/>
    <m/>
    <m/>
    <n v="5"/>
    <n v="1"/>
    <s v="5th Class"/>
    <n v="33"/>
    <n v="167"/>
    <n v="200"/>
    <m/>
    <m/>
    <m/>
    <m/>
    <m/>
    <s v="Yes"/>
    <s v="Yes"/>
    <s v="I"/>
    <m/>
    <m/>
    <m/>
    <m/>
    <s v="Yes"/>
    <m/>
    <s v="7th Meeting"/>
    <m/>
    <m/>
    <m/>
    <m/>
  </r>
  <r>
    <n v="1388"/>
    <x v="21"/>
    <s v="Helper Finishing Operation (Goods &amp; Garments)"/>
    <s v="LSS/Q5601"/>
    <n v="2"/>
    <m/>
    <m/>
    <m/>
    <m/>
    <m/>
    <n v="5"/>
    <n v="1"/>
    <s v="10th Class"/>
    <n v="14"/>
    <n v="106"/>
    <n v="120"/>
    <m/>
    <m/>
    <m/>
    <m/>
    <m/>
    <s v="Yes"/>
    <s v="Yes"/>
    <s v="I"/>
    <m/>
    <m/>
    <m/>
    <m/>
    <s v="Yes"/>
    <m/>
    <s v="7th Meeting"/>
    <m/>
    <m/>
    <m/>
    <m/>
  </r>
  <r>
    <n v="1389"/>
    <x v="21"/>
    <s v="Helper- Finishing Operations"/>
    <s v="LSS/Q0804"/>
    <n v="2"/>
    <m/>
    <m/>
    <m/>
    <m/>
    <m/>
    <n v="5"/>
    <n v="1"/>
    <s v="5th Class"/>
    <n v="13"/>
    <n v="107"/>
    <n v="120"/>
    <m/>
    <m/>
    <m/>
    <m/>
    <m/>
    <s v="Yes"/>
    <s v="Yes"/>
    <s v="I"/>
    <m/>
    <m/>
    <m/>
    <m/>
    <s v="Yes"/>
    <m/>
    <s v="7th Meeting"/>
    <m/>
    <m/>
    <m/>
    <m/>
  </r>
  <r>
    <n v="1390"/>
    <x v="21"/>
    <s v="Helper Parts Making ( Goods &amp; Garments)"/>
    <s v="LSS/Q5502"/>
    <n v="2"/>
    <m/>
    <m/>
    <m/>
    <m/>
    <m/>
    <n v="5"/>
    <n v="1"/>
    <s v="5th Class"/>
    <n v="13"/>
    <n v="107"/>
    <n v="120"/>
    <m/>
    <m/>
    <m/>
    <m/>
    <m/>
    <s v="Yes"/>
    <s v="Yes"/>
    <s v="I"/>
    <m/>
    <m/>
    <m/>
    <m/>
    <s v="Yes"/>
    <m/>
    <s v="7th Meeting"/>
    <m/>
    <m/>
    <m/>
    <m/>
  </r>
  <r>
    <n v="1391"/>
    <x v="21"/>
    <s v="Helper Upper Making"/>
    <s v="LSS/Q3301"/>
    <n v="2"/>
    <m/>
    <m/>
    <m/>
    <m/>
    <m/>
    <n v="5"/>
    <n v="1"/>
    <s v="5th Class"/>
    <n v="15"/>
    <n v="105"/>
    <n v="120"/>
    <m/>
    <m/>
    <m/>
    <m/>
    <m/>
    <s v="Yes"/>
    <s v="Yes"/>
    <s v="I"/>
    <m/>
    <m/>
    <m/>
    <m/>
    <s v="Yes"/>
    <m/>
    <s v="7th Meeting"/>
    <m/>
    <m/>
    <m/>
    <m/>
  </r>
  <r>
    <n v="1392"/>
    <x v="21"/>
    <s v="Helper- Wet Operations (Multi Skilled)"/>
    <s v="LSS/Q0901"/>
    <n v="2"/>
    <m/>
    <m/>
    <m/>
    <m/>
    <m/>
    <n v="5"/>
    <n v="1"/>
    <s v="5th Class"/>
    <n v="35"/>
    <n v="165"/>
    <n v="200"/>
    <m/>
    <m/>
    <m/>
    <m/>
    <m/>
    <s v="Yes"/>
    <s v="Yes"/>
    <s v="I"/>
    <m/>
    <m/>
    <m/>
    <m/>
    <s v="Yes"/>
    <m/>
    <s v="7th Meeting"/>
    <m/>
    <m/>
    <m/>
    <m/>
  </r>
  <r>
    <n v="1393"/>
    <x v="21"/>
    <s v="Laster by hand"/>
    <s v="LSS/Q2702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94"/>
    <x v="21"/>
    <s v="Lasting Operator"/>
    <s v="LSS/Q2701"/>
    <n v="4"/>
    <m/>
    <m/>
    <m/>
    <m/>
    <m/>
    <n v="5"/>
    <n v="1"/>
    <s v="5th Class"/>
    <n v="24"/>
    <n v="96"/>
    <n v="120"/>
    <m/>
    <m/>
    <m/>
    <m/>
    <m/>
    <s v="Yes"/>
    <s v="Yes"/>
    <s v="I"/>
    <m/>
    <m/>
    <s v="Cat 1 (Phase 1)"/>
    <m/>
    <s v="Yes"/>
    <m/>
    <s v="7th Meeting"/>
    <m/>
    <m/>
    <m/>
    <m/>
  </r>
  <r>
    <n v="1395"/>
    <x v="21"/>
    <s v="Line Supervisor"/>
    <s v="LSS/Q3102"/>
    <n v="5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6"/>
    <x v="21"/>
    <s v="Molding Operator"/>
    <s v="LSS/Q7501"/>
    <n v="4"/>
    <m/>
    <m/>
    <m/>
    <m/>
    <m/>
    <n v="5"/>
    <n v="1"/>
    <s v="5th Class"/>
    <n v="33"/>
    <n v="167"/>
    <n v="200"/>
    <m/>
    <m/>
    <m/>
    <m/>
    <m/>
    <s v="Yes"/>
    <s v="Yes"/>
    <s v="I"/>
    <m/>
    <m/>
    <s v="Cat 1 (Phase 1)"/>
    <m/>
    <s v="Yes"/>
    <m/>
    <s v="7th Meeting"/>
    <m/>
    <m/>
    <m/>
    <m/>
  </r>
  <r>
    <n v="1397"/>
    <x v="21"/>
    <s v="Molding Supervisor (Non Leather Footwear)"/>
    <s v="LSS/Q9201"/>
    <n v="5"/>
    <m/>
    <m/>
    <m/>
    <m/>
    <m/>
    <n v="7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8"/>
    <x v="21"/>
    <s v="Pattern Cutter(Footwear)"/>
    <s v="LSS/Q2102"/>
    <n v="4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9"/>
    <x v="21"/>
    <s v="Pattern Cutter (Goods and Garments"/>
    <s v="LSS/Q5103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0"/>
    <x v="21"/>
    <s v="Post Tanning Machine Operator"/>
    <s v="LSS/Q0701"/>
    <n v="4"/>
    <m/>
    <m/>
    <m/>
    <m/>
    <m/>
    <n v="8"/>
    <n v="1"/>
    <s v="5th Class"/>
    <n v="35"/>
    <n v="165"/>
    <n v="200"/>
    <m/>
    <m/>
    <m/>
    <m/>
    <m/>
    <s v="Yes"/>
    <s v="Yes"/>
    <s v="I"/>
    <m/>
    <m/>
    <s v="Cat 1 (Phase 1)"/>
    <s v="LEA102"/>
    <s v="Yes"/>
    <m/>
    <s v="7th Meeting"/>
    <m/>
    <m/>
    <m/>
    <m/>
  </r>
  <r>
    <n v="1401"/>
    <x v="21"/>
    <s v="Pre- Assembly Operator"/>
    <s v="LSS/Q2601"/>
    <n v="4"/>
    <m/>
    <m/>
    <m/>
    <m/>
    <m/>
    <n v="12"/>
    <n v="1"/>
    <s v="5th Class"/>
    <n v="14"/>
    <n v="106"/>
    <n v="120"/>
    <m/>
    <m/>
    <m/>
    <m/>
    <m/>
    <s v="Yes"/>
    <s v="Yes"/>
    <s v="I"/>
    <m/>
    <m/>
    <s v="Cat 1 (Phase 1)"/>
    <m/>
    <s v="Yes"/>
    <m/>
    <s v="7th Meeting"/>
    <m/>
    <m/>
    <m/>
    <m/>
  </r>
  <r>
    <n v="1402"/>
    <x v="21"/>
    <s v="Product Developer(Footwear)"/>
    <s v="LSS/Q2101"/>
    <n v="4"/>
    <m/>
    <m/>
    <m/>
    <m/>
    <m/>
    <n v="4"/>
    <n v="1"/>
    <s v="Diploma/Certification in Footwear Technology and Design"/>
    <m/>
    <m/>
    <n v="200"/>
    <m/>
    <m/>
    <m/>
    <m/>
    <m/>
    <m/>
    <m/>
    <s v="I"/>
    <m/>
    <m/>
    <m/>
    <m/>
    <s v="No"/>
    <m/>
    <s v="7th Meeting"/>
    <m/>
    <m/>
    <m/>
    <m/>
  </r>
  <r>
    <n v="1403"/>
    <x v="21"/>
    <s v="Quality Control Inspector_x000a_(Goods and Garments)"/>
    <s v="LSS/Q57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4"/>
    <x v="21"/>
    <s v="Quality Control Inspector_x000a_(Footwear)"/>
    <s v="LSS/Q31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5"/>
    <x v="21"/>
    <s v="Quality Control Inspector(Non Leather Footwear)"/>
    <s v="LSS/Q7701"/>
    <n v="5"/>
    <m/>
    <m/>
    <m/>
    <m/>
    <m/>
    <n v="9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6"/>
    <x v="21"/>
    <s v="Quality Control Inspector_x000a_( Saddlery)"/>
    <s v="LSS/Q74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7"/>
    <x v="21"/>
    <s v="Saddle Maker"/>
    <s v="LSS/Q71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8"/>
    <x v="21"/>
    <s v="Sample Maker( Goods and Garments"/>
    <s v="LSS/Q5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9"/>
    <x v="21"/>
    <s v="Sample Maker (Footwear)"/>
    <s v="LSS/Q2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0"/>
    <x v="21"/>
    <s v="Scudding Operator (Machine)"/>
    <s v="LSS/Q0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1"/>
    <x v="21"/>
    <s v="Setting Operator"/>
    <s v="LSS/Q06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2"/>
    <x v="21"/>
    <s v="Sewing Machine Operator ( Saddlery)"/>
    <s v="LSS/Q73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3"/>
    <x v="21"/>
    <s v="Shaving Operator"/>
    <s v="LSS/Q0501"/>
    <n v="4"/>
    <m/>
    <m/>
    <m/>
    <m/>
    <m/>
    <n v="5"/>
    <n v="1"/>
    <s v="5th Class"/>
    <n v="33"/>
    <n v="167"/>
    <n v="200"/>
    <m/>
    <m/>
    <m/>
    <m/>
    <m/>
    <s v="Yes"/>
    <s v="Yes"/>
    <s v="I"/>
    <s v="C"/>
    <s v="Yes"/>
    <m/>
    <m/>
    <s v="Yes"/>
    <m/>
    <s v="7th Meeting"/>
    <m/>
    <m/>
    <m/>
    <m/>
  </r>
  <r>
    <n v="1414"/>
    <x v="21"/>
    <s v="Skiver ( by hand)"/>
    <s v="LSS/Q2402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5"/>
    <x v="21"/>
    <s v="Skiving Operator ( Machine)"/>
    <s v="LSS/Q2401"/>
    <n v="4"/>
    <m/>
    <m/>
    <m/>
    <m/>
    <m/>
    <n v="5"/>
    <n v="1"/>
    <s v="5th Class"/>
    <n v="39"/>
    <n v="461"/>
    <n v="500"/>
    <m/>
    <m/>
    <m/>
    <m/>
    <m/>
    <s v="Yes"/>
    <s v="Yes"/>
    <s v="I"/>
    <s v="C"/>
    <s v="Yes"/>
    <m/>
    <m/>
    <s v="Yes"/>
    <m/>
    <s v="7th Meeting"/>
    <m/>
    <m/>
    <m/>
    <m/>
  </r>
  <r>
    <n v="1416"/>
    <x v="21"/>
    <s v="Skiving Operator (by hand)"/>
    <s v="LSS/Q5401"/>
    <n v="4"/>
    <m/>
    <m/>
    <m/>
    <m/>
    <m/>
    <n v="5"/>
    <n v="1"/>
    <s v="5th Class"/>
    <m/>
    <m/>
    <n v="200"/>
    <m/>
    <m/>
    <m/>
    <m/>
    <m/>
    <m/>
    <m/>
    <s v="I"/>
    <m/>
    <m/>
    <m/>
    <s v="LEA101, LEA103,LEA104, LEA105"/>
    <s v="No"/>
    <m/>
    <s v="7th Meeting"/>
    <m/>
    <m/>
    <m/>
    <m/>
  </r>
  <r>
    <n v="1417"/>
    <x v="21"/>
    <s v="Splitting and Sammying Operator"/>
    <s v="LSS/Q0401"/>
    <n v="4"/>
    <m/>
    <m/>
    <m/>
    <m/>
    <m/>
    <n v="6"/>
    <n v="1"/>
    <s v="5th Class"/>
    <m/>
    <m/>
    <n v="480"/>
    <m/>
    <m/>
    <m/>
    <m/>
    <m/>
    <m/>
    <m/>
    <s v="I"/>
    <m/>
    <m/>
    <m/>
    <m/>
    <s v="Yes"/>
    <m/>
    <s v="7th Meeting"/>
    <m/>
    <m/>
    <m/>
    <m/>
  </r>
  <r>
    <n v="1418"/>
    <x v="21"/>
    <s v="Stitcher (Goods &amp; Garments)"/>
    <s v="LSS/Q5501"/>
    <n v="4"/>
    <m/>
    <m/>
    <m/>
    <m/>
    <m/>
    <n v="5"/>
    <n v="1"/>
    <s v="5th Class"/>
    <n v="30"/>
    <n v="170"/>
    <n v="200"/>
    <m/>
    <m/>
    <m/>
    <m/>
    <m/>
    <s v="Yes"/>
    <s v="Yes"/>
    <s v="I"/>
    <s v="A"/>
    <s v="Yes"/>
    <m/>
    <s v="LEA101, LEA103,LEA104, LEA105"/>
    <s v="Yes"/>
    <m/>
    <s v="7th Meeting"/>
    <m/>
    <m/>
    <m/>
    <m/>
  </r>
  <r>
    <n v="1419"/>
    <x v="21"/>
    <s v="Stitching Operator"/>
    <s v="LSS/Q2501"/>
    <n v="4"/>
    <m/>
    <m/>
    <m/>
    <m/>
    <m/>
    <n v="5"/>
    <n v="1"/>
    <s v="Class V"/>
    <n v="50"/>
    <n v="450"/>
    <n v="500"/>
    <m/>
    <m/>
    <m/>
    <m/>
    <m/>
    <s v="Yes"/>
    <s v="Yes"/>
    <s v="I"/>
    <s v="A"/>
    <s v="Yes"/>
    <m/>
    <m/>
    <s v="Yes"/>
    <m/>
    <s v="7th Meeting"/>
    <m/>
    <m/>
    <m/>
    <m/>
  </r>
  <r>
    <n v="1420"/>
    <x v="21"/>
    <s v="Store In charge"/>
    <s v="LSS/Q3201"/>
    <n v="4"/>
    <m/>
    <m/>
    <m/>
    <m/>
    <m/>
    <n v="5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21"/>
    <x v="21"/>
    <s v="Cobbler"/>
    <s v="LSS/Q4101"/>
    <n v="4"/>
    <m/>
    <m/>
    <m/>
    <m/>
    <m/>
    <n v="8"/>
    <n v="1"/>
    <s v="5th Class"/>
    <n v="39"/>
    <n v="155"/>
    <n v="194"/>
    <n v="1"/>
    <n v="5"/>
    <n v="194"/>
    <m/>
    <m/>
    <s v="Yes"/>
    <m/>
    <s v="I"/>
    <s v="A"/>
    <m/>
    <m/>
    <m/>
    <s v="No"/>
    <m/>
    <m/>
    <m/>
    <m/>
    <m/>
    <m/>
  </r>
  <r>
    <n v="1422"/>
    <x v="21"/>
    <s v="Assistant Cobbler"/>
    <s v="LSS/Q4201"/>
    <n v="3"/>
    <m/>
    <m/>
    <m/>
    <m/>
    <m/>
    <n v="6"/>
    <n v="1"/>
    <s v="5th Class"/>
    <n v="39"/>
    <n v="155"/>
    <n v="194"/>
    <n v="1"/>
    <n v="5"/>
    <n v="194"/>
    <m/>
    <m/>
    <s v="Yes"/>
    <m/>
    <s v="I"/>
    <s v="A"/>
    <m/>
    <m/>
    <m/>
    <s v="No"/>
    <m/>
    <m/>
    <m/>
    <m/>
    <m/>
    <m/>
  </r>
  <r>
    <n v="1423"/>
    <x v="22"/>
    <s v="Production/ Manufacturing Chemist - Life Sciences "/>
    <s v="LFS/Q1201"/>
    <n v="5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m/>
    <s v="Yes"/>
    <m/>
    <s v="I"/>
    <m/>
    <m/>
    <s v="Cat 1 (Phase 1)"/>
    <m/>
    <s v="Yes"/>
    <m/>
    <s v="7th Meeting"/>
    <m/>
    <m/>
    <m/>
    <m/>
  </r>
  <r>
    <n v="1424"/>
    <x v="22"/>
    <s v="Production Supervisor/ In charge - Life Sciences"/>
    <s v="LFS/Q0203"/>
    <n v="5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m/>
    <s v="I"/>
    <m/>
    <m/>
    <m/>
    <m/>
    <s v="No"/>
    <m/>
    <s v="8th Meeting"/>
    <m/>
    <m/>
    <m/>
    <m/>
  </r>
  <r>
    <n v="1425"/>
    <x v="22"/>
    <s v="Production/ Machine Operator - Life Sciences"/>
    <s v="LFS/Q0207"/>
    <n v="4"/>
    <m/>
    <m/>
    <m/>
    <m/>
    <m/>
    <n v="6"/>
    <n v="1"/>
    <s v="10+2"/>
    <n v="155"/>
    <n v="221"/>
    <n v="376"/>
    <m/>
    <m/>
    <m/>
    <m/>
    <m/>
    <s v="Yes"/>
    <s v="Yes"/>
    <s v="I"/>
    <s v="C"/>
    <s v="Yes"/>
    <m/>
    <m/>
    <s v="Yes"/>
    <m/>
    <s v="8th Meeting"/>
    <m/>
    <m/>
    <m/>
    <m/>
  </r>
  <r>
    <n v="1426"/>
    <x v="22"/>
    <s v="Manufacturing Assistant-Life Sciences"/>
    <s v="LFS/Q0216"/>
    <n v="2"/>
    <m/>
    <m/>
    <m/>
    <m/>
    <m/>
    <n v="4"/>
    <n v="1"/>
    <s v="10th – 12th Class"/>
    <n v="60"/>
    <n v="140"/>
    <n v="200"/>
    <m/>
    <m/>
    <m/>
    <m/>
    <m/>
    <s v="Yes"/>
    <s v="Yes"/>
    <s v="I"/>
    <m/>
    <m/>
    <m/>
    <m/>
    <s v="No"/>
    <m/>
    <s v="8th Meeting"/>
    <m/>
    <m/>
    <m/>
    <m/>
  </r>
  <r>
    <n v="1427"/>
    <x v="22"/>
    <s v="Packaging Supervisor/ In charge - Machine - Life Sciences "/>
    <s v="LFS/Q0204"/>
    <n v="5"/>
    <m/>
    <m/>
    <m/>
    <m/>
    <m/>
    <n v="5"/>
    <n v="1"/>
    <s v="Diploma/D.Pharma/ Graduation in any field/ Diploma in Packaging"/>
    <m/>
    <m/>
    <n v="380"/>
    <m/>
    <m/>
    <m/>
    <m/>
    <m/>
    <m/>
    <m/>
    <s v="I"/>
    <m/>
    <m/>
    <m/>
    <m/>
    <s v="No"/>
    <m/>
    <s v="8th Meeting"/>
    <m/>
    <m/>
    <m/>
    <m/>
  </r>
  <r>
    <n v="1428"/>
    <x v="22"/>
    <s v="Packaging Assistant-Life Sciences"/>
    <s v="LFS/Q0217"/>
    <n v="2"/>
    <m/>
    <m/>
    <m/>
    <m/>
    <m/>
    <n v="5"/>
    <n v="1"/>
    <s v="10th Class"/>
    <m/>
    <m/>
    <n v="200"/>
    <m/>
    <m/>
    <m/>
    <m/>
    <m/>
    <m/>
    <m/>
    <s v="I"/>
    <m/>
    <m/>
    <m/>
    <m/>
    <s v="No"/>
    <m/>
    <s v="8th Meeting"/>
    <m/>
    <m/>
    <m/>
    <m/>
  </r>
  <r>
    <n v="1429"/>
    <x v="22"/>
    <s v="Maintenance Assistant- Life Sciences "/>
    <s v="LFS/Q0215"/>
    <n v="3"/>
    <m/>
    <m/>
    <m/>
    <m/>
    <m/>
    <n v="5"/>
    <n v="1"/>
    <s v="10th – 12th Class ,Preferably"/>
    <n v="97"/>
    <n v="143"/>
    <n v="240"/>
    <m/>
    <m/>
    <m/>
    <m/>
    <m/>
    <s v="Yes"/>
    <m/>
    <s v="I"/>
    <m/>
    <m/>
    <s v="Addl Ready"/>
    <m/>
    <s v="No"/>
    <m/>
    <s v="8th Meeting"/>
    <m/>
    <m/>
    <m/>
    <m/>
  </r>
  <r>
    <n v="1430"/>
    <x v="22"/>
    <s v="Maintenance Supervisor/In charge - Electricity - Life Sciences "/>
    <s v="LFS/Q0208"/>
    <n v="5"/>
    <m/>
    <m/>
    <m/>
    <m/>
    <m/>
    <n v="4"/>
    <n v="1"/>
    <s v="Diploma/ ITI"/>
    <m/>
    <m/>
    <n v="355"/>
    <m/>
    <m/>
    <m/>
    <m/>
    <m/>
    <m/>
    <m/>
    <s v="I"/>
    <m/>
    <m/>
    <m/>
    <m/>
    <s v="No"/>
    <m/>
    <s v="8th Meeting"/>
    <m/>
    <m/>
    <m/>
    <m/>
  </r>
  <r>
    <n v="1431"/>
    <x v="22"/>
    <s v="QA Chemist"/>
    <s v="LFS/Q0302"/>
    <n v="5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m/>
    <s v="Yes"/>
    <m/>
    <s v="I"/>
    <m/>
    <m/>
    <m/>
    <m/>
    <s v="No"/>
    <m/>
    <s v="7th Meeting"/>
    <m/>
    <m/>
    <m/>
    <m/>
  </r>
  <r>
    <n v="1432"/>
    <x v="22"/>
    <s v="QC Chemist Packaging"/>
    <s v="LFS/Q1303"/>
    <n v="5"/>
    <m/>
    <m/>
    <m/>
    <m/>
    <m/>
    <n v="6"/>
    <n v="1"/>
    <s v="B. Sc with Chemistry as major subject (preferable) / B. Pharma"/>
    <m/>
    <m/>
    <n v="400"/>
    <m/>
    <m/>
    <m/>
    <m/>
    <m/>
    <m/>
    <m/>
    <s v="I"/>
    <m/>
    <m/>
    <m/>
    <m/>
    <s v="No"/>
    <m/>
    <s v="8th Meeting"/>
    <m/>
    <m/>
    <m/>
    <m/>
  </r>
  <r>
    <n v="1433"/>
    <x v="22"/>
    <s v="QC Chemist "/>
    <s v="LFS/Q1301"/>
    <n v="5"/>
    <m/>
    <m/>
    <m/>
    <m/>
    <m/>
    <n v="6"/>
    <n v="1"/>
    <s v="B. Pharma / B. Sc with Chemistry major subject or Analytical Chemistry (Preferable)"/>
    <n v="153"/>
    <n v="310"/>
    <n v="463"/>
    <m/>
    <m/>
    <m/>
    <m/>
    <m/>
    <s v="Yes"/>
    <m/>
    <s v="I"/>
    <m/>
    <m/>
    <s v="Cat 1 (Phase 1)"/>
    <m/>
    <s v="Yes"/>
    <m/>
    <s v="7th Meeting"/>
    <m/>
    <m/>
    <m/>
    <m/>
  </r>
  <r>
    <n v="1434"/>
    <x v="22"/>
    <s v="QC Chemist Microbiology"/>
    <s v="LFS/Q0308"/>
    <n v="5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m/>
    <s v="I"/>
    <m/>
    <m/>
    <m/>
    <m/>
    <s v="No"/>
    <m/>
    <s v="8th Meeting"/>
    <m/>
    <m/>
    <m/>
    <m/>
  </r>
  <r>
    <n v="1435"/>
    <x v="22"/>
    <s v="QC Chemist Batch Release Testing"/>
    <s v="LFS/Q1302"/>
    <n v="5"/>
    <m/>
    <m/>
    <m/>
    <m/>
    <m/>
    <n v="5"/>
    <n v="1"/>
    <s v="Preferably B. Pharma / B. Sc with Chemistry major subject/Graduation in biotechnology"/>
    <m/>
    <m/>
    <n v="410"/>
    <m/>
    <m/>
    <m/>
    <m/>
    <m/>
    <m/>
    <m/>
    <s v="I"/>
    <m/>
    <m/>
    <m/>
    <m/>
    <s v="No"/>
    <m/>
    <s v="8th Meeting"/>
    <m/>
    <m/>
    <m/>
    <m/>
  </r>
  <r>
    <n v="1436"/>
    <x v="22"/>
    <s v="Store Chemist/ Supervisor/ In charge - Raw Materials - Life Sciences "/>
    <s v="LFS/Q0601"/>
    <n v="4"/>
    <m/>
    <m/>
    <m/>
    <m/>
    <m/>
    <n v="5"/>
    <n v="1"/>
    <s v="Diploma/ D.Pharma/B.Sc/ Graduation in any field"/>
    <m/>
    <m/>
    <n v="480"/>
    <m/>
    <m/>
    <m/>
    <m/>
    <m/>
    <m/>
    <m/>
    <s v="I"/>
    <s v="B"/>
    <m/>
    <m/>
    <m/>
    <s v="No"/>
    <m/>
    <s v="8th Meeting"/>
    <m/>
    <m/>
    <m/>
    <m/>
  </r>
  <r>
    <n v="1437"/>
    <x v="22"/>
    <s v="Medical Sales Representative"/>
    <s v="LFS/Q0401"/>
    <n v="4"/>
    <m/>
    <m/>
    <m/>
    <m/>
    <m/>
    <n v="3"/>
    <n v="1"/>
    <s v="Diploma in Pharmacy/ any relevant science discipline"/>
    <n v="160"/>
    <n v="320"/>
    <n v="480"/>
    <m/>
    <m/>
    <m/>
    <m/>
    <m/>
    <s v="Yes"/>
    <s v="Yes"/>
    <s v="II"/>
    <s v="A"/>
    <s v="Yes"/>
    <m/>
    <m/>
    <s v="Yes"/>
    <m/>
    <s v="7th Meeting"/>
    <m/>
    <m/>
    <m/>
    <m/>
  </r>
  <r>
    <n v="1438"/>
    <x v="22"/>
    <s v="Fitter Mechanical - Life Sciences"/>
    <s v="LFS/Q0213"/>
    <n v="3"/>
    <m/>
    <m/>
    <m/>
    <m/>
    <m/>
    <n v="4"/>
    <n v="1"/>
    <s v="12th Class"/>
    <n v="120"/>
    <n v="140"/>
    <n v="260"/>
    <m/>
    <m/>
    <m/>
    <m/>
    <m/>
    <s v="Yes"/>
    <s v="Yes"/>
    <s v="I"/>
    <s v="C"/>
    <s v="Yes"/>
    <m/>
    <m/>
    <s v="Yes"/>
    <m/>
    <s v="8th Meeting"/>
    <m/>
    <m/>
    <m/>
    <m/>
  </r>
  <r>
    <n v="1439"/>
    <x v="22"/>
    <s v="Data Entry Operator/ Documentation Officer - Life Sciences"/>
    <s v="LFS/Q0510"/>
    <n v="4"/>
    <m/>
    <m/>
    <m/>
    <m/>
    <m/>
    <n v="3"/>
    <n v="1"/>
    <s v="Diploma in Computer Science"/>
    <m/>
    <m/>
    <n v="130"/>
    <m/>
    <m/>
    <m/>
    <m/>
    <m/>
    <m/>
    <m/>
    <s v="I"/>
    <m/>
    <m/>
    <m/>
    <m/>
    <s v="No"/>
    <m/>
    <s v="8th Meeting"/>
    <m/>
    <m/>
    <m/>
    <m/>
  </r>
  <r>
    <n v="1440"/>
    <x v="22"/>
    <s v="Production Planning Supervisor/ In charge/ Engineer - Life Sciences"/>
    <s v="LFS/Q0206"/>
    <n v="5"/>
    <m/>
    <m/>
    <m/>
    <m/>
    <m/>
    <n v="5"/>
    <n v="1"/>
    <s v="Diploma/D.Pharma/ITI/B.Sc"/>
    <m/>
    <m/>
    <n v="395"/>
    <m/>
    <m/>
    <m/>
    <m/>
    <m/>
    <m/>
    <m/>
    <s v="I"/>
    <m/>
    <m/>
    <m/>
    <m/>
    <s v="No"/>
    <m/>
    <s v="8th Meeting"/>
    <m/>
    <m/>
    <m/>
    <m/>
  </r>
  <r>
    <n v="1441"/>
    <x v="22"/>
    <s v="Maintenance Supervisor/ In charge - HVAC - Life Sciences"/>
    <s v="LFS/Q0209"/>
    <n v="5"/>
    <m/>
    <m/>
    <m/>
    <m/>
    <m/>
    <n v="5"/>
    <n v="1"/>
    <s v="Diploma/D.Pharma/ITI/B.Sc"/>
    <m/>
    <m/>
    <n v="375"/>
    <m/>
    <m/>
    <m/>
    <m/>
    <m/>
    <m/>
    <m/>
    <s v="I"/>
    <m/>
    <m/>
    <m/>
    <m/>
    <s v="No"/>
    <m/>
    <s v="8th Meeting"/>
    <m/>
    <m/>
    <m/>
    <m/>
  </r>
  <r>
    <n v="1442"/>
    <x v="22"/>
    <s v="Maintenance Supervisor/ In charge - Water - Life Sciences"/>
    <s v="LFS/Q0210"/>
    <n v="5"/>
    <m/>
    <m/>
    <m/>
    <m/>
    <m/>
    <n v="5"/>
    <n v="1"/>
    <s v="Diploma in Mechanical /ITI (Plumbing)"/>
    <m/>
    <m/>
    <n v="375"/>
    <m/>
    <m/>
    <m/>
    <m/>
    <m/>
    <m/>
    <m/>
    <s v="I"/>
    <m/>
    <m/>
    <m/>
    <m/>
    <s v="No"/>
    <m/>
    <s v="8th Meeting"/>
    <m/>
    <m/>
    <m/>
    <m/>
  </r>
  <r>
    <n v="1443"/>
    <x v="22"/>
    <s v="Maintenance Supervisor/ In charge - Gases - Life Sciences"/>
    <s v="LFS/Q0211"/>
    <n v="5"/>
    <m/>
    <m/>
    <m/>
    <m/>
    <m/>
    <n v="5"/>
    <n v="1"/>
    <s v="Diploma/ITI/ B.Sc"/>
    <m/>
    <m/>
    <n v="375"/>
    <m/>
    <m/>
    <m/>
    <m/>
    <m/>
    <m/>
    <m/>
    <s v="I"/>
    <m/>
    <m/>
    <m/>
    <m/>
    <s v="No"/>
    <m/>
    <s v="8th Meeting"/>
    <m/>
    <m/>
    <m/>
    <m/>
  </r>
  <r>
    <n v="1444"/>
    <x v="22"/>
    <s v="Maintenance Supervisor/ In charge - Steam - Life Sciences"/>
    <s v="LFS/Q0212"/>
    <n v="5"/>
    <m/>
    <m/>
    <m/>
    <m/>
    <m/>
    <n v="5"/>
    <n v="1"/>
    <s v="Diploma/ ITI/B.Sc"/>
    <m/>
    <m/>
    <n v="375"/>
    <m/>
    <m/>
    <m/>
    <m/>
    <m/>
    <m/>
    <m/>
    <s v="I"/>
    <m/>
    <m/>
    <m/>
    <m/>
    <s v="No"/>
    <m/>
    <s v="8th Meeting"/>
    <m/>
    <m/>
    <m/>
    <m/>
  </r>
  <r>
    <n v="1445"/>
    <x v="22"/>
    <s v="Validation Supervisor/ In charge - Life Sciences"/>
    <s v="LFS/Q0305"/>
    <n v="4"/>
    <m/>
    <m/>
    <m/>
    <m/>
    <m/>
    <n v="6"/>
    <n v="1"/>
    <s v="D.Pharma/ Diploma / B.Sc in in a scientific or engineering related field"/>
    <m/>
    <m/>
    <n v="300"/>
    <m/>
    <m/>
    <m/>
    <m/>
    <m/>
    <m/>
    <m/>
    <s v="I"/>
    <m/>
    <m/>
    <m/>
    <m/>
    <s v="No"/>
    <m/>
    <s v="8th Meeting"/>
    <m/>
    <m/>
    <m/>
    <m/>
  </r>
  <r>
    <n v="1446"/>
    <x v="22"/>
    <s v="QC Assistant - Visual Inspection/ Visual Inspector - Life Sciences"/>
    <s v="LFS/Q0310"/>
    <n v="3"/>
    <m/>
    <m/>
    <m/>
    <m/>
    <m/>
    <n v="5"/>
    <n v="1"/>
    <s v="10th – 12th Class"/>
    <m/>
    <m/>
    <n v="200"/>
    <m/>
    <m/>
    <m/>
    <m/>
    <m/>
    <m/>
    <m/>
    <s v="I"/>
    <m/>
    <m/>
    <m/>
    <m/>
    <s v="No"/>
    <m/>
    <s v="8th Meeting"/>
    <m/>
    <m/>
    <m/>
    <m/>
  </r>
  <r>
    <n v="1447"/>
    <x v="22"/>
    <s v="Lab Technician/ Assistant - Life Sciences"/>
    <s v="LFS/Q0509"/>
    <n v="3"/>
    <m/>
    <m/>
    <m/>
    <m/>
    <m/>
    <n v="8"/>
    <n v="1"/>
    <s v="12th Class"/>
    <n v="100"/>
    <n v="130"/>
    <n v="230"/>
    <m/>
    <m/>
    <m/>
    <m/>
    <m/>
    <s v="Yes"/>
    <s v="Yes"/>
    <s v="I"/>
    <s v="A"/>
    <s v="Yes"/>
    <m/>
    <m/>
    <s v="Yes"/>
    <m/>
    <s v="8th Meeting"/>
    <m/>
    <m/>
    <m/>
    <m/>
  </r>
  <r>
    <n v="1448"/>
    <x v="22"/>
    <s v="Research Associate/ Associate Scientist - Product Development"/>
    <s v="LFS/Q0505"/>
    <n v="5"/>
    <m/>
    <m/>
    <m/>
    <m/>
    <m/>
    <n v="6"/>
    <n v="1"/>
    <s v="Masters in relevant discipline/ M. Pharma"/>
    <m/>
    <m/>
    <n v="370"/>
    <m/>
    <m/>
    <m/>
    <m/>
    <m/>
    <m/>
    <m/>
    <s v="I"/>
    <m/>
    <m/>
    <m/>
    <m/>
    <s v="No"/>
    <m/>
    <s v="8th Meeting"/>
    <m/>
    <m/>
    <m/>
    <m/>
  </r>
  <r>
    <n v="1449"/>
    <x v="22"/>
    <s v="Research Associate/ Associate Scientist - Analytical/ Technical/Process Development"/>
    <s v="LFS/Q0511"/>
    <n v="5"/>
    <m/>
    <m/>
    <m/>
    <m/>
    <m/>
    <n v="6"/>
    <n v="1"/>
    <s v="Masters in relevant discipline/ M. Pharma"/>
    <m/>
    <m/>
    <n v="370"/>
    <m/>
    <m/>
    <m/>
    <m/>
    <m/>
    <m/>
    <m/>
    <s v="I"/>
    <m/>
    <m/>
    <m/>
    <m/>
    <s v="No"/>
    <m/>
    <s v="8th Meeting"/>
    <m/>
    <m/>
    <m/>
    <m/>
  </r>
  <r>
    <n v="1450"/>
    <x v="22"/>
    <s v="Store Assistant-Life Sciences"/>
    <s v="LFS/Q0604"/>
    <n v="3"/>
    <m/>
    <m/>
    <m/>
    <m/>
    <m/>
    <n v="5"/>
    <n v="1"/>
    <s v="10th – 12th Class"/>
    <n v="130"/>
    <n v="150"/>
    <n v="280"/>
    <m/>
    <m/>
    <m/>
    <m/>
    <m/>
    <s v="Yes"/>
    <s v="Yes"/>
    <s v="I"/>
    <s v="A"/>
    <s v="Yes"/>
    <m/>
    <m/>
    <s v="Yes"/>
    <m/>
    <s v="8th Meeting"/>
    <m/>
    <m/>
    <m/>
    <m/>
  </r>
  <r>
    <n v="1451"/>
    <x v="22"/>
    <s v="Store Chemist/ Supervisor/ In charge - Finished Goods - Life Sciences "/>
    <s v="LFS/Q0603"/>
    <n v="4"/>
    <m/>
    <m/>
    <m/>
    <m/>
    <m/>
    <n v="5"/>
    <n v="1"/>
    <s v="Diploma/ D.Pharma/ ITI/ B.Sc"/>
    <m/>
    <m/>
    <n v="220"/>
    <m/>
    <m/>
    <m/>
    <m/>
    <m/>
    <m/>
    <m/>
    <s v="I"/>
    <m/>
    <m/>
    <m/>
    <m/>
    <s v="No"/>
    <m/>
    <s v="8th Meeting"/>
    <m/>
    <m/>
    <m/>
    <m/>
  </r>
  <r>
    <n v="1452"/>
    <x v="22"/>
    <s v="Store Chemist/ Supervisor/ In charge - Packaging Material - Life Sciences "/>
    <s v="LFS/Q0602"/>
    <n v="4"/>
    <m/>
    <m/>
    <m/>
    <m/>
    <m/>
    <n v="5"/>
    <n v="1"/>
    <s v="Diploma/ D.Pharma/ ITI/ B.Sc"/>
    <m/>
    <m/>
    <n v="220"/>
    <m/>
    <m/>
    <m/>
    <m/>
    <m/>
    <m/>
    <m/>
    <s v="I"/>
    <m/>
    <m/>
    <m/>
    <m/>
    <s v="No"/>
    <m/>
    <s v="8th Meeting"/>
    <m/>
    <m/>
    <m/>
    <m/>
  </r>
  <r>
    <n v="1453"/>
    <x v="22"/>
    <s v="Production/ Manufacturing Biologist"/>
    <s v="LFS/Q2201"/>
    <n v="5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m/>
    <s v="I"/>
    <m/>
    <m/>
    <m/>
    <m/>
    <s v="No"/>
    <m/>
    <s v="8th Meeting"/>
    <m/>
    <m/>
    <m/>
    <m/>
  </r>
  <r>
    <n v="1454"/>
    <x v="22"/>
    <s v="QC Biologist"/>
    <s v="LFS/Q2301"/>
    <n v="5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m/>
    <s v="I"/>
    <m/>
    <m/>
    <m/>
    <m/>
    <s v="No"/>
    <m/>
    <s v="8th Meeting"/>
    <m/>
    <m/>
    <m/>
    <m/>
  </r>
  <r>
    <n v="1455"/>
    <x v="22"/>
    <s v="QC Biologist - Packaging"/>
    <s v="LFS/Q2302"/>
    <n v="5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m/>
    <s v="I"/>
    <m/>
    <m/>
    <m/>
    <m/>
    <s v="No"/>
    <m/>
    <s v="8th Meeting"/>
    <m/>
    <m/>
    <m/>
    <m/>
  </r>
  <r>
    <n v="1456"/>
    <x v="22"/>
    <s v="QC Biologist - Batch Release Testing"/>
    <s v="LFS/Q2303"/>
    <n v="5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m/>
    <s v="I"/>
    <m/>
    <m/>
    <m/>
    <m/>
    <s v="No"/>
    <m/>
    <s v="8th Meeting"/>
    <m/>
    <m/>
    <m/>
    <m/>
  </r>
  <r>
    <n v="1457"/>
    <x v="22"/>
    <s v="Drug Regulatory Affairs Chemist"/>
    <s v="LFS/Q0501"/>
    <n v="5"/>
    <m/>
    <m/>
    <m/>
    <m/>
    <m/>
    <n v="5"/>
    <n v="1"/>
    <s v="Mechanical &amp; Chemical Engineering/ Graduate in Science/ B.Pharmacy (Preferable)"/>
    <m/>
    <m/>
    <n v="300"/>
    <m/>
    <m/>
    <m/>
    <m/>
    <m/>
    <m/>
    <m/>
    <s v="I"/>
    <m/>
    <m/>
    <m/>
    <m/>
    <s v="No"/>
    <m/>
    <s v="8th Meeting"/>
    <m/>
    <m/>
    <m/>
    <m/>
  </r>
  <r>
    <n v="1458"/>
    <x v="22"/>
    <s v="Regulatory Medical Writer"/>
    <s v="LFS/Q0504"/>
    <n v="5"/>
    <m/>
    <m/>
    <m/>
    <m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s v="No"/>
    <m/>
    <s v="8th Meeting"/>
    <m/>
    <m/>
    <m/>
    <m/>
  </r>
  <r>
    <n v="1459"/>
    <x v="22"/>
    <s v="Clean Room Engineer"/>
    <s v="LFS/Q0218"/>
    <n v="4"/>
    <m/>
    <m/>
    <m/>
    <m/>
    <m/>
    <n v="5"/>
    <n v="1"/>
    <s v="Diploma/ D.Pharma/ B.Sc/ Graduation in any field"/>
    <m/>
    <m/>
    <n v="270"/>
    <m/>
    <m/>
    <m/>
    <m/>
    <m/>
    <m/>
    <m/>
    <s v="I"/>
    <m/>
    <m/>
    <m/>
    <m/>
    <s v="No"/>
    <m/>
    <s v="8th Meeting"/>
    <m/>
    <m/>
    <m/>
    <m/>
  </r>
  <r>
    <n v="1460"/>
    <x v="22"/>
    <s v="EHS Manager - Life Sciences"/>
    <s v="LFS/Q0214"/>
    <n v="7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m/>
    <s v="I"/>
    <m/>
    <m/>
    <m/>
    <m/>
    <s v="No"/>
    <m/>
    <s v="8th Meeting"/>
    <m/>
    <m/>
    <m/>
    <m/>
  </r>
  <r>
    <n v="1461"/>
    <x v="22"/>
    <s v="Packaging Supervisor - Manual and Machine - Life Sciences"/>
    <s v="LFS/Q0205"/>
    <n v="5"/>
    <m/>
    <m/>
    <m/>
    <m/>
    <m/>
    <n v="5"/>
    <n v="1"/>
    <s v="Diploma/D.Pharma/ Graduation in any field/ Diploma in Packaging"/>
    <m/>
    <m/>
    <n v="390"/>
    <m/>
    <m/>
    <m/>
    <m/>
    <m/>
    <m/>
    <m/>
    <s v="I"/>
    <m/>
    <m/>
    <m/>
    <m/>
    <s v="No"/>
    <m/>
    <s v="8th Meeting"/>
    <m/>
    <m/>
    <m/>
    <m/>
  </r>
  <r>
    <n v="1462"/>
    <x v="22"/>
    <s v="Clinical Research Associate "/>
    <s v="LFS/Q0503"/>
    <n v="5"/>
    <m/>
    <m/>
    <m/>
    <m/>
    <m/>
    <n v="4"/>
    <n v="1"/>
    <s v="B. Pharma preferable/ B. Sc. / Clinical Research certification"/>
    <m/>
    <m/>
    <n v="270"/>
    <m/>
    <m/>
    <m/>
    <m/>
    <m/>
    <m/>
    <m/>
    <s v="I"/>
    <m/>
    <m/>
    <m/>
    <m/>
    <s v="No"/>
    <m/>
    <s v="8th Meeting"/>
    <m/>
    <m/>
    <m/>
    <m/>
  </r>
  <r>
    <n v="1463"/>
    <x v="22"/>
    <s v="Vendor and Internal Audit In charge - Life Sciences"/>
    <s v="LFS/Q0306"/>
    <n v="5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m/>
    <s v="I"/>
    <m/>
    <m/>
    <m/>
    <m/>
    <s v="No"/>
    <m/>
    <s v="8th Meeting"/>
    <m/>
    <m/>
    <m/>
    <m/>
  </r>
  <r>
    <n v="1464"/>
    <x v="22"/>
    <s v="Stability Specialist  - Life Sciences"/>
    <s v="LFS/Q0304"/>
    <n v="5"/>
    <m/>
    <m/>
    <m/>
    <m/>
    <m/>
    <n v="6"/>
    <n v="1"/>
    <s v="B.Sc in Chemistry, biology or Life Science discipline/ B. Pharma"/>
    <m/>
    <m/>
    <n v="365"/>
    <m/>
    <m/>
    <m/>
    <m/>
    <m/>
    <m/>
    <m/>
    <s v="I"/>
    <m/>
    <m/>
    <m/>
    <m/>
    <s v="No"/>
    <m/>
    <s v="8th Meeting"/>
    <m/>
    <m/>
    <m/>
    <m/>
  </r>
  <r>
    <n v="1465"/>
    <x v="22"/>
    <s v="Quality Management System In charge - Life Sciences"/>
    <s v="LFS/Q0311"/>
    <n v="5"/>
    <m/>
    <m/>
    <m/>
    <m/>
    <m/>
    <n v="5"/>
    <n v="1"/>
    <s v="B. Pharma / M. Sc with majors in Biology, Biochemistry, Pharmaceutical Science"/>
    <m/>
    <m/>
    <n v="375"/>
    <m/>
    <m/>
    <m/>
    <m/>
    <m/>
    <m/>
    <m/>
    <s v="I"/>
    <m/>
    <m/>
    <m/>
    <m/>
    <s v="No"/>
    <m/>
    <s v="8th Meeting"/>
    <m/>
    <m/>
    <m/>
    <m/>
  </r>
  <r>
    <n v="1466"/>
    <x v="22"/>
    <s v="QA Chemist Process Validation - Life Sciences"/>
    <s v="LFS/Q0303"/>
    <n v="5"/>
    <m/>
    <m/>
    <m/>
    <m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s v="No"/>
    <m/>
    <s v="8th Meeting"/>
    <m/>
    <m/>
    <m/>
    <m/>
  </r>
  <r>
    <n v="1467"/>
    <x v="22"/>
    <s v="Telesales Executive - Life Sciences"/>
    <s v="LFS/Q0404"/>
    <n v="4"/>
    <m/>
    <m/>
    <m/>
    <m/>
    <m/>
    <n v="4"/>
    <n v="1"/>
    <s v="Diploma/D.Pharma/ITI/Graduate in any science-related field"/>
    <m/>
    <m/>
    <n v="220"/>
    <m/>
    <m/>
    <m/>
    <m/>
    <m/>
    <m/>
    <m/>
    <s v="II"/>
    <m/>
    <m/>
    <m/>
    <m/>
    <s v="No"/>
    <m/>
    <s v="8th Meeting"/>
    <m/>
    <m/>
    <m/>
    <m/>
  </r>
  <r>
    <n v="1468"/>
    <x v="22"/>
    <s v="Associate Brand Manager - Life Sciences"/>
    <s v="LFS/Q0405"/>
    <n v="5"/>
    <m/>
    <m/>
    <m/>
    <m/>
    <m/>
    <n v="4"/>
    <n v="1"/>
    <s v="B. Pharma/ Graduate specifically in marketing, advertising or a business related subject"/>
    <m/>
    <m/>
    <n v="250"/>
    <m/>
    <m/>
    <m/>
    <m/>
    <m/>
    <m/>
    <m/>
    <s v="II"/>
    <m/>
    <m/>
    <m/>
    <m/>
    <s v="No"/>
    <m/>
    <s v="8th Meeting"/>
    <m/>
    <m/>
    <m/>
    <m/>
  </r>
  <r>
    <n v="1469"/>
    <x v="22"/>
    <s v="Market Research Specialist - Life Sciences"/>
    <s v="LFS/Q0403"/>
    <n v="4"/>
    <m/>
    <m/>
    <m/>
    <m/>
    <m/>
    <n v="5"/>
    <n v="1"/>
    <s v="B.Tech in Biotechnology/ B. Pharma / Graduate in a related field (preferably biotechnology)"/>
    <m/>
    <m/>
    <n v="250"/>
    <m/>
    <m/>
    <m/>
    <m/>
    <m/>
    <m/>
    <m/>
    <s v="II"/>
    <m/>
    <m/>
    <m/>
    <m/>
    <s v="No"/>
    <m/>
    <s v="8th Meeting"/>
    <m/>
    <m/>
    <m/>
    <m/>
  </r>
  <r>
    <n v="1470"/>
    <x v="22"/>
    <s v="Business Development Executive - Life Sciences"/>
    <s v="LFS/Q0402"/>
    <n v="4"/>
    <m/>
    <m/>
    <m/>
    <m/>
    <m/>
    <n v="4"/>
    <n v="1"/>
    <s v="BBA/ B.Tech/B. Pharma/ B.Sc in a related discipline"/>
    <m/>
    <m/>
    <n v="250"/>
    <m/>
    <m/>
    <m/>
    <m/>
    <m/>
    <m/>
    <m/>
    <s v="II"/>
    <m/>
    <m/>
    <m/>
    <m/>
    <s v="No"/>
    <m/>
    <s v="8th Meeting"/>
    <m/>
    <m/>
    <m/>
    <m/>
  </r>
  <r>
    <n v="1471"/>
    <x v="22"/>
    <s v="Demand Planning Manager - Life Sciences"/>
    <s v="LFS/Q0606"/>
    <n v="6"/>
    <m/>
    <m/>
    <m/>
    <m/>
    <m/>
    <n v="5"/>
    <n v="1"/>
    <s v="B.Tech/ Graduate in any field/ B. Pharma (Preferable)"/>
    <m/>
    <m/>
    <n v="280"/>
    <m/>
    <m/>
    <m/>
    <m/>
    <m/>
    <m/>
    <m/>
    <s v="I"/>
    <m/>
    <m/>
    <m/>
    <m/>
    <s v="No"/>
    <m/>
    <s v="8th Meeting"/>
    <m/>
    <m/>
    <m/>
    <m/>
  </r>
  <r>
    <n v="1472"/>
    <x v="22"/>
    <s v="SCM Executive - Life Sciences"/>
    <s v="LFS/Q0610"/>
    <n v="4"/>
    <m/>
    <m/>
    <m/>
    <m/>
    <m/>
    <n v="9"/>
    <n v="1"/>
    <s v="BBA/ B.Tech / B.Sc in a related discipline"/>
    <m/>
    <m/>
    <n v="270"/>
    <m/>
    <m/>
    <m/>
    <m/>
    <m/>
    <m/>
    <m/>
    <s v="I"/>
    <m/>
    <m/>
    <m/>
    <m/>
    <s v="No"/>
    <m/>
    <s v="8th Meeting"/>
    <m/>
    <m/>
    <m/>
    <m/>
  </r>
  <r>
    <n v="1473"/>
    <x v="22"/>
    <s v="Supply Planning Manager - Life Sciences"/>
    <s v="LFS/Q0612"/>
    <n v="6"/>
    <m/>
    <m/>
    <m/>
    <m/>
    <m/>
    <n v="5"/>
    <n v="1"/>
    <s v="B.Tech/ B. Pharma / Graduate in any field/ B.Com/ BBA"/>
    <m/>
    <m/>
    <n v="270"/>
    <m/>
    <m/>
    <m/>
    <m/>
    <m/>
    <m/>
    <m/>
    <s v="I"/>
    <m/>
    <m/>
    <m/>
    <m/>
    <s v="No"/>
    <m/>
    <s v="8th Meeting"/>
    <m/>
    <m/>
    <m/>
    <m/>
  </r>
  <r>
    <n v="1474"/>
    <x v="22"/>
    <s v="Supply Chain Manager  - Life Sciences"/>
    <s v="LFS/Q0611"/>
    <n v="6"/>
    <m/>
    <m/>
    <m/>
    <m/>
    <m/>
    <n v="6"/>
    <n v="1"/>
    <s v="B.Tech/ B. Pharma / Graduate in any field/ B.Com"/>
    <m/>
    <m/>
    <n v="300"/>
    <m/>
    <m/>
    <m/>
    <m/>
    <m/>
    <m/>
    <m/>
    <s v="I"/>
    <m/>
    <m/>
    <m/>
    <m/>
    <s v="No"/>
    <m/>
    <s v="8th Meeting"/>
    <m/>
    <m/>
    <m/>
    <m/>
  </r>
  <r>
    <n v="1475"/>
    <x v="22"/>
    <s v="Sourcing Lead/Vendor Development - Life Sciences"/>
    <s v="LFS/Q0613"/>
    <n v="5"/>
    <m/>
    <m/>
    <m/>
    <m/>
    <m/>
    <n v="4"/>
    <n v="1"/>
    <s v="BBA/ B.Tech/ B.Sc in a related discipline/ B.Com"/>
    <m/>
    <m/>
    <n v="230"/>
    <m/>
    <m/>
    <m/>
    <m/>
    <m/>
    <m/>
    <m/>
    <s v="I"/>
    <m/>
    <m/>
    <m/>
    <m/>
    <s v="No"/>
    <m/>
    <s v="8th Meeting"/>
    <m/>
    <m/>
    <m/>
    <m/>
  </r>
  <r>
    <n v="1476"/>
    <x v="22"/>
    <s v="Licensing Manager - Life Sciences"/>
    <s v="LFS/Q0609"/>
    <n v="6"/>
    <m/>
    <m/>
    <m/>
    <m/>
    <m/>
    <n v="5"/>
    <n v="1"/>
    <s v="B. Pharma /Graduate in any field / LLB"/>
    <m/>
    <m/>
    <n v="250"/>
    <m/>
    <m/>
    <m/>
    <m/>
    <m/>
    <m/>
    <m/>
    <s v="I"/>
    <m/>
    <m/>
    <m/>
    <m/>
    <s v="No"/>
    <m/>
    <s v="8th Meeting"/>
    <m/>
    <m/>
    <m/>
    <m/>
  </r>
  <r>
    <n v="1477"/>
    <x v="22"/>
    <s v="Coordination Manager - Life Sciences"/>
    <s v="LFS/Q0605"/>
    <n v="6"/>
    <m/>
    <m/>
    <m/>
    <m/>
    <m/>
    <n v="5"/>
    <n v="1"/>
    <s v="B.Tech/ Graduate in any field/ B. Pharma (Preferable)"/>
    <m/>
    <m/>
    <n v="280"/>
    <m/>
    <m/>
    <m/>
    <m/>
    <m/>
    <m/>
    <m/>
    <s v="I"/>
    <m/>
    <m/>
    <m/>
    <m/>
    <s v="No"/>
    <m/>
    <s v="8th Meeting"/>
    <m/>
    <m/>
    <m/>
    <m/>
  </r>
  <r>
    <n v="1478"/>
    <x v="22"/>
    <s v="Export Logistics Manager - Life Sciences"/>
    <s v="LFS/Q0607"/>
    <n v="6"/>
    <m/>
    <m/>
    <m/>
    <m/>
    <m/>
    <n v="7"/>
    <n v="1"/>
    <s v="B.Tech/ Graduate in any field/ B. Sc/ B.Com/ B. Pharma (Preferable)"/>
    <m/>
    <m/>
    <n v="340"/>
    <m/>
    <m/>
    <m/>
    <m/>
    <m/>
    <m/>
    <m/>
    <s v="I"/>
    <m/>
    <m/>
    <m/>
    <m/>
    <s v="No"/>
    <m/>
    <s v="8th Meeting"/>
    <m/>
    <m/>
    <m/>
    <m/>
  </r>
  <r>
    <n v="1479"/>
    <x v="22"/>
    <s v="Import Logistics Manager - Life Sciences"/>
    <s v="LFS/Q0608"/>
    <n v="6"/>
    <m/>
    <m/>
    <m/>
    <m/>
    <m/>
    <n v="7"/>
    <n v="1"/>
    <s v="B.Tech/ Graduate in any field/ B. Sc/ B.Com/ B. Pharma (Preferable)"/>
    <m/>
    <m/>
    <n v="340"/>
    <m/>
    <m/>
    <m/>
    <m/>
    <m/>
    <m/>
    <m/>
    <s v="I"/>
    <m/>
    <m/>
    <m/>
    <m/>
    <s v="No"/>
    <m/>
    <s v="8th Meeting"/>
    <m/>
    <m/>
    <m/>
    <m/>
  </r>
  <r>
    <n v="1480"/>
    <x v="22"/>
    <s v="Scientific Medical Writer"/>
    <s v="LFS/Q0506"/>
    <n v="5"/>
    <m/>
    <m/>
    <m/>
    <m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s v="No"/>
    <m/>
    <s v="8th Meeting"/>
    <m/>
    <m/>
    <m/>
    <m/>
  </r>
  <r>
    <n v="1481"/>
    <x v="22"/>
    <s v="Scientist Clinical Research Development "/>
    <s v="LFS/Q0507"/>
    <n v="6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m/>
    <s v="I"/>
    <m/>
    <m/>
    <m/>
    <m/>
    <s v="No"/>
    <m/>
    <s v="8th Meeting"/>
    <m/>
    <m/>
    <m/>
    <m/>
  </r>
  <r>
    <n v="1482"/>
    <x v="22"/>
    <s v="Bio Process Engineer"/>
    <s v="LFS/Q0219"/>
    <n v="4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m/>
    <s v="I"/>
    <m/>
    <m/>
    <m/>
    <m/>
    <s v="No"/>
    <m/>
    <s v="8th Meeting"/>
    <m/>
    <m/>
    <m/>
    <m/>
  </r>
  <r>
    <n v="1483"/>
    <x v="22"/>
    <s v="QA Chemist Equipment Validation - Life Sciences"/>
    <s v="LFS/Q0312"/>
    <n v="5"/>
    <m/>
    <m/>
    <m/>
    <m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s v="No"/>
    <m/>
    <s v="8th Meeting"/>
    <m/>
    <m/>
    <m/>
    <m/>
  </r>
  <r>
    <n v="1484"/>
    <x v="23"/>
    <s v="Warehouse Picker"/>
    <s v="LSC/Q2102"/>
    <n v="3"/>
    <m/>
    <m/>
    <m/>
    <m/>
    <m/>
    <n v="4"/>
    <n v="1"/>
    <s v="Middle School (Class VIII)"/>
    <n v="80"/>
    <n v="190"/>
    <n v="270"/>
    <m/>
    <m/>
    <m/>
    <m/>
    <m/>
    <s v="Yes"/>
    <s v="Yes"/>
    <s v="II"/>
    <s v="A"/>
    <s v="Yes"/>
    <m/>
    <m/>
    <s v="Yes"/>
    <m/>
    <s v="6th Meeting"/>
    <m/>
    <m/>
    <m/>
    <m/>
  </r>
  <r>
    <n v="1485"/>
    <x v="23"/>
    <s v="Kitting and Labelling"/>
    <s v="LSC/Q2304"/>
    <n v="2"/>
    <m/>
    <m/>
    <m/>
    <m/>
    <m/>
    <n v="4"/>
    <n v="1"/>
    <s v="10th Class"/>
    <m/>
    <m/>
    <n v="230"/>
    <m/>
    <m/>
    <m/>
    <m/>
    <m/>
    <m/>
    <m/>
    <m/>
    <m/>
    <m/>
    <m/>
    <m/>
    <s v="Yes"/>
    <m/>
    <s v="6th Meeting"/>
    <m/>
    <m/>
    <m/>
    <m/>
  </r>
  <r>
    <n v="1486"/>
    <x v="23"/>
    <s v="Warehouse Binner"/>
    <s v="LSC/Q2105"/>
    <n v="3"/>
    <m/>
    <m/>
    <m/>
    <m/>
    <m/>
    <n v="4"/>
    <n v="1"/>
    <s v="Middle School (Class VIII)"/>
    <n v="80"/>
    <n v="190"/>
    <n v="270"/>
    <m/>
    <m/>
    <m/>
    <m/>
    <m/>
    <s v="Yes"/>
    <m/>
    <m/>
    <m/>
    <m/>
    <s v="Addl Ready"/>
    <m/>
    <s v="Yes"/>
    <m/>
    <s v="6th Meeting"/>
    <m/>
    <m/>
    <m/>
    <m/>
  </r>
  <r>
    <n v="1487"/>
    <x v="23"/>
    <s v="Warehouse Packer"/>
    <s v="LSC/Q2303"/>
    <n v="3"/>
    <m/>
    <m/>
    <m/>
    <m/>
    <m/>
    <n v="4"/>
    <n v="1"/>
    <s v="Middle School (Class VIII)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488"/>
    <x v="23"/>
    <s v="Inventory Clerk"/>
    <s v="LSC/Q2108"/>
    <n v="3"/>
    <m/>
    <m/>
    <m/>
    <m/>
    <m/>
    <n v="3"/>
    <n v="1"/>
    <s v="12th Class"/>
    <n v="75"/>
    <n v="175"/>
    <n v="250"/>
    <m/>
    <m/>
    <m/>
    <m/>
    <m/>
    <s v="Yes"/>
    <s v="Yes"/>
    <s v="I"/>
    <s v="A"/>
    <s v="Yes"/>
    <m/>
    <m/>
    <s v="Yes"/>
    <m/>
    <s v="6th Meeting"/>
    <m/>
    <m/>
    <m/>
    <m/>
  </r>
  <r>
    <n v="1489"/>
    <x v="23"/>
    <s v="Loader/Unloader"/>
    <s v="LSC/Q1110"/>
    <n v="2"/>
    <m/>
    <m/>
    <m/>
    <m/>
    <m/>
    <n v="6"/>
    <n v="1"/>
    <s v="7th Class"/>
    <m/>
    <m/>
    <n v="260"/>
    <m/>
    <m/>
    <m/>
    <m/>
    <m/>
    <m/>
    <m/>
    <m/>
    <m/>
    <m/>
    <m/>
    <m/>
    <s v="Yes"/>
    <m/>
    <s v="6th Meeting"/>
    <m/>
    <m/>
    <m/>
    <m/>
  </r>
  <r>
    <n v="1490"/>
    <x v="23"/>
    <s v="Warehouse Supervisor"/>
    <s v="LSC/Q2307"/>
    <n v="5"/>
    <m/>
    <m/>
    <m/>
    <m/>
    <m/>
    <n v="4"/>
    <n v="1"/>
    <s v="Diploma (Any, Engineering, Arts, Commerce)"/>
    <n v="208"/>
    <n v="32"/>
    <n v="240"/>
    <m/>
    <m/>
    <m/>
    <m/>
    <m/>
    <s v="Yes"/>
    <s v="Yes"/>
    <m/>
    <m/>
    <m/>
    <s v="Cat 1 (Phase 1)"/>
    <m/>
    <s v="Yes"/>
    <m/>
    <s v="6th Meeting"/>
    <m/>
    <m/>
    <m/>
    <m/>
  </r>
  <r>
    <n v="1491"/>
    <x v="23"/>
    <s v="Reach Truck Operator"/>
    <s v="LSC/Q2111"/>
    <n v="4"/>
    <m/>
    <m/>
    <m/>
    <m/>
    <m/>
    <n v="4"/>
    <n v="1"/>
    <s v="Middle School (Class VIII)"/>
    <m/>
    <m/>
    <n v="300"/>
    <m/>
    <m/>
    <m/>
    <m/>
    <m/>
    <m/>
    <m/>
    <m/>
    <m/>
    <m/>
    <m/>
    <m/>
    <s v="Yes"/>
    <m/>
    <s v="6th Meeting"/>
    <m/>
    <m/>
    <m/>
    <m/>
  </r>
  <r>
    <n v="1492"/>
    <x v="23"/>
    <s v="Receiving Assistant"/>
    <s v="LSC/Q2112"/>
    <n v="3"/>
    <m/>
    <m/>
    <m/>
    <m/>
    <m/>
    <n v="4"/>
    <n v="1"/>
    <s v="10th Class"/>
    <m/>
    <m/>
    <n v="250"/>
    <m/>
    <m/>
    <m/>
    <m/>
    <m/>
    <m/>
    <m/>
    <m/>
    <m/>
    <m/>
    <s v="Addl Ready"/>
    <m/>
    <s v="Yes"/>
    <m/>
    <s v="6th Meeting"/>
    <m/>
    <m/>
    <m/>
    <m/>
  </r>
  <r>
    <n v="1493"/>
    <x v="23"/>
    <s v="Warehouse Quality Checker"/>
    <s v="LSC/Q2313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6th Meeting"/>
    <m/>
    <m/>
    <m/>
    <m/>
  </r>
  <r>
    <n v="1494"/>
    <x v="23"/>
    <s v="Loading Supervisor"/>
    <s v="LSC/Q2314"/>
    <n v="3"/>
    <m/>
    <m/>
    <m/>
    <m/>
    <m/>
    <n v="4"/>
    <n v="1"/>
    <s v="10th Class"/>
    <n v="80"/>
    <n v="190"/>
    <n v="270"/>
    <m/>
    <m/>
    <m/>
    <m/>
    <m/>
    <s v="Yes"/>
    <m/>
    <m/>
    <m/>
    <m/>
    <s v="Cat 1 (Phase 1)"/>
    <m/>
    <s v="Yes"/>
    <m/>
    <s v="6th Meeting"/>
    <m/>
    <m/>
    <m/>
    <m/>
  </r>
  <r>
    <n v="1495"/>
    <x v="23"/>
    <s v="Material Handling Equipment (MHE) Maintenance Technician"/>
    <s v="LSC/Q2315"/>
    <n v="4"/>
    <m/>
    <m/>
    <m/>
    <m/>
    <m/>
    <n v="4"/>
    <n v="1"/>
    <s v="10th Class"/>
    <m/>
    <m/>
    <n v="280"/>
    <m/>
    <m/>
    <m/>
    <m/>
    <m/>
    <m/>
    <m/>
    <m/>
    <m/>
    <m/>
    <m/>
    <m/>
    <s v="Yes"/>
    <m/>
    <s v="6th Meeting"/>
    <m/>
    <m/>
    <m/>
    <m/>
  </r>
  <r>
    <n v="1496"/>
    <x v="23"/>
    <s v="Goods Packaging Machine Operator"/>
    <s v="LSC/Q2216"/>
    <n v="4"/>
    <m/>
    <m/>
    <m/>
    <m/>
    <m/>
    <n v="5"/>
    <n v="1"/>
    <s v="10th Class"/>
    <m/>
    <m/>
    <n v="360"/>
    <m/>
    <m/>
    <m/>
    <m/>
    <m/>
    <m/>
    <m/>
    <m/>
    <m/>
    <m/>
    <m/>
    <m/>
    <s v="Yes"/>
    <m/>
    <s v="6th Meeting"/>
    <m/>
    <m/>
    <m/>
    <m/>
  </r>
  <r>
    <n v="1497"/>
    <x v="23"/>
    <s v="Warehouse Claims Coordinator"/>
    <s v="LSC/Q2117"/>
    <n v="4"/>
    <m/>
    <m/>
    <m/>
    <m/>
    <m/>
    <n v="4"/>
    <n v="1"/>
    <s v="12th Class"/>
    <m/>
    <m/>
    <n v="290"/>
    <m/>
    <m/>
    <m/>
    <m/>
    <m/>
    <m/>
    <m/>
    <m/>
    <m/>
    <m/>
    <m/>
    <m/>
    <s v="Yes"/>
    <m/>
    <s v="6th Meeting"/>
    <m/>
    <m/>
    <m/>
    <m/>
  </r>
  <r>
    <n v="1498"/>
    <x v="23"/>
    <s v="Transport Coordinator"/>
    <s v="LSC/Q1118"/>
    <n v="4"/>
    <m/>
    <m/>
    <m/>
    <m/>
    <m/>
    <n v="5"/>
    <n v="1"/>
    <s v="12th Class"/>
    <m/>
    <m/>
    <n v="330"/>
    <m/>
    <m/>
    <m/>
    <m/>
    <m/>
    <m/>
    <m/>
    <m/>
    <m/>
    <m/>
    <m/>
    <m/>
    <s v="Yes"/>
    <m/>
    <s v="6th Meeting"/>
    <m/>
    <m/>
    <m/>
    <m/>
  </r>
  <r>
    <n v="1499"/>
    <x v="23"/>
    <s v="Transport Consolidator"/>
    <s v="LSC/Q1119"/>
    <n v="4"/>
    <m/>
    <m/>
    <m/>
    <m/>
    <m/>
    <n v="4"/>
    <n v="1"/>
    <s v="10th Class"/>
    <m/>
    <m/>
    <n v="290"/>
    <m/>
    <m/>
    <m/>
    <m/>
    <m/>
    <m/>
    <m/>
    <m/>
    <m/>
    <m/>
    <m/>
    <m/>
    <s v="Yes"/>
    <m/>
    <s v="6th Meeting"/>
    <m/>
    <m/>
    <m/>
    <m/>
  </r>
  <r>
    <n v="1500"/>
    <x v="23"/>
    <s v="Consignment Booking Assistant"/>
    <s v="LSC/Q1120"/>
    <n v="3"/>
    <m/>
    <m/>
    <m/>
    <m/>
    <m/>
    <n v="4"/>
    <n v="1"/>
    <s v="12th Class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1"/>
    <x v="23"/>
    <s v="Consignment Tracking Executive"/>
    <s v="LSC/Q1121"/>
    <n v="3"/>
    <m/>
    <m/>
    <m/>
    <m/>
    <m/>
    <n v="4"/>
    <n v="1"/>
    <s v="Middle School (Class VIII)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2"/>
    <x v="23"/>
    <s v="Documentation Assistant"/>
    <s v="LSC/Q1122"/>
    <n v="4"/>
    <m/>
    <m/>
    <m/>
    <m/>
    <m/>
    <n v="4"/>
    <n v="1"/>
    <s v="10th Class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3"/>
    <x v="23"/>
    <s v="Courier Delivery Executive"/>
    <s v="LSC/Q3023"/>
    <n v="3"/>
    <m/>
    <m/>
    <m/>
    <m/>
    <m/>
    <n v="4"/>
    <n v="1"/>
    <s v="10th Class ,Preferably"/>
    <n v="80"/>
    <n v="190"/>
    <n v="270"/>
    <m/>
    <m/>
    <m/>
    <m/>
    <m/>
    <s v="Yes"/>
    <s v="Yes"/>
    <s v="I"/>
    <s v="A"/>
    <s v="Yes"/>
    <m/>
    <m/>
    <s v="Yes"/>
    <m/>
    <s v="11th Meeting"/>
    <m/>
    <m/>
    <m/>
    <m/>
  </r>
  <r>
    <n v="1504"/>
    <x v="23"/>
    <s v="Courier Pick-up Executive"/>
    <s v="LSC/Q3024"/>
    <n v="3"/>
    <m/>
    <m/>
    <m/>
    <m/>
    <m/>
    <n v="4"/>
    <n v="1"/>
    <s v="10th Class ,Preferably"/>
    <m/>
    <m/>
    <n v="300"/>
    <m/>
    <m/>
    <m/>
    <m/>
    <m/>
    <m/>
    <m/>
    <m/>
    <m/>
    <m/>
    <m/>
    <m/>
    <s v="Yes"/>
    <m/>
    <s v="11th Meeting"/>
    <m/>
    <m/>
    <m/>
    <m/>
  </r>
  <r>
    <n v="1505"/>
    <x v="23"/>
    <s v="Mail Handler"/>
    <s v="LSC/Q3025"/>
    <n v="2"/>
    <m/>
    <m/>
    <m/>
    <m/>
    <m/>
    <n v="4"/>
    <n v="1"/>
    <s v="10th Class ,Preferably"/>
    <m/>
    <m/>
    <n v="220"/>
    <m/>
    <m/>
    <m/>
    <m/>
    <m/>
    <m/>
    <m/>
    <m/>
    <m/>
    <m/>
    <m/>
    <m/>
    <s v="Yes"/>
    <m/>
    <s v="11th Meeting"/>
    <m/>
    <m/>
    <m/>
    <m/>
  </r>
  <r>
    <n v="1506"/>
    <x v="23"/>
    <s v="Courier Sorter"/>
    <s v="LSC/Q3026"/>
    <n v="3"/>
    <m/>
    <m/>
    <m/>
    <m/>
    <m/>
    <n v="3"/>
    <n v="1"/>
    <s v="10th Class ,Preferably"/>
    <m/>
    <m/>
    <n v="170"/>
    <m/>
    <m/>
    <m/>
    <m/>
    <m/>
    <m/>
    <m/>
    <m/>
    <m/>
    <m/>
    <m/>
    <m/>
    <s v="Yes"/>
    <m/>
    <s v="11th Meeting"/>
    <m/>
    <m/>
    <m/>
    <m/>
  </r>
  <r>
    <n v="1507"/>
    <x v="23"/>
    <s v="Shipment Bagging Agent"/>
    <s v="LSC/Q3027"/>
    <n v="3"/>
    <m/>
    <m/>
    <m/>
    <m/>
    <m/>
    <n v="4"/>
    <n v="1"/>
    <s v="10th Class ,Preferably"/>
    <m/>
    <m/>
    <n v="240"/>
    <m/>
    <m/>
    <m/>
    <m/>
    <m/>
    <m/>
    <m/>
    <m/>
    <m/>
    <m/>
    <m/>
    <m/>
    <s v="Yes"/>
    <m/>
    <s v="11th Meeting"/>
    <m/>
    <m/>
    <m/>
    <m/>
  </r>
  <r>
    <n v="1508"/>
    <x v="23"/>
    <s v="Lead Courier"/>
    <s v="LSC/Q3028"/>
    <n v="5"/>
    <m/>
    <m/>
    <m/>
    <m/>
    <m/>
    <n v="4"/>
    <n v="1"/>
    <s v="Diploma/Graduate (Engineering, Arts, Commerce, Science)"/>
    <n v="236"/>
    <n v="56"/>
    <n v="292"/>
    <m/>
    <m/>
    <m/>
    <m/>
    <m/>
    <s v="Yes"/>
    <s v="Yes"/>
    <m/>
    <m/>
    <m/>
    <m/>
    <m/>
    <s v="Yes"/>
    <m/>
    <s v="15th Meeting"/>
    <m/>
    <m/>
    <m/>
    <m/>
  </r>
  <r>
    <n v="1509"/>
    <x v="23"/>
    <s v="Shipment Classification Agent"/>
    <s v="LSC/Q3029"/>
    <n v="4"/>
    <m/>
    <m/>
    <m/>
    <m/>
    <m/>
    <n v="4"/>
    <n v="1"/>
    <s v="10th Class ,Preferably"/>
    <m/>
    <m/>
    <n v="320"/>
    <m/>
    <m/>
    <m/>
    <m/>
    <m/>
    <m/>
    <m/>
    <m/>
    <m/>
    <m/>
    <m/>
    <m/>
    <s v="Yes"/>
    <m/>
    <s v="11th Meeting"/>
    <m/>
    <m/>
    <m/>
    <m/>
  </r>
  <r>
    <n v="1510"/>
    <x v="23"/>
    <s v="Clearance Support Agent"/>
    <s v="LSC/Q3030"/>
    <n v="4"/>
    <m/>
    <m/>
    <m/>
    <m/>
    <m/>
    <n v="4"/>
    <n v="1"/>
    <s v="Graduate (Engineering, Arts, Commerce, Science)"/>
    <m/>
    <m/>
    <n v="240"/>
    <m/>
    <m/>
    <m/>
    <m/>
    <m/>
    <m/>
    <m/>
    <m/>
    <m/>
    <m/>
    <m/>
    <m/>
    <s v="Yes"/>
    <m/>
    <s v="11th Meeting"/>
    <m/>
    <m/>
    <m/>
    <m/>
  </r>
  <r>
    <n v="1511"/>
    <x v="23"/>
    <s v="Shipment Query Handler"/>
    <s v="LSC/Q3031"/>
    <n v="4"/>
    <m/>
    <m/>
    <m/>
    <m/>
    <m/>
    <n v="4"/>
    <n v="1"/>
    <s v="10th Class ,Preferably"/>
    <m/>
    <m/>
    <n v="250"/>
    <m/>
    <m/>
    <m/>
    <m/>
    <m/>
    <m/>
    <m/>
    <m/>
    <m/>
    <m/>
    <m/>
    <m/>
    <s v="Yes"/>
    <m/>
    <s v="11th Meeting"/>
    <m/>
    <m/>
    <m/>
    <m/>
  </r>
  <r>
    <n v="1512"/>
    <x v="23"/>
    <s v="Delivery Management Cell Agent"/>
    <s v="LSC/Q3032"/>
    <n v="4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m/>
    <s v="Yes"/>
    <m/>
    <s v="11th Meeting"/>
    <m/>
    <m/>
    <m/>
    <m/>
  </r>
  <r>
    <n v="1513"/>
    <x v="23"/>
    <s v="Courier Branch Sales Executive"/>
    <s v="LSC/Q3033"/>
    <n v="4"/>
    <m/>
    <m/>
    <m/>
    <m/>
    <m/>
    <n v="4"/>
    <n v="1"/>
    <s v="10th Class ,Preferably"/>
    <m/>
    <m/>
    <n v="220"/>
    <m/>
    <m/>
    <m/>
    <m/>
    <m/>
    <m/>
    <m/>
    <m/>
    <m/>
    <m/>
    <m/>
    <m/>
    <s v="Yes"/>
    <m/>
    <s v="11th Meeting"/>
    <m/>
    <m/>
    <m/>
    <m/>
  </r>
  <r>
    <n v="1514"/>
    <x v="23"/>
    <s v="Courier Institutional Sales Executive"/>
    <s v="LSC/Q3034"/>
    <n v="4"/>
    <m/>
    <m/>
    <m/>
    <m/>
    <m/>
    <n v="4"/>
    <n v="1"/>
    <s v="Graduate (Engineering, Arts, Commerce, Science)"/>
    <m/>
    <m/>
    <n v="250"/>
    <m/>
    <m/>
    <m/>
    <m/>
    <m/>
    <m/>
    <m/>
    <m/>
    <m/>
    <m/>
    <m/>
    <m/>
    <s v="Yes"/>
    <m/>
    <s v="11th Meeting"/>
    <m/>
    <m/>
    <m/>
    <m/>
  </r>
  <r>
    <n v="1515"/>
    <x v="23"/>
    <s v="Key Consignor Executive"/>
    <s v="LSC/Q3035"/>
    <n v="5"/>
    <m/>
    <m/>
    <m/>
    <m/>
    <m/>
    <n v="4"/>
    <n v="1"/>
    <s v="Graduate (Engineering, Arts, Commerce, Science)"/>
    <n v="236"/>
    <n v="56"/>
    <n v="292"/>
    <m/>
    <m/>
    <m/>
    <m/>
    <m/>
    <s v="Yes"/>
    <s v="Yes"/>
    <m/>
    <m/>
    <m/>
    <s v="Cat 1 (Phase 1)"/>
    <m/>
    <s v="Yes"/>
    <m/>
    <s v="11th Meeting"/>
    <m/>
    <m/>
    <m/>
    <m/>
  </r>
  <r>
    <n v="1516"/>
    <x v="23"/>
    <s v="Courier Claims Processor"/>
    <s v="LSC/Q3036"/>
    <n v="5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m/>
    <s v="Yes"/>
    <m/>
    <s v="11th Meeting"/>
    <m/>
    <m/>
    <m/>
    <m/>
  </r>
  <r>
    <n v="1517"/>
    <x v="23"/>
    <s v="Data Feeder Warehouse"/>
    <s v="LSC/Q2306"/>
    <n v="3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m/>
    <s v="Yes"/>
    <m/>
    <s v="11th Meeting"/>
    <m/>
    <m/>
    <m/>
    <m/>
  </r>
  <r>
    <n v="1518"/>
    <x v="23"/>
    <s v="Cargo Surveyor"/>
    <s v="LSC/Q4901"/>
    <n v="4"/>
    <m/>
    <m/>
    <m/>
    <m/>
    <m/>
    <n v="4"/>
    <n v="1"/>
    <s v="10th Class ,Preferably"/>
    <m/>
    <m/>
    <n v="300"/>
    <m/>
    <m/>
    <m/>
    <m/>
    <m/>
    <m/>
    <m/>
    <s v="I"/>
    <m/>
    <m/>
    <m/>
    <m/>
    <s v="No"/>
    <m/>
    <m/>
    <m/>
    <m/>
    <m/>
    <m/>
  </r>
  <r>
    <n v="1519"/>
    <x v="23"/>
    <s v="Rail Mounted Quay Crane (RMQC) Operator"/>
    <s v="LSC/Q5001"/>
    <n v="4"/>
    <m/>
    <m/>
    <m/>
    <m/>
    <m/>
    <n v="4"/>
    <n v="1"/>
    <s v="ITI (Preferable)"/>
    <m/>
    <m/>
    <n v="300"/>
    <m/>
    <m/>
    <m/>
    <m/>
    <m/>
    <m/>
    <m/>
    <s v="I"/>
    <m/>
    <m/>
    <m/>
    <s v="MHE101"/>
    <s v="No"/>
    <m/>
    <m/>
    <m/>
    <m/>
    <m/>
    <m/>
  </r>
  <r>
    <n v="1520"/>
    <x v="23"/>
    <s v="Grab /ship Unloader (GSU) Crane operation"/>
    <s v="LSC/Q5002"/>
    <n v="4"/>
    <m/>
    <m/>
    <m/>
    <m/>
    <m/>
    <n v="4"/>
    <n v="1"/>
    <s v="ITI (Preferable)"/>
    <m/>
    <m/>
    <n v="300"/>
    <m/>
    <m/>
    <m/>
    <m/>
    <m/>
    <m/>
    <m/>
    <s v="I"/>
    <m/>
    <m/>
    <m/>
    <s v="MHE101"/>
    <s v="No"/>
    <m/>
    <m/>
    <m/>
    <m/>
    <m/>
    <m/>
  </r>
  <r>
    <n v="1521"/>
    <x v="23"/>
    <s v="Port Operation - Signalman"/>
    <s v="LSC/Q5003"/>
    <n v="3"/>
    <m/>
    <m/>
    <m/>
    <m/>
    <m/>
    <n v="3"/>
    <n v="1"/>
    <s v="8th Class, Preferably"/>
    <m/>
    <m/>
    <n v="240"/>
    <m/>
    <m/>
    <m/>
    <m/>
    <m/>
    <m/>
    <m/>
    <s v="II"/>
    <m/>
    <m/>
    <m/>
    <m/>
    <s v="No"/>
    <m/>
    <m/>
    <m/>
    <m/>
    <m/>
    <m/>
  </r>
  <r>
    <n v="1522"/>
    <x v="23"/>
    <s v="Documentation Executive - Freight Forwarding - Export"/>
    <s v="LSC/Q7601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3"/>
    <x v="23"/>
    <s v="Documentation Executive - Freight Forwarding - Import"/>
    <s v="LSC/Q7602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4"/>
    <x v="23"/>
    <s v="Documentation Executive - Custom Clearance - Export"/>
    <s v="LSC/Q7801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5"/>
    <x v="23"/>
    <s v="Documentation Executive - Custom Clearance - Import"/>
    <s v="LSC/Q7803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6"/>
    <x v="23"/>
    <s v="Field Operation Executive - Custom Clearance - Export"/>
    <s v="LSC/Q7802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7"/>
    <x v="23"/>
    <s v="Field Operation Executive - Custom Clearance - Import "/>
    <s v="LSC/Q7804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8"/>
    <x v="23"/>
    <s v="Refrigeration Equipment Maintenance Specialist"/>
    <s v="LSC/Q9101"/>
    <n v="5"/>
    <m/>
    <m/>
    <m/>
    <m/>
    <m/>
    <n v="6"/>
    <n v="1"/>
    <s v="ITI/Diploma"/>
    <m/>
    <m/>
    <n v="360"/>
    <m/>
    <m/>
    <m/>
    <m/>
    <m/>
    <m/>
    <m/>
    <s v="I"/>
    <s v="A,B,C"/>
    <m/>
    <m/>
    <m/>
    <s v="No"/>
    <m/>
    <m/>
    <m/>
    <m/>
    <m/>
    <m/>
  </r>
  <r>
    <n v="1529"/>
    <x v="23"/>
    <s v="Commissioning/ Modernization Specialist "/>
    <s v="LSC/Q8601"/>
    <n v="5"/>
    <m/>
    <m/>
    <m/>
    <m/>
    <m/>
    <n v="7"/>
    <n v="1"/>
    <s v="Graduation in engineering/ food technology"/>
    <m/>
    <m/>
    <n v="360"/>
    <m/>
    <m/>
    <m/>
    <m/>
    <m/>
    <m/>
    <m/>
    <s v="I"/>
    <s v="A,B,C"/>
    <m/>
    <m/>
    <m/>
    <s v="No"/>
    <m/>
    <m/>
    <m/>
    <m/>
    <m/>
    <m/>
  </r>
  <r>
    <n v="1530"/>
    <x v="23"/>
    <s v="Perishable Product Handling Specialist"/>
    <s v="LSC/Q8701"/>
    <n v="5"/>
    <m/>
    <m/>
    <m/>
    <m/>
    <m/>
    <n v="9"/>
    <n v="1"/>
    <s v="Graduate "/>
    <m/>
    <m/>
    <n v="360"/>
    <m/>
    <m/>
    <m/>
    <m/>
    <m/>
    <m/>
    <m/>
    <s v="I"/>
    <s v="A&amp;B"/>
    <m/>
    <m/>
    <m/>
    <s v="No"/>
    <m/>
    <m/>
    <m/>
    <m/>
    <m/>
    <m/>
  </r>
  <r>
    <n v="1531"/>
    <x v="23"/>
    <s v="Cold Chain Engineering Specialist"/>
    <s v="LSC/Q9201"/>
    <n v="6"/>
    <m/>
    <m/>
    <m/>
    <m/>
    <m/>
    <n v="6"/>
    <n v="1"/>
    <s v="ITI/Diploma"/>
    <m/>
    <m/>
    <n v="400"/>
    <m/>
    <m/>
    <m/>
    <m/>
    <m/>
    <m/>
    <m/>
    <s v="I"/>
    <s v="A&amp;C"/>
    <m/>
    <m/>
    <m/>
    <s v="No"/>
    <m/>
    <m/>
    <m/>
    <m/>
    <m/>
    <m/>
  </r>
  <r>
    <n v="1532"/>
    <x v="23"/>
    <s v="Ground Operation Associate"/>
    <s v="LSC/Q6101"/>
    <n v="4"/>
    <m/>
    <m/>
    <m/>
    <m/>
    <m/>
    <n v="4"/>
    <n v="1"/>
    <s v="Graduate"/>
    <m/>
    <m/>
    <m/>
    <m/>
    <m/>
    <m/>
    <m/>
    <m/>
    <m/>
    <m/>
    <s v="I"/>
    <s v="A &amp; B"/>
    <m/>
    <m/>
    <m/>
    <s v="No"/>
    <d v="2017-07-25T00:00:00"/>
    <m/>
    <m/>
    <m/>
    <m/>
    <m/>
  </r>
  <r>
    <n v="1533"/>
    <x v="23"/>
    <s v="Pallet Maker"/>
    <s v="LSC/Q6102"/>
    <n v="2"/>
    <m/>
    <m/>
    <m/>
    <m/>
    <m/>
    <n v="4"/>
    <n v="1"/>
    <s v="10th Standard Pass_x000a_"/>
    <m/>
    <m/>
    <m/>
    <m/>
    <m/>
    <m/>
    <m/>
    <m/>
    <m/>
    <m/>
    <s v="III"/>
    <s v="A &amp; B"/>
    <m/>
    <m/>
    <m/>
    <s v="No"/>
    <d v="2017-07-25T00:00:00"/>
    <m/>
    <m/>
    <m/>
    <m/>
    <m/>
  </r>
  <r>
    <n v="1534"/>
    <x v="23"/>
    <s v="Stevedoring Labour"/>
    <s v="LSC/Q5004"/>
    <n v="2"/>
    <m/>
    <m/>
    <m/>
    <m/>
    <m/>
    <n v="4"/>
    <n v="1"/>
    <s v="5th Standard"/>
    <m/>
    <m/>
    <m/>
    <m/>
    <m/>
    <m/>
    <m/>
    <m/>
    <m/>
    <m/>
    <s v="III"/>
    <s v="A"/>
    <m/>
    <m/>
    <m/>
    <s v="No"/>
    <d v="2017-07-25T00:00:00"/>
    <m/>
    <m/>
    <m/>
    <m/>
    <m/>
  </r>
  <r>
    <n v="1535"/>
    <x v="24"/>
    <s v="Assessor "/>
    <s v="MEP/Q0104"/>
    <n v="5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m/>
    <s v="No"/>
    <m/>
    <m/>
    <m/>
    <m/>
    <m/>
    <m/>
  </r>
  <r>
    <n v="1536"/>
    <x v="24"/>
    <s v="Lead Assessor "/>
    <s v="MEP/Q0103"/>
    <n v="6"/>
    <m/>
    <m/>
    <m/>
    <m/>
    <m/>
    <n v="5"/>
    <n v="1"/>
    <e v="#N/A"/>
    <m/>
    <m/>
    <n v="400"/>
    <m/>
    <m/>
    <m/>
    <m/>
    <m/>
    <m/>
    <m/>
    <m/>
    <m/>
    <m/>
    <m/>
    <m/>
    <s v="No"/>
    <m/>
    <m/>
    <m/>
    <m/>
    <m/>
    <m/>
  </r>
  <r>
    <n v="1537"/>
    <x v="24"/>
    <s v="Trainer "/>
    <s v="MEP/Q0102"/>
    <n v="5"/>
    <m/>
    <m/>
    <m/>
    <m/>
    <m/>
    <n v="4"/>
    <n v="1"/>
    <s v="Year 10 or equivalent standard in literacy and numeracy"/>
    <n v="18"/>
    <n v="30"/>
    <n v="48"/>
    <m/>
    <m/>
    <m/>
    <m/>
    <m/>
    <s v="Yes"/>
    <s v="Yes"/>
    <m/>
    <m/>
    <m/>
    <m/>
    <m/>
    <s v="No"/>
    <m/>
    <m/>
    <m/>
    <m/>
    <m/>
    <m/>
  </r>
  <r>
    <n v="1538"/>
    <x v="24"/>
    <s v="Lead Trainer "/>
    <s v="MEP/Q0101"/>
    <n v="6"/>
    <m/>
    <m/>
    <m/>
    <m/>
    <m/>
    <n v="5"/>
    <n v="1"/>
    <e v="#N/A"/>
    <n v="16"/>
    <n v="32"/>
    <n v="48"/>
    <m/>
    <m/>
    <m/>
    <m/>
    <m/>
    <s v="Yes"/>
    <s v="Yes"/>
    <m/>
    <m/>
    <m/>
    <m/>
    <m/>
    <s v="No"/>
    <m/>
    <m/>
    <m/>
    <m/>
    <m/>
    <m/>
  </r>
  <r>
    <n v="1539"/>
    <x v="24"/>
    <s v="Secretary"/>
    <s v="MEP/Q0201"/>
    <n v="4"/>
    <m/>
    <m/>
    <m/>
    <m/>
    <m/>
    <n v="7"/>
    <n v="1"/>
    <s v="12th Standard Passed, preferably"/>
    <n v="432"/>
    <n v="648"/>
    <n v="1080"/>
    <m/>
    <m/>
    <m/>
    <m/>
    <m/>
    <s v="Yes"/>
    <m/>
    <m/>
    <m/>
    <m/>
    <m/>
    <m/>
    <s v="No"/>
    <d v="2017-01-18T00:00:00"/>
    <m/>
    <m/>
    <m/>
    <m/>
    <m/>
  </r>
  <r>
    <n v="1540"/>
    <x v="24"/>
    <s v="Office Assistant"/>
    <s v="MEP/Q0202"/>
    <n v="3"/>
    <m/>
    <m/>
    <m/>
    <m/>
    <m/>
    <n v="6"/>
    <n v="1"/>
    <s v="12th Standard Passed, preferably"/>
    <n v="72"/>
    <n v="108"/>
    <n v="180"/>
    <m/>
    <m/>
    <m/>
    <m/>
    <m/>
    <s v="Yes"/>
    <m/>
    <m/>
    <m/>
    <m/>
    <m/>
    <m/>
    <s v="No"/>
    <d v="2017-01-18T00:00:00"/>
    <m/>
    <m/>
    <m/>
    <m/>
    <m/>
  </r>
  <r>
    <n v="1541"/>
    <x v="25"/>
    <s v="Assistant Camera man "/>
    <s v="MES/Q0903"/>
    <n v="4"/>
    <m/>
    <m/>
    <m/>
    <m/>
    <m/>
    <n v="4"/>
    <n v="1"/>
    <s v="12th Class"/>
    <m/>
    <m/>
    <n v="240"/>
    <m/>
    <m/>
    <m/>
    <m/>
    <m/>
    <m/>
    <m/>
    <m/>
    <m/>
    <m/>
    <m/>
    <m/>
    <s v="No"/>
    <m/>
    <s v="10th Meeting"/>
    <m/>
    <m/>
    <m/>
    <m/>
  </r>
  <r>
    <n v="1542"/>
    <x v="25"/>
    <s v="Clean-up Artist "/>
    <s v="MES/Q0506"/>
    <n v="3"/>
    <m/>
    <m/>
    <m/>
    <m/>
    <m/>
    <n v="4"/>
    <n v="1"/>
    <s v="12th Class"/>
    <m/>
    <m/>
    <n v="120"/>
    <m/>
    <m/>
    <m/>
    <m/>
    <m/>
    <m/>
    <m/>
    <m/>
    <m/>
    <m/>
    <m/>
    <m/>
    <s v="No"/>
    <m/>
    <s v="10th Meeting"/>
    <m/>
    <m/>
    <m/>
    <m/>
  </r>
  <r>
    <n v="1543"/>
    <x v="25"/>
    <s v="Camera Operator "/>
    <s v="MES/Q0902"/>
    <n v="5"/>
    <m/>
    <m/>
    <m/>
    <m/>
    <m/>
    <n v="4"/>
    <n v="1"/>
    <s v="12th Class"/>
    <m/>
    <m/>
    <n v="720"/>
    <m/>
    <m/>
    <m/>
    <m/>
    <m/>
    <m/>
    <m/>
    <m/>
    <m/>
    <m/>
    <m/>
    <m/>
    <s v="No"/>
    <m/>
    <s v="10th Meeting"/>
    <m/>
    <m/>
    <m/>
    <m/>
  </r>
  <r>
    <n v="1544"/>
    <x v="25"/>
    <s v="Animator "/>
    <s v="MES/Q0701"/>
    <n v="4"/>
    <m/>
    <m/>
    <m/>
    <m/>
    <m/>
    <n v="7"/>
    <n v="1"/>
    <s v="10th Class"/>
    <n v="120"/>
    <n v="120"/>
    <n v="240"/>
    <m/>
    <m/>
    <m/>
    <m/>
    <m/>
    <s v="Yes"/>
    <s v="Yes"/>
    <s v="I"/>
    <s v="A"/>
    <s v="Yes"/>
    <m/>
    <m/>
    <s v="Yes"/>
    <m/>
    <s v="10th Meeting"/>
    <m/>
    <m/>
    <m/>
    <m/>
  </r>
  <r>
    <n v="1545"/>
    <x v="25"/>
    <s v="Props Master"/>
    <s v="MES/Q3108"/>
    <n v="5"/>
    <m/>
    <m/>
    <m/>
    <m/>
    <m/>
    <n v="7"/>
    <n v="1"/>
    <s v="High School"/>
    <m/>
    <m/>
    <n v="1440"/>
    <m/>
    <m/>
    <m/>
    <m/>
    <m/>
    <m/>
    <m/>
    <m/>
    <m/>
    <m/>
    <m/>
    <m/>
    <s v="No"/>
    <m/>
    <s v="10th Meeting"/>
    <m/>
    <m/>
    <m/>
    <m/>
  </r>
  <r>
    <n v="1546"/>
    <x v="25"/>
    <s v="Set Carpenter"/>
    <s v="MES/Q3103"/>
    <n v="3"/>
    <m/>
    <m/>
    <m/>
    <m/>
    <m/>
    <n v="6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7"/>
    <x v="25"/>
    <s v="Set painter "/>
    <s v="MES/Q3104"/>
    <n v="3"/>
    <m/>
    <m/>
    <m/>
    <m/>
    <m/>
    <n v="7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8"/>
    <x v="25"/>
    <s v="Set Plasterer "/>
    <s v="MES/Q3106"/>
    <n v="3"/>
    <m/>
    <m/>
    <m/>
    <m/>
    <m/>
    <n v="4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9"/>
    <x v="25"/>
    <s v="Set Decorator"/>
    <s v="MES/Q3109"/>
    <n v="5"/>
    <m/>
    <m/>
    <m/>
    <m/>
    <m/>
    <n v="7"/>
    <n v="1"/>
    <s v="12th Class"/>
    <m/>
    <m/>
    <n v="480"/>
    <m/>
    <m/>
    <m/>
    <m/>
    <m/>
    <m/>
    <m/>
    <m/>
    <m/>
    <m/>
    <m/>
    <m/>
    <s v="No"/>
    <m/>
    <s v="10th Meeting"/>
    <m/>
    <m/>
    <m/>
    <m/>
  </r>
  <r>
    <n v="1550"/>
    <x v="25"/>
    <s v="Make-up artist"/>
    <s v="MES/Q1801"/>
    <n v="4"/>
    <m/>
    <m/>
    <m/>
    <m/>
    <m/>
    <n v="6"/>
    <n v="1"/>
    <s v="High School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1"/>
    <x v="25"/>
    <s v="Hairdresser"/>
    <s v="MES/Q1802"/>
    <n v="4"/>
    <m/>
    <m/>
    <m/>
    <m/>
    <m/>
    <n v="6"/>
    <n v="1"/>
    <s v="High School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2"/>
    <x v="25"/>
    <s v="Prosthetics artist"/>
    <s v="MES/Q1803"/>
    <n v="5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53"/>
    <x v="25"/>
    <s v="Location Manager"/>
    <s v="MES/Q2804"/>
    <n v="6"/>
    <m/>
    <m/>
    <m/>
    <m/>
    <m/>
    <n v="4"/>
    <n v="1"/>
    <s v="12th Class, Basic Computer Literacy"/>
    <m/>
    <m/>
    <n v="720"/>
    <m/>
    <m/>
    <m/>
    <m/>
    <m/>
    <m/>
    <m/>
    <m/>
    <m/>
    <m/>
    <m/>
    <m/>
    <s v="No"/>
    <m/>
    <s v="10th Meeting"/>
    <m/>
    <m/>
    <m/>
    <m/>
  </r>
  <r>
    <n v="1554"/>
    <x v="25"/>
    <s v="Character Designer "/>
    <s v="MES/Q0502"/>
    <n v="4"/>
    <m/>
    <m/>
    <m/>
    <m/>
    <m/>
    <n v="5"/>
    <n v="1"/>
    <s v="NA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5"/>
    <x v="25"/>
    <s v="Layout designer "/>
    <s v="MES/Q0503"/>
    <n v="4"/>
    <m/>
    <m/>
    <m/>
    <m/>
    <m/>
    <n v="5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56"/>
    <x v="25"/>
    <s v="Lighting Artist "/>
    <s v="MES/Q0504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57"/>
    <x v="25"/>
    <s v="Colour key artist "/>
    <s v="MES/Q0505"/>
    <n v="3"/>
    <m/>
    <m/>
    <m/>
    <m/>
    <m/>
    <n v="4"/>
    <n v="1"/>
    <s v="12th Class"/>
    <m/>
    <m/>
    <n v="120"/>
    <m/>
    <m/>
    <m/>
    <m/>
    <m/>
    <m/>
    <m/>
    <m/>
    <m/>
    <m/>
    <m/>
    <m/>
    <s v="No"/>
    <m/>
    <s v="10th Meeting"/>
    <m/>
    <m/>
    <m/>
    <m/>
  </r>
  <r>
    <n v="1558"/>
    <x v="25"/>
    <s v="Storyboard Artist"/>
    <s v="MES/Q0507"/>
    <n v="3"/>
    <m/>
    <m/>
    <m/>
    <m/>
    <m/>
    <n v="4"/>
    <n v="1"/>
    <s v="12th Class, Preferably"/>
    <m/>
    <m/>
    <n v="120"/>
    <m/>
    <m/>
    <m/>
    <m/>
    <m/>
    <m/>
    <m/>
    <m/>
    <m/>
    <m/>
    <m/>
    <m/>
    <s v="No"/>
    <m/>
    <s v="10th Meeting"/>
    <m/>
    <m/>
    <m/>
    <m/>
  </r>
  <r>
    <n v="1559"/>
    <x v="25"/>
    <s v="Director of Photography "/>
    <s v="MES/Q0901"/>
    <n v="7"/>
    <m/>
    <m/>
    <m/>
    <m/>
    <m/>
    <n v="7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60"/>
    <x v="25"/>
    <s v="Art Director/Set Designer "/>
    <s v="MES/Q3102"/>
    <n v="6"/>
    <m/>
    <m/>
    <m/>
    <m/>
    <m/>
    <n v="6"/>
    <n v="1"/>
    <s v="12th Class"/>
    <m/>
    <m/>
    <n v="720"/>
    <m/>
    <m/>
    <m/>
    <m/>
    <m/>
    <m/>
    <m/>
    <m/>
    <m/>
    <m/>
    <m/>
    <m/>
    <s v="No"/>
    <m/>
    <s v="10th Meeting"/>
    <m/>
    <m/>
    <m/>
    <m/>
  </r>
  <r>
    <n v="1561"/>
    <x v="25"/>
    <s v="Art Director"/>
    <s v="MES/Q0501"/>
    <n v="5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62"/>
    <x v="25"/>
    <s v="Editor"/>
    <s v="MES/Q1401"/>
    <n v="4"/>
    <m/>
    <m/>
    <m/>
    <m/>
    <m/>
    <n v="4"/>
    <n v="1"/>
    <s v="10th Class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63"/>
    <x v="25"/>
    <s v="VFX Editor"/>
    <s v="MES/Q3501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64"/>
    <x v="25"/>
    <s v="Colourist"/>
    <s v="MES/Q3502"/>
    <n v="4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s v="No"/>
    <m/>
    <s v="10th Meeting"/>
    <m/>
    <m/>
    <m/>
    <m/>
  </r>
  <r>
    <n v="1565"/>
    <x v="25"/>
    <s v="Rendering Artist"/>
    <s v="MES/Q3503"/>
    <n v="4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66"/>
    <x v="25"/>
    <s v="Roto Artist"/>
    <s v="MES/Q3504"/>
    <n v="4"/>
    <m/>
    <m/>
    <m/>
    <m/>
    <m/>
    <n v="4"/>
    <n v="1"/>
    <s v="Class 12th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67"/>
    <x v="25"/>
    <s v="Compositor"/>
    <s v="MES/Q3505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68"/>
    <x v="25"/>
    <s v="Script Editor"/>
    <s v="MES/Q3001"/>
    <n v="7"/>
    <m/>
    <m/>
    <m/>
    <m/>
    <m/>
    <n v="4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69"/>
    <x v="25"/>
    <s v="Script Writer"/>
    <s v="MES/Q3002"/>
    <n v="6"/>
    <m/>
    <m/>
    <m/>
    <m/>
    <m/>
    <n v="4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70"/>
    <x v="25"/>
    <s v="Script Researcher "/>
    <s v="MES/Q3003"/>
    <n v="5"/>
    <m/>
    <m/>
    <m/>
    <m/>
    <m/>
    <n v="4"/>
    <n v="1"/>
    <s v="10th Class"/>
    <m/>
    <m/>
    <n v="480"/>
    <m/>
    <m/>
    <m/>
    <m/>
    <m/>
    <m/>
    <m/>
    <m/>
    <m/>
    <m/>
    <m/>
    <m/>
    <s v="No"/>
    <m/>
    <s v="10th Meeting"/>
    <m/>
    <m/>
    <m/>
    <m/>
  </r>
  <r>
    <n v="1571"/>
    <x v="25"/>
    <s v="Unit Production Manager"/>
    <s v="MES/Q2803"/>
    <n v="6"/>
    <m/>
    <m/>
    <m/>
    <m/>
    <m/>
    <n v="5"/>
    <n v="1"/>
    <s v="12th Class, Basic Computer Literacy"/>
    <m/>
    <m/>
    <n v="720"/>
    <m/>
    <m/>
    <m/>
    <m/>
    <m/>
    <m/>
    <m/>
    <m/>
    <m/>
    <m/>
    <m/>
    <m/>
    <s v="No"/>
    <m/>
    <s v="10th Meeting"/>
    <m/>
    <m/>
    <m/>
    <m/>
  </r>
  <r>
    <n v="1572"/>
    <x v="25"/>
    <s v="Executive Producer"/>
    <s v="MES/Q2801"/>
    <n v="7"/>
    <m/>
    <m/>
    <m/>
    <m/>
    <m/>
    <n v="11"/>
    <n v="1"/>
    <s v="Graduate"/>
    <m/>
    <m/>
    <n v="1440"/>
    <m/>
    <m/>
    <m/>
    <m/>
    <m/>
    <m/>
    <m/>
    <m/>
    <m/>
    <m/>
    <m/>
    <m/>
    <s v="No"/>
    <m/>
    <s v="10th Meeting"/>
    <m/>
    <m/>
    <m/>
    <m/>
  </r>
  <r>
    <n v="1573"/>
    <x v="25"/>
    <s v="Line Producer"/>
    <s v="MES/Q2802"/>
    <n v="6"/>
    <m/>
    <m/>
    <m/>
    <m/>
    <m/>
    <n v="11"/>
    <n v="1"/>
    <s v="Graduate"/>
    <m/>
    <m/>
    <n v="720"/>
    <m/>
    <m/>
    <m/>
    <m/>
    <m/>
    <m/>
    <m/>
    <m/>
    <m/>
    <m/>
    <m/>
    <m/>
    <s v="No"/>
    <m/>
    <s v="10th Meeting"/>
    <m/>
    <m/>
    <m/>
    <m/>
  </r>
  <r>
    <n v="1574"/>
    <x v="25"/>
    <s v="Modeler"/>
    <s v="MES/Q0401"/>
    <n v="3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75"/>
    <x v="25"/>
    <s v="Rigging Artist"/>
    <s v="MES/Q2502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76"/>
    <x v="25"/>
    <s v="Texturing Artist"/>
    <s v="MES/Q2503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77"/>
    <x v="25"/>
    <s v="Sound Designer"/>
    <s v="MES/Q3401"/>
    <n v="5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m/>
    <s v="No"/>
    <m/>
    <s v="10th Meeting"/>
    <m/>
    <m/>
    <m/>
    <m/>
  </r>
  <r>
    <n v="1578"/>
    <x v="25"/>
    <s v="Sound Engineer"/>
    <s v="MES/Q3402"/>
    <n v="4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m/>
    <s v="No"/>
    <m/>
    <s v="10th Meeting"/>
    <m/>
    <m/>
    <m/>
    <m/>
  </r>
  <r>
    <n v="1579"/>
    <x v="25"/>
    <s v="Sound Assistant "/>
    <s v="MES/Q3403"/>
    <n v="3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m/>
    <s v="No"/>
    <m/>
    <s v="10th Meeting"/>
    <m/>
    <m/>
    <m/>
    <m/>
  </r>
  <r>
    <n v="1580"/>
    <x v="25"/>
    <s v="Sound Editor"/>
    <s v="MES/Q3404"/>
    <n v="4"/>
    <m/>
    <m/>
    <m/>
    <m/>
    <m/>
    <n v="4"/>
    <n v="1"/>
    <s v="10th Class ,Preferably with a background in physical sciences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81"/>
    <x v="25"/>
    <s v="Voice Over Artist "/>
    <s v="MES/Q0101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82"/>
    <x v="25"/>
    <s v="Sales Director"/>
    <s v="MES/Q0201"/>
    <n v="7"/>
    <m/>
    <m/>
    <m/>
    <m/>
    <m/>
    <n v="6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83"/>
    <x v="25"/>
    <s v="Sales Manger"/>
    <s v="MES/Q0202"/>
    <n v="6"/>
    <m/>
    <m/>
    <m/>
    <m/>
    <m/>
    <n v="7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84"/>
    <x v="25"/>
    <s v="Sales Executive"/>
    <s v="MES/Q0203"/>
    <n v="4"/>
    <m/>
    <m/>
    <m/>
    <m/>
    <m/>
    <n v="4"/>
    <n v="1"/>
    <s v="Graduate/BE/Post Graduate"/>
    <m/>
    <m/>
    <n v="240"/>
    <m/>
    <m/>
    <m/>
    <m/>
    <m/>
    <m/>
    <m/>
    <m/>
    <m/>
    <m/>
    <m/>
    <m/>
    <s v="No"/>
    <m/>
    <s v="10th Meeting"/>
    <m/>
    <m/>
    <m/>
    <m/>
  </r>
  <r>
    <n v="1585"/>
    <x v="25"/>
    <s v="Sales Coordinator"/>
    <s v="MES/Q0204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86"/>
    <x v="25"/>
    <s v="Traffic Coordinator"/>
    <s v="MES/Q0205"/>
    <n v="4"/>
    <m/>
    <m/>
    <m/>
    <m/>
    <m/>
    <n v="4"/>
    <n v="1"/>
    <s v="10th Class"/>
    <m/>
    <m/>
    <n v="240"/>
    <m/>
    <m/>
    <m/>
    <m/>
    <m/>
    <m/>
    <m/>
    <s v="II"/>
    <s v="A"/>
    <m/>
    <m/>
    <m/>
    <s v="No"/>
    <m/>
    <s v="10th Meeting"/>
    <m/>
    <m/>
    <m/>
    <m/>
  </r>
  <r>
    <n v="1587"/>
    <x v="25"/>
    <s v="Advertising Operational Coordinator"/>
    <s v="MES/Q0206"/>
    <n v="4"/>
    <m/>
    <m/>
    <m/>
    <m/>
    <m/>
    <n v="4"/>
    <n v="1"/>
    <s v="Graduate"/>
    <m/>
    <m/>
    <n v="240"/>
    <m/>
    <m/>
    <m/>
    <m/>
    <m/>
    <m/>
    <m/>
    <m/>
    <m/>
    <m/>
    <m/>
    <m/>
    <s v="No"/>
    <m/>
    <s v="10th Meeting"/>
    <m/>
    <m/>
    <m/>
    <m/>
  </r>
  <r>
    <n v="1588"/>
    <x v="25"/>
    <s v="Accounts Director"/>
    <s v="MES/Q0207"/>
    <n v="6"/>
    <m/>
    <m/>
    <m/>
    <m/>
    <m/>
    <n v="4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89"/>
    <x v="25"/>
    <s v="Accounts Executive"/>
    <s v="MES/Q0208"/>
    <n v="5"/>
    <m/>
    <m/>
    <m/>
    <m/>
    <m/>
    <n v="4"/>
    <n v="1"/>
    <s v="10th Class"/>
    <m/>
    <m/>
    <n v="480"/>
    <m/>
    <m/>
    <m/>
    <m/>
    <m/>
    <m/>
    <m/>
    <m/>
    <m/>
    <m/>
    <m/>
    <m/>
    <s v="No"/>
    <m/>
    <s v="10th Meeting"/>
    <m/>
    <m/>
    <m/>
    <m/>
  </r>
  <r>
    <n v="1590"/>
    <x v="25"/>
    <s v="Animation Director"/>
    <s v="MES/Q1302"/>
    <n v="6"/>
    <m/>
    <m/>
    <m/>
    <m/>
    <m/>
    <n v="4"/>
    <n v="1"/>
    <s v="High school"/>
    <m/>
    <m/>
    <n v="720"/>
    <m/>
    <m/>
    <m/>
    <m/>
    <m/>
    <m/>
    <m/>
    <m/>
    <m/>
    <m/>
    <m/>
    <m/>
    <s v="No"/>
    <m/>
    <s v="10th Meeting"/>
    <m/>
    <m/>
    <m/>
    <m/>
  </r>
  <r>
    <n v="1591"/>
    <x v="25"/>
    <s v="Live Action Director"/>
    <s v="MES/Q1301"/>
    <n v="7"/>
    <m/>
    <m/>
    <m/>
    <m/>
    <m/>
    <n v="8"/>
    <n v="1"/>
    <s v="High school"/>
    <m/>
    <m/>
    <n v="1440"/>
    <m/>
    <m/>
    <m/>
    <m/>
    <m/>
    <m/>
    <m/>
    <m/>
    <m/>
    <m/>
    <m/>
    <m/>
    <s v="No"/>
    <m/>
    <s v="10th Meeting"/>
    <m/>
    <m/>
    <m/>
    <m/>
  </r>
  <r>
    <n v="1592"/>
    <x v="25"/>
    <s v="Production Assistant"/>
    <s v="MES/Q2805"/>
    <n v="4"/>
    <n v="1"/>
    <m/>
    <m/>
    <m/>
    <m/>
    <n v="3"/>
    <n v="1"/>
    <s v="12th Class, Basic Computer Literacy"/>
    <m/>
    <m/>
    <m/>
    <m/>
    <m/>
    <m/>
    <m/>
    <m/>
    <m/>
    <m/>
    <m/>
    <m/>
    <m/>
    <m/>
    <m/>
    <s v="No"/>
    <m/>
    <s v="10th Meeting"/>
    <m/>
    <m/>
    <m/>
    <m/>
  </r>
  <r>
    <n v="1593"/>
    <x v="26"/>
    <s v="Mining - Wire saw Operator "/>
    <s v="MIN/Q0203"/>
    <n v="4"/>
    <m/>
    <m/>
    <m/>
    <m/>
    <m/>
    <n v="4"/>
    <n v="1"/>
    <s v="Preferably Class XII"/>
    <n v="60"/>
    <n v="150"/>
    <n v="210"/>
    <m/>
    <m/>
    <m/>
    <m/>
    <m/>
    <s v="Yes"/>
    <s v="Yes"/>
    <s v="I"/>
    <s v="A"/>
    <s v="Yes"/>
    <m/>
    <m/>
    <s v="Yes"/>
    <m/>
    <s v="8th Meeting"/>
    <m/>
    <m/>
    <m/>
    <m/>
  </r>
  <r>
    <n v="1594"/>
    <x v="26"/>
    <s v="Sprinkler and Other Vehicle Driver"/>
    <s v="MIN/Q0209"/>
    <n v="4"/>
    <m/>
    <m/>
    <m/>
    <m/>
    <m/>
    <n v="5"/>
    <n v="1"/>
    <s v="8th Class"/>
    <m/>
    <m/>
    <n v="240"/>
    <m/>
    <m/>
    <m/>
    <m/>
    <m/>
    <m/>
    <m/>
    <s v="I"/>
    <m/>
    <m/>
    <m/>
    <m/>
    <s v="Yes"/>
    <m/>
    <s v="8th Meeting"/>
    <s v="Tentative"/>
    <d v="2017-08-21T00:00:00"/>
    <m/>
    <s v="To be rationalised as Special Vehicle Operator"/>
  </r>
  <r>
    <n v="1595"/>
    <x v="26"/>
    <s v="Mining - Mazdoor / Helper"/>
    <s v="MIN/Q0201"/>
    <n v="1"/>
    <m/>
    <m/>
    <m/>
    <m/>
    <m/>
    <n v="4"/>
    <n v="1"/>
    <s v="Basic counting skills and numeracy."/>
    <n v="60"/>
    <n v="140"/>
    <n v="200"/>
    <m/>
    <m/>
    <m/>
    <m/>
    <m/>
    <s v="Yes"/>
    <m/>
    <s v="I"/>
    <s v="C"/>
    <m/>
    <m/>
    <m/>
    <s v="Yes"/>
    <m/>
    <s v="8th Meeting"/>
    <m/>
    <m/>
    <m/>
    <m/>
  </r>
  <r>
    <n v="1596"/>
    <x v="26"/>
    <s v="Mining - Loader Operator"/>
    <s v="MIN/Q0208"/>
    <n v="4"/>
    <m/>
    <m/>
    <m/>
    <m/>
    <m/>
    <n v="5"/>
    <n v="1"/>
    <s v="Preferable Class XIIth"/>
    <n v="40"/>
    <n v="170"/>
    <n v="210"/>
    <m/>
    <m/>
    <m/>
    <m/>
    <m/>
    <s v="Yes"/>
    <s v="Yes"/>
    <s v="I"/>
    <s v="C"/>
    <s v="Yes"/>
    <m/>
    <m/>
    <s v="Yes"/>
    <m/>
    <s v="8th Meeting"/>
    <m/>
    <m/>
    <m/>
    <m/>
  </r>
  <r>
    <n v="1597"/>
    <x v="26"/>
    <s v="Mining - Mechanic / Fitter"/>
    <s v="MIN/Q0304"/>
    <n v="3"/>
    <m/>
    <m/>
    <m/>
    <m/>
    <m/>
    <n v="3"/>
    <n v="1"/>
    <s v="Preferable class X, ITI"/>
    <n v="60"/>
    <n v="150"/>
    <n v="210"/>
    <m/>
    <m/>
    <m/>
    <m/>
    <m/>
    <s v="Yes"/>
    <s v="Yes"/>
    <s v="I"/>
    <s v="A"/>
    <s v="Yes"/>
    <m/>
    <m/>
    <s v="Yes"/>
    <m/>
    <s v="7th Meeting"/>
    <m/>
    <m/>
    <m/>
    <m/>
  </r>
  <r>
    <n v="1598"/>
    <x v="26"/>
    <s v="Explosives Handler"/>
    <s v="MIN/Q0204"/>
    <n v="3"/>
    <m/>
    <m/>
    <m/>
    <m/>
    <m/>
    <n v="4"/>
    <n v="1"/>
    <s v="12th Class, Preferably"/>
    <n v="65"/>
    <n v="165"/>
    <n v="230"/>
    <m/>
    <m/>
    <m/>
    <m/>
    <m/>
    <s v="Yes"/>
    <m/>
    <s v="I"/>
    <m/>
    <m/>
    <m/>
    <m/>
    <s v="Yes"/>
    <m/>
    <s v="7th Meeting"/>
    <m/>
    <m/>
    <m/>
    <m/>
  </r>
  <r>
    <n v="1599"/>
    <x v="26"/>
    <s v="Mining-Bulldozer Operator"/>
    <s v="MIN/Q0205"/>
    <n v="4"/>
    <m/>
    <m/>
    <m/>
    <m/>
    <m/>
    <n v="4"/>
    <n v="1"/>
    <s v="Preferable class X"/>
    <n v="70"/>
    <n v="170"/>
    <n v="240"/>
    <m/>
    <m/>
    <m/>
    <m/>
    <m/>
    <s v="Yes"/>
    <s v="Yes"/>
    <s v="I"/>
    <s v="C"/>
    <s v="Yes"/>
    <m/>
    <m/>
    <s v="Yes"/>
    <m/>
    <s v="7th Meeting"/>
    <m/>
    <m/>
    <m/>
    <m/>
  </r>
  <r>
    <n v="1600"/>
    <x v="26"/>
    <s v="Rig Mounted Drill Operator"/>
    <s v="MIN/Q0202"/>
    <n v="4"/>
    <m/>
    <m/>
    <m/>
    <m/>
    <m/>
    <n v="5"/>
    <n v="1"/>
    <s v="10th Class"/>
    <n v="72"/>
    <n v="168"/>
    <n v="240"/>
    <m/>
    <m/>
    <m/>
    <m/>
    <m/>
    <s v="Yes"/>
    <m/>
    <s v="I"/>
    <m/>
    <m/>
    <m/>
    <m/>
    <s v="Yes"/>
    <m/>
    <s v="7th Meeting"/>
    <m/>
    <m/>
    <m/>
    <m/>
  </r>
  <r>
    <n v="1601"/>
    <x v="26"/>
    <s v="Grader Operator"/>
    <s v="MIN/Q0430"/>
    <n v="4"/>
    <m/>
    <m/>
    <m/>
    <m/>
    <m/>
    <n v="4"/>
    <n v="1"/>
    <s v="10th Class  , 0  10 years of experience "/>
    <m/>
    <m/>
    <n v="210"/>
    <m/>
    <m/>
    <m/>
    <m/>
    <m/>
    <m/>
    <m/>
    <s v="I"/>
    <m/>
    <m/>
    <m/>
    <m/>
    <s v="Yes"/>
    <m/>
    <s v="8th Meeting"/>
    <m/>
    <m/>
    <m/>
    <m/>
  </r>
  <r>
    <n v="1602"/>
    <x v="26"/>
    <s v="Assistant Mine Surveyor"/>
    <s v="MIN/Q0426"/>
    <n v="4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m/>
    <s v="I"/>
    <m/>
    <m/>
    <m/>
    <m/>
    <s v="Yes"/>
    <m/>
    <s v="7th Meeting"/>
    <m/>
    <m/>
    <m/>
    <m/>
  </r>
  <r>
    <n v="1603"/>
    <x v="26"/>
    <s v="Explosive Van operator"/>
    <s v="MIN/Q0429"/>
    <n v="4"/>
    <m/>
    <m/>
    <m/>
    <m/>
    <m/>
    <n v="3"/>
    <n v="1"/>
    <s v="10th Class"/>
    <m/>
    <m/>
    <n v="210"/>
    <m/>
    <m/>
    <m/>
    <m/>
    <m/>
    <m/>
    <m/>
    <s v="I"/>
    <m/>
    <m/>
    <m/>
    <m/>
    <s v="No"/>
    <m/>
    <s v="7th Meeting"/>
    <s v="Tentative"/>
    <d v="2017-08-21T00:00:00"/>
    <m/>
    <s v="To be rationalised as Special Vehicle Operator"/>
  </r>
  <r>
    <n v="1604"/>
    <x v="26"/>
    <s v="Fireman"/>
    <s v="MIN/Q0439"/>
    <n v="4"/>
    <m/>
    <m/>
    <m/>
    <m/>
    <m/>
    <n v="3"/>
    <n v="1"/>
    <s v="12th Class, 1 year experience in  mining firefighting operations"/>
    <m/>
    <m/>
    <n v="210"/>
    <m/>
    <m/>
    <m/>
    <m/>
    <m/>
    <m/>
    <m/>
    <s v="I"/>
    <m/>
    <m/>
    <m/>
    <m/>
    <s v="Yes"/>
    <m/>
    <s v="7th Meeting"/>
    <m/>
    <m/>
    <m/>
    <m/>
  </r>
  <r>
    <n v="1605"/>
    <x v="26"/>
    <s v="Haulage Operator"/>
    <s v="MIN/Q0413"/>
    <n v="4"/>
    <m/>
    <m/>
    <m/>
    <m/>
    <m/>
    <n v="3"/>
    <n v="1"/>
    <s v="12th Class , 6 months of experience"/>
    <m/>
    <m/>
    <n v="200"/>
    <m/>
    <m/>
    <m/>
    <m/>
    <m/>
    <m/>
    <m/>
    <s v="I"/>
    <m/>
    <m/>
    <m/>
    <m/>
    <s v="Yes"/>
    <m/>
    <s v="8th Meeting"/>
    <m/>
    <m/>
    <m/>
    <m/>
  </r>
  <r>
    <n v="1606"/>
    <x v="26"/>
    <s v="Mining-HEMM Mechanic"/>
    <s v="MIN/Q0433"/>
    <n v="4"/>
    <m/>
    <m/>
    <m/>
    <m/>
    <m/>
    <n v="3"/>
    <n v="1"/>
    <s v="ITI (Motor Vehicle Mechanic)"/>
    <n v="60"/>
    <n v="150"/>
    <n v="210"/>
    <m/>
    <m/>
    <m/>
    <m/>
    <m/>
    <s v="Yes"/>
    <s v="Yes"/>
    <s v="I"/>
    <s v="C"/>
    <s v="Yes"/>
    <m/>
    <m/>
    <s v="Yes"/>
    <m/>
    <s v="8th Meeting"/>
    <m/>
    <m/>
    <m/>
    <m/>
  </r>
  <r>
    <n v="1607"/>
    <x v="26"/>
    <s v="Ore Processing Operator"/>
    <s v="MIN/Q0434"/>
    <n v="4"/>
    <m/>
    <m/>
    <m/>
    <m/>
    <m/>
    <n v="7"/>
    <n v="1"/>
    <s v="ITI Mechanic/ Electrical, 3  4 years of experience in ore processing"/>
    <m/>
    <m/>
    <n v="240"/>
    <m/>
    <m/>
    <m/>
    <m/>
    <m/>
    <m/>
    <m/>
    <s v="I"/>
    <m/>
    <m/>
    <m/>
    <m/>
    <s v="Yes"/>
    <m/>
    <s v="8th Meeting"/>
    <m/>
    <m/>
    <m/>
    <m/>
  </r>
  <r>
    <n v="1608"/>
    <x v="26"/>
    <s v="SDL &amp; LHD Operator"/>
    <s v="MIN/Q0422"/>
    <n v="4"/>
    <m/>
    <m/>
    <m/>
    <m/>
    <m/>
    <n v="4"/>
    <n v="1"/>
    <s v="12th Class , 1  10 years of experience"/>
    <m/>
    <m/>
    <n v="210"/>
    <m/>
    <m/>
    <m/>
    <m/>
    <m/>
    <m/>
    <m/>
    <s v="I"/>
    <m/>
    <m/>
    <m/>
    <m/>
    <s v="Yes"/>
    <m/>
    <s v="8th Meeting"/>
    <m/>
    <m/>
    <m/>
    <m/>
  </r>
  <r>
    <n v="1609"/>
    <x v="26"/>
    <s v="Mining - Safety Operator"/>
    <s v="MIN/Q0437"/>
    <n v="4"/>
    <m/>
    <m/>
    <m/>
    <m/>
    <m/>
    <n v="3"/>
    <n v="1"/>
    <s v="Class X"/>
    <n v="60"/>
    <n v="150"/>
    <n v="210"/>
    <m/>
    <m/>
    <m/>
    <m/>
    <m/>
    <s v="Yes"/>
    <s v="Yes"/>
    <s v="I"/>
    <s v="A"/>
    <s v="Yes"/>
    <m/>
    <m/>
    <s v="Yes"/>
    <m/>
    <s v="8th Meeting"/>
    <m/>
    <m/>
    <m/>
    <m/>
  </r>
  <r>
    <n v="1610"/>
    <x v="26"/>
    <s v="Longwall Operator"/>
    <s v="MIN/Q0440"/>
    <n v="4"/>
    <m/>
    <m/>
    <m/>
    <m/>
    <m/>
    <n v="6"/>
    <n v="1"/>
    <s v="12th Class , 1 year experience as long wall  in  mining operations"/>
    <m/>
    <m/>
    <n v="240"/>
    <m/>
    <m/>
    <m/>
    <m/>
    <m/>
    <m/>
    <m/>
    <s v="I"/>
    <m/>
    <m/>
    <m/>
    <m/>
    <s v="Yes"/>
    <m/>
    <s v="8th Meeting"/>
    <m/>
    <m/>
    <m/>
    <m/>
  </r>
  <r>
    <n v="1611"/>
    <x v="26"/>
    <s v="Mechatronics In Charge"/>
    <s v="MIN/Q0438"/>
    <n v="4"/>
    <m/>
    <m/>
    <m/>
    <m/>
    <m/>
    <n v="3"/>
    <n v="1"/>
    <s v="12th Class , 2  3 years of experience in  mechatronics"/>
    <m/>
    <m/>
    <n v="210"/>
    <m/>
    <m/>
    <m/>
    <m/>
    <m/>
    <m/>
    <m/>
    <s v="I"/>
    <m/>
    <m/>
    <m/>
    <m/>
    <s v="Yes"/>
    <m/>
    <s v="8th Meeting"/>
    <m/>
    <m/>
    <m/>
    <m/>
  </r>
  <r>
    <n v="1612"/>
    <x v="26"/>
    <s v="Reclamation Supervisor"/>
    <s v="MIN/Q0436"/>
    <n v="5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m/>
    <s v="I"/>
    <m/>
    <m/>
    <m/>
    <m/>
    <s v="Yes"/>
    <m/>
    <s v="8th Meeting"/>
    <m/>
    <m/>
    <m/>
    <m/>
  </r>
  <r>
    <n v="1613"/>
    <x v="26"/>
    <s v="Mine Machinist"/>
    <s v="MIN/Q0424"/>
    <n v="4"/>
    <m/>
    <m/>
    <m/>
    <m/>
    <m/>
    <n v="4"/>
    <n v="1"/>
    <s v="ITI Machinist, 1  10 years of experience"/>
    <m/>
    <m/>
    <n v="210"/>
    <m/>
    <m/>
    <m/>
    <m/>
    <m/>
    <m/>
    <m/>
    <s v="I"/>
    <s v="B/C"/>
    <m/>
    <m/>
    <m/>
    <s v="Yes"/>
    <m/>
    <s v="8th Meeting"/>
    <m/>
    <m/>
    <m/>
    <m/>
  </r>
  <r>
    <n v="1614"/>
    <x v="26"/>
    <s v="Banksman"/>
    <s v="MIN/Q0414"/>
    <n v="4"/>
    <m/>
    <m/>
    <m/>
    <m/>
    <m/>
    <n v="3"/>
    <n v="1"/>
    <s v="10th Class, 6 months of experience"/>
    <m/>
    <m/>
    <n v="200"/>
    <m/>
    <m/>
    <m/>
    <m/>
    <m/>
    <m/>
    <m/>
    <s v="I"/>
    <m/>
    <m/>
    <m/>
    <m/>
    <s v="Yes"/>
    <m/>
    <s v="7th Meeting"/>
    <m/>
    <m/>
    <m/>
    <m/>
  </r>
  <r>
    <n v="1615"/>
    <x v="26"/>
    <s v="Mining Shot Firer/Blaster"/>
    <s v="MIN/Q0428"/>
    <n v="4"/>
    <m/>
    <m/>
    <m/>
    <m/>
    <m/>
    <n v="3"/>
    <n v="1"/>
    <s v="10th Class  and statutory certificate"/>
    <n v="60"/>
    <n v="150"/>
    <n v="210"/>
    <m/>
    <m/>
    <m/>
    <m/>
    <m/>
    <s v="Yes"/>
    <s v="Yes"/>
    <s v="I"/>
    <s v="C"/>
    <s v="Yes"/>
    <m/>
    <m/>
    <s v="Yes"/>
    <m/>
    <s v="7th Meeting"/>
    <m/>
    <m/>
    <m/>
    <m/>
  </r>
  <r>
    <n v="1616"/>
    <x v="26"/>
    <s v="Compressor Operator"/>
    <s v="MIN/Q0415"/>
    <n v="4"/>
    <m/>
    <m/>
    <m/>
    <m/>
    <m/>
    <n v="4"/>
    <n v="1"/>
    <s v="12th Class, 6 months of experience"/>
    <m/>
    <m/>
    <n v="210"/>
    <m/>
    <m/>
    <m/>
    <m/>
    <m/>
    <m/>
    <m/>
    <s v="I"/>
    <m/>
    <m/>
    <m/>
    <m/>
    <s v="Yes"/>
    <m/>
    <s v="7th Meeting"/>
    <m/>
    <m/>
    <m/>
    <m/>
  </r>
  <r>
    <n v="1617"/>
    <x v="26"/>
    <s v="Mine Electrician"/>
    <s v="MIN/Q0416"/>
    <n v="4"/>
    <m/>
    <m/>
    <m/>
    <m/>
    <m/>
    <n v="4"/>
    <n v="1"/>
    <s v="ITI/ Higher Secondary"/>
    <n v="60"/>
    <n v="200"/>
    <n v="260"/>
    <m/>
    <m/>
    <m/>
    <m/>
    <m/>
    <s v="Yes"/>
    <s v="Yes"/>
    <s v="I"/>
    <s v="A"/>
    <s v="Yes"/>
    <m/>
    <m/>
    <s v="Yes"/>
    <m/>
    <s v="7th Meeting"/>
    <m/>
    <m/>
    <m/>
    <m/>
  </r>
  <r>
    <n v="1618"/>
    <x v="26"/>
    <s v="Gas Detector"/>
    <s v="MIN/Q0412"/>
    <n v="4"/>
    <m/>
    <m/>
    <m/>
    <m/>
    <m/>
    <n v="3"/>
    <n v="1"/>
    <s v="10th Class  and Possesses Gas Testing Certificate from DGMS, 1  10 years of experience"/>
    <m/>
    <m/>
    <n v="200"/>
    <m/>
    <m/>
    <m/>
    <m/>
    <m/>
    <m/>
    <m/>
    <s v="I"/>
    <m/>
    <m/>
    <m/>
    <m/>
    <s v="Yes"/>
    <m/>
    <s v="7th Meeting"/>
    <m/>
    <m/>
    <m/>
    <m/>
  </r>
  <r>
    <n v="1619"/>
    <x v="26"/>
    <s v="Jumbo Drill Operator/ Jumbo Operator "/>
    <s v="MIN/Q0432"/>
    <n v="4"/>
    <m/>
    <m/>
    <m/>
    <m/>
    <m/>
    <n v="4"/>
    <n v="1"/>
    <s v="12th Class/ ITI- Mechanical"/>
    <m/>
    <m/>
    <n v="400"/>
    <m/>
    <m/>
    <m/>
    <m/>
    <m/>
    <m/>
    <m/>
    <s v="I"/>
    <m/>
    <m/>
    <m/>
    <m/>
    <s v="Yes"/>
    <m/>
    <s v="8th Meeting"/>
    <m/>
    <m/>
    <m/>
    <m/>
  </r>
  <r>
    <n v="1620"/>
    <x v="26"/>
    <s v="Mining Mate"/>
    <s v="MIN/Q0427"/>
    <n v="5"/>
    <m/>
    <m/>
    <m/>
    <m/>
    <m/>
    <n v="4"/>
    <n v="1"/>
    <s v="10th Class  and Mining Mate Certificate (DGMS), at least 4  5 years of experience in mine."/>
    <m/>
    <m/>
    <n v="240"/>
    <m/>
    <m/>
    <m/>
    <m/>
    <m/>
    <m/>
    <m/>
    <s v="I"/>
    <m/>
    <m/>
    <m/>
    <m/>
    <s v="Yes"/>
    <m/>
    <s v="7th Meeting"/>
    <m/>
    <m/>
    <m/>
    <m/>
  </r>
  <r>
    <n v="1621"/>
    <x v="26"/>
    <s v="Dewatering Pump Operator"/>
    <s v="MIN/Q0411"/>
    <n v="4"/>
    <m/>
    <m/>
    <m/>
    <m/>
    <m/>
    <n v="3"/>
    <n v="1"/>
    <s v="12th Class , 6 month of experience "/>
    <m/>
    <m/>
    <n v="200"/>
    <m/>
    <m/>
    <m/>
    <m/>
    <m/>
    <m/>
    <m/>
    <s v="I"/>
    <m/>
    <m/>
    <m/>
    <m/>
    <s v="Yes"/>
    <m/>
    <s v="7th Meeting"/>
    <m/>
    <m/>
    <m/>
    <m/>
  </r>
  <r>
    <n v="1622"/>
    <x v="26"/>
    <s v="Sampler"/>
    <s v="MIN/Q0418"/>
    <n v="3"/>
    <m/>
    <m/>
    <m/>
    <m/>
    <m/>
    <n v="3"/>
    <n v="1"/>
    <s v="10th Class ,2-3 years’ experience"/>
    <n v="60"/>
    <n v="165"/>
    <n v="225"/>
    <m/>
    <m/>
    <m/>
    <m/>
    <m/>
    <s v="Yes"/>
    <m/>
    <s v="I"/>
    <m/>
    <m/>
    <s v="Addl Ready"/>
    <m/>
    <s v="Yes"/>
    <m/>
    <s v="7th Meeting"/>
    <m/>
    <m/>
    <m/>
    <m/>
  </r>
  <r>
    <n v="1623"/>
    <x v="26"/>
    <s v="Timberman"/>
    <s v="MIN/Q0419"/>
    <n v="3"/>
    <m/>
    <m/>
    <m/>
    <m/>
    <m/>
    <n v="4"/>
    <n v="1"/>
    <s v="10th Class"/>
    <m/>
    <m/>
    <n v="210"/>
    <m/>
    <m/>
    <m/>
    <m/>
    <m/>
    <m/>
    <m/>
    <s v="I"/>
    <m/>
    <m/>
    <m/>
    <m/>
    <s v="Yes"/>
    <m/>
    <m/>
    <m/>
    <m/>
    <m/>
    <m/>
  </r>
  <r>
    <n v="1624"/>
    <x v="26"/>
    <s v="Track Layer Operator"/>
    <s v="MIN/Q0431"/>
    <n v="4"/>
    <m/>
    <m/>
    <m/>
    <m/>
    <m/>
    <n v="3"/>
    <n v="1"/>
    <s v="10th Class , 0-10 years of experience "/>
    <m/>
    <m/>
    <n v="200"/>
    <m/>
    <m/>
    <m/>
    <m/>
    <m/>
    <m/>
    <m/>
    <s v="I"/>
    <m/>
    <m/>
    <m/>
    <m/>
    <s v="Yes"/>
    <m/>
    <s v="8th Meeting"/>
    <m/>
    <m/>
    <m/>
    <m/>
  </r>
  <r>
    <n v="1625"/>
    <x v="26"/>
    <s v="Ventilation Adequacy Checker/Fan Operator"/>
    <s v="MIN/Q0421"/>
    <n v="4"/>
    <m/>
    <m/>
    <m/>
    <m/>
    <m/>
    <n v="3"/>
    <n v="1"/>
    <s v="10th Class ,1-10 years of experience"/>
    <m/>
    <m/>
    <n v="200"/>
    <m/>
    <m/>
    <m/>
    <m/>
    <m/>
    <m/>
    <m/>
    <s v="I"/>
    <m/>
    <m/>
    <m/>
    <m/>
    <s v="Yes"/>
    <m/>
    <s v="8th Meeting"/>
    <m/>
    <m/>
    <m/>
    <m/>
  </r>
  <r>
    <n v="1626"/>
    <x v="26"/>
    <s v="Winding Engine Operator"/>
    <s v="MIN/Q0420"/>
    <n v="4"/>
    <m/>
    <m/>
    <m/>
    <m/>
    <m/>
    <n v="4"/>
    <n v="1"/>
    <s v="12th Class, 1  10 years of experience"/>
    <m/>
    <m/>
    <n v="210"/>
    <m/>
    <m/>
    <m/>
    <m/>
    <m/>
    <m/>
    <m/>
    <s v="I"/>
    <m/>
    <m/>
    <m/>
    <m/>
    <s v="Yes"/>
    <m/>
    <s v="8th Meeting"/>
    <m/>
    <m/>
    <m/>
    <m/>
  </r>
  <r>
    <n v="1627"/>
    <x v="26"/>
    <s v="Roof Bolter"/>
    <s v="MIN/Q0417"/>
    <n v="4"/>
    <m/>
    <m/>
    <m/>
    <m/>
    <m/>
    <n v="3"/>
    <n v="1"/>
    <s v="10th Class ,12 months as Roof Bolter (Helper)"/>
    <m/>
    <m/>
    <n v="200"/>
    <m/>
    <m/>
    <m/>
    <m/>
    <m/>
    <m/>
    <m/>
    <s v="I"/>
    <m/>
    <m/>
    <m/>
    <m/>
    <s v="Yes"/>
    <m/>
    <s v="8th Meeting"/>
    <m/>
    <m/>
    <m/>
    <m/>
  </r>
  <r>
    <n v="1628"/>
    <x v="26"/>
    <s v="Strata Monitoring Operator"/>
    <s v="MIN/Q0435"/>
    <n v="4"/>
    <m/>
    <m/>
    <m/>
    <m/>
    <m/>
    <n v="3"/>
    <n v="1"/>
    <s v="12th Class, 2  3 years of experience in mining"/>
    <m/>
    <m/>
    <n v="210"/>
    <m/>
    <m/>
    <m/>
    <m/>
    <m/>
    <m/>
    <m/>
    <s v="I"/>
    <m/>
    <m/>
    <m/>
    <m/>
    <s v="Yes"/>
    <m/>
    <s v="8th Meeting"/>
    <m/>
    <m/>
    <m/>
    <m/>
  </r>
  <r>
    <n v="1629"/>
    <x v="26"/>
    <s v="Mine Welder"/>
    <s v="MIN/Q0423"/>
    <n v="4"/>
    <m/>
    <m/>
    <m/>
    <m/>
    <m/>
    <n v="5"/>
    <n v="1"/>
    <s v="ITI in Mechanical/ Welding Technology"/>
    <n v="100"/>
    <n v="250"/>
    <n v="350"/>
    <m/>
    <m/>
    <m/>
    <m/>
    <m/>
    <s v="Yes"/>
    <s v="Yes"/>
    <s v="I"/>
    <s v="A"/>
    <s v="Yes"/>
    <m/>
    <m/>
    <s v="Yes"/>
    <m/>
    <s v="7th Meeting"/>
    <m/>
    <m/>
    <m/>
    <m/>
  </r>
  <r>
    <n v="1630"/>
    <x v="26"/>
    <s v="Surface Miner Operator"/>
    <s v="MIN/Q0210"/>
    <n v="4"/>
    <m/>
    <m/>
    <m/>
    <m/>
    <m/>
    <n v="4"/>
    <n v="1"/>
    <s v="ITI / Diploma"/>
    <m/>
    <m/>
    <n v="250"/>
    <m/>
    <m/>
    <m/>
    <m/>
    <m/>
    <m/>
    <m/>
    <s v="I"/>
    <s v="C"/>
    <m/>
    <m/>
    <m/>
    <s v="No"/>
    <m/>
    <m/>
    <m/>
    <m/>
    <m/>
    <m/>
  </r>
  <r>
    <n v="1631"/>
    <x v="26"/>
    <s v="Assistant Support-Open Cast Mines"/>
    <s v="MIN/Q0211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2"/>
    <x v="26"/>
    <s v="Mine Driller (Exploration)"/>
    <s v="MIN/Q0101"/>
    <n v="4"/>
    <m/>
    <m/>
    <m/>
    <m/>
    <m/>
    <n v="4"/>
    <n v="1"/>
    <s v="Diploma in Mechanical / Drilling engineering"/>
    <m/>
    <m/>
    <n v="250"/>
    <m/>
    <m/>
    <m/>
    <m/>
    <m/>
    <m/>
    <m/>
    <s v="I"/>
    <s v="C"/>
    <m/>
    <m/>
    <m/>
    <s v="No"/>
    <m/>
    <m/>
    <m/>
    <m/>
    <m/>
    <m/>
  </r>
  <r>
    <n v="1633"/>
    <x v="26"/>
    <s v="Assistant Support Underground Mines"/>
    <s v="MIN/Q0213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4"/>
    <x v="26"/>
    <s v="Technical Helper - Electrical"/>
    <s v="MIN/Q0305"/>
    <n v="2"/>
    <m/>
    <m/>
    <m/>
    <m/>
    <m/>
    <n v="3"/>
    <n v="1"/>
    <s v="8th Class"/>
    <m/>
    <m/>
    <n v="200"/>
    <m/>
    <m/>
    <m/>
    <m/>
    <m/>
    <m/>
    <m/>
    <s v="I"/>
    <s v="A"/>
    <m/>
    <m/>
    <m/>
    <s v="No"/>
    <m/>
    <m/>
    <m/>
    <m/>
    <m/>
    <m/>
  </r>
  <r>
    <n v="1635"/>
    <x v="26"/>
    <s v="Technical Helper (Mechanical)"/>
    <s v="MIN/Q0306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6"/>
    <x v="26"/>
    <s v="Assistant Operator – Ore processing / Beneficiation"/>
    <s v="MIN/Q0441"/>
    <n v="2"/>
    <m/>
    <m/>
    <m/>
    <m/>
    <m/>
    <n v="3"/>
    <n v="1"/>
    <s v="8th Class"/>
    <m/>
    <m/>
    <n v="250"/>
    <m/>
    <m/>
    <m/>
    <m/>
    <m/>
    <m/>
    <m/>
    <s v="I"/>
    <s v="B"/>
    <m/>
    <m/>
    <m/>
    <s v="No"/>
    <m/>
    <m/>
    <m/>
    <m/>
    <m/>
    <m/>
  </r>
  <r>
    <n v="1637"/>
    <x v="26"/>
    <s v="Jack Hammer Operator"/>
    <s v="MIN/Q0212"/>
    <n v="4"/>
    <m/>
    <m/>
    <m/>
    <m/>
    <m/>
    <n v="3"/>
    <n v="1"/>
    <s v="10th Class/ ITI. Preferably Diploma in Mining or Drilling"/>
    <n v="70"/>
    <n v="180"/>
    <n v="250"/>
    <m/>
    <m/>
    <m/>
    <m/>
    <m/>
    <s v="Yes"/>
    <m/>
    <s v="I"/>
    <s v="A"/>
    <m/>
    <m/>
    <m/>
    <s v="No"/>
    <m/>
    <m/>
    <m/>
    <m/>
    <m/>
    <m/>
  </r>
  <r>
    <n v="1638"/>
    <x v="26"/>
    <s v="Survey Helper"/>
    <s v="MIN/Q0214"/>
    <n v="2"/>
    <m/>
    <m/>
    <m/>
    <m/>
    <m/>
    <n v="3"/>
    <n v="1"/>
    <s v="10th Class/ ITI"/>
    <m/>
    <m/>
    <n v="250"/>
    <m/>
    <m/>
    <m/>
    <m/>
    <m/>
    <m/>
    <m/>
    <s v="I"/>
    <s v="A"/>
    <m/>
    <m/>
    <m/>
    <s v="No"/>
    <m/>
    <m/>
    <m/>
    <m/>
    <m/>
    <m/>
  </r>
  <r>
    <n v="1639"/>
    <x v="27"/>
    <s v="Powder Coater"/>
    <s v="PCS/Q5102"/>
    <n v="4"/>
    <m/>
    <m/>
    <m/>
    <m/>
    <m/>
    <n v="7"/>
    <n v="1"/>
    <s v="10th Class ,Preferably"/>
    <n v="96"/>
    <n v="144"/>
    <n v="240"/>
    <m/>
    <m/>
    <m/>
    <m/>
    <m/>
    <s v="Yes"/>
    <s v="Yes"/>
    <s v="II"/>
    <s v="A"/>
    <s v="Yes"/>
    <m/>
    <m/>
    <s v="Yes"/>
    <m/>
    <s v="15th Meeting"/>
    <m/>
    <m/>
    <m/>
    <m/>
  </r>
  <r>
    <n v="1640"/>
    <x v="27"/>
    <s v="Paint Production QC In-charge"/>
    <s v="PCS/Q0505"/>
    <n v="5"/>
    <m/>
    <m/>
    <m/>
    <m/>
    <m/>
    <n v="5"/>
    <n v="1"/>
    <s v="12th Class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1"/>
    <x v="27"/>
    <s v="Paint Mixing Operator"/>
    <s v="PCS/Q0508"/>
    <n v="3"/>
    <m/>
    <m/>
    <m/>
    <m/>
    <m/>
    <n v="5"/>
    <n v="1"/>
    <s v="10th Class ,Preferably"/>
    <n v="96"/>
    <n v="144"/>
    <n v="240"/>
    <m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42"/>
    <x v="27"/>
    <s v="Tinting Operator"/>
    <s v="PCS/Q0509"/>
    <n v="4"/>
    <m/>
    <m/>
    <m/>
    <m/>
    <m/>
    <n v="7"/>
    <n v="1"/>
    <s v="10th Standard"/>
    <n v="96"/>
    <n v="144"/>
    <n v="240"/>
    <m/>
    <m/>
    <m/>
    <m/>
    <m/>
    <s v="Yes"/>
    <m/>
    <m/>
    <m/>
    <m/>
    <m/>
    <m/>
    <s v="Yes"/>
    <m/>
    <s v="17th Meeting"/>
    <m/>
    <m/>
    <m/>
    <m/>
  </r>
  <r>
    <n v="1643"/>
    <x v="27"/>
    <s v="Air Classification Mill Operator"/>
    <s v="PCS/Q0601"/>
    <n v="4"/>
    <m/>
    <m/>
    <m/>
    <m/>
    <m/>
    <n v="4"/>
    <n v="1"/>
    <s v="10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4"/>
    <x v="27"/>
    <s v="Powder Paint Extrusion Operator"/>
    <s v="PCS/Q0602"/>
    <n v="3"/>
    <m/>
    <m/>
    <m/>
    <m/>
    <m/>
    <n v="5"/>
    <n v="1"/>
    <s v="5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5"/>
    <x v="27"/>
    <s v="Tumbling Operator"/>
    <s v="PCS/Q0603"/>
    <n v="3"/>
    <m/>
    <m/>
    <m/>
    <m/>
    <m/>
    <n v="4"/>
    <n v="1"/>
    <s v="5th Class ,Preferably"/>
    <m/>
    <m/>
    <m/>
    <m/>
    <m/>
    <m/>
    <m/>
    <m/>
    <m/>
    <m/>
    <m/>
    <m/>
    <m/>
    <m/>
    <m/>
    <s v="Yes"/>
    <m/>
    <s v="15th Meeting"/>
    <m/>
    <m/>
    <m/>
    <m/>
  </r>
  <r>
    <n v="1646"/>
    <x v="27"/>
    <s v="Protective and Marine Painter"/>
    <s v="PCS/Q5109"/>
    <n v="4"/>
    <m/>
    <m/>
    <m/>
    <m/>
    <m/>
    <n v="6"/>
    <n v="1"/>
    <s v="8th Class, 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7"/>
    <x v="27"/>
    <s v="Dispersion Operator"/>
    <s v="PCS/Q0507"/>
    <n v="4"/>
    <m/>
    <m/>
    <m/>
    <m/>
    <m/>
    <n v="6"/>
    <n v="1"/>
    <s v="10th Class ,Preferably"/>
    <n v="96"/>
    <n v="144"/>
    <n v="240"/>
    <m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48"/>
    <x v="27"/>
    <s v="Shop Tinting Assistant"/>
    <s v="PCS/Q5007"/>
    <n v="4"/>
    <m/>
    <m/>
    <m/>
    <m/>
    <m/>
    <n v="5"/>
    <n v="1"/>
    <s v="8th Class, Preferably"/>
    <m/>
    <m/>
    <m/>
    <m/>
    <m/>
    <m/>
    <m/>
    <m/>
    <m/>
    <m/>
    <m/>
    <m/>
    <m/>
    <m/>
    <m/>
    <s v="Yes"/>
    <m/>
    <s v="15th Meeting"/>
    <m/>
    <m/>
    <m/>
    <m/>
  </r>
  <r>
    <n v="1649"/>
    <x v="27"/>
    <s v="Technical Sales Representative-Paints"/>
    <s v="PCS/Q0102"/>
    <n v="5"/>
    <m/>
    <m/>
    <m/>
    <m/>
    <m/>
    <n v="6"/>
    <n v="1"/>
    <s v="BSc. Chemistry"/>
    <n v="96"/>
    <n v="144"/>
    <n v="240"/>
    <m/>
    <m/>
    <m/>
    <m/>
    <m/>
    <s v="Yes"/>
    <m/>
    <m/>
    <m/>
    <m/>
    <s v="Addl Ready"/>
    <m/>
    <s v="Yes"/>
    <m/>
    <s v="15th Meeting"/>
    <m/>
    <m/>
    <m/>
    <m/>
  </r>
  <r>
    <n v="1650"/>
    <x v="27"/>
    <s v="Paint QC Chemist (RM and FG)"/>
    <s v="PCS/Q0802"/>
    <n v="5"/>
    <m/>
    <m/>
    <m/>
    <m/>
    <m/>
    <n v="5"/>
    <n v="1"/>
    <s v="BSc Chemistry"/>
    <m/>
    <m/>
    <m/>
    <m/>
    <m/>
    <m/>
    <m/>
    <m/>
    <m/>
    <m/>
    <m/>
    <m/>
    <m/>
    <m/>
    <m/>
    <s v="Yes"/>
    <m/>
    <s v="17th Meeting"/>
    <m/>
    <m/>
    <m/>
    <m/>
  </r>
  <r>
    <n v="1651"/>
    <x v="27"/>
    <s v="General Industrial (Liquid) Painter"/>
    <s v="PCS/Q5108"/>
    <n v="4"/>
    <m/>
    <m/>
    <m/>
    <m/>
    <m/>
    <n v="7"/>
    <n v="1"/>
    <s v="5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52"/>
    <x v="27"/>
    <s v="Paint Filling and Packing Operator"/>
    <s v="PCS/Q0902"/>
    <n v="3"/>
    <m/>
    <m/>
    <m/>
    <m/>
    <m/>
    <n v="6"/>
    <n v="1"/>
    <s v="8th Class, Preferably"/>
    <n v="96"/>
    <n v="144"/>
    <n v="240"/>
    <m/>
    <m/>
    <m/>
    <m/>
    <m/>
    <s v="Yes"/>
    <m/>
    <m/>
    <m/>
    <m/>
    <s v="Addl Ready"/>
    <m/>
    <s v="Yes"/>
    <m/>
    <s v="17th Meeting"/>
    <m/>
    <m/>
    <m/>
    <m/>
  </r>
  <r>
    <n v="1653"/>
    <x v="27"/>
    <s v="Liquid Paint Processing Operator"/>
    <s v="PCS/Q0510"/>
    <n v="4"/>
    <m/>
    <m/>
    <m/>
    <m/>
    <m/>
    <n v="7"/>
    <n v="1"/>
    <s v="10th standard"/>
    <m/>
    <m/>
    <m/>
    <m/>
    <m/>
    <m/>
    <m/>
    <m/>
    <m/>
    <m/>
    <m/>
    <m/>
    <m/>
    <m/>
    <m/>
    <s v="No"/>
    <s v="As decided in 17th NSQC"/>
    <s v="17th Meeting"/>
    <m/>
    <m/>
    <m/>
    <m/>
  </r>
  <r>
    <n v="1654"/>
    <x v="27"/>
    <s v="Wood  Polisher"/>
    <s v="PCS/Q5004"/>
    <n v="4"/>
    <m/>
    <m/>
    <m/>
    <m/>
    <m/>
    <n v="6"/>
    <n v="1"/>
    <s v="5th standard"/>
    <m/>
    <m/>
    <m/>
    <m/>
    <m/>
    <m/>
    <m/>
    <m/>
    <m/>
    <m/>
    <m/>
    <m/>
    <m/>
    <m/>
    <m/>
    <s v="No"/>
    <d v="2017-07-25T00:00:00"/>
    <m/>
    <m/>
    <m/>
    <m/>
    <m/>
  </r>
  <r>
    <n v="1655"/>
    <x v="27"/>
    <s v="Painting Helper"/>
    <s v="PCS/Q5005"/>
    <n v="2"/>
    <m/>
    <m/>
    <m/>
    <m/>
    <m/>
    <n v="4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6"/>
    <x v="27"/>
    <s v="Decorative Painter "/>
    <s v="PCS/Q5002"/>
    <n v="4"/>
    <s v="Options"/>
    <n v="1"/>
    <s v="O1: Texture Painter"/>
    <n v="6"/>
    <n v="1"/>
    <n v="7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7"/>
    <x v="27"/>
    <s v="Supervisor - Decorative Application"/>
    <s v="PCS/Q5001"/>
    <n v="5"/>
    <m/>
    <m/>
    <m/>
    <m/>
    <m/>
    <n v="6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8"/>
    <x v="27"/>
    <s v="Assistant Decorative Painter"/>
    <s v="PCS/Q5006"/>
    <n v="3"/>
    <m/>
    <m/>
    <m/>
    <n v="6"/>
    <m/>
    <n v="6"/>
    <n v="1"/>
    <s v="5th standard"/>
    <m/>
    <m/>
    <m/>
    <m/>
    <m/>
    <m/>
    <m/>
    <m/>
    <m/>
    <m/>
    <s v="II"/>
    <s v="A"/>
    <m/>
    <m/>
    <m/>
    <s v="No"/>
    <d v="2017-10-25T00:00:00"/>
    <m/>
    <m/>
    <m/>
    <m/>
    <m/>
  </r>
  <r>
    <n v="1659"/>
    <x v="28"/>
    <s v="Plumber (General)"/>
    <s v="PSC/Q0104"/>
    <n v="3"/>
    <m/>
    <m/>
    <m/>
    <m/>
    <m/>
    <n v="4"/>
    <n v="1"/>
    <s v="5th Class (To be revised to 10th post 31st December, 2017)"/>
    <n v="120"/>
    <n v="200"/>
    <n v="320"/>
    <m/>
    <m/>
    <m/>
    <m/>
    <m/>
    <s v="Yes"/>
    <s v="Yes"/>
    <s v="I"/>
    <s v="A"/>
    <s v="Yes"/>
    <m/>
    <m/>
    <s v="Yes"/>
    <m/>
    <s v="4th Meeting; 5th Meeting"/>
    <m/>
    <m/>
    <m/>
    <m/>
  </r>
  <r>
    <n v="1660"/>
    <x v="28"/>
    <s v="Plumbing mason"/>
    <s v="PSC/Q0106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1"/>
    <x v="28"/>
    <s v="Plumber (Pipeline)"/>
    <s v="PSC/Q0107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2"/>
    <x v="28"/>
    <s v="Plumber (Maintenance and servicing)"/>
    <s v="PSC/Q0112"/>
    <n v="3"/>
    <m/>
    <m/>
    <m/>
    <m/>
    <m/>
    <n v="3"/>
    <n v="1"/>
    <s v="8th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3"/>
    <x v="28"/>
    <s v="Plumbing Supervisor"/>
    <s v="PSC/Q0114"/>
    <n v="6"/>
    <m/>
    <m/>
    <m/>
    <m/>
    <m/>
    <n v="6"/>
    <n v="1"/>
    <s v="12th Class/ Diploma"/>
    <m/>
    <m/>
    <m/>
    <m/>
    <m/>
    <m/>
    <m/>
    <m/>
    <m/>
    <m/>
    <m/>
    <m/>
    <m/>
    <m/>
    <m/>
    <s v="No"/>
    <m/>
    <s v="5th Meeting"/>
    <m/>
    <m/>
    <m/>
    <m/>
  </r>
  <r>
    <n v="1664"/>
    <x v="28"/>
    <s v="Plumber (Maintenance and servicing Assistant)"/>
    <s v="PSC/Q0109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s v="No"/>
    <m/>
    <s v="5th Meeting"/>
    <m/>
    <m/>
    <m/>
    <m/>
  </r>
  <r>
    <n v="1665"/>
    <x v="28"/>
    <s v="Plumber General (Assistant)"/>
    <s v="PSC/Q0102"/>
    <n v="2"/>
    <m/>
    <m/>
    <m/>
    <m/>
    <m/>
    <n v="3"/>
    <n v="1"/>
    <s v="5th Class (To be revised to 9th post 31st December, 2017)"/>
    <n v="80"/>
    <n v="120"/>
    <n v="200"/>
    <m/>
    <m/>
    <m/>
    <m/>
    <m/>
    <s v="Yes"/>
    <m/>
    <m/>
    <m/>
    <m/>
    <m/>
    <m/>
    <s v="No"/>
    <m/>
    <s v="4th Meeting; 5th Meeting"/>
    <m/>
    <m/>
    <m/>
    <m/>
  </r>
  <r>
    <n v="1666"/>
    <x v="28"/>
    <s v="Plumber General (helper)"/>
    <s v="PSC/Q0101"/>
    <n v="1"/>
    <m/>
    <m/>
    <m/>
    <m/>
    <m/>
    <n v="3"/>
    <n v="1"/>
    <s v="5th Class (To be revised to 8th post 31st December, 2017)"/>
    <n v="80"/>
    <n v="120"/>
    <n v="200"/>
    <m/>
    <m/>
    <m/>
    <m/>
    <m/>
    <s v="Yes"/>
    <s v="Yes"/>
    <m/>
    <m/>
    <m/>
    <m/>
    <m/>
    <s v="No"/>
    <m/>
    <s v="4th Meeting; 5th Meeting"/>
    <m/>
    <m/>
    <m/>
    <m/>
  </r>
  <r>
    <n v="1667"/>
    <x v="28"/>
    <s v="Plumber (After Sales Service)"/>
    <s v="PSC/Q0303"/>
    <n v="3"/>
    <m/>
    <m/>
    <m/>
    <m/>
    <m/>
    <n v="3"/>
    <n v="1"/>
    <s v="8th Class"/>
    <n v="70"/>
    <n v="130"/>
    <n v="200"/>
    <m/>
    <m/>
    <m/>
    <m/>
    <m/>
    <s v="Yes"/>
    <s v="Yes"/>
    <s v="I"/>
    <s v="A"/>
    <s v="Yes"/>
    <m/>
    <m/>
    <s v="Yes"/>
    <m/>
    <s v="8th Meeting"/>
    <m/>
    <m/>
    <m/>
    <m/>
  </r>
  <r>
    <n v="1668"/>
    <x v="28"/>
    <s v="Plumbing Product Sales officer"/>
    <s v="PSC/Q0302"/>
    <n v="3"/>
    <m/>
    <m/>
    <m/>
    <m/>
    <m/>
    <n v="3"/>
    <n v="1"/>
    <s v="12th Class/ Certificate Courses in Sales"/>
    <n v="120"/>
    <n v="200"/>
    <n v="320"/>
    <m/>
    <m/>
    <m/>
    <m/>
    <m/>
    <s v="Yes"/>
    <s v="Yes"/>
    <s v="I"/>
    <s v="A"/>
    <s v="Yes"/>
    <m/>
    <m/>
    <s v="Yes"/>
    <m/>
    <s v="8th Meeting"/>
    <m/>
    <m/>
    <m/>
    <m/>
  </r>
  <r>
    <n v="1669"/>
    <x v="28"/>
    <s v="Plumbing Draftsman"/>
    <s v="PSC/Q0201"/>
    <n v="5"/>
    <m/>
    <m/>
    <m/>
    <m/>
    <m/>
    <n v="3"/>
    <n v="1"/>
    <s v="ITI / AutoCAD certificate"/>
    <m/>
    <m/>
    <m/>
    <m/>
    <m/>
    <m/>
    <m/>
    <m/>
    <m/>
    <m/>
    <m/>
    <m/>
    <m/>
    <m/>
    <m/>
    <s v="No"/>
    <m/>
    <s v="4th Meeting; 5th Meeting"/>
    <m/>
    <m/>
    <m/>
    <m/>
  </r>
  <r>
    <n v="1670"/>
    <x v="28"/>
    <s v="Plumbing Products Sales Assistant "/>
    <s v="PSC/Q0301"/>
    <n v="2"/>
    <m/>
    <m/>
    <m/>
    <m/>
    <m/>
    <n v="3"/>
    <n v="1"/>
    <s v="9th Class"/>
    <m/>
    <m/>
    <n v="200"/>
    <m/>
    <m/>
    <m/>
    <m/>
    <m/>
    <m/>
    <m/>
    <m/>
    <m/>
    <m/>
    <m/>
    <m/>
    <s v="No"/>
    <m/>
    <s v="8th Meeting"/>
    <m/>
    <m/>
    <m/>
    <m/>
  </r>
  <r>
    <n v="1671"/>
    <x v="28"/>
    <s v="Wastewater system design engineer "/>
    <s v="PSC/Q0207"/>
    <n v="8"/>
    <m/>
    <m/>
    <m/>
    <m/>
    <m/>
    <n v="6"/>
    <n v="1"/>
    <s v="Diploma / Degree in Civil Engineering"/>
    <m/>
    <m/>
    <m/>
    <m/>
    <m/>
    <m/>
    <m/>
    <m/>
    <m/>
    <m/>
    <m/>
    <m/>
    <m/>
    <m/>
    <m/>
    <s v="No"/>
    <m/>
    <s v="8th Meeting"/>
    <m/>
    <m/>
    <m/>
    <m/>
  </r>
  <r>
    <n v="1672"/>
    <x v="28"/>
    <s v="Public health system design engineer"/>
    <s v="PSC/Q0206"/>
    <n v="8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m/>
    <s v="No"/>
    <m/>
    <s v="8th Meeting"/>
    <m/>
    <m/>
    <m/>
    <m/>
  </r>
  <r>
    <n v="1673"/>
    <x v="28"/>
    <s v="Bathroom and kitchen designer"/>
    <s v="PSC/Q0204"/>
    <n v="6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m/>
    <s v="No"/>
    <m/>
    <s v="8th Meeting"/>
    <m/>
    <m/>
    <m/>
    <m/>
  </r>
  <r>
    <n v="1674"/>
    <x v="28"/>
    <s v="groundwater engineer"/>
    <s v="PSC/Q0202"/>
    <n v="7"/>
    <m/>
    <m/>
    <m/>
    <m/>
    <m/>
    <n v="3"/>
    <n v="1"/>
    <s v="Diploma in Civil / Mech. Engg."/>
    <m/>
    <m/>
    <m/>
    <m/>
    <m/>
    <m/>
    <m/>
    <m/>
    <m/>
    <m/>
    <m/>
    <m/>
    <m/>
    <m/>
    <m/>
    <s v="No"/>
    <m/>
    <s v="8th Meeting"/>
    <m/>
    <m/>
    <m/>
    <m/>
  </r>
  <r>
    <n v="1675"/>
    <x v="28"/>
    <s v="Municipal Water and Sewage assessor"/>
    <s v="PSC/Q0203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8th Meeting"/>
    <m/>
    <m/>
    <m/>
    <m/>
  </r>
  <r>
    <n v="1676"/>
    <x v="28"/>
    <s v="Plumbing site engineer"/>
    <s v="PSC/Q0115"/>
    <n v="7"/>
    <m/>
    <m/>
    <m/>
    <m/>
    <m/>
    <n v="10"/>
    <n v="1"/>
    <s v="Degree / Diploma in Civil Engineering"/>
    <m/>
    <m/>
    <m/>
    <m/>
    <m/>
    <m/>
    <m/>
    <m/>
    <m/>
    <m/>
    <m/>
    <m/>
    <m/>
    <m/>
    <m/>
    <s v="No"/>
    <m/>
    <s v="5th Meeting"/>
    <m/>
    <m/>
    <m/>
    <m/>
  </r>
  <r>
    <n v="1677"/>
    <x v="28"/>
    <s v="Plumbing Foreman"/>
    <s v="PSC/Q0113"/>
    <n v="5"/>
    <m/>
    <m/>
    <m/>
    <m/>
    <m/>
    <n v="5"/>
    <n v="1"/>
    <s v="12th Class,Pass out / ITI"/>
    <m/>
    <m/>
    <m/>
    <m/>
    <m/>
    <m/>
    <m/>
    <m/>
    <m/>
    <m/>
    <m/>
    <m/>
    <m/>
    <m/>
    <m/>
    <s v="No"/>
    <m/>
    <s v="5th Meeting"/>
    <m/>
    <m/>
    <m/>
    <m/>
  </r>
  <r>
    <n v="1678"/>
    <x v="28"/>
    <s v="Plumber (operations)"/>
    <s v="PSC/Q0108"/>
    <n v="3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79"/>
    <x v="28"/>
    <s v="Plumber (Pumps and E/M Mechanic)"/>
    <s v="PSC/Q0111"/>
    <n v="4"/>
    <m/>
    <m/>
    <m/>
    <m/>
    <m/>
    <n v="4"/>
    <n v="1"/>
    <s v="12th Class"/>
    <m/>
    <m/>
    <m/>
    <m/>
    <m/>
    <m/>
    <m/>
    <m/>
    <m/>
    <m/>
    <m/>
    <m/>
    <m/>
    <m/>
    <m/>
    <s v="No"/>
    <m/>
    <s v="5th Meeting"/>
    <m/>
    <m/>
    <m/>
    <m/>
  </r>
  <r>
    <n v="1680"/>
    <x v="28"/>
    <s v="Plumber (General) - II"/>
    <s v="PSC/Q0110"/>
    <n v="4"/>
    <m/>
    <m/>
    <m/>
    <m/>
    <m/>
    <n v="5"/>
    <n v="1"/>
    <s v="8th Class (To be revised to 11th post 31st December, 2017)"/>
    <n v="278"/>
    <n v="418"/>
    <n v="696"/>
    <m/>
    <m/>
    <m/>
    <m/>
    <m/>
    <s v="Yes"/>
    <m/>
    <s v="I"/>
    <s v="B"/>
    <m/>
    <m/>
    <m/>
    <s v="No"/>
    <m/>
    <s v="5th Meeting"/>
    <m/>
    <m/>
    <m/>
    <m/>
  </r>
  <r>
    <n v="1681"/>
    <x v="28"/>
    <s v="Plumber  (Welder)"/>
    <s v="PSC/Q0105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82"/>
    <x v="28"/>
    <s v="plumber (Welding assistant)"/>
    <s v="PSC/Q0103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s v="No"/>
    <m/>
    <s v="4th Meeting; 5th Meeting"/>
    <m/>
    <m/>
    <m/>
    <m/>
  </r>
  <r>
    <n v="1683"/>
    <x v="28"/>
    <s v="fire protection systems designer"/>
    <s v="PSC/Q0205"/>
    <n v="7"/>
    <m/>
    <m/>
    <m/>
    <m/>
    <m/>
    <n v="5"/>
    <n v="1"/>
    <s v="Diploma in Civil / Mechanical Engineering"/>
    <m/>
    <m/>
    <m/>
    <m/>
    <m/>
    <m/>
    <m/>
    <m/>
    <m/>
    <m/>
    <m/>
    <m/>
    <m/>
    <m/>
    <m/>
    <s v="No"/>
    <m/>
    <s v="8th Meeting"/>
    <m/>
    <m/>
    <m/>
    <m/>
  </r>
  <r>
    <n v="1684"/>
    <x v="29"/>
    <s v="Technical helper Electrical- Thermal Power Generation"/>
    <s v="PSS/Q1003"/>
    <n v="2"/>
    <m/>
    <m/>
    <m/>
    <m/>
    <m/>
    <n v="3"/>
    <n v="1"/>
    <s v="10th pass"/>
    <m/>
    <m/>
    <m/>
    <m/>
    <m/>
    <m/>
    <m/>
    <m/>
    <m/>
    <m/>
    <m/>
    <m/>
    <m/>
    <m/>
    <m/>
    <s v="No"/>
    <m/>
    <m/>
    <m/>
    <m/>
    <m/>
    <m/>
  </r>
  <r>
    <n v="1685"/>
    <x v="29"/>
    <s v="Operator Coal Handling - Thermal Power Generation"/>
    <s v="PSS/Q1004"/>
    <n v="4"/>
    <m/>
    <m/>
    <m/>
    <m/>
    <m/>
    <n v="3"/>
    <n v="1"/>
    <s v="ITI (Electrical/Mechanical)"/>
    <m/>
    <m/>
    <m/>
    <m/>
    <m/>
    <m/>
    <m/>
    <m/>
    <m/>
    <m/>
    <m/>
    <m/>
    <m/>
    <m/>
    <m/>
    <s v="No"/>
    <m/>
    <m/>
    <m/>
    <m/>
    <m/>
    <m/>
  </r>
  <r>
    <n v="1686"/>
    <x v="29"/>
    <s v="Operator Ash Handling - Thermal Power Generation"/>
    <s v="PSS/Q1001"/>
    <n v="4"/>
    <m/>
    <m/>
    <m/>
    <m/>
    <m/>
    <n v="3"/>
    <n v="1"/>
    <s v="ITI (Electrical/Mechanical)"/>
    <m/>
    <m/>
    <m/>
    <m/>
    <m/>
    <m/>
    <m/>
    <m/>
    <m/>
    <m/>
    <m/>
    <m/>
    <m/>
    <m/>
    <m/>
    <s v="No"/>
    <m/>
    <m/>
    <m/>
    <m/>
    <m/>
    <m/>
  </r>
  <r>
    <n v="1687"/>
    <x v="29"/>
    <s v="Operator Water treatment - Thermal Power Generation"/>
    <s v="PSS/Q1006"/>
    <n v="4"/>
    <m/>
    <m/>
    <m/>
    <m/>
    <m/>
    <n v="3"/>
    <n v="1"/>
    <s v="ITI (with 10+2 science background)"/>
    <m/>
    <m/>
    <m/>
    <m/>
    <m/>
    <m/>
    <m/>
    <m/>
    <m/>
    <m/>
    <m/>
    <m/>
    <m/>
    <m/>
    <m/>
    <s v="No"/>
    <m/>
    <m/>
    <m/>
    <m/>
    <m/>
    <m/>
  </r>
  <r>
    <n v="1688"/>
    <x v="29"/>
    <s v="Technical Helper Mechanical- Thermal Power Generation"/>
    <s v="PSS/Q1005"/>
    <n v="2"/>
    <m/>
    <m/>
    <m/>
    <m/>
    <m/>
    <n v="3"/>
    <n v="1"/>
    <s v="10th pass"/>
    <m/>
    <m/>
    <m/>
    <m/>
    <m/>
    <m/>
    <m/>
    <m/>
    <m/>
    <m/>
    <m/>
    <m/>
    <m/>
    <m/>
    <m/>
    <s v="No"/>
    <m/>
    <m/>
    <m/>
    <m/>
    <m/>
    <m/>
  </r>
  <r>
    <n v="1689"/>
    <x v="29"/>
    <s v="Cable Jointer Electrical Power System"/>
    <s v="PSS/Q1002"/>
    <n v="4"/>
    <m/>
    <m/>
    <m/>
    <m/>
    <m/>
    <n v="3"/>
    <n v="1"/>
    <s v="8th pass"/>
    <n v="65"/>
    <n v="135"/>
    <n v="200"/>
    <m/>
    <m/>
    <m/>
    <m/>
    <m/>
    <s v="Yes"/>
    <m/>
    <m/>
    <m/>
    <m/>
    <m/>
    <m/>
    <s v="No"/>
    <m/>
    <s v="18th Meeting"/>
    <m/>
    <m/>
    <m/>
    <m/>
  </r>
  <r>
    <n v="1690"/>
    <x v="29"/>
    <s v="Tower Foundation Power Transmission"/>
    <s v="PSS/Q2004"/>
    <n v="4"/>
    <m/>
    <m/>
    <m/>
    <m/>
    <m/>
    <n v="3"/>
    <n v="1"/>
    <s v="10th Standard"/>
    <m/>
    <m/>
    <m/>
    <m/>
    <m/>
    <m/>
    <m/>
    <m/>
    <m/>
    <m/>
    <m/>
    <m/>
    <m/>
    <m/>
    <m/>
    <s v="No"/>
    <m/>
    <m/>
    <m/>
    <m/>
    <m/>
    <m/>
  </r>
  <r>
    <n v="1691"/>
    <x v="29"/>
    <s v="Assistant- Tower Erection Power Transmission"/>
    <s v="PSS/Q2003"/>
    <n v="3"/>
    <m/>
    <m/>
    <m/>
    <m/>
    <m/>
    <n v="3"/>
    <n v="1"/>
    <s v="10th Standard"/>
    <m/>
    <m/>
    <m/>
    <m/>
    <m/>
    <m/>
    <m/>
    <m/>
    <m/>
    <m/>
    <m/>
    <m/>
    <m/>
    <m/>
    <m/>
    <s v="No"/>
    <m/>
    <m/>
    <m/>
    <m/>
    <m/>
    <m/>
  </r>
  <r>
    <n v="1692"/>
    <x v="29"/>
    <s v="Surveyor- Transmission Line"/>
    <s v="PSS/Q2002"/>
    <n v="4"/>
    <m/>
    <m/>
    <m/>
    <m/>
    <m/>
    <n v="3"/>
    <n v="1"/>
    <s v="BE/B.Tech (Electrical)"/>
    <m/>
    <m/>
    <m/>
    <m/>
    <m/>
    <m/>
    <m/>
    <m/>
    <m/>
    <m/>
    <m/>
    <m/>
    <m/>
    <m/>
    <m/>
    <s v="No"/>
    <m/>
    <m/>
    <m/>
    <m/>
    <m/>
    <m/>
  </r>
  <r>
    <n v="1693"/>
    <x v="29"/>
    <s v="Engineer –Power Distribution"/>
    <s v="PSS/Q7001"/>
    <n v="6"/>
    <m/>
    <m/>
    <m/>
    <m/>
    <m/>
    <n v="4"/>
    <n v="1"/>
    <s v="BE/B.Tech (Electrical)"/>
    <m/>
    <m/>
    <m/>
    <m/>
    <m/>
    <m/>
    <m/>
    <m/>
    <m/>
    <m/>
    <m/>
    <m/>
    <m/>
    <m/>
    <m/>
    <s v="No"/>
    <m/>
    <s v="18th Meeting"/>
    <m/>
    <m/>
    <m/>
    <m/>
  </r>
  <r>
    <n v="1694"/>
    <x v="29"/>
    <s v="Junior Engineer (JE)-Power Distribution"/>
    <s v="PSS/Q3004"/>
    <n v="5"/>
    <m/>
    <m/>
    <m/>
    <m/>
    <m/>
    <n v="4"/>
    <n v="1"/>
    <s v="Diploma in Engineering (Electrical)"/>
    <m/>
    <m/>
    <m/>
    <m/>
    <m/>
    <m/>
    <m/>
    <m/>
    <m/>
    <m/>
    <m/>
    <m/>
    <m/>
    <m/>
    <m/>
    <s v="No"/>
    <m/>
    <s v="18th Meeting"/>
    <m/>
    <m/>
    <m/>
    <m/>
  </r>
  <r>
    <n v="1695"/>
    <x v="29"/>
    <s v="Distribution Lineman "/>
    <s v="PSS/Q0102"/>
    <n v="4"/>
    <m/>
    <m/>
    <m/>
    <m/>
    <m/>
    <n v="4"/>
    <n v="1"/>
    <s v="8th Class (10th/ITI preferred) Standard"/>
    <n v="117"/>
    <n v="233"/>
    <n v="350"/>
    <m/>
    <m/>
    <m/>
    <m/>
    <m/>
    <s v="Yes"/>
    <s v="Yes"/>
    <s v="I"/>
    <s v="A"/>
    <s v="Yes"/>
    <m/>
    <m/>
    <s v="Yes"/>
    <m/>
    <s v="8th Meeting"/>
    <m/>
    <m/>
    <m/>
    <m/>
  </r>
  <r>
    <n v="1696"/>
    <x v="29"/>
    <s v="Technical Helper Distribution"/>
    <s v="PSS/Q0101"/>
    <n v="2"/>
    <m/>
    <m/>
    <m/>
    <m/>
    <m/>
    <n v="6"/>
    <n v="1"/>
    <s v="8th Class"/>
    <n v="52"/>
    <n v="123"/>
    <n v="175"/>
    <m/>
    <m/>
    <m/>
    <m/>
    <m/>
    <s v="Yes"/>
    <s v="Yes"/>
    <m/>
    <m/>
    <m/>
    <m/>
    <m/>
    <s v="Yes"/>
    <m/>
    <s v="8th Meeting"/>
    <m/>
    <m/>
    <m/>
    <m/>
  </r>
  <r>
    <n v="1697"/>
    <x v="29"/>
    <s v="Senior Lineman Distribution"/>
    <s v="PSS/Q0103"/>
    <n v="5"/>
    <m/>
    <m/>
    <m/>
    <m/>
    <m/>
    <n v="6"/>
    <n v="1"/>
    <s v="8th Class"/>
    <n v="120"/>
    <n v="230"/>
    <n v="350"/>
    <m/>
    <m/>
    <m/>
    <m/>
    <m/>
    <s v="Yes"/>
    <s v="Yes"/>
    <m/>
    <m/>
    <m/>
    <s v="Cat 1 (Phase 1)"/>
    <m/>
    <s v="Yes"/>
    <m/>
    <s v="8th Meeting"/>
    <m/>
    <m/>
    <m/>
    <m/>
  </r>
  <r>
    <n v="1698"/>
    <x v="29"/>
    <s v="Lineman Construction-Distribution"/>
    <s v="PSS/Q0108"/>
    <n v="4"/>
    <m/>
    <m/>
    <m/>
    <m/>
    <m/>
    <n v="4"/>
    <n v="1"/>
    <s v="8th Class"/>
    <n v="58"/>
    <n v="117"/>
    <n v="175"/>
    <m/>
    <m/>
    <m/>
    <m/>
    <m/>
    <s v="Yes"/>
    <m/>
    <m/>
    <m/>
    <m/>
    <m/>
    <m/>
    <s v="No"/>
    <m/>
    <s v="8th Meeting"/>
    <m/>
    <m/>
    <m/>
    <m/>
  </r>
  <r>
    <n v="1699"/>
    <x v="29"/>
    <s v="Helper: Power System (Transmission)"/>
    <s v="PSS/Q0104"/>
    <n v="2"/>
    <m/>
    <m/>
    <m/>
    <m/>
    <m/>
    <n v="3"/>
    <n v="1"/>
    <s v="8th Class"/>
    <m/>
    <m/>
    <n v="400"/>
    <m/>
    <m/>
    <m/>
    <m/>
    <m/>
    <m/>
    <m/>
    <m/>
    <m/>
    <m/>
    <m/>
    <m/>
    <s v="No"/>
    <m/>
    <m/>
    <m/>
    <m/>
    <m/>
    <m/>
  </r>
  <r>
    <n v="1700"/>
    <x v="29"/>
    <s v="Power System Technician (Transmission)"/>
    <s v="PSS/Q0105"/>
    <n v="4"/>
    <m/>
    <m/>
    <m/>
    <m/>
    <m/>
    <n v="3"/>
    <n v="1"/>
    <s v="10th Class"/>
    <m/>
    <m/>
    <n v="400"/>
    <m/>
    <m/>
    <m/>
    <m/>
    <m/>
    <m/>
    <m/>
    <m/>
    <m/>
    <m/>
    <m/>
    <m/>
    <s v="No"/>
    <m/>
    <m/>
    <m/>
    <m/>
    <m/>
    <m/>
  </r>
  <r>
    <n v="1701"/>
    <x v="29"/>
    <s v="Senior Power System Technician (Transmission)"/>
    <s v="PSS/Q0106"/>
    <n v="5"/>
    <m/>
    <m/>
    <m/>
    <m/>
    <m/>
    <n v="5"/>
    <n v="1"/>
    <s v="10th Class"/>
    <m/>
    <m/>
    <n v="400"/>
    <m/>
    <m/>
    <m/>
    <m/>
    <m/>
    <m/>
    <m/>
    <m/>
    <m/>
    <m/>
    <m/>
    <m/>
    <s v="No"/>
    <m/>
    <m/>
    <m/>
    <m/>
    <m/>
    <m/>
  </r>
  <r>
    <n v="1702"/>
    <x v="29"/>
    <s v="Power Plant High Pressure Welder"/>
    <s v="PSS/Q0401"/>
    <n v="4"/>
    <m/>
    <m/>
    <m/>
    <m/>
    <m/>
    <n v="6"/>
    <n v="1"/>
    <s v="12th Class"/>
    <m/>
    <m/>
    <m/>
    <m/>
    <m/>
    <m/>
    <m/>
    <m/>
    <m/>
    <m/>
    <m/>
    <m/>
    <m/>
    <m/>
    <m/>
    <s v="No"/>
    <m/>
    <m/>
    <m/>
    <m/>
    <m/>
    <m/>
  </r>
  <r>
    <n v="1703"/>
    <x v="29"/>
    <s v="Consumer Energy Meter Technician"/>
    <s v="PSS/Q0107"/>
    <n v="3"/>
    <m/>
    <m/>
    <m/>
    <m/>
    <m/>
    <n v="3"/>
    <n v="1"/>
    <s v="8th Class"/>
    <n v="100"/>
    <n v="250"/>
    <n v="350"/>
    <m/>
    <m/>
    <m/>
    <m/>
    <m/>
    <s v="Yes"/>
    <s v="Yes"/>
    <s v="I"/>
    <s v="A"/>
    <s v="Yes"/>
    <m/>
    <m/>
    <s v="Yes"/>
    <m/>
    <s v="8th Meeting"/>
    <m/>
    <m/>
    <m/>
    <m/>
  </r>
  <r>
    <n v="1704"/>
    <x v="29"/>
    <s v="Power Plant Millwright Fitter"/>
    <s v="PSS/Q0301"/>
    <n v="4"/>
    <m/>
    <m/>
    <m/>
    <m/>
    <m/>
    <n v="4"/>
    <n v="1"/>
    <s v="8th Class"/>
    <m/>
    <m/>
    <m/>
    <m/>
    <m/>
    <m/>
    <m/>
    <m/>
    <m/>
    <m/>
    <m/>
    <m/>
    <m/>
    <m/>
    <m/>
    <s v="No"/>
    <m/>
    <m/>
    <m/>
    <m/>
    <m/>
    <m/>
  </r>
  <r>
    <n v="1705"/>
    <x v="29"/>
    <s v="Pipe Fitters"/>
    <s v="PSS/Q0201"/>
    <n v="3"/>
    <m/>
    <m/>
    <m/>
    <m/>
    <m/>
    <n v="3"/>
    <n v="1"/>
    <s v="8th Class"/>
    <m/>
    <m/>
    <m/>
    <m/>
    <m/>
    <m/>
    <m/>
    <m/>
    <m/>
    <m/>
    <m/>
    <m/>
    <m/>
    <m/>
    <m/>
    <s v="No"/>
    <m/>
    <m/>
    <m/>
    <m/>
    <m/>
    <m/>
  </r>
  <r>
    <n v="1706"/>
    <x v="29"/>
    <s v="Assistant-Electricity-Meter-Reader-Billing-and-Cash-Collector"/>
    <s v="PSS/Q3001"/>
    <n v="3"/>
    <m/>
    <m/>
    <m/>
    <m/>
    <m/>
    <n v="2"/>
    <n v="1"/>
    <s v="10th Class"/>
    <n v="65"/>
    <n v="135"/>
    <n v="200"/>
    <m/>
    <m/>
    <m/>
    <m/>
    <m/>
    <s v="Yes"/>
    <s v="Yes"/>
    <s v="I"/>
    <s v="A"/>
    <s v="Yes"/>
    <m/>
    <m/>
    <s v="Yes"/>
    <m/>
    <s v="18th Meeting"/>
    <m/>
    <m/>
    <m/>
    <m/>
  </r>
  <r>
    <n v="1707"/>
    <x v="29"/>
    <s v="Assistant Technician -Street Light Installation &amp; Maintenance"/>
    <s v="PSS/Q6003"/>
    <n v="3"/>
    <m/>
    <m/>
    <m/>
    <m/>
    <m/>
    <n v="4"/>
    <n v="1"/>
    <s v="10th Class"/>
    <n v="65"/>
    <n v="135"/>
    <n v="200"/>
    <m/>
    <m/>
    <m/>
    <m/>
    <m/>
    <s v="Yes"/>
    <s v="Yes"/>
    <s v="I"/>
    <s v="A"/>
    <s v="Yes"/>
    <m/>
    <m/>
    <s v="Yes"/>
    <m/>
    <s v="18th Meeting"/>
    <m/>
    <m/>
    <m/>
    <m/>
  </r>
  <r>
    <n v="1708"/>
    <x v="29"/>
    <s v="Technician- Distribution Transformer Repair"/>
    <s v="PSS/Q3003"/>
    <n v="4"/>
    <m/>
    <m/>
    <m/>
    <m/>
    <m/>
    <n v="4"/>
    <n v="1"/>
    <s v="ITI in electrician trade"/>
    <n v="120"/>
    <n v="230"/>
    <n v="350"/>
    <m/>
    <m/>
    <m/>
    <m/>
    <m/>
    <s v="Yes"/>
    <s v="Yes"/>
    <s v="I"/>
    <s v="C"/>
    <s v="Yes"/>
    <m/>
    <m/>
    <s v="Yes"/>
    <m/>
    <s v="Submitted - 22 Jun-17"/>
    <m/>
    <m/>
    <m/>
    <m/>
  </r>
  <r>
    <n v="1709"/>
    <x v="29"/>
    <s v="Attendant Sub-Station (66/11, 33/11 KV)- Power Distribution"/>
    <s v="PSS/Q3002"/>
    <n v="3"/>
    <m/>
    <m/>
    <m/>
    <m/>
    <m/>
    <n v="4"/>
    <n v="1"/>
    <s v="ITI in Electrician trade"/>
    <n v="120"/>
    <n v="230"/>
    <n v="350"/>
    <m/>
    <m/>
    <m/>
    <m/>
    <m/>
    <s v="Yes"/>
    <s v="Yes"/>
    <s v="I"/>
    <s v="C"/>
    <s v="Yes"/>
    <m/>
    <m/>
    <s v="Yes"/>
    <m/>
    <s v="Submitted - 22 Jun-17"/>
    <m/>
    <m/>
    <m/>
    <m/>
  </r>
  <r>
    <n v="1710"/>
    <x v="29"/>
    <s v="Assistant-GIS-Mapping-Power-Distribution"/>
    <s v="PSS/Q3006"/>
    <n v="3"/>
    <m/>
    <m/>
    <m/>
    <m/>
    <m/>
    <n v="3"/>
    <n v="1"/>
    <s v="12th Class"/>
    <m/>
    <m/>
    <m/>
    <m/>
    <m/>
    <m/>
    <m/>
    <m/>
    <m/>
    <m/>
    <m/>
    <m/>
    <m/>
    <m/>
    <m/>
    <s v="No"/>
    <m/>
    <m/>
    <m/>
    <m/>
    <m/>
    <m/>
  </r>
  <r>
    <n v="1711"/>
    <x v="29"/>
    <s v="Technician-Sub-Station-Erection-&amp;-Commissioning-Power-Distribution"/>
    <s v="PSS/Q3007"/>
    <n v="4"/>
    <m/>
    <m/>
    <m/>
    <m/>
    <m/>
    <n v="5"/>
    <n v="1"/>
    <s v="ITI in Electrician trade"/>
    <m/>
    <m/>
    <m/>
    <m/>
    <m/>
    <m/>
    <m/>
    <m/>
    <m/>
    <m/>
    <m/>
    <m/>
    <m/>
    <m/>
    <m/>
    <s v="No"/>
    <m/>
    <m/>
    <m/>
    <m/>
    <m/>
    <m/>
  </r>
  <r>
    <n v="1712"/>
    <x v="29"/>
    <s v="Supervisor -Street Light Installation &amp; Maintenance"/>
    <s v="PSS/Q6002"/>
    <n v="5"/>
    <m/>
    <m/>
    <m/>
    <m/>
    <m/>
    <n v="4"/>
    <n v="1"/>
    <s v="ITI"/>
    <m/>
    <m/>
    <n v="200"/>
    <m/>
    <m/>
    <m/>
    <m/>
    <m/>
    <m/>
    <m/>
    <s v="I"/>
    <s v="B"/>
    <m/>
    <m/>
    <m/>
    <s v="No"/>
    <m/>
    <m/>
    <m/>
    <m/>
    <m/>
    <m/>
  </r>
  <r>
    <n v="1713"/>
    <x v="29"/>
    <s v="Engineer Power Generation- Thermal Plant Erection, Commissioning, Operation and Maintenance  "/>
    <s v="PSS/Q1007"/>
    <n v="6"/>
    <m/>
    <m/>
    <m/>
    <m/>
    <m/>
    <n v="4"/>
    <n v="1"/>
    <s v="B.Tech/B.E (Electrical)"/>
    <m/>
    <m/>
    <n v="600"/>
    <m/>
    <m/>
    <m/>
    <m/>
    <m/>
    <m/>
    <m/>
    <m/>
    <m/>
    <m/>
    <m/>
    <m/>
    <s v="No"/>
    <d v="2017-05-17T00:00:00"/>
    <m/>
    <m/>
    <m/>
    <m/>
    <m/>
  </r>
  <r>
    <n v="1714"/>
    <x v="29"/>
    <s v="Engineer- Transmission "/>
    <s v="PSS/Q7003"/>
    <n v="6"/>
    <m/>
    <m/>
    <m/>
    <m/>
    <m/>
    <n v="4"/>
    <n v="1"/>
    <s v="B.Tech/B.E (Electrical)"/>
    <m/>
    <m/>
    <n v="350"/>
    <m/>
    <m/>
    <m/>
    <m/>
    <m/>
    <m/>
    <m/>
    <m/>
    <m/>
    <m/>
    <m/>
    <m/>
    <s v="No"/>
    <d v="2017-05-17T00:00:00"/>
    <m/>
    <m/>
    <m/>
    <m/>
    <m/>
  </r>
  <r>
    <n v="1715"/>
    <x v="29"/>
    <s v="Technician Grid  Substation Operation &amp; Maintenance (66/11 KV, 33/11 KV )"/>
    <s v="PSS/Q2001"/>
    <n v="4"/>
    <m/>
    <m/>
    <m/>
    <m/>
    <m/>
    <n v="5"/>
    <n v="1"/>
    <s v="ITI in Electrical Trade"/>
    <m/>
    <m/>
    <n v="350"/>
    <m/>
    <m/>
    <m/>
    <m/>
    <m/>
    <m/>
    <m/>
    <m/>
    <m/>
    <m/>
    <m/>
    <m/>
    <s v="No"/>
    <d v="2017-05-17T00:00:00"/>
    <m/>
    <m/>
    <m/>
    <m/>
    <m/>
  </r>
  <r>
    <n v="1716"/>
    <x v="29"/>
    <s v="Lineman Distribution"/>
    <s v="PSS/Q2010"/>
    <n v="4"/>
    <m/>
    <m/>
    <m/>
    <m/>
    <m/>
    <n v="6"/>
    <n v="1"/>
    <s v="10th"/>
    <n v="120"/>
    <n v="230"/>
    <n v="350"/>
    <m/>
    <m/>
    <m/>
    <m/>
    <m/>
    <s v="Yes"/>
    <s v="Yes"/>
    <s v="I"/>
    <s v="C"/>
    <m/>
    <m/>
    <m/>
    <s v="No"/>
    <d v="2017-07-25T00:00:00"/>
    <s v="Submitted - 22 Jun-17"/>
    <m/>
    <m/>
    <m/>
    <m/>
  </r>
  <r>
    <n v="1717"/>
    <x v="29"/>
    <s v="Electrician Domestic Solutions "/>
    <s v="PSS/Q6001"/>
    <n v="3"/>
    <m/>
    <m/>
    <m/>
    <m/>
    <m/>
    <n v="6"/>
    <n v="1"/>
    <s v="8th"/>
    <n v="150"/>
    <n v="200"/>
    <n v="350"/>
    <m/>
    <m/>
    <m/>
    <m/>
    <m/>
    <s v="Yes"/>
    <m/>
    <s v="I"/>
    <s v="C"/>
    <m/>
    <m/>
    <m/>
    <s v="No"/>
    <d v="2017-07-25T00:00:00"/>
    <s v="Submitted - 22 Jun-17"/>
    <m/>
    <m/>
    <m/>
    <m/>
  </r>
  <r>
    <n v="1718"/>
    <x v="30"/>
    <s v="Cashier"/>
    <s v="RAS/Q0102"/>
    <n v="2"/>
    <m/>
    <m/>
    <m/>
    <m/>
    <m/>
    <n v="11"/>
    <n v="1"/>
    <s v="Minimum Age - 14 Years ; Preferable Qualification shall be Minimum: Graduate"/>
    <n v="100"/>
    <n v="100"/>
    <n v="200"/>
    <m/>
    <m/>
    <m/>
    <m/>
    <m/>
    <s v="Yes"/>
    <m/>
    <s v=" II"/>
    <s v="A"/>
    <m/>
    <m/>
    <m/>
    <s v="No"/>
    <m/>
    <s v="6th Meeting"/>
    <m/>
    <m/>
    <m/>
    <m/>
  </r>
  <r>
    <n v="1719"/>
    <x v="30"/>
    <s v="Retail Sales Associate "/>
    <s v="RAS/Q0104"/>
    <n v="4"/>
    <m/>
    <m/>
    <m/>
    <m/>
    <m/>
    <n v="16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0"/>
    <x v="30"/>
    <s v="Store Ops Assistant"/>
    <s v="RAS/Q0101"/>
    <n v="1"/>
    <m/>
    <m/>
    <m/>
    <m/>
    <m/>
    <n v="8"/>
    <n v="1"/>
    <s v="Secondary School Grade X Passed"/>
    <n v="100"/>
    <n v="100"/>
    <n v="200"/>
    <m/>
    <m/>
    <m/>
    <m/>
    <m/>
    <s v="Yes"/>
    <m/>
    <s v=" II"/>
    <s v="A"/>
    <m/>
    <m/>
    <m/>
    <s v="No"/>
    <m/>
    <s v="6th Meeting"/>
    <m/>
    <m/>
    <m/>
    <m/>
  </r>
  <r>
    <n v="1721"/>
    <x v="30"/>
    <s v="Seller Activation Executive"/>
    <s v="RAS/Q0301"/>
    <n v="4"/>
    <m/>
    <m/>
    <m/>
    <m/>
    <m/>
    <n v="7"/>
    <n v="1"/>
    <s v="10th Class  Pass"/>
    <n v="140"/>
    <n v="140"/>
    <n v="280"/>
    <m/>
    <m/>
    <m/>
    <m/>
    <m/>
    <s v="Yes"/>
    <m/>
    <s v="II"/>
    <s v="A"/>
    <m/>
    <m/>
    <m/>
    <s v="No"/>
    <m/>
    <s v="Submitted - 1-Jun-17"/>
    <m/>
    <m/>
    <m/>
    <m/>
  </r>
  <r>
    <n v="1722"/>
    <x v="30"/>
    <s v="Digital Cataloguer"/>
    <s v="RAS/Q0302"/>
    <n v="4"/>
    <m/>
    <m/>
    <m/>
    <m/>
    <m/>
    <n v="5"/>
    <n v="1"/>
    <s v="12th Class, Preferably"/>
    <n v="140"/>
    <n v="140"/>
    <n v="280"/>
    <m/>
    <m/>
    <m/>
    <m/>
    <m/>
    <s v="Yes"/>
    <m/>
    <s v="II"/>
    <s v="A"/>
    <m/>
    <m/>
    <m/>
    <s v="No"/>
    <m/>
    <s v="Submitted - 1-Jun-17"/>
    <m/>
    <m/>
    <m/>
    <m/>
  </r>
  <r>
    <n v="1723"/>
    <x v="30"/>
    <s v="Retail Trainee Associate "/>
    <s v="RAS/Q0103"/>
    <n v="3"/>
    <m/>
    <m/>
    <m/>
    <m/>
    <m/>
    <n v="12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4"/>
    <x v="30"/>
    <s v="Individual Sales Professional/ Self-employed Retailer"/>
    <s v="RAS/Q0201"/>
    <n v="4"/>
    <m/>
    <m/>
    <m/>
    <m/>
    <m/>
    <n v="8"/>
    <n v="1"/>
    <s v="5th Class ,Preferably"/>
    <n v="140"/>
    <n v="140"/>
    <n v="280"/>
    <m/>
    <m/>
    <m/>
    <m/>
    <m/>
    <s v="Yes"/>
    <m/>
    <s v=" III"/>
    <m/>
    <m/>
    <m/>
    <m/>
    <s v="No"/>
    <m/>
    <s v="Submitted - 1-Jun-17"/>
    <m/>
    <m/>
    <m/>
    <m/>
  </r>
  <r>
    <n v="1725"/>
    <x v="30"/>
    <s v="Business Builder/Retailer"/>
    <s v="RAS/Q0202"/>
    <n v="5"/>
    <m/>
    <m/>
    <m/>
    <m/>
    <m/>
    <n v="9"/>
    <n v="1"/>
    <s v="10th Class ,Preferably"/>
    <n v="175"/>
    <n v="175"/>
    <n v="350"/>
    <m/>
    <m/>
    <m/>
    <m/>
    <m/>
    <s v="Yes"/>
    <m/>
    <s v=" III"/>
    <s v="A"/>
    <m/>
    <s v="Addl Ready"/>
    <m/>
    <s v="No"/>
    <m/>
    <s v="Submitted - 1-Jun-17"/>
    <m/>
    <m/>
    <m/>
    <m/>
  </r>
  <r>
    <n v="1726"/>
    <x v="30"/>
    <s v="Business Leader/Multi-outlet Retailer"/>
    <s v="RAS/Q0203"/>
    <n v="6"/>
    <m/>
    <m/>
    <m/>
    <m/>
    <m/>
    <n v="11"/>
    <n v="1"/>
    <s v="10th Class ,Preferably"/>
    <n v="175"/>
    <n v="175"/>
    <n v="350"/>
    <m/>
    <m/>
    <m/>
    <m/>
    <m/>
    <s v="Yes"/>
    <m/>
    <s v=" III"/>
    <s v="A"/>
    <m/>
    <m/>
    <m/>
    <s v="No"/>
    <m/>
    <s v="Submitted - 1-Jun-17"/>
    <m/>
    <m/>
    <m/>
    <m/>
  </r>
  <r>
    <n v="1727"/>
    <x v="30"/>
    <s v="Business Enhancer/Multichannel Retailer"/>
    <s v="RAS/Q0204"/>
    <n v="7"/>
    <m/>
    <m/>
    <m/>
    <m/>
    <m/>
    <n v="9"/>
    <n v="1"/>
    <s v="10th Class ,Preferably"/>
    <n v="175"/>
    <n v="175"/>
    <n v="350"/>
    <m/>
    <m/>
    <m/>
    <m/>
    <m/>
    <s v="Yes"/>
    <m/>
    <s v=" III"/>
    <m/>
    <m/>
    <m/>
    <m/>
    <s v="No"/>
    <m/>
    <s v="Submitted - 1-Jun-17"/>
    <m/>
    <m/>
    <m/>
    <m/>
  </r>
  <r>
    <n v="1728"/>
    <x v="30"/>
    <s v="Distributor Salesman"/>
    <s v="RAS/Q0604"/>
    <n v="4"/>
    <m/>
    <m/>
    <m/>
    <m/>
    <m/>
    <n v="5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9"/>
    <x v="30"/>
    <s v="Retail Team Leader "/>
    <s v="RAS/Q0105"/>
    <n v="5"/>
    <m/>
    <m/>
    <m/>
    <m/>
    <m/>
    <n v="11"/>
    <n v="1"/>
    <s v="12th Class, Preferably"/>
    <n v="175"/>
    <n v="175"/>
    <n v="350"/>
    <m/>
    <m/>
    <m/>
    <m/>
    <m/>
    <s v="Yes"/>
    <s v="Yes"/>
    <s v=" II"/>
    <m/>
    <m/>
    <s v="Cat 1 (Phase 1)"/>
    <m/>
    <s v="Yes"/>
    <m/>
    <s v="6th Meeting"/>
    <m/>
    <m/>
    <m/>
    <m/>
  </r>
  <r>
    <n v="1730"/>
    <x v="30"/>
    <s v="Departmental Manager"/>
    <s v="RAS/Q0106"/>
    <n v="6"/>
    <m/>
    <m/>
    <m/>
    <m/>
    <m/>
    <n v="12"/>
    <n v="1"/>
    <s v="Higher Secondary School Grade XI Passed"/>
    <n v="175"/>
    <n v="175"/>
    <n v="350"/>
    <m/>
    <m/>
    <m/>
    <m/>
    <m/>
    <s v="Yes"/>
    <m/>
    <s v=" II"/>
    <m/>
    <m/>
    <m/>
    <m/>
    <s v="No"/>
    <m/>
    <s v="6th Meeting"/>
    <m/>
    <m/>
    <m/>
    <m/>
  </r>
  <r>
    <n v="1731"/>
    <x v="30"/>
    <s v="Retail Store Manager"/>
    <s v="RAS/Q0107"/>
    <n v="7"/>
    <m/>
    <m/>
    <m/>
    <m/>
    <m/>
    <n v="8"/>
    <n v="1"/>
    <s v="12th Standard Pass (Preferably)"/>
    <n v="175"/>
    <n v="175"/>
    <n v="350"/>
    <m/>
    <m/>
    <m/>
    <m/>
    <m/>
    <s v="Yes"/>
    <m/>
    <m/>
    <m/>
    <m/>
    <m/>
    <m/>
    <s v="No"/>
    <m/>
    <s v="Submitted - 1-Jun-17"/>
    <m/>
    <m/>
    <m/>
    <m/>
  </r>
  <r>
    <n v="1732"/>
    <x v="30"/>
    <s v="Visual Merchandiser"/>
    <s v="RAS/Q0402"/>
    <n v="5"/>
    <m/>
    <m/>
    <m/>
    <m/>
    <m/>
    <n v="6"/>
    <n v="1"/>
    <s v="12th Standard Pass"/>
    <n v="175"/>
    <n v="175"/>
    <n v="350"/>
    <m/>
    <m/>
    <m/>
    <m/>
    <m/>
    <s v="Yes"/>
    <m/>
    <m/>
    <m/>
    <m/>
    <m/>
    <m/>
    <s v="No"/>
    <m/>
    <s v="Submitted - 1-Jun-17"/>
    <m/>
    <m/>
    <m/>
    <m/>
  </r>
  <r>
    <n v="1733"/>
    <x v="30"/>
    <s v="Self-employed e-tailer"/>
    <s v="RAS/Q0205"/>
    <n v="4"/>
    <m/>
    <m/>
    <m/>
    <m/>
    <m/>
    <n v="9"/>
    <n v="1"/>
    <s v="10th Class,Preferably "/>
    <n v="140"/>
    <n v="140"/>
    <n v="280"/>
    <m/>
    <m/>
    <m/>
    <m/>
    <m/>
    <s v="Yes"/>
    <m/>
    <s v="III"/>
    <m/>
    <m/>
    <m/>
    <m/>
    <s v="No"/>
    <m/>
    <s v="Submitted - 27-Jul-17"/>
    <m/>
    <m/>
    <m/>
    <m/>
  </r>
  <r>
    <n v="1734"/>
    <x v="31"/>
    <s v="Mill Operator "/>
    <s v="RSC/Q0101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35"/>
    <x v="31"/>
    <s v="Internal Mixer Operator "/>
    <s v="RSC/Q02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Yes"/>
    <m/>
    <s v="7th Meeting"/>
    <s v="Yes"/>
    <d v="2017-08-23T00:00:00"/>
    <d v="2017-09-23T00:00:00"/>
    <s v="QP will be Rationalised"/>
  </r>
  <r>
    <n v="1736"/>
    <x v="31"/>
    <s v="Kneader Operator "/>
    <s v="RSC/Q0103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37"/>
    <x v="31"/>
    <s v="Storage Assistant"/>
    <s v="RSC/Q0104"/>
    <n v="3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8th Meeting"/>
    <m/>
    <m/>
    <m/>
    <m/>
  </r>
  <r>
    <n v="1738"/>
    <x v="31"/>
    <s v="Weighing Operator"/>
    <s v="RSC/Q0105"/>
    <n v="4"/>
    <m/>
    <m/>
    <m/>
    <m/>
    <m/>
    <n v="7"/>
    <n v="1"/>
    <s v="10th Class ,Preferably"/>
    <m/>
    <m/>
    <n v="30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39"/>
    <x v="31"/>
    <s v="Rubber/Bale cutter"/>
    <s v="RSC/Q0106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40"/>
    <x v="31"/>
    <s v="Carbon/Oil Charger Operator"/>
    <s v="RSC/Q0107"/>
    <n v="4"/>
    <m/>
    <m/>
    <m/>
    <m/>
    <m/>
    <n v="7"/>
    <n v="1"/>
    <s v="10th Class /ITI, 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41"/>
    <x v="31"/>
    <s v="Material Handling and Storage Operator"/>
    <s v="RSC/Q0108"/>
    <n v="4"/>
    <m/>
    <m/>
    <m/>
    <n v="8"/>
    <m/>
    <n v="8"/>
    <n v="2"/>
    <s v="10th Class /ITI, Preferably-18 years"/>
    <n v="140"/>
    <n v="210"/>
    <n v="350"/>
    <m/>
    <m/>
    <m/>
    <m/>
    <m/>
    <s v="Yes"/>
    <s v="Yes"/>
    <s v="I"/>
    <s v="A"/>
    <s v="Yes"/>
    <m/>
    <m/>
    <s v="Yes"/>
    <m/>
    <s v="7th Meeting"/>
    <m/>
    <m/>
    <m/>
    <s v="Revised verion of this QP with 8 compulsory NOS &amp; 1 Optional NOS._x000a_This version is being used for PMKVY"/>
  </r>
  <r>
    <n v="1742"/>
    <x v="31"/>
    <s v="loading and Unloading Operator"/>
    <s v="RSC/Q0109"/>
    <n v="4"/>
    <m/>
    <m/>
    <m/>
    <m/>
    <m/>
    <n v="7"/>
    <n v="1"/>
    <s v="10th Class 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743"/>
    <x v="31"/>
    <s v="Rubber Adhesive/Cement Mixing Operator"/>
    <s v="RSC/Q0110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44"/>
    <x v="31"/>
    <s v="Mixing Supervisor"/>
    <s v="RSC/Q0111"/>
    <n v="5"/>
    <m/>
    <m/>
    <m/>
    <m/>
    <m/>
    <n v="7"/>
    <n v="1"/>
    <s v="12th Class/Diploma/ITI/Graduate, Desirable "/>
    <m/>
    <m/>
    <n v="300"/>
    <m/>
    <m/>
    <m/>
    <m/>
    <m/>
    <m/>
    <m/>
    <s v="I"/>
    <m/>
    <m/>
    <m/>
    <m/>
    <s v="No"/>
    <m/>
    <s v="8th Meeting"/>
    <m/>
    <m/>
    <m/>
    <m/>
  </r>
  <r>
    <n v="1745"/>
    <x v="31"/>
    <s v="Continuous Curing Operator "/>
    <s v="RSC/Q0208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6"/>
    <x v="31"/>
    <s v="Pneumatic Tyre Molding Operator"/>
    <s v="RSC/Q0211"/>
    <n v="4"/>
    <m/>
    <m/>
    <m/>
    <m/>
    <m/>
    <n v="7"/>
    <n v="1"/>
    <s v="10th Class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47"/>
    <x v="31"/>
    <s v="Compression Molding Operator "/>
    <s v="RSC/Q0205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48"/>
    <x v="31"/>
    <s v="Transfer Molding Operator "/>
    <s v="RSC/Q0206"/>
    <n v="4"/>
    <m/>
    <m/>
    <m/>
    <m/>
    <m/>
    <n v="7"/>
    <n v="1"/>
    <s v="10th Class ,Preferably- 18 Years"/>
    <n v="140"/>
    <n v="210"/>
    <n v="350"/>
    <m/>
    <m/>
    <m/>
    <m/>
    <m/>
    <s v="Yes"/>
    <m/>
    <s v="I"/>
    <m/>
    <m/>
    <m/>
    <m/>
    <s v="No"/>
    <m/>
    <s v="8th Meeting"/>
    <m/>
    <m/>
    <m/>
    <m/>
  </r>
  <r>
    <n v="1749"/>
    <x v="31"/>
    <s v="Injection Molding Operator "/>
    <s v="RSC/Q0207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50"/>
    <x v="31"/>
    <s v="Rotocuring Operator "/>
    <s v="RSC/Q0209"/>
    <n v="4"/>
    <m/>
    <m/>
    <m/>
    <m/>
    <m/>
    <n v="7"/>
    <n v="1"/>
    <s v="10th Clas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51"/>
    <x v="31"/>
    <s v="Autoclave Operator "/>
    <s v="RSC/Q0210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Yes"/>
    <m/>
    <s v="8th Meeting"/>
    <m/>
    <m/>
    <m/>
    <m/>
  </r>
  <r>
    <n v="1752"/>
    <x v="31"/>
    <s v="Bladder Assembly Operator"/>
    <s v="RSC/Q0216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3"/>
    <x v="31"/>
    <s v="Tyre Pre Cure Preparation Operator"/>
    <s v="RSC/Q0202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54"/>
    <x v="31"/>
    <s v="Tyre Post Cure Operator"/>
    <s v="RSC/Q0203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755"/>
    <x v="31"/>
    <s v="Bladder Curing Operator"/>
    <s v="RSC/Q0204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56"/>
    <x v="31"/>
    <s v="Mold Cleaning &amp; Inspection Operator"/>
    <s v="RSC/Q0212"/>
    <n v="4"/>
    <m/>
    <m/>
    <m/>
    <m/>
    <m/>
    <n v="6"/>
    <n v="1"/>
    <s v="10th Class/ITI, Desirable – 18 years"/>
    <m/>
    <m/>
    <n v="300"/>
    <m/>
    <m/>
    <m/>
    <m/>
    <m/>
    <m/>
    <m/>
    <s v="I"/>
    <m/>
    <m/>
    <m/>
    <m/>
    <s v="No"/>
    <m/>
    <s v="7th Meeting"/>
    <m/>
    <m/>
    <m/>
    <m/>
  </r>
  <r>
    <n v="1757"/>
    <x v="31"/>
    <s v="Molding /Curing Supervisor"/>
    <s v="RSC/Q0213"/>
    <n v="5"/>
    <m/>
    <m/>
    <m/>
    <m/>
    <m/>
    <n v="7"/>
    <n v="1"/>
    <s v="12th Class/Diploma/ITI/Graduate, Desirable "/>
    <m/>
    <m/>
    <n v="350"/>
    <m/>
    <m/>
    <m/>
    <m/>
    <m/>
    <m/>
    <m/>
    <s v="I"/>
    <m/>
    <m/>
    <m/>
    <m/>
    <s v="No"/>
    <m/>
    <s v="8th Meeting"/>
    <m/>
    <m/>
    <m/>
    <m/>
  </r>
  <r>
    <n v="1758"/>
    <x v="31"/>
    <s v="Curing Chamber Operator "/>
    <s v="RSC/Q0214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8th Meeting"/>
    <m/>
    <m/>
    <m/>
    <m/>
  </r>
  <r>
    <n v="1759"/>
    <x v="31"/>
    <s v="Mold Cleaning &amp; Inspection Operator (Latex)"/>
    <s v="RSC/Q0215"/>
    <n v="4"/>
    <m/>
    <m/>
    <m/>
    <m/>
    <m/>
    <n v="6"/>
    <n v="1"/>
    <s v="10th Class/ITI, Prefreably- 18 years"/>
    <m/>
    <m/>
    <n v="300"/>
    <m/>
    <m/>
    <m/>
    <m/>
    <m/>
    <m/>
    <m/>
    <s v="I"/>
    <m/>
    <m/>
    <m/>
    <m/>
    <s v="No"/>
    <m/>
    <s v="7th Meeting"/>
    <m/>
    <m/>
    <m/>
    <m/>
  </r>
  <r>
    <n v="1760"/>
    <x v="31"/>
    <s v="Lab Chemist - Incoming Raw Material Testing "/>
    <s v="RSC/Q0312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1"/>
    <x v="31"/>
    <s v="Lab Chemist - Batch Release Testing  "/>
    <s v="RSC/Q0313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62"/>
    <x v="31"/>
    <s v="Lab Chemist - Cured Compound Testing "/>
    <s v="RSC/Q0314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63"/>
    <x v="31"/>
    <s v="Lab Chemist - Finished Product Testing "/>
    <s v="RSC/Q0315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8th Meeting"/>
    <m/>
    <m/>
    <m/>
    <m/>
  </r>
  <r>
    <n v="1764"/>
    <x v="31"/>
    <s v="Lab Supervisor"/>
    <s v="RSC/Q0301"/>
    <n v="5"/>
    <m/>
    <m/>
    <m/>
    <m/>
    <m/>
    <n v="7"/>
    <n v="1"/>
    <s v="Diploma/XII/Diploma/ITI, desirable"/>
    <m/>
    <m/>
    <n v="3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65"/>
    <x v="31"/>
    <s v="Lab Chemist (Latex)"/>
    <s v="RSC/Q0302"/>
    <n v="5"/>
    <m/>
    <m/>
    <m/>
    <m/>
    <m/>
    <n v="5"/>
    <n v="1"/>
    <s v="Diploma"/>
    <m/>
    <m/>
    <n v="300"/>
    <m/>
    <m/>
    <m/>
    <m/>
    <m/>
    <m/>
    <m/>
    <s v="I"/>
    <m/>
    <m/>
    <m/>
    <m/>
    <s v="No"/>
    <m/>
    <s v="7th Meeting"/>
    <m/>
    <m/>
    <m/>
    <m/>
  </r>
  <r>
    <n v="1766"/>
    <x v="31"/>
    <s v="Quality Control Inspector-Statistical Process Control "/>
    <s v="RSC/Q0416"/>
    <n v="6"/>
    <m/>
    <m/>
    <m/>
    <m/>
    <m/>
    <n v="5"/>
    <n v="1"/>
    <s v="Graduate in Science, desirable "/>
    <m/>
    <m/>
    <n v="350"/>
    <m/>
    <m/>
    <m/>
    <m/>
    <m/>
    <m/>
    <m/>
    <s v="I"/>
    <m/>
    <m/>
    <m/>
    <m/>
    <s v="No"/>
    <m/>
    <s v="8th Meeting"/>
    <m/>
    <m/>
    <m/>
    <m/>
  </r>
  <r>
    <n v="1767"/>
    <x v="31"/>
    <s v="Quality Control Inspector-Visual  Inspection "/>
    <s v="RSC/Q0417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68"/>
    <x v="31"/>
    <s v="Quality Control Inspector-Dimension Check "/>
    <s v="RSC/Q0418"/>
    <n v="4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69"/>
    <x v="31"/>
    <s v="QA Supervisor "/>
    <s v="RSC/Q0401"/>
    <n v="5"/>
    <m/>
    <m/>
    <m/>
    <m/>
    <m/>
    <n v="5"/>
    <n v="1"/>
    <s v="12th Class/Diploma/ITI/Graduate, Preferably"/>
    <m/>
    <m/>
    <n v="300"/>
    <m/>
    <m/>
    <m/>
    <m/>
    <m/>
    <m/>
    <m/>
    <s v="I"/>
    <m/>
    <m/>
    <m/>
    <m/>
    <s v="No"/>
    <m/>
    <s v="8th Meeting"/>
    <m/>
    <m/>
    <m/>
    <m/>
  </r>
  <r>
    <n v="1770"/>
    <x v="31"/>
    <s v="QA Technician (Latex)"/>
    <s v="RSC/Q0402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71"/>
    <x v="31"/>
    <s v="Radial Building Operator "/>
    <s v="RSC/Q0520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72"/>
    <x v="31"/>
    <s v="Tyre Building Operator- Commercial Vehicles "/>
    <s v="RSC/Q0521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73"/>
    <x v="31"/>
    <s v="Tyre Building Operator -Passenger Vehicles "/>
    <s v="RSC/Q0519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m/>
    <m/>
    <m/>
    <m/>
    <m/>
  </r>
  <r>
    <n v="1774"/>
    <x v="31"/>
    <s v="Bicycle/Rickshaw Tyre Building Operator-Mono Band"/>
    <s v="RSC/Q05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Yes"/>
    <m/>
    <s v="7th Meeting"/>
    <m/>
    <m/>
    <m/>
    <m/>
  </r>
  <r>
    <n v="1775"/>
    <x v="31"/>
    <s v="Bicycle/Rickshaw Tyre Building Operator-TBM"/>
    <s v="RSC/Q0502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m/>
    <m/>
    <m/>
    <m/>
  </r>
  <r>
    <n v="1776"/>
    <x v="31"/>
    <s v="Tyre Building Operator-Solid Tyres"/>
    <s v="RSC/Q0503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m/>
    <m/>
    <m/>
    <m/>
  </r>
  <r>
    <n v="1777"/>
    <x v="31"/>
    <s v="Tyre Building Operator - Off the Road Tyre"/>
    <s v="RSC/Q0504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78"/>
    <x v="31"/>
    <s v="Extruder Operator "/>
    <s v="RSC/Q0622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79"/>
    <x v="31"/>
    <s v="Feed Extruder Operator "/>
    <s v="RSC/Q0623"/>
    <n v="4"/>
    <m/>
    <m/>
    <m/>
    <m/>
    <m/>
    <n v="5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0"/>
    <x v="31"/>
    <s v="Pre and Post Extruder Operator "/>
    <s v="RSC/Q0626"/>
    <n v="4"/>
    <m/>
    <m/>
    <m/>
    <m/>
    <m/>
    <n v="6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1"/>
    <x v="31"/>
    <s v="Tube Extrusion Operator "/>
    <s v="RSC/Q0625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82"/>
    <x v="31"/>
    <s v="Quality Control Inspector- Extrusion "/>
    <s v="RSC/Q0624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83"/>
    <x v="31"/>
    <s v="Extrusion Supervisor "/>
    <s v="RSC/Q0601"/>
    <n v="5"/>
    <m/>
    <m/>
    <m/>
    <m/>
    <m/>
    <n v="7"/>
    <n v="1"/>
    <s v="12th Class/Diploma/ITI/Graduate in Science, Desirable "/>
    <m/>
    <m/>
    <n v="300"/>
    <m/>
    <m/>
    <m/>
    <m/>
    <m/>
    <m/>
    <m/>
    <s v="I"/>
    <m/>
    <m/>
    <m/>
    <m/>
    <s v="No"/>
    <m/>
    <s v="8th Meeting"/>
    <m/>
    <m/>
    <m/>
    <m/>
  </r>
  <r>
    <n v="1784"/>
    <x v="31"/>
    <s v="Latex Thread Extrusion Operator"/>
    <s v="RSC/Q0602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m/>
    <m/>
    <m/>
    <m/>
  </r>
  <r>
    <n v="1785"/>
    <x v="31"/>
    <s v="Calendering  Operator "/>
    <s v="RSC/Q0727"/>
    <n v="4"/>
    <m/>
    <m/>
    <m/>
    <m/>
    <m/>
    <n v="5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86"/>
    <x v="31"/>
    <s v="Operator-Textile Coating "/>
    <s v="RSC/Q0728"/>
    <n v="4"/>
    <m/>
    <m/>
    <m/>
    <m/>
    <m/>
    <n v="7"/>
    <n v="1"/>
    <s v="10th Class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7"/>
    <x v="31"/>
    <s v="Pre and Post Calendering Operator "/>
    <s v="RSC/Q0729"/>
    <n v="4"/>
    <m/>
    <m/>
    <m/>
    <m/>
    <m/>
    <n v="6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8"/>
    <x v="31"/>
    <s v="Quality Control Inspector -Calendering "/>
    <s v="RSC/Q0730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89"/>
    <x v="31"/>
    <s v="Calendaring Supervisor"/>
    <s v="RSC/Q0701"/>
    <n v="5"/>
    <m/>
    <m/>
    <m/>
    <m/>
    <m/>
    <n v="7"/>
    <n v="1"/>
    <s v="12th Class/Diploma/ITI/Graduate in Science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90"/>
    <x v="31"/>
    <s v="Junior Rubber Technician / Technical Assistant"/>
    <s v="RSC/Q0831"/>
    <n v="3"/>
    <m/>
    <m/>
    <m/>
    <m/>
    <m/>
    <n v="3"/>
    <n v="1"/>
    <s v="Class VII"/>
    <n v="140"/>
    <n v="210"/>
    <n v="350"/>
    <m/>
    <m/>
    <m/>
    <m/>
    <m/>
    <s v="Yes"/>
    <s v="Yes"/>
    <s v="I"/>
    <s v="A"/>
    <s v="Yes"/>
    <m/>
    <m/>
    <s v="Yes"/>
    <m/>
    <s v="7th Meeting"/>
    <m/>
    <m/>
    <m/>
    <m/>
  </r>
  <r>
    <n v="1791"/>
    <x v="31"/>
    <s v="Senior Rubber Technician"/>
    <s v="RSC/Q0832"/>
    <n v="6"/>
    <m/>
    <m/>
    <m/>
    <m/>
    <m/>
    <n v="3"/>
    <n v="1"/>
    <s v="12th Class/ITI Diploma, Preferably"/>
    <m/>
    <m/>
    <n v="350"/>
    <m/>
    <m/>
    <m/>
    <m/>
    <m/>
    <m/>
    <m/>
    <s v="I"/>
    <m/>
    <m/>
    <m/>
    <m/>
    <s v="No"/>
    <m/>
    <s v="8th Meeting"/>
    <m/>
    <m/>
    <m/>
    <m/>
  </r>
  <r>
    <n v="1792"/>
    <x v="31"/>
    <s v="Dip Solution Preparation Operator"/>
    <s v="RSC/Q1001"/>
    <n v="4"/>
    <m/>
    <m/>
    <m/>
    <m/>
    <m/>
    <n v="6"/>
    <n v="1"/>
    <s v="10th Class/ITI, Preferably"/>
    <m/>
    <m/>
    <n v="2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3"/>
    <x v="31"/>
    <s v="Synthetic Cord Dipping Operator"/>
    <s v="RSC/Q10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94"/>
    <x v="31"/>
    <s v="Creel Room Operator"/>
    <s v="RSC/Q1003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95"/>
    <x v="31"/>
    <s v="Ply Cutting Operator"/>
    <s v="RSC/Q1101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6"/>
    <x v="31"/>
    <s v="Wire Cutting Operator"/>
    <s v="RSC/Q1102"/>
    <n v="4"/>
    <m/>
    <m/>
    <m/>
    <m/>
    <m/>
    <n v="7"/>
    <n v="1"/>
    <s v="10th Class/ITI, Preferably"/>
    <m/>
    <m/>
    <n v="300"/>
    <m/>
    <m/>
    <m/>
    <m/>
    <m/>
    <m/>
    <m/>
    <s v="I"/>
    <m/>
    <m/>
    <m/>
    <m/>
    <s v="No"/>
    <m/>
    <s v="7th Meeting"/>
    <m/>
    <m/>
    <m/>
    <m/>
  </r>
  <r>
    <n v="1797"/>
    <x v="31"/>
    <s v="Slitting Operator"/>
    <s v="RSC/Q1103"/>
    <n v="4"/>
    <m/>
    <m/>
    <m/>
    <m/>
    <m/>
    <n v="7"/>
    <n v="1"/>
    <s v="10th Class ,Preferably, ITI-18 Years"/>
    <m/>
    <m/>
    <n v="300"/>
    <m/>
    <m/>
    <m/>
    <m/>
    <m/>
    <m/>
    <m/>
    <s v="I"/>
    <m/>
    <m/>
    <m/>
    <m/>
    <s v="No"/>
    <m/>
    <s v="8th Meeting"/>
    <m/>
    <m/>
    <m/>
    <m/>
  </r>
  <r>
    <n v="1798"/>
    <x v="31"/>
    <s v="Bead Room Operator"/>
    <s v="RSC/Q1104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7th Meeting"/>
    <m/>
    <m/>
    <m/>
    <m/>
  </r>
  <r>
    <n v="1799"/>
    <x v="31"/>
    <s v="Stock/Component/Bead Preparation Supervisor"/>
    <s v="RSC/Q1105"/>
    <n v="5"/>
    <m/>
    <m/>
    <m/>
    <m/>
    <m/>
    <n v="5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00"/>
    <x v="31"/>
    <s v="Building Operator-Hoses "/>
    <s v="RSC/Q12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1"/>
    <x v="31"/>
    <s v="Building Operator-Conveyor Belts"/>
    <s v="RSC/Q12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2"/>
    <x v="31"/>
    <s v="Building Operator-V belts for Transmission "/>
    <s v="RSC/Q1203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3"/>
    <x v="31"/>
    <s v="Building Operator-Cables"/>
    <s v="RSC/Q1204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4"/>
    <x v="31"/>
    <s v="Building Operator-Footwear"/>
    <s v="RSC/Q1205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5"/>
    <x v="31"/>
    <s v="Building Operator-Rubber to Metal Bonding"/>
    <s v="RSC/Q1206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6"/>
    <x v="31"/>
    <s v="Building Operator-Sports Goods"/>
    <s v="RSC/Q1207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7"/>
    <x v="31"/>
    <s v="Building Operator-Rubber Roller"/>
    <s v="RSC/Q1208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8"/>
    <x v="31"/>
    <s v="Tube Cutting Operator"/>
    <s v="RSC/Q1301"/>
    <n v="4"/>
    <m/>
    <m/>
    <m/>
    <m/>
    <m/>
    <n v="7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09"/>
    <x v="31"/>
    <s v="Valve Applicator"/>
    <s v="RSC/Q1302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10"/>
    <x v="31"/>
    <s v="Tube Splicing Operator"/>
    <s v="RSC/Q1303"/>
    <n v="4"/>
    <m/>
    <m/>
    <m/>
    <m/>
    <m/>
    <n v="7"/>
    <n v="1"/>
    <s v="10th Class ,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11"/>
    <x v="31"/>
    <s v="Tube Curing Operator"/>
    <s v="RSC/Q1304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2"/>
    <x v="31"/>
    <s v="Tube Mandreling Operator"/>
    <s v="RSC/Q1401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3"/>
    <x v="31"/>
    <s v="Tube De-manderelling Operator"/>
    <s v="RSC/Q1402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4"/>
    <x v="31"/>
    <s v="Tube Joint Preparation/Curing operator"/>
    <s v="RSC/Q1403"/>
    <n v="4"/>
    <m/>
    <m/>
    <m/>
    <m/>
    <m/>
    <n v="7"/>
    <n v="1"/>
    <s v="10th Class/ITI, Preferably-18 Years"/>
    <m/>
    <m/>
    <n v="3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5"/>
    <x v="31"/>
    <s v="Finishing Operator (Tyre)"/>
    <s v="RSC/Q1501"/>
    <n v="4"/>
    <m/>
    <m/>
    <m/>
    <m/>
    <m/>
    <n v="6"/>
    <n v="1"/>
    <s v="10th Class /ITI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816"/>
    <x v="31"/>
    <s v="Finishing Operator (Non Tyre)"/>
    <s v="RSC/Q1502"/>
    <n v="4"/>
    <m/>
    <m/>
    <m/>
    <m/>
    <m/>
    <n v="5"/>
    <n v="1"/>
    <s v="10th Class /ITI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7"/>
    <x v="31"/>
    <s v="Finishing Supervisor"/>
    <s v="RSC/Q1503"/>
    <n v="5"/>
    <m/>
    <m/>
    <m/>
    <m/>
    <m/>
    <n v="7"/>
    <n v="1"/>
    <s v="12th Class/Diploma/ITI/Graduate in Science, Preferably"/>
    <m/>
    <m/>
    <n v="300"/>
    <m/>
    <m/>
    <m/>
    <m/>
    <m/>
    <m/>
    <m/>
    <s v="I"/>
    <m/>
    <m/>
    <m/>
    <m/>
    <s v="No"/>
    <m/>
    <s v="8th Meeting"/>
    <m/>
    <m/>
    <m/>
    <m/>
  </r>
  <r>
    <n v="1818"/>
    <x v="31"/>
    <s v="Finishing Operator (Latex)"/>
    <s v="RSC/Q1504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19"/>
    <x v="31"/>
    <s v="Packaging Operator"/>
    <s v="RSC/Q1601"/>
    <n v="4"/>
    <m/>
    <m/>
    <m/>
    <m/>
    <m/>
    <n v="6"/>
    <n v="1"/>
    <s v="10th Class /ITI"/>
    <m/>
    <m/>
    <n v="2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20"/>
    <x v="31"/>
    <s v="Storage Operator"/>
    <s v="RSC/Q1602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821"/>
    <x v="31"/>
    <s v="Dispatch Operator"/>
    <s v="RSC/Q1603"/>
    <n v="4"/>
    <m/>
    <m/>
    <m/>
    <m/>
    <m/>
    <n v="6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22"/>
    <x v="31"/>
    <s v="Rubber Product Assembler "/>
    <s v="RSC/Q1604"/>
    <n v="3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823"/>
    <x v="31"/>
    <s v="Warehouse Supervisor"/>
    <s v="RSC/Q1605"/>
    <n v="5"/>
    <m/>
    <m/>
    <m/>
    <m/>
    <m/>
    <n v="6"/>
    <n v="1"/>
    <s v="Diploma (Any, Engineering, Arts, Commerce)"/>
    <m/>
    <m/>
    <n v="250"/>
    <m/>
    <m/>
    <m/>
    <m/>
    <m/>
    <m/>
    <m/>
    <s v="I"/>
    <m/>
    <m/>
    <m/>
    <m/>
    <s v="No"/>
    <m/>
    <s v="8th Meeting"/>
    <m/>
    <m/>
    <m/>
    <m/>
  </r>
  <r>
    <n v="1824"/>
    <x v="31"/>
    <s v="Sorting/Packing Operator (Latex)"/>
    <s v="RSC/Q1606"/>
    <n v="4"/>
    <m/>
    <m/>
    <m/>
    <m/>
    <m/>
    <n v="5"/>
    <n v="1"/>
    <s v="10th Class/ITI, Preferably-18 years"/>
    <m/>
    <m/>
    <n v="250"/>
    <m/>
    <m/>
    <m/>
    <m/>
    <m/>
    <m/>
    <m/>
    <s v="I"/>
    <m/>
    <m/>
    <m/>
    <m/>
    <s v="No"/>
    <m/>
    <s v="7th Meeting"/>
    <m/>
    <m/>
    <m/>
    <m/>
  </r>
  <r>
    <n v="1825"/>
    <x v="31"/>
    <s v="Foam Wrapping Operator"/>
    <s v="RSC/Q1607"/>
    <n v="4"/>
    <m/>
    <m/>
    <m/>
    <m/>
    <m/>
    <n v="7"/>
    <n v="1"/>
    <s v="10th Class /ITI"/>
    <m/>
    <m/>
    <n v="300"/>
    <m/>
    <m/>
    <m/>
    <m/>
    <m/>
    <m/>
    <m/>
    <s v="I"/>
    <m/>
    <m/>
    <m/>
    <m/>
    <s v="No"/>
    <m/>
    <s v="7th Meeting"/>
    <m/>
    <m/>
    <m/>
    <m/>
  </r>
  <r>
    <n v="1826"/>
    <x v="31"/>
    <s v="Emulsion Maker"/>
    <s v="RSC/Q1701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27"/>
    <x v="31"/>
    <s v="Latex Compounder"/>
    <s v="RSC/Q1702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28"/>
    <x v="31"/>
    <s v="Latex Compounding Supervisor"/>
    <s v="RSC/Q1703"/>
    <n v="5"/>
    <m/>
    <m/>
    <m/>
    <m/>
    <m/>
    <n v="5"/>
    <n v="1"/>
    <s v="Diploma/XII/Diploma/ITI, desirable"/>
    <m/>
    <m/>
    <n v="250"/>
    <m/>
    <m/>
    <m/>
    <m/>
    <m/>
    <m/>
    <m/>
    <s v="I"/>
    <m/>
    <m/>
    <m/>
    <m/>
    <s v="No"/>
    <m/>
    <s v="8th Meeting"/>
    <m/>
    <m/>
    <m/>
    <m/>
  </r>
  <r>
    <n v="1829"/>
    <x v="31"/>
    <s v="Dispersion Maker"/>
    <s v="RSC/Q1704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30"/>
    <x v="31"/>
    <s v="Planetary Mixer Operator"/>
    <s v="RSC/Q1705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1"/>
    <x v="31"/>
    <s v="Continuous Foaming Machine Operator"/>
    <s v="RSC/Q1706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32"/>
    <x v="31"/>
    <s v="Coagulant Bath Operator"/>
    <s v="RSC/Q1707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833"/>
    <x v="31"/>
    <s v="Dipping Plant Operator"/>
    <s v="RSC/Q1801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7th Meeting"/>
    <m/>
    <m/>
    <m/>
    <m/>
  </r>
  <r>
    <n v="1834"/>
    <x v="31"/>
    <s v="Stripping Unit Operator"/>
    <s v="RSC/Q1802"/>
    <n v="4"/>
    <m/>
    <m/>
    <m/>
    <m/>
    <m/>
    <n v="7"/>
    <n v="1"/>
    <s v="10th Class ,Preferably, ITI– 18 Years"/>
    <m/>
    <m/>
    <n v="300"/>
    <m/>
    <m/>
    <m/>
    <m/>
    <m/>
    <m/>
    <m/>
    <s v="I"/>
    <m/>
    <m/>
    <m/>
    <m/>
    <s v="No"/>
    <m/>
    <s v="8th Meeting"/>
    <m/>
    <m/>
    <m/>
    <m/>
  </r>
  <r>
    <n v="1835"/>
    <x v="31"/>
    <s v="Tyre Casing Inspection Operator"/>
    <s v="RSC/Q1901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6"/>
    <x v="31"/>
    <s v="Tyre Casing Buffing Operator "/>
    <s v="RSC/Q1902"/>
    <n v="4"/>
    <m/>
    <m/>
    <m/>
    <m/>
    <m/>
    <n v="6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37"/>
    <x v="31"/>
    <s v="Tyre Tread Preparation and Building Operator"/>
    <s v="RSC/Q1903"/>
    <n v="4"/>
    <m/>
    <m/>
    <m/>
    <m/>
    <m/>
    <n v="6"/>
    <n v="1"/>
    <s v="10th Class /ITI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8"/>
    <x v="31"/>
    <s v="Retreaded Tyre Curing Operator"/>
    <s v="RSC/Q1904"/>
    <n v="4"/>
    <m/>
    <m/>
    <m/>
    <m/>
    <m/>
    <n v="7"/>
    <n v="1"/>
    <s v="10th Class ,Preferably– 18 Years"/>
    <m/>
    <m/>
    <n v="300"/>
    <m/>
    <m/>
    <m/>
    <m/>
    <m/>
    <m/>
    <m/>
    <s v="I"/>
    <m/>
    <m/>
    <m/>
    <m/>
    <s v="No"/>
    <m/>
    <s v="8th Meeting"/>
    <m/>
    <m/>
    <m/>
    <m/>
  </r>
  <r>
    <n v="1839"/>
    <x v="31"/>
    <s v="Final Inspection Operator (Retreaded Tyre)"/>
    <s v="RSC/Q1905"/>
    <n v="4"/>
    <m/>
    <m/>
    <m/>
    <m/>
    <m/>
    <n v="6"/>
    <n v="1"/>
    <s v="10th Class ,Preferably-18 years"/>
    <m/>
    <m/>
    <n v="300"/>
    <m/>
    <m/>
    <m/>
    <m/>
    <m/>
    <m/>
    <m/>
    <s v="I"/>
    <m/>
    <m/>
    <m/>
    <m/>
    <s v="No"/>
    <m/>
    <s v="8th Meeting"/>
    <m/>
    <m/>
    <m/>
    <m/>
  </r>
  <r>
    <n v="1840"/>
    <x v="31"/>
    <s v="Tyre Fitter"/>
    <s v="RSC/Q2001"/>
    <n v="4"/>
    <m/>
    <m/>
    <m/>
    <m/>
    <m/>
    <n v="7"/>
    <n v="1"/>
    <s v="10th Class ,Preferably"/>
    <m/>
    <m/>
    <n v="350"/>
    <m/>
    <m/>
    <m/>
    <m/>
    <m/>
    <m/>
    <s v="Yes"/>
    <s v="I"/>
    <m/>
    <m/>
    <m/>
    <m/>
    <s v="No"/>
    <m/>
    <s v="7th Meeting"/>
    <s v="Yes"/>
    <d v="2017-08-23T00:00:00"/>
    <d v="2017-11-23T00:00:00"/>
    <s v="QP will be Rationalised"/>
  </r>
  <r>
    <n v="1841"/>
    <x v="31"/>
    <s v="Tyre/Tube Repair Operator"/>
    <s v="RSC/Q20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42"/>
    <x v="31"/>
    <s v="Tyre Wheel Balancing Operator"/>
    <s v="RSC/Q2003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m/>
    <m/>
    <m/>
    <m/>
  </r>
  <r>
    <n v="1843"/>
    <x v="31"/>
    <s v="Tyre Inflator"/>
    <s v="RSC/Q2004"/>
    <n v="4"/>
    <m/>
    <m/>
    <m/>
    <m/>
    <m/>
    <n v="7"/>
    <n v="1"/>
    <s v="10th Class ,Preferably"/>
    <m/>
    <m/>
    <n v="30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44"/>
    <x v="31"/>
    <s v="Autoclave Operator – Rubber Reclaim"/>
    <s v="RSC/Q21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45"/>
    <x v="31"/>
    <s v="Cracker Operator"/>
    <s v="RSC/Q2102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6"/>
    <x v="31"/>
    <s v="Grinding Operator"/>
    <s v="RSC/Q2103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7"/>
    <x v="31"/>
    <s v="Pre-refining Operator"/>
    <s v="RSC/Q2104"/>
    <n v="4"/>
    <m/>
    <m/>
    <m/>
    <m/>
    <m/>
    <n v="5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48"/>
    <x v="31"/>
    <s v="Refining Operator"/>
    <s v="RSC/Q2105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9"/>
    <x v="31"/>
    <s v="Straining Operator"/>
    <s v="RSC/Q2106"/>
    <n v="4"/>
    <m/>
    <m/>
    <m/>
    <m/>
    <m/>
    <n v="5"/>
    <n v="1"/>
    <s v="10th Class ,Preferably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50"/>
    <x v="31"/>
    <s v="Rubber Nursery Manager"/>
    <s v="RSC/Q6001"/>
    <n v="6"/>
    <m/>
    <m/>
    <m/>
    <m/>
    <m/>
    <n v="5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51"/>
    <x v="31"/>
    <s v="Rubber Nursery Supervisor"/>
    <s v="RSC/Q6002"/>
    <n v="5"/>
    <m/>
    <m/>
    <m/>
    <m/>
    <m/>
    <n v="5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52"/>
    <x v="31"/>
    <s v="Rubber Nursery Office Assistant"/>
    <s v="RSC/Q6003"/>
    <n v="4"/>
    <m/>
    <m/>
    <m/>
    <m/>
    <m/>
    <n v="3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53"/>
    <x v="31"/>
    <s v="Rubber Nursery Worker - Budder"/>
    <s v="RSC/Q6004"/>
    <n v="4"/>
    <m/>
    <m/>
    <m/>
    <m/>
    <m/>
    <n v="3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54"/>
    <x v="31"/>
    <s v="Rubber Nursery Worker - General "/>
    <s v="RSC/Q6005"/>
    <n v="4"/>
    <m/>
    <m/>
    <m/>
    <m/>
    <m/>
    <n v="3"/>
    <n v="1"/>
    <s v="10th Class ,Preferably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855"/>
    <x v="31"/>
    <s v="General Worker - CENEX"/>
    <s v="RSC/Q6101"/>
    <n v="3"/>
    <m/>
    <m/>
    <m/>
    <m/>
    <m/>
    <n v="3"/>
    <n v="1"/>
    <s v="8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56"/>
    <x v="31"/>
    <s v="General Worker - RSS Trading"/>
    <s v="RSC/Q6102"/>
    <n v="3"/>
    <m/>
    <m/>
    <m/>
    <m/>
    <m/>
    <n v="2"/>
    <n v="1"/>
    <s v="8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57"/>
    <x v="31"/>
    <s v="Latex Harvest Technician (Tapper)"/>
    <s v="RSC/Q6103"/>
    <n v="4"/>
    <m/>
    <m/>
    <m/>
    <m/>
    <m/>
    <n v="3"/>
    <n v="1"/>
    <s v="10th Class ,Preferably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858"/>
    <x v="31"/>
    <s v="Storage assistant - RSS Trading"/>
    <s v="RSC/Q6104"/>
    <n v="4"/>
    <m/>
    <m/>
    <m/>
    <m/>
    <m/>
    <n v="4"/>
    <n v="1"/>
    <s v="10th Class ,Preferably"/>
    <m/>
    <m/>
    <n v="200"/>
    <m/>
    <m/>
    <m/>
    <m/>
    <m/>
    <m/>
    <m/>
    <s v="II"/>
    <m/>
    <m/>
    <m/>
    <m/>
    <s v="No"/>
    <m/>
    <s v="8th Meeting"/>
    <m/>
    <m/>
    <m/>
    <m/>
  </r>
  <r>
    <n v="1859"/>
    <x v="31"/>
    <s v="Rubber Plantation Manager"/>
    <s v="RSC/Q6105"/>
    <n v="6"/>
    <m/>
    <m/>
    <m/>
    <m/>
    <m/>
    <n v="7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60"/>
    <x v="31"/>
    <s v="Rubber Plantation Supervisor"/>
    <s v="RSC/Q6106"/>
    <n v="5"/>
    <m/>
    <m/>
    <m/>
    <m/>
    <m/>
    <n v="4"/>
    <n v="1"/>
    <s v="Diploma - Preferred"/>
    <m/>
    <m/>
    <n v="350"/>
    <m/>
    <m/>
    <m/>
    <m/>
    <m/>
    <m/>
    <m/>
    <s v="II"/>
    <m/>
    <m/>
    <m/>
    <m/>
    <s v="No"/>
    <m/>
    <s v="8th Meeting"/>
    <m/>
    <m/>
    <m/>
    <m/>
  </r>
  <r>
    <n v="1861"/>
    <x v="31"/>
    <s v="General Worker - Rubber Plantation"/>
    <s v="RSC/Q6107"/>
    <n v="4"/>
    <m/>
    <m/>
    <m/>
    <m/>
    <m/>
    <n v="3"/>
    <n v="1"/>
    <s v="High School Education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862"/>
    <x v="31"/>
    <s v="Field Assistant - Latex Harvest"/>
    <s v="RSC/Q6108"/>
    <n v="4"/>
    <m/>
    <m/>
    <m/>
    <m/>
    <m/>
    <n v="3"/>
    <n v="1"/>
    <s v="12th Class, Prefreably"/>
    <m/>
    <m/>
    <n v="200"/>
    <m/>
    <m/>
    <m/>
    <m/>
    <m/>
    <m/>
    <m/>
    <s v="II"/>
    <m/>
    <m/>
    <m/>
    <m/>
    <s v="No"/>
    <m/>
    <s v="8th Meeting"/>
    <m/>
    <m/>
    <m/>
    <m/>
  </r>
  <r>
    <n v="1863"/>
    <x v="31"/>
    <s v="Field Supervisor - Latex Harvest "/>
    <s v="RSC/Q6109"/>
    <n v="5"/>
    <m/>
    <m/>
    <m/>
    <m/>
    <m/>
    <n v="4"/>
    <n v="1"/>
    <s v="Diploma in Agriculture - Preferred"/>
    <m/>
    <m/>
    <n v="200"/>
    <m/>
    <m/>
    <m/>
    <m/>
    <m/>
    <m/>
    <m/>
    <s v="II"/>
    <m/>
    <m/>
    <m/>
    <m/>
    <s v="No"/>
    <m/>
    <s v="8th Meeting"/>
    <m/>
    <m/>
    <m/>
    <m/>
  </r>
  <r>
    <n v="1864"/>
    <x v="31"/>
    <s v="Manager - Production (CENEX)"/>
    <s v="RSC/Q6110"/>
    <n v="6"/>
    <m/>
    <m/>
    <m/>
    <m/>
    <m/>
    <n v="7"/>
    <n v="1"/>
    <s v="Graduation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65"/>
    <x v="31"/>
    <s v="Supervisor - CENEX"/>
    <s v="RSC/Q6111"/>
    <n v="5"/>
    <m/>
    <m/>
    <m/>
    <m/>
    <m/>
    <n v="7"/>
    <n v="1"/>
    <s v="Diploma - Preferred"/>
    <m/>
    <m/>
    <n v="300"/>
    <m/>
    <m/>
    <m/>
    <m/>
    <m/>
    <m/>
    <m/>
    <s v="II"/>
    <m/>
    <m/>
    <m/>
    <m/>
    <s v="No"/>
    <m/>
    <s v="8th Meeting"/>
    <m/>
    <m/>
    <m/>
    <m/>
  </r>
  <r>
    <n v="1866"/>
    <x v="31"/>
    <s v="Factory Manager - TSR"/>
    <s v="RSC/Q6112"/>
    <n v="6"/>
    <m/>
    <m/>
    <m/>
    <m/>
    <m/>
    <n v="7"/>
    <n v="1"/>
    <s v="Degree in Chemical / Mechanical Engineering - desirable"/>
    <m/>
    <m/>
    <n v="300"/>
    <m/>
    <m/>
    <m/>
    <m/>
    <m/>
    <m/>
    <m/>
    <s v="II"/>
    <m/>
    <m/>
    <m/>
    <m/>
    <s v="No"/>
    <m/>
    <s v="8th Meeting"/>
    <m/>
    <m/>
    <m/>
    <m/>
  </r>
  <r>
    <n v="1867"/>
    <x v="31"/>
    <s v="Supervisor -  TSR"/>
    <s v="RSC/Q6113"/>
    <n v="5"/>
    <m/>
    <m/>
    <m/>
    <m/>
    <m/>
    <n v="4"/>
    <n v="1"/>
    <s v="Diploma - Preferred"/>
    <m/>
    <m/>
    <n v="300"/>
    <m/>
    <m/>
    <m/>
    <m/>
    <m/>
    <m/>
    <m/>
    <s v="II"/>
    <m/>
    <m/>
    <m/>
    <m/>
    <s v="No"/>
    <m/>
    <s v="8th Meeting"/>
    <m/>
    <m/>
    <m/>
    <m/>
  </r>
  <r>
    <n v="1868"/>
    <x v="31"/>
    <s v="Processing Assistants - TSR"/>
    <s v="RSC/Q6114"/>
    <n v="3"/>
    <m/>
    <m/>
    <m/>
    <m/>
    <m/>
    <n v="3"/>
    <n v="1"/>
    <s v="12th Class, Prefreably"/>
    <m/>
    <m/>
    <n v="350"/>
    <m/>
    <m/>
    <m/>
    <m/>
    <m/>
    <m/>
    <m/>
    <s v="II"/>
    <m/>
    <m/>
    <m/>
    <m/>
    <s v="No"/>
    <m/>
    <s v="8th Meeting"/>
    <m/>
    <m/>
    <m/>
    <m/>
  </r>
  <r>
    <n v="1869"/>
    <x v="31"/>
    <s v="Manager - Rubber sheeting"/>
    <s v="RSC/Q6115"/>
    <n v="6"/>
    <m/>
    <m/>
    <m/>
    <m/>
    <m/>
    <n v="5"/>
    <n v="1"/>
    <s v="Diploma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0"/>
    <x v="31"/>
    <s v="Processing Supervisor - Rubber sheeting"/>
    <s v="RSC/Q6116"/>
    <n v="5"/>
    <m/>
    <m/>
    <m/>
    <m/>
    <m/>
    <n v="7"/>
    <n v="1"/>
    <s v="ITI/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71"/>
    <x v="31"/>
    <s v="Processing Technician - Rubber sheeting"/>
    <s v="RSC/Q6117"/>
    <n v="4"/>
    <m/>
    <m/>
    <m/>
    <m/>
    <m/>
    <n v="5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72"/>
    <x v="31"/>
    <s v="Grader (RSS Trading)"/>
    <s v="RSC/Q6118"/>
    <n v="4"/>
    <m/>
    <m/>
    <m/>
    <m/>
    <m/>
    <n v="3"/>
    <n v="1"/>
    <s v="ITI/Diploma - Desirable "/>
    <m/>
    <m/>
    <n v="250"/>
    <m/>
    <m/>
    <m/>
    <m/>
    <m/>
    <m/>
    <m/>
    <s v="II"/>
    <m/>
    <m/>
    <m/>
    <m/>
    <s v="No"/>
    <m/>
    <s v="8th Meeting"/>
    <m/>
    <m/>
    <m/>
    <m/>
  </r>
  <r>
    <n v="1873"/>
    <x v="31"/>
    <s v="Laboratory Assistant / Chemist"/>
    <s v="RSC/Q0303"/>
    <n v="3"/>
    <m/>
    <m/>
    <m/>
    <m/>
    <m/>
    <n v="4"/>
    <n v="1"/>
    <s v="Diploma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4"/>
    <x v="31"/>
    <s v="Quality Controller  - TSR"/>
    <s v="RSC/Q0404"/>
    <n v="5"/>
    <m/>
    <m/>
    <m/>
    <m/>
    <m/>
    <n v="4"/>
    <n v="1"/>
    <s v="Diploma - Preferred "/>
    <m/>
    <m/>
    <n v="300"/>
    <m/>
    <m/>
    <m/>
    <m/>
    <m/>
    <m/>
    <m/>
    <s v="II"/>
    <m/>
    <m/>
    <m/>
    <m/>
    <s v="No"/>
    <m/>
    <s v="8th Meeting"/>
    <m/>
    <m/>
    <m/>
    <m/>
  </r>
  <r>
    <n v="1875"/>
    <x v="31"/>
    <s v="Manager – Quality Assurance (CENEX)"/>
    <s v="RSC/Q0403"/>
    <n v="6"/>
    <m/>
    <m/>
    <m/>
    <m/>
    <m/>
    <n v="3"/>
    <n v="1"/>
    <s v="12th Class/ITI Diploma, Preferably"/>
    <m/>
    <m/>
    <n v="250"/>
    <m/>
    <m/>
    <m/>
    <m/>
    <m/>
    <m/>
    <m/>
    <s v="II"/>
    <m/>
    <m/>
    <m/>
    <m/>
    <s v="No"/>
    <m/>
    <s v="8th Meeting"/>
    <m/>
    <m/>
    <m/>
    <m/>
  </r>
  <r>
    <n v="1876"/>
    <x v="31"/>
    <s v="Saw Mill Technician"/>
    <s v="RSC/Q6201"/>
    <n v="4"/>
    <m/>
    <m/>
    <m/>
    <m/>
    <m/>
    <n v="3"/>
    <n v="1"/>
    <s v="ITI/Diploma - Desirable"/>
    <m/>
    <m/>
    <n v="300"/>
    <m/>
    <m/>
    <m/>
    <m/>
    <m/>
    <m/>
    <m/>
    <s v="II"/>
    <m/>
    <m/>
    <m/>
    <m/>
    <s v="No"/>
    <m/>
    <s v="8th Meeting"/>
    <m/>
    <m/>
    <m/>
    <m/>
  </r>
  <r>
    <n v="1877"/>
    <x v="31"/>
    <s v="Machine Operator"/>
    <s v="RSC/Q6202"/>
    <n v="4"/>
    <m/>
    <m/>
    <m/>
    <m/>
    <m/>
    <n v="3"/>
    <n v="1"/>
    <s v="ITI/Diploma - Desirable "/>
    <m/>
    <m/>
    <n v="250"/>
    <m/>
    <m/>
    <m/>
    <m/>
    <m/>
    <m/>
    <m/>
    <s v="II"/>
    <m/>
    <m/>
    <m/>
    <m/>
    <s v="No"/>
    <m/>
    <s v="8th Meeting"/>
    <m/>
    <m/>
    <m/>
    <m/>
  </r>
  <r>
    <n v="1878"/>
    <x v="31"/>
    <s v="Furniture Assembler"/>
    <s v="RSC/Q6203"/>
    <n v="3"/>
    <m/>
    <m/>
    <m/>
    <m/>
    <m/>
    <n v="3"/>
    <n v="1"/>
    <s v="ITI/Diploma - Desirable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9"/>
    <x v="31"/>
    <s v="Officer – Purchase / Sale (TSR)"/>
    <s v="RSC/Q6301"/>
    <n v="5"/>
    <m/>
    <m/>
    <m/>
    <m/>
    <m/>
    <n v="5"/>
    <n v="1"/>
    <s v="12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80"/>
    <x v="31"/>
    <s v="Market Analyst cum Supervisor  - RSS Trading"/>
    <s v="RSC/Q6302"/>
    <n v="5"/>
    <m/>
    <m/>
    <m/>
    <m/>
    <m/>
    <n v="2"/>
    <n v="1"/>
    <s v="Graduation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81"/>
    <x v="31"/>
    <s v="Executive Procurement - RSS Trading"/>
    <s v="RSC/Q6303"/>
    <n v="4"/>
    <m/>
    <m/>
    <m/>
    <m/>
    <m/>
    <n v="2"/>
    <n v="1"/>
    <s v="12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82"/>
    <x v="31"/>
    <s v="Rubber Calendering Operator"/>
    <s v="RSC/Q2701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3"/>
    <x v="31"/>
    <s v="Rubber Curing Operator"/>
    <s v="RSC/Q2201"/>
    <n v="4"/>
    <s v="Option"/>
    <n v="1"/>
    <s v="O1: Batch Curing"/>
    <n v="8"/>
    <n v="1"/>
    <n v="9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4"/>
    <x v="31"/>
    <s v="Rubber Extruder Operator"/>
    <s v="RSC/Q2601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Yes"/>
    <d v="2017-08-23T00:00:00"/>
    <m/>
    <m/>
    <m/>
    <m/>
    <m/>
  </r>
  <r>
    <n v="1885"/>
    <x v="31"/>
    <s v="Rubber Internal Mixer Operator"/>
    <s v="RSC/Q0112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6"/>
    <x v="31"/>
    <s v="Rubber Pre-Mixing Operator "/>
    <s v="RSC/Q0113"/>
    <n v="4"/>
    <s v="Option"/>
    <n v="2"/>
    <s v="O1: Carbon Oil Charging, O2: Automated Charging"/>
    <n v="8"/>
    <n v="2"/>
    <n v="10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7"/>
    <x v="31"/>
    <s v="Rubber Product Finishing Operator "/>
    <s v="RSC/Q3201"/>
    <n v="4"/>
    <m/>
    <m/>
    <m/>
    <n v="8"/>
    <m/>
    <n v="8"/>
    <n v="1"/>
    <s v="10th Standard"/>
    <m/>
    <m/>
    <m/>
    <m/>
    <m/>
    <m/>
    <m/>
    <m/>
    <m/>
    <m/>
    <s v="I"/>
    <s v="A"/>
    <m/>
    <m/>
    <m/>
    <s v="No"/>
    <d v="2017-08-23T00:00:00"/>
    <m/>
    <m/>
    <m/>
    <m/>
    <m/>
  </r>
  <r>
    <n v="1888"/>
    <x v="31"/>
    <s v="Rubber Product Reclaim Operator"/>
    <s v="RSC/Q3702"/>
    <n v="4"/>
    <m/>
    <m/>
    <m/>
    <n v="9"/>
    <m/>
    <n v="9"/>
    <n v="1"/>
    <s v="10th Standard"/>
    <n v="140"/>
    <n v="210"/>
    <n v="350"/>
    <m/>
    <m/>
    <m/>
    <m/>
    <m/>
    <s v="Yes"/>
    <m/>
    <s v="I"/>
    <s v="A"/>
    <m/>
    <m/>
    <m/>
    <s v="Yes"/>
    <d v="2017-08-23T00:00:00"/>
    <m/>
    <m/>
    <m/>
    <m/>
    <m/>
  </r>
  <r>
    <n v="1889"/>
    <x v="31"/>
    <s v="Rubber Tube Extruder Operator"/>
    <s v="RSC/Q2602"/>
    <n v="4"/>
    <m/>
    <m/>
    <m/>
    <n v="13"/>
    <m/>
    <n v="13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90"/>
    <x v="31"/>
    <s v="Tyre Fitter - Servicing and Maintenance"/>
    <s v="RSC/Q3601"/>
    <n v="4"/>
    <m/>
    <m/>
    <m/>
    <n v="9"/>
    <m/>
    <n v="9"/>
    <n v="1"/>
    <s v="10th Standard"/>
    <m/>
    <m/>
    <m/>
    <m/>
    <m/>
    <m/>
    <m/>
    <m/>
    <m/>
    <m/>
    <s v="I"/>
    <s v="A"/>
    <m/>
    <m/>
    <m/>
    <s v="Yes"/>
    <d v="2017-08-23T00:00:00"/>
    <m/>
    <m/>
    <m/>
    <m/>
    <m/>
  </r>
  <r>
    <n v="1891"/>
    <x v="31"/>
    <s v="Whole Tyre Reclaim Operator"/>
    <s v="RSC/Q3701"/>
    <n v="4"/>
    <m/>
    <m/>
    <m/>
    <n v="9"/>
    <m/>
    <n v="9"/>
    <n v="1"/>
    <s v="10th Standard"/>
    <n v="140"/>
    <n v="210"/>
    <n v="350"/>
    <m/>
    <m/>
    <m/>
    <m/>
    <m/>
    <s v="Yes"/>
    <m/>
    <s v="I"/>
    <s v="B &amp; C"/>
    <m/>
    <m/>
    <m/>
    <s v="Yes"/>
    <d v="2017-08-23T00:00:00"/>
    <m/>
    <m/>
    <m/>
    <m/>
    <m/>
  </r>
  <r>
    <n v="1892"/>
    <x v="31"/>
    <s v="Solid Tyre Moulding Operator"/>
    <s v="RSC/Q2203"/>
    <n v="4"/>
    <m/>
    <m/>
    <m/>
    <n v="9"/>
    <m/>
    <n v="9"/>
    <n v="1"/>
    <s v="Class VIIIth Pass"/>
    <m/>
    <m/>
    <m/>
    <m/>
    <m/>
    <m/>
    <m/>
    <m/>
    <m/>
    <m/>
    <s v="I"/>
    <s v="A &amp; B"/>
    <m/>
    <m/>
    <m/>
    <s v="No"/>
    <d v="2017-10-25T00:00:00"/>
    <m/>
    <m/>
    <m/>
    <m/>
    <m/>
  </r>
  <r>
    <n v="1893"/>
    <x v="31"/>
    <s v="Pre &amp; Post-Tyre Moulding Operator"/>
    <s v="RSC/Q2209"/>
    <n v="4"/>
    <s v="Option"/>
    <n v="1"/>
    <s v="O1: Carry out Post Cure Inflation"/>
    <n v="8"/>
    <n v="1"/>
    <n v="9"/>
    <n v="1"/>
    <s v="Class VIIIth Pass"/>
    <m/>
    <m/>
    <m/>
    <m/>
    <m/>
    <m/>
    <m/>
    <m/>
    <m/>
    <m/>
    <s v="I"/>
    <s v="A &amp; B"/>
    <m/>
    <m/>
    <m/>
    <s v="No"/>
    <d v="2017-10-25T00:00:00"/>
    <m/>
    <m/>
    <m/>
    <m/>
    <m/>
  </r>
  <r>
    <n v="1894"/>
    <x v="31"/>
    <s v="Lab Chemist-Rubber"/>
    <s v="RSC/Q2301"/>
    <n v="5"/>
    <m/>
    <m/>
    <m/>
    <n v="8"/>
    <m/>
    <n v="8"/>
    <n v="1"/>
    <s v="Class XIIth Pass in Science stream"/>
    <m/>
    <m/>
    <m/>
    <m/>
    <m/>
    <m/>
    <m/>
    <m/>
    <m/>
    <m/>
    <s v="I"/>
    <s v="A"/>
    <m/>
    <m/>
    <m/>
    <s v="No"/>
    <d v="2017-10-25T00:00:00"/>
    <m/>
    <m/>
    <m/>
    <m/>
    <m/>
  </r>
  <r>
    <n v="1895"/>
    <x v="31"/>
    <s v="Rubber Product-Quality Assurance Supervisor"/>
    <s v="RSC/Q2401"/>
    <n v="6"/>
    <s v="Option"/>
    <n v="1"/>
    <s v="O1: Quality assurance of latex products"/>
    <n v="7"/>
    <n v="1"/>
    <n v="8"/>
    <n v="1"/>
    <s v="Class XIIth Pass"/>
    <m/>
    <m/>
    <m/>
    <m/>
    <m/>
    <m/>
    <m/>
    <m/>
    <m/>
    <m/>
    <s v="I"/>
    <s v="A"/>
    <m/>
    <m/>
    <m/>
    <s v="No"/>
    <d v="2017-10-25T00:00:00"/>
    <m/>
    <m/>
    <m/>
    <m/>
    <m/>
  </r>
  <r>
    <n v="1896"/>
    <x v="31"/>
    <s v="Rubber Adhesive Fabric Dipping Operator"/>
    <s v="RSC/Q2901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7"/>
    <x v="31"/>
    <s v="Assembling &amp; Curing Operator-Footwear &amp; Sports Good"/>
    <s v="RSC/Q3104"/>
    <n v="4"/>
    <m/>
    <m/>
    <m/>
    <n v="9"/>
    <m/>
    <n v="9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8"/>
    <x v="31"/>
    <s v="Latex Mixing Operator"/>
    <s v="RSC/Q3401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9"/>
    <x v="31"/>
    <s v="Rubber Foaming Machine Operator"/>
    <s v="RSC/Q3403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0"/>
    <x v="31"/>
    <s v="Latex Dipping Plant Operator"/>
    <s v="RSC/Q3404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1"/>
    <x v="31"/>
    <s v="Finishing and Packaging Operator (Latex)"/>
    <s v="RSC/Q3406"/>
    <n v="4"/>
    <m/>
    <m/>
    <m/>
    <n v="7"/>
    <m/>
    <n v="7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2"/>
    <x v="32"/>
    <s v="Armed Security Guard"/>
    <s v="SSS/Q0201"/>
    <n v="4"/>
    <m/>
    <m/>
    <m/>
    <m/>
    <m/>
    <n v="12"/>
    <n v="1"/>
    <s v="10th Class ,Trained as per PSARA requirements in QP &amp; NOS aligned syllabus"/>
    <n v="77"/>
    <n v="83"/>
    <n v="160"/>
    <m/>
    <m/>
    <m/>
    <m/>
    <m/>
    <s v="Yes"/>
    <m/>
    <m/>
    <m/>
    <m/>
    <s v="Addl Ready"/>
    <m/>
    <s v="Yes"/>
    <m/>
    <s v="6th Meeting"/>
    <m/>
    <m/>
    <m/>
    <m/>
  </r>
  <r>
    <n v="1903"/>
    <x v="32"/>
    <s v="Assignment Manager"/>
    <s v="SSS/Q0701"/>
    <n v="6"/>
    <m/>
    <m/>
    <m/>
    <m/>
    <m/>
    <n v="9"/>
    <n v="1"/>
    <s v="Graduate"/>
    <m/>
    <m/>
    <n v="350"/>
    <m/>
    <m/>
    <m/>
    <m/>
    <m/>
    <m/>
    <m/>
    <m/>
    <m/>
    <m/>
    <m/>
    <m/>
    <s v="Yes"/>
    <m/>
    <s v="8th Meeting"/>
    <m/>
    <m/>
    <m/>
    <m/>
  </r>
  <r>
    <n v="1904"/>
    <x v="32"/>
    <s v="CCTV Supervisor"/>
    <s v="SSS/Q0501"/>
    <n v="5"/>
    <m/>
    <m/>
    <m/>
    <m/>
    <m/>
    <n v="9"/>
    <n v="1"/>
    <s v="12th Class.Trained as per PSARA requirements in QP &amp; NOS aligned syllabus"/>
    <n v="100"/>
    <n v="150"/>
    <n v="250"/>
    <m/>
    <m/>
    <m/>
    <m/>
    <m/>
    <s v="Yes"/>
    <s v="Yes"/>
    <m/>
    <m/>
    <m/>
    <s v="Cat 1 (Phase 1)"/>
    <m/>
    <s v="Yes"/>
    <m/>
    <s v="7th Meeting"/>
    <m/>
    <m/>
    <m/>
    <m/>
  </r>
  <r>
    <n v="1905"/>
    <x v="32"/>
    <s v="Investigator"/>
    <s v="SSS/Q1401"/>
    <n v="4"/>
    <m/>
    <m/>
    <m/>
    <m/>
    <m/>
    <n v="7"/>
    <n v="1"/>
    <s v="12th Class"/>
    <m/>
    <m/>
    <n v="600"/>
    <m/>
    <m/>
    <m/>
    <m/>
    <m/>
    <m/>
    <m/>
    <m/>
    <m/>
    <m/>
    <m/>
    <m/>
    <s v="No"/>
    <m/>
    <m/>
    <m/>
    <m/>
    <m/>
    <m/>
  </r>
  <r>
    <n v="1906"/>
    <x v="32"/>
    <s v="Personal Security Officer"/>
    <s v="SSS/Q0401"/>
    <n v="5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s v="Yes"/>
    <m/>
    <s v="7th Meeting"/>
    <m/>
    <m/>
    <m/>
    <m/>
  </r>
  <r>
    <n v="1907"/>
    <x v="32"/>
    <s v="Security Officer"/>
    <s v="SSS/Q0601"/>
    <n v="6"/>
    <m/>
    <m/>
    <m/>
    <m/>
    <m/>
    <n v="8"/>
    <n v="1"/>
    <s v="Graduate"/>
    <m/>
    <m/>
    <n v="350"/>
    <m/>
    <m/>
    <m/>
    <m/>
    <m/>
    <m/>
    <m/>
    <m/>
    <m/>
    <m/>
    <m/>
    <m/>
    <s v="Yes"/>
    <m/>
    <m/>
    <m/>
    <m/>
    <m/>
    <m/>
  </r>
  <r>
    <n v="1908"/>
    <x v="32"/>
    <s v="Security Supervisor"/>
    <s v="SSS/Q0301"/>
    <n v="5"/>
    <m/>
    <m/>
    <m/>
    <m/>
    <m/>
    <n v="14"/>
    <n v="1"/>
    <s v="12th Class"/>
    <n v="85"/>
    <n v="95"/>
    <n v="180"/>
    <m/>
    <m/>
    <m/>
    <m/>
    <m/>
    <s v="Yes"/>
    <s v="Yes"/>
    <m/>
    <m/>
    <m/>
    <s v="Cat 1 (Phase 1)"/>
    <m/>
    <s v="Yes"/>
    <m/>
    <s v="5th Meeting"/>
    <m/>
    <m/>
    <m/>
    <m/>
  </r>
  <r>
    <n v="1909"/>
    <x v="32"/>
    <s v="Unarmed Security Guard"/>
    <s v="SSS/Q0101"/>
    <n v="4"/>
    <m/>
    <m/>
    <m/>
    <m/>
    <m/>
    <n v="11"/>
    <n v="1"/>
    <s v="VIII"/>
    <n v="80"/>
    <n v="80"/>
    <n v="160"/>
    <m/>
    <m/>
    <m/>
    <m/>
    <m/>
    <s v="Yes"/>
    <s v="Yes"/>
    <s v="II"/>
    <s v="A"/>
    <s v="Yes"/>
    <m/>
    <m/>
    <s v="Yes"/>
    <m/>
    <s v="6th Meeting"/>
    <m/>
    <m/>
    <m/>
    <m/>
  </r>
  <r>
    <n v="1910"/>
    <x v="33"/>
    <s v="Fitness Trainer"/>
    <s v="SPF/Q1102"/>
    <n v="4"/>
    <m/>
    <m/>
    <m/>
    <m/>
    <m/>
    <n v="4"/>
    <n v="1"/>
    <s v="12th Class"/>
    <n v="60"/>
    <n v="190"/>
    <n v="250"/>
    <m/>
    <m/>
    <m/>
    <m/>
    <m/>
    <s v="Yes"/>
    <s v="Yes"/>
    <s v="I"/>
    <s v="A"/>
    <s v="Yes"/>
    <m/>
    <m/>
    <s v="Yes"/>
    <m/>
    <m/>
    <m/>
    <m/>
    <m/>
    <m/>
  </r>
  <r>
    <n v="1911"/>
    <x v="33"/>
    <s v="Life Guard-Pool &amp; Beach "/>
    <s v="SPF/Q1104"/>
    <n v="4"/>
    <m/>
    <m/>
    <m/>
    <m/>
    <m/>
    <n v="3"/>
    <n v="1"/>
    <s v="10th Class /be able to swim"/>
    <n v="60"/>
    <n v="190"/>
    <n v="250"/>
    <m/>
    <m/>
    <m/>
    <m/>
    <m/>
    <s v="Yes"/>
    <s v="Yes"/>
    <s v="II"/>
    <s v="A"/>
    <s v="Yes"/>
    <m/>
    <m/>
    <s v="Yes"/>
    <m/>
    <m/>
    <m/>
    <m/>
    <m/>
    <m/>
  </r>
  <r>
    <n v="1912"/>
    <x v="33"/>
    <s v="Sports Masseur"/>
    <s v="SPF/Q1103"/>
    <n v="4"/>
    <m/>
    <m/>
    <m/>
    <m/>
    <m/>
    <n v="4"/>
    <n v="1"/>
    <s v="Class XII preferably with Biology"/>
    <n v="50"/>
    <n v="150"/>
    <n v="200"/>
    <m/>
    <m/>
    <m/>
    <m/>
    <m/>
    <s v="Yes"/>
    <s v="Yes"/>
    <s v="II"/>
    <s v="A"/>
    <s v="Yes"/>
    <m/>
    <m/>
    <s v="Yes"/>
    <m/>
    <m/>
    <m/>
    <m/>
    <m/>
    <m/>
  </r>
  <r>
    <n v="1913"/>
    <x v="33"/>
    <s v="Sports Coach"/>
    <s v="SPF/Q1101"/>
    <n v="5"/>
    <m/>
    <m/>
    <m/>
    <m/>
    <m/>
    <n v="5"/>
    <n v="1"/>
    <s v="12th Class"/>
    <m/>
    <m/>
    <n v="300"/>
    <m/>
    <m/>
    <m/>
    <m/>
    <m/>
    <m/>
    <m/>
    <m/>
    <m/>
    <m/>
    <m/>
    <m/>
    <s v="Yes"/>
    <m/>
    <m/>
    <m/>
    <m/>
    <m/>
    <m/>
  </r>
  <r>
    <n v="1914"/>
    <x v="33"/>
    <s v="Physical Activity Trainer"/>
    <s v="SPF/Q4004"/>
    <n v="4"/>
    <m/>
    <m/>
    <m/>
    <m/>
    <m/>
    <n v="7"/>
    <n v="1"/>
    <s v="Class 12th"/>
    <m/>
    <m/>
    <m/>
    <m/>
    <m/>
    <m/>
    <m/>
    <m/>
    <m/>
    <m/>
    <m/>
    <m/>
    <m/>
    <m/>
    <m/>
    <s v="No"/>
    <m/>
    <m/>
    <m/>
    <m/>
    <m/>
    <m/>
  </r>
  <r>
    <n v="1915"/>
    <x v="34"/>
    <s v="Pipe Fitter - Ship Building"/>
    <s v="SMC/Q3101"/>
    <n v="4"/>
    <m/>
    <m/>
    <m/>
    <m/>
    <m/>
    <n v="4"/>
    <n v="1"/>
    <s v="8th Class"/>
    <n v="95"/>
    <n v="115"/>
    <n v="210"/>
    <m/>
    <m/>
    <m/>
    <m/>
    <m/>
    <s v="Yes"/>
    <s v="Yes"/>
    <m/>
    <m/>
    <m/>
    <m/>
    <m/>
    <s v="Yes"/>
    <m/>
    <s v="Submitted - 26-Oct-17"/>
    <m/>
    <m/>
    <m/>
    <m/>
  </r>
  <r>
    <n v="1916"/>
    <x v="34"/>
    <s v="Technician - Installation and Commissioning (Fire Safety System)"/>
    <s v="SMC/Q7601"/>
    <n v="4"/>
    <m/>
    <m/>
    <m/>
    <m/>
    <m/>
    <n v="5"/>
    <n v="1"/>
    <s v="10th Class"/>
    <n v="132"/>
    <n v="128"/>
    <n v="260"/>
    <m/>
    <m/>
    <m/>
    <m/>
    <m/>
    <s v="Yes"/>
    <s v="Yes"/>
    <m/>
    <m/>
    <m/>
    <m/>
    <m/>
    <s v="Yes"/>
    <m/>
    <s v="Submitted - 26-Oct-17"/>
    <m/>
    <m/>
    <m/>
    <m/>
  </r>
  <r>
    <n v="1917"/>
    <x v="34"/>
    <s v="Marine Fitter and Rigger"/>
    <s v="SMC/Q 34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18"/>
    <x v="34"/>
    <s v="Lager Insulator"/>
    <s v="SMC/Q 3601"/>
    <n v="3"/>
    <m/>
    <m/>
    <m/>
    <n v="4"/>
    <m/>
    <n v="4"/>
    <n v="1"/>
    <s v="10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19"/>
    <x v="34"/>
    <s v="Technician – Ship scrapper"/>
    <s v="SMC/Q 45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0"/>
    <x v="34"/>
    <s v="Pre-cleaning technician – Shipbreaking"/>
    <s v="SMC/Q 46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1"/>
    <x v="34"/>
    <s v="Utility Hand (Skilled-Marine)"/>
    <s v="SMC/Q 4801"/>
    <n v="3"/>
    <m/>
    <m/>
    <m/>
    <n v="3"/>
    <m/>
    <n v="3"/>
    <n v="1"/>
    <s v="8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2"/>
    <x v="34"/>
    <s v="Design Engineer - Hull &amp; Structures"/>
    <s v="SMC/Q3301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s v="No"/>
    <d v="2017-09-13T00:00:00"/>
    <m/>
    <m/>
    <m/>
    <m/>
    <m/>
  </r>
  <r>
    <n v="1923"/>
    <x v="34"/>
    <s v="Design Engineer - Marine Piping &amp; Engineering"/>
    <s v="SMC/Q3801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s v="No"/>
    <d v="2017-09-13T00:00:00"/>
    <m/>
    <m/>
    <m/>
    <m/>
    <m/>
  </r>
  <r>
    <n v="1924"/>
    <x v="34"/>
    <s v="Structural Fabricator - Ship"/>
    <s v="SMC/Q4301"/>
    <n v="3"/>
    <m/>
    <m/>
    <m/>
    <n v="3"/>
    <m/>
    <n v="3"/>
    <n v="1"/>
    <s v="10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5"/>
    <x v="34"/>
    <s v="Joiner Ship"/>
    <s v="SMC/Q39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6"/>
    <x v="34"/>
    <s v="Ship Safety Inspector – Radiation and Hazardous Material"/>
    <s v="SMC/Q4901"/>
    <n v="5"/>
    <m/>
    <m/>
    <m/>
    <n v="4"/>
    <m/>
    <n v="4"/>
    <n v="1"/>
    <s v="Diploma inIndustrial Safety/health and safety environment"/>
    <m/>
    <m/>
    <m/>
    <m/>
    <m/>
    <m/>
    <m/>
    <m/>
    <m/>
    <m/>
    <s v="II"/>
    <s v="C"/>
    <m/>
    <m/>
    <m/>
    <s v="No"/>
    <d v="2017-09-13T00:00:00"/>
    <m/>
    <m/>
    <m/>
    <m/>
    <m/>
  </r>
  <r>
    <n v="1927"/>
    <x v="35"/>
    <s v="Broadband Technician"/>
    <s v="TEL/Q0102"/>
    <n v="4"/>
    <m/>
    <m/>
    <m/>
    <m/>
    <m/>
    <n v="4"/>
    <n v="1"/>
    <s v="12th Class or equivalent"/>
    <n v="120"/>
    <n v="180"/>
    <n v="300"/>
    <m/>
    <m/>
    <m/>
    <m/>
    <m/>
    <s v="Yes"/>
    <m/>
    <s v="I"/>
    <m/>
    <m/>
    <s v="Addl Ready"/>
    <m/>
    <s v="No"/>
    <m/>
    <s v="6th meeting"/>
    <m/>
    <m/>
    <m/>
    <m/>
  </r>
  <r>
    <n v="1928"/>
    <x v="35"/>
    <s v="BSS Support Engineer"/>
    <s v="TEL/Q6200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s v="No"/>
    <m/>
    <s v="6th &amp; 7th Meeting"/>
    <m/>
    <m/>
    <m/>
    <m/>
  </r>
  <r>
    <n v="1929"/>
    <x v="35"/>
    <s v="Cluster In-charge"/>
    <s v="TEL/Q4101"/>
    <n v="5"/>
    <m/>
    <m/>
    <m/>
    <m/>
    <m/>
    <n v="4"/>
    <n v="1"/>
    <s v="ITI /Diploma in Electrical/Mechanical. B.Tech or B.SC in Electrical/Mechanical"/>
    <m/>
    <m/>
    <n v="300"/>
    <m/>
    <m/>
    <m/>
    <m/>
    <m/>
    <m/>
    <m/>
    <s v="I"/>
    <m/>
    <m/>
    <m/>
    <m/>
    <s v="No"/>
    <m/>
    <s v="7th Meeting"/>
    <m/>
    <m/>
    <m/>
    <m/>
  </r>
  <r>
    <n v="1930"/>
    <x v="35"/>
    <s v="Cluster Manager"/>
    <s v="TEL/Q4102"/>
    <n v="6"/>
    <m/>
    <m/>
    <m/>
    <m/>
    <m/>
    <n v="6"/>
    <n v="1"/>
    <s v="ITI /Diploma in Technical Degree"/>
    <m/>
    <m/>
    <n v="350"/>
    <m/>
    <m/>
    <m/>
    <m/>
    <m/>
    <m/>
    <m/>
    <s v="I"/>
    <m/>
    <m/>
    <m/>
    <m/>
    <s v="No"/>
    <m/>
    <s v="7th Meeting"/>
    <m/>
    <m/>
    <m/>
    <m/>
  </r>
  <r>
    <n v="1931"/>
    <x v="35"/>
    <s v="Core Engineer"/>
    <s v="TEL/Q6201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s v="No"/>
    <m/>
    <s v="7th Meeting"/>
    <m/>
    <m/>
    <m/>
    <m/>
  </r>
  <r>
    <n v="1932"/>
    <x v="35"/>
    <s v="Customer Care Executive (Call Centre)"/>
    <s v="TEL/Q0100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3"/>
    <x v="35"/>
    <s v="Customer Care Executive (Relationship Centre)"/>
    <s v="TEL/Q0101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4"/>
    <x v="35"/>
    <s v="Customer Care Executive (Repair Centre)"/>
    <s v="TEL/Q2200"/>
    <n v="4"/>
    <m/>
    <m/>
    <m/>
    <m/>
    <m/>
    <n v="3"/>
    <n v="1"/>
    <s v="12th Class or equivalent"/>
    <n v="70"/>
    <n v="130"/>
    <n v="200"/>
    <m/>
    <m/>
    <m/>
    <m/>
    <m/>
    <s v="Yes"/>
    <m/>
    <s v="II"/>
    <m/>
    <m/>
    <s v="Cat 1 (Phase 1)"/>
    <m/>
    <s v="Yes"/>
    <m/>
    <s v="7th Meeting"/>
    <m/>
    <m/>
    <m/>
    <m/>
  </r>
  <r>
    <n v="1935"/>
    <x v="35"/>
    <s v="Distributor Sales Representative"/>
    <s v="TEL/Q2100"/>
    <n v="4"/>
    <m/>
    <m/>
    <m/>
    <m/>
    <m/>
    <n v="4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6"/>
    <x v="35"/>
    <s v="E-Waste Collector"/>
    <s v="TEL/Q2400"/>
    <n v="3"/>
    <m/>
    <m/>
    <m/>
    <m/>
    <m/>
    <n v="2"/>
    <n v="1"/>
    <s v="5th Class Pass"/>
    <m/>
    <m/>
    <n v="200"/>
    <m/>
    <m/>
    <m/>
    <m/>
    <m/>
    <m/>
    <m/>
    <s v="II"/>
    <m/>
    <m/>
    <m/>
    <m/>
    <s v="No"/>
    <m/>
    <s v="6th &amp; 7th Meeting"/>
    <m/>
    <m/>
    <m/>
    <m/>
  </r>
  <r>
    <n v="1937"/>
    <x v="35"/>
    <s v="Fault Management Engineer"/>
    <s v="TEL/Q6500"/>
    <n v="5"/>
    <m/>
    <m/>
    <m/>
    <m/>
    <m/>
    <n v="2"/>
    <n v="1"/>
    <s v="ITI/Diploma (Electronics, Computer Science, IT and related field)"/>
    <m/>
    <m/>
    <n v="300"/>
    <m/>
    <m/>
    <m/>
    <m/>
    <m/>
    <m/>
    <m/>
    <s v="I"/>
    <m/>
    <m/>
    <m/>
    <m/>
    <s v="No"/>
    <m/>
    <s v="7th Meeting"/>
    <m/>
    <m/>
    <m/>
    <m/>
  </r>
  <r>
    <n v="1938"/>
    <x v="35"/>
    <s v="Field Maintenance Engineer"/>
    <s v="TEL/Q6202"/>
    <n v="5"/>
    <m/>
    <m/>
    <m/>
    <m/>
    <m/>
    <n v="4"/>
    <n v="1"/>
    <s v="ITI / Diploma/B.E/B.Tech"/>
    <m/>
    <m/>
    <n v="300"/>
    <m/>
    <m/>
    <m/>
    <m/>
    <m/>
    <m/>
    <m/>
    <s v="I"/>
    <m/>
    <m/>
    <m/>
    <m/>
    <s v="No"/>
    <m/>
    <s v="8th Meeting"/>
    <m/>
    <m/>
    <m/>
    <m/>
  </r>
  <r>
    <n v="1939"/>
    <x v="35"/>
    <s v="Field Sales Executive-Telecom Plan &amp; Services"/>
    <s v="TEL/Q0200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40"/>
    <x v="35"/>
    <s v="Grass Root Telecom Provider (GRTP)"/>
    <s v="TEL/Q6207"/>
    <n v="4"/>
    <m/>
    <m/>
    <m/>
    <m/>
    <m/>
    <n v="3"/>
    <n v="1"/>
    <s v="12th Class"/>
    <n v="120"/>
    <n v="180"/>
    <n v="300"/>
    <m/>
    <m/>
    <m/>
    <m/>
    <m/>
    <s v="Yes"/>
    <s v="Yes"/>
    <s v="I"/>
    <m/>
    <s v="Added in June 2017"/>
    <m/>
    <m/>
    <s v="No"/>
    <m/>
    <s v="7th Meeting"/>
    <m/>
    <m/>
    <m/>
    <m/>
  </r>
  <r>
    <n v="1941"/>
    <x v="35"/>
    <s v="Handset Repair Engineer"/>
    <s v="TEL/Q2201"/>
    <n v="4"/>
    <m/>
    <m/>
    <m/>
    <m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m/>
    <s v="Yes"/>
    <s v="Yes"/>
    <s v="II"/>
    <s v="A"/>
    <s v="Yes"/>
    <m/>
    <m/>
    <s v="Yes"/>
    <m/>
    <s v="7th Meeting"/>
    <m/>
    <m/>
    <m/>
    <m/>
  </r>
  <r>
    <n v="1942"/>
    <x v="35"/>
    <s v="ICT Engineer"/>
    <s v="TEL/Q6205"/>
    <n v="6"/>
    <m/>
    <m/>
    <m/>
    <m/>
    <m/>
    <n v="4"/>
    <n v="1"/>
    <s v="Graduate in Science/Engineering/Technology    Electronics, Computer Science, and IT"/>
    <m/>
    <m/>
    <n v="350"/>
    <m/>
    <m/>
    <m/>
    <m/>
    <m/>
    <m/>
    <m/>
    <s v="I"/>
    <m/>
    <m/>
    <m/>
    <m/>
    <s v="No"/>
    <m/>
    <s v="7th Meeting"/>
    <m/>
    <m/>
    <m/>
    <m/>
  </r>
  <r>
    <n v="1943"/>
    <x v="35"/>
    <s v="ICT Technician"/>
    <s v="TEL/Q6206"/>
    <n v="4"/>
    <m/>
    <m/>
    <m/>
    <m/>
    <m/>
    <n v="4"/>
    <n v="1"/>
    <s v="10th Class  and/or ITI Diploma in Electronics, Computer Science, IT or related  fields"/>
    <n v="120"/>
    <n v="180"/>
    <n v="300"/>
    <m/>
    <m/>
    <m/>
    <m/>
    <m/>
    <s v="Yes"/>
    <m/>
    <s v="I"/>
    <m/>
    <m/>
    <m/>
    <m/>
    <s v="No"/>
    <m/>
    <s v="7th Meeting"/>
    <m/>
    <m/>
    <m/>
    <m/>
  </r>
  <r>
    <n v="1944"/>
    <x v="35"/>
    <s v="Infrastructure Engineer"/>
    <s v="TEL/Q6100"/>
    <n v="5"/>
    <m/>
    <m/>
    <m/>
    <m/>
    <m/>
    <n v="4"/>
    <n v="1"/>
    <s v="ITI/ Diploma"/>
    <m/>
    <m/>
    <n v="300"/>
    <m/>
    <m/>
    <m/>
    <m/>
    <m/>
    <m/>
    <m/>
    <s v="I"/>
    <m/>
    <m/>
    <m/>
    <m/>
    <s v="No"/>
    <m/>
    <s v="8th Meeting"/>
    <m/>
    <m/>
    <m/>
    <m/>
  </r>
  <r>
    <n v="1945"/>
    <x v="35"/>
    <s v="Installation Engineer L2 &amp; L3"/>
    <s v="TEL/Q6301"/>
    <n v="5"/>
    <m/>
    <m/>
    <m/>
    <m/>
    <m/>
    <n v="3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46"/>
    <x v="35"/>
    <s v="Installation Engineer SDH &amp; DWDM"/>
    <s v="TEL/Q6300"/>
    <n v="5"/>
    <m/>
    <m/>
    <m/>
    <m/>
    <m/>
    <n v="3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47"/>
    <x v="35"/>
    <s v="Telecom -In-store promoter"/>
    <s v="TEL/Q2101"/>
    <n v="4"/>
    <m/>
    <m/>
    <m/>
    <m/>
    <m/>
    <n v="3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48"/>
    <x v="35"/>
    <s v="Network Engineer"/>
    <s v="TEL/Q6209"/>
    <n v="4"/>
    <m/>
    <m/>
    <m/>
    <m/>
    <m/>
    <n v="4"/>
    <n v="1"/>
    <s v="Diploma/ITI"/>
    <m/>
    <m/>
    <n v="200"/>
    <m/>
    <m/>
    <m/>
    <m/>
    <m/>
    <m/>
    <m/>
    <s v="I"/>
    <m/>
    <m/>
    <m/>
    <m/>
    <s v="No"/>
    <m/>
    <m/>
    <m/>
    <m/>
    <m/>
    <m/>
  </r>
  <r>
    <n v="1949"/>
    <x v="35"/>
    <s v="Network Management Engineer "/>
    <s v="TEL/Q6302"/>
    <n v="5"/>
    <m/>
    <m/>
    <m/>
    <m/>
    <m/>
    <n v="4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50"/>
    <x v="35"/>
    <s v="Optical Fiber Splicer"/>
    <s v="TEL/Q6400"/>
    <n v="3"/>
    <m/>
    <m/>
    <m/>
    <m/>
    <m/>
    <n v="2"/>
    <n v="1"/>
    <s v="8th Class"/>
    <n v="110"/>
    <n v="190"/>
    <n v="300"/>
    <m/>
    <m/>
    <m/>
    <m/>
    <m/>
    <s v="Yes"/>
    <m/>
    <s v="I"/>
    <m/>
    <m/>
    <s v="Addl Ready"/>
    <m/>
    <s v="No"/>
    <m/>
    <s v="7th Meeting"/>
    <m/>
    <m/>
    <m/>
    <m/>
  </r>
  <r>
    <n v="1951"/>
    <x v="35"/>
    <s v="Optical Fiber Technician"/>
    <s v="TEL/Q6401"/>
    <n v="4"/>
    <m/>
    <m/>
    <m/>
    <m/>
    <m/>
    <n v="3"/>
    <n v="1"/>
    <s v="Class VIII"/>
    <n v="150"/>
    <n v="150"/>
    <n v="300"/>
    <m/>
    <m/>
    <m/>
    <m/>
    <m/>
    <s v="Yes"/>
    <s v="Yes"/>
    <s v="I"/>
    <s v="A"/>
    <s v="Yes"/>
    <m/>
    <m/>
    <s v="Yes"/>
    <m/>
    <s v="7th Meeting"/>
    <m/>
    <m/>
    <m/>
    <m/>
  </r>
  <r>
    <n v="1952"/>
    <x v="35"/>
    <s v="Product Specialist Engineer"/>
    <s v="TEL/Q6204"/>
    <n v="5"/>
    <m/>
    <m/>
    <m/>
    <m/>
    <m/>
    <n v="3"/>
    <n v="1"/>
    <s v="Bachelor of Technology (Electronics, Computer Science, IT and related field) "/>
    <m/>
    <m/>
    <n v="300"/>
    <m/>
    <m/>
    <m/>
    <m/>
    <m/>
    <m/>
    <m/>
    <s v="I"/>
    <m/>
    <m/>
    <m/>
    <m/>
    <s v="No"/>
    <m/>
    <s v="8th Meeting"/>
    <m/>
    <m/>
    <m/>
    <m/>
  </r>
  <r>
    <n v="1953"/>
    <x v="35"/>
    <s v="RF Site Surveyor"/>
    <s v="TEL/Q4103"/>
    <n v="4"/>
    <m/>
    <m/>
    <m/>
    <m/>
    <m/>
    <n v="3"/>
    <n v="1"/>
    <s v="12th Class, Preferably"/>
    <n v="85"/>
    <n v="115"/>
    <n v="200"/>
    <m/>
    <m/>
    <m/>
    <m/>
    <m/>
    <s v="Yes"/>
    <m/>
    <s v="I"/>
    <m/>
    <m/>
    <m/>
    <m/>
    <s v="No"/>
    <m/>
    <s v="8th Meeting"/>
    <m/>
    <m/>
    <m/>
    <m/>
  </r>
  <r>
    <n v="1954"/>
    <x v="35"/>
    <s v="Sales Executive (Broadband)"/>
    <s v="TEL/Q0201"/>
    <n v="4"/>
    <m/>
    <m/>
    <m/>
    <m/>
    <m/>
    <n v="4"/>
    <n v="1"/>
    <s v="Graduate in any stream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955"/>
    <x v="35"/>
    <s v="Telecom Board Bring-Up Engineer"/>
    <s v="TEL/Q2302"/>
    <n v="3"/>
    <m/>
    <m/>
    <m/>
    <m/>
    <m/>
    <n v="4"/>
    <n v="1"/>
    <s v="10th Class"/>
    <m/>
    <m/>
    <n v="225"/>
    <m/>
    <m/>
    <m/>
    <m/>
    <m/>
    <m/>
    <m/>
    <s v="II"/>
    <m/>
    <m/>
    <m/>
    <m/>
    <s v="No"/>
    <m/>
    <s v="8th Meeting"/>
    <m/>
    <m/>
    <m/>
    <m/>
  </r>
  <r>
    <n v="1956"/>
    <x v="35"/>
    <s v="Telecom Embedded Hardware Developer"/>
    <s v="TEL/Q2303"/>
    <n v="4"/>
    <m/>
    <m/>
    <m/>
    <m/>
    <m/>
    <n v="3"/>
    <n v="1"/>
    <s v="Diploma(Electrical/ Electronics/ Computer Science)"/>
    <n v="140"/>
    <n v="210"/>
    <n v="350"/>
    <m/>
    <m/>
    <m/>
    <m/>
    <m/>
    <s v="Yes"/>
    <m/>
    <s v="II"/>
    <m/>
    <m/>
    <m/>
    <m/>
    <s v="No"/>
    <m/>
    <s v="8th Meeting"/>
    <m/>
    <m/>
    <m/>
    <m/>
  </r>
  <r>
    <n v="1957"/>
    <x v="35"/>
    <s v="Telecom Network Security Technician"/>
    <s v="TEL/Q6208"/>
    <n v="3"/>
    <m/>
    <m/>
    <m/>
    <m/>
    <m/>
    <n v="3"/>
    <n v="1"/>
    <s v="ITI (IT related streams)"/>
    <m/>
    <m/>
    <n v="200"/>
    <m/>
    <m/>
    <m/>
    <m/>
    <m/>
    <m/>
    <m/>
    <s v="I"/>
    <m/>
    <m/>
    <m/>
    <m/>
    <s v="No"/>
    <m/>
    <m/>
    <m/>
    <m/>
    <m/>
    <m/>
  </r>
  <r>
    <n v="1958"/>
    <x v="35"/>
    <s v="Telecom Terminal Equipment Application Developer (Android Application)"/>
    <s v="TEL/Q2300"/>
    <n v="4"/>
    <m/>
    <m/>
    <m/>
    <m/>
    <m/>
    <n v="4"/>
    <n v="1"/>
    <s v="12th Class,  preferably"/>
    <n v="80"/>
    <n v="170"/>
    <n v="250"/>
    <m/>
    <m/>
    <m/>
    <m/>
    <m/>
    <s v="Yes"/>
    <s v="Yes"/>
    <s v="II"/>
    <s v="A"/>
    <s v="Yes"/>
    <m/>
    <m/>
    <s v="Yes"/>
    <m/>
    <s v="8th Meeting"/>
    <m/>
    <m/>
    <m/>
    <m/>
  </r>
  <r>
    <n v="1959"/>
    <x v="35"/>
    <s v="Telecom Terminal Equipment Application Developer (Native Application)"/>
    <s v="TEL/Q2301"/>
    <n v="4"/>
    <m/>
    <m/>
    <m/>
    <m/>
    <m/>
    <n v="3"/>
    <n v="1"/>
    <s v="10th Class"/>
    <n v="80"/>
    <n v="170"/>
    <n v="250"/>
    <m/>
    <m/>
    <m/>
    <m/>
    <m/>
    <s v="Yes"/>
    <m/>
    <s v="II"/>
    <m/>
    <m/>
    <m/>
    <m/>
    <s v="No"/>
    <m/>
    <s v="8th Meeting"/>
    <m/>
    <m/>
    <m/>
    <m/>
  </r>
  <r>
    <n v="1960"/>
    <x v="35"/>
    <s v="Telecom Tower / Bay Installation Supervisor"/>
    <s v="TEL/Q4104"/>
    <n v="4"/>
    <m/>
    <m/>
    <m/>
    <m/>
    <m/>
    <n v="4"/>
    <n v="1"/>
    <s v="ITI"/>
    <m/>
    <m/>
    <n v="350"/>
    <m/>
    <m/>
    <m/>
    <m/>
    <m/>
    <m/>
    <m/>
    <s v="I"/>
    <m/>
    <m/>
    <m/>
    <m/>
    <s v="No"/>
    <m/>
    <s v="8th Meeting"/>
    <m/>
    <m/>
    <m/>
    <m/>
  </r>
  <r>
    <n v="1961"/>
    <x v="35"/>
    <s v="Territory Sales Manager (Broadband)"/>
    <s v="TEL/Q0204"/>
    <n v="7"/>
    <m/>
    <m/>
    <m/>
    <m/>
    <m/>
    <n v="4"/>
    <n v="1"/>
    <s v="Graduate in any discipline"/>
    <m/>
    <m/>
    <n v="400"/>
    <m/>
    <m/>
    <m/>
    <m/>
    <m/>
    <m/>
    <m/>
    <s v="II"/>
    <m/>
    <m/>
    <m/>
    <m/>
    <s v="No"/>
    <m/>
    <s v="7th Meeting"/>
    <m/>
    <m/>
    <m/>
    <m/>
  </r>
  <r>
    <n v="1962"/>
    <x v="35"/>
    <s v="Territory Sales Manager (Prepaid)"/>
    <s v="TEL/Q0203"/>
    <n v="7"/>
    <m/>
    <m/>
    <m/>
    <m/>
    <m/>
    <n v="4"/>
    <n v="1"/>
    <s v="Graduate in any discipline"/>
    <m/>
    <m/>
    <n v="400"/>
    <m/>
    <m/>
    <m/>
    <m/>
    <m/>
    <m/>
    <m/>
    <s v="II"/>
    <m/>
    <m/>
    <m/>
    <m/>
    <s v="No"/>
    <m/>
    <s v="8th Meeting"/>
    <m/>
    <m/>
    <m/>
    <m/>
  </r>
  <r>
    <n v="1963"/>
    <x v="35"/>
    <s v="Telecom- Tower Technician"/>
    <s v="TEL/Q4100"/>
    <n v="4"/>
    <m/>
    <m/>
    <m/>
    <m/>
    <m/>
    <n v="5"/>
    <n v="1"/>
    <s v="12th Class and/or ITI Diploma in Electrical/Mechanical"/>
    <n v="120"/>
    <n v="180"/>
    <n v="300"/>
    <m/>
    <m/>
    <m/>
    <m/>
    <m/>
    <s v="Yes"/>
    <s v="Yes"/>
    <s v="I"/>
    <s v="A"/>
    <s v="Yes"/>
    <m/>
    <m/>
    <s v="Yes"/>
    <m/>
    <s v="8th Meeting"/>
    <m/>
    <m/>
    <m/>
    <m/>
  </r>
  <r>
    <n v="1964"/>
    <x v="35"/>
    <s v="Transmission Engineer"/>
    <s v="TEL/Q6203"/>
    <n v="6"/>
    <m/>
    <m/>
    <m/>
    <m/>
    <m/>
    <n v="3"/>
    <n v="1"/>
    <s v="Diploma"/>
    <m/>
    <m/>
    <n v="350"/>
    <m/>
    <m/>
    <m/>
    <m/>
    <m/>
    <m/>
    <m/>
    <s v="I"/>
    <m/>
    <m/>
    <m/>
    <m/>
    <s v="No"/>
    <m/>
    <s v="8th Meeting"/>
    <m/>
    <m/>
    <m/>
    <m/>
  </r>
  <r>
    <n v="1965"/>
    <x v="35"/>
    <s v="Wireless Technician"/>
    <s v="TEL/Q4105"/>
    <n v="4"/>
    <m/>
    <m/>
    <m/>
    <m/>
    <m/>
    <n v="4"/>
    <n v="1"/>
    <s v="12th Class, Preferably"/>
    <m/>
    <m/>
    <n v="300"/>
    <m/>
    <m/>
    <m/>
    <m/>
    <m/>
    <m/>
    <m/>
    <s v="I"/>
    <m/>
    <m/>
    <m/>
    <m/>
    <s v="No"/>
    <m/>
    <m/>
    <m/>
    <m/>
    <m/>
    <m/>
  </r>
  <r>
    <n v="1966"/>
    <x v="35"/>
    <s v="Telecom Technician - IoT Device/System (Installation &amp; M2M Communication Setup)"/>
    <s v="TEL/Q6210"/>
    <n v="4"/>
    <m/>
    <m/>
    <m/>
    <m/>
    <m/>
    <n v="4"/>
    <n v="1"/>
    <s v="ITI/Diploma"/>
    <m/>
    <m/>
    <n v="300"/>
    <m/>
    <m/>
    <m/>
    <m/>
    <m/>
    <m/>
    <m/>
    <s v="I"/>
    <s v="A"/>
    <m/>
    <m/>
    <m/>
    <s v="No"/>
    <m/>
    <m/>
    <m/>
    <m/>
    <m/>
    <m/>
  </r>
  <r>
    <n v="1967"/>
    <x v="35"/>
    <s v="Drive Test Engineer"/>
    <s v="TEL/Q6211"/>
    <n v="5"/>
    <m/>
    <m/>
    <m/>
    <m/>
    <m/>
    <n v="5"/>
    <n v="1"/>
    <s v="ITI, Diploma"/>
    <m/>
    <m/>
    <m/>
    <m/>
    <m/>
    <m/>
    <m/>
    <m/>
    <m/>
    <m/>
    <s v="I"/>
    <s v="A"/>
    <m/>
    <m/>
    <m/>
    <m/>
    <d v="2017-11-10T00:00:00"/>
    <m/>
    <m/>
    <m/>
    <m/>
    <m/>
  </r>
  <r>
    <n v="1968"/>
    <x v="35"/>
    <s v="Outside Plant Fiber Installation, Testing and Commissioning Supervisor"/>
    <s v="TEL/Q4107"/>
    <n v="5"/>
    <m/>
    <m/>
    <m/>
    <m/>
    <m/>
    <n v="6"/>
    <n v="1"/>
    <s v="10+2 or OFT QP certified with one-year experience."/>
    <m/>
    <m/>
    <m/>
    <m/>
    <m/>
    <m/>
    <m/>
    <m/>
    <m/>
    <m/>
    <s v="I"/>
    <s v="A"/>
    <m/>
    <m/>
    <m/>
    <m/>
    <d v="2017-11-10T00:00:00"/>
    <m/>
    <m/>
    <m/>
    <m/>
    <m/>
  </r>
  <r>
    <n v="1969"/>
    <x v="35"/>
    <s v="Line Assembler - Telecom Products"/>
    <s v="TEL/Q2502"/>
    <n v="4"/>
    <m/>
    <m/>
    <m/>
    <m/>
    <m/>
    <n v="4"/>
    <n v="1"/>
    <s v="ITI/Diploma or Qualified on Handset Repair Eng QP with 1 yr exp."/>
    <m/>
    <m/>
    <m/>
    <m/>
    <m/>
    <m/>
    <m/>
    <m/>
    <m/>
    <m/>
    <s v="II"/>
    <s v="A"/>
    <m/>
    <m/>
    <m/>
    <m/>
    <d v="2017-11-10T00:00:00"/>
    <m/>
    <m/>
    <m/>
    <m/>
    <m/>
  </r>
  <r>
    <n v="1970"/>
    <x v="35"/>
    <s v="Hand Soldering Technician Telecom Board"/>
    <s v="TEL/Q2500"/>
    <n v="4"/>
    <m/>
    <m/>
    <m/>
    <m/>
    <m/>
    <n v="4"/>
    <n v="1"/>
    <s v="10+2"/>
    <m/>
    <m/>
    <m/>
    <m/>
    <m/>
    <m/>
    <m/>
    <m/>
    <m/>
    <m/>
    <s v="II"/>
    <s v="A"/>
    <m/>
    <m/>
    <m/>
    <m/>
    <d v="2017-11-10T00:00:00"/>
    <m/>
    <m/>
    <m/>
    <m/>
    <m/>
  </r>
  <r>
    <n v="1971"/>
    <x v="35"/>
    <s v="Surface Mount Technology Technician"/>
    <s v="TEL/Q2501"/>
    <n v="4"/>
    <m/>
    <m/>
    <m/>
    <m/>
    <m/>
    <n v="5"/>
    <n v="1"/>
    <s v="ITI"/>
    <m/>
    <m/>
    <m/>
    <m/>
    <m/>
    <m/>
    <m/>
    <m/>
    <m/>
    <m/>
    <s v="II"/>
    <s v="A"/>
    <m/>
    <m/>
    <m/>
    <m/>
    <d v="2017-11-10T00:00:00"/>
    <m/>
    <m/>
    <m/>
    <m/>
    <m/>
  </r>
  <r>
    <n v="1972"/>
    <x v="36"/>
    <s v="Autoconer Tenter "/>
    <s v="TSC/Q0301"/>
    <n v="4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8th Meeting"/>
    <m/>
    <m/>
    <m/>
    <m/>
  </r>
  <r>
    <n v="1973"/>
    <x v="36"/>
    <s v="Automatic shuttle loom operator"/>
    <s v="TSC/Q2201"/>
    <n v="4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m/>
    <s v="I"/>
    <m/>
    <m/>
    <m/>
    <m/>
    <s v="Yes"/>
    <m/>
    <s v="8th Meeting"/>
    <m/>
    <m/>
    <m/>
    <m/>
  </r>
  <r>
    <n v="1974"/>
    <x v="36"/>
    <s v="Balloon Squeezer Machine Operator "/>
    <s v="TSC/Q5501"/>
    <n v="4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m/>
    <s v="Yes"/>
    <m/>
    <s v="I"/>
    <m/>
    <m/>
    <m/>
    <m/>
    <s v="Yes"/>
    <m/>
    <s v="9th Meeting"/>
    <m/>
    <m/>
    <m/>
    <m/>
  </r>
  <r>
    <n v="1975"/>
    <x v="36"/>
    <s v="Beam Carrier - Loader"/>
    <s v="TSC/Q2601"/>
    <n v="3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m/>
    <s v="I"/>
    <m/>
    <m/>
    <m/>
    <m/>
    <s v="Yes"/>
    <m/>
    <s v="8th Meeting"/>
    <m/>
    <m/>
    <m/>
    <m/>
  </r>
  <r>
    <n v="1976"/>
    <x v="36"/>
    <s v="Blowroom Operator"/>
    <s v="TSC/Q0101"/>
    <n v="4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m/>
    <s v="Yes"/>
    <m/>
    <s v="I"/>
    <m/>
    <m/>
    <m/>
    <m/>
    <s v="Yes"/>
    <m/>
    <s v="8th Meeting"/>
    <m/>
    <m/>
    <m/>
    <m/>
  </r>
  <r>
    <n v="1977"/>
    <x v="36"/>
    <s v="Calendaring Machine Operator"/>
    <s v="TSC/Q5402"/>
    <n v="4"/>
    <m/>
    <m/>
    <m/>
    <m/>
    <m/>
    <n v="7"/>
    <n v="1"/>
    <s v="Minimum Age - 14 Years ; Preferable Qualification shall be 10th Pass."/>
    <n v="70"/>
    <n v="230"/>
    <n v="300"/>
    <m/>
    <m/>
    <m/>
    <m/>
    <m/>
    <s v="Yes"/>
    <m/>
    <s v="I"/>
    <m/>
    <m/>
    <m/>
    <m/>
    <s v="Yes"/>
    <m/>
    <s v="9th Meeting"/>
    <m/>
    <m/>
    <m/>
    <m/>
  </r>
  <r>
    <n v="1978"/>
    <x v="36"/>
    <s v="Card Puncher (Automatic Machine)"/>
    <s v="TSC/Q7401"/>
    <n v="3"/>
    <m/>
    <m/>
    <m/>
    <m/>
    <m/>
    <n v="5"/>
    <n v="1"/>
    <s v="8th Class pass, preferably"/>
    <n v="100"/>
    <n v="200"/>
    <n v="300"/>
    <m/>
    <m/>
    <m/>
    <m/>
    <m/>
    <s v="Yes"/>
    <m/>
    <s v="I"/>
    <m/>
    <m/>
    <m/>
    <m/>
    <s v="Yes"/>
    <m/>
    <s v="15th Meeting"/>
    <m/>
    <m/>
    <m/>
    <m/>
  </r>
  <r>
    <n v="1979"/>
    <x v="36"/>
    <s v="Carding Operator"/>
    <s v="TSC/Q0102"/>
    <n v="4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80"/>
    <x v="36"/>
    <s v="Combing operator"/>
    <s v="TSC/Q0104"/>
    <n v="4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81"/>
    <x v="36"/>
    <s v="Combing Preparatory operator"/>
    <s v="TSC/Q0103"/>
    <n v="4"/>
    <m/>
    <m/>
    <m/>
    <m/>
    <m/>
    <n v="7"/>
    <n v="1"/>
    <s v="5th Class ,Preferably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1982"/>
    <x v="36"/>
    <s v="Compacting Machine Operator"/>
    <s v="TSC/Q5503"/>
    <n v="4"/>
    <m/>
    <m/>
    <m/>
    <m/>
    <m/>
    <n v="7"/>
    <n v="1"/>
    <s v="10th Class ,Preferably"/>
    <n v="73.5"/>
    <n v="226.5"/>
    <n v="300"/>
    <m/>
    <m/>
    <m/>
    <m/>
    <m/>
    <s v="Yes"/>
    <m/>
    <s v="I"/>
    <m/>
    <m/>
    <m/>
    <m/>
    <s v="Yes"/>
    <m/>
    <s v="9th Meeting"/>
    <m/>
    <m/>
    <m/>
    <m/>
  </r>
  <r>
    <n v="1983"/>
    <x v="36"/>
    <s v="Cone winder cum pirn winder"/>
    <s v="TSC/Q7301"/>
    <n v="3"/>
    <m/>
    <m/>
    <m/>
    <m/>
    <m/>
    <n v="5"/>
    <n v="1"/>
    <s v="8th Class, Preferably"/>
    <m/>
    <m/>
    <n v="300"/>
    <m/>
    <m/>
    <m/>
    <m/>
    <m/>
    <m/>
    <m/>
    <s v="I"/>
    <m/>
    <m/>
    <m/>
    <m/>
    <s v="Yes"/>
    <m/>
    <s v="11th Meeting"/>
    <m/>
    <m/>
    <m/>
    <m/>
  </r>
  <r>
    <n v="1984"/>
    <x v="36"/>
    <s v="Cone Winding Operator"/>
    <s v="TSC/Q0302"/>
    <n v="4"/>
    <m/>
    <m/>
    <m/>
    <m/>
    <m/>
    <n v="8"/>
    <n v="1"/>
    <s v="5th Class ,Preferably"/>
    <n v="100"/>
    <n v="200"/>
    <n v="300"/>
    <m/>
    <m/>
    <m/>
    <m/>
    <m/>
    <s v="Yes"/>
    <s v="Yes"/>
    <s v="I"/>
    <m/>
    <m/>
    <m/>
    <m/>
    <s v="Yes"/>
    <m/>
    <s v="9th Meeting"/>
    <m/>
    <m/>
    <m/>
    <m/>
  </r>
  <r>
    <n v="1985"/>
    <x v="36"/>
    <s v="Continuous Bleaching Range Operator"/>
    <s v="TSC/Q5102"/>
    <n v="4"/>
    <m/>
    <m/>
    <m/>
    <m/>
    <m/>
    <n v="7"/>
    <n v="1"/>
    <s v="10th Class ,Preferably ITI Certificate"/>
    <m/>
    <m/>
    <n v="300"/>
    <m/>
    <m/>
    <m/>
    <m/>
    <m/>
    <m/>
    <m/>
    <s v="I"/>
    <m/>
    <m/>
    <m/>
    <m/>
    <s v="Yes"/>
    <m/>
    <s v="9th Meeting"/>
    <m/>
    <m/>
    <m/>
    <m/>
  </r>
  <r>
    <n v="1986"/>
    <x v="36"/>
    <s v="Drawframe Operator"/>
    <s v="TSC/Q0105"/>
    <n v="4"/>
    <m/>
    <m/>
    <m/>
    <m/>
    <m/>
    <n v="7"/>
    <n v="1"/>
    <s v="5th Class ,Preferably"/>
    <n v="100"/>
    <n v="200"/>
    <n v="300"/>
    <m/>
    <m/>
    <m/>
    <m/>
    <m/>
    <s v="Yes"/>
    <s v="Yes"/>
    <s v="I"/>
    <m/>
    <m/>
    <m/>
    <m/>
    <s v="Yes"/>
    <m/>
    <s v="9th Meeting"/>
    <m/>
    <m/>
    <m/>
    <m/>
  </r>
  <r>
    <n v="1987"/>
    <x v="36"/>
    <s v="Drying Range Machine Operator"/>
    <s v="TSC/Q5302"/>
    <n v="4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m/>
    <s v="I"/>
    <m/>
    <m/>
    <m/>
    <m/>
    <s v="Yes"/>
    <m/>
    <s v="9th Meeting"/>
    <m/>
    <m/>
    <m/>
    <m/>
  </r>
  <r>
    <n v="1988"/>
    <x v="36"/>
    <s v="Dyestuff &amp; Chemical Preparation Operator"/>
    <s v="TSC/Q5205"/>
    <n v="4"/>
    <m/>
    <m/>
    <m/>
    <m/>
    <m/>
    <n v="8"/>
    <n v="1"/>
    <s v="Minimum Age - 14 Years ; Preferable Qualification shall be 10th Pass."/>
    <n v="74.5"/>
    <n v="225.5"/>
    <n v="300"/>
    <m/>
    <m/>
    <m/>
    <m/>
    <m/>
    <s v="Yes"/>
    <m/>
    <s v="I"/>
    <m/>
    <m/>
    <s v="Addl Ready"/>
    <m/>
    <s v="Yes"/>
    <m/>
    <s v="9th Meeting"/>
    <m/>
    <m/>
    <m/>
    <m/>
  </r>
  <r>
    <n v="1989"/>
    <x v="36"/>
    <s v="Fabric Checker"/>
    <s v="TSC/Q2301"/>
    <n v="4"/>
    <m/>
    <m/>
    <m/>
    <m/>
    <m/>
    <n v="6"/>
    <n v="1"/>
    <s v="Preferably Class 10th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1990"/>
    <x v="36"/>
    <s v="Fabric Mender"/>
    <s v="TSC/Q2302"/>
    <n v="3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91"/>
    <x v="36"/>
    <s v="Finishing Machine Operator (Zero-Zero/Compacting)"/>
    <s v="TSC/Q5403"/>
    <n v="4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m/>
    <s v="I"/>
    <m/>
    <m/>
    <m/>
    <m/>
    <s v="Yes"/>
    <m/>
    <s v="9th Meeting"/>
    <m/>
    <m/>
    <m/>
    <m/>
  </r>
  <r>
    <n v="1992"/>
    <x v="36"/>
    <s v="Fitter - Auto loom Weaving Machine"/>
    <s v="TSC/Q2402"/>
    <n v="5"/>
    <m/>
    <m/>
    <m/>
    <m/>
    <m/>
    <n v="6"/>
    <n v="1"/>
    <s v="Minimum Age - 14 Years ;  Preferable Qualification shall be 10th Pass with training in weaving department."/>
    <n v="126.5"/>
    <n v="273.5"/>
    <n v="400"/>
    <m/>
    <m/>
    <m/>
    <m/>
    <m/>
    <s v="Yes"/>
    <m/>
    <s v="I"/>
    <m/>
    <m/>
    <m/>
    <m/>
    <s v="Yes"/>
    <m/>
    <s v="9th Meeting"/>
    <m/>
    <m/>
    <m/>
    <m/>
  </r>
  <r>
    <n v="1993"/>
    <x v="36"/>
    <s v="Fitter - Post Spinning"/>
    <s v="TSC/Q0403"/>
    <n v="5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m/>
    <s v="Yes"/>
    <m/>
    <s v="I"/>
    <m/>
    <m/>
    <m/>
    <m/>
    <s v="Yes"/>
    <m/>
    <s v="8th Meeting"/>
    <m/>
    <m/>
    <m/>
    <m/>
  </r>
  <r>
    <n v="1994"/>
    <x v="36"/>
    <s v="Fitter - Processing"/>
    <s v="TSC/Q5701"/>
    <n v="5"/>
    <m/>
    <m/>
    <m/>
    <m/>
    <m/>
    <n v="7"/>
    <n v="1"/>
    <s v="Preferable Qualification shall be 5th Pass with 1  2 years experience in a Textile Mill."/>
    <m/>
    <m/>
    <n v="400"/>
    <m/>
    <m/>
    <m/>
    <m/>
    <m/>
    <m/>
    <m/>
    <s v="I"/>
    <m/>
    <m/>
    <m/>
    <m/>
    <s v="Yes"/>
    <m/>
    <s v="8th Meeting"/>
    <m/>
    <m/>
    <m/>
    <m/>
  </r>
  <r>
    <n v="1995"/>
    <x v="36"/>
    <s v="Fitter - Ring Spinning"/>
    <s v="TSC/Q0402"/>
    <n v="5"/>
    <m/>
    <m/>
    <m/>
    <m/>
    <m/>
    <n v="9"/>
    <n v="1"/>
    <s v="Preferable Qualification shall be 10th Pass with 1  2 years experience in a Textile Mill."/>
    <n v="90"/>
    <n v="210"/>
    <n v="300"/>
    <m/>
    <m/>
    <m/>
    <m/>
    <m/>
    <s v="Yes"/>
    <m/>
    <s v="I"/>
    <m/>
    <m/>
    <m/>
    <m/>
    <s v="Yes"/>
    <m/>
    <s v="8th Meeting"/>
    <m/>
    <m/>
    <m/>
    <m/>
  </r>
  <r>
    <n v="1996"/>
    <x v="36"/>
    <s v="Fitter - Shuttle less Weaving Machine: Air-Jet"/>
    <s v="TSC/Q2405"/>
    <n v="5"/>
    <m/>
    <m/>
    <m/>
    <m/>
    <m/>
    <n v="6"/>
    <n v="1"/>
    <s v="Preferable Qualification shall be 8th Pass with 1  2 years experience in a Textile Mill."/>
    <n v="108.5"/>
    <n v="291.5"/>
    <n v="400"/>
    <m/>
    <m/>
    <m/>
    <m/>
    <m/>
    <s v="Yes"/>
    <m/>
    <s v="I"/>
    <m/>
    <m/>
    <m/>
    <m/>
    <s v="Yes"/>
    <m/>
    <s v="9th Meeting"/>
    <m/>
    <m/>
    <m/>
    <m/>
  </r>
  <r>
    <n v="1997"/>
    <x v="36"/>
    <s v="Fitter - Shuttle less Weaving Machine: Projectile"/>
    <s v="TSC/Q2404"/>
    <n v="5"/>
    <m/>
    <m/>
    <m/>
    <m/>
    <m/>
    <n v="6"/>
    <n v="1"/>
    <s v="Preferable Qualification shall be 5th Pass with 1  2 years experience in a textile Mill."/>
    <n v="131.5"/>
    <n v="268.5"/>
    <n v="400"/>
    <m/>
    <m/>
    <m/>
    <m/>
    <m/>
    <s v="Yes"/>
    <m/>
    <s v="I"/>
    <m/>
    <m/>
    <m/>
    <m/>
    <s v="Yes"/>
    <m/>
    <s v="9th Meeting"/>
    <m/>
    <m/>
    <m/>
    <m/>
  </r>
  <r>
    <n v="1998"/>
    <x v="36"/>
    <s v="Fitter - Shuttle less Weaving Machine: Rapier"/>
    <s v="TSC/Q2403"/>
    <n v="5"/>
    <m/>
    <m/>
    <m/>
    <m/>
    <m/>
    <n v="6"/>
    <n v="1"/>
    <s v="Preferable Qualification shall be 5th Pass with 1  2 years experience in a Textile Mill."/>
    <n v="134.5"/>
    <n v="265.5"/>
    <n v="400"/>
    <m/>
    <m/>
    <m/>
    <m/>
    <m/>
    <s v="Yes"/>
    <m/>
    <s v="I"/>
    <m/>
    <m/>
    <m/>
    <m/>
    <s v="Yes"/>
    <m/>
    <s v="8th Meeting"/>
    <m/>
    <m/>
    <m/>
    <m/>
  </r>
  <r>
    <n v="1999"/>
    <x v="36"/>
    <s v="Fitter- Spinning Preparatory"/>
    <s v="TSC/Q0401"/>
    <n v="5"/>
    <m/>
    <m/>
    <m/>
    <m/>
    <m/>
    <n v="9"/>
    <n v="1"/>
    <s v="Preferable Qualification shall be 5th Pass with 1  2 years experience in a Textile Mill."/>
    <n v="135"/>
    <n v="265"/>
    <n v="400"/>
    <m/>
    <m/>
    <m/>
    <m/>
    <m/>
    <s v="Yes"/>
    <m/>
    <s v="I"/>
    <m/>
    <m/>
    <m/>
    <m/>
    <s v="Yes"/>
    <m/>
    <s v="9th Meeting"/>
    <m/>
    <m/>
    <m/>
    <m/>
  </r>
  <r>
    <n v="2000"/>
    <x v="36"/>
    <s v="Fitter - Weaving preparatory"/>
    <s v="TSC/Q2401"/>
    <n v="5"/>
    <m/>
    <m/>
    <m/>
    <m/>
    <m/>
    <n v="6"/>
    <n v="1"/>
    <s v="Minimum Age    14 Years ; Preferable Qualification shall be 5th Pass."/>
    <n v="131.5"/>
    <n v="268.5"/>
    <n v="400"/>
    <m/>
    <m/>
    <m/>
    <m/>
    <m/>
    <s v="Yes"/>
    <m/>
    <s v="I"/>
    <m/>
    <m/>
    <m/>
    <m/>
    <s v="Yes"/>
    <m/>
    <s v="9th Meeting"/>
    <m/>
    <m/>
    <m/>
    <m/>
  </r>
  <r>
    <n v="2001"/>
    <x v="36"/>
    <s v="Folding Machine Operator"/>
    <s v="TSC/Q5601"/>
    <n v="4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m/>
    <s v="Yes"/>
    <m/>
    <s v="I"/>
    <m/>
    <m/>
    <m/>
    <m/>
    <s v="Yes"/>
    <m/>
    <s v="9th Meeting"/>
    <m/>
    <m/>
    <m/>
    <m/>
  </r>
  <r>
    <n v="2002"/>
    <x v="36"/>
    <s v="Handloom Entrepreneur"/>
    <s v="TSC/Q7801"/>
    <n v="6"/>
    <m/>
    <m/>
    <m/>
    <m/>
    <m/>
    <n v="5"/>
    <n v="1"/>
    <s v="10th Class ,Preferably"/>
    <n v="163"/>
    <n v="437"/>
    <n v="600"/>
    <m/>
    <m/>
    <m/>
    <m/>
    <m/>
    <s v="Yes"/>
    <m/>
    <s v="I"/>
    <m/>
    <m/>
    <m/>
    <m/>
    <s v="Yes"/>
    <m/>
    <m/>
    <m/>
    <m/>
    <m/>
    <m/>
  </r>
  <r>
    <n v="2003"/>
    <x v="36"/>
    <s v="Hank dyer"/>
    <s v="TSC/Q7201"/>
    <n v="4"/>
    <m/>
    <m/>
    <m/>
    <m/>
    <m/>
    <n v="7"/>
    <n v="1"/>
    <s v="8th Class, Preferably"/>
    <n v="110"/>
    <n v="190"/>
    <n v="300"/>
    <m/>
    <m/>
    <m/>
    <m/>
    <m/>
    <s v="Yes"/>
    <s v="Yes"/>
    <s v="I"/>
    <s v="A"/>
    <s v="Yes"/>
    <m/>
    <m/>
    <s v="Yes"/>
    <m/>
    <s v="11TH Meeting"/>
    <m/>
    <m/>
    <m/>
    <m/>
  </r>
  <r>
    <n v="2004"/>
    <x v="36"/>
    <s v="Jacquard Harness Builder"/>
    <s v="TSC/Q7502"/>
    <n v="4"/>
    <m/>
    <m/>
    <m/>
    <m/>
    <m/>
    <n v="5"/>
    <n v="1"/>
    <s v="8th Class pass, preferably"/>
    <n v="114"/>
    <n v="186"/>
    <n v="300"/>
    <m/>
    <m/>
    <m/>
    <m/>
    <m/>
    <s v="Yes"/>
    <m/>
    <s v="I"/>
    <m/>
    <m/>
    <m/>
    <m/>
    <s v="Yes"/>
    <m/>
    <s v="15th Meeting"/>
    <m/>
    <m/>
    <m/>
    <m/>
  </r>
  <r>
    <n v="2005"/>
    <x v="36"/>
    <s v="Jacquard Weaver- Handloom"/>
    <s v="TSC/Q7306"/>
    <n v="4"/>
    <m/>
    <m/>
    <m/>
    <m/>
    <m/>
    <n v="6"/>
    <n v="1"/>
    <s v="8th Class pass, preferably"/>
    <n v="100"/>
    <n v="200"/>
    <n v="300"/>
    <m/>
    <m/>
    <m/>
    <m/>
    <m/>
    <s v="Yes"/>
    <m/>
    <s v="I"/>
    <m/>
    <m/>
    <m/>
    <m/>
    <s v="Yes"/>
    <m/>
    <s v="15th Meeting"/>
    <m/>
    <m/>
    <m/>
    <m/>
  </r>
  <r>
    <n v="2006"/>
    <x v="36"/>
    <s v="Jigger Machine Operator"/>
    <s v="TSC/Q5201"/>
    <n v="4"/>
    <m/>
    <m/>
    <m/>
    <m/>
    <m/>
    <n v="7"/>
    <n v="1"/>
    <s v="8th Class pass, preferably"/>
    <m/>
    <m/>
    <n v="300"/>
    <m/>
    <m/>
    <m/>
    <m/>
    <m/>
    <m/>
    <m/>
    <s v="I"/>
    <m/>
    <m/>
    <m/>
    <m/>
    <s v="Yes"/>
    <m/>
    <s v="9th Meeting"/>
    <s v="Yes"/>
    <d v="2017-08-23T00:00:00"/>
    <d v="2017-09-23T00:00:00"/>
    <m/>
  </r>
  <r>
    <n v="2007"/>
    <x v="36"/>
    <s v="Knitting Machine Fitter "/>
    <s v="TSC/Q4201"/>
    <n v="5"/>
    <m/>
    <m/>
    <m/>
    <m/>
    <m/>
    <n v="9"/>
    <n v="1"/>
    <s v="Minimum Age    14 Years ; Preferable Qualification shall be 12th Pass with 1  2 years experience as maintenance assistant in a textile mill."/>
    <n v="135"/>
    <n v="265"/>
    <n v="400"/>
    <m/>
    <m/>
    <m/>
    <m/>
    <m/>
    <s v="Yes"/>
    <m/>
    <s v="I"/>
    <m/>
    <m/>
    <m/>
    <m/>
    <s v="Yes"/>
    <m/>
    <s v="9th Meeting"/>
    <m/>
    <m/>
    <m/>
    <m/>
  </r>
  <r>
    <n v="2008"/>
    <x v="36"/>
    <s v="Knitting Machine Operator – Circular Knitting"/>
    <s v="TSC/Q4101"/>
    <n v="4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s v="Yes"/>
    <m/>
    <s v="9th Meeting"/>
    <m/>
    <m/>
    <m/>
    <m/>
  </r>
  <r>
    <n v="2009"/>
    <x v="36"/>
    <s v="Knitting Machine Operator – Flat Bed Knitting"/>
    <s v="TSC/Q4102"/>
    <n v="4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s v="Yes"/>
    <m/>
    <s v="9th Meeting"/>
    <m/>
    <m/>
    <m/>
    <m/>
  </r>
  <r>
    <n v="2010"/>
    <x v="36"/>
    <s v="Knitting Machine Operator – Warp Knitting"/>
    <s v="TSC/Q4103"/>
    <n v="4"/>
    <m/>
    <m/>
    <m/>
    <m/>
    <m/>
    <n v="9"/>
    <n v="1"/>
    <s v="Minimum Age    14 Years ; Preferable Qualification shall be 5th Pass"/>
    <m/>
    <m/>
    <n v="300"/>
    <m/>
    <m/>
    <m/>
    <m/>
    <m/>
    <m/>
    <m/>
    <s v="I"/>
    <m/>
    <m/>
    <m/>
    <m/>
    <s v="Yes"/>
    <m/>
    <s v="9th Meeting"/>
    <m/>
    <m/>
    <m/>
    <m/>
  </r>
  <r>
    <n v="2011"/>
    <x v="36"/>
    <s v="Knotting  Machine Operator"/>
    <s v="TSC/Q2205"/>
    <n v="4"/>
    <m/>
    <m/>
    <m/>
    <m/>
    <m/>
    <n v="6"/>
    <n v="1"/>
    <s v="Minimum Age    14 Years ; Preferable Qualification shall be 5th Pass with 1  2 years of work experience in a textile mill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2"/>
    <x v="36"/>
    <s v="Oiler-Weaving Machine Maintenance"/>
    <s v="TSC/Q2406"/>
    <n v="3"/>
    <m/>
    <m/>
    <m/>
    <m/>
    <m/>
    <n v="6"/>
    <n v="1"/>
    <s v="Minimum Age    14 Years ; Preferable Qualification shall be 10th Pass with 1  2 years experience in a Textile Mill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3"/>
    <x v="36"/>
    <s v="Open End Spinning Tenter"/>
    <s v="TSC/Q0203"/>
    <n v="4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m/>
    <s v="Yes"/>
    <s v="Yes"/>
    <s v="I"/>
    <m/>
    <m/>
    <m/>
    <m/>
    <s v="Yes"/>
    <m/>
    <s v="8th Meeting"/>
    <m/>
    <m/>
    <m/>
    <m/>
  </r>
  <r>
    <n v="2014"/>
    <x v="36"/>
    <s v="Package Dyeing Machine Operator"/>
    <s v="TSC/Q5203"/>
    <n v="4"/>
    <m/>
    <m/>
    <m/>
    <m/>
    <m/>
    <n v="7"/>
    <n v="1"/>
    <s v="Minimum Age    14 Years ; Preferable Qualification shall be 10th Pass with 1  2 years experience in a Textile Mill.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15"/>
    <x v="36"/>
    <s v="Packing Checker "/>
    <s v="TSC/Q0501"/>
    <n v="4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m/>
    <s v="Yes"/>
    <s v="Yes"/>
    <s v="I"/>
    <m/>
    <m/>
    <m/>
    <m/>
    <s v="Yes"/>
    <m/>
    <s v="8th Meeting"/>
    <m/>
    <m/>
    <m/>
    <m/>
  </r>
  <r>
    <n v="2016"/>
    <x v="36"/>
    <s v="Pirn Winding Machine Operator"/>
    <s v="TSC/Q2206"/>
    <n v="4"/>
    <m/>
    <m/>
    <m/>
    <m/>
    <m/>
    <n v="6"/>
    <n v="1"/>
    <s v="Minimum Age    14 Years ; Preferable Qualification shall be 10th Pass with 2  3 years experience in a textile processing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7"/>
    <x v="36"/>
    <s v="Power Loom Operator"/>
    <s v="TSC/Q2208"/>
    <n v="4"/>
    <m/>
    <m/>
    <m/>
    <m/>
    <m/>
    <n v="6"/>
    <n v="1"/>
    <s v="6th Class, Preferably"/>
    <m/>
    <m/>
    <n v="300"/>
    <m/>
    <m/>
    <m/>
    <m/>
    <m/>
    <m/>
    <m/>
    <s v="I"/>
    <m/>
    <m/>
    <m/>
    <m/>
    <s v="Yes"/>
    <m/>
    <s v="15th Meeting"/>
    <s v="Yes"/>
    <d v="2017-08-23T00:00:00"/>
    <d v="2017-09-23T00:00:00"/>
    <m/>
  </r>
  <r>
    <n v="2018"/>
    <x v="36"/>
    <s v="Printing Machine operator"/>
    <s v="TSC/Q5204"/>
    <n v="4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m/>
    <s v="Yes"/>
    <m/>
    <s v="I"/>
    <m/>
    <m/>
    <m/>
    <m/>
    <s v="Yes"/>
    <m/>
    <s v="9th Meeting"/>
    <m/>
    <m/>
    <m/>
    <m/>
  </r>
  <r>
    <n v="2019"/>
    <x v="36"/>
    <s v="Relax Dryer Operator "/>
    <s v="TSC/Q5502"/>
    <n v="4"/>
    <m/>
    <m/>
    <m/>
    <m/>
    <m/>
    <n v="7"/>
    <n v="1"/>
    <s v="10th Class ,Preferably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20"/>
    <x v="36"/>
    <s v="Ring Frame Doffer"/>
    <s v="TSC/Q0202"/>
    <n v="3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8th Meeting"/>
    <m/>
    <m/>
    <m/>
    <m/>
  </r>
  <r>
    <n v="2021"/>
    <x v="36"/>
    <s v="Ring Frame Tenter "/>
    <s v="TSC/Q0201"/>
    <n v="4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9th Meeting"/>
    <m/>
    <m/>
    <m/>
    <m/>
  </r>
  <r>
    <n v="2022"/>
    <x v="36"/>
    <s v="Screen preparatory operator – rotary/ flat bed"/>
    <s v="TSC/Q5206"/>
    <n v="4"/>
    <m/>
    <m/>
    <m/>
    <m/>
    <m/>
    <n v="7"/>
    <n v="1"/>
    <s v="Minimum Age    14 Years ; Preferable Qualification shall be 10th Pass."/>
    <m/>
    <m/>
    <n v="300"/>
    <m/>
    <m/>
    <m/>
    <m/>
    <m/>
    <m/>
    <m/>
    <s v="I"/>
    <m/>
    <m/>
    <m/>
    <m/>
    <s v="Yes"/>
    <m/>
    <s v="9th Meeting"/>
    <m/>
    <m/>
    <m/>
    <m/>
  </r>
  <r>
    <n v="2023"/>
    <x v="36"/>
    <s v="Shuttle less loom Fitter - water jet"/>
    <s v="TSC/Q2407"/>
    <n v="5"/>
    <m/>
    <m/>
    <m/>
    <m/>
    <m/>
    <n v="6"/>
    <n v="1"/>
    <s v="10th Class ,Preferably"/>
    <n v="122"/>
    <n v="278"/>
    <n v="400"/>
    <m/>
    <m/>
    <m/>
    <m/>
    <m/>
    <s v="Yes"/>
    <m/>
    <s v="I"/>
    <m/>
    <m/>
    <m/>
    <m/>
    <s v="Yes"/>
    <m/>
    <s v="15th Meeting"/>
    <m/>
    <m/>
    <m/>
    <m/>
  </r>
  <r>
    <n v="2024"/>
    <x v="36"/>
    <s v="Shuttle less loom weaver - water jet"/>
    <s v="TSC/Q2207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Yes"/>
    <m/>
    <s v="15th Meeting"/>
    <m/>
    <m/>
    <m/>
    <m/>
  </r>
  <r>
    <n v="2025"/>
    <x v="36"/>
    <s v="Shuttle-less Loom Weaver - Airjet"/>
    <s v="TSC/Q2204"/>
    <n v="4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m/>
    <s v="Yes"/>
    <m/>
    <s v="I"/>
    <m/>
    <m/>
    <m/>
    <m/>
    <s v="Yes"/>
    <m/>
    <s v="9th Meeting"/>
    <m/>
    <m/>
    <m/>
    <m/>
  </r>
  <r>
    <n v="2026"/>
    <x v="36"/>
    <s v="Shuttle-less Loom Weaver - Projectile"/>
    <s v="TSC/Q2202"/>
    <n v="4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27"/>
    <x v="36"/>
    <s v="Shuttle-less Loom Weaver - Rapier"/>
    <s v="TSC/Q2203"/>
    <n v="4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m/>
    <s v="Yes"/>
    <m/>
    <s v="I"/>
    <m/>
    <m/>
    <m/>
    <m/>
    <s v="Yes"/>
    <m/>
    <s v="9th Meeting"/>
    <m/>
    <m/>
    <m/>
    <m/>
  </r>
  <r>
    <n v="2028"/>
    <x v="36"/>
    <s v="Singeing &amp; De-sizing machine operator"/>
    <s v="TSC/Q5101"/>
    <n v="4"/>
    <m/>
    <m/>
    <m/>
    <m/>
    <m/>
    <n v="7"/>
    <n v="1"/>
    <s v="Minimum Age    14 Years ; Preferable Qualification shall be 10th Pass and trained in weaving department. 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29"/>
    <x v="36"/>
    <s v="Size Mixer"/>
    <s v="TSC/Q2102"/>
    <n v="4"/>
    <m/>
    <m/>
    <m/>
    <m/>
    <m/>
    <n v="6"/>
    <n v="1"/>
    <s v="Minimum Age    14 Years ; Preferable Qualification shall be 10th Pass with training in weaving preparatory department. 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30"/>
    <x v="36"/>
    <s v="Sizing Machine Operator"/>
    <s v="TSC/Q2103"/>
    <n v="4"/>
    <m/>
    <m/>
    <m/>
    <m/>
    <m/>
    <n v="6"/>
    <n v="1"/>
    <s v="Minimum Age    14 Years ; Preferable Qualification shall be 10th Pass with 1  2 years’ experience in a textile processing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31"/>
    <x v="36"/>
    <s v="Soft Flow Dyeing Machine Operator"/>
    <s v="TSC/Q5202"/>
    <n v="4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m/>
    <s v="Yes"/>
    <m/>
    <s v="I"/>
    <m/>
    <m/>
    <m/>
    <m/>
    <s v="Yes"/>
    <m/>
    <s v="9th Meeting"/>
    <m/>
    <m/>
    <m/>
    <m/>
  </r>
  <r>
    <n v="2032"/>
    <x v="36"/>
    <s v="Speed Frame Operator – Tenter &amp; Doffer"/>
    <s v="TSC/Q0106"/>
    <n v="4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m/>
    <s v="Yes"/>
    <s v="Yes"/>
    <s v="I"/>
    <m/>
    <m/>
    <m/>
    <m/>
    <s v="Yes"/>
    <m/>
    <s v="9th Meeting"/>
    <m/>
    <m/>
    <m/>
    <m/>
  </r>
  <r>
    <n v="2033"/>
    <x v="36"/>
    <s v="Stenter Machine Operator"/>
    <s v="TSC/Q5401"/>
    <n v="4"/>
    <m/>
    <m/>
    <m/>
    <m/>
    <m/>
    <n v="7"/>
    <n v="1"/>
    <s v="10th Standard, preferably"/>
    <n v="75"/>
    <n v="225"/>
    <n v="300"/>
    <m/>
    <m/>
    <m/>
    <m/>
    <m/>
    <s v="Yes"/>
    <s v="Yes"/>
    <s v="I"/>
    <s v="C"/>
    <s v="Yes"/>
    <m/>
    <m/>
    <s v="Yes"/>
    <m/>
    <s v="9th Meeting"/>
    <m/>
    <m/>
    <m/>
    <m/>
  </r>
  <r>
    <n v="2034"/>
    <x v="36"/>
    <s v="Textile Designer- Handloom Jacquard"/>
    <s v="TSC/Q7403"/>
    <n v="4"/>
    <m/>
    <m/>
    <m/>
    <m/>
    <m/>
    <n v="5"/>
    <n v="1"/>
    <s v="10th Class ,Preferably"/>
    <n v="100"/>
    <n v="200"/>
    <n v="300"/>
    <m/>
    <m/>
    <m/>
    <m/>
    <m/>
    <s v="Yes"/>
    <m/>
    <s v="I"/>
    <m/>
    <m/>
    <s v="Cat 1 (Phase 1)"/>
    <m/>
    <s v="Yes"/>
    <m/>
    <s v="15th Meeting"/>
    <m/>
    <m/>
    <m/>
    <m/>
  </r>
  <r>
    <n v="2035"/>
    <x v="36"/>
    <s v="TFO Tenter"/>
    <s v="TSC/Q0303"/>
    <n v="4"/>
    <m/>
    <m/>
    <m/>
    <m/>
    <m/>
    <n v="8"/>
    <n v="1"/>
    <s v="Minimum Age    14 Years ; Preferable Qualification shall be 10th Pass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2036"/>
    <x v="36"/>
    <s v="Two shaft Handloom Weaver"/>
    <s v="TSC/Q7303"/>
    <n v="4"/>
    <m/>
    <m/>
    <m/>
    <m/>
    <m/>
    <n v="7"/>
    <n v="1"/>
    <s v="Preferably, 8th Standard"/>
    <n v="100"/>
    <n v="200"/>
    <n v="300"/>
    <m/>
    <m/>
    <m/>
    <m/>
    <m/>
    <s v="Yes"/>
    <s v="Yes"/>
    <s v="I"/>
    <s v="A"/>
    <s v="Yes"/>
    <m/>
    <m/>
    <s v="Yes"/>
    <m/>
    <s v="11th Meeting"/>
    <s v="Yes"/>
    <d v="2018-03-31T00:00:00"/>
    <m/>
    <m/>
  </r>
  <r>
    <n v="2037"/>
    <x v="36"/>
    <s v="Warper"/>
    <s v="TSC/Q7302"/>
    <n v="3"/>
    <m/>
    <m/>
    <m/>
    <m/>
    <m/>
    <n v="7"/>
    <n v="1"/>
    <s v="8th Class pass, preferably"/>
    <n v="110"/>
    <n v="190"/>
    <n v="300"/>
    <m/>
    <m/>
    <m/>
    <m/>
    <m/>
    <s v="Yes"/>
    <s v="Yes"/>
    <s v="I"/>
    <s v="A"/>
    <s v="Yes"/>
    <m/>
    <m/>
    <s v="Yes"/>
    <m/>
    <s v="11TH Meeting"/>
    <m/>
    <m/>
    <m/>
    <m/>
  </r>
  <r>
    <n v="2038"/>
    <x v="36"/>
    <s v="Warper - Direct Warping Machine"/>
    <s v="TSC/Q2101"/>
    <n v="4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m/>
    <s v="Yes"/>
    <m/>
    <s v="I"/>
    <m/>
    <m/>
    <m/>
    <m/>
    <s v="Yes"/>
    <m/>
    <s v="9th Meeting"/>
    <m/>
    <m/>
    <m/>
    <m/>
  </r>
  <r>
    <n v="2039"/>
    <x v="36"/>
    <s v="Washing Range Operator"/>
    <s v="TSC/Q5301"/>
    <n v="4"/>
    <m/>
    <m/>
    <m/>
    <m/>
    <m/>
    <n v="7"/>
    <n v="1"/>
    <s v="Minimum Age    14 Years ;  Preferable Qualification shall be 10th Pass with training in weaving department.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40"/>
    <x v="36"/>
    <s v="Ginning Helper"/>
    <s v="TSC/Q0901"/>
    <n v="2"/>
    <m/>
    <m/>
    <m/>
    <m/>
    <m/>
    <n v="4"/>
    <n v="1"/>
    <s v="5th Standard pass, preferably"/>
    <m/>
    <m/>
    <n v="200"/>
    <m/>
    <m/>
    <m/>
    <m/>
    <m/>
    <m/>
    <m/>
    <m/>
    <m/>
    <m/>
    <m/>
    <m/>
    <s v="No"/>
    <d v="2017-05-17T00:00:00"/>
    <m/>
    <m/>
    <m/>
    <m/>
    <m/>
  </r>
  <r>
    <n v="2041"/>
    <x v="36"/>
    <s v="Assistant Cotton Grader (Ginning)"/>
    <s v="TSC/Q0902"/>
    <n v="3"/>
    <m/>
    <m/>
    <m/>
    <m/>
    <m/>
    <n v="4"/>
    <n v="1"/>
    <s v="12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2"/>
    <x v="36"/>
    <s v="Assistant Ginning Fitter"/>
    <s v="TSC/Q0903"/>
    <n v="3"/>
    <m/>
    <m/>
    <m/>
    <m/>
    <m/>
    <n v="4"/>
    <n v="1"/>
    <s v="10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3"/>
    <x v="36"/>
    <s v="Traditional Bale Press Operator"/>
    <s v="TSC/Q0904"/>
    <n v="4"/>
    <m/>
    <m/>
    <m/>
    <m/>
    <m/>
    <n v="4"/>
    <n v="1"/>
    <s v="10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4"/>
    <x v="36"/>
    <s v="Kalamkari Artisan"/>
    <s v="TSC/Q7402"/>
    <n v="4"/>
    <m/>
    <m/>
    <m/>
    <m/>
    <m/>
    <n v="5"/>
    <n v="1"/>
    <s v="8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5"/>
    <x v="36"/>
    <s v="Ikkat Artisan"/>
    <s v="TSC/Q7404"/>
    <n v="4"/>
    <m/>
    <m/>
    <m/>
    <m/>
    <m/>
    <n v="8"/>
    <n v="1"/>
    <s v="5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6"/>
    <x v="36"/>
    <s v="Twister cum Doubler - Handloom"/>
    <s v="TSC/Q7902"/>
    <n v="4"/>
    <m/>
    <m/>
    <m/>
    <m/>
    <m/>
    <n v="5"/>
    <n v="1"/>
    <s v="5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7"/>
    <x v="36"/>
    <s v="Hand Operated Knitting Machine Operator (Circular &amp; Flat)"/>
    <s v="TSC/Q7304"/>
    <n v="4"/>
    <m/>
    <m/>
    <m/>
    <m/>
    <m/>
    <n v="5"/>
    <n v="1"/>
    <s v="5th Standard pass, preferably"/>
    <m/>
    <m/>
    <m/>
    <m/>
    <m/>
    <m/>
    <m/>
    <m/>
    <m/>
    <m/>
    <s v="I"/>
    <m/>
    <m/>
    <m/>
    <m/>
    <s v="No"/>
    <d v="2017-06-14T00:00:00"/>
    <m/>
    <m/>
    <m/>
    <m/>
    <m/>
  </r>
  <r>
    <n v="2048"/>
    <x v="36"/>
    <s v="Hand Spinning Operator"/>
    <s v="TSC/Q7901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m/>
    <s v="Yes"/>
    <s v="Yes"/>
    <s v="I"/>
    <m/>
    <m/>
    <m/>
    <m/>
    <s v="No"/>
    <d v="2017-06-14T00:00:00"/>
    <s v="Submitted - 11-Sep-17"/>
    <m/>
    <m/>
    <m/>
    <m/>
  </r>
  <r>
    <n v="2049"/>
    <x v="36"/>
    <s v="Circular Loom operator (Shuttle type)"/>
    <s v="TSC/ Q8401"/>
    <n v="4"/>
    <m/>
    <m/>
    <m/>
    <n v="8"/>
    <m/>
    <n v="8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0"/>
    <x v="36"/>
    <s v="Tape Plant Operator"/>
    <s v="TSC/ Q8201"/>
    <n v="4"/>
    <m/>
    <m/>
    <m/>
    <n v="7"/>
    <m/>
    <n v="7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1"/>
    <x v="36"/>
    <s v="Tape Winder"/>
    <s v="TSC/ Q8301"/>
    <n v="4"/>
    <m/>
    <m/>
    <m/>
    <n v="7"/>
    <m/>
    <n v="7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2"/>
    <x v="36"/>
    <s v="Jute Selector cum Assorter"/>
    <s v="TSC/Q0107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3"/>
    <x v="36"/>
    <s v="Jute Beaming Operator"/>
    <s v="TSC/Q2105"/>
    <n v="4"/>
    <m/>
    <m/>
    <m/>
    <n v="8"/>
    <m/>
    <n v="8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4"/>
    <x v="36"/>
    <s v="Jute Weft Winding Operator"/>
    <s v="TSC/Q0304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5"/>
    <x v="36"/>
    <s v="Jute Carding Operator"/>
    <s v="TSC/Q0108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6"/>
    <x v="36"/>
    <s v="Jute spinning Sardar ( Jobber)cum Jr. Supervisor"/>
    <s v="TSC/Q0204"/>
    <n v="5"/>
    <m/>
    <m/>
    <m/>
    <n v="9"/>
    <m/>
    <n v="9"/>
    <n v="1"/>
    <s v="12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7"/>
    <x v="36"/>
    <s v="Powerloom Operator "/>
    <s v="TSC/Q2209"/>
    <n v="4"/>
    <s v="Option"/>
    <n v="1"/>
    <s v="O1: Solar Power Drive Attachment"/>
    <n v="6"/>
    <n v="1"/>
    <n v="7"/>
    <n v="1"/>
    <s v="6th Standard, preferrably"/>
    <n v="107"/>
    <n v="193"/>
    <n v="300"/>
    <n v="10"/>
    <n v="30"/>
    <n v="300"/>
    <m/>
    <m/>
    <s v="Yes"/>
    <m/>
    <s v="I"/>
    <s v="C"/>
    <m/>
    <m/>
    <m/>
    <s v="No"/>
    <d v="2017-08-23T00:00:00"/>
    <s v="Submitted - 11-Sep-17"/>
    <m/>
    <m/>
    <m/>
    <m/>
  </r>
  <r>
    <n v="2058"/>
    <x v="36"/>
    <s v="Two shaft handloom weaver "/>
    <s v="TSC/Q7305"/>
    <n v="4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m/>
    <s v="Yes"/>
    <m/>
    <s v="I"/>
    <s v="A"/>
    <m/>
    <m/>
    <m/>
    <s v="No"/>
    <d v="2017-08-23T00:00:00"/>
    <s v="Submitted - 11-Sep-17"/>
    <m/>
    <m/>
    <m/>
    <m/>
  </r>
  <r>
    <n v="2059"/>
    <x v="36"/>
    <s v="Jigger Machine Operator "/>
    <s v="TSC/Q5207"/>
    <n v="4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m/>
    <s v="Yes"/>
    <m/>
    <s v="I"/>
    <s v="A"/>
    <m/>
    <m/>
    <m/>
    <s v="No"/>
    <d v="2017-08-23T00:00:00"/>
    <s v="Submitted - 11-Sep-17"/>
    <m/>
    <m/>
    <m/>
    <m/>
  </r>
  <r>
    <n v="2060"/>
    <x v="37"/>
    <s v="Assistant Catering Manager"/>
    <s v="THC/Q5901"/>
    <n v="6"/>
    <m/>
    <m/>
    <m/>
    <m/>
    <m/>
    <n v="11"/>
    <n v="1"/>
    <s v="12th Class passed, Preferably"/>
    <m/>
    <m/>
    <n v="475"/>
    <m/>
    <m/>
    <m/>
    <m/>
    <m/>
    <m/>
    <m/>
    <s v="II"/>
    <s v="A"/>
    <m/>
    <m/>
    <m/>
    <s v="No"/>
    <m/>
    <s v="10th Meeting"/>
    <m/>
    <m/>
    <m/>
    <m/>
  </r>
  <r>
    <n v="2061"/>
    <x v="37"/>
    <s v="Assistant Facility Manager"/>
    <s v="THC/Q5707"/>
    <n v="7"/>
    <m/>
    <m/>
    <m/>
    <m/>
    <m/>
    <n v="12"/>
    <n v="1"/>
    <s v="Diploma in Electrical Engineering"/>
    <m/>
    <m/>
    <n v="435"/>
    <m/>
    <m/>
    <m/>
    <m/>
    <m/>
    <m/>
    <m/>
    <s v="II"/>
    <m/>
    <m/>
    <m/>
    <m/>
    <s v="No"/>
    <m/>
    <s v="10th Meeting"/>
    <m/>
    <m/>
    <m/>
    <m/>
  </r>
  <r>
    <n v="2062"/>
    <x v="37"/>
    <s v="Bartender"/>
    <s v="THC/Q0302"/>
    <n v="5"/>
    <m/>
    <m/>
    <m/>
    <m/>
    <m/>
    <n v="10"/>
    <n v="1"/>
    <s v="Preferable Diploma"/>
    <m/>
    <m/>
    <n v="320"/>
    <m/>
    <m/>
    <m/>
    <m/>
    <m/>
    <m/>
    <m/>
    <s v="II"/>
    <m/>
    <m/>
    <m/>
    <m/>
    <s v="Yes"/>
    <m/>
    <s v="10th Meeting"/>
    <m/>
    <m/>
    <m/>
    <m/>
  </r>
  <r>
    <n v="2063"/>
    <x v="37"/>
    <s v="Base Camp Manager"/>
    <s v="THC/Q4521"/>
    <n v="6"/>
    <m/>
    <m/>
    <m/>
    <m/>
    <m/>
    <n v="11"/>
    <n v="1"/>
    <s v="12th Class passed, Preferably"/>
    <m/>
    <m/>
    <n v="480"/>
    <m/>
    <m/>
    <m/>
    <m/>
    <m/>
    <m/>
    <m/>
    <s v="III"/>
    <m/>
    <m/>
    <m/>
    <m/>
    <s v="No"/>
    <m/>
    <s v="10th Meeting"/>
    <m/>
    <m/>
    <m/>
    <m/>
  </r>
  <r>
    <n v="2064"/>
    <x v="37"/>
    <s v="Bell Boy"/>
    <s v="THC/Q0104"/>
    <n v="4"/>
    <m/>
    <m/>
    <m/>
    <m/>
    <m/>
    <n v="10"/>
    <n v="1"/>
    <s v="8th Class pass, preferably"/>
    <m/>
    <m/>
    <n v="300"/>
    <m/>
    <m/>
    <m/>
    <m/>
    <m/>
    <m/>
    <m/>
    <s v="II"/>
    <m/>
    <m/>
    <m/>
    <m/>
    <s v="Yes"/>
    <m/>
    <s v="8th Meeting"/>
    <m/>
    <m/>
    <m/>
    <m/>
  </r>
  <r>
    <n v="2065"/>
    <x v="37"/>
    <s v="Bell Captain"/>
    <s v="THC/Q0103"/>
    <n v="5"/>
    <m/>
    <m/>
    <m/>
    <m/>
    <m/>
    <n v="11"/>
    <n v="1"/>
    <s v="8th Class pass, preferably"/>
    <m/>
    <m/>
    <n v="290"/>
    <m/>
    <m/>
    <m/>
    <m/>
    <m/>
    <m/>
    <m/>
    <s v="II"/>
    <m/>
    <m/>
    <m/>
    <m/>
    <s v="Yes"/>
    <m/>
    <s v="10th Meeting"/>
    <m/>
    <m/>
    <m/>
    <m/>
  </r>
  <r>
    <n v="2066"/>
    <x v="37"/>
    <s v="Billing Executive"/>
    <s v="THC/Q5801"/>
    <n v="4"/>
    <m/>
    <m/>
    <m/>
    <m/>
    <m/>
    <n v="9"/>
    <n v="1"/>
    <s v="Graduate"/>
    <m/>
    <m/>
    <n v="390"/>
    <m/>
    <m/>
    <m/>
    <m/>
    <m/>
    <m/>
    <m/>
    <s v="III"/>
    <m/>
    <m/>
    <m/>
    <m/>
    <s v="No"/>
    <m/>
    <s v="10th Meeting"/>
    <m/>
    <m/>
    <m/>
    <m/>
  </r>
  <r>
    <n v="2067"/>
    <x v="37"/>
    <s v="Bungee Jump Guide "/>
    <s v="THC/Q4517"/>
    <n v="5"/>
    <m/>
    <m/>
    <m/>
    <m/>
    <m/>
    <n v="9"/>
    <n v="1"/>
    <s v="10th Class pass, preferably"/>
    <m/>
    <m/>
    <n v="500"/>
    <m/>
    <m/>
    <m/>
    <m/>
    <m/>
    <m/>
    <m/>
    <s v="II"/>
    <m/>
    <m/>
    <m/>
    <m/>
    <s v="No"/>
    <m/>
    <s v="10th Meeting"/>
    <m/>
    <m/>
    <m/>
    <m/>
  </r>
  <r>
    <n v="2068"/>
    <x v="37"/>
    <s v="Captain"/>
    <s v="THC/Q0306"/>
    <n v="6"/>
    <m/>
    <m/>
    <m/>
    <m/>
    <m/>
    <n v="11"/>
    <n v="1"/>
    <s v="8th Class pass, preferably"/>
    <m/>
    <m/>
    <n v="285"/>
    <m/>
    <m/>
    <m/>
    <m/>
    <m/>
    <m/>
    <m/>
    <s v="I"/>
    <m/>
    <m/>
    <m/>
    <m/>
    <s v="Yes"/>
    <m/>
    <s v="10th Meeting"/>
    <m/>
    <m/>
    <m/>
    <m/>
  </r>
  <r>
    <n v="2069"/>
    <x v="37"/>
    <s v="Chef-de-partie"/>
    <s v="THC/Q0404"/>
    <n v="6"/>
    <m/>
    <m/>
    <m/>
    <m/>
    <m/>
    <n v="11"/>
    <n v="1"/>
    <s v="8th Class pass, preferably"/>
    <m/>
    <m/>
    <n v="180"/>
    <m/>
    <m/>
    <m/>
    <m/>
    <m/>
    <m/>
    <m/>
    <s v="II"/>
    <m/>
    <m/>
    <m/>
    <m/>
    <s v="Yes"/>
    <m/>
    <s v="10th Meeting"/>
    <m/>
    <m/>
    <m/>
    <m/>
  </r>
  <r>
    <n v="2070"/>
    <x v="37"/>
    <s v="Cleaner – Carpet and Chair"/>
    <s v="THC/Q5703"/>
    <n v="4"/>
    <m/>
    <m/>
    <m/>
    <m/>
    <m/>
    <n v="10"/>
    <n v="1"/>
    <s v="Preferably primary education passed"/>
    <m/>
    <m/>
    <n v="250"/>
    <m/>
    <m/>
    <m/>
    <m/>
    <m/>
    <m/>
    <m/>
    <s v="II"/>
    <m/>
    <m/>
    <m/>
    <m/>
    <s v="Yes"/>
    <m/>
    <s v="8th Meeting"/>
    <m/>
    <m/>
    <m/>
    <m/>
  </r>
  <r>
    <n v="2071"/>
    <x v="37"/>
    <s v="Pest Controller"/>
    <s v="THC/Q5704"/>
    <n v="4"/>
    <m/>
    <m/>
    <m/>
    <m/>
    <m/>
    <n v="10"/>
    <n v="1"/>
    <s v="8th Class, Preferably"/>
    <m/>
    <m/>
    <n v="500"/>
    <m/>
    <m/>
    <m/>
    <m/>
    <m/>
    <m/>
    <m/>
    <s v="I"/>
    <m/>
    <m/>
    <m/>
    <m/>
    <s v="No"/>
    <m/>
    <s v="8th Meeting"/>
    <m/>
    <m/>
    <m/>
    <m/>
  </r>
  <r>
    <n v="2072"/>
    <x v="37"/>
    <s v="Cleaner-Roadside Eatery"/>
    <s v="THC/Q3002"/>
    <n v="1"/>
    <m/>
    <m/>
    <m/>
    <m/>
    <m/>
    <n v="10"/>
    <n v="1"/>
    <s v="Preferably primary education passed"/>
    <m/>
    <m/>
    <n v="500"/>
    <m/>
    <m/>
    <m/>
    <m/>
    <m/>
    <m/>
    <m/>
    <s v="I"/>
    <m/>
    <m/>
    <m/>
    <m/>
    <s v="No"/>
    <m/>
    <s v="10th Meeting"/>
    <m/>
    <m/>
    <m/>
    <m/>
  </r>
  <r>
    <n v="2073"/>
    <x v="37"/>
    <s v="Commi 1"/>
    <s v="THC/Q0405"/>
    <n v="5"/>
    <m/>
    <m/>
    <m/>
    <m/>
    <m/>
    <n v="10"/>
    <n v="1"/>
    <s v="12th Class passed, Preferably"/>
    <m/>
    <m/>
    <n v="240"/>
    <m/>
    <m/>
    <m/>
    <m/>
    <m/>
    <m/>
    <m/>
    <s v="I"/>
    <s v="C"/>
    <m/>
    <m/>
    <m/>
    <s v="Yes"/>
    <m/>
    <s v="10th Meeting"/>
    <m/>
    <m/>
    <m/>
    <m/>
  </r>
  <r>
    <n v="2074"/>
    <x v="37"/>
    <s v="Commis Chef"/>
    <s v="THC/Q0406"/>
    <n v="4"/>
    <m/>
    <m/>
    <m/>
    <m/>
    <m/>
    <n v="10"/>
    <n v="1"/>
    <s v="12th Class passed, Preferably"/>
    <m/>
    <m/>
    <n v="500"/>
    <m/>
    <m/>
    <m/>
    <m/>
    <m/>
    <m/>
    <m/>
    <s v="I"/>
    <s v="C"/>
    <m/>
    <m/>
    <s v="HOS701"/>
    <s v="Yes"/>
    <m/>
    <s v="10th Meeting"/>
    <m/>
    <m/>
    <m/>
    <m/>
  </r>
  <r>
    <n v="2075"/>
    <x v="37"/>
    <s v="Counter Sale Executive"/>
    <s v="THC/Q2903"/>
    <n v="4"/>
    <m/>
    <m/>
    <m/>
    <m/>
    <m/>
    <n v="9"/>
    <n v="1"/>
    <s v="12th Class passed, Preferably"/>
    <n v="70"/>
    <n v="170"/>
    <n v="240"/>
    <m/>
    <m/>
    <m/>
    <m/>
    <m/>
    <s v="Yes"/>
    <s v="Yes"/>
    <s v="II"/>
    <s v="C"/>
    <s v="Yes"/>
    <m/>
    <m/>
    <s v="Yes"/>
    <m/>
    <s v="10th Meeting"/>
    <m/>
    <m/>
    <m/>
    <m/>
  </r>
  <r>
    <n v="2076"/>
    <x v="37"/>
    <s v="Boat Jetty In-charge"/>
    <s v="THC/Q7601"/>
    <n v="5"/>
    <m/>
    <m/>
    <m/>
    <m/>
    <m/>
    <n v="9"/>
    <n v="1"/>
    <s v="Diploma"/>
    <m/>
    <m/>
    <n v="300"/>
    <m/>
    <m/>
    <m/>
    <m/>
    <m/>
    <m/>
    <m/>
    <s v="II"/>
    <m/>
    <m/>
    <m/>
    <m/>
    <s v="No"/>
    <m/>
    <s v="10th Meeting"/>
    <m/>
    <m/>
    <m/>
    <m/>
  </r>
  <r>
    <n v="2077"/>
    <x v="37"/>
    <s v="Dishwasher"/>
    <s v="THC/Q2701"/>
    <n v="1"/>
    <m/>
    <m/>
    <m/>
    <m/>
    <m/>
    <n v="8"/>
    <n v="1"/>
    <s v="Preferable primary education"/>
    <m/>
    <m/>
    <n v="220"/>
    <m/>
    <m/>
    <m/>
    <m/>
    <m/>
    <m/>
    <m/>
    <s v="II"/>
    <m/>
    <m/>
    <m/>
    <m/>
    <s v="Yes"/>
    <m/>
    <s v="8th Meeting"/>
    <m/>
    <m/>
    <m/>
    <m/>
  </r>
  <r>
    <n v="2078"/>
    <x v="37"/>
    <s v="Duty Manager"/>
    <s v="THC/Q0106"/>
    <n v="7"/>
    <m/>
    <m/>
    <m/>
    <m/>
    <m/>
    <n v="11"/>
    <n v="1"/>
    <s v="12th Class passed, Preferably"/>
    <m/>
    <m/>
    <n v="300"/>
    <m/>
    <m/>
    <m/>
    <m/>
    <m/>
    <m/>
    <m/>
    <s v="II"/>
    <m/>
    <m/>
    <m/>
    <m/>
    <s v="Yes"/>
    <m/>
    <s v="10th Meeting"/>
    <m/>
    <m/>
    <m/>
    <m/>
  </r>
  <r>
    <n v="2079"/>
    <x v="37"/>
    <s v="F&amp;B Service Trainee"/>
    <s v="THC/Q0307"/>
    <n v="3"/>
    <m/>
    <m/>
    <m/>
    <m/>
    <m/>
    <n v="11"/>
    <n v="1"/>
    <s v="8th Class pass, preferably"/>
    <m/>
    <m/>
    <n v="435"/>
    <m/>
    <m/>
    <m/>
    <m/>
    <m/>
    <m/>
    <m/>
    <s v="II"/>
    <m/>
    <m/>
    <m/>
    <m/>
    <s v="No"/>
    <m/>
    <s v="10th Meeting"/>
    <m/>
    <m/>
    <m/>
    <m/>
  </r>
  <r>
    <n v="2080"/>
    <x v="37"/>
    <s v="Facility Management Executive"/>
    <s v="THC/Q5708"/>
    <n v="6"/>
    <m/>
    <m/>
    <m/>
    <m/>
    <m/>
    <n v="12"/>
    <n v="1"/>
    <s v="Diploma preferable in Electrical Engineering"/>
    <m/>
    <m/>
    <n v="280"/>
    <m/>
    <m/>
    <m/>
    <m/>
    <m/>
    <m/>
    <m/>
    <s v="II"/>
    <m/>
    <m/>
    <m/>
    <m/>
    <s v="Yes"/>
    <m/>
    <s v="10th Meeting"/>
    <m/>
    <m/>
    <m/>
    <m/>
  </r>
  <r>
    <n v="2081"/>
    <x v="37"/>
    <s v="Facility Store Keeper"/>
    <s v="THC/Q5602"/>
    <n v="4"/>
    <m/>
    <m/>
    <m/>
    <m/>
    <m/>
    <n v="8"/>
    <n v="1"/>
    <s v="10th Class pass, preferably"/>
    <m/>
    <m/>
    <n v="475"/>
    <m/>
    <m/>
    <m/>
    <m/>
    <m/>
    <m/>
    <m/>
    <s v="II"/>
    <m/>
    <m/>
    <m/>
    <m/>
    <s v="No"/>
    <m/>
    <s v="10th Meeting"/>
    <m/>
    <m/>
    <m/>
    <m/>
  </r>
  <r>
    <n v="2082"/>
    <x v="37"/>
    <s v="Facility Supervisor"/>
    <s v="THC/Q5709"/>
    <n v="5"/>
    <m/>
    <m/>
    <m/>
    <m/>
    <m/>
    <n v="11"/>
    <n v="1"/>
    <s v="Preferable ITI"/>
    <m/>
    <m/>
    <n v="370"/>
    <m/>
    <m/>
    <m/>
    <m/>
    <m/>
    <m/>
    <m/>
    <s v="II"/>
    <m/>
    <m/>
    <m/>
    <m/>
    <s v="No"/>
    <m/>
    <s v="10th Meeting"/>
    <m/>
    <m/>
    <m/>
    <m/>
  </r>
  <r>
    <n v="2083"/>
    <x v="37"/>
    <s v="Food &amp; Beverage Service-Steward"/>
    <s v="THC/Q0301"/>
    <n v="4"/>
    <m/>
    <m/>
    <m/>
    <m/>
    <m/>
    <n v="12"/>
    <n v="1"/>
    <s v="10th Class pass, preferably"/>
    <n v="90"/>
    <n v="210"/>
    <n v="300"/>
    <m/>
    <m/>
    <m/>
    <m/>
    <m/>
    <s v="Yes"/>
    <s v="Yes"/>
    <s v="II"/>
    <s v="C"/>
    <s v="Yes"/>
    <m/>
    <m/>
    <s v="Yes"/>
    <m/>
    <s v="8th Meeting"/>
    <m/>
    <m/>
    <m/>
    <m/>
  </r>
  <r>
    <n v="2084"/>
    <x v="37"/>
    <s v="Front Office Associate"/>
    <s v="THC/Q0102"/>
    <n v="4"/>
    <m/>
    <m/>
    <m/>
    <m/>
    <m/>
    <n v="12"/>
    <n v="1"/>
    <s v="Preferable 12th standard passed"/>
    <n v="110"/>
    <n v="170"/>
    <n v="280"/>
    <m/>
    <m/>
    <m/>
    <m/>
    <m/>
    <s v="Yes"/>
    <s v="Yes"/>
    <s v="II"/>
    <s v="A"/>
    <s v="Yes"/>
    <m/>
    <s v="HOS705"/>
    <s v="Yes"/>
    <m/>
    <s v="8th Meeting"/>
    <m/>
    <m/>
    <m/>
    <m/>
  </r>
  <r>
    <n v="2085"/>
    <x v="37"/>
    <s v="Front Office Executive"/>
    <s v="THC/Q0109"/>
    <n v="5"/>
    <m/>
    <m/>
    <m/>
    <m/>
    <m/>
    <n v="12"/>
    <n v="1"/>
    <s v="12th Class passed, Preferably"/>
    <m/>
    <m/>
    <n v="340"/>
    <m/>
    <m/>
    <m/>
    <m/>
    <m/>
    <m/>
    <m/>
    <s v="II"/>
    <m/>
    <m/>
    <m/>
    <m/>
    <s v="Yes"/>
    <m/>
    <s v="10th Meeting"/>
    <m/>
    <m/>
    <m/>
    <m/>
  </r>
  <r>
    <n v="2086"/>
    <x v="37"/>
    <s v="Guest House Caretaker"/>
    <s v="THC/Q0501"/>
    <n v="5"/>
    <m/>
    <m/>
    <m/>
    <m/>
    <m/>
    <n v="9"/>
    <n v="1"/>
    <s v="10th Class pass, preferably"/>
    <n v="120"/>
    <n v="250"/>
    <n v="370"/>
    <m/>
    <m/>
    <m/>
    <m/>
    <m/>
    <s v="Yes"/>
    <m/>
    <s v="II"/>
    <s v="A"/>
    <m/>
    <m/>
    <m/>
    <s v="Yes"/>
    <m/>
    <s v="10th Meeting"/>
    <m/>
    <m/>
    <m/>
    <m/>
  </r>
  <r>
    <n v="2087"/>
    <x v="37"/>
    <s v="Guest Relations Manager"/>
    <s v="THC/Q0108"/>
    <n v="6"/>
    <m/>
    <m/>
    <m/>
    <m/>
    <m/>
    <n v="12"/>
    <n v="1"/>
    <s v="12th Class passed, Preferably"/>
    <m/>
    <m/>
    <n v="350"/>
    <m/>
    <m/>
    <m/>
    <m/>
    <m/>
    <m/>
    <m/>
    <s v="II"/>
    <m/>
    <m/>
    <m/>
    <m/>
    <s v="Yes"/>
    <m/>
    <s v="10th Meeting"/>
    <m/>
    <m/>
    <m/>
    <m/>
  </r>
  <r>
    <n v="2088"/>
    <x v="37"/>
    <s v="Heritage Tour Guide "/>
    <s v="THC/Q4501"/>
    <n v="4"/>
    <m/>
    <m/>
    <m/>
    <m/>
    <m/>
    <n v="8"/>
    <n v="1"/>
    <s v="10th Class pass, preferably"/>
    <m/>
    <m/>
    <n v="400"/>
    <m/>
    <m/>
    <m/>
    <m/>
    <m/>
    <m/>
    <m/>
    <s v="II"/>
    <m/>
    <m/>
    <m/>
    <m/>
    <s v="No"/>
    <m/>
    <s v="10th Meeting"/>
    <m/>
    <m/>
    <m/>
    <m/>
  </r>
  <r>
    <n v="2089"/>
    <x v="37"/>
    <s v="Home Delivery Boy"/>
    <s v="THC/Q2902"/>
    <n v="3"/>
    <m/>
    <m/>
    <m/>
    <m/>
    <m/>
    <n v="8"/>
    <n v="1"/>
    <s v="8th Class pass, preferably"/>
    <n v="50"/>
    <n v="150"/>
    <n v="200"/>
    <m/>
    <m/>
    <m/>
    <m/>
    <m/>
    <s v="Yes"/>
    <s v="Yes"/>
    <s v="II"/>
    <s v="A"/>
    <s v="Yes"/>
    <m/>
    <m/>
    <s v="Yes"/>
    <m/>
    <s v="8th Meeting"/>
    <m/>
    <m/>
    <m/>
    <m/>
  </r>
  <r>
    <n v="2090"/>
    <x v="37"/>
    <s v="Housekeeping Attendant (Manual Cleaning)"/>
    <s v="THC/Q0203"/>
    <n v="3"/>
    <m/>
    <m/>
    <m/>
    <m/>
    <m/>
    <n v="12"/>
    <n v="1"/>
    <s v="Preferable Primary Education"/>
    <n v="75"/>
    <n v="175"/>
    <n v="250"/>
    <m/>
    <m/>
    <m/>
    <m/>
    <m/>
    <s v="Yes"/>
    <s v="Yes"/>
    <s v="II"/>
    <s v="A"/>
    <s v="Yes"/>
    <m/>
    <m/>
    <s v="Yes"/>
    <m/>
    <s v="8th Meeting"/>
    <m/>
    <m/>
    <m/>
    <m/>
  </r>
  <r>
    <n v="2091"/>
    <x v="37"/>
    <s v="Housekeeping Executive"/>
    <s v="THC/Q0208"/>
    <n v="5"/>
    <m/>
    <m/>
    <m/>
    <m/>
    <m/>
    <n v="10"/>
    <n v="1"/>
    <s v="12th Class passed, Preferably"/>
    <m/>
    <m/>
    <n v="200"/>
    <m/>
    <m/>
    <m/>
    <m/>
    <m/>
    <m/>
    <m/>
    <s v="I"/>
    <m/>
    <m/>
    <m/>
    <s v="HOS704"/>
    <s v="Yes"/>
    <m/>
    <s v="10th Meeting"/>
    <m/>
    <m/>
    <m/>
    <m/>
  </r>
  <r>
    <n v="2092"/>
    <x v="37"/>
    <s v="Housekeeping Manager"/>
    <s v="THC/Q0207"/>
    <n v="7"/>
    <m/>
    <m/>
    <m/>
    <m/>
    <m/>
    <n v="10"/>
    <n v="1"/>
    <s v="12th Class passed, Preferably"/>
    <m/>
    <m/>
    <n v="240"/>
    <m/>
    <m/>
    <m/>
    <m/>
    <m/>
    <m/>
    <m/>
    <s v="II"/>
    <m/>
    <m/>
    <m/>
    <m/>
    <s v="Yes"/>
    <m/>
    <s v="10th Meeting"/>
    <m/>
    <m/>
    <m/>
    <m/>
  </r>
  <r>
    <n v="2093"/>
    <x v="37"/>
    <s v="Housekeeping Supervisor"/>
    <s v="THC/Q0201"/>
    <n v="6"/>
    <m/>
    <m/>
    <m/>
    <m/>
    <m/>
    <n v="10"/>
    <n v="1"/>
    <s v="12th Class passed, Preferably"/>
    <n v="70"/>
    <n v="150"/>
    <n v="220"/>
    <m/>
    <m/>
    <m/>
    <m/>
    <m/>
    <s v="Yes"/>
    <m/>
    <s v="II"/>
    <s v="A"/>
    <m/>
    <m/>
    <m/>
    <s v="Yes"/>
    <m/>
    <s v="8th Meeting"/>
    <m/>
    <m/>
    <m/>
    <m/>
  </r>
  <r>
    <n v="2094"/>
    <x v="37"/>
    <s v="Kitchen Helper"/>
    <s v="THC/Q3303"/>
    <n v="2"/>
    <m/>
    <m/>
    <m/>
    <m/>
    <m/>
    <n v="9"/>
    <n v="1"/>
    <s v="Preferable primary education"/>
    <m/>
    <m/>
    <n v="260"/>
    <m/>
    <m/>
    <m/>
    <m/>
    <m/>
    <m/>
    <m/>
    <s v="II"/>
    <s v="C"/>
    <m/>
    <m/>
    <m/>
    <s v="Yes"/>
    <m/>
    <s v="10th Meeting"/>
    <m/>
    <m/>
    <m/>
    <m/>
  </r>
  <r>
    <n v="2095"/>
    <x v="37"/>
    <s v="Kitchen Steward"/>
    <s v="THC/Q0401"/>
    <n v="3"/>
    <m/>
    <m/>
    <m/>
    <m/>
    <m/>
    <n v="8"/>
    <n v="1"/>
    <s v="Preferable Primary education"/>
    <m/>
    <m/>
    <n v="205"/>
    <m/>
    <m/>
    <m/>
    <m/>
    <m/>
    <m/>
    <m/>
    <s v="II"/>
    <m/>
    <m/>
    <m/>
    <m/>
    <s v="Yes"/>
    <m/>
    <s v="8th Meeting"/>
    <m/>
    <m/>
    <m/>
    <m/>
  </r>
  <r>
    <n v="2096"/>
    <x v="37"/>
    <s v="Laundry Machine Operator"/>
    <s v="THC/Q0205"/>
    <n v="4"/>
    <m/>
    <m/>
    <m/>
    <m/>
    <m/>
    <n v="5"/>
    <n v="1"/>
    <s v="5th Class passed, Preferably"/>
    <m/>
    <m/>
    <n v="240"/>
    <m/>
    <m/>
    <m/>
    <m/>
    <m/>
    <m/>
    <m/>
    <s v="I"/>
    <m/>
    <m/>
    <m/>
    <m/>
    <s v="Yes"/>
    <m/>
    <s v="10th Meeting"/>
    <m/>
    <m/>
    <m/>
    <m/>
  </r>
  <r>
    <n v="2097"/>
    <x v="37"/>
    <s v="Laundry Valet"/>
    <s v="THC/Q0204"/>
    <n v="3"/>
    <m/>
    <m/>
    <m/>
    <m/>
    <m/>
    <n v="10"/>
    <n v="1"/>
    <s v="Preferable primary education"/>
    <m/>
    <m/>
    <n v="580"/>
    <m/>
    <m/>
    <m/>
    <m/>
    <m/>
    <m/>
    <m/>
    <s v="I"/>
    <m/>
    <m/>
    <m/>
    <m/>
    <s v="No"/>
    <m/>
    <s v="10th Meeting"/>
    <m/>
    <m/>
    <m/>
    <m/>
  </r>
  <r>
    <n v="2098"/>
    <x v="37"/>
    <s v="Meet &amp; Greet officer"/>
    <s v="THC/Q4205"/>
    <n v="4"/>
    <m/>
    <m/>
    <m/>
    <m/>
    <m/>
    <n v="11"/>
    <n v="1"/>
    <s v="10th Class pass, preferably"/>
    <n v="81"/>
    <n v="179"/>
    <n v="260"/>
    <m/>
    <m/>
    <m/>
    <m/>
    <m/>
    <s v="Yes"/>
    <m/>
    <s v="III"/>
    <m/>
    <m/>
    <s v="Cat 1 (Phase 1)"/>
    <m/>
    <s v="Yes"/>
    <m/>
    <s v="8th Meeting"/>
    <m/>
    <m/>
    <m/>
    <m/>
  </r>
  <r>
    <n v="2099"/>
    <x v="37"/>
    <s v="Meeting, Conference and Event Planner"/>
    <s v="THC/Q4401"/>
    <n v="5"/>
    <m/>
    <m/>
    <m/>
    <m/>
    <m/>
    <n v="10"/>
    <n v="1"/>
    <s v="Preferable Diploma"/>
    <m/>
    <m/>
    <n v="500"/>
    <m/>
    <m/>
    <m/>
    <m/>
    <m/>
    <m/>
    <m/>
    <s v="II"/>
    <m/>
    <m/>
    <m/>
    <m/>
    <s v="No"/>
    <m/>
    <s v="8th Meeting"/>
    <m/>
    <m/>
    <m/>
    <m/>
  </r>
  <r>
    <n v="2100"/>
    <x v="37"/>
    <s v="Mountaineering Camp Cook/ Camp Cook"/>
    <s v="THC/Q4524"/>
    <n v="4"/>
    <m/>
    <m/>
    <m/>
    <m/>
    <m/>
    <n v="7"/>
    <n v="1"/>
    <s v="5th Class passed, Preferably"/>
    <m/>
    <m/>
    <n v="450"/>
    <m/>
    <m/>
    <m/>
    <m/>
    <m/>
    <m/>
    <m/>
    <s v="III"/>
    <m/>
    <m/>
    <m/>
    <m/>
    <s v="No"/>
    <m/>
    <s v="10th Meeting"/>
    <m/>
    <m/>
    <m/>
    <m/>
  </r>
  <r>
    <n v="2101"/>
    <x v="37"/>
    <s v="Multi-cuisine Cook"/>
    <s v="THC/Q3006"/>
    <n v="4"/>
    <m/>
    <m/>
    <m/>
    <m/>
    <m/>
    <n v="10"/>
    <n v="1"/>
    <s v="Preferable primary education"/>
    <n v="200"/>
    <n v="300"/>
    <n v="500"/>
    <m/>
    <m/>
    <m/>
    <m/>
    <m/>
    <s v="Yes"/>
    <s v="Yes"/>
    <s v="I"/>
    <s v="C"/>
    <s v="Yes"/>
    <m/>
    <s v="HOS702, HOS703"/>
    <s v="Yes"/>
    <m/>
    <s v="10th Meeting"/>
    <m/>
    <m/>
    <m/>
    <m/>
  </r>
  <r>
    <n v="2102"/>
    <x v="37"/>
    <s v="Order Taker-Home Delivery"/>
    <s v="THC/Q2901"/>
    <n v="4"/>
    <m/>
    <m/>
    <m/>
    <m/>
    <m/>
    <n v="9"/>
    <n v="1"/>
    <s v="12th Class passed, Preferably"/>
    <m/>
    <m/>
    <n v="200"/>
    <m/>
    <m/>
    <m/>
    <m/>
    <m/>
    <m/>
    <m/>
    <s v="II"/>
    <m/>
    <m/>
    <m/>
    <m/>
    <s v="Yes"/>
    <m/>
    <s v="8th Meeting"/>
    <m/>
    <m/>
    <m/>
    <m/>
  </r>
  <r>
    <n v="2103"/>
    <x v="37"/>
    <s v="Outlet Manager"/>
    <s v="THC/Q0305"/>
    <n v="7"/>
    <m/>
    <m/>
    <m/>
    <m/>
    <m/>
    <n v="10"/>
    <n v="1"/>
    <s v="12th Class passed, Preferably"/>
    <m/>
    <m/>
    <n v="180"/>
    <m/>
    <m/>
    <m/>
    <m/>
    <m/>
    <m/>
    <m/>
    <s v="II"/>
    <m/>
    <m/>
    <m/>
    <m/>
    <s v="Yes"/>
    <m/>
    <s v="10th Meeting"/>
    <m/>
    <m/>
    <m/>
    <m/>
  </r>
  <r>
    <n v="2104"/>
    <x v="37"/>
    <s v="Paragliding Coach"/>
    <s v="THC/Q4509"/>
    <n v="6"/>
    <m/>
    <m/>
    <m/>
    <m/>
    <m/>
    <n v="9"/>
    <n v="1"/>
    <s v="NA"/>
    <m/>
    <m/>
    <n v="200"/>
    <m/>
    <m/>
    <m/>
    <m/>
    <m/>
    <m/>
    <m/>
    <s v="II"/>
    <m/>
    <m/>
    <m/>
    <m/>
    <s v="No"/>
    <m/>
    <s v="10th Meeting"/>
    <m/>
    <m/>
    <m/>
    <m/>
  </r>
  <r>
    <n v="2105"/>
    <x v="37"/>
    <s v="Procurement Executive (FM)"/>
    <s v="THC/Q5601"/>
    <n v="5"/>
    <m/>
    <m/>
    <m/>
    <m/>
    <m/>
    <n v="6"/>
    <n v="1"/>
    <s v="Preferable Graduate"/>
    <m/>
    <m/>
    <n v="340"/>
    <m/>
    <m/>
    <m/>
    <m/>
    <m/>
    <m/>
    <m/>
    <s v="II"/>
    <m/>
    <m/>
    <m/>
    <m/>
    <s v="Yes"/>
    <m/>
    <s v="8th Meeting"/>
    <m/>
    <m/>
    <m/>
    <m/>
  </r>
  <r>
    <n v="2106"/>
    <x v="37"/>
    <s v="Room Attendant"/>
    <s v="THC/Q0202"/>
    <n v="4"/>
    <m/>
    <m/>
    <m/>
    <m/>
    <m/>
    <n v="14"/>
    <n v="1"/>
    <s v="Preferably primary education"/>
    <n v="90"/>
    <n v="210"/>
    <n v="300"/>
    <m/>
    <m/>
    <m/>
    <m/>
    <m/>
    <s v="Yes"/>
    <s v="Yes"/>
    <s v="II"/>
    <s v="A"/>
    <s v="Yes"/>
    <m/>
    <m/>
    <s v="Yes"/>
    <m/>
    <s v="8th Meeting"/>
    <m/>
    <m/>
    <m/>
    <m/>
  </r>
  <r>
    <n v="2107"/>
    <x v="37"/>
    <s v="Sous Chef"/>
    <s v="THC/Q0403"/>
    <n v="7"/>
    <m/>
    <m/>
    <m/>
    <m/>
    <m/>
    <n v="12"/>
    <n v="1"/>
    <s v="8th Class pass, preferably"/>
    <m/>
    <m/>
    <n v="300"/>
    <m/>
    <m/>
    <m/>
    <m/>
    <m/>
    <m/>
    <m/>
    <s v="II"/>
    <m/>
    <m/>
    <m/>
    <m/>
    <s v="Yes"/>
    <m/>
    <s v="10th Meeting"/>
    <m/>
    <m/>
    <m/>
    <m/>
  </r>
  <r>
    <n v="2108"/>
    <x v="37"/>
    <s v="Street Food Vendor-Standalone"/>
    <s v="THC/Q3007"/>
    <n v="4"/>
    <m/>
    <m/>
    <m/>
    <m/>
    <m/>
    <n v="6"/>
    <n v="1"/>
    <s v="Preferable primary education"/>
    <n v="116"/>
    <n v="174"/>
    <n v="290"/>
    <m/>
    <m/>
    <m/>
    <m/>
    <m/>
    <s v="Yes"/>
    <s v="Yes"/>
    <s v="I"/>
    <s v="A"/>
    <s v="Yes"/>
    <m/>
    <m/>
    <s v="Yes"/>
    <m/>
    <s v="10th Meeting"/>
    <m/>
    <m/>
    <m/>
    <m/>
  </r>
  <r>
    <n v="2109"/>
    <x v="37"/>
    <s v="Surface Polisher"/>
    <s v="THC/Q5701"/>
    <n v="4"/>
    <m/>
    <m/>
    <m/>
    <m/>
    <m/>
    <n v="10"/>
    <n v="1"/>
    <s v="Preferable primary school passed"/>
    <m/>
    <m/>
    <n v="290"/>
    <m/>
    <m/>
    <m/>
    <m/>
    <m/>
    <m/>
    <m/>
    <s v="II"/>
    <m/>
    <m/>
    <m/>
    <m/>
    <s v="Yes"/>
    <m/>
    <s v="10th Meeting"/>
    <m/>
    <m/>
    <m/>
    <m/>
  </r>
  <r>
    <n v="2110"/>
    <x v="37"/>
    <s v="Tandoor Cook"/>
    <s v="THC/Q3001"/>
    <n v="3"/>
    <m/>
    <m/>
    <m/>
    <m/>
    <m/>
    <n v="6"/>
    <n v="1"/>
    <s v="Preferable primary education"/>
    <m/>
    <m/>
    <n v="240"/>
    <m/>
    <m/>
    <m/>
    <m/>
    <m/>
    <m/>
    <m/>
    <s v="II"/>
    <m/>
    <m/>
    <m/>
    <m/>
    <s v="Yes"/>
    <m/>
    <s v="8th Meeting"/>
    <m/>
    <m/>
    <m/>
    <m/>
  </r>
  <r>
    <n v="2111"/>
    <x v="37"/>
    <s v="Team Leader"/>
    <s v="THC/Q4304"/>
    <n v="6"/>
    <m/>
    <m/>
    <m/>
    <m/>
    <m/>
    <n v="9"/>
    <n v="1"/>
    <s v="1st Yr Bachelor's Passed"/>
    <m/>
    <m/>
    <n v="400"/>
    <m/>
    <m/>
    <m/>
    <m/>
    <m/>
    <m/>
    <m/>
    <s v="III"/>
    <m/>
    <m/>
    <m/>
    <m/>
    <s v="No"/>
    <m/>
    <s v="10th Meeting"/>
    <m/>
    <m/>
    <m/>
    <m/>
  </r>
  <r>
    <n v="2112"/>
    <x v="37"/>
    <s v="Ticketing Consultant"/>
    <s v="THC/Q4302"/>
    <n v="5"/>
    <m/>
    <m/>
    <m/>
    <m/>
    <m/>
    <n v="9"/>
    <n v="1"/>
    <s v="Diploma"/>
    <m/>
    <m/>
    <n v="240"/>
    <m/>
    <m/>
    <m/>
    <m/>
    <m/>
    <m/>
    <m/>
    <s v="III"/>
    <m/>
    <m/>
    <m/>
    <s v="TRV601"/>
    <s v="Yes"/>
    <m/>
    <s v="8th Meeting"/>
    <m/>
    <m/>
    <m/>
    <m/>
  </r>
  <r>
    <n v="2113"/>
    <x v="37"/>
    <s v="Tour Escort"/>
    <s v="THC/Q4402"/>
    <n v="4"/>
    <m/>
    <m/>
    <m/>
    <m/>
    <m/>
    <n v="8"/>
    <n v="1"/>
    <s v="12th Class passed, Preferably"/>
    <m/>
    <m/>
    <n v="430"/>
    <m/>
    <m/>
    <m/>
    <m/>
    <m/>
    <m/>
    <m/>
    <s v="III"/>
    <s v="A"/>
    <m/>
    <s v="Addl Ready"/>
    <s v="TRV602"/>
    <s v="Yes"/>
    <m/>
    <s v="10th Meeting"/>
    <m/>
    <m/>
    <m/>
    <m/>
  </r>
  <r>
    <n v="2114"/>
    <x v="37"/>
    <s v="Tour Guide "/>
    <s v="THC/Q4502"/>
    <n v="4"/>
    <m/>
    <m/>
    <m/>
    <m/>
    <m/>
    <n v="18"/>
    <n v="1"/>
    <s v="10th Class pass, preferably"/>
    <m/>
    <m/>
    <n v="420"/>
    <m/>
    <m/>
    <m/>
    <m/>
    <m/>
    <m/>
    <m/>
    <s v="III"/>
    <m/>
    <m/>
    <m/>
    <m/>
    <s v="No"/>
    <m/>
    <s v="10th Meeting"/>
    <m/>
    <m/>
    <m/>
    <m/>
  </r>
  <r>
    <n v="2115"/>
    <x v="37"/>
    <s v="Tour Manager"/>
    <s v="THC/Q4405"/>
    <n v="6"/>
    <m/>
    <m/>
    <m/>
    <m/>
    <m/>
    <n v="9"/>
    <n v="1"/>
    <s v="Diploma"/>
    <n v="120"/>
    <n v="270"/>
    <n v="390"/>
    <m/>
    <m/>
    <m/>
    <m/>
    <m/>
    <s v="Yes"/>
    <m/>
    <s v="III"/>
    <m/>
    <m/>
    <m/>
    <m/>
    <s v="No"/>
    <m/>
    <s v="10th Meeting"/>
    <m/>
    <m/>
    <m/>
    <m/>
  </r>
  <r>
    <n v="2116"/>
    <x v="37"/>
    <s v="Tour Vehicle Driver "/>
    <s v="THC/Q4202"/>
    <n v="4"/>
    <m/>
    <m/>
    <m/>
    <m/>
    <m/>
    <n v="10"/>
    <n v="1"/>
    <s v="8th Class pass, preferably"/>
    <m/>
    <m/>
    <n v="300"/>
    <m/>
    <m/>
    <m/>
    <m/>
    <m/>
    <m/>
    <m/>
    <s v="III"/>
    <m/>
    <m/>
    <m/>
    <m/>
    <s v="Yes"/>
    <m/>
    <s v="10th Meeting"/>
    <m/>
    <m/>
    <m/>
    <m/>
  </r>
  <r>
    <n v="2117"/>
    <x v="37"/>
    <s v="Trainee Chef"/>
    <s v="THC/Q2702"/>
    <n v="3"/>
    <m/>
    <m/>
    <m/>
    <m/>
    <m/>
    <n v="10"/>
    <n v="1"/>
    <s v="8th Class pass, preferably"/>
    <n v="120"/>
    <n v="280"/>
    <n v="400"/>
    <m/>
    <m/>
    <m/>
    <m/>
    <m/>
    <s v="Yes"/>
    <m/>
    <s v="II"/>
    <m/>
    <m/>
    <s v="Addl Ready"/>
    <m/>
    <s v="No"/>
    <m/>
    <s v="10th Meeting"/>
    <m/>
    <m/>
    <m/>
    <m/>
  </r>
  <r>
    <n v="2118"/>
    <x v="37"/>
    <s v="Transport Coordinator "/>
    <s v="THC/Q4201"/>
    <n v="5"/>
    <m/>
    <m/>
    <m/>
    <m/>
    <m/>
    <n v="9"/>
    <n v="1"/>
    <s v="12th Class Passed"/>
    <m/>
    <m/>
    <n v="400"/>
    <m/>
    <m/>
    <m/>
    <m/>
    <m/>
    <m/>
    <m/>
    <s v="I"/>
    <m/>
    <m/>
    <m/>
    <m/>
    <s v="No"/>
    <m/>
    <s v="10th Meeting"/>
    <m/>
    <m/>
    <m/>
    <m/>
  </r>
  <r>
    <n v="2119"/>
    <x v="37"/>
    <s v="Travel Consultant"/>
    <s v="THC/Q4404"/>
    <n v="4"/>
    <m/>
    <m/>
    <m/>
    <m/>
    <m/>
    <n v="10"/>
    <n v="1"/>
    <s v="Preferable Diploma"/>
    <n v="70"/>
    <n v="160"/>
    <n v="230"/>
    <m/>
    <m/>
    <m/>
    <m/>
    <m/>
    <s v="Yes"/>
    <s v="Yes"/>
    <s v="III"/>
    <s v="A"/>
    <s v="Yes"/>
    <m/>
    <s v="TRV703"/>
    <s v="Yes"/>
    <m/>
    <s v="8th Meeting"/>
    <m/>
    <m/>
    <m/>
    <m/>
  </r>
  <r>
    <n v="2120"/>
    <x v="37"/>
    <s v="Travel Insurance Executive"/>
    <s v="THC/Q4301"/>
    <n v="3"/>
    <m/>
    <m/>
    <m/>
    <m/>
    <m/>
    <n v="9"/>
    <n v="1"/>
    <s v="Diploma"/>
    <m/>
    <m/>
    <n v="220"/>
    <m/>
    <m/>
    <m/>
    <m/>
    <m/>
    <m/>
    <m/>
    <s v="III"/>
    <m/>
    <m/>
    <m/>
    <m/>
    <s v="Yes"/>
    <m/>
    <s v="8th Meeting"/>
    <m/>
    <m/>
    <m/>
    <m/>
  </r>
  <r>
    <n v="2121"/>
    <x v="37"/>
    <s v="Visa Assistance Consultant"/>
    <s v="THC/Q4303"/>
    <n v="4"/>
    <m/>
    <m/>
    <m/>
    <m/>
    <m/>
    <n v="9"/>
    <n v="1"/>
    <s v="Preferable Diploma"/>
    <m/>
    <m/>
    <n v="230"/>
    <m/>
    <m/>
    <m/>
    <m/>
    <m/>
    <m/>
    <m/>
    <s v="III"/>
    <m/>
    <m/>
    <m/>
    <m/>
    <s v="Yes"/>
    <m/>
    <s v="8th Meeting"/>
    <m/>
    <m/>
    <m/>
    <m/>
  </r>
  <r>
    <n v="2122"/>
    <x v="37"/>
    <s v="Water Tank Cleaner"/>
    <s v="THC/Q5802"/>
    <n v="4"/>
    <m/>
    <m/>
    <m/>
    <m/>
    <m/>
    <n v="10"/>
    <n v="1"/>
    <s v="Preferable Primary school passed"/>
    <m/>
    <m/>
    <n v="210"/>
    <m/>
    <m/>
    <m/>
    <m/>
    <m/>
    <m/>
    <m/>
    <s v="III"/>
    <m/>
    <m/>
    <m/>
    <m/>
    <s v="Yes"/>
    <m/>
    <s v="10th Meeting"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">
  <r>
    <n v="1"/>
    <x v="0"/>
    <n v="38"/>
    <n v="70"/>
    <n v="146"/>
    <m/>
    <m/>
    <n v="7"/>
    <n v="28"/>
    <n v="2"/>
    <n v="1"/>
    <m/>
    <m/>
    <m/>
  </r>
  <r>
    <n v="2"/>
    <x v="1"/>
    <n v="156"/>
    <n v="619"/>
    <n v="855"/>
    <m/>
    <n v="3"/>
    <n v="26"/>
    <n v="87"/>
    <n v="26"/>
    <n v="7"/>
    <n v="6"/>
    <m/>
    <n v="1"/>
  </r>
  <r>
    <n v="3"/>
    <x v="2"/>
    <n v="45"/>
    <n v="141"/>
    <n v="231"/>
    <m/>
    <m/>
    <n v="5"/>
    <n v="20"/>
    <n v="14"/>
    <n v="3"/>
    <n v="3"/>
    <m/>
    <m/>
  </r>
  <r>
    <n v="4"/>
    <x v="3"/>
    <n v="199"/>
    <n v="365"/>
    <n v="1009"/>
    <m/>
    <n v="18"/>
    <n v="22"/>
    <n v="54"/>
    <n v="38"/>
    <n v="48"/>
    <n v="17"/>
    <n v="2"/>
    <m/>
  </r>
  <r>
    <n v="5"/>
    <x v="4"/>
    <n v="60"/>
    <n v="164"/>
    <n v="575"/>
    <m/>
    <m/>
    <n v="8"/>
    <n v="15"/>
    <n v="18"/>
    <n v="15"/>
    <n v="4"/>
    <m/>
    <m/>
  </r>
  <r>
    <n v="6"/>
    <x v="5"/>
    <n v="22"/>
    <n v="83"/>
    <n v="104"/>
    <m/>
    <n v="1"/>
    <n v="1"/>
    <n v="14"/>
    <n v="4"/>
    <n v="2"/>
    <m/>
    <m/>
    <m/>
  </r>
  <r>
    <n v="7"/>
    <x v="6"/>
    <n v="56"/>
    <n v="66"/>
    <n v="203"/>
    <m/>
    <n v="16"/>
    <n v="13"/>
    <n v="21"/>
    <n v="6"/>
    <m/>
    <m/>
    <m/>
    <m/>
  </r>
  <r>
    <n v="8"/>
    <x v="7"/>
    <n v="94"/>
    <n v="289"/>
    <n v="545"/>
    <n v="7"/>
    <n v="17"/>
    <n v="14"/>
    <n v="30"/>
    <n v="14"/>
    <n v="12"/>
    <m/>
    <m/>
    <m/>
  </r>
  <r>
    <n v="9"/>
    <x v="8"/>
    <n v="4"/>
    <n v="16"/>
    <n v="23"/>
    <m/>
    <m/>
    <n v="4"/>
    <m/>
    <m/>
    <m/>
    <m/>
    <m/>
    <m/>
  </r>
  <r>
    <n v="10"/>
    <x v="9"/>
    <n v="150"/>
    <n v="259"/>
    <n v="514"/>
    <m/>
    <m/>
    <n v="34"/>
    <n v="84"/>
    <n v="31"/>
    <n v="1"/>
    <m/>
    <m/>
    <m/>
  </r>
  <r>
    <n v="11"/>
    <x v="10"/>
    <n v="45"/>
    <n v="165"/>
    <n v="215"/>
    <m/>
    <n v="2"/>
    <n v="1"/>
    <n v="29"/>
    <n v="7"/>
    <n v="4"/>
    <n v="1"/>
    <m/>
    <n v="1"/>
  </r>
  <r>
    <n v="12"/>
    <x v="11"/>
    <n v="27"/>
    <n v="52"/>
    <n v="138"/>
    <m/>
    <n v="3"/>
    <n v="9"/>
    <n v="14"/>
    <n v="1"/>
    <m/>
    <m/>
    <m/>
    <m/>
  </r>
  <r>
    <n v="13"/>
    <x v="12"/>
    <n v="81"/>
    <n v="127"/>
    <n v="355"/>
    <n v="1"/>
    <n v="5"/>
    <n v="30"/>
    <n v="20"/>
    <n v="16"/>
    <n v="5"/>
    <n v="4"/>
    <m/>
    <m/>
  </r>
  <r>
    <n v="14"/>
    <x v="13"/>
    <n v="30"/>
    <n v="73"/>
    <n v="128"/>
    <m/>
    <n v="1"/>
    <n v="4"/>
    <n v="11"/>
    <n v="7"/>
    <n v="3"/>
    <n v="3"/>
    <m/>
    <m/>
  </r>
  <r>
    <n v="15"/>
    <x v="14"/>
    <n v="122"/>
    <n v="208"/>
    <n v="584"/>
    <m/>
    <n v="3"/>
    <n v="42"/>
    <n v="66"/>
    <n v="10"/>
    <n v="1"/>
    <m/>
    <m/>
    <m/>
  </r>
  <r>
    <n v="16"/>
    <x v="15"/>
    <n v="28"/>
    <n v="240"/>
    <n v="432"/>
    <m/>
    <m/>
    <n v="5"/>
    <n v="20"/>
    <n v="3"/>
    <m/>
    <m/>
    <m/>
    <m/>
  </r>
  <r>
    <n v="17"/>
    <x v="16"/>
    <n v="29"/>
    <n v="74"/>
    <n v="109"/>
    <m/>
    <m/>
    <n v="11"/>
    <n v="16"/>
    <m/>
    <m/>
    <n v="2"/>
    <m/>
    <m/>
  </r>
  <r>
    <n v="18"/>
    <x v="17"/>
    <n v="5"/>
    <n v="26"/>
    <n v="30"/>
    <m/>
    <m/>
    <n v="1"/>
    <n v="2"/>
    <n v="2"/>
    <m/>
    <m/>
    <m/>
    <m/>
  </r>
  <r>
    <n v="19"/>
    <x v="18"/>
    <n v="49"/>
    <n v="138"/>
    <n v="239"/>
    <n v="1"/>
    <n v="6"/>
    <n v="24"/>
    <n v="12"/>
    <n v="6"/>
    <m/>
    <m/>
    <m/>
    <m/>
  </r>
  <r>
    <n v="20"/>
    <x v="19"/>
    <n v="84"/>
    <n v="130"/>
    <n v="600"/>
    <m/>
    <m/>
    <m/>
    <n v="7"/>
    <n v="16"/>
    <n v="1"/>
    <n v="53"/>
    <n v="7"/>
    <m/>
  </r>
  <r>
    <n v="21"/>
    <x v="20"/>
    <n v="52"/>
    <n v="130"/>
    <n v="279"/>
    <m/>
    <n v="8"/>
    <n v="1"/>
    <n v="37"/>
    <n v="6"/>
    <m/>
    <m/>
    <m/>
    <m/>
  </r>
  <r>
    <n v="22"/>
    <x v="21"/>
    <n v="61"/>
    <n v="173"/>
    <n v="319"/>
    <m/>
    <n v="2"/>
    <n v="5"/>
    <n v="13"/>
    <n v="32"/>
    <n v="8"/>
    <n v="1"/>
    <m/>
    <m/>
  </r>
  <r>
    <n v="23"/>
    <x v="22"/>
    <n v="51"/>
    <n v="177"/>
    <n v="218"/>
    <m/>
    <n v="5"/>
    <n v="15"/>
    <n v="23"/>
    <n v="7"/>
    <n v="1"/>
    <m/>
    <m/>
    <m/>
  </r>
  <r>
    <n v="24"/>
    <x v="23"/>
    <n v="6"/>
    <n v="17"/>
    <n v="31"/>
    <m/>
    <m/>
    <n v="1"/>
    <n v="1"/>
    <n v="2"/>
    <n v="2"/>
    <m/>
    <m/>
    <m/>
  </r>
  <r>
    <n v="25"/>
    <x v="24"/>
    <n v="52"/>
    <n v="131"/>
    <n v="256"/>
    <m/>
    <m/>
    <n v="8"/>
    <n v="23"/>
    <n v="8"/>
    <n v="8"/>
    <n v="5"/>
    <m/>
    <m/>
  </r>
  <r>
    <n v="26"/>
    <x v="25"/>
    <n v="46"/>
    <n v="124"/>
    <n v="169"/>
    <n v="1"/>
    <n v="6"/>
    <n v="4"/>
    <n v="33"/>
    <n v="2"/>
    <m/>
    <m/>
    <m/>
    <m/>
  </r>
  <r>
    <n v="27"/>
    <x v="26"/>
    <n v="19"/>
    <n v="41"/>
    <n v="101"/>
    <m/>
    <n v="1"/>
    <n v="4"/>
    <n v="10"/>
    <n v="4"/>
    <m/>
    <m/>
    <m/>
    <m/>
  </r>
  <r>
    <n v="28"/>
    <x v="27"/>
    <n v="25"/>
    <n v="40"/>
    <n v="99"/>
    <n v="1"/>
    <n v="4"/>
    <n v="9"/>
    <n v="2"/>
    <n v="2"/>
    <n v="2"/>
    <n v="3"/>
    <n v="2"/>
    <m/>
  </r>
  <r>
    <n v="29"/>
    <x v="28"/>
    <n v="34"/>
    <n v="67"/>
    <n v="133"/>
    <m/>
    <n v="4"/>
    <n v="7"/>
    <n v="14"/>
    <n v="4"/>
    <n v="5"/>
    <m/>
    <m/>
    <m/>
  </r>
  <r>
    <n v="30"/>
    <x v="29"/>
    <n v="16"/>
    <n v="108"/>
    <n v="147"/>
    <n v="1"/>
    <n v="1"/>
    <n v="1"/>
    <n v="6"/>
    <n v="3"/>
    <n v="2"/>
    <n v="2"/>
    <m/>
    <m/>
  </r>
  <r>
    <n v="31"/>
    <x v="30"/>
    <n v="158"/>
    <n v="376"/>
    <n v="958"/>
    <m/>
    <m/>
    <n v="8"/>
    <n v="114"/>
    <n v="28"/>
    <n v="8"/>
    <m/>
    <m/>
    <m/>
  </r>
  <r>
    <n v="32"/>
    <x v="31"/>
    <n v="8"/>
    <n v="57"/>
    <n v="80"/>
    <m/>
    <m/>
    <m/>
    <n v="3"/>
    <n v="3"/>
    <n v="2"/>
    <m/>
    <m/>
    <m/>
  </r>
  <r>
    <n v="33"/>
    <x v="32"/>
    <n v="5"/>
    <n v="20"/>
    <n v="23"/>
    <m/>
    <m/>
    <m/>
    <n v="4"/>
    <n v="1"/>
    <m/>
    <m/>
    <m/>
    <m/>
  </r>
  <r>
    <n v="34"/>
    <x v="33"/>
    <n v="2"/>
    <n v="7"/>
    <n v="8"/>
    <m/>
    <m/>
    <m/>
    <n v="2"/>
    <m/>
    <m/>
    <m/>
    <m/>
    <m/>
  </r>
  <r>
    <n v="35"/>
    <x v="34"/>
    <n v="40"/>
    <n v="142"/>
    <n v="147"/>
    <m/>
    <m/>
    <n v="4"/>
    <n v="21"/>
    <n v="8"/>
    <n v="5"/>
    <n v="2"/>
    <m/>
    <m/>
  </r>
  <r>
    <n v="36"/>
    <x v="35"/>
    <n v="88"/>
    <n v="254"/>
    <n v="595"/>
    <m/>
    <n v="1"/>
    <n v="8"/>
    <n v="66"/>
    <n v="12"/>
    <n v="1"/>
    <m/>
    <m/>
    <m/>
  </r>
  <r>
    <n v="37"/>
    <x v="36"/>
    <n v="63"/>
    <n v="212"/>
    <n v="621"/>
    <n v="2"/>
    <n v="1"/>
    <n v="8"/>
    <n v="24"/>
    <n v="13"/>
    <n v="10"/>
    <n v="5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256">
  <r>
    <n v="1"/>
    <x v="0"/>
    <s v="Airline High Lift Truck Operator"/>
    <s v="AAS/Q0102"/>
    <s v="Airline High Lift Truck Operator"/>
    <n v="3"/>
    <m/>
    <m/>
    <m/>
    <n v="6"/>
    <m/>
    <n v="6"/>
    <n v="1"/>
    <s v="10th Class"/>
    <n v="126"/>
    <n v="162"/>
    <n v="288"/>
    <m/>
    <m/>
    <m/>
    <m/>
    <m/>
    <s v="Yes"/>
    <m/>
    <m/>
    <s v="A, B, C"/>
    <m/>
    <m/>
    <m/>
    <m/>
    <s v="No"/>
    <m/>
    <x v="0"/>
    <m/>
    <m/>
    <m/>
    <m/>
  </r>
  <r>
    <n v="2"/>
    <x v="0"/>
    <s v="Airline Cargo Assistant"/>
    <s v="AAS/Q0103"/>
    <s v="Airline Cargo Assistant"/>
    <n v="3"/>
    <s v="Option"/>
    <n v="1"/>
    <s v="O1:Airside _x000a_Vehicle Operator"/>
    <n v="4"/>
    <n v="1"/>
    <n v="5"/>
    <n v="1"/>
    <s v="10th Class"/>
    <n v="87"/>
    <n v="105"/>
    <n v="192"/>
    <n v="48"/>
    <n v="19"/>
    <n v="192"/>
    <m/>
    <m/>
    <s v="Yes"/>
    <s v="Yes"/>
    <m/>
    <s v="A, B"/>
    <m/>
    <s v="*May be added from 1-Apr-2018; 9th SC"/>
    <s v="Cat 1 (Phase 1)"/>
    <m/>
    <s v="Yes"/>
    <m/>
    <x v="0"/>
    <m/>
    <m/>
    <m/>
    <m/>
  </r>
  <r>
    <n v="3"/>
    <x v="0"/>
    <s v="Airline Baggage Handler"/>
    <s v="AAS/Q0104"/>
    <s v="Airline Baggage Handler"/>
    <n v="3"/>
    <s v="Option"/>
    <n v="1"/>
    <s v="O1:Airside _x000a_Vehicle Operator"/>
    <n v="4"/>
    <n v="1"/>
    <n v="5"/>
    <n v="1"/>
    <s v="10th Class"/>
    <n v="85"/>
    <n v="107"/>
    <n v="192"/>
    <n v="19"/>
    <n v="29"/>
    <n v="192"/>
    <m/>
    <m/>
    <s v="Yes"/>
    <s v="Yes"/>
    <m/>
    <s v="A, B"/>
    <m/>
    <s v="*May be added from 1-Apr-2018; 9th SC"/>
    <m/>
    <m/>
    <s v="No"/>
    <m/>
    <x v="0"/>
    <m/>
    <m/>
    <m/>
    <m/>
  </r>
  <r>
    <n v="4"/>
    <x v="0"/>
    <s v="Airline Customer Service Executive"/>
    <s v="AAS/Q0301"/>
    <s v="Airline Customer Service Executive"/>
    <n v="4"/>
    <m/>
    <m/>
    <m/>
    <n v="6"/>
    <m/>
    <n v="6"/>
    <n v="1"/>
    <s v="12th Class"/>
    <n v="106"/>
    <n v="134"/>
    <n v="240"/>
    <m/>
    <m/>
    <m/>
    <m/>
    <m/>
    <s v="Yes"/>
    <s v="Yes"/>
    <m/>
    <s v="A, B"/>
    <m/>
    <s v="*May be added from 1-Apr-2018; 9th SC"/>
    <s v="Cat 1 (Phase 1)"/>
    <m/>
    <s v="Yes"/>
    <m/>
    <x v="0"/>
    <m/>
    <m/>
    <m/>
    <m/>
  </r>
  <r>
    <n v="5"/>
    <x v="0"/>
    <s v="Airline Security Executive"/>
    <s v="AAS/Q0601"/>
    <s v="Airline Security Executive"/>
    <n v="3"/>
    <m/>
    <m/>
    <m/>
    <n v="3"/>
    <m/>
    <n v="3"/>
    <n v="1"/>
    <s v="10th Class"/>
    <n v="130"/>
    <n v="110"/>
    <n v="240"/>
    <m/>
    <m/>
    <m/>
    <m/>
    <m/>
    <s v="Yes"/>
    <s v="Yes"/>
    <m/>
    <s v="A"/>
    <m/>
    <s v="*May be added from 1-Apr-2018; 9th SC"/>
    <m/>
    <m/>
    <s v="No"/>
    <m/>
    <x v="0"/>
    <m/>
    <m/>
    <m/>
    <m/>
  </r>
  <r>
    <n v="6"/>
    <x v="0"/>
    <s v="Flight Dispatcher"/>
    <s v="AAS/Q0603"/>
    <s v="Flight Dispatcher"/>
    <n v="4"/>
    <m/>
    <m/>
    <m/>
    <n v="2"/>
    <m/>
    <n v="2"/>
    <n v="1"/>
    <s v="12th Class"/>
    <n v="261"/>
    <n v="315"/>
    <n v="576"/>
    <m/>
    <m/>
    <m/>
    <m/>
    <m/>
    <s v="Yes"/>
    <m/>
    <m/>
    <s v="A"/>
    <m/>
    <m/>
    <m/>
    <m/>
    <s v="No"/>
    <m/>
    <x v="0"/>
    <m/>
    <m/>
    <m/>
    <m/>
  </r>
  <r>
    <n v="7"/>
    <x v="0"/>
    <s v="Airline Flight Load Controller"/>
    <s v="AAS/Q0604"/>
    <s v="Airline Flight Load Controller"/>
    <n v="4"/>
    <m/>
    <m/>
    <m/>
    <n v="4"/>
    <m/>
    <n v="4"/>
    <n v="1"/>
    <s v="12th Class"/>
    <n v="106"/>
    <n v="134"/>
    <n v="240"/>
    <n v="19"/>
    <n v="29"/>
    <n v="240"/>
    <m/>
    <m/>
    <s v="Yes"/>
    <m/>
    <m/>
    <s v="A, B"/>
    <m/>
    <m/>
    <m/>
    <m/>
    <s v="No"/>
    <m/>
    <x v="0"/>
    <m/>
    <m/>
    <m/>
    <m/>
  </r>
  <r>
    <n v="8"/>
    <x v="0"/>
    <s v="Aircraft Powerplant Technician"/>
    <s v="AAS/Q2001"/>
    <s v="Aircraft Powerplant Technician"/>
    <n v="4"/>
    <s v="Option"/>
    <n v="1"/>
    <s v="O1:Aerospace Welder"/>
    <n v="6"/>
    <n v="1"/>
    <n v="7"/>
    <n v="2"/>
    <s v="12th Class (Science)"/>
    <n v="157"/>
    <n v="227"/>
    <n v="384"/>
    <n v="81"/>
    <n v="111"/>
    <n v="384"/>
    <m/>
    <m/>
    <s v="Yes"/>
    <s v="Yes"/>
    <s v="I"/>
    <s v="A, B, C"/>
    <m/>
    <m/>
    <m/>
    <m/>
    <s v="No"/>
    <m/>
    <x v="1"/>
    <m/>
    <m/>
    <m/>
    <s v="QP was rationalized for Special Project and approved on 25th Oct"/>
  </r>
  <r>
    <n v="9"/>
    <x v="0"/>
    <s v="Aircraft Instrument Technician"/>
    <s v="AAS/Q2002"/>
    <s v="Aircraft Instrument Technician"/>
    <n v="4"/>
    <m/>
    <m/>
    <m/>
    <n v="3"/>
    <m/>
    <n v="3"/>
    <n v="1"/>
    <s v="12th Class"/>
    <n v="156"/>
    <n v="228"/>
    <n v="384"/>
    <m/>
    <m/>
    <m/>
    <m/>
    <m/>
    <s v="Yes"/>
    <m/>
    <s v="I"/>
    <s v="A, B, C"/>
    <m/>
    <m/>
    <m/>
    <m/>
    <s v="No"/>
    <m/>
    <x v="1"/>
    <m/>
    <m/>
    <m/>
    <m/>
  </r>
  <r>
    <n v="10"/>
    <x v="0"/>
    <s v="Composite Repair Technician"/>
    <s v="AAS/Q2003"/>
    <s v="Composite Repair Technician"/>
    <n v="4"/>
    <m/>
    <m/>
    <m/>
    <n v="5"/>
    <m/>
    <n v="5"/>
    <n v="1"/>
    <s v="12th Class (Science)"/>
    <n v="153"/>
    <n v="231"/>
    <n v="384"/>
    <m/>
    <m/>
    <m/>
    <m/>
    <m/>
    <s v="Yes"/>
    <m/>
    <s v="I"/>
    <s v="A, B, C"/>
    <m/>
    <m/>
    <m/>
    <m/>
    <s v="No"/>
    <m/>
    <x v="1"/>
    <m/>
    <m/>
    <m/>
    <m/>
  </r>
  <r>
    <n v="11"/>
    <x v="0"/>
    <s v="Helicopter Transmission Technician"/>
    <s v="AAS/Q2004"/>
    <s v="Helicopter Transmission Technician"/>
    <n v="4"/>
    <m/>
    <m/>
    <m/>
    <n v="3"/>
    <m/>
    <n v="3"/>
    <n v="1"/>
    <s v="12th Class (Science)"/>
    <n v="180"/>
    <n v="204"/>
    <n v="384"/>
    <m/>
    <m/>
    <m/>
    <m/>
    <m/>
    <s v="Yes"/>
    <m/>
    <s v="I"/>
    <s v="A, B, C"/>
    <m/>
    <m/>
    <m/>
    <m/>
    <s v="No"/>
    <m/>
    <x v="1"/>
    <m/>
    <m/>
    <m/>
    <m/>
  </r>
  <r>
    <n v="12"/>
    <x v="0"/>
    <s v="Propeller Technician"/>
    <s v="AAS/Q2006"/>
    <s v="Propeller Technician"/>
    <n v="4"/>
    <m/>
    <m/>
    <m/>
    <n v="6"/>
    <m/>
    <n v="6"/>
    <n v="1"/>
    <s v="12th Class (Science)"/>
    <n v="194"/>
    <n v="190"/>
    <n v="384"/>
    <m/>
    <m/>
    <m/>
    <m/>
    <m/>
    <s v="Yes"/>
    <m/>
    <s v="I"/>
    <s v="A, B, C"/>
    <m/>
    <m/>
    <m/>
    <m/>
    <s v="No"/>
    <m/>
    <x v="1"/>
    <m/>
    <m/>
    <m/>
    <m/>
  </r>
  <r>
    <n v="13"/>
    <x v="0"/>
    <s v="FOL Storage and Control Technician"/>
    <s v="AAS/Q2007"/>
    <s v="FOL Storage and Control Technician"/>
    <n v="4"/>
    <m/>
    <m/>
    <m/>
    <n v="3"/>
    <m/>
    <n v="3"/>
    <n v="1"/>
    <s v="12th Class (Science)"/>
    <n v="134"/>
    <n v="154"/>
    <n v="288"/>
    <m/>
    <m/>
    <m/>
    <m/>
    <m/>
    <s v="Yes"/>
    <m/>
    <s v="I"/>
    <s v="A, B, C"/>
    <m/>
    <m/>
    <m/>
    <m/>
    <s v="No"/>
    <m/>
    <x v="1"/>
    <m/>
    <m/>
    <m/>
    <m/>
  </r>
  <r>
    <n v="14"/>
    <x v="0"/>
    <s v="Seat and Safety Equipment Technician"/>
    <s v="AAS/Q2008"/>
    <s v="Seat and Safety Equipment Technician"/>
    <n v="4"/>
    <m/>
    <m/>
    <m/>
    <n v="2"/>
    <m/>
    <n v="2"/>
    <n v="1"/>
    <s v="12th Class (Science)"/>
    <n v="126"/>
    <n v="162"/>
    <n v="288"/>
    <m/>
    <m/>
    <m/>
    <m/>
    <m/>
    <s v="Yes"/>
    <m/>
    <s v="I"/>
    <s v="A, B, C"/>
    <m/>
    <m/>
    <m/>
    <m/>
    <s v="No"/>
    <m/>
    <x v="1"/>
    <m/>
    <m/>
    <m/>
    <m/>
  </r>
  <r>
    <n v="15"/>
    <x v="0"/>
    <s v="Technical Services Engineer"/>
    <s v="AAS/Q2101"/>
    <s v="Technical Services Engineer"/>
    <n v="4"/>
    <m/>
    <m/>
    <m/>
    <n v="2"/>
    <m/>
    <n v="2"/>
    <n v="1"/>
    <s v="Graduate (B.E/BTech)"/>
    <n v="180"/>
    <n v="204"/>
    <n v="384"/>
    <m/>
    <m/>
    <m/>
    <m/>
    <m/>
    <s v="Yes"/>
    <m/>
    <s v="I"/>
    <s v="A, B, C"/>
    <m/>
    <m/>
    <m/>
    <m/>
    <s v="No"/>
    <m/>
    <x v="1"/>
    <m/>
    <m/>
    <m/>
    <m/>
  </r>
  <r>
    <n v="16"/>
    <x v="0"/>
    <s v="Airline Reservation Agent"/>
    <s v="AAS/Q0302"/>
    <s v="Airline Reservation Agent"/>
    <n v="4"/>
    <m/>
    <m/>
    <m/>
    <n v="3"/>
    <m/>
    <n v="3"/>
    <n v="1"/>
    <s v="12th Class"/>
    <n v="108"/>
    <n v="132"/>
    <n v="240"/>
    <m/>
    <m/>
    <m/>
    <m/>
    <m/>
    <s v="Yes"/>
    <s v="Yes"/>
    <s v="I"/>
    <s v="A, B"/>
    <m/>
    <m/>
    <m/>
    <m/>
    <s v="No"/>
    <m/>
    <x v="2"/>
    <m/>
    <m/>
    <m/>
    <m/>
  </r>
  <r>
    <n v="17"/>
    <x v="0"/>
    <s v="Airline Ramp Executive"/>
    <s v="AAS/Q0602"/>
    <s v="Airline Ramp Executive"/>
    <n v="4"/>
    <m/>
    <m/>
    <m/>
    <n v="6"/>
    <m/>
    <n v="6"/>
    <n v="1"/>
    <s v="Graduate"/>
    <n v="106"/>
    <n v="134"/>
    <n v="240"/>
    <m/>
    <m/>
    <m/>
    <m/>
    <m/>
    <s v="Yes"/>
    <m/>
    <s v="I"/>
    <s v="A, B"/>
    <m/>
    <m/>
    <m/>
    <m/>
    <s v="No"/>
    <m/>
    <x v="2"/>
    <m/>
    <m/>
    <m/>
    <m/>
  </r>
  <r>
    <n v="18"/>
    <x v="0"/>
    <s v="Airline Cabin Crew"/>
    <s v="AAS/Q0605"/>
    <s v="Airline Cabin Crew"/>
    <n v="4"/>
    <m/>
    <m/>
    <m/>
    <n v="5"/>
    <m/>
    <n v="5"/>
    <n v="1"/>
    <s v="12th Class"/>
    <m/>
    <m/>
    <n v="192"/>
    <m/>
    <m/>
    <m/>
    <m/>
    <m/>
    <m/>
    <m/>
    <s v="I"/>
    <s v="A"/>
    <m/>
    <m/>
    <m/>
    <m/>
    <s v="No"/>
    <m/>
    <x v="2"/>
    <m/>
    <m/>
    <m/>
    <m/>
  </r>
  <r>
    <n v="19"/>
    <x v="0"/>
    <s v="Airline First Officer"/>
    <s v="AAS/Q0606"/>
    <s v="Airline First Officer"/>
    <n v="6"/>
    <m/>
    <m/>
    <m/>
    <n v="4"/>
    <m/>
    <n v="4"/>
    <n v="1"/>
    <s v="12th Class"/>
    <n v="1151"/>
    <n v="1153"/>
    <n v="2304"/>
    <m/>
    <m/>
    <m/>
    <m/>
    <m/>
    <s v="Yes"/>
    <m/>
    <s v="I"/>
    <s v="A, C"/>
    <m/>
    <m/>
    <m/>
    <m/>
    <s v="No"/>
    <m/>
    <x v="2"/>
    <m/>
    <m/>
    <m/>
    <m/>
  </r>
  <r>
    <n v="20"/>
    <x v="0"/>
    <s v="Airline Revenue Management Analyst"/>
    <s v="AAS/Q0608"/>
    <s v="Airline Revenue Management Analyst"/>
    <n v="4"/>
    <m/>
    <m/>
    <m/>
    <n v="2"/>
    <m/>
    <n v="2"/>
    <n v="1"/>
    <s v="Graduate"/>
    <n v="96"/>
    <n v="144"/>
    <n v="240"/>
    <m/>
    <m/>
    <m/>
    <m/>
    <m/>
    <s v="Yes"/>
    <m/>
    <s v="I"/>
    <s v="A, B"/>
    <m/>
    <m/>
    <m/>
    <m/>
    <s v="No"/>
    <m/>
    <x v="2"/>
    <m/>
    <m/>
    <m/>
    <m/>
  </r>
  <r>
    <n v="21"/>
    <x v="0"/>
    <s v="Airline Network Planning Analyst"/>
    <s v="AAS/Q0609"/>
    <s v="Airline Network Planning Analyst"/>
    <n v="4"/>
    <m/>
    <m/>
    <m/>
    <n v="2"/>
    <m/>
    <n v="2"/>
    <n v="1"/>
    <s v="Graduate"/>
    <n v="113"/>
    <n v="127"/>
    <n v="240"/>
    <m/>
    <m/>
    <m/>
    <m/>
    <m/>
    <s v="Yes"/>
    <m/>
    <s v="I"/>
    <s v="A, B"/>
    <m/>
    <m/>
    <m/>
    <m/>
    <s v="No"/>
    <m/>
    <x v="2"/>
    <m/>
    <m/>
    <m/>
    <m/>
  </r>
  <r>
    <n v="22"/>
    <x v="0"/>
    <s v="Airline Senior ULD staff"/>
    <s v="AAS/Q0610"/>
    <s v="Airline Senior ULD staff"/>
    <n v="3"/>
    <m/>
    <m/>
    <m/>
    <n v="3"/>
    <m/>
    <n v="3"/>
    <n v="1"/>
    <s v="10th Class"/>
    <n v="102"/>
    <n v="138"/>
    <n v="240"/>
    <m/>
    <m/>
    <m/>
    <m/>
    <m/>
    <s v="Yes"/>
    <m/>
    <s v="I"/>
    <s v="A, B"/>
    <m/>
    <m/>
    <m/>
    <m/>
    <s v="No"/>
    <m/>
    <x v="2"/>
    <m/>
    <m/>
    <m/>
    <m/>
  </r>
  <r>
    <n v="23"/>
    <x v="0"/>
    <s v="Airline Pushback Operator"/>
    <s v="AAS/Q0702"/>
    <s v="Airline Pushback Operator"/>
    <n v="4"/>
    <m/>
    <m/>
    <m/>
    <n v="7"/>
    <m/>
    <n v="7"/>
    <n v="1"/>
    <s v="10th Class"/>
    <n v="136"/>
    <n v="152"/>
    <n v="288"/>
    <m/>
    <m/>
    <m/>
    <m/>
    <m/>
    <s v="Yes"/>
    <m/>
    <s v="I"/>
    <s v="A, C"/>
    <m/>
    <m/>
    <m/>
    <m/>
    <s v="No"/>
    <m/>
    <x v="2"/>
    <m/>
    <m/>
    <m/>
    <m/>
  </r>
  <r>
    <n v="24"/>
    <x v="0"/>
    <s v="Other Equipment Operator"/>
    <s v="AAS/Q0703"/>
    <s v="Other Equipment Operator"/>
    <n v="4"/>
    <m/>
    <m/>
    <m/>
    <n v="5"/>
    <m/>
    <n v="5"/>
    <n v="1"/>
    <s v="10th Class"/>
    <n v="112"/>
    <n v="128"/>
    <n v="240"/>
    <m/>
    <m/>
    <m/>
    <m/>
    <m/>
    <s v="Yes"/>
    <m/>
    <s v="I"/>
    <s v="A"/>
    <m/>
    <m/>
    <m/>
    <m/>
    <s v="No"/>
    <m/>
    <x v="2"/>
    <m/>
    <m/>
    <m/>
    <m/>
  </r>
  <r>
    <n v="25"/>
    <x v="0"/>
    <s v="Airline Forklift Operator"/>
    <s v="AAS/Q0704"/>
    <s v="Airline Forklift Operator"/>
    <n v="4"/>
    <m/>
    <m/>
    <m/>
    <n v="4"/>
    <m/>
    <n v="4"/>
    <n v="1"/>
    <s v="10th Class"/>
    <n v="86"/>
    <n v="154"/>
    <n v="240"/>
    <m/>
    <m/>
    <m/>
    <m/>
    <m/>
    <s v="Yes"/>
    <m/>
    <s v="I"/>
    <s v="A, B, C"/>
    <m/>
    <m/>
    <m/>
    <m/>
    <s v="No"/>
    <m/>
    <x v="2"/>
    <m/>
    <m/>
    <m/>
    <m/>
  </r>
  <r>
    <n v="26"/>
    <x v="0"/>
    <s v="Airline Technical Publication Executive"/>
    <s v="AAS/Q0801"/>
    <s v="Airline Technical Publication Executive"/>
    <n v="4"/>
    <m/>
    <m/>
    <m/>
    <n v="3"/>
    <m/>
    <n v="3"/>
    <n v="1"/>
    <s v="Graduate"/>
    <m/>
    <m/>
    <n v="192"/>
    <m/>
    <m/>
    <m/>
    <m/>
    <m/>
    <m/>
    <m/>
    <s v="I"/>
    <s v="A, B"/>
    <m/>
    <m/>
    <m/>
    <m/>
    <s v="No"/>
    <m/>
    <x v="2"/>
    <m/>
    <m/>
    <m/>
    <m/>
  </r>
  <r>
    <n v="27"/>
    <x v="0"/>
    <s v="Airlines Ground Support Equipment Mechanic"/>
    <s v="AAS/Q0802"/>
    <s v="Airlines Ground Support Equipment Mechanic"/>
    <n v="4"/>
    <m/>
    <m/>
    <m/>
    <n v="9"/>
    <m/>
    <n v="9"/>
    <n v="1"/>
    <s v="Diploma"/>
    <n v="68"/>
    <n v="124"/>
    <n v="192"/>
    <m/>
    <m/>
    <m/>
    <m/>
    <m/>
    <s v="Yes"/>
    <m/>
    <s v="I"/>
    <s v="A, B, C"/>
    <m/>
    <m/>
    <m/>
    <m/>
    <s v="No"/>
    <m/>
    <x v="2"/>
    <m/>
    <m/>
    <m/>
    <m/>
  </r>
  <r>
    <n v="28"/>
    <x v="0"/>
    <s v="Airport Crash Fire Tenders and Rescue Crew"/>
    <s v="AAS/Q4101"/>
    <s v="Airport Crash Fire Tenders and Rescue Crew"/>
    <n v="4"/>
    <m/>
    <m/>
    <m/>
    <n v="3"/>
    <m/>
    <n v="3"/>
    <n v="1"/>
    <s v="Graduate"/>
    <n v="116"/>
    <n v="124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29"/>
    <x v="0"/>
    <s v="Airport Fire Prevention Crew"/>
    <s v="AAS/Q4102"/>
    <s v="Airport Fire Prevention Crew"/>
    <n v="4"/>
    <m/>
    <m/>
    <m/>
    <n v="3"/>
    <m/>
    <n v="3"/>
    <n v="1"/>
    <s v="Graduate"/>
    <n v="112"/>
    <n v="128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0"/>
    <x v="0"/>
    <s v="Runway Operator"/>
    <s v="AAS/Q4103"/>
    <s v="Runway Operator"/>
    <n v="5"/>
    <s v="Option"/>
    <n v="1"/>
    <s v="O1:Airside _x000a_Vehicle Operator"/>
    <n v="3"/>
    <n v="1"/>
    <n v="4"/>
    <n v="1"/>
    <s v="Class XII"/>
    <n v="143"/>
    <n v="193"/>
    <n v="336"/>
    <n v="19"/>
    <n v="29"/>
    <n v="336"/>
    <m/>
    <m/>
    <s v="Yes"/>
    <m/>
    <s v="I"/>
    <s v="A, C"/>
    <m/>
    <m/>
    <m/>
    <m/>
    <s v="No"/>
    <d v="2017-06-28T00:00:00"/>
    <x v="2"/>
    <m/>
    <m/>
    <m/>
    <m/>
  </r>
  <r>
    <n v="31"/>
    <x v="0"/>
    <s v="Airport Wildlife Management Crew"/>
    <s v="AAS/Q4104"/>
    <s v="Airport Wildlife Management Crew"/>
    <n v="4"/>
    <m/>
    <m/>
    <m/>
    <n v="2"/>
    <m/>
    <n v="2"/>
    <n v="1"/>
    <s v="Class X"/>
    <n v="102"/>
    <n v="138"/>
    <n v="240"/>
    <m/>
    <m/>
    <m/>
    <m/>
    <m/>
    <s v="Yes"/>
    <m/>
    <s v="I"/>
    <s v="A, C"/>
    <m/>
    <m/>
    <m/>
    <m/>
    <s v="No"/>
    <d v="2017-06-28T00:00:00"/>
    <x v="2"/>
    <m/>
    <m/>
    <m/>
    <m/>
  </r>
  <r>
    <n v="32"/>
    <x v="0"/>
    <s v="Airport Safety Crew"/>
    <s v="AAS/Q4201"/>
    <s v="Airport Safety Crew"/>
    <n v="5"/>
    <m/>
    <m/>
    <m/>
    <n v="3"/>
    <m/>
    <n v="3"/>
    <n v="1"/>
    <s v="Graduate"/>
    <n v="178"/>
    <n v="206"/>
    <n v="384"/>
    <m/>
    <m/>
    <m/>
    <m/>
    <m/>
    <s v="Yes"/>
    <m/>
    <s v="I"/>
    <s v="A, B"/>
    <m/>
    <m/>
    <m/>
    <m/>
    <s v="No"/>
    <d v="2017-06-28T00:00:00"/>
    <x v="2"/>
    <m/>
    <m/>
    <m/>
    <m/>
  </r>
  <r>
    <n v="33"/>
    <x v="0"/>
    <s v="Airfield Ground Lighting  (AGL) Technician"/>
    <s v="AAS/Q4401"/>
    <s v="Airfield Ground Lighting  (AGL) Technician"/>
    <n v="4"/>
    <m/>
    <m/>
    <m/>
    <n v="2"/>
    <m/>
    <n v="2"/>
    <n v="1"/>
    <s v="Diploma in Electrical"/>
    <n v="102"/>
    <n v="138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4"/>
    <x v="0"/>
    <s v="Airport Terminal Electrician"/>
    <s v="AAS/Q4402"/>
    <s v="Airport Terminal Electrician"/>
    <n v="3"/>
    <m/>
    <m/>
    <m/>
    <n v="4"/>
    <m/>
    <n v="4"/>
    <n v="1"/>
    <s v="Graduate"/>
    <m/>
    <m/>
    <n v="240"/>
    <m/>
    <m/>
    <m/>
    <m/>
    <m/>
    <m/>
    <m/>
    <s v="I"/>
    <s v="A, B, C"/>
    <m/>
    <m/>
    <m/>
    <m/>
    <s v="No"/>
    <d v="2017-06-28T00:00:00"/>
    <x v="2"/>
    <m/>
    <m/>
    <m/>
    <m/>
  </r>
  <r>
    <n v="35"/>
    <x v="0"/>
    <s v="Airport X Ray Qualified Staff"/>
    <s v="AAS/Q4501"/>
    <s v="Airport X Ray Qualified Staff"/>
    <n v="4"/>
    <m/>
    <m/>
    <m/>
    <n v="3"/>
    <m/>
    <n v="3"/>
    <n v="1"/>
    <s v="Class XII"/>
    <n v="108"/>
    <n v="132"/>
    <n v="240"/>
    <m/>
    <m/>
    <m/>
    <m/>
    <m/>
    <s v="Yes"/>
    <m/>
    <s v="I"/>
    <s v="A, B, C"/>
    <m/>
    <m/>
    <m/>
    <m/>
    <s v="No"/>
    <d v="2017-06-28T00:00:00"/>
    <x v="2"/>
    <m/>
    <m/>
    <m/>
    <m/>
  </r>
  <r>
    <n v="36"/>
    <x v="0"/>
    <s v="Airport Unit Load Device (ULD) Staff"/>
    <s v="AAS/Q4301"/>
    <s v="Airport Unit Load Device (ULD) Staff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, C"/>
    <m/>
    <m/>
    <m/>
    <m/>
    <s v="No"/>
    <d v="2017-06-28T00:00:00"/>
    <x v="2"/>
    <m/>
    <m/>
    <m/>
    <m/>
  </r>
  <r>
    <n v="37"/>
    <x v="0"/>
    <s v="Airport Cargo Operations Assistant"/>
    <s v="AAS/Q4302"/>
    <s v="Airport Cargo Operations Assistant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"/>
    <m/>
    <m/>
    <m/>
    <m/>
    <s v="No"/>
    <d v="2017-06-28T00:00:00"/>
    <x v="2"/>
    <m/>
    <m/>
    <m/>
    <m/>
  </r>
  <r>
    <n v="38"/>
    <x v="0"/>
    <s v="Airport Warehouse Coordinator"/>
    <s v="AAS/Q4303"/>
    <s v="Airport Warehouse Coordinator"/>
    <n v="4"/>
    <m/>
    <m/>
    <m/>
    <n v="3"/>
    <m/>
    <n v="3"/>
    <n v="1"/>
    <s v="Class X"/>
    <n v="99"/>
    <n v="141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9"/>
    <x v="0"/>
    <s v="Aerospace Design Assistant"/>
    <s v="AAS/Q3106"/>
    <s v="Aerospace Design Assistant"/>
    <n v="4"/>
    <s v="Elective"/>
    <n v="2"/>
    <s v="E1: Electrical_x000a_E2: Mechanical"/>
    <n v="4"/>
    <n v="3"/>
    <n v="7"/>
    <n v="1"/>
    <s v="Diploma in Mechanical / Aeronautical / Electrical and allied _x000a_  engineering branches"/>
    <m/>
    <m/>
    <m/>
    <m/>
    <m/>
    <m/>
    <m/>
    <m/>
    <m/>
    <m/>
    <s v="III"/>
    <m/>
    <m/>
    <m/>
    <m/>
    <m/>
    <m/>
    <d v="2017-11-10T00:00:00"/>
    <x v="2"/>
    <m/>
    <m/>
    <m/>
    <m/>
  </r>
  <r>
    <n v="40"/>
    <x v="0"/>
    <s v="Aerospace Design Quality Assurance Engineer"/>
    <s v="AAS/Q3308"/>
    <s v="Aerospace Design Quality Assurance Engineer"/>
    <n v="6"/>
    <m/>
    <m/>
    <m/>
    <n v="4"/>
    <n v="0"/>
    <n v="4"/>
    <n v="1"/>
    <s v="Degree in Mechanical/Aeronautics and allied engineering _x000a_  branches"/>
    <n v="247"/>
    <n v="329"/>
    <n v="576"/>
    <m/>
    <m/>
    <m/>
    <m/>
    <m/>
    <s v="Yes"/>
    <m/>
    <s v="III"/>
    <m/>
    <m/>
    <m/>
    <m/>
    <m/>
    <m/>
    <d v="2017-11-10T00:00:00"/>
    <x v="2"/>
    <m/>
    <m/>
    <m/>
    <m/>
  </r>
  <r>
    <n v="41"/>
    <x v="0"/>
    <s v="Aerospace Design Testing Engineer – Mechanical Systems"/>
    <s v="AAS/Q3209"/>
    <s v="Aerospace Design Testing Engineer – Mechanical Systems"/>
    <n v="6"/>
    <m/>
    <m/>
    <m/>
    <n v="5"/>
    <n v="0"/>
    <n v="5"/>
    <n v="1"/>
    <s v="Degree in Mechanical and _x000a_allied engineering branches"/>
    <n v="252"/>
    <n v="324"/>
    <n v="576"/>
    <m/>
    <m/>
    <m/>
    <m/>
    <m/>
    <s v="Yes"/>
    <m/>
    <s v="III"/>
    <m/>
    <m/>
    <m/>
    <m/>
    <m/>
    <m/>
    <d v="2017-11-10T00:00:00"/>
    <x v="2"/>
    <m/>
    <m/>
    <m/>
    <m/>
  </r>
  <r>
    <n v="42"/>
    <x v="0"/>
    <s v="Aerospace Software Testing Engineer"/>
    <s v="AAS/Q3207"/>
    <s v="Aerospace Software Testing Engineer"/>
    <n v="6"/>
    <m/>
    <m/>
    <m/>
    <n v="4"/>
    <n v="0"/>
    <n v="4"/>
    <n v="1"/>
    <s v="Degree in Mechanical / Aeronautics and allied engineering _x000a_  branches"/>
    <n v="247"/>
    <n v="329"/>
    <n v="576"/>
    <m/>
    <m/>
    <m/>
    <m/>
    <m/>
    <s v="Yes"/>
    <m/>
    <s v="III"/>
    <m/>
    <m/>
    <m/>
    <m/>
    <m/>
    <m/>
    <d v="2017-11-10T00:00:00"/>
    <x v="2"/>
    <m/>
    <m/>
    <m/>
    <m/>
  </r>
  <r>
    <n v="43"/>
    <x v="0"/>
    <s v="Design Engineer Aerodynamics"/>
    <s v="AAS/Q3101"/>
    <s v="Design Engineer Aerodynamics"/>
    <n v="6"/>
    <m/>
    <m/>
    <m/>
    <n v="4"/>
    <n v="0"/>
    <n v="4"/>
    <n v="1"/>
    <s v="Degree in Mechanical/Aeronautical and allied engineering _x000a_  branches"/>
    <n v="238"/>
    <n v="338"/>
    <n v="576"/>
    <m/>
    <m/>
    <m/>
    <m/>
    <m/>
    <s v="Yes"/>
    <m/>
    <s v="III"/>
    <m/>
    <m/>
    <m/>
    <m/>
    <m/>
    <m/>
    <d v="2017-11-10T00:00:00"/>
    <x v="2"/>
    <m/>
    <m/>
    <m/>
    <m/>
  </r>
  <r>
    <n v="44"/>
    <x v="0"/>
    <s v="Design Engineer Aerospace Propulsion Systems"/>
    <s v="AAS/Q3105"/>
    <s v="Design Engineer Aerospace Propulsion Systems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m/>
    <d v="2017-11-10T00:00:00"/>
    <x v="2"/>
    <m/>
    <m/>
    <m/>
    <m/>
  </r>
  <r>
    <n v="45"/>
    <x v="0"/>
    <s v="Aerospace Structural  Engineer -  Designer/ Analyst"/>
    <s v="AAS/Q3103"/>
    <s v="Aerospace Structural  Engineer -  Designer/ Analyst"/>
    <n v="6"/>
    <s v="Elective"/>
    <n v="2"/>
    <s v="E1: Designer_x000a_E2: Analyst "/>
    <n v="3"/>
    <n v="3"/>
    <n v="6"/>
    <n v="1"/>
    <s v="Degree in Electrical / Electronic / Avionics and allied _x000a_  engineering branches and equivalent qualification"/>
    <n v="50"/>
    <n v="78"/>
    <n v="128"/>
    <n v="356"/>
    <n v="540"/>
    <n v="576"/>
    <m/>
    <m/>
    <s v="Yes"/>
    <m/>
    <s v="III"/>
    <m/>
    <m/>
    <m/>
    <m/>
    <m/>
    <m/>
    <d v="2017-11-10T00:00:00"/>
    <x v="2"/>
    <m/>
    <m/>
    <m/>
    <m/>
  </r>
  <r>
    <n v="46"/>
    <x v="0"/>
    <s v="Design Engineer Avionics/Electrical Systems"/>
    <s v="AAS/Q3102"/>
    <s v="Design Engineer Avionics/Electrical Systems"/>
    <n v="6"/>
    <m/>
    <m/>
    <m/>
    <n v="5"/>
    <n v="0"/>
    <n v="6"/>
    <n v="1"/>
    <s v="Degree in Electrical / Electronic / Avionics and allied _x000a_  engineering branches and equivalent qualification"/>
    <n v="222"/>
    <n v="354"/>
    <n v="576"/>
    <m/>
    <m/>
    <m/>
    <m/>
    <m/>
    <s v="Yes"/>
    <m/>
    <s v="III"/>
    <m/>
    <m/>
    <m/>
    <m/>
    <m/>
    <m/>
    <d v="2017-11-10T00:00:00"/>
    <x v="2"/>
    <m/>
    <m/>
    <m/>
    <m/>
  </r>
  <r>
    <n v="47"/>
    <x v="0"/>
    <s v="Design Engineer Aerospace Systems Integrator"/>
    <s v="AAS/Q3104"/>
    <s v="Design Engineer Aerospace Systems Integrator"/>
    <n v="7"/>
    <m/>
    <m/>
    <m/>
    <n v="4"/>
    <n v="0"/>
    <n v="4"/>
    <n v="1"/>
    <s v="Degree in  Mechanical / Aeronautical and allied engineering    _x000a_ branches"/>
    <n v="265"/>
    <n v="311"/>
    <n v="576"/>
    <m/>
    <m/>
    <m/>
    <m/>
    <m/>
    <s v="Yes"/>
    <m/>
    <s v="III"/>
    <m/>
    <m/>
    <m/>
    <m/>
    <m/>
    <m/>
    <d v="2017-11-10T00:00:00"/>
    <x v="2"/>
    <m/>
    <m/>
    <m/>
    <m/>
  </r>
  <r>
    <n v="48"/>
    <x v="0"/>
    <s v="Aerospace CNC Machinist"/>
    <s v="AAS/Q1001"/>
    <s v="Aerospace CNC Machinist"/>
    <n v="4"/>
    <m/>
    <m/>
    <m/>
    <n v="6"/>
    <m/>
    <n v="6"/>
    <n v="1"/>
    <s v="I.T.I/Diploma in Mechanical trade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49"/>
    <x v="0"/>
    <s v="Aerospace Welder"/>
    <s v="AAS/Q1101"/>
    <s v="Aerospace Welder"/>
    <n v="3"/>
    <m/>
    <m/>
    <m/>
    <n v="7"/>
    <m/>
    <n v="7"/>
    <n v="1"/>
    <s v="Diploma / ITI – Mechanical/ Welding Technology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50"/>
    <x v="0"/>
    <s v="Aerospace Precision Mechanical Assembly Fitter"/>
    <s v="AAS/Q1608"/>
    <s v="Aerospace Precision Mechanical Assembly Fitter"/>
    <n v="3"/>
    <m/>
    <m/>
    <m/>
    <n v="4"/>
    <m/>
    <n v="4"/>
    <n v="1"/>
    <s v="I.T.I in Mechanical trade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51"/>
    <x v="1"/>
    <s v="Agriculture Extension Executive"/>
    <s v="AGR/Q7602"/>
    <s v="Agriculture Extension Executive"/>
    <n v="6"/>
    <m/>
    <m/>
    <m/>
    <n v="7"/>
    <m/>
    <n v="7"/>
    <n v="1"/>
    <s v="Graduate Passed (preferably in agriculture related stream)"/>
    <m/>
    <m/>
    <n v="130"/>
    <m/>
    <m/>
    <m/>
    <m/>
    <m/>
    <m/>
    <m/>
    <s v="II"/>
    <m/>
    <m/>
    <m/>
    <m/>
    <m/>
    <s v="No"/>
    <m/>
    <x v="3"/>
    <m/>
    <m/>
    <m/>
    <m/>
  </r>
  <r>
    <n v="52"/>
    <x v="1"/>
    <s v="Agriculture Extension Service Provider"/>
    <s v="AGR/Q7601"/>
    <s v="Agriculture Extension Service Provider"/>
    <n v="4"/>
    <m/>
    <m/>
    <m/>
    <n v="5"/>
    <m/>
    <n v="5"/>
    <n v="1"/>
    <s v="12th Class Pass preferable"/>
    <m/>
    <m/>
    <n v="140"/>
    <m/>
    <m/>
    <m/>
    <m/>
    <m/>
    <m/>
    <m/>
    <s v="II"/>
    <m/>
    <m/>
    <m/>
    <m/>
    <m/>
    <s v="No"/>
    <m/>
    <x v="4"/>
    <m/>
    <m/>
    <m/>
    <m/>
  </r>
  <r>
    <n v="53"/>
    <x v="1"/>
    <s v="Agriculture Field Officer"/>
    <s v="AGR/Q7701"/>
    <s v="Agriculture Field Officer"/>
    <n v="4"/>
    <m/>
    <m/>
    <m/>
    <n v="4"/>
    <m/>
    <n v="4"/>
    <n v="1"/>
    <s v="Diploma"/>
    <m/>
    <m/>
    <n v="170"/>
    <m/>
    <m/>
    <m/>
    <m/>
    <m/>
    <m/>
    <m/>
    <s v="II"/>
    <m/>
    <m/>
    <m/>
    <m/>
    <m/>
    <s v="No"/>
    <m/>
    <x v="4"/>
    <m/>
    <m/>
    <m/>
    <m/>
  </r>
  <r>
    <n v="54"/>
    <x v="1"/>
    <s v="Agriculture Machinery Operator "/>
    <s v="AGR/Q1103"/>
    <s v="Agriculture Machinery Operator "/>
    <n v="4"/>
    <m/>
    <m/>
    <m/>
    <n v="7"/>
    <m/>
    <n v="7"/>
    <n v="1"/>
    <s v="8th Class, Preferably"/>
    <m/>
    <m/>
    <n v="180"/>
    <m/>
    <m/>
    <m/>
    <m/>
    <m/>
    <m/>
    <m/>
    <s v="I"/>
    <s v="A, B"/>
    <m/>
    <m/>
    <m/>
    <s v="AGR104"/>
    <s v="No"/>
    <m/>
    <x v="0"/>
    <m/>
    <m/>
    <m/>
    <m/>
  </r>
  <r>
    <n v="55"/>
    <x v="1"/>
    <s v="Agriculture Machinery Demonstrator"/>
    <s v="AGR/Q1107"/>
    <s v="Agriculture Machinery Demonstrator"/>
    <n v="5"/>
    <m/>
    <m/>
    <m/>
    <n v="5"/>
    <m/>
    <n v="5"/>
    <n v="1"/>
    <s v="10th Class ,Preferably"/>
    <m/>
    <m/>
    <n v="160"/>
    <m/>
    <m/>
    <m/>
    <m/>
    <m/>
    <m/>
    <m/>
    <s v="I"/>
    <s v="A"/>
    <m/>
    <m/>
    <m/>
    <m/>
    <s v="No"/>
    <m/>
    <x v="0"/>
    <m/>
    <m/>
    <m/>
    <m/>
  </r>
  <r>
    <n v="56"/>
    <x v="1"/>
    <s v="Agriculture Machinery Repair and Maintenance Service Provider"/>
    <s v="AGR/Q1111"/>
    <s v="Agriculture Machinery Repair and Maintenance Service Provider"/>
    <n v="5"/>
    <m/>
    <m/>
    <m/>
    <n v="5"/>
    <m/>
    <n v="5"/>
    <n v="1"/>
    <s v="12th Class, Preferably"/>
    <m/>
    <m/>
    <n v="200"/>
    <m/>
    <m/>
    <m/>
    <m/>
    <m/>
    <m/>
    <m/>
    <s v="I"/>
    <s v="A"/>
    <m/>
    <m/>
    <m/>
    <m/>
    <s v="No"/>
    <m/>
    <x v="0"/>
    <m/>
    <m/>
    <m/>
    <m/>
  </r>
  <r>
    <n v="57"/>
    <x v="1"/>
    <s v="Custom Hiring Service Provider"/>
    <s v="AGR/Q1112"/>
    <s v="Custom Hiring Service Provider"/>
    <n v="5"/>
    <m/>
    <m/>
    <m/>
    <n v="5"/>
    <m/>
    <n v="5"/>
    <n v="1"/>
    <s v="12th Class, Preferably"/>
    <m/>
    <m/>
    <n v="200"/>
    <m/>
    <m/>
    <m/>
    <m/>
    <m/>
    <m/>
    <m/>
    <s v="I"/>
    <s v="A"/>
    <m/>
    <m/>
    <m/>
    <m/>
    <s v="No"/>
    <m/>
    <x v="0"/>
    <m/>
    <m/>
    <m/>
    <m/>
  </r>
  <r>
    <n v="58"/>
    <x v="1"/>
    <s v="Animal Health Worker "/>
    <s v="AGR/Q4804"/>
    <s v="Animal Health Worker "/>
    <n v="3"/>
    <m/>
    <m/>
    <m/>
    <n v="8"/>
    <m/>
    <n v="8"/>
    <n v="1"/>
    <s v="8th Class Passed Preferable"/>
    <n v="120"/>
    <n v="18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59"/>
    <x v="1"/>
    <s v="Aqua Culture Technician"/>
    <s v="AGR/Q4903"/>
    <s v="Aqua Culture Technician"/>
    <n v="4"/>
    <m/>
    <m/>
    <m/>
    <n v="3"/>
    <m/>
    <n v="3"/>
    <n v="1"/>
    <s v="8th Class Preferable"/>
    <n v="70"/>
    <n v="130"/>
    <n v="200"/>
    <m/>
    <m/>
    <m/>
    <m/>
    <m/>
    <s v="Yes"/>
    <m/>
    <s v="I"/>
    <m/>
    <m/>
    <m/>
    <m/>
    <m/>
    <s v="No"/>
    <m/>
    <x v="2"/>
    <m/>
    <m/>
    <m/>
    <m/>
  </r>
  <r>
    <n v="60"/>
    <x v="1"/>
    <s v="Aqua Culture Worker"/>
    <s v="AGR/Q4904"/>
    <s v="Aqua Culture Worker"/>
    <n v="3"/>
    <m/>
    <m/>
    <m/>
    <n v="3"/>
    <m/>
    <n v="3"/>
    <n v="1"/>
    <s v="5th Class ,Preferably"/>
    <n v="80"/>
    <n v="120"/>
    <n v="200"/>
    <m/>
    <m/>
    <m/>
    <m/>
    <m/>
    <s v="Yes"/>
    <s v="Yes"/>
    <s v="I"/>
    <s v="A"/>
    <s v="Yes"/>
    <s v="Yes"/>
    <m/>
    <m/>
    <s v="Yes"/>
    <m/>
    <x v="5"/>
    <m/>
    <m/>
    <m/>
    <m/>
  </r>
  <r>
    <n v="61"/>
    <x v="1"/>
    <s v="Aquarium Technician"/>
    <s v="AGR/Q5108"/>
    <s v="Aquarium Technician"/>
    <n v="4"/>
    <m/>
    <m/>
    <m/>
    <n v="3"/>
    <m/>
    <n v="3"/>
    <n v="1"/>
    <s v="8th Class Preferable"/>
    <m/>
    <m/>
    <n v="200"/>
    <m/>
    <m/>
    <m/>
    <m/>
    <m/>
    <m/>
    <m/>
    <s v="I"/>
    <m/>
    <m/>
    <m/>
    <m/>
    <m/>
    <s v="No"/>
    <m/>
    <x v="2"/>
    <m/>
    <m/>
    <m/>
    <m/>
  </r>
  <r>
    <n v="62"/>
    <x v="1"/>
    <s v="Aquatic Animal Health Lab Assistant"/>
    <s v="AGR/Q4911"/>
    <s v="Aquatic Animal Health Lab Assistant"/>
    <n v="4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2"/>
    <m/>
    <m/>
    <m/>
    <m/>
  </r>
  <r>
    <n v="63"/>
    <x v="1"/>
    <s v="Artificial Insemination Technician "/>
    <s v="AGR/Q4803"/>
    <s v="Artificial Insemination Technician "/>
    <n v="3"/>
    <m/>
    <m/>
    <m/>
    <n v="3"/>
    <m/>
    <n v="3"/>
    <n v="1"/>
    <s v="8th Class Passed Preferable"/>
    <m/>
    <m/>
    <n v="400"/>
    <m/>
    <m/>
    <m/>
    <m/>
    <m/>
    <m/>
    <s v="Yes"/>
    <s v="I"/>
    <m/>
    <m/>
    <m/>
    <m/>
    <m/>
    <s v="No"/>
    <m/>
    <x v="4"/>
    <m/>
    <m/>
    <m/>
    <m/>
  </r>
  <r>
    <n v="64"/>
    <x v="1"/>
    <s v="Bamboo Grower"/>
    <s v="AGR/Q6101"/>
    <s v="Bamboo Grower"/>
    <n v="4"/>
    <m/>
    <m/>
    <m/>
    <n v="11"/>
    <m/>
    <n v="11"/>
    <n v="1"/>
    <s v="5th Class Pass ,Preferably"/>
    <n v="80"/>
    <n v="120"/>
    <n v="200"/>
    <m/>
    <m/>
    <m/>
    <m/>
    <m/>
    <s v="Yes"/>
    <s v="Yes"/>
    <s v="III"/>
    <m/>
    <m/>
    <m/>
    <s v="Cat 1 (Phase 1)"/>
    <m/>
    <s v="Yes"/>
    <m/>
    <x v="4"/>
    <m/>
    <m/>
    <m/>
    <m/>
  </r>
  <r>
    <n v="65"/>
    <x v="1"/>
    <s v="Banana farmer"/>
    <s v="AGR/Q0301"/>
    <s v="Banana farmer"/>
    <n v="4"/>
    <m/>
    <m/>
    <m/>
    <n v="7"/>
    <m/>
    <n v="7"/>
    <n v="1"/>
    <s v="5th Class Pass ,Preferably"/>
    <n v="80"/>
    <n v="100"/>
    <n v="180"/>
    <m/>
    <m/>
    <m/>
    <m/>
    <m/>
    <s v="Yes"/>
    <m/>
    <s v="II"/>
    <m/>
    <m/>
    <m/>
    <s v="Cat 1 (Phase 1)"/>
    <m/>
    <s v="Yes"/>
    <m/>
    <x v="3"/>
    <m/>
    <m/>
    <m/>
    <m/>
  </r>
  <r>
    <n v="66"/>
    <x v="1"/>
    <s v="Bare Foot Technician"/>
    <s v="AGR/Q7801"/>
    <s v="Bare Foot Technician"/>
    <n v="4"/>
    <m/>
    <m/>
    <m/>
    <n v="6"/>
    <m/>
    <n v="6"/>
    <n v="1"/>
    <s v="10th Class"/>
    <n v="280"/>
    <n v="250"/>
    <n v="530"/>
    <m/>
    <m/>
    <m/>
    <m/>
    <m/>
    <s v="Yes"/>
    <m/>
    <s v="II"/>
    <s v="A"/>
    <m/>
    <m/>
    <s v="Cat 1 (Phase 1)"/>
    <m/>
    <s v="Yes"/>
    <m/>
    <x v="4"/>
    <m/>
    <m/>
    <m/>
    <m/>
  </r>
  <r>
    <n v="67"/>
    <x v="1"/>
    <s v="Beekeeper"/>
    <s v="AGR/Q5301"/>
    <s v="Beekeeper"/>
    <n v="4"/>
    <m/>
    <m/>
    <m/>
    <n v="5"/>
    <m/>
    <n v="5"/>
    <n v="1"/>
    <s v="No formal education"/>
    <n v="60"/>
    <n v="90"/>
    <n v="150"/>
    <m/>
    <m/>
    <m/>
    <m/>
    <m/>
    <s v="Yes"/>
    <s v="Yes"/>
    <s v="III"/>
    <s v="A"/>
    <m/>
    <s v="*May be added from 1-Apr-2018; 9th SC"/>
    <s v="Cat 1 (Phase 1)"/>
    <m/>
    <s v="Yes"/>
    <m/>
    <x v="4"/>
    <m/>
    <m/>
    <m/>
    <m/>
  </r>
  <r>
    <n v="68"/>
    <x v="1"/>
    <s v="Brackishwater Aquaculture Farmer"/>
    <s v="AGR/Q4906"/>
    <s v="Brackishwater Aquaculture Farmer"/>
    <n v="4"/>
    <m/>
    <m/>
    <m/>
    <n v="5"/>
    <m/>
    <n v="5"/>
    <n v="1"/>
    <s v="8th Class Preferable"/>
    <m/>
    <m/>
    <n v="200"/>
    <m/>
    <m/>
    <m/>
    <m/>
    <m/>
    <m/>
    <m/>
    <s v="I"/>
    <m/>
    <m/>
    <m/>
    <m/>
    <m/>
    <s v="No"/>
    <m/>
    <x v="2"/>
    <m/>
    <m/>
    <m/>
    <m/>
  </r>
  <r>
    <n v="69"/>
    <x v="1"/>
    <s v="Broiler Poultry Farm Supervisor"/>
    <s v="AGR/Q4301"/>
    <s v="Broiler Poultry Farm Supervisor"/>
    <n v="5"/>
    <m/>
    <m/>
    <m/>
    <n v="5"/>
    <m/>
    <n v="5"/>
    <n v="1"/>
    <s v="12th Class Pass preferable"/>
    <m/>
    <m/>
    <n v="150"/>
    <m/>
    <m/>
    <m/>
    <m/>
    <m/>
    <m/>
    <m/>
    <s v="II"/>
    <m/>
    <m/>
    <m/>
    <m/>
    <m/>
    <s v="No"/>
    <m/>
    <x v="4"/>
    <m/>
    <m/>
    <m/>
    <m/>
  </r>
  <r>
    <n v="70"/>
    <x v="1"/>
    <s v="Broiler Poultry Farm Worker"/>
    <s v="AGR/Q4302"/>
    <s v="Broiler Poultry Farm Worker"/>
    <n v="3"/>
    <m/>
    <m/>
    <m/>
    <n v="6"/>
    <m/>
    <n v="6"/>
    <n v="1"/>
    <s v="5th Class Pass ,Preferably"/>
    <n v="95"/>
    <n v="115"/>
    <n v="210"/>
    <m/>
    <m/>
    <m/>
    <m/>
    <m/>
    <s v="Yes"/>
    <s v="Yes"/>
    <s v="II"/>
    <m/>
    <m/>
    <s v="*May be added from 1-Apr-2018; 9th SC"/>
    <m/>
    <m/>
    <s v="No"/>
    <m/>
    <x v="4"/>
    <m/>
    <m/>
    <m/>
    <m/>
  </r>
  <r>
    <n v="71"/>
    <x v="1"/>
    <s v="Bulb Crop Cultivator"/>
    <s v="AGR/Q0401"/>
    <s v="Bulb Crop Cultivator"/>
    <n v="4"/>
    <m/>
    <m/>
    <m/>
    <n v="10"/>
    <m/>
    <n v="10"/>
    <n v="1"/>
    <s v="5th Class Pass ,Preferably"/>
    <m/>
    <m/>
    <n v="180"/>
    <m/>
    <m/>
    <m/>
    <m/>
    <m/>
    <m/>
    <m/>
    <s v="II"/>
    <m/>
    <m/>
    <s v="*May be added from 1-Apr-2018; 9th SC"/>
    <m/>
    <m/>
    <s v="No"/>
    <m/>
    <x v="4"/>
    <m/>
    <m/>
    <m/>
    <m/>
  </r>
  <r>
    <n v="72"/>
    <x v="1"/>
    <s v="Bulk Milk Cooler (BMC) Operator"/>
    <s v="AGR/Q4204"/>
    <s v="Bulk Milk Cooler (BMC) Operator"/>
    <n v="4"/>
    <m/>
    <m/>
    <m/>
    <n v="5"/>
    <m/>
    <n v="5"/>
    <n v="1"/>
    <s v="10th Class / Diploma /ITI with certification in HVAC, Preferably"/>
    <m/>
    <m/>
    <n v="240"/>
    <m/>
    <m/>
    <m/>
    <m/>
    <m/>
    <m/>
    <m/>
    <s v="I"/>
    <m/>
    <m/>
    <m/>
    <m/>
    <m/>
    <s v="No"/>
    <m/>
    <x v="2"/>
    <m/>
    <m/>
    <m/>
    <m/>
  </r>
  <r>
    <n v="73"/>
    <x v="1"/>
    <s v="CA Store Technician/Operator"/>
    <s v="AGR/Q7508"/>
    <s v="CA Store Technician/Operator"/>
    <n v="5"/>
    <m/>
    <m/>
    <m/>
    <n v="4"/>
    <m/>
    <n v="4"/>
    <n v="1"/>
    <s v="Diploma/Degree in Electrical/Instrumentation"/>
    <n v="90"/>
    <n v="130"/>
    <n v="220"/>
    <m/>
    <m/>
    <m/>
    <m/>
    <m/>
    <s v="Yes"/>
    <m/>
    <s v="I"/>
    <m/>
    <m/>
    <m/>
    <m/>
    <m/>
    <s v="No"/>
    <m/>
    <x v="2"/>
    <m/>
    <m/>
    <m/>
    <m/>
  </r>
  <r>
    <n v="74"/>
    <x v="1"/>
    <s v="Chick Sexing and Grading Technician"/>
    <s v="AGR/Q4403"/>
    <s v="Chick Sexing and Grading Technician"/>
    <n v="4"/>
    <m/>
    <m/>
    <m/>
    <n v="5"/>
    <m/>
    <n v="5"/>
    <n v="1"/>
    <s v="12th Class, Preferably"/>
    <n v="70"/>
    <n v="130"/>
    <n v="200"/>
    <m/>
    <m/>
    <m/>
    <m/>
    <m/>
    <s v="Yes"/>
    <m/>
    <s v="II"/>
    <m/>
    <m/>
    <m/>
    <m/>
    <m/>
    <s v="No"/>
    <m/>
    <x v="5"/>
    <m/>
    <m/>
    <m/>
    <m/>
  </r>
  <r>
    <n v="75"/>
    <x v="1"/>
    <s v="Chillies Cultivator"/>
    <s v="AGR/Q0601"/>
    <s v="Chillies Cultivator"/>
    <n v="4"/>
    <m/>
    <m/>
    <m/>
    <n v="10"/>
    <m/>
    <n v="10"/>
    <n v="1"/>
    <s v="5th Class ,Preferably"/>
    <n v="70"/>
    <n v="110"/>
    <n v="180"/>
    <m/>
    <m/>
    <m/>
    <m/>
    <m/>
    <s v="Yes"/>
    <m/>
    <s v="II"/>
    <m/>
    <m/>
    <m/>
    <s v="Cat 1 (Phase 1)"/>
    <m/>
    <s v="Yes"/>
    <m/>
    <x v="4"/>
    <m/>
    <m/>
    <m/>
    <m/>
  </r>
  <r>
    <n v="76"/>
    <x v="1"/>
    <s v="Chilling Plant Technician"/>
    <s v="AGR/Q4205"/>
    <s v="Chilling Plant Technician"/>
    <n v="4"/>
    <m/>
    <m/>
    <m/>
    <n v="4"/>
    <m/>
    <n v="4"/>
    <n v="1"/>
    <s v="10th Class  / Diploma /ITI with certification in HVAC, Preferably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77"/>
    <x v="1"/>
    <s v="Citrus Fruit Grower"/>
    <s v="AGR/Q0303"/>
    <s v="Citrus Fruit Grower"/>
    <n v="4"/>
    <m/>
    <m/>
    <m/>
    <n v="10"/>
    <m/>
    <n v="10"/>
    <n v="1"/>
    <s v="5th Class ,Preferably"/>
    <m/>
    <m/>
    <n v="180"/>
    <m/>
    <m/>
    <m/>
    <m/>
    <m/>
    <m/>
    <m/>
    <s v="II"/>
    <m/>
    <m/>
    <m/>
    <m/>
    <m/>
    <s v="No"/>
    <m/>
    <x v="4"/>
    <m/>
    <m/>
    <m/>
    <m/>
  </r>
  <r>
    <n v="78"/>
    <x v="1"/>
    <s v="Climate Change &amp; Risk Mitigation Manager "/>
    <s v="AGR/Q6501"/>
    <s v="Climate Change &amp; Risk Mitigation Manager "/>
    <n v="7"/>
    <m/>
    <m/>
    <m/>
    <n v="3"/>
    <m/>
    <n v="3"/>
    <n v="1"/>
    <s v="Graduate qualification in Environmental Science/Climate Change/Natural Resource Management/Agriculture "/>
    <m/>
    <m/>
    <n v="180"/>
    <m/>
    <m/>
    <m/>
    <m/>
    <m/>
    <m/>
    <m/>
    <s v="II"/>
    <m/>
    <m/>
    <m/>
    <m/>
    <m/>
    <s v="No"/>
    <m/>
    <x v="4"/>
    <m/>
    <m/>
    <m/>
    <m/>
  </r>
  <r>
    <n v="79"/>
    <x v="1"/>
    <s v="Coconut Grower"/>
    <s v="AGR/Q0503"/>
    <s v="Coconut Grower"/>
    <n v="4"/>
    <m/>
    <m/>
    <m/>
    <n v="9"/>
    <m/>
    <n v="9"/>
    <n v="1"/>
    <s v="5th Class ,Preferably"/>
    <m/>
    <m/>
    <n v="150"/>
    <m/>
    <m/>
    <m/>
    <m/>
    <m/>
    <m/>
    <m/>
    <s v="II"/>
    <m/>
    <m/>
    <m/>
    <m/>
    <m/>
    <s v="No"/>
    <m/>
    <x v="4"/>
    <m/>
    <m/>
    <m/>
    <m/>
  </r>
  <r>
    <n v="80"/>
    <x v="1"/>
    <s v="Coffee Plantation Worker"/>
    <s v="AGR/Q0501"/>
    <s v="Coffee Plantation Worker"/>
    <n v="2"/>
    <m/>
    <m/>
    <m/>
    <n v="8"/>
    <m/>
    <n v="8"/>
    <n v="1"/>
    <s v="5th Class ,Preferably"/>
    <n v="65"/>
    <n v="135"/>
    <n v="200"/>
    <m/>
    <m/>
    <m/>
    <m/>
    <m/>
    <s v="Yes"/>
    <m/>
    <s v="II"/>
    <m/>
    <m/>
    <m/>
    <m/>
    <m/>
    <s v="No"/>
    <m/>
    <x v="4"/>
    <m/>
    <m/>
    <m/>
    <m/>
  </r>
  <r>
    <n v="81"/>
    <x v="1"/>
    <s v="Cold Storage Manager"/>
    <s v="AGR/Q7506"/>
    <s v="Cold Storage Manager"/>
    <n v="7"/>
    <m/>
    <m/>
    <m/>
    <n v="6"/>
    <m/>
    <n v="6"/>
    <n v="1"/>
    <s v="Graduation"/>
    <m/>
    <m/>
    <n v="180"/>
    <m/>
    <m/>
    <m/>
    <m/>
    <m/>
    <m/>
    <m/>
    <s v="II"/>
    <m/>
    <m/>
    <m/>
    <m/>
    <m/>
    <s v="No"/>
    <m/>
    <x v="2"/>
    <m/>
    <m/>
    <m/>
    <m/>
  </r>
  <r>
    <n v="82"/>
    <x v="1"/>
    <s v="Cold Storage Supervisor"/>
    <s v="AGR/Q7505"/>
    <s v="Cold Storage Supervisor"/>
    <n v="5"/>
    <m/>
    <m/>
    <m/>
    <n v="4"/>
    <m/>
    <n v="4"/>
    <n v="1"/>
    <s v="12th Class"/>
    <m/>
    <m/>
    <n v="150"/>
    <m/>
    <m/>
    <m/>
    <m/>
    <m/>
    <m/>
    <m/>
    <s v="II"/>
    <m/>
    <m/>
    <m/>
    <m/>
    <m/>
    <s v="No"/>
    <m/>
    <x v="2"/>
    <m/>
    <m/>
    <m/>
    <m/>
  </r>
  <r>
    <n v="83"/>
    <x v="1"/>
    <s v="Coldstore Keeper"/>
    <s v="AGR/Q7507"/>
    <s v="Coldstore Keeper"/>
    <n v="5"/>
    <m/>
    <m/>
    <m/>
    <n v="5"/>
    <m/>
    <n v="5"/>
    <n v="1"/>
    <s v="Diploma/Degree"/>
    <m/>
    <m/>
    <n v="160"/>
    <m/>
    <m/>
    <m/>
    <m/>
    <m/>
    <m/>
    <m/>
    <s v="II"/>
    <m/>
    <m/>
    <m/>
    <m/>
    <m/>
    <s v="No"/>
    <m/>
    <x v="2"/>
    <m/>
    <m/>
    <m/>
    <m/>
  </r>
  <r>
    <n v="84"/>
    <x v="1"/>
    <s v="Community Mobilizer"/>
    <s v="AGR/Q6601"/>
    <s v="Community Mobilizer"/>
    <n v="5"/>
    <m/>
    <m/>
    <m/>
    <n v="3"/>
    <m/>
    <n v="3"/>
    <n v="1"/>
    <s v="Graduation in any discipline (preferably social science)"/>
    <m/>
    <m/>
    <n v="200"/>
    <m/>
    <m/>
    <m/>
    <m/>
    <m/>
    <m/>
    <m/>
    <s v="II"/>
    <m/>
    <m/>
    <m/>
    <m/>
    <m/>
    <s v="No"/>
    <m/>
    <x v="2"/>
    <m/>
    <m/>
    <m/>
    <m/>
  </r>
  <r>
    <n v="85"/>
    <x v="1"/>
    <s v="Community Service Provider"/>
    <s v="AGR/Q7802"/>
    <s v="Community Service Provider"/>
    <n v="4"/>
    <m/>
    <m/>
    <m/>
    <n v="6"/>
    <m/>
    <n v="6"/>
    <n v="1"/>
    <s v="5th Class Pass ,Preferably"/>
    <n v="52"/>
    <n v="148"/>
    <n v="200"/>
    <m/>
    <m/>
    <m/>
    <m/>
    <m/>
    <s v="Yes"/>
    <m/>
    <s v="II"/>
    <m/>
    <m/>
    <m/>
    <s v="Addl Ready"/>
    <m/>
    <s v="No"/>
    <m/>
    <x v="4"/>
    <m/>
    <m/>
    <m/>
    <m/>
  </r>
  <r>
    <n v="86"/>
    <x v="1"/>
    <s v="Coriander Cultivator"/>
    <s v="AGR/Q0602"/>
    <s v="Coriander Cultivator"/>
    <n v="4"/>
    <m/>
    <m/>
    <m/>
    <n v="10"/>
    <m/>
    <n v="10"/>
    <n v="1"/>
    <s v="5th Class ,Preferably"/>
    <m/>
    <m/>
    <n v="180"/>
    <m/>
    <m/>
    <m/>
    <m/>
    <m/>
    <m/>
    <m/>
    <s v="II"/>
    <m/>
    <m/>
    <m/>
    <m/>
    <m/>
    <s v="No"/>
    <m/>
    <x v="4"/>
    <m/>
    <m/>
    <m/>
    <m/>
  </r>
  <r>
    <n v="87"/>
    <x v="1"/>
    <s v="Cotton Cultivator"/>
    <s v="AGR/Q0202"/>
    <s v="Cotton Cultivator"/>
    <n v="4"/>
    <m/>
    <m/>
    <m/>
    <n v="10"/>
    <m/>
    <n v="10"/>
    <n v="1"/>
    <s v="5th Class ,Preferably"/>
    <m/>
    <m/>
    <n v="180"/>
    <m/>
    <m/>
    <m/>
    <m/>
    <m/>
    <m/>
    <m/>
    <s v="II"/>
    <m/>
    <m/>
    <s v="*May be added from 1-Apr-2018; 9th SC"/>
    <m/>
    <m/>
    <s v="No"/>
    <m/>
    <x v="4"/>
    <m/>
    <m/>
    <m/>
    <m/>
  </r>
  <r>
    <n v="88"/>
    <x v="1"/>
    <s v="Dairy Farm Supervisor"/>
    <s v="AGR/Q4103"/>
    <s v="Dairy Farm Supervisor"/>
    <n v="5"/>
    <m/>
    <m/>
    <m/>
    <n v="5"/>
    <m/>
    <n v="5"/>
    <n v="1"/>
    <s v="12th Class, Preferably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89"/>
    <x v="1"/>
    <s v="Dairy Farmer/Entrepreneur"/>
    <s v="AGR/Q4101"/>
    <s v="Dairy Farmer/Entrepreneur"/>
    <n v="4"/>
    <m/>
    <m/>
    <m/>
    <n v="8"/>
    <m/>
    <n v="8"/>
    <n v="1"/>
    <s v="5th Class Pass ,Preferably"/>
    <n v="80"/>
    <n v="120"/>
    <n v="200"/>
    <m/>
    <m/>
    <m/>
    <m/>
    <m/>
    <s v="Yes"/>
    <s v="Yes"/>
    <s v="I"/>
    <s v="A"/>
    <s v="Yes"/>
    <s v="Yes"/>
    <m/>
    <m/>
    <s v="Yes"/>
    <m/>
    <x v="3"/>
    <m/>
    <m/>
    <m/>
    <m/>
  </r>
  <r>
    <n v="90"/>
    <x v="1"/>
    <s v="Dairy Worker"/>
    <s v="AGR/Q4102"/>
    <s v="Dairy Worker"/>
    <n v="2"/>
    <m/>
    <m/>
    <m/>
    <n v="8"/>
    <m/>
    <n v="8"/>
    <n v="1"/>
    <s v="5th Class Pass ,Preferably"/>
    <m/>
    <m/>
    <n v="150"/>
    <m/>
    <m/>
    <m/>
    <m/>
    <m/>
    <m/>
    <m/>
    <s v="I"/>
    <m/>
    <m/>
    <m/>
    <m/>
    <m/>
    <s v="No"/>
    <m/>
    <x v="4"/>
    <m/>
    <m/>
    <m/>
    <m/>
  </r>
  <r>
    <n v="91"/>
    <x v="1"/>
    <s v="Layer Farm Worker"/>
    <s v="AGR/Q4307"/>
    <s v="Layer Farm Worker"/>
    <n v="3"/>
    <m/>
    <m/>
    <m/>
    <n v="5"/>
    <m/>
    <n v="5"/>
    <n v="1"/>
    <s v="8th Class, Preferably"/>
    <n v="80"/>
    <n v="120"/>
    <n v="200"/>
    <m/>
    <m/>
    <m/>
    <m/>
    <m/>
    <s v="Yes"/>
    <s v="Yes"/>
    <s v="II"/>
    <m/>
    <m/>
    <s v="*May be added from 1-Apr-2018; 9th SC"/>
    <m/>
    <m/>
    <s v="No"/>
    <m/>
    <x v="5"/>
    <m/>
    <m/>
    <m/>
    <m/>
  </r>
  <r>
    <n v="92"/>
    <x v="1"/>
    <s v="Farm Workshop Foreman/Supervisor"/>
    <s v="AGR/Q1109"/>
    <s v="Farm Workshop Foreman/Supervisor"/>
    <n v="5"/>
    <m/>
    <m/>
    <m/>
    <n v="4"/>
    <m/>
    <n v="4"/>
    <n v="1"/>
    <s v="10th Class/ITI, Preferably"/>
    <m/>
    <m/>
    <n v="150"/>
    <m/>
    <m/>
    <m/>
    <m/>
    <m/>
    <m/>
    <m/>
    <s v="I"/>
    <s v="C"/>
    <m/>
    <m/>
    <m/>
    <m/>
    <s v="No"/>
    <m/>
    <x v="0"/>
    <m/>
    <m/>
    <m/>
    <m/>
  </r>
  <r>
    <n v="93"/>
    <x v="1"/>
    <s v="Farm Workshop/Service Manager"/>
    <s v="AGR/Q1110"/>
    <s v="Farm Workshop/Service Manager"/>
    <n v="6"/>
    <m/>
    <m/>
    <m/>
    <n v="3"/>
    <m/>
    <n v="3"/>
    <n v="1"/>
    <s v="B.Tech/ B.E / Graduate in Business Administration "/>
    <m/>
    <m/>
    <n v="150"/>
    <m/>
    <m/>
    <m/>
    <m/>
    <m/>
    <m/>
    <m/>
    <s v="I"/>
    <s v="C"/>
    <m/>
    <m/>
    <m/>
    <m/>
    <s v="No"/>
    <m/>
    <x v="0"/>
    <m/>
    <m/>
    <m/>
    <m/>
  </r>
  <r>
    <n v="94"/>
    <x v="1"/>
    <s v="Feed Technician"/>
    <s v="AGR/Q5109"/>
    <s v="Feed Technician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5"/>
    <x v="1"/>
    <s v="Fish Seed Grower"/>
    <s v="AGR/Q4908"/>
    <s v="Fish Seed Grower"/>
    <n v="5"/>
    <m/>
    <m/>
    <m/>
    <n v="3"/>
    <m/>
    <n v="3"/>
    <n v="1"/>
    <s v="10th Class ,Preferably"/>
    <m/>
    <m/>
    <n v="150"/>
    <m/>
    <m/>
    <m/>
    <m/>
    <m/>
    <m/>
    <m/>
    <s v="I"/>
    <s v="A"/>
    <m/>
    <m/>
    <m/>
    <m/>
    <s v="No"/>
    <m/>
    <x v="2"/>
    <m/>
    <m/>
    <m/>
    <m/>
  </r>
  <r>
    <n v="96"/>
    <x v="1"/>
    <s v="Fisheries Extension Associate"/>
    <s v="AGR/Q5107"/>
    <s v="Fisheries Extension Associate"/>
    <n v="4"/>
    <m/>
    <m/>
    <m/>
    <n v="2"/>
    <m/>
    <n v="2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7"/>
    <x v="1"/>
    <s v="Fishing boat deckhand"/>
    <s v="AGR/Q5101"/>
    <s v="Fishing boat deckhand"/>
    <n v="4"/>
    <m/>
    <m/>
    <m/>
    <n v="3"/>
    <m/>
    <n v="3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8"/>
    <x v="1"/>
    <s v="Fishing boat driver ( Small Mechanized vessels&lt; 20 OAL)"/>
    <s v="AGR/Q5002"/>
    <s v="Fishing boat driver ( Small Mechanized vessels&lt; 20 OAL)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9"/>
    <x v="1"/>
    <s v="Fishing boat maintenance worker"/>
    <s v="AGR/Q5102"/>
    <s v="Fishing boat maintenance worker"/>
    <n v="3"/>
    <m/>
    <m/>
    <m/>
    <n v="3"/>
    <m/>
    <n v="3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00"/>
    <x v="1"/>
    <s v="Fishing boat mechanic"/>
    <s v="AGR/Q5103"/>
    <s v="Fishing boat mechanic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01"/>
    <x v="1"/>
    <s v="Floriculturist - Open cultivation"/>
    <s v="AGR/Q0701"/>
    <s v="Floriculturist - Open cultivation"/>
    <n v="4"/>
    <m/>
    <m/>
    <m/>
    <n v="4"/>
    <m/>
    <n v="4"/>
    <n v="1"/>
    <s v="5th Class Pass ,Preferably"/>
    <n v="80"/>
    <n v="100"/>
    <n v="180"/>
    <m/>
    <m/>
    <m/>
    <m/>
    <m/>
    <s v="Yes"/>
    <s v="Yes"/>
    <s v="II"/>
    <s v="A"/>
    <m/>
    <s v="*May be added from 1-Apr-2018; 9th SC"/>
    <s v="Cat 1 (Phase 1)"/>
    <m/>
    <s v="Yes"/>
    <m/>
    <x v="4"/>
    <m/>
    <m/>
    <m/>
    <m/>
  </r>
  <r>
    <n v="102"/>
    <x v="1"/>
    <s v="Floriculturist - Protected cultivation"/>
    <s v="AGR/Q0702"/>
    <s v="Floriculturist - Protected cultivation"/>
    <n v="4"/>
    <m/>
    <m/>
    <m/>
    <n v="4"/>
    <m/>
    <n v="4"/>
    <n v="1"/>
    <s v="5th Class Pass ,Preferably"/>
    <n v="85"/>
    <n v="115"/>
    <n v="200"/>
    <m/>
    <m/>
    <m/>
    <m/>
    <m/>
    <s v="Yes"/>
    <s v="Yes"/>
    <s v="II"/>
    <s v="C"/>
    <m/>
    <s v="*May be added from 1-Apr-2018; 9th SC"/>
    <s v="Addl Ready"/>
    <m/>
    <s v="No"/>
    <m/>
    <x v="4"/>
    <m/>
    <m/>
    <m/>
    <m/>
  </r>
  <r>
    <n v="103"/>
    <x v="1"/>
    <s v="Florist"/>
    <s v="AGR/Q0703"/>
    <s v="Florist"/>
    <n v="4"/>
    <m/>
    <m/>
    <m/>
    <n v="8"/>
    <m/>
    <n v="8"/>
    <n v="1"/>
    <s v="12th Class, Preferably with specialization in biology"/>
    <n v="80"/>
    <n v="120"/>
    <n v="200"/>
    <m/>
    <m/>
    <m/>
    <m/>
    <m/>
    <s v="Yes"/>
    <m/>
    <s v="II"/>
    <m/>
    <m/>
    <m/>
    <m/>
    <m/>
    <s v="No"/>
    <m/>
    <x v="7"/>
    <m/>
    <m/>
    <m/>
    <m/>
  </r>
  <r>
    <n v="104"/>
    <x v="1"/>
    <s v="Flower Handler — Packaging &amp; Palletising"/>
    <s v="AGR/Q0704"/>
    <s v="Flower Handler — Packaging &amp; Palletising"/>
    <n v="4"/>
    <m/>
    <m/>
    <m/>
    <n v="4"/>
    <m/>
    <n v="4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05"/>
    <x v="1"/>
    <s v="Forest Nursery Raiser"/>
    <s v="AGR/Q6103"/>
    <s v="Forest Nursery Raiser"/>
    <n v="4"/>
    <m/>
    <m/>
    <m/>
    <n v="6"/>
    <m/>
    <n v="6"/>
    <n v="1"/>
    <s v="5th Class, Preferably Primary Education"/>
    <n v="60"/>
    <n v="140"/>
    <n v="200"/>
    <m/>
    <m/>
    <m/>
    <m/>
    <m/>
    <s v="Yes"/>
    <m/>
    <s v="II"/>
    <m/>
    <m/>
    <m/>
    <m/>
    <m/>
    <s v="No"/>
    <m/>
    <x v="5"/>
    <m/>
    <m/>
    <m/>
    <m/>
  </r>
  <r>
    <n v="106"/>
    <x v="1"/>
    <s v="Freshwater aquaculture farmer "/>
    <s v="AGR/Q4905"/>
    <s v="Freshwater aquaculture farmer "/>
    <n v="4"/>
    <m/>
    <m/>
    <m/>
    <n v="4"/>
    <m/>
    <n v="4"/>
    <n v="1"/>
    <s v="8th Class, Preferably"/>
    <n v="95"/>
    <n v="105"/>
    <n v="200"/>
    <m/>
    <m/>
    <m/>
    <m/>
    <m/>
    <s v="Yes"/>
    <m/>
    <s v="I"/>
    <m/>
    <m/>
    <m/>
    <m/>
    <m/>
    <s v="No"/>
    <m/>
    <x v="2"/>
    <m/>
    <m/>
    <m/>
    <m/>
  </r>
  <r>
    <n v="107"/>
    <x v="1"/>
    <s v="Friends of Coconut Tree"/>
    <s v="AGR/Q0504"/>
    <s v="Friends of Coconut Tree"/>
    <n v="3"/>
    <m/>
    <m/>
    <m/>
    <n v="6"/>
    <m/>
    <n v="6"/>
    <n v="1"/>
    <s v="5th Class Pass ,Preferably"/>
    <n v="65"/>
    <n v="135"/>
    <n v="200"/>
    <m/>
    <m/>
    <m/>
    <m/>
    <m/>
    <s v="Yes"/>
    <m/>
    <s v="II"/>
    <m/>
    <m/>
    <s v="*May be added from 1-Apr-2018; 9th SC"/>
    <m/>
    <m/>
    <s v="No"/>
    <m/>
    <x v="4"/>
    <m/>
    <m/>
    <m/>
    <m/>
  </r>
  <r>
    <n v="108"/>
    <x v="1"/>
    <s v="Gardener"/>
    <s v="AGR/Q0801"/>
    <s v="Gardener"/>
    <n v="4"/>
    <m/>
    <m/>
    <m/>
    <n v="4"/>
    <m/>
    <n v="4"/>
    <n v="1"/>
    <s v="5th Class Pass ,Preferably"/>
    <n v="130"/>
    <n v="170"/>
    <n v="300"/>
    <m/>
    <m/>
    <m/>
    <m/>
    <m/>
    <s v="Yes"/>
    <s v="Yes"/>
    <s v="II"/>
    <s v="A"/>
    <s v="Yes"/>
    <s v="Yes"/>
    <m/>
    <m/>
    <s v="Yes"/>
    <m/>
    <x v="4"/>
    <m/>
    <m/>
    <m/>
    <m/>
  </r>
  <r>
    <n v="109"/>
    <x v="1"/>
    <s v="Greenhouse Fitter"/>
    <s v="AGR/Q1001"/>
    <s v="Greenhouse Fitter"/>
    <n v="4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3"/>
    <m/>
    <m/>
    <m/>
    <m/>
  </r>
  <r>
    <n v="110"/>
    <x v="1"/>
    <s v="Greenhouse Operator"/>
    <s v="AGR/Q1003"/>
    <s v="Greenhouse Operator"/>
    <n v="3"/>
    <m/>
    <m/>
    <m/>
    <n v="2"/>
    <m/>
    <n v="2"/>
    <n v="1"/>
    <s v="5th Class Pass ,Preferably"/>
    <n v="90"/>
    <n v="110"/>
    <n v="200"/>
    <m/>
    <m/>
    <m/>
    <m/>
    <m/>
    <s v="Yes"/>
    <s v="Yes"/>
    <s v="I"/>
    <s v="C"/>
    <s v="Yes"/>
    <s v="Yes"/>
    <m/>
    <m/>
    <s v="Yes"/>
    <m/>
    <x v="5"/>
    <m/>
    <m/>
    <m/>
    <m/>
  </r>
  <r>
    <n v="111"/>
    <x v="1"/>
    <s v="Harvesting Machine Operator"/>
    <s v="AGR/Q1102"/>
    <s v="Harvesting Machine Operator"/>
    <n v="4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4"/>
    <m/>
    <m/>
    <m/>
    <m/>
  </r>
  <r>
    <n v="112"/>
    <x v="1"/>
    <s v="Hatchery Incharge"/>
    <s v="AGR/Q4401"/>
    <s v="Hatchery Incharge"/>
    <n v="5"/>
    <m/>
    <m/>
    <m/>
    <n v="7"/>
    <m/>
    <n v="7"/>
    <n v="1"/>
    <s v="No formal education"/>
    <m/>
    <m/>
    <n v="175"/>
    <m/>
    <m/>
    <m/>
    <m/>
    <m/>
    <m/>
    <s v="Yes"/>
    <s v="II"/>
    <m/>
    <m/>
    <m/>
    <m/>
    <m/>
    <s v="No"/>
    <m/>
    <x v="3"/>
    <m/>
    <m/>
    <m/>
    <m/>
  </r>
  <r>
    <n v="113"/>
    <x v="1"/>
    <s v="Hatchery Production Worker"/>
    <s v="AGR/Q4901"/>
    <s v="Hatchery Production Worker"/>
    <n v="3"/>
    <m/>
    <m/>
    <m/>
    <n v="5"/>
    <m/>
    <n v="5"/>
    <n v="1"/>
    <s v="No formal education"/>
    <m/>
    <m/>
    <n v="200"/>
    <m/>
    <m/>
    <m/>
    <m/>
    <m/>
    <m/>
    <m/>
    <s v="I"/>
    <m/>
    <m/>
    <m/>
    <m/>
    <m/>
    <s v="No"/>
    <m/>
    <x v="4"/>
    <m/>
    <m/>
    <m/>
    <m/>
  </r>
  <r>
    <n v="114"/>
    <x v="1"/>
    <s v="Hatchery Manager"/>
    <s v="AGR/Q4912"/>
    <s v="Hatchery Manager"/>
    <n v="6"/>
    <m/>
    <m/>
    <m/>
    <n v="5"/>
    <m/>
    <n v="5"/>
    <n v="1"/>
    <s v="Bachelor’s degree in Fisheries/Aquaculture/Marine Biology or Zoology"/>
    <n v="80"/>
    <n v="120"/>
    <n v="200"/>
    <m/>
    <m/>
    <m/>
    <m/>
    <m/>
    <s v="Yes"/>
    <m/>
    <s v="I"/>
    <m/>
    <m/>
    <m/>
    <m/>
    <m/>
    <s v="No"/>
    <m/>
    <x v="2"/>
    <m/>
    <m/>
    <m/>
    <m/>
  </r>
  <r>
    <n v="115"/>
    <x v="1"/>
    <s v="Inland capture fisherman cum primary processor"/>
    <s v="AGR/Q5003"/>
    <s v="Inland capture fisherman cum primary processor"/>
    <n v="4"/>
    <m/>
    <m/>
    <m/>
    <n v="5"/>
    <m/>
    <n v="5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16"/>
    <x v="1"/>
    <s v="Crab farmer"/>
    <s v="AGR/Q4907"/>
    <s v="Crab farmer"/>
    <n v="4"/>
    <m/>
    <m/>
    <m/>
    <n v="4"/>
    <m/>
    <n v="4"/>
    <n v="1"/>
    <s v="8th Class, Preferably"/>
    <m/>
    <m/>
    <n v="200"/>
    <m/>
    <m/>
    <m/>
    <m/>
    <m/>
    <m/>
    <m/>
    <s v="II"/>
    <m/>
    <m/>
    <m/>
    <m/>
    <m/>
    <s v="No"/>
    <m/>
    <x v="2"/>
    <m/>
    <m/>
    <m/>
    <m/>
  </r>
  <r>
    <n v="117"/>
    <x v="1"/>
    <s v="Maize Cultivator"/>
    <s v="AGR/Q0103"/>
    <s v="Maize Cultivator"/>
    <n v="4"/>
    <m/>
    <m/>
    <m/>
    <n v="10"/>
    <m/>
    <n v="10"/>
    <n v="1"/>
    <s v="5th Class Pass ,Preferably"/>
    <m/>
    <m/>
    <n v="150"/>
    <m/>
    <m/>
    <m/>
    <m/>
    <m/>
    <m/>
    <m/>
    <s v="II"/>
    <m/>
    <m/>
    <m/>
    <m/>
    <s v="AGR102"/>
    <s v="No"/>
    <m/>
    <x v="4"/>
    <m/>
    <m/>
    <m/>
    <m/>
  </r>
  <r>
    <n v="118"/>
    <x v="1"/>
    <s v="Mango grower"/>
    <s v="AGR/Q0302"/>
    <s v="Mango grower"/>
    <n v="4"/>
    <m/>
    <m/>
    <m/>
    <n v="10"/>
    <m/>
    <n v="10"/>
    <n v="1"/>
    <s v="5th Class Pass ,Preferably"/>
    <m/>
    <m/>
    <n v="180"/>
    <m/>
    <m/>
    <m/>
    <m/>
    <m/>
    <m/>
    <m/>
    <s v="II"/>
    <m/>
    <m/>
    <m/>
    <m/>
    <m/>
    <s v="No"/>
    <m/>
    <x v="4"/>
    <m/>
    <m/>
    <m/>
    <m/>
  </r>
  <r>
    <n v="119"/>
    <x v="1"/>
    <s v="Mariculture operator"/>
    <s v="AGR/Q4909"/>
    <s v="Mariculture operator"/>
    <n v="4"/>
    <m/>
    <m/>
    <m/>
    <n v="4"/>
    <m/>
    <n v="4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20"/>
    <x v="1"/>
    <s v="Marine Capture Fisherman cum Primary Processor"/>
    <s v="AGR/Q5001"/>
    <s v="Marine Capture Fisherman cum Primary Processor"/>
    <n v="4"/>
    <m/>
    <m/>
    <m/>
    <n v="6"/>
    <m/>
    <n v="6"/>
    <n v="1"/>
    <s v="No formal education"/>
    <n v="60"/>
    <n v="90"/>
    <n v="150"/>
    <m/>
    <m/>
    <m/>
    <m/>
    <m/>
    <s v="Yes"/>
    <m/>
    <s v="I"/>
    <m/>
    <m/>
    <s v="*May be added from 1-Apr-2018; 9th SC"/>
    <m/>
    <m/>
    <s v="No"/>
    <m/>
    <x v="4"/>
    <m/>
    <m/>
    <m/>
    <m/>
  </r>
  <r>
    <n v="121"/>
    <x v="1"/>
    <s v="Medicial Plants Grower"/>
    <s v="AGR/Q0901"/>
    <s v="Medicial Plants Grower"/>
    <n v="4"/>
    <m/>
    <m/>
    <m/>
    <n v="5"/>
    <m/>
    <n v="5"/>
    <n v="1"/>
    <s v="Primary Education (5th Pass Preferably)"/>
    <n v="70"/>
    <n v="130"/>
    <n v="200"/>
    <m/>
    <m/>
    <m/>
    <m/>
    <m/>
    <s v="Yes"/>
    <m/>
    <s v="II"/>
    <m/>
    <m/>
    <m/>
    <m/>
    <m/>
    <s v="No"/>
    <m/>
    <x v="5"/>
    <m/>
    <m/>
    <m/>
    <m/>
  </r>
  <r>
    <n v="122"/>
    <x v="1"/>
    <s v="Micro irrigation Technician"/>
    <s v="AGR/Q1002"/>
    <s v="Micro irrigation Technician"/>
    <n v="4"/>
    <m/>
    <m/>
    <m/>
    <n v="4"/>
    <m/>
    <n v="4"/>
    <n v="1"/>
    <s v="8th Class Pass preferable"/>
    <n v="80"/>
    <n v="120"/>
    <n v="200"/>
    <m/>
    <m/>
    <m/>
    <m/>
    <m/>
    <s v="Yes"/>
    <s v="Yes"/>
    <s v="I"/>
    <s v="A"/>
    <s v="Yes"/>
    <s v="Yes"/>
    <m/>
    <m/>
    <s v="Yes"/>
    <m/>
    <x v="4"/>
    <m/>
    <m/>
    <m/>
    <m/>
  </r>
  <r>
    <n v="123"/>
    <x v="1"/>
    <s v="Village Level Milk Collection Center Incharge"/>
    <s v="AGR/Q4202"/>
    <s v="Village Level Milk Collection Center Incharge"/>
    <n v="4"/>
    <m/>
    <m/>
    <m/>
    <n v="5"/>
    <m/>
    <n v="5"/>
    <n v="1"/>
    <s v="10th Class, Preferably/ Diploma in dairy management"/>
    <n v="65"/>
    <n v="135"/>
    <n v="200"/>
    <m/>
    <m/>
    <m/>
    <m/>
    <m/>
    <s v="Yes"/>
    <m/>
    <s v="I"/>
    <m/>
    <m/>
    <m/>
    <m/>
    <m/>
    <s v="No"/>
    <m/>
    <x v="6"/>
    <m/>
    <m/>
    <m/>
    <m/>
  </r>
  <r>
    <n v="124"/>
    <x v="1"/>
    <s v="Milk Route Supervisor"/>
    <s v="AGR/Q4201"/>
    <s v="Milk Route Supervisor"/>
    <n v="5"/>
    <m/>
    <m/>
    <m/>
    <n v="5"/>
    <m/>
    <n v="5"/>
    <n v="1"/>
    <s v="12th Class, Preferably/Certificate in logistics management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125"/>
    <x v="1"/>
    <s v="Milk Tester"/>
    <s v="AGR/Q4203"/>
    <s v="Milk Tester"/>
    <n v="4"/>
    <m/>
    <m/>
    <m/>
    <n v="5"/>
    <m/>
    <n v="5"/>
    <n v="1"/>
    <s v="12th Class with certification in laboratory techniques"/>
    <n v="35"/>
    <n v="90"/>
    <n v="125"/>
    <m/>
    <m/>
    <m/>
    <m/>
    <m/>
    <s v="Yes"/>
    <m/>
    <s v="I"/>
    <m/>
    <m/>
    <m/>
    <m/>
    <m/>
    <s v="No"/>
    <m/>
    <x v="6"/>
    <m/>
    <m/>
    <m/>
    <m/>
  </r>
  <r>
    <n v="126"/>
    <x v="1"/>
    <s v="Fish Retailer"/>
    <s v="AGR/Q5104"/>
    <s v="Fish Retailer"/>
    <n v="3"/>
    <m/>
    <m/>
    <m/>
    <n v="2"/>
    <m/>
    <n v="2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27"/>
    <x v="1"/>
    <s v="Mushroom Grower (small entrepreneur)"/>
    <s v="AGR/Q7803"/>
    <s v="Mushroom Grower (small entrepreneur)"/>
    <n v="4"/>
    <m/>
    <m/>
    <m/>
    <n v="6"/>
    <m/>
    <n v="6"/>
    <n v="1"/>
    <s v="8th Class, Preferably"/>
    <n v="75"/>
    <n v="125"/>
    <n v="200"/>
    <m/>
    <m/>
    <m/>
    <m/>
    <m/>
    <s v="Yes"/>
    <m/>
    <s v="II"/>
    <m/>
    <m/>
    <m/>
    <m/>
    <m/>
    <s v="No"/>
    <m/>
    <x v="5"/>
    <m/>
    <m/>
    <m/>
    <m/>
  </r>
  <r>
    <n v="128"/>
    <x v="1"/>
    <s v="Neera Technician"/>
    <s v="AGR/Q0505"/>
    <s v="Neera Technician"/>
    <n v="3"/>
    <m/>
    <m/>
    <m/>
    <n v="7"/>
    <m/>
    <n v="7"/>
    <n v="1"/>
    <s v="5th Class Pass ,Preferably"/>
    <m/>
    <m/>
    <n v="180"/>
    <m/>
    <m/>
    <m/>
    <m/>
    <m/>
    <m/>
    <m/>
    <s v="III"/>
    <m/>
    <m/>
    <s v="*May be added from 1-Apr-2018; 9th SC"/>
    <m/>
    <m/>
    <s v="No"/>
    <m/>
    <x v="4"/>
    <m/>
    <m/>
    <m/>
    <m/>
  </r>
  <r>
    <n v="129"/>
    <x v="1"/>
    <s v="Fishing Gear Technician"/>
    <s v="AGR/Q5105"/>
    <s v="Fishing Gear Technician"/>
    <n v="4"/>
    <m/>
    <m/>
    <m/>
    <n v="3"/>
    <m/>
    <n v="3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30"/>
    <x v="1"/>
    <s v="Non Timber Forest Produce Collector "/>
    <s v="AGR/Q6102"/>
    <s v="Non Timber Forest Produce Collector "/>
    <n v="3"/>
    <m/>
    <m/>
    <m/>
    <n v="4"/>
    <m/>
    <n v="4"/>
    <n v="1"/>
    <s v="5th Class, Preferably Primary Education"/>
    <n v="60"/>
    <n v="140"/>
    <n v="200"/>
    <m/>
    <m/>
    <m/>
    <m/>
    <m/>
    <s v="Yes"/>
    <m/>
    <s v="III"/>
    <m/>
    <m/>
    <m/>
    <m/>
    <m/>
    <s v="No"/>
    <m/>
    <x v="7"/>
    <m/>
    <m/>
    <m/>
    <m/>
  </r>
  <r>
    <n v="131"/>
    <x v="1"/>
    <s v="Organic Grower"/>
    <s v="AGR/Q1201"/>
    <s v="Organic Grower"/>
    <n v="4"/>
    <m/>
    <m/>
    <m/>
    <n v="9"/>
    <m/>
    <n v="9"/>
    <n v="1"/>
    <s v="5th Class Pass ,Preferably"/>
    <n v="80"/>
    <n v="120"/>
    <n v="200"/>
    <m/>
    <m/>
    <m/>
    <m/>
    <m/>
    <s v="Yes"/>
    <s v="Yes"/>
    <s v="II"/>
    <s v="A"/>
    <s v="Yes"/>
    <s v="Yes"/>
    <m/>
    <m/>
    <s v="Yes"/>
    <m/>
    <x v="5"/>
    <m/>
    <m/>
    <m/>
    <m/>
  </r>
  <r>
    <n v="132"/>
    <x v="1"/>
    <s v="Ornamental fish technician"/>
    <s v="AGR/Q4910"/>
    <s v="Ornamental fish technician"/>
    <n v="4"/>
    <m/>
    <m/>
    <m/>
    <n v="4"/>
    <m/>
    <n v="4"/>
    <n v="1"/>
    <s v="10th Class ,Preferably"/>
    <n v="100"/>
    <n v="100"/>
    <n v="200"/>
    <m/>
    <m/>
    <m/>
    <m/>
    <m/>
    <s v="Yes"/>
    <m/>
    <s v="I"/>
    <m/>
    <m/>
    <m/>
    <m/>
    <m/>
    <s v="No"/>
    <m/>
    <x v="2"/>
    <m/>
    <m/>
    <m/>
    <m/>
  </r>
  <r>
    <n v="133"/>
    <x v="1"/>
    <s v="Operator-Reaper Thresher and Crop Residue Machinery"/>
    <s v="AGR/Q1105"/>
    <s v="Operator-Reaper Thresher and Crop Residue Machinery"/>
    <n v="4"/>
    <m/>
    <m/>
    <m/>
    <n v="5"/>
    <m/>
    <n v="5"/>
    <n v="1"/>
    <s v="8th Class, Preferably"/>
    <m/>
    <m/>
    <n v="180"/>
    <m/>
    <m/>
    <m/>
    <m/>
    <m/>
    <m/>
    <m/>
    <s v="I"/>
    <s v="B"/>
    <m/>
    <m/>
    <m/>
    <m/>
    <s v="No"/>
    <m/>
    <x v="0"/>
    <m/>
    <m/>
    <m/>
    <m/>
  </r>
  <r>
    <n v="134"/>
    <x v="1"/>
    <s v="Packhouse Worker"/>
    <s v="AGR/Q7503"/>
    <s v="Packhouse Worker"/>
    <n v="3"/>
    <m/>
    <m/>
    <m/>
    <n v="9"/>
    <m/>
    <n v="9"/>
    <n v="1"/>
    <s v="5th Class Pass ,Preferably"/>
    <n v="91"/>
    <n v="129"/>
    <n v="220"/>
    <m/>
    <m/>
    <m/>
    <m/>
    <m/>
    <s v="Yes"/>
    <m/>
    <s v="I"/>
    <m/>
    <m/>
    <s v="*May be added from 1-Apr-2018; 9th SC"/>
    <m/>
    <m/>
    <s v="No"/>
    <m/>
    <x v="5"/>
    <m/>
    <m/>
    <m/>
    <m/>
  </r>
  <r>
    <n v="135"/>
    <x v="1"/>
    <s v="Paddy Farmer"/>
    <s v="AGR/Q0101"/>
    <s v="Paddy Farmer"/>
    <n v="4"/>
    <m/>
    <m/>
    <m/>
    <n v="8"/>
    <m/>
    <n v="8"/>
    <n v="1"/>
    <s v="5th Class Pass ,Preferably"/>
    <n v="60"/>
    <n v="90"/>
    <n v="150"/>
    <m/>
    <m/>
    <m/>
    <m/>
    <m/>
    <s v="Yes"/>
    <s v="Yes"/>
    <s v="II"/>
    <s v="A"/>
    <m/>
    <m/>
    <s v="Cat 1 (Phase 1)"/>
    <s v="AGR102"/>
    <s v="Yes"/>
    <m/>
    <x v="4"/>
    <m/>
    <m/>
    <m/>
    <m/>
  </r>
  <r>
    <n v="136"/>
    <x v="1"/>
    <s v="Pearl culture technician"/>
    <s v="AGR/Q4913"/>
    <s v="Pearl culture technician"/>
    <n v="4"/>
    <m/>
    <m/>
    <m/>
    <n v="3"/>
    <m/>
    <n v="3"/>
    <n v="1"/>
    <s v="10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37"/>
    <x v="1"/>
    <s v="Pesticide &amp; Fertilizer Applicator"/>
    <s v="AGR/Q1202"/>
    <s v="Pesticide &amp; Fertilizer Applicator"/>
    <n v="4"/>
    <m/>
    <m/>
    <m/>
    <n v="3"/>
    <m/>
    <n v="3"/>
    <n v="1"/>
    <s v="8th Class, Preferably"/>
    <n v="90"/>
    <n v="110"/>
    <n v="200"/>
    <m/>
    <m/>
    <m/>
    <m/>
    <m/>
    <s v="Yes"/>
    <m/>
    <s v="II"/>
    <s v="A"/>
    <m/>
    <m/>
    <m/>
    <m/>
    <s v="No"/>
    <m/>
    <x v="2"/>
    <m/>
    <m/>
    <m/>
    <m/>
  </r>
  <r>
    <n v="138"/>
    <x v="1"/>
    <s v="Poultry farm manager"/>
    <s v="AGR/Q4303"/>
    <s v="Poultry farm manager"/>
    <n v="7"/>
    <m/>
    <m/>
    <m/>
    <n v="6"/>
    <m/>
    <n v="6"/>
    <n v="1"/>
    <s v="Graduate degree in Agriculture with specialization in Poultry"/>
    <n v="95"/>
    <n v="145"/>
    <n v="240"/>
    <m/>
    <m/>
    <m/>
    <m/>
    <m/>
    <s v="Yes"/>
    <m/>
    <s v="II"/>
    <m/>
    <m/>
    <m/>
    <m/>
    <m/>
    <s v="No"/>
    <m/>
    <x v="5"/>
    <m/>
    <m/>
    <m/>
    <m/>
  </r>
  <r>
    <n v="139"/>
    <x v="1"/>
    <s v="Poultry feed, food safety and labelling supervisor "/>
    <s v="AGR/Q4305"/>
    <s v="Poultry feed, food safety and labelling supervisor "/>
    <n v="5"/>
    <m/>
    <m/>
    <m/>
    <n v="6"/>
    <m/>
    <n v="6"/>
    <n v="1"/>
    <s v="12th Class"/>
    <m/>
    <m/>
    <n v="240"/>
    <m/>
    <m/>
    <m/>
    <m/>
    <m/>
    <m/>
    <m/>
    <s v="II"/>
    <m/>
    <m/>
    <m/>
    <m/>
    <m/>
    <s v="No"/>
    <m/>
    <x v="5"/>
    <m/>
    <m/>
    <m/>
    <m/>
  </r>
  <r>
    <n v="140"/>
    <x v="1"/>
    <s v="Poultry shed designer"/>
    <s v="AGR/Q4304"/>
    <s v="Poultry shed designer"/>
    <n v="6"/>
    <m/>
    <m/>
    <m/>
    <n v="7"/>
    <m/>
    <n v="7"/>
    <n v="1"/>
    <s v="Bachelors degree in Architecture"/>
    <m/>
    <m/>
    <n v="240"/>
    <m/>
    <m/>
    <m/>
    <m/>
    <m/>
    <m/>
    <m/>
    <s v="II"/>
    <m/>
    <m/>
    <m/>
    <m/>
    <m/>
    <s v="No"/>
    <m/>
    <x v="5"/>
    <m/>
    <m/>
    <m/>
    <m/>
  </r>
  <r>
    <n v="141"/>
    <x v="1"/>
    <s v="Pulses Cultivator"/>
    <s v="AGR/Q0104"/>
    <s v="Pulses Cultivator"/>
    <n v="4"/>
    <m/>
    <m/>
    <m/>
    <n v="10"/>
    <m/>
    <n v="10"/>
    <n v="1"/>
    <s v="5th Class Pass ,Preferably"/>
    <m/>
    <m/>
    <n v="150"/>
    <m/>
    <m/>
    <m/>
    <m/>
    <m/>
    <m/>
    <m/>
    <s v="II"/>
    <m/>
    <m/>
    <m/>
    <m/>
    <m/>
    <s v="No"/>
    <m/>
    <x v="4"/>
    <m/>
    <m/>
    <m/>
    <m/>
  </r>
  <r>
    <n v="142"/>
    <x v="1"/>
    <s v="Quality Seed Grower"/>
    <s v="AGR/Q7101"/>
    <s v="Quality Seed Grower"/>
    <n v="4"/>
    <m/>
    <m/>
    <m/>
    <n v="6"/>
    <m/>
    <n v="6"/>
    <n v="1"/>
    <s v="5th Class Pass ,Preferably"/>
    <n v="90"/>
    <n v="11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43"/>
    <x v="1"/>
    <s v="Ripening Chamber Operator"/>
    <s v="AGR/Q7504"/>
    <s v="Ripening Chamber Operator"/>
    <n v="4"/>
    <m/>
    <m/>
    <m/>
    <n v="3"/>
    <m/>
    <n v="3"/>
    <n v="1"/>
    <s v="12th Class"/>
    <n v="80"/>
    <n v="140"/>
    <n v="220"/>
    <m/>
    <m/>
    <m/>
    <m/>
    <m/>
    <s v="Yes"/>
    <m/>
    <s v="I"/>
    <m/>
    <m/>
    <m/>
    <m/>
    <m/>
    <s v="No"/>
    <m/>
    <x v="2"/>
    <m/>
    <m/>
    <m/>
    <m/>
  </r>
  <r>
    <n v="144"/>
    <x v="1"/>
    <s v="Roof Top Gardener"/>
    <s v="AGR/Q0802"/>
    <s v="Roof Top Gardener"/>
    <n v="4"/>
    <m/>
    <m/>
    <m/>
    <n v="5"/>
    <m/>
    <n v="5"/>
    <n v="1"/>
    <s v="8th Class, Preferably"/>
    <m/>
    <m/>
    <n v="250"/>
    <m/>
    <m/>
    <m/>
    <m/>
    <m/>
    <m/>
    <m/>
    <s v="II"/>
    <m/>
    <m/>
    <m/>
    <m/>
    <m/>
    <s v="No"/>
    <m/>
    <x v="2"/>
    <m/>
    <m/>
    <m/>
    <m/>
  </r>
  <r>
    <n v="145"/>
    <x v="1"/>
    <s v="Seed Processing Worker"/>
    <s v="AGR/Q7102"/>
    <s v="Seed Processing Worker"/>
    <n v="3"/>
    <m/>
    <m/>
    <m/>
    <n v="5"/>
    <m/>
    <n v="5"/>
    <n v="1"/>
    <s v="No entry barrier"/>
    <n v="65"/>
    <n v="85"/>
    <n v="150"/>
    <m/>
    <m/>
    <m/>
    <m/>
    <m/>
    <s v="Yes"/>
    <s v="Yes"/>
    <s v="II"/>
    <m/>
    <m/>
    <m/>
    <s v="Cat 1 (Phase 1)"/>
    <m/>
    <s v="Yes"/>
    <m/>
    <x v="4"/>
    <m/>
    <m/>
    <m/>
    <m/>
  </r>
  <r>
    <n v="146"/>
    <x v="1"/>
    <s v="Seed Analysis In-charge"/>
    <s v="AGR/Q7103"/>
    <s v="Seed Analysis In-charge"/>
    <n v="5"/>
    <m/>
    <m/>
    <m/>
    <n v="6"/>
    <m/>
    <n v="6"/>
    <n v="1"/>
    <s v="12th Class, Preferably"/>
    <n v="90"/>
    <n v="120"/>
    <n v="210"/>
    <m/>
    <m/>
    <m/>
    <m/>
    <m/>
    <s v="Yes"/>
    <m/>
    <s v="II"/>
    <m/>
    <m/>
    <m/>
    <m/>
    <m/>
    <s v="No"/>
    <m/>
    <x v="8"/>
    <m/>
    <m/>
    <m/>
    <m/>
  </r>
  <r>
    <n v="147"/>
    <x v="1"/>
    <s v="Seed plant production supervisor"/>
    <s v="AGR/Q7105"/>
    <s v="Seed plant production supervisor"/>
    <n v="5"/>
    <m/>
    <m/>
    <m/>
    <n v="6"/>
    <m/>
    <n v="6"/>
    <n v="1"/>
    <s v="12th Class, Preferably"/>
    <m/>
    <m/>
    <n v="200"/>
    <m/>
    <m/>
    <m/>
    <m/>
    <m/>
    <m/>
    <m/>
    <s v="II"/>
    <m/>
    <m/>
    <m/>
    <m/>
    <m/>
    <s v="No"/>
    <m/>
    <x v="8"/>
    <m/>
    <m/>
    <m/>
    <m/>
  </r>
  <r>
    <n v="148"/>
    <x v="1"/>
    <s v="Seed processing plant technician"/>
    <s v="AGR/Q7104"/>
    <s v="Seed processing plant technician"/>
    <n v="4"/>
    <m/>
    <m/>
    <m/>
    <n v="5"/>
    <m/>
    <n v="5"/>
    <n v="1"/>
    <s v="8th Class, Preferably"/>
    <m/>
    <m/>
    <n v="200"/>
    <m/>
    <m/>
    <m/>
    <m/>
    <m/>
    <m/>
    <m/>
    <s v="I"/>
    <m/>
    <m/>
    <m/>
    <m/>
    <m/>
    <s v="No"/>
    <m/>
    <x v="8"/>
    <m/>
    <m/>
    <m/>
    <m/>
  </r>
  <r>
    <n v="149"/>
    <x v="1"/>
    <s v="Sericulturist"/>
    <s v="AGR/Q5201"/>
    <s v="Sericulturist"/>
    <n v="4"/>
    <m/>
    <m/>
    <m/>
    <n v="5"/>
    <m/>
    <n v="5"/>
    <n v="1"/>
    <s v="5th Class Pass ,Preferably"/>
    <m/>
    <m/>
    <n v="180"/>
    <m/>
    <m/>
    <m/>
    <m/>
    <m/>
    <m/>
    <m/>
    <s v="III"/>
    <m/>
    <m/>
    <s v="*May be added from 1-Apr-2018; 9th SC"/>
    <m/>
    <m/>
    <s v="No"/>
    <m/>
    <x v="4"/>
    <m/>
    <m/>
    <m/>
    <m/>
  </r>
  <r>
    <n v="150"/>
    <x v="1"/>
    <s v="Fishing Equipment Technician (Electronics)"/>
    <s v="AGR/Q5106"/>
    <s v="Fishing Equipment Technician (Electronics)"/>
    <n v="4"/>
    <m/>
    <m/>
    <m/>
    <n v="3"/>
    <m/>
    <n v="3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51"/>
    <x v="1"/>
    <s v="Service and Maintenance Technician-Farm Machinery"/>
    <s v="AGR/Q1106"/>
    <s v="Service and Maintenance Technician-Farm Machinery"/>
    <n v="4"/>
    <m/>
    <m/>
    <m/>
    <n v="5"/>
    <m/>
    <n v="5"/>
    <n v="1"/>
    <s v="10th Class ,Preferably"/>
    <m/>
    <m/>
    <n v="200"/>
    <m/>
    <m/>
    <m/>
    <m/>
    <m/>
    <m/>
    <m/>
    <s v="I"/>
    <s v="A"/>
    <m/>
    <s v="*May be added from 1-Apr-2018; 9th SC"/>
    <m/>
    <s v="AGR104"/>
    <s v="No"/>
    <m/>
    <x v="0"/>
    <m/>
    <m/>
    <m/>
    <m/>
  </r>
  <r>
    <n v="152"/>
    <x v="1"/>
    <s v="Hatchery Operator"/>
    <s v="AGR/Q4402"/>
    <s v="Hatchery Operator"/>
    <n v="3"/>
    <m/>
    <m/>
    <m/>
    <n v="4"/>
    <m/>
    <n v="4"/>
    <n v="1"/>
    <s v="8th Class, Preferably"/>
    <m/>
    <m/>
    <n v="200"/>
    <m/>
    <m/>
    <m/>
    <m/>
    <m/>
    <m/>
    <s v="Yes"/>
    <s v="II"/>
    <m/>
    <m/>
    <m/>
    <m/>
    <m/>
    <s v="No"/>
    <m/>
    <x v="5"/>
    <m/>
    <m/>
    <m/>
    <m/>
  </r>
  <r>
    <n v="153"/>
    <x v="1"/>
    <s v="Shrimp farmer"/>
    <s v="AGR/Q4902"/>
    <s v="Shrimp farmer"/>
    <n v="4"/>
    <m/>
    <m/>
    <m/>
    <n v="10"/>
    <m/>
    <n v="10"/>
    <n v="1"/>
    <s v="No formal education"/>
    <m/>
    <m/>
    <n v="200"/>
    <m/>
    <m/>
    <m/>
    <m/>
    <m/>
    <m/>
    <m/>
    <s v="I"/>
    <m/>
    <m/>
    <s v="*May be added from 1-Apr-2018; 9th SC"/>
    <m/>
    <m/>
    <s v="No"/>
    <m/>
    <x v="4"/>
    <m/>
    <m/>
    <m/>
    <m/>
  </r>
  <r>
    <n v="154"/>
    <x v="1"/>
    <s v="Small poultry farmer "/>
    <s v="AGR/Q4306"/>
    <s v="Small poultry farmer "/>
    <n v="4"/>
    <m/>
    <m/>
    <m/>
    <n v="9"/>
    <m/>
    <n v="9"/>
    <n v="1"/>
    <s v="10th Class ,Preferably"/>
    <n v="100"/>
    <n v="140"/>
    <n v="240"/>
    <m/>
    <m/>
    <m/>
    <m/>
    <m/>
    <s v="Yes"/>
    <s v="Yes"/>
    <s v="II"/>
    <s v="A"/>
    <s v="Yes"/>
    <s v="Yes"/>
    <m/>
    <m/>
    <s v="Yes"/>
    <m/>
    <x v="5"/>
    <m/>
    <m/>
    <m/>
    <m/>
  </r>
  <r>
    <n v="155"/>
    <x v="1"/>
    <s v="Solanaceous crop cultivator"/>
    <s v="AGR/Q0402"/>
    <s v="Solanaceous crop cultivator"/>
    <n v="4"/>
    <m/>
    <m/>
    <m/>
    <n v="10"/>
    <m/>
    <n v="10"/>
    <n v="1"/>
    <s v="5th Class Pass ,Preferably"/>
    <n v="70"/>
    <n v="110"/>
    <n v="180"/>
    <m/>
    <m/>
    <m/>
    <m/>
    <m/>
    <s v="Yes"/>
    <m/>
    <s v="II"/>
    <s v="A"/>
    <m/>
    <s v="*May be added from 1-Apr-2018; 9th SC"/>
    <s v="Addl Ready"/>
    <m/>
    <s v="No"/>
    <m/>
    <x v="4"/>
    <m/>
    <m/>
    <m/>
    <m/>
  </r>
  <r>
    <n v="156"/>
    <x v="1"/>
    <s v="Solar Pump technician "/>
    <s v="AGR/Q6701"/>
    <s v="Solar Pump technician "/>
    <n v="4"/>
    <m/>
    <m/>
    <m/>
    <n v="6"/>
    <m/>
    <n v="6"/>
    <n v="1"/>
    <s v=" 8th Class Passed. Preferable ITI (Electrical, Mechanical)"/>
    <n v="75"/>
    <n v="125"/>
    <n v="200"/>
    <m/>
    <m/>
    <m/>
    <m/>
    <m/>
    <s v="Yes"/>
    <m/>
    <s v="I"/>
    <s v="A"/>
    <m/>
    <s v="*May be added from 1-Apr-2018; 9th SC"/>
    <s v="Addl Ready"/>
    <m/>
    <s v="No"/>
    <m/>
    <x v="4"/>
    <m/>
    <m/>
    <m/>
    <m/>
  </r>
  <r>
    <n v="157"/>
    <x v="1"/>
    <s v="Soyabean Cultivator"/>
    <s v="AGR/Q0201"/>
    <s v="Soyabean Cultivator"/>
    <n v="4"/>
    <m/>
    <m/>
    <m/>
    <n v="10"/>
    <m/>
    <n v="10"/>
    <n v="1"/>
    <s v="5th Class Pass ,Preferably"/>
    <n v="60"/>
    <n v="90"/>
    <n v="150"/>
    <m/>
    <m/>
    <m/>
    <m/>
    <m/>
    <s v="Yes"/>
    <m/>
    <s v="II"/>
    <s v="A"/>
    <m/>
    <m/>
    <s v="Cat 1 (Phase 1)"/>
    <m/>
    <s v="Yes"/>
    <m/>
    <x v="4"/>
    <m/>
    <m/>
    <m/>
    <m/>
  </r>
  <r>
    <n v="158"/>
    <x v="1"/>
    <s v="Sugarcane Cultivator"/>
    <s v="AGR/Q0203"/>
    <s v="Sugarcane Cultivator"/>
    <n v="4"/>
    <m/>
    <m/>
    <m/>
    <n v="10"/>
    <m/>
    <n v="10"/>
    <n v="1"/>
    <s v="5th Class Pass ,Preferably"/>
    <n v="70"/>
    <n v="110"/>
    <n v="180"/>
    <m/>
    <m/>
    <m/>
    <m/>
    <m/>
    <s v="Yes"/>
    <m/>
    <s v="II"/>
    <s v="A"/>
    <m/>
    <m/>
    <s v="Cat 1 (Phase 1)"/>
    <m/>
    <s v="Yes"/>
    <m/>
    <x v="4"/>
    <m/>
    <m/>
    <m/>
    <m/>
  </r>
  <r>
    <n v="159"/>
    <x v="1"/>
    <s v="Supply Chain Field Assistant"/>
    <s v="AGR/Q7501"/>
    <s v="Supply Chain Field Assistant"/>
    <n v="4"/>
    <m/>
    <m/>
    <m/>
    <n v="6"/>
    <m/>
    <n v="6"/>
    <n v="1"/>
    <s v="12th Class Pass preferable"/>
    <n v="80"/>
    <n v="100"/>
    <n v="180"/>
    <m/>
    <m/>
    <m/>
    <m/>
    <m/>
    <s v="Yes"/>
    <m/>
    <s v="II"/>
    <m/>
    <m/>
    <m/>
    <m/>
    <m/>
    <s v="No"/>
    <m/>
    <x v="4"/>
    <m/>
    <m/>
    <m/>
    <m/>
  </r>
  <r>
    <n v="160"/>
    <x v="1"/>
    <s v="Tea plantation worker"/>
    <s v="AGR/Q0502"/>
    <s v="Tea plantation worker"/>
    <n v="2"/>
    <m/>
    <m/>
    <m/>
    <n v="8"/>
    <m/>
    <n v="8"/>
    <n v="1"/>
    <s v="5th Class Pass ,Preferably"/>
    <n v="80"/>
    <n v="120"/>
    <n v="200"/>
    <m/>
    <m/>
    <m/>
    <m/>
    <m/>
    <s v="Yes"/>
    <m/>
    <s v="II"/>
    <s v="A"/>
    <m/>
    <m/>
    <s v="Addl Ready"/>
    <m/>
    <s v="No"/>
    <m/>
    <x v="4"/>
    <m/>
    <m/>
    <m/>
    <m/>
  </r>
  <r>
    <n v="161"/>
    <x v="1"/>
    <s v="Tractor operator"/>
    <s v="AGR/Q1101"/>
    <s v="Tractor operator"/>
    <n v="4"/>
    <m/>
    <m/>
    <m/>
    <n v="3"/>
    <m/>
    <n v="3"/>
    <n v="1"/>
    <s v="10th Class ,Preferably"/>
    <n v="88"/>
    <n v="112"/>
    <n v="200"/>
    <m/>
    <m/>
    <m/>
    <m/>
    <m/>
    <s v="Yes"/>
    <s v="Yes"/>
    <s v="I"/>
    <s v="A"/>
    <s v="Yes"/>
    <s v="Yes"/>
    <m/>
    <s v="AGR101"/>
    <s v="Yes"/>
    <m/>
    <x v="4"/>
    <m/>
    <m/>
    <m/>
    <m/>
  </r>
  <r>
    <n v="162"/>
    <x v="1"/>
    <s v="Tuber crop cultivator"/>
    <s v="AGR/Q0403"/>
    <s v="Tuber crop cultivator"/>
    <n v="4"/>
    <m/>
    <m/>
    <m/>
    <n v="10"/>
    <m/>
    <n v="10"/>
    <n v="1"/>
    <s v="10th Standard pass, preferably"/>
    <m/>
    <m/>
    <n v="180"/>
    <m/>
    <m/>
    <m/>
    <m/>
    <m/>
    <m/>
    <m/>
    <s v="II"/>
    <m/>
    <m/>
    <m/>
    <m/>
    <m/>
    <s v="No"/>
    <m/>
    <x v="4"/>
    <m/>
    <m/>
    <m/>
    <m/>
  </r>
  <r>
    <n v="163"/>
    <x v="1"/>
    <s v="Vermicompost producer"/>
    <s v="AGR/Q1203"/>
    <s v="Vermicompost producer"/>
    <n v="4"/>
    <m/>
    <m/>
    <m/>
    <n v="5"/>
    <m/>
    <n v="5"/>
    <n v="1"/>
    <s v="10th Standard pass, preferably"/>
    <n v="90"/>
    <n v="110"/>
    <n v="200"/>
    <m/>
    <m/>
    <m/>
    <m/>
    <m/>
    <s v="Yes"/>
    <m/>
    <s v="II"/>
    <s v="A"/>
    <m/>
    <s v="*May be added from 1-Apr-2018; 9th SC"/>
    <s v="Addl Ready"/>
    <m/>
    <s v="No"/>
    <m/>
    <x v="9"/>
    <m/>
    <m/>
    <m/>
    <m/>
  </r>
  <r>
    <n v="164"/>
    <x v="1"/>
    <s v="Veterinary Clinical Assistant "/>
    <s v="AGR/Q4802"/>
    <s v="Veterinary Clinical Assistant "/>
    <n v="5"/>
    <m/>
    <m/>
    <m/>
    <n v="14"/>
    <m/>
    <n v="14"/>
    <n v="1"/>
    <s v="8th Standard pass, preferably"/>
    <m/>
    <m/>
    <n v="1061"/>
    <m/>
    <m/>
    <m/>
    <m/>
    <m/>
    <m/>
    <m/>
    <s v="I"/>
    <m/>
    <m/>
    <m/>
    <m/>
    <m/>
    <s v="No"/>
    <m/>
    <x v="4"/>
    <m/>
    <m/>
    <m/>
    <m/>
  </r>
  <r>
    <n v="165"/>
    <x v="1"/>
    <s v="Veterinary Field Assistant "/>
    <s v="AGR/Q4801"/>
    <s v="Veterinary Field Assistant "/>
    <n v="5"/>
    <m/>
    <m/>
    <m/>
    <n v="15"/>
    <m/>
    <n v="15"/>
    <n v="1"/>
    <s v="Graduate"/>
    <m/>
    <m/>
    <n v="1034"/>
    <m/>
    <m/>
    <m/>
    <m/>
    <m/>
    <m/>
    <m/>
    <s v="I"/>
    <m/>
    <m/>
    <m/>
    <m/>
    <m/>
    <s v="No"/>
    <m/>
    <x v="4"/>
    <m/>
    <m/>
    <m/>
    <m/>
  </r>
  <r>
    <n v="166"/>
    <x v="1"/>
    <s v="Village Water Technician"/>
    <s v="AGR/Q6602"/>
    <s v="Village Water Technician"/>
    <n v="4"/>
    <m/>
    <m/>
    <m/>
    <n v="4"/>
    <m/>
    <n v="4"/>
    <n v="1"/>
    <s v="Graduate"/>
    <n v="100"/>
    <n v="106"/>
    <n v="206"/>
    <m/>
    <m/>
    <m/>
    <m/>
    <m/>
    <s v="Yes"/>
    <m/>
    <s v="I"/>
    <m/>
    <m/>
    <m/>
    <m/>
    <m/>
    <s v="No"/>
    <m/>
    <x v="2"/>
    <m/>
    <m/>
    <m/>
    <m/>
  </r>
  <r>
    <n v="167"/>
    <x v="1"/>
    <s v="Warehouse Worker"/>
    <s v="AGR/Q7502"/>
    <s v="Warehouse Worker"/>
    <n v="3"/>
    <m/>
    <m/>
    <m/>
    <n v="7"/>
    <m/>
    <n v="7"/>
    <n v="1"/>
    <s v="10th Class"/>
    <n v="75"/>
    <n v="125"/>
    <n v="200"/>
    <m/>
    <m/>
    <m/>
    <m/>
    <m/>
    <s v="Yes"/>
    <m/>
    <s v="II"/>
    <m/>
    <m/>
    <m/>
    <m/>
    <m/>
    <s v="No"/>
    <m/>
    <x v="4"/>
    <m/>
    <m/>
    <m/>
    <m/>
  </r>
  <r>
    <n v="168"/>
    <x v="1"/>
    <s v="Watershed Assistant"/>
    <s v="AGR/Q6607"/>
    <s v="Watershed Assistant"/>
    <n v="3"/>
    <m/>
    <m/>
    <m/>
    <n v="2"/>
    <m/>
    <n v="2"/>
    <n v="1"/>
    <s v="Preferably 5th Standard "/>
    <n v="55"/>
    <n v="145"/>
    <n v="200"/>
    <m/>
    <m/>
    <m/>
    <m/>
    <m/>
    <s v="Yes"/>
    <m/>
    <s v="II"/>
    <m/>
    <m/>
    <m/>
    <m/>
    <m/>
    <s v="No"/>
    <m/>
    <x v="2"/>
    <m/>
    <m/>
    <m/>
    <m/>
  </r>
  <r>
    <n v="169"/>
    <x v="1"/>
    <s v="Watershed Consultant"/>
    <s v="AGR/Q6603"/>
    <s v="Watershed Consultant"/>
    <n v="8"/>
    <m/>
    <m/>
    <m/>
    <n v="5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m/>
    <s v="II"/>
    <s v="A"/>
    <m/>
    <m/>
    <m/>
    <m/>
    <s v="No"/>
    <m/>
    <x v="2"/>
    <m/>
    <m/>
    <m/>
    <m/>
  </r>
  <r>
    <n v="170"/>
    <x v="1"/>
    <s v="Watershed Engineer"/>
    <s v="AGR/Q4606"/>
    <s v="Watershed Engineer"/>
    <n v="6"/>
    <m/>
    <m/>
    <m/>
    <n v="5"/>
    <m/>
    <n v="5"/>
    <n v="1"/>
    <s v="12th Standard Pass"/>
    <m/>
    <m/>
    <n v="200"/>
    <m/>
    <m/>
    <m/>
    <m/>
    <m/>
    <m/>
    <m/>
    <s v="II"/>
    <m/>
    <m/>
    <m/>
    <m/>
    <m/>
    <s v="No"/>
    <m/>
    <x v="2"/>
    <m/>
    <m/>
    <m/>
    <m/>
  </r>
  <r>
    <n v="171"/>
    <x v="1"/>
    <s v="Watershed Manager"/>
    <s v="AGR/Q6604"/>
    <s v="Watershed Manager"/>
    <n v="7"/>
    <m/>
    <m/>
    <m/>
    <n v="4"/>
    <m/>
    <n v="4"/>
    <n v="1"/>
    <s v="Diploma"/>
    <m/>
    <m/>
    <n v="200"/>
    <m/>
    <m/>
    <m/>
    <m/>
    <m/>
    <m/>
    <m/>
    <s v="II"/>
    <m/>
    <m/>
    <m/>
    <m/>
    <m/>
    <s v="No"/>
    <m/>
    <x v="2"/>
    <m/>
    <m/>
    <m/>
    <m/>
  </r>
  <r>
    <n v="172"/>
    <x v="1"/>
    <s v="Watershed Supervisor"/>
    <s v="AGR/Q6605"/>
    <s v="Watershed Supervisor"/>
    <n v="5"/>
    <m/>
    <m/>
    <m/>
    <n v="4"/>
    <m/>
    <n v="4"/>
    <n v="1"/>
    <s v="8th Standard passed"/>
    <m/>
    <m/>
    <n v="240"/>
    <m/>
    <m/>
    <m/>
    <m/>
    <m/>
    <m/>
    <m/>
    <s v="II"/>
    <m/>
    <m/>
    <m/>
    <m/>
    <m/>
    <s v="No"/>
    <m/>
    <x v="2"/>
    <m/>
    <m/>
    <m/>
    <m/>
  </r>
  <r>
    <n v="173"/>
    <x v="1"/>
    <s v="Wheat Cultivator"/>
    <s v="AGR/Q0102"/>
    <s v="Wheat Cultivator"/>
    <n v="4"/>
    <m/>
    <m/>
    <m/>
    <n v="10"/>
    <m/>
    <n v="10"/>
    <n v="1"/>
    <s v="ITI"/>
    <m/>
    <m/>
    <n v="150"/>
    <m/>
    <m/>
    <m/>
    <m/>
    <m/>
    <m/>
    <m/>
    <s v="II"/>
    <m/>
    <m/>
    <m/>
    <m/>
    <s v="AGR102"/>
    <s v="No"/>
    <m/>
    <x v="4"/>
    <m/>
    <m/>
    <m/>
    <m/>
  </r>
  <r>
    <n v="174"/>
    <x v="1"/>
    <s v="Apprentice Interior Landscaper "/>
    <s v="AGR/Q0803"/>
    <s v="Apprentice Interior Landscaper "/>
    <n v="3"/>
    <m/>
    <m/>
    <m/>
    <n v="4"/>
    <m/>
    <n v="4"/>
    <n v="1"/>
    <s v="8th Standard passed"/>
    <m/>
    <m/>
    <m/>
    <m/>
    <m/>
    <m/>
    <m/>
    <m/>
    <m/>
    <m/>
    <m/>
    <m/>
    <m/>
    <m/>
    <m/>
    <m/>
    <s v="No"/>
    <m/>
    <x v="2"/>
    <m/>
    <m/>
    <m/>
    <m/>
  </r>
  <r>
    <n v="175"/>
    <x v="1"/>
    <s v="Assistant gardener "/>
    <s v="AGR/Q0804"/>
    <s v="Assistant gardener "/>
    <n v="3"/>
    <m/>
    <m/>
    <m/>
    <n v="4"/>
    <m/>
    <n v="4"/>
    <n v="1"/>
    <s v="Preferably class 8th"/>
    <n v="55"/>
    <n v="145"/>
    <n v="200"/>
    <m/>
    <m/>
    <m/>
    <m/>
    <m/>
    <s v="Yes"/>
    <m/>
    <m/>
    <m/>
    <m/>
    <s v="*May be added from 1-Apr-2018; 9th SC"/>
    <m/>
    <m/>
    <s v="No"/>
    <m/>
    <x v="5"/>
    <m/>
    <m/>
    <m/>
    <m/>
  </r>
  <r>
    <n v="176"/>
    <x v="1"/>
    <s v="Assistant groundskeeper"/>
    <s v="AGR/Q0805"/>
    <s v="Assistant groundskeeper"/>
    <n v="3"/>
    <m/>
    <m/>
    <m/>
    <n v="3"/>
    <m/>
    <n v="3"/>
    <n v="1"/>
    <s v="Preferably Class 8"/>
    <m/>
    <m/>
    <m/>
    <m/>
    <m/>
    <m/>
    <m/>
    <m/>
    <m/>
    <m/>
    <m/>
    <m/>
    <m/>
    <m/>
    <m/>
    <m/>
    <s v="No"/>
    <m/>
    <x v="2"/>
    <m/>
    <m/>
    <m/>
    <m/>
  </r>
  <r>
    <n v="177"/>
    <x v="1"/>
    <s v="Interior Landscaper "/>
    <s v="AGR/Q0806"/>
    <s v="Interior Landscaper "/>
    <n v="4"/>
    <m/>
    <m/>
    <m/>
    <n v="4"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m/>
    <m/>
    <s v="No"/>
    <m/>
    <x v="2"/>
    <m/>
    <m/>
    <m/>
    <m/>
  </r>
  <r>
    <n v="178"/>
    <x v="1"/>
    <s v="Irrigation Service  Technician "/>
    <s v="AGR/Q1104"/>
    <s v="Irrigation Service  Technician "/>
    <n v="4"/>
    <m/>
    <m/>
    <m/>
    <n v="3"/>
    <m/>
    <n v="3"/>
    <n v="1"/>
    <s v="10th Class + ITI / Diploma (Electrical, Electronics)"/>
    <m/>
    <m/>
    <n v="150"/>
    <m/>
    <m/>
    <m/>
    <m/>
    <m/>
    <m/>
    <m/>
    <s v="I"/>
    <s v="B"/>
    <m/>
    <m/>
    <m/>
    <m/>
    <s v="No"/>
    <m/>
    <x v="0"/>
    <m/>
    <m/>
    <m/>
    <m/>
  </r>
  <r>
    <n v="179"/>
    <x v="1"/>
    <s v="Nursery worker "/>
    <s v="AGR/Q0807"/>
    <s v="Nursery worker "/>
    <n v="3"/>
    <m/>
    <m/>
    <m/>
    <n v="3"/>
    <m/>
    <n v="3"/>
    <n v="1"/>
    <s v="10th Class"/>
    <n v="65"/>
    <n v="135"/>
    <n v="200"/>
    <m/>
    <m/>
    <m/>
    <m/>
    <m/>
    <s v="Yes"/>
    <m/>
    <m/>
    <m/>
    <m/>
    <s v="*May be added from 1-Apr-2018; 9th SC"/>
    <m/>
    <m/>
    <s v="No"/>
    <m/>
    <x v="5"/>
    <m/>
    <m/>
    <m/>
    <m/>
  </r>
  <r>
    <n v="180"/>
    <x v="1"/>
    <s v="Hydroponics Technician "/>
    <s v="AGR/Q0808"/>
    <s v="Hydroponics Technician "/>
    <n v="4"/>
    <m/>
    <m/>
    <m/>
    <n v="5"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m/>
    <m/>
    <s v="No"/>
    <m/>
    <x v="2"/>
    <m/>
    <m/>
    <m/>
    <m/>
  </r>
  <r>
    <n v="181"/>
    <x v="1"/>
    <s v="Vineyard grower"/>
    <s v="AGR/Q0304"/>
    <s v="Vineyard grower"/>
    <n v="4"/>
    <m/>
    <m/>
    <m/>
    <n v="7"/>
    <m/>
    <n v="7"/>
    <n v="1"/>
    <s v="Preferably class VIII"/>
    <m/>
    <m/>
    <m/>
    <m/>
    <m/>
    <m/>
    <m/>
    <m/>
    <m/>
    <m/>
    <m/>
    <m/>
    <m/>
    <m/>
    <m/>
    <m/>
    <s v="No"/>
    <m/>
    <x v="2"/>
    <m/>
    <m/>
    <m/>
    <m/>
  </r>
  <r>
    <n v="182"/>
    <x v="1"/>
    <s v="Vineyard worker "/>
    <s v="AGR/Q0305"/>
    <s v="Vineyard worker "/>
    <n v="3"/>
    <m/>
    <m/>
    <m/>
    <n v="5"/>
    <m/>
    <n v="5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83"/>
    <x v="1"/>
    <s v="Jute and Mesta Cultivator"/>
    <s v="AGR/Q0204"/>
    <s v="Jute and Mesta Cultivator"/>
    <n v="4"/>
    <m/>
    <m/>
    <m/>
    <n v="5"/>
    <m/>
    <n v="5"/>
    <n v="1"/>
    <s v="ITI/12th Standard with Science pass (and no vertigo problem), preferably"/>
    <m/>
    <m/>
    <m/>
    <m/>
    <m/>
    <m/>
    <m/>
    <m/>
    <m/>
    <m/>
    <m/>
    <m/>
    <m/>
    <m/>
    <m/>
    <m/>
    <s v="No"/>
    <m/>
    <x v="2"/>
    <m/>
    <m/>
    <m/>
    <m/>
  </r>
  <r>
    <n v="184"/>
    <x v="1"/>
    <s v="Lac Cultivator"/>
    <s v="AGR/Q6105"/>
    <s v="Lac Cultivator"/>
    <n v="4"/>
    <m/>
    <m/>
    <m/>
    <n v="7"/>
    <m/>
    <n v="7"/>
    <n v="1"/>
    <s v="Class 10th pass"/>
    <m/>
    <m/>
    <m/>
    <m/>
    <m/>
    <m/>
    <m/>
    <m/>
    <m/>
    <m/>
    <m/>
    <m/>
    <m/>
    <m/>
    <m/>
    <m/>
    <s v="No"/>
    <m/>
    <x v="2"/>
    <m/>
    <m/>
    <m/>
    <m/>
  </r>
  <r>
    <n v="185"/>
    <x v="1"/>
    <s v="Goat Farmer"/>
    <s v="AGR/Q4501"/>
    <s v="Goat Farmer"/>
    <n v="4"/>
    <m/>
    <m/>
    <m/>
    <n v="5"/>
    <m/>
    <n v="5"/>
    <n v="1"/>
    <s v="12th Class preferable"/>
    <n v="75"/>
    <n v="125"/>
    <n v="200"/>
    <m/>
    <m/>
    <m/>
    <m/>
    <m/>
    <s v="Yes"/>
    <m/>
    <m/>
    <m/>
    <m/>
    <m/>
    <m/>
    <m/>
    <s v="No"/>
    <m/>
    <x v="2"/>
    <m/>
    <m/>
    <m/>
    <m/>
  </r>
  <r>
    <n v="186"/>
    <x v="1"/>
    <s v="Timber Grower"/>
    <s v="AGR/Q6104"/>
    <s v="Timber Grower"/>
    <n v="4"/>
    <m/>
    <m/>
    <m/>
    <n v="7"/>
    <m/>
    <n v="7"/>
    <n v="1"/>
    <s v="12th pass with good aptitude"/>
    <m/>
    <m/>
    <m/>
    <m/>
    <m/>
    <m/>
    <m/>
    <m/>
    <m/>
    <m/>
    <m/>
    <m/>
    <m/>
    <m/>
    <m/>
    <m/>
    <s v="No"/>
    <m/>
    <x v="2"/>
    <m/>
    <m/>
    <m/>
    <m/>
  </r>
  <r>
    <n v="187"/>
    <x v="1"/>
    <s v="Essential Oil Extractor"/>
    <s v="AGR/Q0903"/>
    <s v="Essential Oil Extractor"/>
    <n v="3"/>
    <m/>
    <m/>
    <m/>
    <n v="4"/>
    <m/>
    <n v="4"/>
    <n v="1"/>
    <s v="5th Class"/>
    <m/>
    <m/>
    <m/>
    <m/>
    <m/>
    <m/>
    <m/>
    <m/>
    <m/>
    <m/>
    <m/>
    <m/>
    <m/>
    <m/>
    <m/>
    <m/>
    <s v="No"/>
    <m/>
    <x v="2"/>
    <m/>
    <m/>
    <m/>
    <m/>
  </r>
  <r>
    <n v="188"/>
    <x v="1"/>
    <s v="Soil Sampler/Collector"/>
    <s v="AGR/Q8104"/>
    <s v="Soil Sampler/Collector"/>
    <n v="3"/>
    <m/>
    <m/>
    <m/>
    <n v="4"/>
    <m/>
    <n v="4"/>
    <n v="1"/>
    <s v="Class V"/>
    <n v="40"/>
    <n v="75"/>
    <n v="115"/>
    <n v="15"/>
    <n v="70"/>
    <n v="115"/>
    <m/>
    <m/>
    <s v="Yes"/>
    <m/>
    <m/>
    <m/>
    <m/>
    <m/>
    <m/>
    <m/>
    <s v="No"/>
    <m/>
    <x v="2"/>
    <m/>
    <m/>
    <m/>
    <m/>
  </r>
  <r>
    <n v="189"/>
    <x v="1"/>
    <s v="Soil &amp; Water Testing Lab Assistant"/>
    <s v="AGR/Q8102"/>
    <s v="Soil &amp; Water Testing Lab Assistant"/>
    <n v="4"/>
    <m/>
    <m/>
    <m/>
    <n v="4"/>
    <m/>
    <n v="4"/>
    <n v="1"/>
    <s v="10+2"/>
    <n v="60"/>
    <n v="140"/>
    <n v="200"/>
    <m/>
    <m/>
    <m/>
    <m/>
    <m/>
    <s v="Yes"/>
    <m/>
    <m/>
    <m/>
    <m/>
    <m/>
    <m/>
    <m/>
    <s v="No"/>
    <m/>
    <x v="0"/>
    <m/>
    <m/>
    <m/>
    <m/>
  </r>
  <r>
    <n v="190"/>
    <x v="1"/>
    <s v="Soil &amp; Water Testing Lab Analyst"/>
    <s v="AGR/Q8103"/>
    <s v="Soil &amp; Water Testing Lab Analyst"/>
    <n v="5"/>
    <m/>
    <m/>
    <m/>
    <n v="5"/>
    <m/>
    <n v="5"/>
    <n v="1"/>
    <s v="Diploma in Pharmacy/ any relevant science discipline"/>
    <n v="70"/>
    <n v="170"/>
    <n v="240"/>
    <m/>
    <m/>
    <m/>
    <m/>
    <m/>
    <s v="Yes"/>
    <m/>
    <m/>
    <m/>
    <m/>
    <m/>
    <m/>
    <m/>
    <s v="No"/>
    <m/>
    <x v="0"/>
    <m/>
    <m/>
    <m/>
    <m/>
  </r>
  <r>
    <n v="191"/>
    <x v="1"/>
    <s v="Tractor Mechanic"/>
    <s v="AGR/Q1108"/>
    <s v="Tractor Mechanic"/>
    <n v="4"/>
    <m/>
    <m/>
    <m/>
    <n v="6"/>
    <m/>
    <n v="6"/>
    <n v="1"/>
    <s v="12th Class"/>
    <n v="50"/>
    <n v="170"/>
    <n v="220"/>
    <m/>
    <m/>
    <m/>
    <m/>
    <m/>
    <s v="Yes"/>
    <m/>
    <s v="I"/>
    <m/>
    <m/>
    <m/>
    <m/>
    <m/>
    <s v="No"/>
    <m/>
    <x v="0"/>
    <m/>
    <m/>
    <m/>
    <m/>
  </r>
  <r>
    <n v="192"/>
    <x v="1"/>
    <s v="Piggery Farmer"/>
    <s v="AGR/Q4502"/>
    <s v="Piggery Farmer"/>
    <n v="4"/>
    <m/>
    <m/>
    <m/>
    <n v="8"/>
    <m/>
    <n v="8"/>
    <n v="1"/>
    <s v="Class XII"/>
    <n v="50"/>
    <n v="80"/>
    <n v="130"/>
    <n v="50"/>
    <n v="90"/>
    <n v="200"/>
    <m/>
    <m/>
    <s v="Yes"/>
    <m/>
    <s v="I"/>
    <m/>
    <m/>
    <m/>
    <m/>
    <m/>
    <s v="No"/>
    <m/>
    <x v="2"/>
    <m/>
    <m/>
    <m/>
    <m/>
  </r>
  <r>
    <n v="193"/>
    <x v="1"/>
    <s v="Garden cum Nursery Raiser"/>
    <s v="AGR/Q0809"/>
    <s v="Garden cum Nursery Raiser"/>
    <n v="4"/>
    <m/>
    <m/>
    <m/>
    <n v="6"/>
    <m/>
    <n v="6"/>
    <n v="1"/>
    <s v="NA"/>
    <n v="180"/>
    <n v="290"/>
    <n v="470"/>
    <m/>
    <m/>
    <m/>
    <m/>
    <m/>
    <s v="Yes"/>
    <m/>
    <s v="II"/>
    <s v="A"/>
    <m/>
    <m/>
    <m/>
    <m/>
    <s v="No"/>
    <d v="2017-04-07T00:00:00"/>
    <x v="9"/>
    <m/>
    <m/>
    <m/>
    <m/>
  </r>
  <r>
    <n v="194"/>
    <x v="1"/>
    <s v="Agri Research Analyst "/>
    <s v="AGR/Q7901_x000a_"/>
    <s v="Agri Research Analyst "/>
    <n v="7"/>
    <m/>
    <m/>
    <m/>
    <n v="4"/>
    <m/>
    <n v="4"/>
    <n v="1"/>
    <s v="Class 12th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5"/>
    <x v="1"/>
    <s v="Agri Commodity Quality Assayer"/>
    <s v="AGR/Q7902_x000a_"/>
    <s v="Agri Commodity Quality Assayer"/>
    <n v="5"/>
    <m/>
    <m/>
    <m/>
    <n v="3"/>
    <m/>
    <n v="3"/>
    <n v="1"/>
    <s v="Preferably Class XII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6"/>
    <x v="1"/>
    <s v="Risk Analyst Manager-Agri Commodity"/>
    <s v="AGR/Q7903_x000a_"/>
    <s v="Risk Analyst Manager-Agri Commodity"/>
    <n v="7"/>
    <m/>
    <m/>
    <m/>
    <n v="4"/>
    <m/>
    <n v="4"/>
    <n v="1"/>
    <s v="Preferable Class XIIth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7"/>
    <x v="1"/>
    <s v="Agri Commodity Procurement Manager"/>
    <s v="AGR/Q7904_x000a_"/>
    <s v="Agri Commodity Procurement Manager"/>
    <n v="6"/>
    <m/>
    <m/>
    <m/>
    <n v="5"/>
    <m/>
    <n v="5"/>
    <n v="1"/>
    <s v="Preferable class X, ITI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8"/>
    <x v="1"/>
    <s v="Electronic Trading Supervisor-Agri Commodity"/>
    <s v="AGR/Q7905_x000a_"/>
    <s v="Electronic Trading Supervisor-Agri Commodity"/>
    <n v="5"/>
    <m/>
    <m/>
    <m/>
    <n v="5"/>
    <m/>
    <n v="5"/>
    <n v="1"/>
    <s v="Preferable class X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9"/>
    <x v="1"/>
    <s v="Commodity Account Manager "/>
    <s v="AGR/Q7906_x000a_"/>
    <s v="Commodity Account Manager "/>
    <n v="5"/>
    <m/>
    <m/>
    <m/>
    <n v="2"/>
    <m/>
    <n v="2"/>
    <n v="1"/>
    <s v="ITI (Motor Vehicle Mechanic)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0"/>
    <x v="1"/>
    <s v="Produce Mapping Surveyor "/>
    <s v="AGR/Q7907_x000a_"/>
    <s v="Produce Mapping Surveyor "/>
    <n v="5"/>
    <m/>
    <m/>
    <m/>
    <n v="5"/>
    <m/>
    <n v="5"/>
    <n v="1"/>
    <s v="Class X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1"/>
    <x v="1"/>
    <s v="Aquaculture Fabricator"/>
    <s v="AGR/Q5110"/>
    <s v="Aquaculture Fabricator"/>
    <n v="4"/>
    <m/>
    <m/>
    <m/>
    <n v="5"/>
    <m/>
    <n v="5"/>
    <n v="1"/>
    <s v="ITI/ Higher Secondary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2"/>
    <x v="1"/>
    <s v="Institution Development Manager"/>
    <s v="AGR/Q7805"/>
    <s v="Institution Development Manager"/>
    <n v="6"/>
    <m/>
    <m/>
    <m/>
    <n v="3"/>
    <m/>
    <n v="3"/>
    <n v="1"/>
    <s v="ITI in Mechanical/ Welding Technology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3"/>
    <x v="1"/>
    <s v="Agri Input Dealer"/>
    <s v="AGR/Q7804"/>
    <s v="Agri Input Dealer"/>
    <n v="5"/>
    <m/>
    <m/>
    <m/>
    <n v="6"/>
    <m/>
    <n v="6"/>
    <n v="1"/>
    <s v="8th Clas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4"/>
    <x v="1"/>
    <s v="Agri Commodity Fumigation Operator"/>
    <s v="AGR/Q7908"/>
    <s v="Agri Commodity Fumigation Operator"/>
    <n v="4"/>
    <m/>
    <m/>
    <m/>
    <n v="4"/>
    <m/>
    <n v="4"/>
    <n v="1"/>
    <s v="12th Class/ Certificate Courses in Sale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5"/>
    <x v="1"/>
    <s v="Agri Warehouse Supervisor"/>
    <s v="AGR/Q7510"/>
    <s v="Agri Warehouse Supervisor"/>
    <n v="5"/>
    <m/>
    <m/>
    <m/>
    <n v="5"/>
    <m/>
    <n v="5"/>
    <n v="1"/>
    <s v="8th Clas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6"/>
    <x v="1"/>
    <s v="Plant Tissue Culture Technician"/>
    <s v="AGR/Q8101"/>
    <s v="Plant Tissue Culture Technician"/>
    <n v="4"/>
    <m/>
    <m/>
    <m/>
    <n v="4"/>
    <m/>
    <n v="4"/>
    <n v="1"/>
    <s v="Class X"/>
    <n v="60"/>
    <n v="140"/>
    <n v="200"/>
    <m/>
    <m/>
    <m/>
    <m/>
    <m/>
    <s v="Yes"/>
    <m/>
    <s v="I"/>
    <s v="A"/>
    <m/>
    <m/>
    <m/>
    <m/>
    <s v="No"/>
    <d v="2017-07-12T00:00:00"/>
    <x v="7"/>
    <m/>
    <m/>
    <m/>
    <m/>
  </r>
  <r>
    <n v="207"/>
    <x v="1"/>
    <s v="Heritage Gardener"/>
    <s v="AGR/Q0810"/>
    <s v="Heritage Gardener"/>
    <n v="5"/>
    <m/>
    <m/>
    <m/>
    <n v="6"/>
    <m/>
    <n v="6"/>
    <n v="1"/>
    <s v="Class 10th passed"/>
    <m/>
    <m/>
    <m/>
    <m/>
    <m/>
    <m/>
    <m/>
    <m/>
    <m/>
    <m/>
    <s v="II"/>
    <s v="A"/>
    <m/>
    <m/>
    <m/>
    <m/>
    <s v="No"/>
    <d v="2017-10-25T00:00:00"/>
    <x v="2"/>
    <m/>
    <m/>
    <m/>
    <s v="Provisional QP for Special Project"/>
  </r>
  <r>
    <n v="208"/>
    <x v="1"/>
    <s v="Stud Farm Worker"/>
    <s v="AGR/Q4701"/>
    <s v="Stud Farm Worker"/>
    <n v="3"/>
    <m/>
    <m/>
    <m/>
    <n v="5"/>
    <m/>
    <n v="5"/>
    <n v="1"/>
    <s v="Class 10, preferably"/>
    <m/>
    <m/>
    <m/>
    <m/>
    <m/>
    <m/>
    <m/>
    <m/>
    <m/>
    <m/>
    <s v="I"/>
    <s v="A"/>
    <m/>
    <m/>
    <m/>
    <m/>
    <s v="No"/>
    <d v="2017-12-20T00:00:00"/>
    <x v="2"/>
    <m/>
    <m/>
    <m/>
    <m/>
  </r>
  <r>
    <n v="209"/>
    <x v="1"/>
    <s v="Group Farming Practitioner"/>
    <s v="AGR/Q7806"/>
    <s v="Group Farming Practitioner"/>
    <n v="4"/>
    <m/>
    <m/>
    <m/>
    <n v="6"/>
    <m/>
    <n v="6"/>
    <n v="1"/>
    <s v="Basic literacy level"/>
    <m/>
    <m/>
    <m/>
    <m/>
    <m/>
    <m/>
    <m/>
    <m/>
    <m/>
    <m/>
    <s v="II"/>
    <s v="A"/>
    <m/>
    <m/>
    <m/>
    <m/>
    <s v="No"/>
    <d v="2018-02-16T00:00:00"/>
    <x v="10"/>
    <m/>
    <m/>
    <m/>
    <m/>
  </r>
  <r>
    <n v="210"/>
    <x v="2"/>
    <s v="Advance Pattern Maker (CAD-CAM)"/>
    <s v="AMH/Q1101"/>
    <s v="Advance Pattern Maker (CAD-CAM)"/>
    <n v="5"/>
    <m/>
    <m/>
    <m/>
    <n v="3"/>
    <m/>
    <n v="3"/>
    <n v="1"/>
    <s v="Class X"/>
    <m/>
    <m/>
    <n v="360"/>
    <m/>
    <m/>
    <m/>
    <m/>
    <m/>
    <m/>
    <m/>
    <s v="I"/>
    <m/>
    <m/>
    <m/>
    <m/>
    <m/>
    <s v="No"/>
    <m/>
    <x v="11"/>
    <m/>
    <m/>
    <m/>
    <m/>
  </r>
  <r>
    <n v="211"/>
    <x v="2"/>
    <s v="Assistant Designer- Home Furnishing"/>
    <s v="AMH/Q1220"/>
    <s v="Assistant Designer- Home Furnishing"/>
    <n v="4"/>
    <m/>
    <m/>
    <m/>
    <n v="6"/>
    <m/>
    <n v="6"/>
    <n v="1"/>
    <s v="Class X"/>
    <m/>
    <m/>
    <n v="500"/>
    <m/>
    <m/>
    <m/>
    <m/>
    <m/>
    <m/>
    <m/>
    <s v="I"/>
    <m/>
    <m/>
    <m/>
    <m/>
    <m/>
    <s v="No"/>
    <m/>
    <x v="12"/>
    <m/>
    <m/>
    <m/>
    <m/>
  </r>
  <r>
    <n v="212"/>
    <x v="2"/>
    <s v="Assistant Designer- Made ups"/>
    <s v="AMH/Q1230"/>
    <s v="Assistant Designer- Made ups"/>
    <n v="4"/>
    <m/>
    <m/>
    <m/>
    <n v="6"/>
    <m/>
    <n v="6"/>
    <n v="1"/>
    <s v="Class VII"/>
    <m/>
    <m/>
    <n v="500"/>
    <m/>
    <m/>
    <m/>
    <m/>
    <m/>
    <m/>
    <m/>
    <s v="I"/>
    <m/>
    <m/>
    <m/>
    <m/>
    <m/>
    <s v="No"/>
    <m/>
    <x v="12"/>
    <m/>
    <m/>
    <m/>
    <m/>
  </r>
  <r>
    <n v="213"/>
    <x v="2"/>
    <s v="Assistant Fashion Designer"/>
    <s v="AMH/Q1210"/>
    <s v="Assistant Fashion Designer"/>
    <n v="4"/>
    <m/>
    <m/>
    <m/>
    <n v="5"/>
    <m/>
    <n v="5"/>
    <n v="1"/>
    <s v="High School Education"/>
    <m/>
    <m/>
    <n v="500"/>
    <m/>
    <m/>
    <m/>
    <m/>
    <m/>
    <m/>
    <m/>
    <s v="I"/>
    <m/>
    <m/>
    <m/>
    <m/>
    <m/>
    <s v="No"/>
    <m/>
    <x v="12"/>
    <m/>
    <m/>
    <m/>
    <m/>
  </r>
  <r>
    <n v="214"/>
    <x v="2"/>
    <s v="Boutique Manager"/>
    <s v="AMH/Q1910"/>
    <s v="Boutique Manager"/>
    <n v="7"/>
    <m/>
    <m/>
    <m/>
    <n v="5"/>
    <m/>
    <n v="5"/>
    <n v="1"/>
    <s v="VIII"/>
    <m/>
    <m/>
    <n v="600"/>
    <m/>
    <m/>
    <m/>
    <m/>
    <m/>
    <m/>
    <m/>
    <s v="I"/>
    <m/>
    <m/>
    <m/>
    <m/>
    <m/>
    <s v="No"/>
    <m/>
    <x v="12"/>
    <m/>
    <m/>
    <m/>
    <m/>
  </r>
  <r>
    <n v="215"/>
    <x v="2"/>
    <s v="Cutting Supervisor"/>
    <s v="AMH/Q0610"/>
    <s v="Cutting Supervisor"/>
    <n v="5"/>
    <m/>
    <m/>
    <m/>
    <n v="6"/>
    <m/>
    <n v="6"/>
    <n v="1"/>
    <s v="10th Class /be able to swim"/>
    <m/>
    <m/>
    <n v="300"/>
    <m/>
    <m/>
    <m/>
    <m/>
    <m/>
    <m/>
    <m/>
    <s v="I"/>
    <m/>
    <m/>
    <m/>
    <m/>
    <m/>
    <s v="Yes"/>
    <m/>
    <x v="12"/>
    <m/>
    <m/>
    <m/>
    <m/>
  </r>
  <r>
    <n v="216"/>
    <x v="2"/>
    <s v="Embroidery Machine Operator"/>
    <s v="AMH/Q0801"/>
    <s v="Embroidery Machine Operator"/>
    <n v="4"/>
    <m/>
    <m/>
    <m/>
    <n v="5"/>
    <m/>
    <n v="5"/>
    <n v="1"/>
    <s v="Class XII preferably with Biology"/>
    <m/>
    <m/>
    <n v="270"/>
    <m/>
    <m/>
    <m/>
    <m/>
    <m/>
    <m/>
    <m/>
    <s v="I"/>
    <m/>
    <m/>
    <m/>
    <m/>
    <s v="GAR502"/>
    <s v="Yes"/>
    <m/>
    <x v="11"/>
    <m/>
    <m/>
    <m/>
    <m/>
  </r>
  <r>
    <n v="217"/>
    <x v="2"/>
    <s v="Export Assistant"/>
    <s v="AMH/Q1601"/>
    <s v="Export Assistant"/>
    <n v="4"/>
    <m/>
    <m/>
    <m/>
    <n v="5"/>
    <m/>
    <n v="5"/>
    <n v="1"/>
    <s v="10+2 or equivalent"/>
    <n v="90"/>
    <n v="180"/>
    <n v="270"/>
    <m/>
    <m/>
    <m/>
    <m/>
    <m/>
    <s v="Yes"/>
    <s v="Yes"/>
    <s v="I"/>
    <s v="A"/>
    <s v="Yes"/>
    <s v="Yes"/>
    <m/>
    <m/>
    <s v="Yes"/>
    <m/>
    <x v="4"/>
    <m/>
    <m/>
    <m/>
    <m/>
  </r>
  <r>
    <n v="218"/>
    <x v="2"/>
    <s v="Export Executive "/>
    <s v="AMH/Q1602"/>
    <s v="Export Executive "/>
    <n v="5"/>
    <m/>
    <m/>
    <m/>
    <n v="7"/>
    <m/>
    <n v="7"/>
    <n v="1"/>
    <s v="10+2 or equivalent"/>
    <m/>
    <m/>
    <n v="270"/>
    <m/>
    <m/>
    <m/>
    <m/>
    <m/>
    <m/>
    <m/>
    <s v="I"/>
    <m/>
    <m/>
    <m/>
    <m/>
    <m/>
    <s v="Yes"/>
    <m/>
    <x v="4"/>
    <m/>
    <m/>
    <m/>
    <m/>
  </r>
  <r>
    <n v="219"/>
    <x v="2"/>
    <s v="Export Manager"/>
    <s v="AMH/Q1603"/>
    <s v="Export Manager"/>
    <n v="6"/>
    <m/>
    <m/>
    <m/>
    <n v="8"/>
    <m/>
    <n v="8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0"/>
    <x v="2"/>
    <s v="Fabric Checker"/>
    <s v="AMH/Q0101"/>
    <s v="Fabric Checker"/>
    <n v="4"/>
    <m/>
    <m/>
    <m/>
    <n v="4"/>
    <m/>
    <n v="4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1"/>
    <x v="2"/>
    <s v="Fabric Cutter - Apparel, Made-Ups &amp; Home Furnishing"/>
    <s v="AMH/Q1510"/>
    <s v="Fabric Cutter - Apparel, Made-Ups &amp; Home Furnishing"/>
    <n v="4"/>
    <m/>
    <m/>
    <m/>
    <n v="5"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m/>
    <s v="I"/>
    <m/>
    <m/>
    <m/>
    <m/>
    <m/>
    <s v="Yes"/>
    <m/>
    <x v="12"/>
    <m/>
    <m/>
    <m/>
    <m/>
  </r>
  <r>
    <n v="222"/>
    <x v="2"/>
    <s v="Factory Compliance Auditor"/>
    <s v="AMH/Q2201"/>
    <s v="Factory Compliance Auditor"/>
    <n v="6"/>
    <m/>
    <m/>
    <m/>
    <n v="5"/>
    <m/>
    <n v="5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3"/>
    <x v="2"/>
    <s v="Fashion Designer"/>
    <s v="AMH/Q1201"/>
    <s v="Fashion Designer"/>
    <n v="5"/>
    <m/>
    <m/>
    <m/>
    <n v="5"/>
    <m/>
    <n v="5"/>
    <n v="1"/>
    <s v="Class VIII"/>
    <n v="210"/>
    <n v="510"/>
    <n v="720"/>
    <m/>
    <m/>
    <m/>
    <m/>
    <m/>
    <s v="Yes"/>
    <m/>
    <s v="I"/>
    <m/>
    <m/>
    <m/>
    <m/>
    <m/>
    <s v="No"/>
    <m/>
    <x v="11"/>
    <m/>
    <m/>
    <m/>
    <m/>
  </r>
  <r>
    <n v="224"/>
    <x v="2"/>
    <s v="Finisher"/>
    <s v="AMH/Q2255"/>
    <s v="Finisher"/>
    <n v="4"/>
    <m/>
    <m/>
    <m/>
    <n v="5"/>
    <m/>
    <n v="5"/>
    <n v="1"/>
    <s v="Graduate in any stream"/>
    <m/>
    <m/>
    <n v="300"/>
    <m/>
    <m/>
    <m/>
    <m/>
    <m/>
    <m/>
    <m/>
    <s v="I"/>
    <m/>
    <m/>
    <m/>
    <m/>
    <s v="GAR505"/>
    <s v="Yes"/>
    <m/>
    <x v="12"/>
    <m/>
    <m/>
    <m/>
    <m/>
  </r>
  <r>
    <n v="225"/>
    <x v="2"/>
    <s v="Framer-Computerized Embroidery Machine"/>
    <s v="AMH/Q1301"/>
    <s v="Framer-Computerized Embroidery Machine"/>
    <n v="4"/>
    <m/>
    <m/>
    <m/>
    <n v="5"/>
    <m/>
    <n v="5"/>
    <n v="1"/>
    <s v="12th Class,  preferably"/>
    <m/>
    <m/>
    <n v="200"/>
    <m/>
    <m/>
    <m/>
    <m/>
    <m/>
    <m/>
    <m/>
    <s v="I"/>
    <m/>
    <m/>
    <m/>
    <m/>
    <s v="GAR603"/>
    <s v="Yes"/>
    <m/>
    <x v="11"/>
    <m/>
    <m/>
    <m/>
    <m/>
  </r>
  <r>
    <n v="226"/>
    <x v="2"/>
    <s v="Garment Cutter-CAM"/>
    <s v="AMH/Q1501"/>
    <s v="Garment Cutter-CAM"/>
    <n v="4"/>
    <m/>
    <m/>
    <m/>
    <n v="5"/>
    <m/>
    <n v="5"/>
    <n v="1"/>
    <s v="5th standard, preferably"/>
    <m/>
    <m/>
    <n v="540"/>
    <m/>
    <m/>
    <m/>
    <m/>
    <m/>
    <m/>
    <m/>
    <s v="I"/>
    <m/>
    <m/>
    <m/>
    <m/>
    <m/>
    <s v="No"/>
    <m/>
    <x v="11"/>
    <m/>
    <m/>
    <m/>
    <m/>
  </r>
  <r>
    <n v="227"/>
    <x v="2"/>
    <s v="Hand Embroiderer"/>
    <s v="AMH/Q1001"/>
    <s v="Hand Embroiderer"/>
    <n v="4"/>
    <m/>
    <m/>
    <m/>
    <n v="5"/>
    <m/>
    <n v="5"/>
    <n v="1"/>
    <s v="Preferably Class 10th"/>
    <n v="60"/>
    <n v="140"/>
    <n v="200"/>
    <m/>
    <m/>
    <m/>
    <m/>
    <m/>
    <s v="Yes"/>
    <s v="Yes"/>
    <s v="I"/>
    <s v="A"/>
    <s v="Yes"/>
    <s v="Yes"/>
    <m/>
    <s v="GAR514"/>
    <s v="Yes"/>
    <m/>
    <x v="4"/>
    <m/>
    <m/>
    <m/>
    <m/>
  </r>
  <r>
    <n v="228"/>
    <x v="2"/>
    <s v="Hand Embroiderer (Addawala)"/>
    <s v="AMH/Q1010"/>
    <s v="Hand Embroiderer (Addawala)"/>
    <n v="3"/>
    <m/>
    <m/>
    <m/>
    <n v="5"/>
    <m/>
    <n v="5"/>
    <n v="1"/>
    <s v="5th standard, preferably"/>
    <m/>
    <m/>
    <n v="200"/>
    <m/>
    <m/>
    <m/>
    <m/>
    <m/>
    <m/>
    <m/>
    <s v="I"/>
    <m/>
    <m/>
    <m/>
    <m/>
    <m/>
    <s v="Yes"/>
    <m/>
    <x v="12"/>
    <m/>
    <m/>
    <m/>
    <m/>
  </r>
  <r>
    <n v="229"/>
    <x v="2"/>
    <s v="Industrial Engineer (IE) Executive"/>
    <s v="AMH/Q2001"/>
    <s v="Industrial Engineer (IE) Executive"/>
    <n v="6"/>
    <m/>
    <m/>
    <m/>
    <n v="6"/>
    <m/>
    <n v="6"/>
    <n v="1"/>
    <s v="5th standard, preferably"/>
    <m/>
    <m/>
    <n v="360"/>
    <m/>
    <m/>
    <m/>
    <m/>
    <m/>
    <m/>
    <m/>
    <s v="I"/>
    <m/>
    <m/>
    <m/>
    <m/>
    <m/>
    <s v="No"/>
    <m/>
    <x v="4"/>
    <m/>
    <m/>
    <m/>
    <m/>
  </r>
  <r>
    <n v="230"/>
    <x v="2"/>
    <s v="Inline Checker"/>
    <s v="AMH/Q0102"/>
    <s v="Inline Checker"/>
    <n v="3"/>
    <m/>
    <m/>
    <m/>
    <n v="4"/>
    <m/>
    <n v="4"/>
    <n v="1"/>
    <s v="10th Standard, preferably"/>
    <n v="85"/>
    <n v="185"/>
    <n v="270"/>
    <m/>
    <m/>
    <m/>
    <m/>
    <m/>
    <s v="Yes"/>
    <s v="Yes"/>
    <s v="I"/>
    <s v="A"/>
    <s v="Yes"/>
    <s v="Yes"/>
    <m/>
    <m/>
    <s v="Yes"/>
    <m/>
    <x v="11"/>
    <m/>
    <m/>
    <m/>
    <m/>
  </r>
  <r>
    <n v="231"/>
    <x v="2"/>
    <s v="Layerman"/>
    <s v="AMH/Q0201"/>
    <s v="Layerman"/>
    <n v="3"/>
    <m/>
    <m/>
    <m/>
    <n v="4"/>
    <m/>
    <n v="4"/>
    <n v="1"/>
    <s v="Preferably, 8th Standard"/>
    <m/>
    <m/>
    <n v="120"/>
    <m/>
    <m/>
    <m/>
    <m/>
    <m/>
    <m/>
    <m/>
    <s v="I"/>
    <m/>
    <m/>
    <m/>
    <m/>
    <m/>
    <s v="No"/>
    <m/>
    <x v="4"/>
    <m/>
    <m/>
    <m/>
    <m/>
  </r>
  <r>
    <n v="232"/>
    <x v="2"/>
    <s v="Line Supervisor Stitching"/>
    <s v="AMH/Q0601"/>
    <s v="Line Supervisor Stitching"/>
    <n v="5"/>
    <m/>
    <m/>
    <m/>
    <n v="5"/>
    <m/>
    <n v="5"/>
    <n v="1"/>
    <s v="Preferable 12th standard passed"/>
    <m/>
    <m/>
    <n v="720"/>
    <m/>
    <m/>
    <m/>
    <m/>
    <m/>
    <m/>
    <m/>
    <s v="I"/>
    <m/>
    <m/>
    <m/>
    <m/>
    <m/>
    <s v="No"/>
    <m/>
    <x v="12"/>
    <m/>
    <m/>
    <m/>
    <m/>
  </r>
  <r>
    <n v="233"/>
    <x v="2"/>
    <s v="Machine Maintenance Mechanic (Sewing Machine)"/>
    <s v="AMH/Q1901"/>
    <s v="Machine Maintenance Mechanic (Sewing Machine)"/>
    <n v="5"/>
    <m/>
    <m/>
    <m/>
    <n v="4"/>
    <m/>
    <n v="4"/>
    <n v="1"/>
    <s v="Preferable primary education"/>
    <m/>
    <m/>
    <n v="540"/>
    <m/>
    <m/>
    <m/>
    <m/>
    <m/>
    <m/>
    <m/>
    <s v="I"/>
    <m/>
    <m/>
    <m/>
    <m/>
    <s v="GAR504"/>
    <s v="No"/>
    <m/>
    <x v="11"/>
    <m/>
    <m/>
    <m/>
    <m/>
  </r>
  <r>
    <n v="234"/>
    <x v="2"/>
    <s v="Measurement Checker"/>
    <s v="AMH/Q0103"/>
    <s v="Measurement Checker"/>
    <n v="4"/>
    <m/>
    <m/>
    <m/>
    <n v="4"/>
    <m/>
    <n v="4"/>
    <n v="1"/>
    <s v="Preferably primary education"/>
    <m/>
    <m/>
    <n v="270"/>
    <m/>
    <m/>
    <m/>
    <m/>
    <m/>
    <m/>
    <m/>
    <s v="I"/>
    <m/>
    <m/>
    <m/>
    <m/>
    <m/>
    <s v="Yes"/>
    <m/>
    <x v="11"/>
    <m/>
    <m/>
    <m/>
    <m/>
  </r>
  <r>
    <n v="235"/>
    <x v="2"/>
    <s v="Merchandiser"/>
    <s v="AMH/Q0901"/>
    <s v="Merchandiser"/>
    <n v="5"/>
    <m/>
    <m/>
    <m/>
    <n v="6"/>
    <m/>
    <n v="6"/>
    <n v="1"/>
    <s v="Preferable Diploma"/>
    <n v="200"/>
    <n v="340"/>
    <n v="540"/>
    <m/>
    <m/>
    <m/>
    <m/>
    <m/>
    <s v="Yes"/>
    <m/>
    <s v="I"/>
    <m/>
    <m/>
    <m/>
    <m/>
    <m/>
    <s v="No"/>
    <m/>
    <x v="4"/>
    <m/>
    <m/>
    <m/>
    <m/>
  </r>
  <r>
    <n v="236"/>
    <x v="2"/>
    <s v="Merchandiser - Made-ups &amp; Home Furnishing"/>
    <s v="AMH/Q0911"/>
    <s v="Merchandiser - Made-ups &amp; Home Furnishing"/>
    <n v="5"/>
    <m/>
    <m/>
    <m/>
    <n v="5"/>
    <m/>
    <n v="5"/>
    <n v="1"/>
    <s v="Graduate, preferably"/>
    <m/>
    <m/>
    <n v="540"/>
    <m/>
    <m/>
    <m/>
    <m/>
    <m/>
    <m/>
    <m/>
    <s v="I"/>
    <m/>
    <m/>
    <m/>
    <m/>
    <m/>
    <s v="No"/>
    <m/>
    <x v="12"/>
    <m/>
    <m/>
    <m/>
    <m/>
  </r>
  <r>
    <n v="237"/>
    <x v="2"/>
    <s v="Online Sample Designer"/>
    <s v="AMH/Q1215"/>
    <s v="Online Sample Designer"/>
    <n v="7"/>
    <m/>
    <m/>
    <m/>
    <n v="5"/>
    <m/>
    <n v="5"/>
    <n v="1"/>
    <s v="Diploma/Degree in Textile/Fashion/Garment, Preferably"/>
    <m/>
    <m/>
    <n v="600"/>
    <m/>
    <m/>
    <m/>
    <m/>
    <m/>
    <m/>
    <m/>
    <s v="I"/>
    <m/>
    <m/>
    <m/>
    <m/>
    <m/>
    <s v="No"/>
    <m/>
    <x v="12"/>
    <m/>
    <m/>
    <m/>
    <m/>
  </r>
  <r>
    <n v="238"/>
    <x v="2"/>
    <s v="Packer"/>
    <s v="AMH/Q1407"/>
    <s v="Packer"/>
    <n v="3"/>
    <m/>
    <m/>
    <m/>
    <n v="5"/>
    <m/>
    <n v="5"/>
    <n v="1"/>
    <s v="8th Class"/>
    <n v="60"/>
    <n v="120"/>
    <n v="180"/>
    <m/>
    <m/>
    <m/>
    <m/>
    <m/>
    <s v="Yes"/>
    <s v="Yes"/>
    <s v="I"/>
    <s v="A"/>
    <s v="Yes"/>
    <s v="Yes"/>
    <m/>
    <s v="GAR505"/>
    <s v="Yes"/>
    <m/>
    <x v="12"/>
    <m/>
    <m/>
    <m/>
    <m/>
  </r>
  <r>
    <n v="239"/>
    <x v="2"/>
    <s v="Pattern Master"/>
    <s v="AMH/Q1105"/>
    <s v="Pattern Master"/>
    <n v="5"/>
    <m/>
    <m/>
    <m/>
    <n v="5"/>
    <m/>
    <n v="5"/>
    <n v="1"/>
    <s v="12th Class, Preferably"/>
    <m/>
    <m/>
    <n v="720"/>
    <m/>
    <m/>
    <m/>
    <m/>
    <m/>
    <m/>
    <m/>
    <s v="I"/>
    <m/>
    <m/>
    <m/>
    <m/>
    <m/>
    <s v="No"/>
    <m/>
    <x v="13"/>
    <m/>
    <m/>
    <m/>
    <m/>
  </r>
  <r>
    <n v="240"/>
    <x v="2"/>
    <s v="Pressman"/>
    <s v="AMH/Q0401"/>
    <s v="Pressman"/>
    <n v="4"/>
    <m/>
    <m/>
    <m/>
    <n v="4"/>
    <m/>
    <n v="4"/>
    <n v="1"/>
    <s v="5th Class ,Preferably"/>
    <n v="85"/>
    <n v="185"/>
    <n v="270"/>
    <m/>
    <m/>
    <m/>
    <m/>
    <m/>
    <s v="Yes"/>
    <s v="Yes"/>
    <s v="I"/>
    <s v="A"/>
    <s v="Yes"/>
    <s v="Yes"/>
    <m/>
    <s v="GAR505"/>
    <s v="Yes"/>
    <m/>
    <x v="11"/>
    <m/>
    <m/>
    <m/>
    <m/>
  </r>
  <r>
    <n v="241"/>
    <x v="2"/>
    <s v="Processing Supervisor-Dyeing and Printing "/>
    <s v="AMH/Q0615"/>
    <s v="Processing Supervisor-Dyeing and Printing "/>
    <n v="5"/>
    <m/>
    <m/>
    <m/>
    <n v="6"/>
    <m/>
    <n v="6"/>
    <n v="1"/>
    <s v="12th Class, Preferably"/>
    <m/>
    <m/>
    <n v="500"/>
    <m/>
    <m/>
    <m/>
    <m/>
    <m/>
    <m/>
    <m/>
    <s v="I"/>
    <m/>
    <m/>
    <m/>
    <m/>
    <m/>
    <s v="No"/>
    <m/>
    <x v="12"/>
    <m/>
    <m/>
    <m/>
    <m/>
  </r>
  <r>
    <n v="242"/>
    <x v="2"/>
    <s v="Production Supervisor (Sewing)"/>
    <s v="AMH/Q2101"/>
    <s v="Production Supervisor (Sewing)"/>
    <n v="5"/>
    <m/>
    <m/>
    <m/>
    <n v="7"/>
    <m/>
    <n v="7"/>
    <n v="1"/>
    <s v="Graduate, preferably"/>
    <n v="210"/>
    <n v="510"/>
    <n v="720"/>
    <m/>
    <m/>
    <m/>
    <m/>
    <m/>
    <s v="Yes"/>
    <s v="Yes"/>
    <s v="I"/>
    <m/>
    <m/>
    <m/>
    <s v="Cat 1 (Phase 1)"/>
    <m/>
    <s v="Yes"/>
    <m/>
    <x v="4"/>
    <m/>
    <m/>
    <m/>
    <m/>
  </r>
  <r>
    <n v="243"/>
    <x v="2"/>
    <s v="Q C Executive-Sewing Line"/>
    <s v="AMH/Q1401"/>
    <s v="Q C Executive-Sewing Line"/>
    <n v="5"/>
    <m/>
    <m/>
    <m/>
    <n v="6"/>
    <m/>
    <n v="6"/>
    <n v="1"/>
    <s v="Graduate/Equivalent, preferably"/>
    <m/>
    <m/>
    <n v="720"/>
    <m/>
    <m/>
    <m/>
    <m/>
    <m/>
    <m/>
    <m/>
    <s v="I"/>
    <m/>
    <m/>
    <m/>
    <m/>
    <m/>
    <s v="No"/>
    <m/>
    <x v="4"/>
    <m/>
    <m/>
    <m/>
    <m/>
  </r>
  <r>
    <n v="244"/>
    <x v="2"/>
    <s v="Quality Assessor"/>
    <s v="AMH/Q1701"/>
    <s v="Quality Assessor"/>
    <n v="5"/>
    <m/>
    <m/>
    <m/>
    <n v="5"/>
    <m/>
    <n v="5"/>
    <n v="1"/>
    <s v="12th Class /Equivalent, preferably"/>
    <m/>
    <m/>
    <n v="540"/>
    <m/>
    <m/>
    <m/>
    <m/>
    <m/>
    <m/>
    <m/>
    <s v="I"/>
    <m/>
    <m/>
    <m/>
    <m/>
    <m/>
    <s v="No"/>
    <m/>
    <x v="11"/>
    <m/>
    <m/>
    <m/>
    <m/>
  </r>
  <r>
    <n v="245"/>
    <x v="2"/>
    <s v="Record Keeper"/>
    <s v="AMH/Q1920"/>
    <s v="Record Keeper"/>
    <n v="4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2"/>
    <m/>
    <m/>
    <m/>
    <m/>
  </r>
  <r>
    <n v="246"/>
    <x v="2"/>
    <s v="Sampling Coordinator"/>
    <s v="AMH/Q1801"/>
    <s v="Sampling Coordinator"/>
    <n v="5"/>
    <m/>
    <m/>
    <m/>
    <n v="4"/>
    <m/>
    <n v="4"/>
    <n v="1"/>
    <s v="Graduate, with legal/social/technical specialization, preferably"/>
    <m/>
    <m/>
    <n v="360"/>
    <m/>
    <m/>
    <m/>
    <m/>
    <m/>
    <m/>
    <m/>
    <s v="I"/>
    <m/>
    <m/>
    <m/>
    <m/>
    <m/>
    <s v="No"/>
    <m/>
    <x v="11"/>
    <m/>
    <m/>
    <m/>
    <m/>
  </r>
  <r>
    <n v="247"/>
    <x v="2"/>
    <s v="Sampling Tailor"/>
    <s v="AMH/Q0701"/>
    <s v="Sampling Tailor"/>
    <n v="4"/>
    <m/>
    <m/>
    <m/>
    <n v="6"/>
    <m/>
    <n v="6"/>
    <n v="1"/>
    <s v="8th Class, Preferably"/>
    <m/>
    <m/>
    <n v="720"/>
    <m/>
    <m/>
    <m/>
    <m/>
    <m/>
    <m/>
    <m/>
    <s v="I"/>
    <m/>
    <m/>
    <m/>
    <m/>
    <m/>
    <s v="No"/>
    <m/>
    <x v="11"/>
    <m/>
    <m/>
    <m/>
    <m/>
  </r>
  <r>
    <n v="248"/>
    <x v="2"/>
    <s v="Self Employed Tailor"/>
    <s v="AMH/Q1947"/>
    <s v="Self Employed Tailor"/>
    <n v="4"/>
    <m/>
    <m/>
    <m/>
    <n v="6"/>
    <m/>
    <n v="6"/>
    <n v="1"/>
    <s v="8th Class, Preferably"/>
    <n v="80"/>
    <n v="260"/>
    <n v="340"/>
    <m/>
    <m/>
    <m/>
    <m/>
    <m/>
    <s v="Yes"/>
    <s v="Yes"/>
    <s v="I"/>
    <s v="A"/>
    <s v="Yes"/>
    <s v="Yes"/>
    <m/>
    <s v="GAR516"/>
    <s v="Yes"/>
    <m/>
    <x v="13"/>
    <m/>
    <m/>
    <m/>
    <m/>
  </r>
  <r>
    <n v="249"/>
    <x v="2"/>
    <s v="Sewing Machine Operator"/>
    <s v="AMH/Q0301"/>
    <s v="Sewing Machine Operator"/>
    <n v="4"/>
    <m/>
    <m/>
    <m/>
    <n v="5"/>
    <m/>
    <n v="5"/>
    <n v="1"/>
    <s v="5th Class ,Preferably"/>
    <n v="80"/>
    <n v="190"/>
    <n v="270"/>
    <m/>
    <m/>
    <m/>
    <m/>
    <m/>
    <s v="Yes"/>
    <s v="Yes"/>
    <s v="I"/>
    <s v="A"/>
    <s v="Yes"/>
    <s v="Yes"/>
    <m/>
    <m/>
    <s v="Yes"/>
    <m/>
    <x v="4"/>
    <m/>
    <m/>
    <m/>
    <m/>
  </r>
  <r>
    <n v="250"/>
    <x v="2"/>
    <s v="Sewing Machine Operator- Knits"/>
    <s v="AMH/Q0305"/>
    <s v="Sewing Machine Operator- Knits"/>
    <n v="4"/>
    <m/>
    <m/>
    <m/>
    <n v="5"/>
    <m/>
    <n v="5"/>
    <n v="1"/>
    <s v="5th Class"/>
    <n v="90"/>
    <n v="21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51"/>
    <x v="2"/>
    <s v="Sourcing Manager"/>
    <s v="AMH/Q0920"/>
    <s v="Sourcing Manager"/>
    <n v="7"/>
    <m/>
    <m/>
    <m/>
    <n v="6"/>
    <m/>
    <n v="6"/>
    <n v="1"/>
    <s v="Preferbaly, Diploma/Degree in textile engineering"/>
    <m/>
    <m/>
    <n v="600"/>
    <m/>
    <m/>
    <m/>
    <m/>
    <m/>
    <m/>
    <m/>
    <s v="I"/>
    <m/>
    <m/>
    <m/>
    <m/>
    <m/>
    <s v="No"/>
    <m/>
    <x v="12"/>
    <m/>
    <m/>
    <m/>
    <m/>
  </r>
  <r>
    <n v="252"/>
    <x v="2"/>
    <s v="Specialized Sewing Machine Operator"/>
    <s v="AMH/Q2301"/>
    <s v="Specialized Sewing Machine Operator"/>
    <n v="4"/>
    <m/>
    <m/>
    <m/>
    <n v="4"/>
    <m/>
    <n v="4"/>
    <n v="1"/>
    <s v="5th Class ,Preferably"/>
    <n v="70"/>
    <n v="170"/>
    <n v="240"/>
    <m/>
    <m/>
    <m/>
    <m/>
    <m/>
    <s v="Yes"/>
    <m/>
    <s v="I"/>
    <m/>
    <m/>
    <m/>
    <s v="Addl Ready"/>
    <s v="GAR515"/>
    <s v="Yes"/>
    <m/>
    <x v="4"/>
    <m/>
    <m/>
    <m/>
    <m/>
  </r>
  <r>
    <n v="253"/>
    <x v="2"/>
    <s v="Store Keeper"/>
    <s v="AMH/Q0501"/>
    <s v="Store Keeper"/>
    <n v="3"/>
    <m/>
    <m/>
    <m/>
    <n v="5"/>
    <m/>
    <n v="5"/>
    <n v="1"/>
    <s v="7th Class, Preferably"/>
    <m/>
    <m/>
    <n v="240"/>
    <m/>
    <m/>
    <m/>
    <m/>
    <m/>
    <m/>
    <m/>
    <s v="I"/>
    <m/>
    <m/>
    <m/>
    <m/>
    <m/>
    <s v="Yes"/>
    <m/>
    <x v="12"/>
    <m/>
    <m/>
    <m/>
    <m/>
  </r>
  <r>
    <n v="254"/>
    <x v="2"/>
    <s v="Washing Machine Operator"/>
    <s v="AMH/Q1810"/>
    <s v="Washing Machine Operator"/>
    <n v="4"/>
    <m/>
    <m/>
    <m/>
    <n v="5"/>
    <m/>
    <n v="5"/>
    <n v="1"/>
    <s v="10th Class"/>
    <n v="90"/>
    <n v="210"/>
    <n v="300"/>
    <m/>
    <m/>
    <m/>
    <m/>
    <m/>
    <s v="Yes"/>
    <s v="Yes"/>
    <s v="I"/>
    <s v="A"/>
    <s v="Yes"/>
    <s v="Yes"/>
    <m/>
    <m/>
    <s v="Yes"/>
    <m/>
    <x v="13"/>
    <m/>
    <m/>
    <m/>
    <m/>
  </r>
  <r>
    <n v="255"/>
    <x v="3"/>
    <s v="2W-Delivery  Associate"/>
    <s v="ASC/Q9710"/>
    <s v="2W-Delivery  Associate"/>
    <n v="3"/>
    <m/>
    <m/>
    <m/>
    <n v="4"/>
    <m/>
    <n v="4"/>
    <n v="1"/>
    <s v="10th Class"/>
    <m/>
    <m/>
    <n v="270"/>
    <m/>
    <m/>
    <m/>
    <m/>
    <m/>
    <m/>
    <m/>
    <s v="I"/>
    <m/>
    <m/>
    <m/>
    <m/>
    <m/>
    <s v="Yes"/>
    <m/>
    <x v="14"/>
    <m/>
    <m/>
    <m/>
    <m/>
  </r>
  <r>
    <n v="256"/>
    <x v="3"/>
    <s v="AC Specialist"/>
    <s v="ASC/Q1416"/>
    <s v="AC Specialist"/>
    <n v="4"/>
    <m/>
    <m/>
    <m/>
    <n v="6"/>
    <m/>
    <n v="6"/>
    <n v="1"/>
    <s v="ITI in Automobile or 10th Class "/>
    <m/>
    <m/>
    <n v="400"/>
    <m/>
    <m/>
    <m/>
    <m/>
    <m/>
    <m/>
    <m/>
    <m/>
    <m/>
    <m/>
    <m/>
    <m/>
    <s v="REF704"/>
    <s v="Yes"/>
    <m/>
    <x v="11"/>
    <m/>
    <m/>
    <m/>
    <m/>
  </r>
  <r>
    <n v="257"/>
    <x v="3"/>
    <s v="Accessory Fitter"/>
    <s v="ASC/Q1102"/>
    <s v="Accessory Fitte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258"/>
    <x v="3"/>
    <s v="Ambulance Driver"/>
    <s v="ASC/Q9706"/>
    <s v="Ambulance Driver"/>
    <n v="4"/>
    <m/>
    <m/>
    <m/>
    <n v="4"/>
    <m/>
    <n v="4"/>
    <n v="1"/>
    <s v="10th Class"/>
    <m/>
    <m/>
    <n v="400"/>
    <m/>
    <m/>
    <m/>
    <m/>
    <m/>
    <m/>
    <m/>
    <m/>
    <m/>
    <m/>
    <m/>
    <m/>
    <m/>
    <s v="Yes"/>
    <m/>
    <x v="11"/>
    <m/>
    <m/>
    <m/>
    <m/>
  </r>
  <r>
    <n v="259"/>
    <x v="3"/>
    <s v="Area Manager (Auto Components)"/>
    <s v="ASC/Q1702"/>
    <s v="Area Manager (Auto Components)"/>
    <n v="7"/>
    <m/>
    <m/>
    <m/>
    <n v="6"/>
    <m/>
    <n v="6"/>
    <n v="1"/>
    <s v="B.Tech/ B.E / Graduate in Business Administration"/>
    <m/>
    <m/>
    <n v="500"/>
    <m/>
    <m/>
    <m/>
    <m/>
    <m/>
    <m/>
    <m/>
    <m/>
    <m/>
    <m/>
    <m/>
    <m/>
    <m/>
    <s v="No"/>
    <m/>
    <x v="14"/>
    <m/>
    <m/>
    <m/>
    <m/>
  </r>
  <r>
    <n v="260"/>
    <x v="3"/>
    <s v="Area Parts Manager"/>
    <s v="ASC/Q0605"/>
    <s v="Area Parts Manager"/>
    <n v="5"/>
    <m/>
    <m/>
    <m/>
    <n v="5"/>
    <m/>
    <n v="5"/>
    <n v="1"/>
    <s v="Graduate degree/ diploma in automotive or mechanical engineering"/>
    <m/>
    <m/>
    <n v="500"/>
    <m/>
    <m/>
    <m/>
    <m/>
    <m/>
    <m/>
    <m/>
    <m/>
    <m/>
    <m/>
    <m/>
    <m/>
    <m/>
    <s v="Yes"/>
    <m/>
    <x v="14"/>
    <m/>
    <m/>
    <m/>
    <m/>
  </r>
  <r>
    <n v="261"/>
    <x v="3"/>
    <s v="Area Service Manager"/>
    <s v="ASC/Q0603"/>
    <s v="Area Service Manager"/>
    <n v="6"/>
    <m/>
    <m/>
    <m/>
    <n v="7"/>
    <m/>
    <n v="7"/>
    <n v="1"/>
    <s v="Graduate degree/diploma in Automotive/ Mechanical Engineering"/>
    <m/>
    <m/>
    <n v="550"/>
    <m/>
    <m/>
    <m/>
    <m/>
    <m/>
    <m/>
    <m/>
    <s v="I"/>
    <m/>
    <m/>
    <m/>
    <m/>
    <m/>
    <s v="No"/>
    <m/>
    <x v="14"/>
    <m/>
    <m/>
    <m/>
    <m/>
  </r>
  <r>
    <n v="262"/>
    <x v="3"/>
    <s v="Area Technical Lead"/>
    <s v="ASC/Q0601"/>
    <s v="Area Technical Lead"/>
    <n v="6"/>
    <m/>
    <m/>
    <m/>
    <n v="5"/>
    <m/>
    <n v="5"/>
    <n v="1"/>
    <s v="B.Tech/ B.E. in any discipline"/>
    <m/>
    <m/>
    <n v="550"/>
    <m/>
    <m/>
    <m/>
    <m/>
    <m/>
    <m/>
    <m/>
    <s v="I"/>
    <m/>
    <m/>
    <m/>
    <m/>
    <m/>
    <s v="No"/>
    <m/>
    <x v="14"/>
    <m/>
    <m/>
    <m/>
    <m/>
  </r>
  <r>
    <n v="263"/>
    <x v="3"/>
    <s v="Assembly Line Machine Setter"/>
    <s v="ASC/Q3603"/>
    <s v="Assembly Line Machine Setter"/>
    <n v="6"/>
    <m/>
    <m/>
    <m/>
    <n v="6"/>
    <m/>
    <n v="6"/>
    <n v="1"/>
    <s v="Diploma in Mechanical Engineering/BSc"/>
    <m/>
    <m/>
    <n v="450"/>
    <m/>
    <m/>
    <m/>
    <m/>
    <m/>
    <m/>
    <m/>
    <s v="I"/>
    <m/>
    <m/>
    <m/>
    <m/>
    <m/>
    <s v="No"/>
    <m/>
    <x v="14"/>
    <m/>
    <m/>
    <m/>
    <m/>
  </r>
  <r>
    <n v="264"/>
    <x v="3"/>
    <s v="Assembly Line Supervisor"/>
    <s v="ASC/Q3602"/>
    <s v="Assembly Line Supervisor"/>
    <n v="5"/>
    <m/>
    <m/>
    <m/>
    <n v="6"/>
    <m/>
    <n v="6"/>
    <n v="1"/>
    <s v="ITI – Mechanical"/>
    <m/>
    <m/>
    <n v="400"/>
    <m/>
    <m/>
    <m/>
    <m/>
    <m/>
    <m/>
    <m/>
    <s v="I"/>
    <m/>
    <m/>
    <m/>
    <m/>
    <m/>
    <s v="No"/>
    <m/>
    <x v="14"/>
    <m/>
    <m/>
    <m/>
    <m/>
  </r>
  <r>
    <n v="265"/>
    <x v="3"/>
    <s v="Auto Body Technician Level 3"/>
    <s v="ASC/Q1410"/>
    <s v="Auto Body Technician Level 3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266"/>
    <x v="3"/>
    <s v="Auto Body Technician Level 4"/>
    <s v="ASC/Q1405"/>
    <s v="Auto Body Technician Level 4"/>
    <n v="4"/>
    <m/>
    <m/>
    <m/>
    <n v="5"/>
    <m/>
    <n v="5"/>
    <n v="1"/>
    <s v="10th Class"/>
    <m/>
    <m/>
    <n v="400"/>
    <m/>
    <m/>
    <m/>
    <m/>
    <m/>
    <m/>
    <m/>
    <m/>
    <m/>
    <m/>
    <m/>
    <m/>
    <s v="AUR709"/>
    <s v="Yes"/>
    <m/>
    <x v="11"/>
    <m/>
    <m/>
    <m/>
    <m/>
  </r>
  <r>
    <n v="267"/>
    <x v="3"/>
    <s v="Auto Component Assembly Fitter"/>
    <s v="ASC/Q3701"/>
    <s v="Auto Component Assembly Fitter"/>
    <n v="4"/>
    <m/>
    <m/>
    <m/>
    <n v="6"/>
    <m/>
    <n v="6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268"/>
    <x v="3"/>
    <s v="Auto Rickshaw Driver"/>
    <s v="ASC/Q9713"/>
    <s v="Auto Rickshaw Driver"/>
    <n v="4"/>
    <m/>
    <m/>
    <m/>
    <n v="3"/>
    <m/>
    <n v="3"/>
    <n v="1"/>
    <s v="8th Class"/>
    <m/>
    <m/>
    <n v="320"/>
    <m/>
    <m/>
    <m/>
    <m/>
    <m/>
    <m/>
    <m/>
    <s v="I"/>
    <m/>
    <m/>
    <m/>
    <m/>
    <m/>
    <s v="No"/>
    <m/>
    <x v="15"/>
    <m/>
    <m/>
    <m/>
    <m/>
  </r>
  <r>
    <n v="269"/>
    <x v="3"/>
    <s v="Automation Specialist"/>
    <s v="ASC/Q6807"/>
    <s v="Automation Specialist"/>
    <n v="6"/>
    <m/>
    <m/>
    <m/>
    <n v="4"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m/>
    <s v="No"/>
    <m/>
    <x v="15"/>
    <m/>
    <m/>
    <m/>
    <m/>
  </r>
  <r>
    <n v="270"/>
    <x v="3"/>
    <s v="Automotive Body Painting Technician Level 3"/>
    <s v="ASC/Q3303"/>
    <s v="Automotive Body Painting Technician Level 3"/>
    <n v="3"/>
    <m/>
    <m/>
    <m/>
    <n v="7"/>
    <m/>
    <n v="7"/>
    <n v="1"/>
    <s v="10th Class"/>
    <m/>
    <m/>
    <n v="300"/>
    <m/>
    <m/>
    <m/>
    <m/>
    <m/>
    <m/>
    <m/>
    <m/>
    <m/>
    <m/>
    <m/>
    <m/>
    <m/>
    <s v="No"/>
    <m/>
    <x v="11"/>
    <m/>
    <m/>
    <m/>
    <m/>
  </r>
  <r>
    <n v="271"/>
    <x v="3"/>
    <s v="Automotive Electrician Level 4"/>
    <s v="ASC/Q1408"/>
    <s v="Automotive Electrician Level 4"/>
    <n v="4"/>
    <m/>
    <m/>
    <m/>
    <n v="4"/>
    <m/>
    <n v="4"/>
    <n v="1"/>
    <s v="12th Class"/>
    <n v="150"/>
    <n v="250"/>
    <n v="400"/>
    <m/>
    <m/>
    <m/>
    <m/>
    <m/>
    <s v="Yes"/>
    <m/>
    <m/>
    <m/>
    <m/>
    <m/>
    <s v="Addl Ready"/>
    <s v="AUR707"/>
    <s v="Yes"/>
    <m/>
    <x v="11"/>
    <m/>
    <m/>
    <m/>
    <m/>
  </r>
  <r>
    <n v="272"/>
    <x v="3"/>
    <s v="Automotive Engine Repair Technician Level 4"/>
    <s v="ASC/Q1409"/>
    <s v="Automotive Engine Repair Technician Level 4"/>
    <n v="4"/>
    <m/>
    <m/>
    <m/>
    <n v="4"/>
    <m/>
    <n v="4"/>
    <n v="1"/>
    <s v="ITI in Automobile"/>
    <n v="200"/>
    <n v="200"/>
    <n v="400"/>
    <m/>
    <m/>
    <m/>
    <m/>
    <m/>
    <s v="Yes"/>
    <m/>
    <m/>
    <m/>
    <m/>
    <m/>
    <s v="Addl Ready"/>
    <s v="AUR708"/>
    <s v="Yes"/>
    <m/>
    <x v="11"/>
    <m/>
    <m/>
    <m/>
    <m/>
  </r>
  <r>
    <n v="273"/>
    <x v="3"/>
    <s v="Automotive Painting Technician Level 4"/>
    <s v="ASC/Q3304"/>
    <s v="Automotive Painting Technician Level 4"/>
    <n v="4"/>
    <m/>
    <m/>
    <m/>
    <n v="6"/>
    <m/>
    <n v="6"/>
    <n v="1"/>
    <s v="ITI – Mechanical/ Painting Technology"/>
    <m/>
    <m/>
    <n v="400"/>
    <m/>
    <m/>
    <m/>
    <m/>
    <m/>
    <m/>
    <m/>
    <m/>
    <m/>
    <m/>
    <m/>
    <m/>
    <m/>
    <s v="No"/>
    <m/>
    <x v="11"/>
    <m/>
    <m/>
    <m/>
    <m/>
  </r>
  <r>
    <n v="274"/>
    <x v="3"/>
    <s v="Automotive Paintshop Assistant"/>
    <s v="ASC/Q3302"/>
    <s v="Automotive Paintshop Assistant"/>
    <n v="2"/>
    <m/>
    <m/>
    <m/>
    <n v="5"/>
    <m/>
    <n v="5"/>
    <n v="1"/>
    <s v="8th Class"/>
    <m/>
    <m/>
    <n v="250"/>
    <m/>
    <m/>
    <m/>
    <m/>
    <m/>
    <m/>
    <m/>
    <m/>
    <m/>
    <m/>
    <m/>
    <m/>
    <m/>
    <s v="No"/>
    <m/>
    <x v="11"/>
    <m/>
    <m/>
    <m/>
    <m/>
  </r>
  <r>
    <n v="275"/>
    <x v="3"/>
    <s v="Automotive Sales Lead (Retail )"/>
    <s v="ASC/Q1007"/>
    <s v="Automotive Sales Lead (Retail )"/>
    <n v="7"/>
    <m/>
    <m/>
    <m/>
    <n v="6"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m/>
    <s v="Yes"/>
    <m/>
    <x v="14"/>
    <m/>
    <m/>
    <m/>
    <m/>
  </r>
  <r>
    <n v="276"/>
    <x v="3"/>
    <s v="Automotive Service Technician (Two and Three Wheelers)"/>
    <s v="ASC/Q1411"/>
    <s v="Automotive Service Technician (Two and Three Wheelers)"/>
    <n v="4"/>
    <m/>
    <m/>
    <m/>
    <n v="4"/>
    <m/>
    <n v="4"/>
    <n v="1"/>
    <s v="10th Class"/>
    <n v="175"/>
    <n v="275"/>
    <n v="450"/>
    <m/>
    <m/>
    <m/>
    <m/>
    <m/>
    <s v="Yes"/>
    <s v="Yes"/>
    <s v="I"/>
    <s v="C"/>
    <s v="Yes"/>
    <s v="Yes"/>
    <m/>
    <s v="AUR701"/>
    <s v="Yes"/>
    <m/>
    <x v="11"/>
    <m/>
    <m/>
    <m/>
    <m/>
  </r>
  <r>
    <n v="277"/>
    <x v="3"/>
    <s v="Automotive Service Technician Level 3"/>
    <s v="ASC/Q1401"/>
    <s v="Automotive Service Technician Level 3"/>
    <n v="3"/>
    <m/>
    <m/>
    <m/>
    <n v="4"/>
    <m/>
    <n v="4"/>
    <n v="1"/>
    <s v="8th Class"/>
    <n v="190"/>
    <n v="256"/>
    <n v="446"/>
    <m/>
    <m/>
    <m/>
    <m/>
    <m/>
    <s v="Yes"/>
    <s v="Yes"/>
    <s v="I"/>
    <m/>
    <m/>
    <m/>
    <s v="Cat 1 (Phase 1)"/>
    <m/>
    <s v="Yes"/>
    <m/>
    <x v="11"/>
    <m/>
    <m/>
    <m/>
    <m/>
  </r>
  <r>
    <n v="278"/>
    <x v="3"/>
    <s v="Automotive Service Technician Level 4"/>
    <s v="ASC/Q1402"/>
    <s v="Automotive Service Technician Level 4"/>
    <n v="4"/>
    <m/>
    <m/>
    <m/>
    <n v="5"/>
    <m/>
    <n v="5"/>
    <n v="1"/>
    <s v="10th Class"/>
    <n v="220"/>
    <n v="468"/>
    <n v="688"/>
    <m/>
    <m/>
    <m/>
    <m/>
    <m/>
    <s v="Yes"/>
    <m/>
    <m/>
    <m/>
    <m/>
    <m/>
    <m/>
    <s v="AUR702"/>
    <s v="Yes"/>
    <m/>
    <x v="11"/>
    <m/>
    <m/>
    <m/>
    <m/>
  </r>
  <r>
    <n v="279"/>
    <x v="3"/>
    <s v="Automotive Service Technician Level 5"/>
    <s v="ASC/Q1403"/>
    <s v="Automotive Service Technician Level 5"/>
    <n v="5"/>
    <m/>
    <m/>
    <m/>
    <n v="6"/>
    <m/>
    <n v="6"/>
    <n v="1"/>
    <s v="Diploma in Mechanical/ Automobile Engineering"/>
    <n v="282"/>
    <n v="548"/>
    <n v="830"/>
    <m/>
    <m/>
    <m/>
    <m/>
    <m/>
    <s v="Yes"/>
    <m/>
    <s v="I"/>
    <m/>
    <m/>
    <m/>
    <s v="Addl Ready"/>
    <s v="AUR705, AUR706"/>
    <s v="No"/>
    <m/>
    <x v="11"/>
    <m/>
    <m/>
    <m/>
    <m/>
  </r>
  <r>
    <n v="280"/>
    <x v="3"/>
    <s v="Automotive Service Technician Level 6"/>
    <s v="ASC/Q1404"/>
    <s v="Automotive Service Technician Level 6"/>
    <n v="6"/>
    <m/>
    <m/>
    <m/>
    <n v="8"/>
    <m/>
    <n v="8"/>
    <n v="1"/>
    <s v="Diploma in Mechanical/Automobile Engineering"/>
    <n v="347"/>
    <n v="603"/>
    <n v="950"/>
    <m/>
    <m/>
    <m/>
    <m/>
    <m/>
    <s v="Yes"/>
    <m/>
    <m/>
    <m/>
    <m/>
    <m/>
    <m/>
    <m/>
    <s v="No"/>
    <m/>
    <x v="15"/>
    <m/>
    <m/>
    <m/>
    <m/>
  </r>
  <r>
    <n v="281"/>
    <x v="3"/>
    <s v="Body Shop In-Charge"/>
    <s v="ASC/Q1413"/>
    <s v="Body Shop In-Charge"/>
    <n v="7"/>
    <m/>
    <m/>
    <m/>
    <n v="5"/>
    <m/>
    <n v="5"/>
    <n v="1"/>
    <s v="Graduate degree/ diploma in Automotive or Mechanical Engineering"/>
    <m/>
    <m/>
    <n v="550"/>
    <m/>
    <m/>
    <m/>
    <m/>
    <m/>
    <m/>
    <m/>
    <m/>
    <m/>
    <m/>
    <m/>
    <m/>
    <m/>
    <s v="No"/>
    <m/>
    <x v="14"/>
    <m/>
    <m/>
    <m/>
    <m/>
  </r>
  <r>
    <n v="282"/>
    <x v="3"/>
    <s v="Brake Specialist"/>
    <s v="ASC/Q1414"/>
    <s v="Brake Specialist"/>
    <n v="4"/>
    <m/>
    <m/>
    <m/>
    <n v="4"/>
    <m/>
    <n v="4"/>
    <n v="1"/>
    <s v="ITI in Automobile or Class 10"/>
    <m/>
    <m/>
    <n v="380"/>
    <m/>
    <m/>
    <m/>
    <m/>
    <m/>
    <m/>
    <m/>
    <m/>
    <m/>
    <m/>
    <m/>
    <m/>
    <m/>
    <s v="Yes"/>
    <m/>
    <x v="11"/>
    <m/>
    <m/>
    <m/>
    <m/>
  </r>
  <r>
    <n v="283"/>
    <x v="3"/>
    <s v="Casting Line In-Charge"/>
    <s v="ASC/Q3207"/>
    <s v="Casting Line In-Charge"/>
    <n v="6"/>
    <m/>
    <m/>
    <m/>
    <n v="6"/>
    <m/>
    <n v="6"/>
    <n v="1"/>
    <s v="Diploma in Production/Foundry Engineering"/>
    <m/>
    <m/>
    <n v="450"/>
    <m/>
    <m/>
    <m/>
    <m/>
    <m/>
    <m/>
    <m/>
    <m/>
    <m/>
    <m/>
    <m/>
    <m/>
    <m/>
    <s v="No"/>
    <m/>
    <x v="14"/>
    <m/>
    <m/>
    <m/>
    <m/>
  </r>
  <r>
    <n v="284"/>
    <x v="3"/>
    <s v="Casting Supervisor"/>
    <s v="ASC/Q3206"/>
    <s v="Casting Supervisor"/>
    <n v="5"/>
    <m/>
    <m/>
    <m/>
    <n v="6"/>
    <m/>
    <n v="6"/>
    <n v="1"/>
    <s v="ITI – Mechanical"/>
    <m/>
    <m/>
    <n v="450"/>
    <m/>
    <m/>
    <m/>
    <m/>
    <m/>
    <m/>
    <m/>
    <m/>
    <m/>
    <m/>
    <m/>
    <m/>
    <m/>
    <s v="No"/>
    <m/>
    <x v="14"/>
    <m/>
    <m/>
    <m/>
    <m/>
  </r>
  <r>
    <n v="285"/>
    <x v="3"/>
    <s v="Casting Technician Level 3"/>
    <s v="ASC/Q3202"/>
    <s v="Casting Technician Level 3"/>
    <n v="3"/>
    <m/>
    <m/>
    <m/>
    <n v="7"/>
    <m/>
    <n v="7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286"/>
    <x v="3"/>
    <s v="Casting Technician-Sand Moulding"/>
    <s v="ASC/Q3205"/>
    <s v="Casting Technician-Sand Moulding"/>
    <n v="4"/>
    <m/>
    <m/>
    <m/>
    <n v="10"/>
    <m/>
    <n v="10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287"/>
    <x v="3"/>
    <s v="Chauffeur L4"/>
    <s v="ASC/Q9712"/>
    <s v="Chauffeur L4"/>
    <n v="4"/>
    <m/>
    <m/>
    <m/>
    <n v="5"/>
    <m/>
    <n v="5"/>
    <n v="1"/>
    <s v="12th Class"/>
    <m/>
    <m/>
    <n v="300"/>
    <m/>
    <m/>
    <m/>
    <m/>
    <m/>
    <m/>
    <m/>
    <m/>
    <m/>
    <m/>
    <m/>
    <m/>
    <m/>
    <s v="No"/>
    <m/>
    <x v="15"/>
    <m/>
    <m/>
    <m/>
    <m/>
  </r>
  <r>
    <n v="288"/>
    <x v="3"/>
    <s v="Chauffeur L5"/>
    <s v="ASC/Q9711"/>
    <s v="Chauffeur L5"/>
    <n v="5"/>
    <m/>
    <m/>
    <m/>
    <n v="6"/>
    <m/>
    <n v="6"/>
    <n v="1"/>
    <s v="12th Class"/>
    <m/>
    <m/>
    <n v="350"/>
    <m/>
    <m/>
    <m/>
    <m/>
    <m/>
    <m/>
    <m/>
    <m/>
    <m/>
    <m/>
    <m/>
    <m/>
    <m/>
    <s v="Yes"/>
    <m/>
    <x v="15"/>
    <m/>
    <m/>
    <m/>
    <m/>
  </r>
  <r>
    <n v="289"/>
    <x v="3"/>
    <s v="Clutch Specialist"/>
    <s v="ASC/Q1415"/>
    <s v="Clutch Specialist"/>
    <n v="4"/>
    <m/>
    <m/>
    <m/>
    <n v="4"/>
    <m/>
    <n v="4"/>
    <n v="1"/>
    <s v="ITI in Automobile or 10th Class "/>
    <m/>
    <m/>
    <n v="400"/>
    <m/>
    <m/>
    <m/>
    <m/>
    <m/>
    <m/>
    <m/>
    <m/>
    <m/>
    <m/>
    <m/>
    <m/>
    <m/>
    <s v="Yes"/>
    <m/>
    <x v="11"/>
    <m/>
    <m/>
    <m/>
    <m/>
  </r>
  <r>
    <n v="290"/>
    <x v="3"/>
    <s v="CNC Operator / Machining Technician L3"/>
    <s v="ASC/Q3501"/>
    <s v="CNC Operator / Machining Technician L3"/>
    <n v="3"/>
    <m/>
    <m/>
    <m/>
    <n v="5"/>
    <m/>
    <n v="5"/>
    <n v="1"/>
    <s v="10th Class"/>
    <m/>
    <m/>
    <n v="320"/>
    <m/>
    <m/>
    <m/>
    <m/>
    <m/>
    <m/>
    <m/>
    <m/>
    <m/>
    <m/>
    <m/>
    <s v="Addl Ready"/>
    <m/>
    <s v="Yes"/>
    <m/>
    <x v="11"/>
    <m/>
    <m/>
    <m/>
    <m/>
  </r>
  <r>
    <n v="291"/>
    <x v="3"/>
    <s v="CNC Operator / Machining Technician L4"/>
    <s v="ASC/Q3503"/>
    <s v="CNC Operator / Machining Technician L4"/>
    <n v="4"/>
    <m/>
    <m/>
    <m/>
    <n v="5"/>
    <m/>
    <n v="5"/>
    <n v="1"/>
    <s v="ITI – Mechanical/ Machine Technology"/>
    <m/>
    <m/>
    <n v="400"/>
    <m/>
    <m/>
    <m/>
    <m/>
    <m/>
    <m/>
    <m/>
    <m/>
    <m/>
    <m/>
    <m/>
    <m/>
    <m/>
    <s v="Yes"/>
    <m/>
    <x v="11"/>
    <m/>
    <m/>
    <m/>
    <m/>
  </r>
  <r>
    <n v="292"/>
    <x v="3"/>
    <s v="Commercial Executive / Officer"/>
    <s v="ASC/Q0203"/>
    <s v="Commercial Executive / Officer"/>
    <n v="5"/>
    <m/>
    <m/>
    <m/>
    <n v="4"/>
    <m/>
    <n v="4"/>
    <n v="1"/>
    <s v="Graduate degree/ diploma in any discipline."/>
    <m/>
    <m/>
    <n v="500"/>
    <m/>
    <m/>
    <m/>
    <m/>
    <m/>
    <m/>
    <m/>
    <m/>
    <m/>
    <m/>
    <m/>
    <m/>
    <m/>
    <s v="Yes"/>
    <m/>
    <x v="14"/>
    <m/>
    <m/>
    <m/>
    <m/>
  </r>
  <r>
    <n v="293"/>
    <x v="3"/>
    <s v="Commercial Manager _x000a_(Zonal/ Regional)"/>
    <s v="ASC/Q0204"/>
    <s v="Commercial Manager _x000a_(Zonal/ Regional)"/>
    <n v="6"/>
    <m/>
    <m/>
    <m/>
    <n v="6"/>
    <m/>
    <n v="6"/>
    <n v="1"/>
    <s v="Graduate degree/ diploma in commerce or any other relevant stream."/>
    <m/>
    <m/>
    <n v="450"/>
    <m/>
    <m/>
    <m/>
    <m/>
    <m/>
    <m/>
    <m/>
    <m/>
    <m/>
    <m/>
    <m/>
    <m/>
    <m/>
    <s v="Yes"/>
    <m/>
    <x v="14"/>
    <m/>
    <m/>
    <m/>
    <m/>
  </r>
  <r>
    <n v="294"/>
    <x v="3"/>
    <s v="Commercial Vehicle Driver Level 4"/>
    <s v="ASC/Q9703"/>
    <s v="Commercial Vehicle Driver Level 4"/>
    <n v="4"/>
    <m/>
    <m/>
    <m/>
    <n v="5"/>
    <m/>
    <n v="5"/>
    <n v="1"/>
    <s v="8th Class, Preferably"/>
    <n v="160"/>
    <n v="240"/>
    <n v="400"/>
    <m/>
    <m/>
    <m/>
    <m/>
    <m/>
    <s v="Yes"/>
    <s v="Yes"/>
    <s v="I"/>
    <s v="C"/>
    <s v="Yes"/>
    <s v="Yes"/>
    <m/>
    <s v="AUR815"/>
    <s v="Yes"/>
    <m/>
    <x v="15"/>
    <m/>
    <m/>
    <m/>
    <m/>
  </r>
  <r>
    <n v="295"/>
    <x v="3"/>
    <s v="Computer Aided Engineering - Test Executive "/>
    <s v="ASC/Q5102"/>
    <s v="Computer Aided Engineering - Test Executive "/>
    <n v="6"/>
    <m/>
    <m/>
    <m/>
    <n v="4"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m/>
    <s v="No"/>
    <m/>
    <x v="14"/>
    <m/>
    <m/>
    <m/>
    <m/>
  </r>
  <r>
    <n v="296"/>
    <x v="3"/>
    <s v="Customer Relationship Executive"/>
    <s v="ASC/Q1106"/>
    <s v="Customer Relationship Executive"/>
    <n v="4"/>
    <m/>
    <m/>
    <m/>
    <n v="5"/>
    <m/>
    <n v="5"/>
    <n v="1"/>
    <s v="12th Class"/>
    <m/>
    <m/>
    <n v="250"/>
    <m/>
    <m/>
    <m/>
    <m/>
    <m/>
    <m/>
    <m/>
    <m/>
    <m/>
    <m/>
    <m/>
    <m/>
    <m/>
    <s v="No"/>
    <m/>
    <x v="11"/>
    <m/>
    <m/>
    <m/>
    <m/>
  </r>
  <r>
    <n v="297"/>
    <x v="3"/>
    <s v="Customer Relationship Manager"/>
    <s v="ASC/Q1104"/>
    <s v="Customer Relationship Manager"/>
    <n v="7"/>
    <m/>
    <m/>
    <m/>
    <n v="6"/>
    <m/>
    <n v="6"/>
    <n v="1"/>
    <s v="Undergraduate degree or diploma in any discipline"/>
    <m/>
    <m/>
    <n v="550"/>
    <m/>
    <m/>
    <m/>
    <m/>
    <m/>
    <m/>
    <m/>
    <s v="II"/>
    <m/>
    <m/>
    <m/>
    <m/>
    <m/>
    <s v="No"/>
    <m/>
    <x v="14"/>
    <m/>
    <m/>
    <m/>
    <m/>
  </r>
  <r>
    <n v="298"/>
    <x v="3"/>
    <s v="Draughtsman/Draughtsperson"/>
    <s v="ASC/Q8201"/>
    <s v="Draughtsman/Draughtsperson"/>
    <n v="4"/>
    <m/>
    <m/>
    <m/>
    <n v="4"/>
    <m/>
    <n v="4"/>
    <n v="1"/>
    <s v="ITI    Mechanical"/>
    <m/>
    <m/>
    <n v="450"/>
    <m/>
    <m/>
    <m/>
    <m/>
    <m/>
    <m/>
    <m/>
    <m/>
    <m/>
    <m/>
    <m/>
    <m/>
    <m/>
    <s v="No"/>
    <m/>
    <x v="14"/>
    <m/>
    <m/>
    <m/>
    <m/>
  </r>
  <r>
    <n v="299"/>
    <x v="3"/>
    <s v="Driver Trainer"/>
    <s v="ASC/Q9708"/>
    <s v="Driver Trainer"/>
    <n v="5"/>
    <m/>
    <m/>
    <m/>
    <n v="3"/>
    <m/>
    <n v="3"/>
    <n v="1"/>
    <s v="Preferably Ex  Army men /certificate in a course in _x000a_motor mechanics or Dip. in Mechanical Engineering _x000a_"/>
    <m/>
    <m/>
    <n v="450"/>
    <m/>
    <m/>
    <m/>
    <m/>
    <m/>
    <m/>
    <m/>
    <s v="I"/>
    <m/>
    <m/>
    <m/>
    <m/>
    <m/>
    <s v="Yes"/>
    <m/>
    <x v="11"/>
    <m/>
    <m/>
    <m/>
    <m/>
  </r>
  <r>
    <n v="300"/>
    <x v="3"/>
    <s v="Driving Assistant"/>
    <s v="ASC/Q9701"/>
    <s v="Driving Assistant"/>
    <n v="2"/>
    <m/>
    <m/>
    <m/>
    <n v="4"/>
    <m/>
    <n v="4"/>
    <n v="1"/>
    <s v="5th Class ,Preferably"/>
    <n v="70"/>
    <n v="130"/>
    <n v="200"/>
    <m/>
    <m/>
    <m/>
    <m/>
    <m/>
    <s v="Yes"/>
    <m/>
    <m/>
    <m/>
    <m/>
    <m/>
    <m/>
    <m/>
    <s v="Yes"/>
    <m/>
    <x v="11"/>
    <m/>
    <m/>
    <m/>
    <m/>
  </r>
  <r>
    <n v="301"/>
    <x v="3"/>
    <s v="Equipment Designer L5"/>
    <s v="ASC/Q6405"/>
    <s v="Equipment Designer L5"/>
    <n v="5"/>
    <m/>
    <m/>
    <m/>
    <n v="5"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m/>
    <s v="No"/>
    <m/>
    <x v="15"/>
    <m/>
    <m/>
    <m/>
    <m/>
  </r>
  <r>
    <n v="302"/>
    <x v="3"/>
    <s v="Executive, Proto Manufacturing"/>
    <s v="ASC/Q6501"/>
    <s v="Executive, Proto Manufacturing"/>
    <n v="4"/>
    <m/>
    <m/>
    <m/>
    <n v="4"/>
    <m/>
    <n v="4"/>
    <n v="1"/>
    <s v="B. Tech/Dip. in Mechanical/ Automobile Engineering"/>
    <m/>
    <m/>
    <n v="400"/>
    <m/>
    <m/>
    <m/>
    <m/>
    <m/>
    <m/>
    <m/>
    <m/>
    <m/>
    <m/>
    <m/>
    <m/>
    <m/>
    <s v="No"/>
    <m/>
    <x v="11"/>
    <m/>
    <m/>
    <m/>
    <m/>
  </r>
  <r>
    <n v="303"/>
    <x v="3"/>
    <s v="Finance, Insurance and Registration Coordinator"/>
    <s v="ASC/Q1201"/>
    <s v="Finance, Insurance and Registration Coordinator"/>
    <n v="5"/>
    <m/>
    <m/>
    <m/>
    <n v="5"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m/>
    <s v="No"/>
    <m/>
    <x v="11"/>
    <m/>
    <m/>
    <m/>
    <m/>
  </r>
  <r>
    <n v="304"/>
    <x v="3"/>
    <s v="Forging Line Supervisor"/>
    <s v="ASC/Q4502"/>
    <s v="Forging Line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05"/>
    <x v="3"/>
    <s v="Forging Operator"/>
    <s v="ASC/Q4501"/>
    <s v="Forging Operator"/>
    <n v="4"/>
    <m/>
    <m/>
    <m/>
    <n v="7"/>
    <m/>
    <n v="7"/>
    <n v="1"/>
    <s v="ITI"/>
    <m/>
    <m/>
    <n v="400"/>
    <m/>
    <m/>
    <m/>
    <m/>
    <m/>
    <m/>
    <m/>
    <m/>
    <m/>
    <m/>
    <m/>
    <m/>
    <m/>
    <s v="No"/>
    <m/>
    <x v="11"/>
    <m/>
    <m/>
    <m/>
    <m/>
  </r>
  <r>
    <n v="306"/>
    <x v="3"/>
    <s v="Forging Shift -In -Charge"/>
    <s v="ASC/Q4503"/>
    <s v="Forging Shift -In -Charge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07"/>
    <x v="3"/>
    <s v="Forklift Operator (Driver)"/>
    <s v="ASC/Q9707"/>
    <s v="Forklift Operator (Driver)"/>
    <n v="4"/>
    <m/>
    <m/>
    <m/>
    <n v="3"/>
    <m/>
    <n v="3"/>
    <n v="1"/>
    <s v="8th Class"/>
    <n v="90"/>
    <n v="21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308"/>
    <x v="3"/>
    <s v="Foundry Assistant/Casting Assistant"/>
    <s v="ASC/Q3201"/>
    <s v="Foundry Assistant/Casting Assistant"/>
    <n v="2"/>
    <m/>
    <m/>
    <m/>
    <n v="6"/>
    <m/>
    <n v="6"/>
    <n v="1"/>
    <s v="8th Class"/>
    <m/>
    <m/>
    <n v="250"/>
    <m/>
    <m/>
    <m/>
    <m/>
    <m/>
    <m/>
    <m/>
    <m/>
    <m/>
    <m/>
    <m/>
    <m/>
    <m/>
    <s v="Yes"/>
    <m/>
    <x v="11"/>
    <m/>
    <m/>
    <m/>
    <m/>
  </r>
  <r>
    <n v="309"/>
    <x v="3"/>
    <s v="Fuel  Service Man/Fuel Service Dispensing Attendant"/>
    <s v="ASC/Q9604"/>
    <s v="Fuel  Service Man/Fuel Service Dispensing Attendant"/>
    <n v="2"/>
    <m/>
    <m/>
    <m/>
    <n v="2"/>
    <m/>
    <n v="2"/>
    <n v="1"/>
    <s v="SSC, basic knowledge (read &amp; write) of local language, English, Hindi"/>
    <m/>
    <m/>
    <n v="150"/>
    <m/>
    <m/>
    <m/>
    <m/>
    <m/>
    <m/>
    <m/>
    <m/>
    <m/>
    <m/>
    <m/>
    <m/>
    <m/>
    <s v="No"/>
    <m/>
    <x v="15"/>
    <m/>
    <m/>
    <m/>
    <m/>
  </r>
  <r>
    <n v="310"/>
    <x v="3"/>
    <s v="Heat Treatment Shop-Metallurgist"/>
    <s v="ASC/Q3903"/>
    <s v="Heat Treatment Shop-Metallurgist"/>
    <n v="6"/>
    <m/>
    <m/>
    <m/>
    <n v="6"/>
    <m/>
    <n v="6"/>
    <n v="1"/>
    <s v="Diploma in Metallurgy/ Graduate in chemistry"/>
    <m/>
    <m/>
    <n v="450"/>
    <m/>
    <m/>
    <m/>
    <m/>
    <m/>
    <m/>
    <m/>
    <m/>
    <m/>
    <m/>
    <m/>
    <m/>
    <m/>
    <s v="No"/>
    <m/>
    <x v="14"/>
    <m/>
    <m/>
    <m/>
    <m/>
  </r>
  <r>
    <n v="311"/>
    <x v="3"/>
    <s v="Heat Treatment Shop Supervisor"/>
    <s v="ASC/Q3902"/>
    <s v="Heat Treatment Shop Supervisor"/>
    <n v="5"/>
    <m/>
    <m/>
    <m/>
    <n v="6"/>
    <m/>
    <n v="6"/>
    <n v="1"/>
    <s v="Diploma in Metallurgy/ Graduate in chemistry"/>
    <m/>
    <m/>
    <n v="400"/>
    <m/>
    <m/>
    <m/>
    <m/>
    <m/>
    <m/>
    <m/>
    <m/>
    <m/>
    <m/>
    <m/>
    <m/>
    <m/>
    <s v="No"/>
    <m/>
    <x v="14"/>
    <m/>
    <m/>
    <m/>
    <m/>
  </r>
  <r>
    <n v="312"/>
    <x v="3"/>
    <s v="Heat Treatment Technician/Furnace Operator"/>
    <s v="ASC/Q3901"/>
    <s v="Heat Treatment Technician/Furnace Operator"/>
    <n v="4"/>
    <m/>
    <m/>
    <m/>
    <n v="7"/>
    <m/>
    <n v="7"/>
    <n v="1"/>
    <s v="12th Class ( Chemistry stream)"/>
    <m/>
    <m/>
    <n v="400"/>
    <m/>
    <m/>
    <m/>
    <m/>
    <m/>
    <m/>
    <m/>
    <m/>
    <m/>
    <m/>
    <m/>
    <m/>
    <m/>
    <s v="No"/>
    <m/>
    <x v="11"/>
    <m/>
    <m/>
    <m/>
    <m/>
  </r>
  <r>
    <n v="313"/>
    <x v="3"/>
    <s v="Home Installer/Home delivery Manager"/>
    <s v="ASC/Q1006"/>
    <s v="Home Installer/Home delivery Manager"/>
    <n v="6"/>
    <m/>
    <m/>
    <m/>
    <n v="4"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m/>
    <s v="No"/>
    <m/>
    <x v="14"/>
    <m/>
    <m/>
    <m/>
    <m/>
  </r>
  <r>
    <n v="314"/>
    <x v="3"/>
    <s v="Incharge Material Testing"/>
    <s v="ASC/Q6504"/>
    <s v="Incharge Material Testing"/>
    <n v="6"/>
    <m/>
    <m/>
    <m/>
    <n v="4"/>
    <m/>
    <n v="4"/>
    <n v="1"/>
    <s v="M. Tech/B. Tech/Dip. in Polymer/Chemical Technology"/>
    <m/>
    <m/>
    <n v="600"/>
    <m/>
    <m/>
    <m/>
    <m/>
    <m/>
    <m/>
    <m/>
    <m/>
    <m/>
    <m/>
    <m/>
    <m/>
    <m/>
    <s v="No"/>
    <m/>
    <x v="15"/>
    <m/>
    <m/>
    <m/>
    <m/>
  </r>
  <r>
    <n v="315"/>
    <x v="3"/>
    <s v="Industrial Engineer (Layout Design)"/>
    <s v="ASC/Q6403"/>
    <s v="Industrial Engineer (Layout Design)"/>
    <n v="5"/>
    <m/>
    <m/>
    <m/>
    <n v="5"/>
    <m/>
    <n v="5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16"/>
    <x v="3"/>
    <s v="Industrial Engineer (Workstation Design)"/>
    <s v="ASC/Q6402"/>
    <s v="Industrial Engineer (Workstation Design)"/>
    <n v="4"/>
    <m/>
    <m/>
    <m/>
    <n v="5"/>
    <m/>
    <n v="5"/>
    <n v="1"/>
    <s v="B. Tech/ BE in Industrial / Production / Mechanical Engineer"/>
    <m/>
    <m/>
    <n v="550"/>
    <m/>
    <m/>
    <m/>
    <m/>
    <m/>
    <m/>
    <m/>
    <m/>
    <m/>
    <m/>
    <m/>
    <m/>
    <m/>
    <s v="No"/>
    <m/>
    <x v="15"/>
    <m/>
    <m/>
    <m/>
    <m/>
  </r>
  <r>
    <n v="317"/>
    <x v="3"/>
    <s v="Key Accounts Sales Manager"/>
    <s v="ASC/Q0102"/>
    <s v="Key Accounts Sales Manager"/>
    <n v="5"/>
    <m/>
    <m/>
    <m/>
    <n v="6"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m/>
    <s v="Yes"/>
    <m/>
    <x v="14"/>
    <m/>
    <m/>
    <m/>
    <m/>
  </r>
  <r>
    <n v="318"/>
    <x v="3"/>
    <s v="Key Accounts Service Manager"/>
    <s v="ASC/Q0604"/>
    <s v="Key Accounts Service Manager"/>
    <n v="6"/>
    <m/>
    <m/>
    <m/>
    <n v="5"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319"/>
    <x v="3"/>
    <s v="Lathe Operator"/>
    <s v="ASC/Q1901"/>
    <s v="Lathe Operato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320"/>
    <x v="3"/>
    <s v="Light Motor Vehicle Driver Level 3"/>
    <s v="ASC/Q9702"/>
    <s v="Light Motor Vehicle Driver Level 3"/>
    <n v="3"/>
    <m/>
    <m/>
    <m/>
    <n v="3"/>
    <m/>
    <n v="3"/>
    <n v="1"/>
    <s v="8th Class, Preferably"/>
    <m/>
    <m/>
    <n v="200"/>
    <m/>
    <m/>
    <m/>
    <m/>
    <m/>
    <m/>
    <m/>
    <m/>
    <m/>
    <m/>
    <m/>
    <m/>
    <m/>
    <s v="Yes"/>
    <m/>
    <x v="15"/>
    <m/>
    <m/>
    <m/>
    <m/>
  </r>
  <r>
    <n v="321"/>
    <x v="3"/>
    <s v="Loading and Unloading Operator/ Loader"/>
    <s v="ASC/Q6101"/>
    <s v="Loading and Unloading Operator/ Loader"/>
    <n v="2"/>
    <m/>
    <m/>
    <m/>
    <n v="2"/>
    <m/>
    <n v="2"/>
    <n v="1"/>
    <s v="10th Class"/>
    <m/>
    <m/>
    <n v="250"/>
    <m/>
    <m/>
    <m/>
    <m/>
    <m/>
    <m/>
    <m/>
    <m/>
    <m/>
    <m/>
    <m/>
    <m/>
    <m/>
    <s v="No"/>
    <m/>
    <x v="11"/>
    <m/>
    <m/>
    <m/>
    <m/>
  </r>
  <r>
    <n v="322"/>
    <x v="3"/>
    <s v="Machine Setter / Master Technician"/>
    <s v="ASC/Q3506"/>
    <s v="Machine Setter / Master Technician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23"/>
    <x v="3"/>
    <s v="Machine Shop Supervisor"/>
    <s v="ASC/Q3505"/>
    <s v="Machine Shop Supervisor"/>
    <n v="5"/>
    <m/>
    <m/>
    <m/>
    <n v="6"/>
    <m/>
    <n v="6"/>
    <n v="1"/>
    <s v="ITI Mechanical"/>
    <m/>
    <m/>
    <n v="400"/>
    <m/>
    <m/>
    <m/>
    <m/>
    <m/>
    <m/>
    <m/>
    <m/>
    <m/>
    <m/>
    <m/>
    <m/>
    <m/>
    <s v="No"/>
    <m/>
    <x v="14"/>
    <m/>
    <m/>
    <m/>
    <m/>
  </r>
  <r>
    <n v="324"/>
    <x v="3"/>
    <s v="Machining Assistant"/>
    <s v="ASC/Q3502"/>
    <s v="Machining Assistant"/>
    <n v="2"/>
    <m/>
    <m/>
    <m/>
    <n v="4"/>
    <m/>
    <n v="4"/>
    <n v="1"/>
    <s v="9th Class"/>
    <m/>
    <m/>
    <n v="250"/>
    <m/>
    <m/>
    <m/>
    <m/>
    <m/>
    <m/>
    <m/>
    <m/>
    <m/>
    <m/>
    <m/>
    <m/>
    <m/>
    <s v="Yes"/>
    <m/>
    <x v="14"/>
    <m/>
    <m/>
    <m/>
    <m/>
  </r>
  <r>
    <n v="325"/>
    <x v="3"/>
    <s v="Maintenance Assistant"/>
    <s v="ASC/Q6806"/>
    <s v="Maintenance Assistant"/>
    <n v="2"/>
    <m/>
    <m/>
    <m/>
    <n v="2"/>
    <m/>
    <n v="2"/>
    <n v="1"/>
    <s v="ITI"/>
    <m/>
    <m/>
    <n v="300"/>
    <m/>
    <m/>
    <m/>
    <m/>
    <m/>
    <m/>
    <m/>
    <m/>
    <m/>
    <m/>
    <m/>
    <m/>
    <m/>
    <s v="Yes"/>
    <m/>
    <x v="14"/>
    <m/>
    <m/>
    <m/>
    <m/>
  </r>
  <r>
    <n v="326"/>
    <x v="3"/>
    <s v="Maintenance Technician-Electrical L3 "/>
    <s v="ASC/Q6804"/>
    <s v="Maintenance Technician-Electrical L3 "/>
    <n v="3"/>
    <m/>
    <m/>
    <m/>
    <n v="4"/>
    <m/>
    <n v="4"/>
    <n v="1"/>
    <s v="Diploma / Electrical / Electronics Engineering"/>
    <m/>
    <m/>
    <n v="350"/>
    <m/>
    <m/>
    <m/>
    <m/>
    <m/>
    <m/>
    <m/>
    <m/>
    <m/>
    <m/>
    <m/>
    <m/>
    <m/>
    <s v="Yes"/>
    <m/>
    <x v="14"/>
    <m/>
    <m/>
    <m/>
    <m/>
  </r>
  <r>
    <n v="327"/>
    <x v="3"/>
    <s v="Maintenance Technician Electrical L4"/>
    <s v="ASC/Q6803"/>
    <s v="Maintenance Technician Electrical L4"/>
    <n v="4"/>
    <m/>
    <m/>
    <m/>
    <n v="5"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m/>
    <s v="No"/>
    <m/>
    <x v="11"/>
    <m/>
    <m/>
    <m/>
    <m/>
  </r>
  <r>
    <n v="328"/>
    <x v="3"/>
    <s v="Maintenance Technician-Mechanical L3 "/>
    <s v="ASC/Q6805"/>
    <s v="Maintenance Technician-Mechanical L3 "/>
    <n v="3"/>
    <m/>
    <m/>
    <m/>
    <n v="4"/>
    <m/>
    <n v="4"/>
    <n v="1"/>
    <s v="ITI / Mechanical Engineering / Fitter"/>
    <m/>
    <m/>
    <n v="350"/>
    <m/>
    <m/>
    <m/>
    <m/>
    <m/>
    <m/>
    <m/>
    <m/>
    <m/>
    <m/>
    <m/>
    <m/>
    <m/>
    <s v="Yes"/>
    <m/>
    <x v="14"/>
    <m/>
    <m/>
    <m/>
    <m/>
  </r>
  <r>
    <n v="329"/>
    <x v="3"/>
    <s v="Maintenance Technician Mechanical L4"/>
    <s v="ASC/Q6802"/>
    <s v="Maintenance Technician Mechanical L4"/>
    <n v="4"/>
    <m/>
    <m/>
    <m/>
    <n v="5"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m/>
    <s v="No"/>
    <m/>
    <x v="11"/>
    <m/>
    <m/>
    <m/>
    <m/>
  </r>
  <r>
    <n v="330"/>
    <x v="3"/>
    <s v="Maintenance Technician- Service Workshop"/>
    <s v="ASC/Q1601"/>
    <s v="Maintenance Technician- Service Workshop"/>
    <n v="4"/>
    <m/>
    <m/>
    <m/>
    <n v="4"/>
    <m/>
    <n v="4"/>
    <n v="1"/>
    <s v="10th Class"/>
    <m/>
    <m/>
    <n v="450"/>
    <m/>
    <m/>
    <m/>
    <m/>
    <m/>
    <m/>
    <m/>
    <m/>
    <m/>
    <m/>
    <m/>
    <m/>
    <m/>
    <s v="Yes"/>
    <m/>
    <x v="11"/>
    <m/>
    <m/>
    <m/>
    <m/>
  </r>
  <r>
    <n v="331"/>
    <x v="3"/>
    <s v="Manager /Supervisor Manufacturing Quality"/>
    <s v="ASC/Q6306"/>
    <s v="Manager /Supervisor Manufacturing Quality"/>
    <n v="7"/>
    <m/>
    <m/>
    <m/>
    <n v="5"/>
    <m/>
    <n v="5"/>
    <n v="1"/>
    <s v="B. Tech/Diploma in Mechanical/Electrical/Electronics Engineering"/>
    <m/>
    <m/>
    <n v="600"/>
    <m/>
    <m/>
    <m/>
    <m/>
    <m/>
    <m/>
    <m/>
    <m/>
    <m/>
    <m/>
    <m/>
    <m/>
    <m/>
    <s v="No"/>
    <m/>
    <x v="14"/>
    <m/>
    <m/>
    <m/>
    <m/>
  </r>
  <r>
    <n v="332"/>
    <x v="3"/>
    <s v="Manager Customer Quality Level 6"/>
    <s v="ASC/Q6304"/>
    <s v="Manager Customer Quality Level 6"/>
    <n v="6"/>
    <m/>
    <m/>
    <m/>
    <n v="5"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m/>
    <s v="No"/>
    <m/>
    <x v="15"/>
    <m/>
    <m/>
    <m/>
    <m/>
  </r>
  <r>
    <n v="333"/>
    <x v="3"/>
    <s v="Manager Maintenance Mechanical &amp; Electrical"/>
    <s v="ASC/Q6801"/>
    <s v="Manager Maintenance Mechanical &amp; Electrical"/>
    <n v="6"/>
    <m/>
    <m/>
    <m/>
    <n v="4"/>
    <m/>
    <n v="4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34"/>
    <x v="3"/>
    <s v="Manager Process Engineering"/>
    <s v="ASC/Q6407"/>
    <s v="Manager Process Engineering"/>
    <n v="7"/>
    <m/>
    <m/>
    <m/>
    <n v="6"/>
    <m/>
    <n v="6"/>
    <n v="1"/>
    <s v="B. Tech/ BE in Industrial / Production / Mechanical Engg"/>
    <m/>
    <m/>
    <n v="600"/>
    <m/>
    <m/>
    <m/>
    <m/>
    <m/>
    <m/>
    <m/>
    <m/>
    <m/>
    <m/>
    <m/>
    <m/>
    <m/>
    <s v="No"/>
    <m/>
    <x v="14"/>
    <m/>
    <m/>
    <m/>
    <m/>
  </r>
  <r>
    <n v="335"/>
    <x v="3"/>
    <s v="Manager Supplier Quality"/>
    <s v="ASC/Q6302"/>
    <s v="Manager Supplier Quality"/>
    <n v="6"/>
    <m/>
    <m/>
    <m/>
    <n v="7"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m/>
    <s v="No"/>
    <m/>
    <x v="15"/>
    <m/>
    <m/>
    <m/>
    <m/>
  </r>
  <r>
    <n v="336"/>
    <x v="3"/>
    <s v="Manager Test Facility (R&amp;D Infrastructure)"/>
    <s v="ASC/Q6503"/>
    <s v="Manager Test Facility (R&amp;D Infrastructure)"/>
    <n v="6"/>
    <m/>
    <m/>
    <m/>
    <n v="5"/>
    <m/>
    <n v="5"/>
    <n v="1"/>
    <s v="B. Tech in Mechanical/Electrical/Electronics Engineering"/>
    <m/>
    <m/>
    <n v="600"/>
    <m/>
    <m/>
    <m/>
    <m/>
    <m/>
    <m/>
    <m/>
    <m/>
    <m/>
    <m/>
    <m/>
    <m/>
    <m/>
    <s v="No"/>
    <m/>
    <x v="15"/>
    <m/>
    <m/>
    <m/>
    <m/>
  </r>
  <r>
    <n v="337"/>
    <x v="3"/>
    <s v="Manager Vendor Development "/>
    <s v="ASC/Q6203"/>
    <s v="Manager Vendor Development "/>
    <n v="6"/>
    <m/>
    <m/>
    <m/>
    <n v="6"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m/>
    <s v="No"/>
    <m/>
    <x v="15"/>
    <m/>
    <m/>
    <m/>
    <m/>
  </r>
  <r>
    <n v="338"/>
    <x v="3"/>
    <s v="Manager-PLM (Product Lifecycle Management)"/>
    <s v="ASC/Q6505"/>
    <s v="Manager-PLM (Product Lifecycle Management)"/>
    <n v="7"/>
    <m/>
    <m/>
    <m/>
    <n v="4"/>
    <m/>
    <n v="4"/>
    <n v="1"/>
    <s v="B.Tech in Computer/ Mechanical/Electronics Engineering"/>
    <m/>
    <m/>
    <n v="550"/>
    <m/>
    <m/>
    <m/>
    <m/>
    <m/>
    <m/>
    <m/>
    <m/>
    <m/>
    <m/>
    <m/>
    <m/>
    <m/>
    <s v="No"/>
    <m/>
    <x v="14"/>
    <m/>
    <m/>
    <m/>
    <m/>
  </r>
  <r>
    <n v="339"/>
    <x v="3"/>
    <s v="Manager-Stores Operation"/>
    <s v="ASC/Q6104"/>
    <s v="Manager-Stores Operation"/>
    <n v="5"/>
    <m/>
    <m/>
    <m/>
    <n v="6"/>
    <m/>
    <n v="6"/>
    <n v="1"/>
    <s v="Diploma in Mechanical/Electrical/Electronics Engineering"/>
    <m/>
    <m/>
    <n v="500"/>
    <m/>
    <m/>
    <m/>
    <m/>
    <m/>
    <m/>
    <m/>
    <m/>
    <m/>
    <m/>
    <m/>
    <m/>
    <m/>
    <s v="No"/>
    <m/>
    <x v="15"/>
    <m/>
    <m/>
    <m/>
    <m/>
  </r>
  <r>
    <n v="340"/>
    <x v="3"/>
    <s v="Marketing and Social Media manager"/>
    <s v="ASC/Q1110"/>
    <s v="Marketing and Social Media manager"/>
    <n v="7"/>
    <m/>
    <m/>
    <m/>
    <n v="4"/>
    <m/>
    <n v="4"/>
    <n v="1"/>
    <s v="Undergraduate degree or diploma in any discipline"/>
    <m/>
    <m/>
    <n v="500"/>
    <m/>
    <m/>
    <m/>
    <m/>
    <m/>
    <m/>
    <m/>
    <m/>
    <m/>
    <m/>
    <m/>
    <m/>
    <m/>
    <s v="No"/>
    <m/>
    <x v="14"/>
    <m/>
    <m/>
    <m/>
    <m/>
  </r>
  <r>
    <n v="341"/>
    <x v="3"/>
    <s v="Marketing Manager-LOB"/>
    <s v="ASC/Q0504"/>
    <s v="Marketing Manager-LOB"/>
    <n v="7"/>
    <m/>
    <m/>
    <m/>
    <n v="6"/>
    <m/>
    <n v="6"/>
    <n v="1"/>
    <s v="B.E/ B.Tech in any discipline"/>
    <m/>
    <m/>
    <n v="600"/>
    <m/>
    <m/>
    <m/>
    <m/>
    <m/>
    <m/>
    <m/>
    <m/>
    <m/>
    <m/>
    <m/>
    <m/>
    <m/>
    <s v="No"/>
    <m/>
    <x v="14"/>
    <m/>
    <m/>
    <m/>
    <m/>
  </r>
  <r>
    <n v="342"/>
    <x v="3"/>
    <s v="Material Coordination Manager"/>
    <s v="ASC/Q6105"/>
    <s v="Material Coordination Manager"/>
    <n v="6"/>
    <m/>
    <m/>
    <m/>
    <n v="6"/>
    <m/>
    <n v="6"/>
    <n v="1"/>
    <s v="B. Tech/Diploma in Mechanical/Electrical/Electronics"/>
    <m/>
    <m/>
    <n v="600"/>
    <m/>
    <m/>
    <m/>
    <m/>
    <m/>
    <m/>
    <m/>
    <m/>
    <m/>
    <m/>
    <m/>
    <m/>
    <m/>
    <s v="No"/>
    <m/>
    <x v="15"/>
    <m/>
    <m/>
    <m/>
    <m/>
  </r>
  <r>
    <n v="343"/>
    <x v="3"/>
    <s v="Melting Assistant/Helper"/>
    <s v="ASC/Q3203"/>
    <s v="Melting Assistant/Help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Yes"/>
    <m/>
    <x v="14"/>
    <m/>
    <m/>
    <m/>
    <m/>
  </r>
  <r>
    <n v="344"/>
    <x v="3"/>
    <s v="Method Study Executive (Level 5)"/>
    <s v="ASC/Q6401"/>
    <s v="Method Study Executive (Level 5)"/>
    <n v="5"/>
    <m/>
    <m/>
    <m/>
    <n v="5"/>
    <m/>
    <n v="5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45"/>
    <x v="3"/>
    <s v="Modeller"/>
    <s v="ASC/Q8101"/>
    <s v="Modeller"/>
    <n v="6"/>
    <m/>
    <m/>
    <m/>
    <n v="3"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m/>
    <s v="No"/>
    <m/>
    <x v="14"/>
    <m/>
    <m/>
    <m/>
    <m/>
  </r>
  <r>
    <n v="346"/>
    <x v="3"/>
    <s v="Packing Executive/Packing Assistant/Packer"/>
    <s v="ASC/Q6102"/>
    <s v="Packing Executive/Packing Assistant/Pack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No"/>
    <m/>
    <x v="11"/>
    <m/>
    <m/>
    <m/>
    <m/>
  </r>
  <r>
    <n v="347"/>
    <x v="3"/>
    <s v="Painting &amp; Surface Treatment Shift- In Charge"/>
    <s v="ASC/Q3306"/>
    <s v="Painting &amp; Surface Treatment Shift- In Charge"/>
    <n v="6"/>
    <m/>
    <m/>
    <m/>
    <n v="6"/>
    <m/>
    <n v="6"/>
    <n v="1"/>
    <s v="Diploma in Painting Technology/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48"/>
    <x v="3"/>
    <s v="Painting Supervisor"/>
    <s v="ASC/Q3305"/>
    <s v="Painting Supervisor"/>
    <n v="5"/>
    <m/>
    <m/>
    <m/>
    <n v="6"/>
    <m/>
    <n v="6"/>
    <n v="1"/>
    <s v="ITI – Mechanical/ Painting Technology"/>
    <m/>
    <m/>
    <n v="400"/>
    <m/>
    <m/>
    <m/>
    <m/>
    <m/>
    <m/>
    <m/>
    <m/>
    <m/>
    <m/>
    <m/>
    <m/>
    <m/>
    <s v="No"/>
    <m/>
    <x v="14"/>
    <m/>
    <m/>
    <m/>
    <m/>
  </r>
  <r>
    <n v="349"/>
    <x v="3"/>
    <s v="Parts Picker "/>
    <s v="ASC/Q6103"/>
    <s v="Parts Picker "/>
    <n v="3"/>
    <m/>
    <m/>
    <m/>
    <n v="3"/>
    <m/>
    <n v="3"/>
    <n v="1"/>
    <s v="12th Class"/>
    <m/>
    <m/>
    <n v="300"/>
    <m/>
    <m/>
    <m/>
    <m/>
    <m/>
    <m/>
    <m/>
    <m/>
    <m/>
    <m/>
    <m/>
    <m/>
    <m/>
    <s v="No"/>
    <m/>
    <x v="11"/>
    <m/>
    <m/>
    <m/>
    <m/>
  </r>
  <r>
    <n v="350"/>
    <x v="3"/>
    <s v="PDI Incharge"/>
    <s v="ASC/Q1108"/>
    <s v="PDI Incharge"/>
    <n v="6"/>
    <m/>
    <m/>
    <m/>
    <n v="5"/>
    <m/>
    <n v="5"/>
    <n v="1"/>
    <s v="Diploma in Engineering or Graduate in any discipline"/>
    <m/>
    <m/>
    <n v="550"/>
    <m/>
    <m/>
    <m/>
    <m/>
    <m/>
    <m/>
    <m/>
    <m/>
    <m/>
    <m/>
    <m/>
    <m/>
    <m/>
    <s v="No"/>
    <m/>
    <x v="14"/>
    <m/>
    <m/>
    <m/>
    <m/>
  </r>
  <r>
    <n v="351"/>
    <x v="3"/>
    <s v="PDI Supervisor"/>
    <s v="ASC/Q1107"/>
    <s v="PDI Supervisor"/>
    <n v="5"/>
    <m/>
    <m/>
    <m/>
    <n v="4"/>
    <m/>
    <n v="4"/>
    <n v="1"/>
    <s v="Diploma in Engineering or Graduate in any discipline"/>
    <m/>
    <m/>
    <n v="450"/>
    <m/>
    <m/>
    <m/>
    <m/>
    <m/>
    <m/>
    <m/>
    <m/>
    <m/>
    <m/>
    <m/>
    <m/>
    <m/>
    <s v="Yes"/>
    <m/>
    <x v="11"/>
    <m/>
    <m/>
    <m/>
    <m/>
  </r>
  <r>
    <n v="352"/>
    <x v="3"/>
    <s v="Plastic Moulding Helper"/>
    <s v="ASC/Q4402"/>
    <s v="Plastic Moulding Helper"/>
    <n v="2"/>
    <m/>
    <m/>
    <m/>
    <n v="5"/>
    <m/>
    <n v="5"/>
    <n v="1"/>
    <s v="8th Class"/>
    <m/>
    <m/>
    <n v="440"/>
    <m/>
    <m/>
    <m/>
    <m/>
    <m/>
    <m/>
    <m/>
    <m/>
    <m/>
    <m/>
    <m/>
    <m/>
    <m/>
    <s v="No"/>
    <m/>
    <x v="14"/>
    <m/>
    <m/>
    <m/>
    <m/>
  </r>
  <r>
    <n v="353"/>
    <x v="3"/>
    <s v="Plastic Moulding Operator/Technician"/>
    <s v="ASC/Q4401"/>
    <s v="Plastic Moulding Operator/Technician"/>
    <n v="4"/>
    <m/>
    <m/>
    <m/>
    <n v="5"/>
    <m/>
    <n v="5"/>
    <n v="1"/>
    <s v="ITI – Mechanical  "/>
    <m/>
    <m/>
    <n v="400"/>
    <m/>
    <m/>
    <m/>
    <m/>
    <m/>
    <m/>
    <m/>
    <m/>
    <m/>
    <m/>
    <m/>
    <m/>
    <m/>
    <s v="No"/>
    <m/>
    <x v="11"/>
    <m/>
    <m/>
    <m/>
    <m/>
  </r>
  <r>
    <n v="354"/>
    <x v="3"/>
    <s v="Plastic Moulding Shift-In-Charge"/>
    <s v="ASC/Q4404"/>
    <s v="Plastic Moulding Shift-In-Charge"/>
    <n v="6"/>
    <m/>
    <m/>
    <m/>
    <n v="6"/>
    <m/>
    <n v="6"/>
    <n v="1"/>
    <s v="Diploma in Mechanical Engineering/Polymer Science or BSc in_x000a_Chemistry"/>
    <m/>
    <m/>
    <n v="450"/>
    <m/>
    <m/>
    <m/>
    <m/>
    <m/>
    <m/>
    <m/>
    <m/>
    <m/>
    <m/>
    <m/>
    <m/>
    <m/>
    <s v="No"/>
    <m/>
    <x v="14"/>
    <m/>
    <m/>
    <m/>
    <m/>
  </r>
  <r>
    <n v="355"/>
    <x v="3"/>
    <s v="Plastic Moulding Supervisor"/>
    <s v="ASC/Q4403"/>
    <s v="Plastic Moulding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56"/>
    <x v="3"/>
    <s v="Press Shop helper"/>
    <s v="ASC/Q3401"/>
    <s v="Press Shop help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Yes"/>
    <m/>
    <x v="11"/>
    <m/>
    <m/>
    <m/>
    <m/>
  </r>
  <r>
    <n v="357"/>
    <x v="3"/>
    <s v="Press Shop Line-In Charge"/>
    <s v="ASC/Q3405"/>
    <s v="Press Shop Line-In Charge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58"/>
    <x v="3"/>
    <s v="Press Shop Operator L4"/>
    <s v="ASC/Q3402"/>
    <s v="Press Shop Operator L4"/>
    <n v="4"/>
    <m/>
    <m/>
    <m/>
    <n v="7"/>
    <m/>
    <n v="7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359"/>
    <x v="3"/>
    <s v="Press Shop Supervisor"/>
    <s v="ASC/Q3404"/>
    <s v="Press Shop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60"/>
    <x v="3"/>
    <s v="Pressure die casting Operator"/>
    <s v="ASC/Q3204"/>
    <s v="Pressure die casting Operator"/>
    <n v="4"/>
    <m/>
    <m/>
    <m/>
    <n v="7"/>
    <m/>
    <n v="7"/>
    <n v="1"/>
    <s v="ITI/ Higher Secondary"/>
    <m/>
    <m/>
    <n v="400"/>
    <m/>
    <m/>
    <m/>
    <m/>
    <m/>
    <m/>
    <m/>
    <m/>
    <m/>
    <m/>
    <m/>
    <m/>
    <m/>
    <s v="No"/>
    <m/>
    <x v="14"/>
    <m/>
    <m/>
    <m/>
    <m/>
  </r>
  <r>
    <n v="361"/>
    <x v="3"/>
    <s v="Process Design Engineer"/>
    <s v="ASC/Q6404"/>
    <s v="Process Design Engineer"/>
    <n v="6"/>
    <m/>
    <m/>
    <m/>
    <n v="5"/>
    <m/>
    <n v="5"/>
    <n v="1"/>
    <s v="B. Tech/ BE in Industrial / Production / Mechanical Engineer"/>
    <m/>
    <m/>
    <n v="550"/>
    <m/>
    <m/>
    <m/>
    <m/>
    <m/>
    <m/>
    <m/>
    <m/>
    <m/>
    <m/>
    <m/>
    <m/>
    <m/>
    <s v="No"/>
    <m/>
    <x v="15"/>
    <m/>
    <m/>
    <m/>
    <m/>
  </r>
  <r>
    <n v="362"/>
    <x v="3"/>
    <s v="Process Tryout Engineer"/>
    <s v="ASC/Q6406"/>
    <s v="Process Tryout Engineer"/>
    <n v="4"/>
    <m/>
    <m/>
    <m/>
    <n v="5"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m/>
    <s v="No"/>
    <m/>
    <x v="14"/>
    <m/>
    <m/>
    <m/>
    <m/>
  </r>
  <r>
    <n v="363"/>
    <x v="3"/>
    <s v="Process Tryout Technician"/>
    <s v="ASC/Q6409"/>
    <s v="Process Tryout Technician"/>
    <n v="3"/>
    <m/>
    <m/>
    <m/>
    <n v="3"/>
    <m/>
    <n v="3"/>
    <n v="1"/>
    <s v="ITI in Industrial / Production / Mechanical Engineer"/>
    <m/>
    <m/>
    <n v="350"/>
    <m/>
    <m/>
    <m/>
    <m/>
    <m/>
    <m/>
    <m/>
    <m/>
    <m/>
    <m/>
    <m/>
    <m/>
    <m/>
    <s v="No"/>
    <m/>
    <x v="14"/>
    <m/>
    <m/>
    <m/>
    <m/>
  </r>
  <r>
    <n v="364"/>
    <x v="3"/>
    <s v="Process Validation Executive"/>
    <s v="ASC/Q6408"/>
    <s v="Process Validation Executive"/>
    <n v="5"/>
    <m/>
    <m/>
    <m/>
    <n v="3"/>
    <m/>
    <n v="3"/>
    <n v="1"/>
    <s v="B. Tech/ BE in Industrial / Production / Mechanical Engg"/>
    <m/>
    <m/>
    <n v="500"/>
    <m/>
    <m/>
    <m/>
    <m/>
    <m/>
    <m/>
    <m/>
    <m/>
    <m/>
    <m/>
    <m/>
    <m/>
    <m/>
    <s v="No"/>
    <m/>
    <x v="14"/>
    <m/>
    <m/>
    <m/>
    <m/>
  </r>
  <r>
    <n v="365"/>
    <x v="3"/>
    <s v="Product/Brand Manager"/>
    <s v="ASC/Q0503"/>
    <s v="Product/Brand Manager"/>
    <n v="6"/>
    <m/>
    <m/>
    <m/>
    <n v="6"/>
    <m/>
    <n v="6"/>
    <n v="1"/>
    <s v="B.E / B. Tech in any discipline or any other relevant field"/>
    <m/>
    <m/>
    <n v="500"/>
    <m/>
    <m/>
    <m/>
    <m/>
    <m/>
    <m/>
    <m/>
    <m/>
    <m/>
    <m/>
    <m/>
    <m/>
    <m/>
    <s v="Yes"/>
    <m/>
    <x v="14"/>
    <m/>
    <m/>
    <m/>
    <m/>
  </r>
  <r>
    <n v="366"/>
    <x v="3"/>
    <s v="Product Conceptualization Engineer"/>
    <s v="ASC/Q5101"/>
    <s v="Product Conceptualization Engineer"/>
    <n v="6"/>
    <m/>
    <m/>
    <m/>
    <n v="5"/>
    <m/>
    <n v="5"/>
    <n v="1"/>
    <s v="B.E/ B. Tech (Preferably automobile/ mechanical engineering)"/>
    <m/>
    <m/>
    <n v="550"/>
    <m/>
    <m/>
    <m/>
    <m/>
    <m/>
    <m/>
    <m/>
    <m/>
    <m/>
    <m/>
    <m/>
    <m/>
    <m/>
    <s v="No"/>
    <m/>
    <x v="14"/>
    <m/>
    <m/>
    <m/>
    <m/>
  </r>
  <r>
    <n v="367"/>
    <x v="3"/>
    <s v="Product Conceptualization Manager"/>
    <s v="ASC/Q5103"/>
    <s v="Product Conceptualization Manager"/>
    <n v="7"/>
    <m/>
    <m/>
    <m/>
    <n v="4"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m/>
    <s v="No"/>
    <m/>
    <x v="11"/>
    <m/>
    <m/>
    <m/>
    <m/>
  </r>
  <r>
    <n v="368"/>
    <x v="3"/>
    <s v="Product Design Engineer"/>
    <s v="ASC/Q8102"/>
    <s v="Product Design Engineer"/>
    <n v="6"/>
    <m/>
    <m/>
    <m/>
    <n v="5"/>
    <m/>
    <n v="5"/>
    <n v="1"/>
    <s v="B.E/ B. Tech (Preferably automobile/ mechanical engineering)"/>
    <m/>
    <m/>
    <n v="500"/>
    <m/>
    <m/>
    <m/>
    <m/>
    <m/>
    <m/>
    <m/>
    <m/>
    <m/>
    <m/>
    <m/>
    <m/>
    <m/>
    <s v="No"/>
    <m/>
    <x v="14"/>
    <m/>
    <m/>
    <m/>
    <m/>
  </r>
  <r>
    <n v="369"/>
    <x v="3"/>
    <s v="Product Design Manager L7"/>
    <s v="ASC/Q8103"/>
    <s v="Product Design Manager L7"/>
    <n v="7"/>
    <m/>
    <m/>
    <m/>
    <n v="5"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m/>
    <s v="No"/>
    <m/>
    <x v="14"/>
    <m/>
    <m/>
    <m/>
    <m/>
  </r>
  <r>
    <n v="370"/>
    <x v="3"/>
    <s v="Prototyping Engineer"/>
    <s v="ASC/Q8301"/>
    <s v="Prototyping Engineer"/>
    <n v="6"/>
    <m/>
    <m/>
    <m/>
    <n v="5"/>
    <m/>
    <n v="5"/>
    <n v="1"/>
    <s v="B.E/ B Tech in Mechanical/ Automobile engineering"/>
    <m/>
    <m/>
    <n v="500"/>
    <m/>
    <m/>
    <m/>
    <m/>
    <m/>
    <m/>
    <m/>
    <m/>
    <m/>
    <m/>
    <m/>
    <m/>
    <m/>
    <s v="No"/>
    <m/>
    <x v="14"/>
    <m/>
    <m/>
    <m/>
    <m/>
  </r>
  <r>
    <n v="371"/>
    <x v="3"/>
    <s v="Prototyping Manager"/>
    <s v="ASC/Q8302"/>
    <s v="Prototyping Manager"/>
    <n v="7"/>
    <m/>
    <m/>
    <m/>
    <n v="5"/>
    <m/>
    <n v="5"/>
    <n v="1"/>
    <s v="B.E/ B. Tech (Preferably automobile/ mechanical)"/>
    <m/>
    <m/>
    <n v="600"/>
    <m/>
    <m/>
    <m/>
    <m/>
    <m/>
    <m/>
    <m/>
    <m/>
    <m/>
    <m/>
    <m/>
    <m/>
    <m/>
    <s v="No"/>
    <m/>
    <x v="14"/>
    <m/>
    <m/>
    <m/>
    <m/>
  </r>
  <r>
    <n v="372"/>
    <x v="3"/>
    <s v="PUC Attendant"/>
    <s v="ASC/Q9601"/>
    <s v="PUC Attendant"/>
    <n v="2"/>
    <m/>
    <m/>
    <m/>
    <n v="2"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m/>
    <s v="No"/>
    <m/>
    <x v="11"/>
    <m/>
    <m/>
    <m/>
    <m/>
  </r>
  <r>
    <n v="373"/>
    <x v="3"/>
    <s v="QA Standards Incharge"/>
    <s v="ASC/Q6305"/>
    <s v="QA Standards Incharge"/>
    <n v="5"/>
    <m/>
    <m/>
    <m/>
    <n v="5"/>
    <m/>
    <n v="5"/>
    <n v="1"/>
    <s v="B. Tech/Diploma in Mechanical Engineering"/>
    <m/>
    <m/>
    <n v="550"/>
    <m/>
    <m/>
    <m/>
    <m/>
    <m/>
    <m/>
    <m/>
    <m/>
    <m/>
    <m/>
    <m/>
    <m/>
    <m/>
    <s v="No"/>
    <m/>
    <x v="14"/>
    <m/>
    <m/>
    <m/>
    <m/>
  </r>
  <r>
    <n v="374"/>
    <x v="3"/>
    <s v="QC Inspector Level 3"/>
    <s v="ASC/Q6301"/>
    <s v="QC Inspector Level 3"/>
    <n v="3"/>
    <m/>
    <m/>
    <m/>
    <n v="3"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m/>
    <s v="Yes"/>
    <m/>
    <x v="11"/>
    <m/>
    <m/>
    <m/>
    <m/>
  </r>
  <r>
    <n v="375"/>
    <x v="3"/>
    <s v="QC Inspector Level 4"/>
    <s v="ASC/Q6303"/>
    <s v="QC Inspector Level 4"/>
    <n v="4"/>
    <m/>
    <m/>
    <m/>
    <n v="3"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m/>
    <s v="No"/>
    <m/>
    <x v="14"/>
    <m/>
    <m/>
    <m/>
    <m/>
  </r>
  <r>
    <n v="376"/>
    <x v="3"/>
    <s v="QCP Attendant"/>
    <s v="ASC/Q9602"/>
    <s v="QCP Attendant"/>
    <n v="2"/>
    <m/>
    <m/>
    <m/>
    <n v="2"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m/>
    <s v="No"/>
    <m/>
    <x v="11"/>
    <m/>
    <m/>
    <m/>
    <m/>
  </r>
  <r>
    <n v="377"/>
    <x v="3"/>
    <s v="Quality Controller"/>
    <s v="ASC/Q1605"/>
    <s v="Quality Controller"/>
    <n v="6"/>
    <m/>
    <m/>
    <m/>
    <n v="4"/>
    <m/>
    <n v="4"/>
    <n v="1"/>
    <s v="ITI or diploma in mechanical /automobile/ electrical engineering_x000a_"/>
    <m/>
    <m/>
    <n v="600"/>
    <m/>
    <m/>
    <m/>
    <m/>
    <m/>
    <m/>
    <m/>
    <m/>
    <m/>
    <m/>
    <m/>
    <m/>
    <m/>
    <s v="No"/>
    <m/>
    <x v="14"/>
    <m/>
    <m/>
    <m/>
    <m/>
  </r>
  <r>
    <n v="378"/>
    <x v="3"/>
    <s v="Regional Dealer Development/ Network Expansion  Manager"/>
    <s v="ASC/Q0301"/>
    <s v="Regional Dealer Development/ Network Expansion  Manager"/>
    <n v="6"/>
    <m/>
    <m/>
    <m/>
    <n v="5"/>
    <m/>
    <n v="5"/>
    <n v="1"/>
    <s v="B.E/ B.Tech in any discipline "/>
    <m/>
    <m/>
    <n v="450"/>
    <m/>
    <m/>
    <m/>
    <m/>
    <m/>
    <m/>
    <m/>
    <m/>
    <m/>
    <m/>
    <m/>
    <m/>
    <m/>
    <s v="No"/>
    <m/>
    <x v="14"/>
    <m/>
    <m/>
    <m/>
    <m/>
  </r>
  <r>
    <n v="379"/>
    <x v="3"/>
    <s v="Regional Manager - Customer Care"/>
    <s v="ASC/Q0607"/>
    <s v="Regional Manager - Customer Care"/>
    <n v="6"/>
    <m/>
    <m/>
    <m/>
    <n v="7"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380"/>
    <x v="3"/>
    <s v="Regional Parts Manager"/>
    <s v="ASC/Q0606"/>
    <s v="Regional Parts Manager"/>
    <n v="6"/>
    <m/>
    <m/>
    <m/>
    <n v="6"/>
    <m/>
    <n v="6"/>
    <n v="1"/>
    <s v="Graduate degree/diploma in automotive or mechanical engineering"/>
    <m/>
    <m/>
    <n v="550"/>
    <m/>
    <m/>
    <m/>
    <m/>
    <m/>
    <m/>
    <m/>
    <m/>
    <m/>
    <m/>
    <m/>
    <m/>
    <m/>
    <s v="No"/>
    <m/>
    <x v="14"/>
    <m/>
    <m/>
    <m/>
    <m/>
  </r>
  <r>
    <n v="381"/>
    <x v="3"/>
    <s v="Regional Retail Finance &amp; Insurance  Manager"/>
    <s v="ASC/Q0401"/>
    <s v="Regional Retail Finance &amp; Insurance  Manager"/>
    <n v="6"/>
    <m/>
    <m/>
    <m/>
    <n v="5"/>
    <m/>
    <n v="5"/>
    <n v="1"/>
    <s v="B.E/ B.Tech in any discipline "/>
    <m/>
    <m/>
    <n v="500"/>
    <m/>
    <m/>
    <m/>
    <m/>
    <m/>
    <m/>
    <m/>
    <m/>
    <m/>
    <m/>
    <m/>
    <m/>
    <m/>
    <s v="No"/>
    <m/>
    <x v="14"/>
    <m/>
    <m/>
    <m/>
    <m/>
  </r>
  <r>
    <n v="382"/>
    <x v="3"/>
    <s v="Regional Sales Development /CRM Manager"/>
    <s v="ASC/Q0202"/>
    <s v="Regional Sales Development /CRM Manager"/>
    <n v="6"/>
    <m/>
    <m/>
    <m/>
    <n v="6"/>
    <m/>
    <n v="6"/>
    <n v="1"/>
    <s v="Graduate degree/ diploma in business administration"/>
    <m/>
    <m/>
    <n v="450"/>
    <m/>
    <m/>
    <m/>
    <m/>
    <m/>
    <m/>
    <m/>
    <m/>
    <m/>
    <m/>
    <m/>
    <m/>
    <m/>
    <s v="No"/>
    <m/>
    <x v="14"/>
    <m/>
    <m/>
    <m/>
    <m/>
  </r>
  <r>
    <n v="383"/>
    <x v="3"/>
    <s v="Regional Sales Manager"/>
    <s v="ASC/Q0103"/>
    <s v="Regional Sales Manager"/>
    <n v="7"/>
    <m/>
    <m/>
    <m/>
    <n v="6"/>
    <m/>
    <n v="6"/>
    <n v="1"/>
    <s v="B.E/ B.Tech in any discipline"/>
    <m/>
    <m/>
    <n v="500"/>
    <m/>
    <m/>
    <m/>
    <m/>
    <m/>
    <m/>
    <m/>
    <m/>
    <m/>
    <m/>
    <m/>
    <m/>
    <m/>
    <s v="Yes"/>
    <m/>
    <x v="14"/>
    <m/>
    <m/>
    <m/>
    <m/>
  </r>
  <r>
    <n v="384"/>
    <x v="3"/>
    <s v="Regional Sales Manager (Used/ Pre-owned Vehicles)"/>
    <s v="ASC/Q0105"/>
    <s v="Regional Sales Manager (Used/ Pre-owned Vehicles)"/>
    <n v="6"/>
    <m/>
    <m/>
    <m/>
    <n v="6"/>
    <m/>
    <n v="6"/>
    <n v="1"/>
    <s v="B.E/ B.Tech in any discipline "/>
    <m/>
    <m/>
    <n v="500"/>
    <m/>
    <m/>
    <m/>
    <m/>
    <m/>
    <m/>
    <m/>
    <m/>
    <m/>
    <m/>
    <m/>
    <m/>
    <m/>
    <s v="No"/>
    <m/>
    <x v="14"/>
    <m/>
    <m/>
    <m/>
    <m/>
  </r>
  <r>
    <n v="385"/>
    <x v="3"/>
    <s v="Regional Service Marketing Manager"/>
    <s v="ASC/Q0701"/>
    <s v="Regional Service Marketing Manager"/>
    <n v="6"/>
    <m/>
    <m/>
    <m/>
    <n v="6"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m/>
    <s v="No"/>
    <m/>
    <x v="14"/>
    <m/>
    <m/>
    <m/>
    <m/>
  </r>
  <r>
    <n v="386"/>
    <x v="3"/>
    <s v="Regional Service Process Manager"/>
    <s v="ASC/Q0702"/>
    <s v="Regional Service Process Manager"/>
    <n v="6"/>
    <m/>
    <m/>
    <m/>
    <n v="4"/>
    <m/>
    <n v="4"/>
    <n v="1"/>
    <s v="Graduate degree/ diploma in any discipline"/>
    <m/>
    <m/>
    <n v="600"/>
    <m/>
    <m/>
    <m/>
    <m/>
    <m/>
    <m/>
    <m/>
    <m/>
    <m/>
    <m/>
    <m/>
    <m/>
    <m/>
    <s v="No"/>
    <m/>
    <x v="14"/>
    <m/>
    <m/>
    <m/>
    <m/>
  </r>
  <r>
    <n v="387"/>
    <x v="3"/>
    <s v="Repair - Welder"/>
    <s v="ASC/Q1902"/>
    <s v="Repair - Welde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388"/>
    <x v="3"/>
    <s v="Repair Painter- Auto body L 3"/>
    <s v="ASC/Q1407"/>
    <s v="Repair Painter- Auto body L 3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389"/>
    <x v="3"/>
    <s v="Repair Painter Auto body L 4"/>
    <s v="ASC/Q1406"/>
    <s v="Repair Painter Auto body L 4"/>
    <n v="4"/>
    <m/>
    <m/>
    <m/>
    <n v="5"/>
    <m/>
    <n v="5"/>
    <n v="1"/>
    <s v="10th Class"/>
    <m/>
    <m/>
    <n v="400"/>
    <m/>
    <m/>
    <m/>
    <m/>
    <m/>
    <m/>
    <m/>
    <m/>
    <m/>
    <m/>
    <m/>
    <m/>
    <s v="AUR709"/>
    <s v="Yes"/>
    <m/>
    <x v="11"/>
    <m/>
    <m/>
    <m/>
    <m/>
  </r>
  <r>
    <n v="390"/>
    <x v="3"/>
    <s v="Sales Consultant (Automotive finance)"/>
    <s v="ASC/Q2001"/>
    <s v="Sales Consultant (Automotive finance)"/>
    <n v="4"/>
    <m/>
    <m/>
    <m/>
    <n v="6"/>
    <m/>
    <n v="6"/>
    <n v="1"/>
    <s v="Graduate degree or diploma in any discipline"/>
    <n v="250"/>
    <n v="150"/>
    <n v="400"/>
    <m/>
    <m/>
    <m/>
    <m/>
    <m/>
    <s v="Yes"/>
    <s v="Yes"/>
    <m/>
    <m/>
    <m/>
    <m/>
    <s v="Cat 1 (Phase 1)"/>
    <m/>
    <s v="Yes"/>
    <m/>
    <x v="11"/>
    <m/>
    <m/>
    <m/>
    <m/>
  </r>
  <r>
    <n v="391"/>
    <x v="3"/>
    <s v="Sales consultant (Institutional Sales)"/>
    <s v="ASC/Q1002"/>
    <s v="Sales consultant (Institutional Sales)"/>
    <n v="6"/>
    <m/>
    <m/>
    <m/>
    <n v="6"/>
    <m/>
    <n v="6"/>
    <n v="1"/>
    <s v="Graduate degree/ diploma in any discipline"/>
    <m/>
    <m/>
    <n v="550"/>
    <m/>
    <m/>
    <m/>
    <m/>
    <m/>
    <m/>
    <m/>
    <m/>
    <m/>
    <m/>
    <m/>
    <m/>
    <m/>
    <s v="No"/>
    <m/>
    <x v="11"/>
    <m/>
    <m/>
    <m/>
    <m/>
  </r>
  <r>
    <n v="392"/>
    <x v="3"/>
    <s v="Sales Consultant (Pre-owned Vehicles)"/>
    <s v="ASC/Q1003"/>
    <s v="Sales Consultant (Pre-owned Vehicles)"/>
    <n v="6"/>
    <m/>
    <m/>
    <m/>
    <n v="6"/>
    <m/>
    <n v="6"/>
    <n v="1"/>
    <s v="Graduate degree/ diploma in any discipline"/>
    <m/>
    <m/>
    <n v="260"/>
    <m/>
    <m/>
    <m/>
    <m/>
    <m/>
    <m/>
    <m/>
    <m/>
    <m/>
    <m/>
    <m/>
    <m/>
    <m/>
    <s v="Yes"/>
    <m/>
    <x v="11"/>
    <m/>
    <m/>
    <m/>
    <m/>
  </r>
  <r>
    <n v="393"/>
    <x v="3"/>
    <s v="Sales consultant (Retail)"/>
    <s v="ASC/Q1005"/>
    <s v="Sales consultant (Retail)"/>
    <n v="5"/>
    <m/>
    <m/>
    <m/>
    <n v="5"/>
    <m/>
    <n v="5"/>
    <n v="1"/>
    <s v="Graduate degree/ diploma in any discipline"/>
    <m/>
    <m/>
    <n v="450"/>
    <m/>
    <m/>
    <m/>
    <m/>
    <m/>
    <m/>
    <m/>
    <m/>
    <m/>
    <m/>
    <m/>
    <m/>
    <m/>
    <s v="Yes"/>
    <m/>
    <x v="11"/>
    <m/>
    <m/>
    <m/>
    <m/>
  </r>
  <r>
    <n v="394"/>
    <x v="3"/>
    <s v="Sales Consultant Level 4"/>
    <s v="ASC/Q1001"/>
    <s v="Sales Consultant Level 4"/>
    <n v="4"/>
    <m/>
    <m/>
    <m/>
    <n v="4"/>
    <m/>
    <n v="4"/>
    <n v="1"/>
    <s v="Graduate degree/ diploma in any discipline"/>
    <m/>
    <m/>
    <n v="250"/>
    <m/>
    <m/>
    <m/>
    <m/>
    <m/>
    <m/>
    <s v="Yes"/>
    <s v="II"/>
    <m/>
    <m/>
    <m/>
    <s v="Cat 1 (Phase 1)"/>
    <m/>
    <s v="Yes"/>
    <m/>
    <x v="11"/>
    <m/>
    <m/>
    <m/>
    <m/>
  </r>
  <r>
    <n v="395"/>
    <x v="3"/>
    <s v="Sales Executive (Accessories Value Added Services)"/>
    <s v="ASC/Q1004"/>
    <s v="Sales Executive (Accessories Value Added Services)"/>
    <n v="4"/>
    <m/>
    <m/>
    <m/>
    <n v="5"/>
    <m/>
    <n v="5"/>
    <n v="1"/>
    <s v="Graduate degree or diploma in any discipline"/>
    <m/>
    <m/>
    <n v="250"/>
    <m/>
    <m/>
    <m/>
    <m/>
    <m/>
    <m/>
    <m/>
    <s v="II"/>
    <m/>
    <m/>
    <m/>
    <m/>
    <m/>
    <s v="No"/>
    <m/>
    <x v="11"/>
    <m/>
    <m/>
    <m/>
    <m/>
  </r>
  <r>
    <n v="396"/>
    <x v="3"/>
    <s v="Sales Executive-Dealership"/>
    <s v="ASC/Q1010"/>
    <s v="Sales Executive-Dealership"/>
    <n v="3"/>
    <m/>
    <m/>
    <m/>
    <n v="5"/>
    <m/>
    <n v="5"/>
    <n v="1"/>
    <s v="12th Class"/>
    <m/>
    <m/>
    <n v="300"/>
    <m/>
    <m/>
    <m/>
    <m/>
    <m/>
    <m/>
    <m/>
    <m/>
    <m/>
    <m/>
    <m/>
    <m/>
    <m/>
    <s v="No"/>
    <m/>
    <x v="11"/>
    <m/>
    <m/>
    <m/>
    <m/>
  </r>
  <r>
    <n v="397"/>
    <x v="3"/>
    <s v="Sales Lead (Pre-owned Vehicles)"/>
    <s v="ASC/Q1008"/>
    <s v="Sales Lead (Pre-owned Vehicles)"/>
    <n v="7"/>
    <m/>
    <m/>
    <m/>
    <n v="7"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m/>
    <s v="No"/>
    <m/>
    <x v="14"/>
    <m/>
    <m/>
    <m/>
    <m/>
  </r>
  <r>
    <n v="398"/>
    <x v="3"/>
    <s v="Sales Manager"/>
    <s v="ASC/Q1009"/>
    <s v="Sales Manager"/>
    <n v="8"/>
    <m/>
    <m/>
    <m/>
    <n v="7"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m/>
    <s v="No"/>
    <m/>
    <x v="11"/>
    <m/>
    <m/>
    <m/>
    <m/>
  </r>
  <r>
    <n v="399"/>
    <x v="3"/>
    <s v="Sales Officer (Auto Components)"/>
    <s v="ASC/Q1701"/>
    <s v="Sales Officer (Auto Components)"/>
    <n v="4"/>
    <m/>
    <m/>
    <m/>
    <n v="3"/>
    <m/>
    <n v="3"/>
    <n v="1"/>
    <s v="Graduate degree/ diploma in any discipline"/>
    <m/>
    <m/>
    <n v="400"/>
    <m/>
    <m/>
    <m/>
    <m/>
    <m/>
    <m/>
    <m/>
    <m/>
    <m/>
    <m/>
    <m/>
    <m/>
    <m/>
    <s v="Yes"/>
    <m/>
    <x v="11"/>
    <m/>
    <m/>
    <m/>
    <m/>
  </r>
  <r>
    <n v="400"/>
    <x v="3"/>
    <s v="Sales officer (Auto Insurance)"/>
    <s v="ASC/Q2101"/>
    <s v="Sales officer (Auto Insurance)"/>
    <n v="5"/>
    <m/>
    <m/>
    <m/>
    <n v="6"/>
    <m/>
    <n v="6"/>
    <n v="1"/>
    <s v="Graduate degree or diploma in any discipline"/>
    <m/>
    <m/>
    <n v="450"/>
    <m/>
    <m/>
    <m/>
    <m/>
    <m/>
    <m/>
    <m/>
    <m/>
    <m/>
    <m/>
    <m/>
    <m/>
    <m/>
    <s v="Yes"/>
    <m/>
    <x v="11"/>
    <m/>
    <m/>
    <m/>
    <m/>
  </r>
  <r>
    <n v="401"/>
    <x v="3"/>
    <s v="Sales Representative"/>
    <s v="ASC/Q1801"/>
    <s v="Sales Representative"/>
    <n v="5"/>
    <m/>
    <m/>
    <m/>
    <n v="5"/>
    <m/>
    <n v="5"/>
    <n v="1"/>
    <s v="Graduate degree/ diploma in any discipline"/>
    <m/>
    <m/>
    <n v="450"/>
    <m/>
    <m/>
    <m/>
    <m/>
    <m/>
    <m/>
    <m/>
    <m/>
    <m/>
    <m/>
    <m/>
    <m/>
    <m/>
    <s v="Yes"/>
    <m/>
    <x v="14"/>
    <m/>
    <m/>
    <m/>
    <m/>
  </r>
  <r>
    <n v="402"/>
    <x v="3"/>
    <s v="Sales Training Manager"/>
    <s v="ASC/Q0201"/>
    <s v="Sales Training Manager"/>
    <n v="6"/>
    <m/>
    <m/>
    <m/>
    <n v="5"/>
    <m/>
    <n v="5"/>
    <n v="1"/>
    <s v="Graduate degree/ diploma in Business Studies  or Marketing"/>
    <m/>
    <m/>
    <n v="500"/>
    <m/>
    <m/>
    <m/>
    <m/>
    <m/>
    <m/>
    <m/>
    <m/>
    <m/>
    <m/>
    <m/>
    <m/>
    <m/>
    <s v="Yes"/>
    <m/>
    <x v="14"/>
    <m/>
    <m/>
    <m/>
    <m/>
  </r>
  <r>
    <n v="403"/>
    <x v="3"/>
    <s v="Sales/Service Trainer (Dealer)"/>
    <s v="ASC/Q1109"/>
    <s v="Sales/Service Trainer (Dealer)"/>
    <n v="6"/>
    <m/>
    <m/>
    <m/>
    <n v="5"/>
    <m/>
    <n v="5"/>
    <n v="1"/>
    <s v="Undergraduate degree or diploma in mechanical/ automobile engineering"/>
    <m/>
    <m/>
    <n v="550"/>
    <m/>
    <m/>
    <m/>
    <m/>
    <m/>
    <m/>
    <m/>
    <m/>
    <m/>
    <m/>
    <m/>
    <m/>
    <m/>
    <s v="No"/>
    <m/>
    <x v="14"/>
    <m/>
    <m/>
    <m/>
    <m/>
  </r>
  <r>
    <n v="404"/>
    <x v="3"/>
    <s v="Service Advisor"/>
    <s v="ASC/Q1602"/>
    <s v="Service Advisor"/>
    <n v="6"/>
    <m/>
    <m/>
    <m/>
    <n v="5"/>
    <m/>
    <n v="5"/>
    <n v="1"/>
    <s v="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405"/>
    <x v="3"/>
    <s v="Service Office Executive "/>
    <s v="ASC/Q0901"/>
    <s v="Service Office Executive "/>
    <n v="4"/>
    <m/>
    <m/>
    <m/>
    <n v="4"/>
    <m/>
    <n v="4"/>
    <n v="1"/>
    <s v="Undergraduate degree/ diploma in any discipline"/>
    <m/>
    <m/>
    <n v="400"/>
    <m/>
    <m/>
    <m/>
    <m/>
    <m/>
    <m/>
    <m/>
    <m/>
    <m/>
    <m/>
    <m/>
    <m/>
    <m/>
    <s v="Yes"/>
    <m/>
    <x v="14"/>
    <m/>
    <m/>
    <m/>
    <m/>
  </r>
  <r>
    <n v="406"/>
    <x v="3"/>
    <s v="Service Office Manager"/>
    <s v="ASC/Q0902"/>
    <s v="Service Office Manager"/>
    <n v="5"/>
    <m/>
    <m/>
    <m/>
    <n v="5"/>
    <m/>
    <n v="5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07"/>
    <x v="3"/>
    <s v="Service Supervisor"/>
    <s v="ASC/Q1412"/>
    <s v="Service Supervisor"/>
    <n v="7"/>
    <m/>
    <m/>
    <m/>
    <n v="5"/>
    <m/>
    <n v="5"/>
    <n v="1"/>
    <s v="Diploma in Mechanical/Automobile Engineering"/>
    <m/>
    <m/>
    <n v="550"/>
    <m/>
    <m/>
    <m/>
    <m/>
    <m/>
    <m/>
    <m/>
    <m/>
    <m/>
    <m/>
    <m/>
    <m/>
    <m/>
    <s v="No"/>
    <m/>
    <x v="14"/>
    <m/>
    <m/>
    <m/>
    <m/>
  </r>
  <r>
    <n v="408"/>
    <x v="3"/>
    <s v="Service Training Incharge Centre"/>
    <s v="ASC/Q0802"/>
    <s v="Service Training Incharge Centre"/>
    <n v="6"/>
    <m/>
    <m/>
    <m/>
    <n v="5"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m/>
    <s v="No"/>
    <m/>
    <x v="14"/>
    <m/>
    <m/>
    <m/>
    <m/>
  </r>
  <r>
    <n v="409"/>
    <x v="3"/>
    <s v="Showroom Hostess/Host"/>
    <s v="ASC/Q1103"/>
    <s v="Showroom Hostess/Host"/>
    <n v="3"/>
    <m/>
    <m/>
    <m/>
    <n v="4"/>
    <m/>
    <n v="4"/>
    <n v="1"/>
    <s v="12th Class"/>
    <n v="80"/>
    <n v="120"/>
    <n v="200"/>
    <m/>
    <m/>
    <m/>
    <m/>
    <m/>
    <s v="Yes"/>
    <s v="Yes"/>
    <s v="II"/>
    <m/>
    <m/>
    <m/>
    <s v="Cat 1 (Phase 1)"/>
    <m/>
    <s v="No"/>
    <m/>
    <x v="11"/>
    <m/>
    <m/>
    <m/>
    <m/>
  </r>
  <r>
    <n v="410"/>
    <x v="3"/>
    <s v="Social Media &amp; Digital Marketing Manager"/>
    <s v="ASC/Q0501"/>
    <s v="Social Media &amp; Digital Marketing Manager"/>
    <n v="6"/>
    <m/>
    <m/>
    <m/>
    <n v="5"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m/>
    <s v="No"/>
    <m/>
    <x v="14"/>
    <m/>
    <m/>
    <m/>
    <m/>
  </r>
  <r>
    <n v="411"/>
    <x v="3"/>
    <s v="Soldering and Brazing Technician"/>
    <s v="ASC/Q4201"/>
    <s v="Soldering and Brazing Technician"/>
    <n v="4"/>
    <m/>
    <m/>
    <m/>
    <n v="5"/>
    <m/>
    <n v="5"/>
    <n v="1"/>
    <s v="ITI – Mechanical/ Welding Technology"/>
    <m/>
    <m/>
    <n v="400"/>
    <m/>
    <m/>
    <m/>
    <m/>
    <m/>
    <m/>
    <m/>
    <m/>
    <m/>
    <m/>
    <m/>
    <m/>
    <m/>
    <s v="No"/>
    <m/>
    <x v="11"/>
    <m/>
    <m/>
    <m/>
    <m/>
  </r>
  <r>
    <n v="412"/>
    <x v="3"/>
    <s v="Spare Parts Operations Executive Level 3"/>
    <s v="ASC/Q1501"/>
    <s v="Spare Parts Operations Executive Level 3"/>
    <n v="3"/>
    <m/>
    <m/>
    <m/>
    <n v="4"/>
    <m/>
    <n v="4"/>
    <n v="1"/>
    <s v="8th Class"/>
    <m/>
    <m/>
    <n v="300"/>
    <m/>
    <m/>
    <m/>
    <m/>
    <m/>
    <m/>
    <m/>
    <m/>
    <m/>
    <m/>
    <m/>
    <m/>
    <m/>
    <s v="Yes"/>
    <m/>
    <x v="11"/>
    <m/>
    <m/>
    <m/>
    <m/>
  </r>
  <r>
    <n v="413"/>
    <x v="3"/>
    <s v="Spare Parts Operations Executive Level 5"/>
    <s v="ASC/Q1502"/>
    <s v="Spare Parts Operations Executive Level 5"/>
    <n v="5"/>
    <m/>
    <m/>
    <m/>
    <n v="5"/>
    <m/>
    <n v="5"/>
    <n v="1"/>
    <s v="8th Class"/>
    <m/>
    <m/>
    <n v="400"/>
    <m/>
    <m/>
    <m/>
    <m/>
    <m/>
    <m/>
    <m/>
    <m/>
    <m/>
    <m/>
    <m/>
    <m/>
    <m/>
    <s v="Yes"/>
    <m/>
    <x v="14"/>
    <m/>
    <m/>
    <m/>
    <m/>
  </r>
  <r>
    <n v="414"/>
    <x v="3"/>
    <s v="Spare Parts Operations In-charge"/>
    <s v="ASC/Q1503"/>
    <s v="Spare Parts Operations In-charge"/>
    <n v="7"/>
    <m/>
    <m/>
    <m/>
    <n v="6"/>
    <m/>
    <n v="6"/>
    <n v="1"/>
    <s v="Graduate degree/ diploma in any discipline"/>
    <m/>
    <m/>
    <n v="450"/>
    <m/>
    <m/>
    <m/>
    <m/>
    <m/>
    <m/>
    <m/>
    <m/>
    <m/>
    <m/>
    <m/>
    <m/>
    <m/>
    <s v="No"/>
    <m/>
    <x v="14"/>
    <m/>
    <m/>
    <m/>
    <m/>
  </r>
  <r>
    <n v="415"/>
    <x v="3"/>
    <s v="Super Finishing Technician"/>
    <s v="ASC/Q4301"/>
    <s v="Super Finishing Technician"/>
    <n v="4"/>
    <m/>
    <m/>
    <m/>
    <n v="5"/>
    <m/>
    <n v="5"/>
    <n v="1"/>
    <s v="ITI – Mechanical"/>
    <m/>
    <m/>
    <n v="450"/>
    <m/>
    <m/>
    <m/>
    <m/>
    <m/>
    <m/>
    <m/>
    <m/>
    <m/>
    <m/>
    <m/>
    <m/>
    <m/>
    <s v="No"/>
    <m/>
    <x v="14"/>
    <m/>
    <m/>
    <m/>
    <m/>
  </r>
  <r>
    <n v="416"/>
    <x v="3"/>
    <s v="Supervisor R&amp;D testing (Indoor, product)"/>
    <s v="ASC/Q6502"/>
    <s v="Supervisor R&amp;D testing (Indoor, product)"/>
    <n v="5"/>
    <m/>
    <m/>
    <m/>
    <n v="4"/>
    <m/>
    <n v="4"/>
    <n v="1"/>
    <s v="B. Tech/Diploma in Mechanical/Electrical/Electronics Engineering_x000a_"/>
    <m/>
    <m/>
    <n v="500"/>
    <m/>
    <m/>
    <m/>
    <m/>
    <m/>
    <m/>
    <m/>
    <m/>
    <m/>
    <m/>
    <m/>
    <m/>
    <m/>
    <s v="No"/>
    <m/>
    <x v="11"/>
    <m/>
    <m/>
    <m/>
    <m/>
  </r>
  <r>
    <n v="417"/>
    <x v="3"/>
    <s v="Surface Treatment Technician"/>
    <s v="ASC/Q3801"/>
    <s v="Surface Treatment Technician"/>
    <n v="4"/>
    <m/>
    <m/>
    <m/>
    <n v="5"/>
    <m/>
    <n v="5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418"/>
    <x v="3"/>
    <s v="Taxi Driver"/>
    <s v="ASC/Q9705"/>
    <s v="Taxi Driver"/>
    <n v="4"/>
    <m/>
    <m/>
    <m/>
    <n v="5"/>
    <m/>
    <n v="5"/>
    <n v="1"/>
    <s v="10th Class"/>
    <m/>
    <m/>
    <n v="220"/>
    <m/>
    <m/>
    <m/>
    <m/>
    <m/>
    <m/>
    <s v="Yes"/>
    <s v="I"/>
    <m/>
    <m/>
    <m/>
    <s v="Cat 1 (Phase 1)"/>
    <m/>
    <s v="No"/>
    <m/>
    <x v="11"/>
    <m/>
    <m/>
    <m/>
    <m/>
  </r>
  <r>
    <n v="419"/>
    <x v="3"/>
    <s v="Telecaller"/>
    <s v="ASC/Q1105"/>
    <s v="Telecaller"/>
    <n v="4"/>
    <m/>
    <m/>
    <m/>
    <n v="5"/>
    <m/>
    <n v="5"/>
    <n v="1"/>
    <s v="12th Class"/>
    <m/>
    <m/>
    <n v="220"/>
    <m/>
    <m/>
    <m/>
    <m/>
    <m/>
    <m/>
    <s v="Yes"/>
    <s v="II"/>
    <m/>
    <m/>
    <m/>
    <s v="Cat 1 (Phase 1)"/>
    <m/>
    <s v="No"/>
    <m/>
    <x v="11"/>
    <m/>
    <m/>
    <m/>
    <m/>
  </r>
  <r>
    <n v="420"/>
    <x v="3"/>
    <s v="Territory Sales Manager (Retail)"/>
    <s v="ASC/Q0101"/>
    <s v="Territory Sales Manager (Retail)"/>
    <n v="5"/>
    <m/>
    <m/>
    <m/>
    <n v="6"/>
    <m/>
    <n v="6"/>
    <n v="1"/>
    <s v="B.E/ B.Tech in any discipline "/>
    <m/>
    <m/>
    <n v="500"/>
    <m/>
    <m/>
    <m/>
    <m/>
    <m/>
    <m/>
    <m/>
    <m/>
    <m/>
    <m/>
    <m/>
    <m/>
    <m/>
    <s v="Yes"/>
    <m/>
    <x v="11"/>
    <m/>
    <m/>
    <m/>
    <m/>
  </r>
  <r>
    <n v="421"/>
    <x v="3"/>
    <s v="Territory Sales Manager (Used/ Pre-owned Vehicles)"/>
    <s v="ASC/Q0104"/>
    <s v="Territory Sales Manager (Used/ Pre-owned Vehicles)"/>
    <n v="5"/>
    <m/>
    <m/>
    <m/>
    <n v="7"/>
    <m/>
    <n v="7"/>
    <n v="1"/>
    <s v="B.E/ B.Tech in any discipline"/>
    <m/>
    <m/>
    <n v="400"/>
    <m/>
    <m/>
    <m/>
    <m/>
    <m/>
    <m/>
    <m/>
    <m/>
    <m/>
    <m/>
    <m/>
    <m/>
    <m/>
    <s v="No"/>
    <m/>
    <x v="14"/>
    <m/>
    <m/>
    <m/>
    <m/>
  </r>
  <r>
    <n v="422"/>
    <x v="3"/>
    <s v="Territory Service Manager"/>
    <s v="ASC/Q0602"/>
    <s v="Territory Service Manager"/>
    <n v="5"/>
    <m/>
    <m/>
    <m/>
    <n v="6"/>
    <m/>
    <n v="6"/>
    <n v="1"/>
    <s v="Graduate degree/ diploma in Automotive/ Mechanical Engineering"/>
    <m/>
    <m/>
    <n v="500"/>
    <m/>
    <m/>
    <m/>
    <m/>
    <m/>
    <m/>
    <m/>
    <m/>
    <m/>
    <m/>
    <m/>
    <m/>
    <m/>
    <s v="No"/>
    <m/>
    <x v="14"/>
    <m/>
    <m/>
    <m/>
    <m/>
  </r>
  <r>
    <n v="423"/>
    <x v="3"/>
    <s v="Test Engineer-Product/Vehicle"/>
    <s v="ASC/Q8403"/>
    <s v="Test Engineer-Product/Vehicle"/>
    <n v="5"/>
    <m/>
    <m/>
    <m/>
    <n v="6"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m/>
    <s v="No"/>
    <m/>
    <x v="14"/>
    <m/>
    <m/>
    <m/>
    <m/>
  </r>
  <r>
    <n v="424"/>
    <x v="3"/>
    <s v="Test Technician"/>
    <s v="ASC/Q8401"/>
    <s v="Test Technician"/>
    <n v="4"/>
    <m/>
    <m/>
    <m/>
    <n v="4"/>
    <m/>
    <n v="4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425"/>
    <x v="3"/>
    <s v="Testing Manager"/>
    <s v="ASC/Q8405"/>
    <s v="Testing Manager"/>
    <n v="7"/>
    <m/>
    <m/>
    <m/>
    <n v="4"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m/>
    <s v="No"/>
    <m/>
    <x v="14"/>
    <m/>
    <m/>
    <m/>
    <m/>
  </r>
  <r>
    <n v="426"/>
    <x v="3"/>
    <s v="Tool Designer"/>
    <s v="ASC/Q4001"/>
    <s v="Tool Designer"/>
    <n v="5"/>
    <m/>
    <m/>
    <m/>
    <n v="4"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m/>
    <s v="No"/>
    <m/>
    <x v="15"/>
    <m/>
    <m/>
    <m/>
    <m/>
  </r>
  <r>
    <n v="427"/>
    <x v="3"/>
    <s v="Tool Room Operator/ Technician"/>
    <s v="ASC/Q4101"/>
    <s v="Tool Room Operator/ Technician"/>
    <n v="4"/>
    <m/>
    <m/>
    <m/>
    <n v="6"/>
    <m/>
    <n v="6"/>
    <n v="1"/>
    <s v="ITI – Mechanical"/>
    <m/>
    <m/>
    <n v="480"/>
    <m/>
    <m/>
    <m/>
    <m/>
    <m/>
    <m/>
    <m/>
    <m/>
    <m/>
    <m/>
    <m/>
    <m/>
    <m/>
    <s v="No"/>
    <m/>
    <x v="11"/>
    <m/>
    <m/>
    <m/>
    <m/>
  </r>
  <r>
    <n v="428"/>
    <x v="3"/>
    <s v="Tool Room Supervisor"/>
    <s v="ASC/Q4102"/>
    <s v="Tool Room Supervisor"/>
    <n v="5"/>
    <m/>
    <m/>
    <m/>
    <n v="6"/>
    <m/>
    <n v="6"/>
    <n v="1"/>
    <s v="ITI – Mechanical Technology"/>
    <m/>
    <m/>
    <n v="550"/>
    <m/>
    <m/>
    <m/>
    <m/>
    <m/>
    <m/>
    <m/>
    <m/>
    <m/>
    <m/>
    <m/>
    <m/>
    <m/>
    <s v="No"/>
    <m/>
    <x v="15"/>
    <m/>
    <m/>
    <m/>
    <m/>
  </r>
  <r>
    <n v="429"/>
    <x v="3"/>
    <s v="Trainer-Service"/>
    <s v="ASC/Q0801"/>
    <s v="Trainer-Service"/>
    <n v="5"/>
    <m/>
    <m/>
    <m/>
    <n v="5"/>
    <m/>
    <n v="5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30"/>
    <x v="3"/>
    <s v="Tyre Inflation Attendant"/>
    <s v="ASC/Q9603"/>
    <s v="Tyre Inflation Attendant"/>
    <n v="2"/>
    <m/>
    <m/>
    <m/>
    <n v="3"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m/>
    <s v="No"/>
    <m/>
    <x v="15"/>
    <m/>
    <m/>
    <m/>
    <m/>
  </r>
  <r>
    <n v="431"/>
    <x v="3"/>
    <s v="Vehicle Assembly Fitter/ Technician"/>
    <s v="ASC/Q3601"/>
    <s v="Vehicle Assembly Fitter/ Technician"/>
    <n v="4"/>
    <m/>
    <m/>
    <m/>
    <n v="7"/>
    <m/>
    <n v="7"/>
    <n v="1"/>
    <s v="10th Class"/>
    <m/>
    <m/>
    <n v="400"/>
    <m/>
    <m/>
    <m/>
    <m/>
    <m/>
    <m/>
    <m/>
    <m/>
    <m/>
    <m/>
    <m/>
    <m/>
    <m/>
    <s v="No"/>
    <m/>
    <x v="14"/>
    <m/>
    <m/>
    <m/>
    <m/>
  </r>
  <r>
    <n v="432"/>
    <x v="3"/>
    <s v="Vehicle test Driver"/>
    <s v="ASC/Q8402"/>
    <s v="Vehicle test Driver"/>
    <n v="5"/>
    <m/>
    <m/>
    <m/>
    <n v="4"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m/>
    <s v="Yes"/>
    <m/>
    <x v="14"/>
    <m/>
    <m/>
    <m/>
    <m/>
  </r>
  <r>
    <n v="433"/>
    <x v="3"/>
    <s v="Vendor Development Executive "/>
    <s v="ASC/Q6201"/>
    <s v="Vendor Development Executive "/>
    <n v="5"/>
    <m/>
    <m/>
    <m/>
    <n v="5"/>
    <m/>
    <n v="5"/>
    <n v="1"/>
    <s v="B. Tech/Diploma in Mechanical/Electrical/Electronics"/>
    <m/>
    <m/>
    <n v="500"/>
    <m/>
    <m/>
    <m/>
    <m/>
    <m/>
    <m/>
    <m/>
    <m/>
    <m/>
    <m/>
    <m/>
    <m/>
    <m/>
    <s v="No"/>
    <m/>
    <x v="15"/>
    <m/>
    <m/>
    <m/>
    <m/>
  </r>
  <r>
    <n v="434"/>
    <x v="3"/>
    <s v="Warranty Incharge"/>
    <s v="ASC/Q1604"/>
    <s v="Warranty Incharge"/>
    <n v="6"/>
    <m/>
    <m/>
    <m/>
    <n v="7"/>
    <m/>
    <n v="7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35"/>
    <x v="3"/>
    <s v="Warranty Processor Level 4"/>
    <s v="ASC/Q1603"/>
    <s v="Warranty Processor Level 4"/>
    <n v="4"/>
    <m/>
    <m/>
    <m/>
    <n v="5"/>
    <m/>
    <n v="5"/>
    <n v="1"/>
    <s v="10th Class"/>
    <n v="250"/>
    <n v="150"/>
    <n v="400"/>
    <m/>
    <m/>
    <m/>
    <m/>
    <m/>
    <s v="Yes"/>
    <m/>
    <m/>
    <m/>
    <m/>
    <m/>
    <s v="Addl Ready"/>
    <m/>
    <s v="Yes"/>
    <m/>
    <x v="11"/>
    <m/>
    <m/>
    <m/>
    <m/>
  </r>
  <r>
    <n v="436"/>
    <x v="3"/>
    <s v="Washer"/>
    <s v="ASC/Q1101"/>
    <s v="Washer"/>
    <n v="2"/>
    <m/>
    <m/>
    <m/>
    <n v="4"/>
    <m/>
    <n v="4"/>
    <n v="1"/>
    <s v="5th Class"/>
    <m/>
    <m/>
    <n v="150"/>
    <m/>
    <m/>
    <m/>
    <m/>
    <m/>
    <m/>
    <m/>
    <m/>
    <m/>
    <m/>
    <m/>
    <m/>
    <m/>
    <s v="No"/>
    <m/>
    <x v="11"/>
    <m/>
    <m/>
    <m/>
    <m/>
  </r>
  <r>
    <n v="437"/>
    <x v="3"/>
    <s v="Welding Assistant"/>
    <s v="ASC/Q3101"/>
    <s v="Welding Assistant"/>
    <n v="2"/>
    <m/>
    <m/>
    <m/>
    <n v="4"/>
    <m/>
    <n v="4"/>
    <n v="1"/>
    <s v="8th Class"/>
    <m/>
    <m/>
    <n v="160"/>
    <m/>
    <m/>
    <m/>
    <m/>
    <m/>
    <m/>
    <m/>
    <s v="I"/>
    <m/>
    <m/>
    <m/>
    <m/>
    <m/>
    <s v="Yes"/>
    <m/>
    <x v="11"/>
    <m/>
    <m/>
    <m/>
    <m/>
  </r>
  <r>
    <n v="438"/>
    <x v="3"/>
    <s v="Welding Machine Setter /Master Welder"/>
    <s v="ASC/Q3105"/>
    <s v="Welding Machine Setter /Master Welder"/>
    <n v="6"/>
    <m/>
    <m/>
    <m/>
    <n v="6"/>
    <m/>
    <n v="6"/>
    <n v="1"/>
    <s v="Diploma in Mechanical Engineering/Welding Technology"/>
    <m/>
    <m/>
    <n v="450"/>
    <m/>
    <m/>
    <m/>
    <m/>
    <m/>
    <m/>
    <m/>
    <m/>
    <m/>
    <m/>
    <m/>
    <m/>
    <m/>
    <s v="No"/>
    <m/>
    <x v="14"/>
    <m/>
    <m/>
    <m/>
    <m/>
  </r>
  <r>
    <n v="439"/>
    <x v="3"/>
    <s v="Welding Supervisor"/>
    <s v="ASC/Q3104"/>
    <s v="Welding Supervisor"/>
    <n v="5"/>
    <m/>
    <m/>
    <m/>
    <n v="6"/>
    <m/>
    <n v="6"/>
    <n v="1"/>
    <s v="ITI – Mechanical/ Welding Technology"/>
    <m/>
    <m/>
    <n v="400"/>
    <m/>
    <m/>
    <m/>
    <m/>
    <m/>
    <m/>
    <m/>
    <m/>
    <m/>
    <m/>
    <m/>
    <m/>
    <m/>
    <s v="No"/>
    <m/>
    <x v="14"/>
    <m/>
    <m/>
    <m/>
    <m/>
  </r>
  <r>
    <n v="440"/>
    <x v="3"/>
    <s v="Welding Technician Level 3"/>
    <s v="ASC/Q3102"/>
    <s v="Welding Technician Level 3"/>
    <n v="3"/>
    <m/>
    <m/>
    <m/>
    <n v="8"/>
    <m/>
    <n v="8"/>
    <n v="1"/>
    <s v="10th Class"/>
    <m/>
    <m/>
    <n v="300"/>
    <m/>
    <m/>
    <m/>
    <m/>
    <m/>
    <m/>
    <m/>
    <s v="I"/>
    <m/>
    <m/>
    <m/>
    <m/>
    <m/>
    <s v="Yes"/>
    <m/>
    <x v="11"/>
    <m/>
    <m/>
    <m/>
    <m/>
  </r>
  <r>
    <n v="441"/>
    <x v="3"/>
    <s v="Welding Technician Level 4"/>
    <s v="ASC/Q3103"/>
    <s v="Welding Technician Level 4"/>
    <n v="4"/>
    <m/>
    <m/>
    <m/>
    <n v="8"/>
    <m/>
    <n v="8"/>
    <n v="1"/>
    <s v="ITI – Mechanical/ Welding Technology"/>
    <m/>
    <m/>
    <n v="400"/>
    <m/>
    <m/>
    <m/>
    <m/>
    <m/>
    <m/>
    <m/>
    <m/>
    <m/>
    <m/>
    <m/>
    <m/>
    <m/>
    <s v="No"/>
    <m/>
    <x v="11"/>
    <m/>
    <m/>
    <m/>
    <m/>
  </r>
  <r>
    <n v="442"/>
    <x v="3"/>
    <s v="Workshop Manager"/>
    <s v="ASC/Q1606"/>
    <s v="Workshop Manager"/>
    <n v="8"/>
    <m/>
    <m/>
    <m/>
    <n v="7"/>
    <m/>
    <n v="7"/>
    <n v="1"/>
    <s v="Diploma in Mechanical/Automobile Engineering"/>
    <n v="200"/>
    <n v="300"/>
    <n v="500"/>
    <m/>
    <m/>
    <m/>
    <m/>
    <m/>
    <s v="Yes"/>
    <m/>
    <m/>
    <m/>
    <m/>
    <m/>
    <m/>
    <m/>
    <s v="No"/>
    <m/>
    <x v="14"/>
    <m/>
    <m/>
    <m/>
    <m/>
  </r>
  <r>
    <n v="443"/>
    <x v="3"/>
    <s v="Welding and Quality Technician"/>
    <s v="ASC/Q3109"/>
    <s v="Welding and Quality Technician"/>
    <n v="3"/>
    <m/>
    <m/>
    <m/>
    <n v="9"/>
    <m/>
    <n v="9"/>
    <n v="1"/>
    <s v="10th Standard pass, preferably"/>
    <n v="175"/>
    <n v="300"/>
    <n v="475"/>
    <m/>
    <m/>
    <m/>
    <m/>
    <m/>
    <s v="Yes"/>
    <s v="Yes"/>
    <s v="I"/>
    <s v="C"/>
    <s v="Yes"/>
    <s v="Yes"/>
    <m/>
    <m/>
    <s v="Yes"/>
    <m/>
    <x v="16"/>
    <m/>
    <m/>
    <m/>
    <m/>
  </r>
  <r>
    <n v="444"/>
    <x v="3"/>
    <s v="Machining and Quality Technician"/>
    <s v="ASC/Q3509"/>
    <s v="Machining and Quality Technician"/>
    <n v="3"/>
    <m/>
    <m/>
    <m/>
    <n v="6"/>
    <m/>
    <n v="6"/>
    <n v="1"/>
    <s v="10th Standard pass, preferably"/>
    <n v="175"/>
    <n v="300"/>
    <n v="475"/>
    <m/>
    <m/>
    <m/>
    <m/>
    <m/>
    <s v="Yes"/>
    <s v="Yes"/>
    <s v="I"/>
    <s v="C"/>
    <s v="Yes"/>
    <s v="Yes"/>
    <m/>
    <m/>
    <s v="Yes"/>
    <m/>
    <x v="16"/>
    <m/>
    <m/>
    <m/>
    <m/>
  </r>
  <r>
    <n v="445"/>
    <x v="3"/>
    <s v="Dealership Telecaller Sales Executive"/>
    <s v="ASC/Q1011"/>
    <s v="Dealership Telecaller Sales Executive"/>
    <n v="4"/>
    <m/>
    <m/>
    <m/>
    <n v="6"/>
    <m/>
    <n v="6"/>
    <n v="1"/>
    <s v="12th Standard pass, preferably"/>
    <n v="150"/>
    <n v="350"/>
    <n v="500"/>
    <m/>
    <m/>
    <m/>
    <m/>
    <m/>
    <s v="Yes"/>
    <s v="Yes"/>
    <s v="II"/>
    <s v="A"/>
    <s v="Yes"/>
    <s v="Yes"/>
    <m/>
    <m/>
    <s v="Yes"/>
    <m/>
    <x v="16"/>
    <m/>
    <m/>
    <m/>
    <m/>
  </r>
  <r>
    <n v="446"/>
    <x v="3"/>
    <s v="Dealership Sales and Value Added Services Executive"/>
    <s v="ASC/Q1012"/>
    <s v="Dealership Sales and Value Added Services Executive"/>
    <n v="3"/>
    <m/>
    <m/>
    <m/>
    <n v="7"/>
    <m/>
    <n v="7"/>
    <n v="1"/>
    <s v="12th Standard pass, preferably"/>
    <n v="175"/>
    <n v="300"/>
    <n v="475"/>
    <m/>
    <m/>
    <m/>
    <m/>
    <m/>
    <s v="Yes"/>
    <s v="Yes"/>
    <s v="II"/>
    <s v="A"/>
    <s v="Yes"/>
    <s v="Yes"/>
    <m/>
    <m/>
    <s v="Yes"/>
    <m/>
    <x v="16"/>
    <m/>
    <m/>
    <m/>
    <m/>
  </r>
  <r>
    <n v="447"/>
    <x v="3"/>
    <s v="Showroom Hostess - Customer Relationship Executive"/>
    <s v="ASC/Q1111"/>
    <s v="Showroom Hostess - Customer Relationship Executive"/>
    <n v="3"/>
    <m/>
    <m/>
    <m/>
    <n v="6"/>
    <m/>
    <n v="6"/>
    <n v="1"/>
    <s v="12th Standard pass, preferably"/>
    <n v="175"/>
    <n v="275"/>
    <n v="450"/>
    <m/>
    <m/>
    <m/>
    <m/>
    <m/>
    <s v="Yes"/>
    <s v="Yes"/>
    <s v="II"/>
    <s v="A"/>
    <s v="Yes"/>
    <s v="Yes"/>
    <m/>
    <m/>
    <s v="Yes"/>
    <m/>
    <x v="16"/>
    <m/>
    <m/>
    <m/>
    <m/>
  </r>
  <r>
    <n v="448"/>
    <x v="3"/>
    <s v="Car Washer and Assistant Service Technician "/>
    <s v="ASC/Q1417"/>
    <s v="Car Washer and Assistant Service Technician "/>
    <n v="2"/>
    <m/>
    <m/>
    <m/>
    <n v="5"/>
    <m/>
    <n v="5"/>
    <n v="1"/>
    <s v="5th Standard pass, preferably"/>
    <n v="175"/>
    <n v="275"/>
    <n v="450"/>
    <m/>
    <m/>
    <m/>
    <m/>
    <m/>
    <s v="Yes"/>
    <s v="Yes"/>
    <s v="I"/>
    <s v="C"/>
    <s v="Yes"/>
    <s v="Yes- *Not Eligible - To be Deleted; 9th SC"/>
    <m/>
    <m/>
    <s v="Yes"/>
    <m/>
    <x v="16"/>
    <m/>
    <m/>
    <m/>
    <m/>
  </r>
  <r>
    <n v="449"/>
    <x v="3"/>
    <s v="Chauffeur / Taxi Driver"/>
    <s v="ASC/Q9714"/>
    <s v="Chauffeur / Taxi Driver"/>
    <n v="4"/>
    <m/>
    <m/>
    <m/>
    <n v="7"/>
    <m/>
    <n v="7"/>
    <n v="1"/>
    <s v="8th Standard pass, preferably"/>
    <n v="160"/>
    <n v="240"/>
    <n v="400"/>
    <m/>
    <m/>
    <m/>
    <m/>
    <m/>
    <s v="Yes"/>
    <s v="Yes"/>
    <s v="I"/>
    <s v="C"/>
    <s v="Yes"/>
    <s v="Yes"/>
    <m/>
    <s v="AUR714"/>
    <s v="Yes"/>
    <m/>
    <x v="16"/>
    <m/>
    <m/>
    <m/>
    <m/>
  </r>
  <r>
    <n v="450"/>
    <x v="3"/>
    <s v="Auto / E-Rickshaw Driver &amp; Service Technician "/>
    <s v="ACS/Q9719"/>
    <s v="Auto / E-Rickshaw Driver &amp; Service Technician "/>
    <n v="4"/>
    <m/>
    <m/>
    <m/>
    <n v="8"/>
    <m/>
    <n v="8"/>
    <n v="1"/>
    <s v="8th Standard pass, preferably"/>
    <n v="200"/>
    <n v="300"/>
    <n v="500"/>
    <m/>
    <m/>
    <m/>
    <m/>
    <m/>
    <s v="Yes"/>
    <s v="Yes"/>
    <s v="I"/>
    <s v="C"/>
    <s v="Yes"/>
    <s v="Yes"/>
    <m/>
    <s v="AUR703"/>
    <s v="Yes"/>
    <m/>
    <x v="16"/>
    <m/>
    <m/>
    <m/>
    <m/>
  </r>
  <r>
    <n v="451"/>
    <x v="3"/>
    <s v="Highway Toll Collector"/>
    <s v="ASC/Q9730"/>
    <s v="Highway Toll Collector"/>
    <n v="4"/>
    <m/>
    <m/>
    <m/>
    <n v="3"/>
    <m/>
    <n v="3"/>
    <n v="1"/>
    <s v="12th Standard"/>
    <m/>
    <m/>
    <n v="200"/>
    <m/>
    <m/>
    <m/>
    <m/>
    <m/>
    <m/>
    <m/>
    <m/>
    <m/>
    <m/>
    <m/>
    <m/>
    <m/>
    <s v="No"/>
    <m/>
    <x v="2"/>
    <m/>
    <m/>
    <m/>
    <m/>
  </r>
  <r>
    <n v="452"/>
    <x v="3"/>
    <s v="Highway Toll Attendant"/>
    <s v="ASC/Q9731"/>
    <s v="Highway Toll Attendant"/>
    <n v="3"/>
    <m/>
    <m/>
    <m/>
    <n v="3"/>
    <m/>
    <n v="3"/>
    <n v="1"/>
    <s v="12th Standard"/>
    <m/>
    <m/>
    <n v="175"/>
    <m/>
    <m/>
    <m/>
    <m/>
    <m/>
    <m/>
    <m/>
    <m/>
    <m/>
    <m/>
    <m/>
    <m/>
    <m/>
    <s v="No"/>
    <m/>
    <x v="2"/>
    <m/>
    <m/>
    <m/>
    <m/>
  </r>
  <r>
    <n v="453"/>
    <x v="3"/>
    <s v="Highway Toll Traffic Channelizer"/>
    <s v="ASC/Q9732"/>
    <s v="Highway Toll Traffic Channelizer"/>
    <n v="2"/>
    <m/>
    <m/>
    <m/>
    <n v="3"/>
    <m/>
    <n v="3"/>
    <n v="1"/>
    <s v="10th  Standard"/>
    <m/>
    <m/>
    <n v="150"/>
    <m/>
    <m/>
    <m/>
    <m/>
    <m/>
    <m/>
    <m/>
    <m/>
    <m/>
    <m/>
    <m/>
    <m/>
    <m/>
    <s v="No"/>
    <m/>
    <x v="2"/>
    <m/>
    <m/>
    <m/>
    <m/>
  </r>
  <r>
    <n v="454"/>
    <x v="4"/>
    <s v="Assistant Spa Therapist"/>
    <s v="BWS/Q1001"/>
    <s v="Assistant Spa Therapist"/>
    <n v="3"/>
    <m/>
    <m/>
    <m/>
    <n v="4"/>
    <m/>
    <n v="4"/>
    <n v="1"/>
    <s v="10th Class"/>
    <n v="50"/>
    <n v="250"/>
    <n v="300"/>
    <m/>
    <m/>
    <m/>
    <m/>
    <m/>
    <s v="Yes"/>
    <s v="Yes"/>
    <m/>
    <s v="A"/>
    <s v="Yes"/>
    <s v="Yes"/>
    <m/>
    <s v="SPW701"/>
    <s v="Yes"/>
    <d v="2017-04-19T00:00:00"/>
    <x v="17"/>
    <s v="Tentative"/>
    <d v="2018-01-17T00:00:00"/>
    <d v="2018-03-31T00:00:00"/>
    <s v="Revised version 2.0 QP"/>
  </r>
  <r>
    <n v="455"/>
    <x v="4"/>
    <s v="Spa Therapist"/>
    <s v="BWS/Q1002"/>
    <s v="Spa Therapist"/>
    <n v="4"/>
    <m/>
    <m/>
    <m/>
    <n v="4"/>
    <m/>
    <n v="4"/>
    <n v="1"/>
    <s v="10th Class"/>
    <m/>
    <m/>
    <n v="350"/>
    <m/>
    <m/>
    <m/>
    <m/>
    <m/>
    <m/>
    <m/>
    <s v="I"/>
    <s v="B"/>
    <m/>
    <m/>
    <m/>
    <s v="SPW702"/>
    <s v="No"/>
    <m/>
    <x v="18"/>
    <m/>
    <m/>
    <m/>
    <m/>
  </r>
  <r>
    <n v="456"/>
    <x v="4"/>
    <s v="Assistant Beauty/Wellness Consultant"/>
    <s v="BWS/Q4001"/>
    <s v="Assistant Beauty/Wellness Consultant"/>
    <n v="3"/>
    <m/>
    <m/>
    <m/>
    <n v="5"/>
    <m/>
    <n v="5"/>
    <n v="1"/>
    <s v="8th Class"/>
    <n v="39"/>
    <n v="105"/>
    <n v="144"/>
    <m/>
    <m/>
    <m/>
    <m/>
    <m/>
    <s v="Yes"/>
    <m/>
    <m/>
    <m/>
    <m/>
    <s v="*May be added from 1-Apr-2018; 9th SC"/>
    <m/>
    <s v="BEA706"/>
    <s v="No"/>
    <d v="2017-04-19T00:00:00"/>
    <x v="17"/>
    <s v="Tentative"/>
    <d v="2018-01-17T00:00:00"/>
    <d v="2018-03-31T00:00:00"/>
    <s v="Revised version 2.0 QP"/>
  </r>
  <r>
    <n v="457"/>
    <x v="4"/>
    <s v="Pedicurist and Manicurist"/>
    <s v="BWS/Q0402"/>
    <s v="Pedicurist and Manicurist"/>
    <n v="3"/>
    <m/>
    <m/>
    <m/>
    <n v="5"/>
    <m/>
    <n v="5"/>
    <n v="1"/>
    <s v="5th Class"/>
    <n v="30"/>
    <n v="220"/>
    <n v="250"/>
    <m/>
    <m/>
    <m/>
    <m/>
    <m/>
    <s v="Yes"/>
    <s v="Yes"/>
    <s v="II"/>
    <s v="A"/>
    <s v="Yes"/>
    <s v="Yes"/>
    <m/>
    <m/>
    <s v="Yes"/>
    <d v="2017-04-19T00:00:00"/>
    <x v="17"/>
    <s v="Tentative"/>
    <d v="2018-01-17T00:00:00"/>
    <d v="2018-03-31T00:00:00"/>
    <s v="Revised version 2.0 QP"/>
  </r>
  <r>
    <n v="458"/>
    <x v="4"/>
    <s v="Personal Trainer"/>
    <s v="BWS/Q3003"/>
    <s v="Personal Trainer"/>
    <n v="4"/>
    <m/>
    <m/>
    <m/>
    <n v="11"/>
    <m/>
    <n v="11"/>
    <n v="1"/>
    <s v="10th Class ,Preferably"/>
    <m/>
    <m/>
    <m/>
    <m/>
    <m/>
    <m/>
    <m/>
    <m/>
    <m/>
    <m/>
    <s v="II"/>
    <s v="A, C"/>
    <m/>
    <m/>
    <m/>
    <m/>
    <s v="No"/>
    <m/>
    <x v="18"/>
    <m/>
    <m/>
    <m/>
    <m/>
  </r>
  <r>
    <n v="459"/>
    <x v="4"/>
    <s v="Personal Training Manager"/>
    <s v="BWS/Q3006"/>
    <s v="Personal Training Manager"/>
    <n v="5"/>
    <m/>
    <m/>
    <m/>
    <n v="9"/>
    <m/>
    <n v="9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460"/>
    <x v="4"/>
    <s v="Assistant Nail Technician"/>
    <s v="BWS/Q0401"/>
    <s v="Assistant Nail Technician"/>
    <n v="3"/>
    <m/>
    <m/>
    <m/>
    <n v="5"/>
    <m/>
    <n v="5"/>
    <n v="1"/>
    <s v="8th Class"/>
    <n v="30"/>
    <n v="170"/>
    <n v="200"/>
    <m/>
    <m/>
    <m/>
    <m/>
    <m/>
    <s v="Yes"/>
    <s v="Yes"/>
    <s v="II"/>
    <s v="A"/>
    <s v="Yes"/>
    <s v="Yes"/>
    <m/>
    <s v="BEA704"/>
    <s v="Yes"/>
    <d v="2017-04-19T00:00:00"/>
    <x v="17"/>
    <s v="Tentative"/>
    <d v="2018-01-17T00:00:00"/>
    <d v="2018-03-31T00:00:00"/>
    <s v="Revised version 2.0 QP"/>
  </r>
  <r>
    <n v="461"/>
    <x v="4"/>
    <s v="Assistant Hair Stylist"/>
    <s v="BWS/Q0201"/>
    <s v="Assistant Hair Stylist"/>
    <n v="3"/>
    <m/>
    <m/>
    <m/>
    <n v="7"/>
    <m/>
    <n v="7"/>
    <n v="1"/>
    <s v="8th Class/ ability to read / write and communicate for the job role"/>
    <n v="50"/>
    <n v="250"/>
    <n v="300"/>
    <m/>
    <m/>
    <m/>
    <m/>
    <m/>
    <s v="Yes"/>
    <s v="Yes"/>
    <s v="II"/>
    <s v="A"/>
    <s v="Yes"/>
    <s v="Yes"/>
    <m/>
    <s v="BEA701"/>
    <s v="Yes"/>
    <d v="2017-04-19T00:00:00"/>
    <x v="19"/>
    <s v="Tentative"/>
    <d v="2018-01-17T00:00:00"/>
    <d v="2018-03-31T00:00:00"/>
    <s v="Revised version 2.0 QP"/>
  </r>
  <r>
    <n v="462"/>
    <x v="4"/>
    <s v="Hair Stylist"/>
    <s v="BWS/Q0202"/>
    <s v="Hair Stylist"/>
    <n v="4"/>
    <m/>
    <m/>
    <m/>
    <n v="11"/>
    <m/>
    <n v="11"/>
    <n v="1"/>
    <s v="8th Class"/>
    <n v="75"/>
    <n v="275"/>
    <n v="350"/>
    <m/>
    <m/>
    <m/>
    <m/>
    <m/>
    <s v="Yes"/>
    <s v="Yes"/>
    <s v="II"/>
    <s v="A"/>
    <s v="Yes"/>
    <s v="Yes"/>
    <m/>
    <s v="BEA702"/>
    <s v="Yes"/>
    <d v="2017-04-19T00:00:00"/>
    <x v="17"/>
    <s v="Tentative"/>
    <d v="2018-01-17T00:00:00"/>
    <d v="2018-03-31T00:00:00"/>
    <s v="Revised version 2.0 QP"/>
  </r>
  <r>
    <n v="463"/>
    <x v="4"/>
    <s v="Hair Advisor"/>
    <s v="BWS/Q0203"/>
    <s v="Hair Advisor"/>
    <n v="5"/>
    <m/>
    <m/>
    <m/>
    <n v="14"/>
    <m/>
    <n v="14"/>
    <n v="1"/>
    <s v="8th Class"/>
    <n v="67"/>
    <n v="165"/>
    <n v="232"/>
    <m/>
    <m/>
    <m/>
    <m/>
    <m/>
    <s v="Yes"/>
    <m/>
    <m/>
    <m/>
    <m/>
    <m/>
    <m/>
    <m/>
    <s v="No"/>
    <m/>
    <x v="2"/>
    <m/>
    <m/>
    <m/>
    <m/>
  </r>
  <r>
    <n v="464"/>
    <x v="4"/>
    <s v="Bridal Fashion and Photographic Makeup Artist"/>
    <s v="BWS/Q0301"/>
    <s v="Bridal Fashion and Photographic Makeup Artist"/>
    <n v="5"/>
    <m/>
    <m/>
    <m/>
    <n v="10"/>
    <m/>
    <n v="10"/>
    <n v="1"/>
    <s v="10th Class"/>
    <n v="56"/>
    <n v="182"/>
    <n v="238"/>
    <m/>
    <m/>
    <m/>
    <m/>
    <m/>
    <s v="Yes"/>
    <m/>
    <s v="II"/>
    <m/>
    <m/>
    <m/>
    <m/>
    <s v="BEA705"/>
    <s v="No"/>
    <m/>
    <x v="18"/>
    <m/>
    <m/>
    <m/>
    <m/>
  </r>
  <r>
    <n v="465"/>
    <x v="4"/>
    <s v="Assistant Beauty Therapist"/>
    <s v="BWS/Q0101"/>
    <s v="Assistant Beauty Therapist"/>
    <n v="3"/>
    <m/>
    <m/>
    <m/>
    <n v="7"/>
    <m/>
    <n v="7"/>
    <n v="1"/>
    <s v="8th Class,Preferably  / the ability to read/write and communicate effectively for the job role"/>
    <n v="50"/>
    <n v="200"/>
    <n v="250"/>
    <m/>
    <m/>
    <m/>
    <m/>
    <m/>
    <s v="Yes"/>
    <s v="Yes"/>
    <s v="II"/>
    <s v="A"/>
    <s v="Yes"/>
    <s v="Yes"/>
    <m/>
    <s v="BEA701"/>
    <s v="Yes"/>
    <d v="2017-04-19T00:00:00"/>
    <x v="17"/>
    <s v="Tentative"/>
    <d v="2018-01-17T00:00:00"/>
    <d v="2018-03-31T00:00:00"/>
    <s v="Revised version 2.0 QP"/>
  </r>
  <r>
    <n v="466"/>
    <x v="4"/>
    <s v="Beauty Therapist"/>
    <s v="BWS/Q0102"/>
    <s v="Beauty Therapist"/>
    <n v="4"/>
    <m/>
    <m/>
    <m/>
    <n v="7"/>
    <m/>
    <n v="7"/>
    <n v="1"/>
    <s v="10th Class"/>
    <n v="50"/>
    <n v="300"/>
    <n v="350"/>
    <m/>
    <m/>
    <m/>
    <m/>
    <m/>
    <s v="Yes"/>
    <s v="Yes"/>
    <s v="II"/>
    <s v="A"/>
    <s v="Yes"/>
    <s v="Yes"/>
    <m/>
    <s v="BEA702"/>
    <s v="Yes"/>
    <d v="2017-04-19T00:00:00"/>
    <x v="17"/>
    <s v="Tentative"/>
    <d v="2018-01-17T00:00:00"/>
    <d v="2018-03-31T00:00:00"/>
    <s v="Revised version 2.0 QP"/>
  </r>
  <r>
    <n v="467"/>
    <x v="4"/>
    <s v="Beauty Advisor"/>
    <s v="BWS/Q0103"/>
    <s v="Beauty Advisor"/>
    <n v="5"/>
    <m/>
    <m/>
    <m/>
    <n v="10"/>
    <m/>
    <n v="10"/>
    <n v="1"/>
    <s v="10th Class"/>
    <n v="62"/>
    <n v="168"/>
    <n v="230"/>
    <m/>
    <m/>
    <m/>
    <m/>
    <m/>
    <s v="Yes"/>
    <m/>
    <m/>
    <m/>
    <m/>
    <m/>
    <m/>
    <m/>
    <s v="No"/>
    <m/>
    <x v="2"/>
    <m/>
    <m/>
    <m/>
    <m/>
  </r>
  <r>
    <n v="468"/>
    <x v="4"/>
    <s v="Barber"/>
    <s v="BWS/Q0204"/>
    <s v="Barber"/>
    <n v="4"/>
    <m/>
    <m/>
    <m/>
    <n v="12"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m/>
    <s v="No"/>
    <m/>
    <x v="2"/>
    <m/>
    <m/>
    <m/>
    <m/>
  </r>
  <r>
    <n v="469"/>
    <x v="4"/>
    <s v="Senior Stylist"/>
    <s v="BWS/Q0205"/>
    <s v="Senior Stylist"/>
    <n v="5"/>
    <m/>
    <m/>
    <m/>
    <n v="18"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m/>
    <s v="No"/>
    <m/>
    <x v="18"/>
    <m/>
    <m/>
    <m/>
    <m/>
  </r>
  <r>
    <n v="470"/>
    <x v="4"/>
    <s v="Senior Barber"/>
    <s v="BWS/Q0206"/>
    <s v="Senior Barber"/>
    <n v="5"/>
    <m/>
    <m/>
    <m/>
    <n v="17"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m/>
    <s v="No"/>
    <m/>
    <x v="2"/>
    <m/>
    <m/>
    <m/>
    <m/>
  </r>
  <r>
    <n v="471"/>
    <x v="4"/>
    <s v="Haircare Trainer"/>
    <s v="BWS/Q0210"/>
    <s v="Haircare Trainer"/>
    <n v="6"/>
    <m/>
    <m/>
    <m/>
    <n v="14"/>
    <m/>
    <n v="14"/>
    <n v="1"/>
    <s v="10th Class"/>
    <m/>
    <m/>
    <n v="771"/>
    <m/>
    <m/>
    <m/>
    <m/>
    <m/>
    <m/>
    <m/>
    <m/>
    <m/>
    <m/>
    <m/>
    <m/>
    <m/>
    <s v="No"/>
    <m/>
    <x v="2"/>
    <m/>
    <m/>
    <m/>
    <m/>
  </r>
  <r>
    <n v="472"/>
    <x v="4"/>
    <s v="Senior Beauty Therapist"/>
    <s v="BWS/Q0104"/>
    <s v="Senior Beauty Therapist"/>
    <n v="5"/>
    <m/>
    <m/>
    <m/>
    <n v="10"/>
    <m/>
    <n v="10"/>
    <n v="1"/>
    <s v="10th Class ,Preferably"/>
    <n v="50"/>
    <n v="250"/>
    <n v="300"/>
    <m/>
    <m/>
    <m/>
    <m/>
    <n v="50"/>
    <s v="Yes"/>
    <m/>
    <s v="II"/>
    <m/>
    <m/>
    <m/>
    <m/>
    <m/>
    <s v="No"/>
    <m/>
    <x v="18"/>
    <m/>
    <m/>
    <m/>
    <m/>
  </r>
  <r>
    <n v="473"/>
    <x v="4"/>
    <s v="Aesthetician"/>
    <s v="BWS/Q0106"/>
    <s v="Aesthetician"/>
    <n v="6"/>
    <m/>
    <m/>
    <m/>
    <n v="19"/>
    <m/>
    <n v="19"/>
    <n v="1"/>
    <s v="12th Class"/>
    <m/>
    <m/>
    <n v="1170"/>
    <m/>
    <m/>
    <m/>
    <m/>
    <m/>
    <m/>
    <m/>
    <m/>
    <m/>
    <m/>
    <m/>
    <m/>
    <m/>
    <s v="No"/>
    <m/>
    <x v="2"/>
    <m/>
    <m/>
    <m/>
    <m/>
  </r>
  <r>
    <n v="474"/>
    <x v="4"/>
    <s v="Skincare Trainer"/>
    <s v="BWS/Q0105"/>
    <s v="Skincare Trainer"/>
    <n v="6"/>
    <m/>
    <m/>
    <m/>
    <n v="10"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m/>
    <s v="No"/>
    <m/>
    <x v="2"/>
    <m/>
    <m/>
    <m/>
    <m/>
  </r>
  <r>
    <n v="475"/>
    <x v="4"/>
    <s v="Mehendi Specialist"/>
    <s v="BWS/Q0302"/>
    <s v="Mehendi Specialist"/>
    <n v="4"/>
    <m/>
    <m/>
    <m/>
    <n v="5"/>
    <m/>
    <n v="5"/>
    <n v="1"/>
    <s v="8th Class"/>
    <m/>
    <m/>
    <n v="204"/>
    <m/>
    <m/>
    <m/>
    <m/>
    <m/>
    <m/>
    <m/>
    <s v="III"/>
    <m/>
    <m/>
    <m/>
    <m/>
    <m/>
    <s v="No"/>
    <m/>
    <x v="2"/>
    <m/>
    <m/>
    <m/>
    <m/>
  </r>
  <r>
    <n v="476"/>
    <x v="4"/>
    <s v="Membership Consultant"/>
    <s v="BWS/Q3002"/>
    <s v="Membership Consultant"/>
    <n v="4"/>
    <m/>
    <m/>
    <m/>
    <n v="4"/>
    <m/>
    <n v="4"/>
    <n v="1"/>
    <s v="10th Class ,Preferably"/>
    <m/>
    <m/>
    <m/>
    <m/>
    <m/>
    <m/>
    <m/>
    <m/>
    <m/>
    <m/>
    <s v="II"/>
    <s v="A, C"/>
    <m/>
    <m/>
    <m/>
    <m/>
    <s v="No"/>
    <m/>
    <x v="2"/>
    <m/>
    <m/>
    <m/>
    <m/>
  </r>
  <r>
    <n v="477"/>
    <x v="4"/>
    <s v="Theatrical and Media Make Up Artist"/>
    <s v="BWS/Q0305"/>
    <s v="Theatrical and Media Make Up Artist"/>
    <n v="5"/>
    <m/>
    <m/>
    <m/>
    <n v="12"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m/>
    <s v="No"/>
    <m/>
    <x v="2"/>
    <m/>
    <m/>
    <m/>
    <m/>
  </r>
  <r>
    <n v="478"/>
    <x v="4"/>
    <s v="Senior Prosthetic and Media Make Up Artist"/>
    <s v="BWS/Q0303"/>
    <s v="Senior Prosthetic and Media Make Up Artist"/>
    <n v="6"/>
    <m/>
    <m/>
    <m/>
    <n v="15"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m/>
    <s v="No"/>
    <m/>
    <x v="2"/>
    <m/>
    <m/>
    <m/>
    <m/>
  </r>
  <r>
    <n v="479"/>
    <x v="4"/>
    <s v="Make Up Trainer"/>
    <s v="BWS/Q0304"/>
    <s v="Make Up Trainer"/>
    <n v="6"/>
    <m/>
    <m/>
    <m/>
    <n v="12"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m/>
    <s v="No"/>
    <m/>
    <x v="2"/>
    <m/>
    <m/>
    <m/>
    <m/>
  </r>
  <r>
    <n v="480"/>
    <x v="4"/>
    <s v="Nail Technician"/>
    <s v="BWS/Q0403"/>
    <s v="Nail Technician"/>
    <n v="4"/>
    <m/>
    <m/>
    <m/>
    <n v="10"/>
    <m/>
    <n v="10"/>
    <n v="1"/>
    <s v="8th Class"/>
    <m/>
    <m/>
    <n v="280"/>
    <m/>
    <m/>
    <m/>
    <m/>
    <m/>
    <m/>
    <m/>
    <s v="II"/>
    <s v="B"/>
    <m/>
    <m/>
    <m/>
    <m/>
    <s v="No"/>
    <m/>
    <x v="18"/>
    <m/>
    <m/>
    <m/>
    <m/>
  </r>
  <r>
    <n v="481"/>
    <x v="4"/>
    <s v="Senior Nail Technician"/>
    <s v="BWS/Q0404"/>
    <s v="Senior Nail Technician"/>
    <n v="5"/>
    <m/>
    <m/>
    <m/>
    <n v="15"/>
    <m/>
    <n v="15"/>
    <n v="1"/>
    <s v="8th Class"/>
    <m/>
    <m/>
    <n v="507"/>
    <m/>
    <m/>
    <m/>
    <m/>
    <m/>
    <m/>
    <m/>
    <m/>
    <m/>
    <m/>
    <m/>
    <m/>
    <m/>
    <s v="No"/>
    <m/>
    <x v="2"/>
    <m/>
    <m/>
    <m/>
    <m/>
  </r>
  <r>
    <n v="482"/>
    <x v="4"/>
    <s v="Nails Trainer"/>
    <s v="BWS/Q0405"/>
    <s v="Nails Trainer"/>
    <n v="6"/>
    <m/>
    <m/>
    <m/>
    <n v="15"/>
    <m/>
    <n v="15"/>
    <n v="1"/>
    <s v="12th Class"/>
    <m/>
    <m/>
    <n v="790"/>
    <m/>
    <m/>
    <m/>
    <m/>
    <m/>
    <m/>
    <m/>
    <m/>
    <m/>
    <m/>
    <m/>
    <m/>
    <m/>
    <s v="No"/>
    <m/>
    <x v="2"/>
    <m/>
    <m/>
    <m/>
    <m/>
  </r>
  <r>
    <n v="483"/>
    <x v="4"/>
    <s v="Aesthetic Dermatology Technician"/>
    <s v="BWS/Q0501"/>
    <s v="Aesthetic Dermatology Technician"/>
    <n v="4"/>
    <m/>
    <m/>
    <m/>
    <n v="9"/>
    <m/>
    <n v="9"/>
    <n v="1"/>
    <s v="12th Class, Preferably"/>
    <m/>
    <m/>
    <n v="714"/>
    <m/>
    <m/>
    <m/>
    <m/>
    <m/>
    <m/>
    <m/>
    <m/>
    <m/>
    <m/>
    <m/>
    <m/>
    <m/>
    <s v="No"/>
    <m/>
    <x v="2"/>
    <m/>
    <m/>
    <m/>
    <m/>
  </r>
  <r>
    <n v="484"/>
    <x v="4"/>
    <s v="Senior Aesthetic Dermatology Technician"/>
    <s v="BWS/Q0502"/>
    <s v="Senior Aesthetic Dermatology Technician"/>
    <n v="5"/>
    <m/>
    <m/>
    <m/>
    <n v="16"/>
    <m/>
    <n v="16"/>
    <n v="1"/>
    <s v="12th Class, Preferably"/>
    <m/>
    <m/>
    <n v="906"/>
    <m/>
    <m/>
    <m/>
    <m/>
    <m/>
    <m/>
    <m/>
    <m/>
    <m/>
    <m/>
    <m/>
    <m/>
    <m/>
    <s v="No"/>
    <m/>
    <x v="2"/>
    <m/>
    <m/>
    <m/>
    <m/>
  </r>
  <r>
    <n v="485"/>
    <x v="4"/>
    <s v="Aesthetic Dermatology Trainer"/>
    <s v="BWS/Q0503"/>
    <s v="Aesthetic Dermatology Trainer"/>
    <n v="6"/>
    <m/>
    <m/>
    <m/>
    <n v="19"/>
    <m/>
    <n v="19"/>
    <n v="1"/>
    <s v="12th Class, Preferably"/>
    <m/>
    <m/>
    <n v="1794"/>
    <m/>
    <m/>
    <m/>
    <m/>
    <m/>
    <m/>
    <m/>
    <m/>
    <m/>
    <m/>
    <m/>
    <m/>
    <m/>
    <s v="No"/>
    <m/>
    <x v="2"/>
    <m/>
    <m/>
    <m/>
    <m/>
  </r>
  <r>
    <n v="486"/>
    <x v="4"/>
    <s v="Intern"/>
    <s v="BWS/Q0601"/>
    <s v="Intern"/>
    <n v="4"/>
    <m/>
    <m/>
    <m/>
    <n v="5"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m/>
    <s v="No"/>
    <m/>
    <x v="2"/>
    <m/>
    <m/>
    <m/>
    <m/>
  </r>
  <r>
    <n v="487"/>
    <x v="4"/>
    <s v="Junior Faculty"/>
    <s v="BWS/Q0602"/>
    <s v="Junior Faculty"/>
    <n v="5"/>
    <m/>
    <m/>
    <m/>
    <n v="6"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m/>
    <s v="No"/>
    <m/>
    <x v="2"/>
    <m/>
    <m/>
    <m/>
    <m/>
  </r>
  <r>
    <n v="488"/>
    <x v="4"/>
    <s v="Senior Faculty"/>
    <s v="BWS/Q0603"/>
    <s v="Senior Faculty"/>
    <n v="6"/>
    <m/>
    <m/>
    <m/>
    <n v="9"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m/>
    <s v="No"/>
    <m/>
    <x v="2"/>
    <m/>
    <m/>
    <m/>
    <m/>
  </r>
  <r>
    <n v="489"/>
    <x v="4"/>
    <s v="Institute Technical Head"/>
    <s v="BWS/Q0604"/>
    <s v="Institute Technical Head"/>
    <n v="6"/>
    <m/>
    <m/>
    <m/>
    <n v="13"/>
    <m/>
    <n v="13"/>
    <n v="1"/>
    <s v="Graduate / Post Graduate"/>
    <m/>
    <m/>
    <n v="922"/>
    <m/>
    <m/>
    <m/>
    <m/>
    <m/>
    <m/>
    <m/>
    <m/>
    <m/>
    <m/>
    <m/>
    <m/>
    <m/>
    <s v="No"/>
    <m/>
    <x v="2"/>
    <m/>
    <m/>
    <m/>
    <m/>
  </r>
  <r>
    <n v="490"/>
    <x v="4"/>
    <s v="Category Expert"/>
    <s v="BWS/Q0605"/>
    <s v="Category Expert"/>
    <n v="7"/>
    <m/>
    <m/>
    <m/>
    <n v="14"/>
    <m/>
    <n v="14"/>
    <n v="1"/>
    <s v="Graduate"/>
    <m/>
    <m/>
    <n v="1062"/>
    <m/>
    <m/>
    <m/>
    <m/>
    <m/>
    <m/>
    <m/>
    <m/>
    <m/>
    <m/>
    <m/>
    <m/>
    <m/>
    <s v="No"/>
    <m/>
    <x v="2"/>
    <m/>
    <m/>
    <m/>
    <m/>
  </r>
  <r>
    <n v="491"/>
    <x v="4"/>
    <s v="Institute Head"/>
    <s v="BWS/Q0606"/>
    <s v="Institute Head"/>
    <n v="7"/>
    <m/>
    <m/>
    <m/>
    <n v="17"/>
    <m/>
    <n v="17"/>
    <n v="1"/>
    <s v="Graduate / Post Graduate"/>
    <m/>
    <m/>
    <n v="1280"/>
    <m/>
    <m/>
    <m/>
    <m/>
    <m/>
    <m/>
    <m/>
    <m/>
    <m/>
    <m/>
    <m/>
    <m/>
    <m/>
    <s v="No"/>
    <m/>
    <x v="2"/>
    <m/>
    <m/>
    <m/>
    <m/>
  </r>
  <r>
    <n v="492"/>
    <x v="4"/>
    <s v="Assistant Tattoo artist"/>
    <s v="BWS/Q0701"/>
    <s v="Assistant Tattoo artist"/>
    <n v="3"/>
    <m/>
    <m/>
    <m/>
    <n v="4"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m/>
    <s v="No"/>
    <m/>
    <x v="18"/>
    <m/>
    <m/>
    <m/>
    <m/>
  </r>
  <r>
    <n v="493"/>
    <x v="4"/>
    <s v="Tattoo artist"/>
    <s v="BWS/Q0702"/>
    <s v="Tattoo artist"/>
    <n v="5"/>
    <m/>
    <m/>
    <m/>
    <n v="7"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m/>
    <s v="No"/>
    <m/>
    <x v="2"/>
    <m/>
    <m/>
    <m/>
    <m/>
  </r>
  <r>
    <n v="494"/>
    <x v="4"/>
    <s v="Tattoo Trainer"/>
    <s v="BWS/Q0703"/>
    <s v="Tattoo Trainer"/>
    <n v="6"/>
    <m/>
    <m/>
    <m/>
    <n v="7"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m/>
    <s v="No"/>
    <m/>
    <x v="2"/>
    <m/>
    <m/>
    <m/>
    <m/>
  </r>
  <r>
    <n v="495"/>
    <x v="4"/>
    <s v="Senior Spa Therapist"/>
    <s v="BWS/Q1003"/>
    <s v="Senior Spa Therapist"/>
    <n v="5"/>
    <m/>
    <m/>
    <m/>
    <n v="5"/>
    <m/>
    <n v="5"/>
    <n v="1"/>
    <s v="8th Class"/>
    <m/>
    <m/>
    <n v="696"/>
    <m/>
    <m/>
    <m/>
    <m/>
    <m/>
    <m/>
    <m/>
    <m/>
    <m/>
    <m/>
    <m/>
    <m/>
    <m/>
    <s v="No"/>
    <m/>
    <x v="2"/>
    <m/>
    <m/>
    <m/>
    <m/>
  </r>
  <r>
    <n v="496"/>
    <x v="4"/>
    <s v="Spa Trainer"/>
    <s v="BWS/Q1004"/>
    <s v="Spa Trainer"/>
    <n v="6"/>
    <m/>
    <m/>
    <m/>
    <n v="5"/>
    <m/>
    <n v="5"/>
    <n v="1"/>
    <s v="10th Class"/>
    <m/>
    <m/>
    <n v="778"/>
    <m/>
    <m/>
    <m/>
    <m/>
    <m/>
    <m/>
    <m/>
    <m/>
    <m/>
    <m/>
    <m/>
    <m/>
    <m/>
    <s v="No"/>
    <m/>
    <x v="2"/>
    <m/>
    <m/>
    <m/>
    <m/>
  </r>
  <r>
    <n v="497"/>
    <x v="4"/>
    <s v="Senior Colorist"/>
    <s v="BWS/Q0209"/>
    <s v="Senior Colorist"/>
    <n v="5"/>
    <m/>
    <m/>
    <m/>
    <n v="14"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m/>
    <s v="No"/>
    <m/>
    <x v="2"/>
    <m/>
    <m/>
    <m/>
    <m/>
  </r>
  <r>
    <n v="498"/>
    <x v="4"/>
    <s v="Colorist"/>
    <s v="BWS/Q0208"/>
    <s v="Colorist"/>
    <n v="4"/>
    <m/>
    <m/>
    <m/>
    <n v="11"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m/>
    <s v="No"/>
    <m/>
    <x v="2"/>
    <m/>
    <m/>
    <m/>
    <m/>
  </r>
  <r>
    <n v="499"/>
    <x v="4"/>
    <s v="Fitness Manager"/>
    <s v="BWS/Q3007"/>
    <s v="Fitness Manager"/>
    <n v="6"/>
    <m/>
    <m/>
    <m/>
    <n v="13"/>
    <m/>
    <n v="13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0"/>
    <x v="4"/>
    <s v="Fitness Services Trainer"/>
    <s v="BWS/Q3008"/>
    <s v="Fitness Services Trainer"/>
    <n v="6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1"/>
    <x v="4"/>
    <s v="Fitness Services Internal Evaluator"/>
    <s v="BWS/Q3009"/>
    <s v="Fitness Services Internal Evaluator"/>
    <n v="7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2"/>
    <x v="4"/>
    <s v="Fitness Centre Head"/>
    <s v="BWS/Q3010"/>
    <s v="Fitness Centre Head"/>
    <n v="7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3"/>
    <x v="4"/>
    <s v="Group Fitness Trainer"/>
    <s v="BWS/Q3004"/>
    <s v="Group Fitness Trainer"/>
    <n v="4"/>
    <m/>
    <m/>
    <m/>
    <n v="9"/>
    <m/>
    <n v="9"/>
    <n v="1"/>
    <s v="10th Class ,Preferably"/>
    <m/>
    <m/>
    <m/>
    <m/>
    <m/>
    <m/>
    <m/>
    <m/>
    <m/>
    <m/>
    <s v="II"/>
    <s v="A, C"/>
    <m/>
    <m/>
    <m/>
    <m/>
    <s v="No"/>
    <m/>
    <x v="2"/>
    <m/>
    <m/>
    <m/>
    <m/>
  </r>
  <r>
    <n v="504"/>
    <x v="4"/>
    <s v="Group Training Manager"/>
    <s v="BWS/Q3005"/>
    <s v="Group Training Manager"/>
    <n v="5"/>
    <m/>
    <m/>
    <m/>
    <n v="9"/>
    <m/>
    <n v="9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5"/>
    <x v="4"/>
    <s v="Gym Assistant"/>
    <s v="BWS/Q3001"/>
    <s v="Gym Assistant"/>
    <n v="3"/>
    <m/>
    <m/>
    <m/>
    <n v="4"/>
    <m/>
    <n v="4"/>
    <n v="1"/>
    <s v="10th Class ,Preferably"/>
    <n v="105"/>
    <n v="45"/>
    <n v="150"/>
    <m/>
    <m/>
    <m/>
    <n v="50"/>
    <m/>
    <s v="Yes"/>
    <m/>
    <s v="II"/>
    <s v="A, C"/>
    <m/>
    <m/>
    <m/>
    <m/>
    <s v="No"/>
    <m/>
    <x v="18"/>
    <m/>
    <m/>
    <m/>
    <m/>
  </r>
  <r>
    <n v="506"/>
    <x v="4"/>
    <s v="Wellness Neurotherapist"/>
    <s v="BWS/Q2301"/>
    <s v="Wellness Neurotherapist"/>
    <n v="4"/>
    <m/>
    <m/>
    <m/>
    <n v="3"/>
    <m/>
    <n v="3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7"/>
    <x v="4"/>
    <s v="Senior Wellness Neurotherapist"/>
    <s v="BWS/Q2302"/>
    <s v="Senior Wellness Neurotherapist"/>
    <n v="5"/>
    <m/>
    <m/>
    <m/>
    <n v="5"/>
    <m/>
    <n v="5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8"/>
    <x v="4"/>
    <s v="Master Wellness Neurotherapist"/>
    <s v="BWS/Q2303"/>
    <s v="Master Wellness Neurotherapist"/>
    <n v="6"/>
    <m/>
    <m/>
    <m/>
    <n v="6"/>
    <m/>
    <n v="6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9"/>
    <x v="4"/>
    <s v="Junior Aromatherapist"/>
    <s v="BWS/Q2403"/>
    <s v="Junior Aromatherapist"/>
    <n v="4"/>
    <m/>
    <m/>
    <m/>
    <n v="4"/>
    <m/>
    <n v="4"/>
    <n v="1"/>
    <s v="12th Class, Preferably"/>
    <m/>
    <m/>
    <n v="74"/>
    <m/>
    <m/>
    <m/>
    <m/>
    <m/>
    <m/>
    <m/>
    <m/>
    <m/>
    <m/>
    <m/>
    <m/>
    <m/>
    <s v="No"/>
    <m/>
    <x v="2"/>
    <m/>
    <m/>
    <m/>
    <m/>
  </r>
  <r>
    <n v="510"/>
    <x v="4"/>
    <s v="Aromatherapist"/>
    <s v="BWS/Q2404"/>
    <s v="Aromatherapist"/>
    <n v="5"/>
    <m/>
    <m/>
    <m/>
    <n v="6"/>
    <m/>
    <n v="6"/>
    <n v="1"/>
    <s v="8th Class, Preferably"/>
    <m/>
    <m/>
    <n v="114"/>
    <m/>
    <m/>
    <m/>
    <m/>
    <m/>
    <m/>
    <m/>
    <m/>
    <m/>
    <m/>
    <m/>
    <m/>
    <m/>
    <s v="No"/>
    <m/>
    <x v="2"/>
    <m/>
    <m/>
    <m/>
    <m/>
  </r>
  <r>
    <n v="511"/>
    <x v="4"/>
    <s v="Yoga Trainer"/>
    <s v="BWS/Q2203"/>
    <s v="Yoga Trainer"/>
    <n v="5"/>
    <m/>
    <m/>
    <m/>
    <n v="8"/>
    <m/>
    <n v="8"/>
    <n v="1"/>
    <s v="10th Class, preferably"/>
    <m/>
    <m/>
    <m/>
    <m/>
    <m/>
    <m/>
    <m/>
    <m/>
    <m/>
    <m/>
    <s v="II"/>
    <s v="A, C"/>
    <m/>
    <m/>
    <m/>
    <m/>
    <s v="No"/>
    <m/>
    <x v="20"/>
    <m/>
    <m/>
    <m/>
    <m/>
  </r>
  <r>
    <n v="512"/>
    <x v="4"/>
    <s v="Yoga Instructor"/>
    <s v="BWS/Q2201"/>
    <s v="Yoga Instructor"/>
    <n v="4"/>
    <m/>
    <m/>
    <m/>
    <n v="4"/>
    <m/>
    <n v="4"/>
    <n v="1"/>
    <s v="Graduate Preferably"/>
    <n v="52"/>
    <n v="174"/>
    <n v="226"/>
    <m/>
    <m/>
    <m/>
    <m/>
    <m/>
    <s v="Yes"/>
    <s v="Yes"/>
    <s v="II"/>
    <s v="A, C"/>
    <s v="Added - June 2017"/>
    <s v="Added - June 2017"/>
    <m/>
    <m/>
    <s v="No"/>
    <m/>
    <x v="0"/>
    <m/>
    <m/>
    <m/>
    <m/>
  </r>
  <r>
    <n v="513"/>
    <x v="4"/>
    <s v="Senior Yoga Trainer"/>
    <s v="BWS/Q2205"/>
    <s v="Senior Yoga Trainer"/>
    <n v="6"/>
    <m/>
    <m/>
    <m/>
    <n v="8"/>
    <m/>
    <n v="8"/>
    <n v="1"/>
    <s v="Graduate Preferably"/>
    <m/>
    <m/>
    <m/>
    <m/>
    <m/>
    <m/>
    <m/>
    <m/>
    <m/>
    <m/>
    <s v="II"/>
    <s v="A, C"/>
    <m/>
    <m/>
    <m/>
    <m/>
    <s v="No"/>
    <m/>
    <x v="20"/>
    <m/>
    <m/>
    <m/>
    <m/>
  </r>
  <r>
    <n v="514"/>
    <x v="5"/>
    <s v="Mutual Fund Agent"/>
    <s v="BSC/Q0601"/>
    <s v="Mutual Fund Agent"/>
    <n v="4"/>
    <m/>
    <m/>
    <m/>
    <n v="4"/>
    <m/>
    <n v="4"/>
    <n v="1"/>
    <s v="Graduate"/>
    <n v="40"/>
    <n v="160"/>
    <n v="200"/>
    <m/>
    <m/>
    <m/>
    <m/>
    <m/>
    <s v="Yes"/>
    <s v="Yes"/>
    <s v="III"/>
    <s v="A"/>
    <s v="Yes"/>
    <s v="Yes-* Will be Replaced from 1-Apr-2018 by BSC/Q3802; 9th SC"/>
    <m/>
    <m/>
    <s v="Yes"/>
    <m/>
    <x v="2"/>
    <s v="Yes"/>
    <d v="2017-10-25T00:00:00"/>
    <d v="2018-03-31T00:00:00"/>
    <s v="QP revised to QP BSC/Q3802"/>
  </r>
  <r>
    <n v="515"/>
    <x v="5"/>
    <s v="Equity Dealer"/>
    <s v="BSC/Q0201"/>
    <s v="Equity Dealer"/>
    <n v="4"/>
    <m/>
    <m/>
    <m/>
    <n v="2"/>
    <m/>
    <n v="2"/>
    <n v="1"/>
    <s v="Graduate"/>
    <n v="30"/>
    <n v="130"/>
    <n v="160"/>
    <m/>
    <m/>
    <m/>
    <m/>
    <m/>
    <s v="Yes"/>
    <s v="Yes"/>
    <s v="III"/>
    <s v="A"/>
    <s v="Yes"/>
    <s v="Yes"/>
    <m/>
    <m/>
    <s v="Yes"/>
    <m/>
    <x v="21"/>
    <m/>
    <m/>
    <m/>
    <m/>
  </r>
  <r>
    <n v="516"/>
    <x v="5"/>
    <s v="Business Correspondent &amp; Business Facilitator"/>
    <s v="BSC/Q0301"/>
    <s v="Business Correspondent &amp; Business Facilitator"/>
    <n v="3"/>
    <m/>
    <m/>
    <m/>
    <n v="4"/>
    <m/>
    <n v="4"/>
    <n v="1"/>
    <s v="10th Class"/>
    <n v="30"/>
    <n v="120"/>
    <n v="150"/>
    <m/>
    <m/>
    <m/>
    <m/>
    <m/>
    <s v="Yes"/>
    <s v="Yes"/>
    <s v="III "/>
    <s v="A"/>
    <s v="Yes"/>
    <s v="Yes-* Will be Replaced from 1-Apr-2018 by BSC/Q8401; 9th SC"/>
    <m/>
    <s v="BAN705"/>
    <s v="Yes"/>
    <m/>
    <x v="2"/>
    <s v="Yes"/>
    <d v="2017-10-25T00:00:00"/>
    <d v="2018-03-31T00:00:00"/>
    <s v="QP revised to QP BSC/Q8401"/>
  </r>
  <r>
    <n v="517"/>
    <x v="5"/>
    <s v="Loan Approval Officer"/>
    <s v="BSC/Q0401"/>
    <s v="Loan Approval Officer"/>
    <n v="4"/>
    <m/>
    <m/>
    <m/>
    <n v="3"/>
    <m/>
    <n v="3"/>
    <n v="1"/>
    <s v="Graduate"/>
    <n v="30"/>
    <n v="120"/>
    <n v="150"/>
    <m/>
    <m/>
    <m/>
    <m/>
    <m/>
    <s v="Yes"/>
    <m/>
    <s v="III"/>
    <m/>
    <m/>
    <m/>
    <m/>
    <m/>
    <s v="Yes"/>
    <m/>
    <x v="2"/>
    <s v="Yes"/>
    <d v="2017-10-25T00:00:00"/>
    <d v="2018-03-31T00:00:00"/>
    <s v="QP revised to QP BSC/Q2301 and QP name revised to Manager Loan Approval"/>
  </r>
  <r>
    <n v="518"/>
    <x v="5"/>
    <s v="Life Insurance Agent"/>
    <s v="BSC/Q0101"/>
    <s v="Life Insurance Agent"/>
    <n v="4"/>
    <m/>
    <m/>
    <m/>
    <n v="4"/>
    <m/>
    <n v="4"/>
    <n v="1"/>
    <s v="10th Class"/>
    <n v="50"/>
    <n v="175"/>
    <n v="225"/>
    <m/>
    <m/>
    <m/>
    <m/>
    <m/>
    <s v="Yes"/>
    <s v="Yes"/>
    <s v="III"/>
    <s v="A"/>
    <s v="Yes"/>
    <s v="Yes-* Will be Replaced from 1-Apr-2018 by BSC/Q3801; 9th SC"/>
    <m/>
    <m/>
    <s v="Yes"/>
    <m/>
    <x v="2"/>
    <s v="Yes"/>
    <d v="2017-10-25T00:00:00"/>
    <d v="2018-03-31T00:00:00"/>
    <s v="QP revised to QP BSC/Q3801"/>
  </r>
  <r>
    <n v="519"/>
    <x v="5"/>
    <s v="Small and Medium Enterprise Officer (SME Officer)"/>
    <s v="BSC/Q0501"/>
    <s v="Small and Medium Enterprise Officer (SME Officer)"/>
    <n v="4"/>
    <m/>
    <m/>
    <m/>
    <n v="3"/>
    <m/>
    <n v="3"/>
    <n v="1"/>
    <s v="Graduate"/>
    <n v="30"/>
    <n v="100"/>
    <n v="130"/>
    <m/>
    <m/>
    <m/>
    <m/>
    <m/>
    <s v="Yes"/>
    <m/>
    <s v="III "/>
    <m/>
    <m/>
    <m/>
    <m/>
    <m/>
    <s v="Yes"/>
    <m/>
    <x v="2"/>
    <s v="Yes"/>
    <d v="2017-10-25T00:00:00"/>
    <d v="2018-03-31T00:00:00"/>
    <s v="QP revised to QP BSC/Q2302"/>
  </r>
  <r>
    <n v="520"/>
    <x v="5"/>
    <s v="Debt Recovery Agent"/>
    <s v="BSC/Q0701"/>
    <s v="Debt Recovery Agent"/>
    <n v="4"/>
    <m/>
    <m/>
    <m/>
    <n v="4"/>
    <m/>
    <n v="4"/>
    <n v="1"/>
    <s v="10th Class"/>
    <n v="30"/>
    <n v="130"/>
    <n v="160"/>
    <m/>
    <m/>
    <m/>
    <m/>
    <m/>
    <s v="Yes"/>
    <s v="Yes"/>
    <s v="III"/>
    <s v="A"/>
    <s v="Yes"/>
    <s v="Yes-*Will be Replaced from 1-Apr-2018 by BSC/Q2303; 9th SC"/>
    <m/>
    <m/>
    <s v="Yes"/>
    <m/>
    <x v="2"/>
    <s v="Yes"/>
    <d v="2017-10-25T00:00:00"/>
    <d v="2018-03-31T00:00:00"/>
    <s v="QP revised to QP BSC/Q2303"/>
  </r>
  <r>
    <n v="521"/>
    <x v="5"/>
    <s v="Accounts Executive (Accounts Payable &amp; Receivable)"/>
    <s v="BSC/Q0901"/>
    <s v="Accounts Executive (Accounts Payable &amp; Receivable)"/>
    <n v="4"/>
    <m/>
    <m/>
    <m/>
    <n v="11"/>
    <m/>
    <n v="11"/>
    <n v="1"/>
    <s v="Graduation in commerce or allied subjects/Diploma in commercial Practice"/>
    <n v="30"/>
    <n v="120"/>
    <n v="150"/>
    <m/>
    <m/>
    <m/>
    <m/>
    <m/>
    <s v="Yes"/>
    <s v="Yes"/>
    <s v="III"/>
    <s v="A"/>
    <s v="Yes"/>
    <s v="Yes-*EC-Will be replaced from 1Apr2018; 9th SC"/>
    <m/>
    <s v="BAN101"/>
    <s v="Yes"/>
    <m/>
    <x v="2"/>
    <m/>
    <d v="2017-10-25T00:00:00"/>
    <d v="2018-03-31T00:00:00"/>
    <s v="QP revised to QP BSC/Q8101"/>
  </r>
  <r>
    <n v="522"/>
    <x v="5"/>
    <s v="Accounts Executive (Recording, Reporting)"/>
    <s v="BSC/Q1001"/>
    <s v="Accounts Executive (Recording, Reporting)"/>
    <n v="4"/>
    <m/>
    <m/>
    <m/>
    <n v="6"/>
    <m/>
    <n v="6"/>
    <n v="1"/>
    <s v="Graduation in commerce or allied subjects/Diploma in commercial Practice"/>
    <n v="20"/>
    <n v="80"/>
    <n v="100"/>
    <m/>
    <m/>
    <m/>
    <m/>
    <m/>
    <s v="Yes"/>
    <m/>
    <s v="III "/>
    <m/>
    <m/>
    <m/>
    <s v="Addl Ready"/>
    <s v="BAN101"/>
    <s v="Yes"/>
    <m/>
    <x v="11"/>
    <m/>
    <m/>
    <m/>
    <s v="QP revised to QP BSC/Q8101"/>
  </r>
  <r>
    <n v="523"/>
    <x v="5"/>
    <s v="Accounts Executive (Payroll)"/>
    <s v="BSC/Q1201"/>
    <s v="Accounts Executive (Payroll)"/>
    <n v="4"/>
    <m/>
    <m/>
    <m/>
    <n v="7"/>
    <m/>
    <n v="7"/>
    <n v="1"/>
    <s v="Graduation in commerce or allied subjects/Diploma in commercial Practice"/>
    <n v="30"/>
    <n v="90"/>
    <n v="120"/>
    <m/>
    <m/>
    <m/>
    <m/>
    <m/>
    <s v="Yes"/>
    <m/>
    <s v="III "/>
    <m/>
    <m/>
    <m/>
    <s v="Addl Ready"/>
    <s v="BAN101"/>
    <s v="Yes"/>
    <m/>
    <x v="2"/>
    <m/>
    <m/>
    <m/>
    <s v="QP revised to QP BSC/Q8101"/>
  </r>
  <r>
    <n v="524"/>
    <x v="5"/>
    <s v="Accounts Executive (Statutory Compliance)"/>
    <s v="BSC/Q1101"/>
    <s v="Accounts Executive (Statutory Compliance)"/>
    <n v="4"/>
    <m/>
    <m/>
    <m/>
    <n v="3"/>
    <m/>
    <n v="3"/>
    <n v="1"/>
    <s v="Graduation in commerce or allied subjects/Diploma in commercial Practice"/>
    <m/>
    <m/>
    <n v="125"/>
    <m/>
    <m/>
    <m/>
    <m/>
    <m/>
    <m/>
    <m/>
    <s v="III "/>
    <m/>
    <m/>
    <m/>
    <m/>
    <s v="BAN101"/>
    <s v="Yes"/>
    <m/>
    <x v="11"/>
    <m/>
    <m/>
    <m/>
    <s v="QP revised to QP BSC/Q8101"/>
  </r>
  <r>
    <n v="525"/>
    <x v="5"/>
    <s v="Microfinance Executive"/>
    <s v="BSC/Q0801"/>
    <s v="Microfinance Executive"/>
    <n v="2"/>
    <m/>
    <m/>
    <m/>
    <n v="4"/>
    <m/>
    <n v="4"/>
    <n v="1"/>
    <s v="Middle School (Class VIII)"/>
    <n v="30"/>
    <n v="120"/>
    <n v="150"/>
    <m/>
    <m/>
    <m/>
    <m/>
    <m/>
    <s v="Yes"/>
    <m/>
    <s v="III "/>
    <m/>
    <m/>
    <m/>
    <m/>
    <m/>
    <s v="Yes"/>
    <m/>
    <x v="2"/>
    <s v="Yes"/>
    <d v="2017-10-25T00:00:00"/>
    <d v="2018-03-31T00:00:00"/>
    <m/>
  </r>
  <r>
    <n v="526"/>
    <x v="5"/>
    <s v="Goods &amp; Services Tax (GST)_x000a_Accounts Assistant"/>
    <s v="BSC/Q0910"/>
    <s v="Goods &amp; Services Tax (GST)_x000a_Accounts Assistant"/>
    <n v="4"/>
    <m/>
    <m/>
    <m/>
    <n v="2"/>
    <m/>
    <n v="2"/>
    <n v="1"/>
    <s v="Graduation in commerce or allied subject"/>
    <n v="53"/>
    <n v="47"/>
    <n v="100"/>
    <m/>
    <m/>
    <m/>
    <m/>
    <m/>
    <s v="Yes"/>
    <s v="Yes"/>
    <s v="III"/>
    <m/>
    <m/>
    <s v="*May be added from 1-Apr-2018; 9th SC"/>
    <s v="Cat 1(Phase 2)"/>
    <m/>
    <s v="No"/>
    <d v="2017-06-22T00:00:00"/>
    <x v="17"/>
    <m/>
    <m/>
    <m/>
    <m/>
  </r>
  <r>
    <n v="527"/>
    <x v="5"/>
    <s v="BFSI Process Lead"/>
    <s v="BSC/Q7101 "/>
    <s v="BFSI Process Lead"/>
    <n v="6"/>
    <m/>
    <m/>
    <m/>
    <n v="5"/>
    <m/>
    <n v="5"/>
    <n v="1"/>
    <s v="Graduate 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28"/>
    <x v="5"/>
    <s v="CASA Sales Manager"/>
    <s v="BSC/Q8404 "/>
    <s v="CASA Sales Manager"/>
    <n v="5"/>
    <m/>
    <m/>
    <m/>
    <n v="6"/>
    <m/>
    <n v="6"/>
    <n v="1"/>
    <s v="Graduate 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29"/>
    <x v="5"/>
    <s v="Financial Inclusion Officer"/>
    <s v="BSC/Q8405"/>
    <s v="Financial Inclusion Officer"/>
    <n v="6"/>
    <m/>
    <m/>
    <m/>
    <n v="5"/>
    <m/>
    <n v="5"/>
    <n v="1"/>
    <s v="12th pass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0"/>
    <x v="5"/>
    <s v="Front Desk Officer - Financial Institutions"/>
    <s v="BSC/Q2203"/>
    <s v="Front Desk Officer - Financial Institutions"/>
    <n v="4"/>
    <s v="Option"/>
    <n v="1"/>
    <s v="O1: Service microfinance transaction  points"/>
    <n v="4"/>
    <n v="1"/>
    <n v="5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1"/>
    <x v="5"/>
    <s v="Loan Processing Officer"/>
    <s v="BSC/Q2304 "/>
    <s v="Loan Processing Officer"/>
    <n v="5"/>
    <s v="Option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s v="Yes"/>
    <m/>
    <s v="III"/>
    <s v="C"/>
    <m/>
    <s v="*May be added from 1-Apr-2018; 9th SC"/>
    <m/>
    <m/>
    <s v="No"/>
    <d v="2017-08-23T00:00:00"/>
    <x v="8"/>
    <m/>
    <m/>
    <m/>
    <m/>
  </r>
  <r>
    <n v="532"/>
    <x v="5"/>
    <s v="Operations Executive - Lending"/>
    <s v="BSC/Q2202 "/>
    <s v="Operations Executive - Lending"/>
    <n v="4"/>
    <m/>
    <m/>
    <m/>
    <n v="6"/>
    <m/>
    <n v="6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3"/>
    <x v="5"/>
    <s v="Process Executive - Financial Institutions"/>
    <s v="BSC/Q5201 "/>
    <s v="Process Executive - Financial Institutions"/>
    <n v="4"/>
    <s v="Option"/>
    <n v="1"/>
    <s v="O1: Outsourced BFSI Processing "/>
    <n v="5"/>
    <n v="1"/>
    <n v="6"/>
    <n v="1"/>
    <s v="12th pass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4"/>
    <x v="5"/>
    <s v="Research Officer - Financial Institutions"/>
    <s v="BSC/Q5401 "/>
    <s v="Research Officer - Financial Institutions"/>
    <n v="5"/>
    <m/>
    <m/>
    <m/>
    <n v="7"/>
    <m/>
    <n v="7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5"/>
    <x v="5"/>
    <s v="Insolvency Associate"/>
    <s v="BSC/Q8202"/>
    <s v="Insolvency Associate"/>
    <n v="5"/>
    <m/>
    <m/>
    <m/>
    <n v="4"/>
    <m/>
    <n v="4"/>
    <n v="1"/>
    <s v="Graduate"/>
    <n v="180"/>
    <n v="170"/>
    <n v="350"/>
    <m/>
    <m/>
    <m/>
    <m/>
    <m/>
    <s v="Yes"/>
    <m/>
    <s v="III"/>
    <s v="C"/>
    <m/>
    <m/>
    <m/>
    <m/>
    <s v="No"/>
    <d v="2017-08-23T00:00:00"/>
    <x v="22"/>
    <m/>
    <m/>
    <m/>
    <m/>
  </r>
  <r>
    <n v="536"/>
    <x v="5"/>
    <s v="Dealer - Financial Institutions"/>
    <s v="BSC/Q5102"/>
    <s v="Dealer - Financial Institutions"/>
    <n v="5"/>
    <m/>
    <m/>
    <m/>
    <n v="5"/>
    <m/>
    <n v="5"/>
    <n v="1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m/>
  </r>
  <r>
    <n v="537"/>
    <x v="6"/>
    <s v="Assistant Manual Metal Arc Welder"/>
    <s v="CSC/Q0202"/>
    <s v="Assistant Manual Metal Arc Welder"/>
    <n v="2"/>
    <m/>
    <m/>
    <m/>
    <n v="4"/>
    <m/>
    <n v="4"/>
    <n v="1"/>
    <s v="5th Class"/>
    <n v="120"/>
    <n v="230"/>
    <n v="350"/>
    <m/>
    <m/>
    <m/>
    <m/>
    <m/>
    <s v="Yes"/>
    <m/>
    <s v="I"/>
    <m/>
    <m/>
    <m/>
    <m/>
    <m/>
    <s v="Yes"/>
    <m/>
    <x v="23"/>
    <m/>
    <m/>
    <m/>
    <m/>
  </r>
  <r>
    <n v="538"/>
    <x v="6"/>
    <s v="Assistant Oxy fuel gas cutter"/>
    <s v="CSC/Q0201"/>
    <s v="Assistant Oxy fuel gas cutter"/>
    <n v="2"/>
    <m/>
    <m/>
    <m/>
    <n v="3"/>
    <m/>
    <n v="3"/>
    <n v="1"/>
    <s v="5th Class"/>
    <m/>
    <m/>
    <n v="300"/>
    <m/>
    <m/>
    <m/>
    <m/>
    <m/>
    <m/>
    <m/>
    <s v="I"/>
    <m/>
    <m/>
    <m/>
    <m/>
    <m/>
    <s v="Yes"/>
    <m/>
    <x v="11"/>
    <m/>
    <m/>
    <m/>
    <m/>
  </r>
  <r>
    <n v="539"/>
    <x v="6"/>
    <s v="Assistant Tungsten Inert Gas Welder"/>
    <s v="CSC/Q0212"/>
    <s v="Assistant Tungsten Inert Gas Welder"/>
    <n v="4"/>
    <m/>
    <m/>
    <m/>
    <n v="3"/>
    <m/>
    <n v="3"/>
    <n v="1"/>
    <s v="5th Class"/>
    <m/>
    <m/>
    <n v="260"/>
    <m/>
    <m/>
    <m/>
    <m/>
    <m/>
    <m/>
    <m/>
    <s v="I"/>
    <s v="B, C"/>
    <m/>
    <m/>
    <m/>
    <m/>
    <s v="No"/>
    <m/>
    <x v="11"/>
    <m/>
    <m/>
    <m/>
    <m/>
  </r>
  <r>
    <n v="540"/>
    <x v="6"/>
    <s v="Calibration Technician"/>
    <s v="CSC/Q0801"/>
    <s v="Calibration Technician"/>
    <n v="4"/>
    <m/>
    <m/>
    <m/>
    <n v="4"/>
    <m/>
    <n v="4"/>
    <n v="1"/>
    <s v="Diploma(10+) – Mechanical, Electrical, Electronic / Mechatronics"/>
    <m/>
    <m/>
    <n v="400"/>
    <m/>
    <m/>
    <m/>
    <m/>
    <m/>
    <m/>
    <m/>
    <s v="I"/>
    <m/>
    <m/>
    <m/>
    <m/>
    <m/>
    <s v="No"/>
    <m/>
    <x v="4"/>
    <m/>
    <m/>
    <m/>
    <m/>
  </r>
  <r>
    <n v="541"/>
    <x v="6"/>
    <s v="CNC Operator - Grinding Machine Centre"/>
    <s v="CSC/Q0117"/>
    <s v="CNC Operator - Grinding Machine Centre"/>
    <n v="3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42"/>
    <x v="6"/>
    <s v="CNC Operator - Turning"/>
    <s v="CSC/Q0115"/>
    <s v="CNC Operator - Turning"/>
    <n v="3"/>
    <m/>
    <m/>
    <m/>
    <n v="3"/>
    <m/>
    <n v="3"/>
    <n v="1"/>
    <s v="10th Class"/>
    <n v="140"/>
    <n v="260"/>
    <n v="400"/>
    <m/>
    <m/>
    <m/>
    <m/>
    <m/>
    <s v="Yes"/>
    <s v="Yes"/>
    <s v="I"/>
    <s v="A"/>
    <s v="Yes"/>
    <s v="Yes"/>
    <m/>
    <m/>
    <s v="Yes"/>
    <m/>
    <x v="3"/>
    <m/>
    <m/>
    <m/>
    <m/>
  </r>
  <r>
    <n v="543"/>
    <x v="6"/>
    <s v="CNC Operator - Vertical Machining Centre"/>
    <s v="CSC/Q0116"/>
    <s v="CNC Operator - Vertical Machining Centre"/>
    <n v="3"/>
    <m/>
    <m/>
    <m/>
    <n v="3"/>
    <m/>
    <n v="3"/>
    <n v="1"/>
    <s v="10th Class"/>
    <m/>
    <m/>
    <n v="400"/>
    <m/>
    <m/>
    <m/>
    <m/>
    <m/>
    <m/>
    <m/>
    <s v="I"/>
    <m/>
    <m/>
    <m/>
    <m/>
    <s v="MAN704"/>
    <s v="No"/>
    <m/>
    <x v="3"/>
    <m/>
    <m/>
    <m/>
    <m/>
  </r>
  <r>
    <n v="544"/>
    <x v="6"/>
    <s v="CNC Programmer "/>
    <s v="CSC/Q0401"/>
    <s v="CNC Programmer "/>
    <n v="4"/>
    <m/>
    <m/>
    <m/>
    <n v="3"/>
    <m/>
    <n v="3"/>
    <n v="1"/>
    <s v="Diploma in Mechanical Engineering"/>
    <n v="140"/>
    <n v="310"/>
    <n v="450"/>
    <m/>
    <m/>
    <m/>
    <m/>
    <m/>
    <s v="Yes"/>
    <m/>
    <s v="I"/>
    <m/>
    <m/>
    <m/>
    <m/>
    <m/>
    <s v="No"/>
    <m/>
    <x v="3"/>
    <m/>
    <m/>
    <m/>
    <m/>
  </r>
  <r>
    <n v="545"/>
    <x v="6"/>
    <s v="CNC Setter cum operator - Electric Discharge Machine (Spark Erosion) "/>
    <s v="CSC/Q0121"/>
    <s v="CNC Setter cum operator - Electric Discharge Machine (Spark Erosion) "/>
    <n v="4"/>
    <m/>
    <m/>
    <m/>
    <n v="4"/>
    <m/>
    <n v="4"/>
    <n v="1"/>
    <s v="12th Class"/>
    <n v="94"/>
    <n v="306"/>
    <n v="400"/>
    <m/>
    <m/>
    <m/>
    <m/>
    <m/>
    <s v="Yes"/>
    <m/>
    <s v="I"/>
    <m/>
    <m/>
    <m/>
    <s v="Addl Ready"/>
    <m/>
    <s v="No"/>
    <m/>
    <x v="4"/>
    <m/>
    <m/>
    <m/>
    <m/>
  </r>
  <r>
    <n v="546"/>
    <x v="6"/>
    <s v="CNC Setter cum operator - Turning"/>
    <s v="CSC/Q0120"/>
    <s v="CNC Setter cum operator - Turning"/>
    <n v="4"/>
    <m/>
    <m/>
    <m/>
    <n v="4"/>
    <m/>
    <n v="4"/>
    <n v="1"/>
    <s v="10th Class"/>
    <m/>
    <m/>
    <n v="560"/>
    <m/>
    <m/>
    <m/>
    <m/>
    <m/>
    <m/>
    <m/>
    <s v="I"/>
    <s v="B, C"/>
    <m/>
    <m/>
    <m/>
    <s v="MAN702"/>
    <s v="No"/>
    <m/>
    <x v="24"/>
    <m/>
    <m/>
    <m/>
    <m/>
  </r>
  <r>
    <n v="547"/>
    <x v="6"/>
    <s v="CNC Setter cum operator - Vertical Machining Centre"/>
    <s v="CSC/Q0123"/>
    <s v="CNC Setter cum operator - Vertical Machining Centre"/>
    <n v="5"/>
    <m/>
    <m/>
    <m/>
    <n v="4"/>
    <m/>
    <n v="4"/>
    <n v="1"/>
    <s v="10th Class"/>
    <m/>
    <m/>
    <n v="600"/>
    <m/>
    <m/>
    <m/>
    <m/>
    <m/>
    <m/>
    <m/>
    <s v="I"/>
    <m/>
    <m/>
    <m/>
    <m/>
    <m/>
    <s v="No"/>
    <m/>
    <x v="24"/>
    <m/>
    <m/>
    <m/>
    <m/>
  </r>
  <r>
    <n v="548"/>
    <x v="6"/>
    <s v="Designer - mechanical"/>
    <s v="CSC/Q0405"/>
    <s v="Designer - mechanical"/>
    <n v="5"/>
    <m/>
    <m/>
    <m/>
    <n v="7"/>
    <m/>
    <n v="7"/>
    <n v="1"/>
    <s v="Diploma - Mechanical Engineering, Degree preferred"/>
    <m/>
    <m/>
    <n v="400"/>
    <m/>
    <m/>
    <m/>
    <m/>
    <m/>
    <m/>
    <m/>
    <s v="I"/>
    <m/>
    <m/>
    <m/>
    <m/>
    <m/>
    <s v="No"/>
    <m/>
    <x v="4"/>
    <m/>
    <m/>
    <m/>
    <m/>
  </r>
  <r>
    <n v="549"/>
    <x v="6"/>
    <s v="Draughtsman - Civil"/>
    <s v="CSC/Q0404"/>
    <s v="Draughtsman - Civil"/>
    <n v="4"/>
    <m/>
    <m/>
    <m/>
    <n v="3"/>
    <m/>
    <n v="3"/>
    <n v="1"/>
    <s v="Diploma – Civil Engineering"/>
    <m/>
    <m/>
    <n v="300"/>
    <m/>
    <m/>
    <m/>
    <m/>
    <m/>
    <m/>
    <m/>
    <s v="I"/>
    <m/>
    <m/>
    <m/>
    <m/>
    <m/>
    <s v="No"/>
    <m/>
    <x v="11"/>
    <m/>
    <m/>
    <m/>
    <m/>
  </r>
  <r>
    <n v="550"/>
    <x v="6"/>
    <s v="Draughtsman - Mechanical"/>
    <s v="CSC/Q0402"/>
    <s v="Draughtsman - Mechanical"/>
    <n v="4"/>
    <m/>
    <m/>
    <m/>
    <n v="3"/>
    <m/>
    <n v="3"/>
    <n v="1"/>
    <s v="10th Class"/>
    <n v="100"/>
    <n v="300"/>
    <n v="400"/>
    <m/>
    <m/>
    <m/>
    <m/>
    <m/>
    <s v="Yes"/>
    <s v="Yes"/>
    <s v="I"/>
    <s v="A"/>
    <s v="Yes"/>
    <s v="Yes"/>
    <m/>
    <m/>
    <s v="Yes"/>
    <m/>
    <x v="3"/>
    <m/>
    <m/>
    <m/>
    <m/>
  </r>
  <r>
    <n v="551"/>
    <x v="6"/>
    <s v="Draughtsman - Piping"/>
    <s v="CSC/Q0403"/>
    <s v="Draughtsman - Piping"/>
    <n v="4"/>
    <m/>
    <m/>
    <m/>
    <n v="3"/>
    <m/>
    <n v="3"/>
    <n v="1"/>
    <s v="Diploma - Mechanical Engineering"/>
    <m/>
    <m/>
    <n v="300"/>
    <m/>
    <m/>
    <m/>
    <m/>
    <m/>
    <m/>
    <m/>
    <s v="I"/>
    <m/>
    <m/>
    <m/>
    <m/>
    <m/>
    <s v="No"/>
    <m/>
    <x v="11"/>
    <m/>
    <m/>
    <m/>
    <m/>
  </r>
  <r>
    <n v="552"/>
    <x v="6"/>
    <s v="Electroplating Operator"/>
    <s v="CSC/Q0701"/>
    <s v="Electroplating Operator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53"/>
    <x v="6"/>
    <s v="Fitter – Electrical and Electronic Assembly"/>
    <s v="CSC/Q0305"/>
    <s v="Fitter – Electrical and Electronic Assembly"/>
    <n v="3"/>
    <m/>
    <m/>
    <m/>
    <n v="4"/>
    <m/>
    <n v="4"/>
    <n v="1"/>
    <s v="Diploma(10+) - Electrical or Electronics"/>
    <n v="150"/>
    <n v="350"/>
    <n v="500"/>
    <m/>
    <m/>
    <m/>
    <m/>
    <m/>
    <s v="Yes"/>
    <s v="Yes"/>
    <s v="I"/>
    <s v="A"/>
    <s v="Yes"/>
    <s v="Yes"/>
    <m/>
    <m/>
    <s v="Yes"/>
    <m/>
    <x v="3"/>
    <m/>
    <m/>
    <m/>
    <m/>
  </r>
  <r>
    <n v="554"/>
    <x v="6"/>
    <s v="Fitter - Fabrication"/>
    <s v="CSC/Q0303"/>
    <s v="Fitter - Fabrication"/>
    <n v="3"/>
    <m/>
    <m/>
    <m/>
    <n v="5"/>
    <m/>
    <n v="5"/>
    <n v="1"/>
    <s v="10th Class"/>
    <n v="140"/>
    <n v="360"/>
    <n v="500"/>
    <m/>
    <m/>
    <m/>
    <m/>
    <m/>
    <s v="Yes"/>
    <s v="Yes"/>
    <s v="I"/>
    <s v="A"/>
    <s v="Yes"/>
    <s v="Yes"/>
    <m/>
    <m/>
    <s v="Yes"/>
    <m/>
    <x v="24"/>
    <m/>
    <m/>
    <m/>
    <m/>
  </r>
  <r>
    <n v="555"/>
    <x v="6"/>
    <s v="Fitter – Mechanical Assembly"/>
    <s v="CSC/Q0304"/>
    <s v="Fitter – Mechanical Assembly"/>
    <n v="3"/>
    <m/>
    <m/>
    <m/>
    <n v="3"/>
    <m/>
    <n v="3"/>
    <n v="1"/>
    <s v="10th Class"/>
    <n v="150"/>
    <n v="350"/>
    <n v="500"/>
    <m/>
    <m/>
    <m/>
    <m/>
    <m/>
    <s v="Yes"/>
    <s v="Yes"/>
    <s v="I"/>
    <s v="A"/>
    <s v="Yes"/>
    <s v="Yes"/>
    <m/>
    <m/>
    <s v="Yes"/>
    <m/>
    <x v="23"/>
    <m/>
    <m/>
    <m/>
    <m/>
  </r>
  <r>
    <n v="556"/>
    <x v="6"/>
    <s v="Flux Cored Arc Welder (Semi-Automatic)"/>
    <s v="CSC/Q0205"/>
    <s v="Flux Cored Arc Welder (Semi-Automatic)"/>
    <n v="4"/>
    <m/>
    <m/>
    <m/>
    <n v="6"/>
    <m/>
    <n v="6"/>
    <n v="1"/>
    <s v="10th Class"/>
    <m/>
    <m/>
    <n v="660"/>
    <m/>
    <m/>
    <m/>
    <m/>
    <m/>
    <m/>
    <m/>
    <s v="I"/>
    <s v="B, C"/>
    <m/>
    <m/>
    <m/>
    <m/>
    <s v="No"/>
    <m/>
    <x v="23"/>
    <m/>
    <m/>
    <m/>
    <m/>
  </r>
  <r>
    <n v="557"/>
    <x v="6"/>
    <s v="Forger"/>
    <s v="CSC/Q1101"/>
    <s v="Forger"/>
    <n v="3"/>
    <m/>
    <m/>
    <m/>
    <n v="4"/>
    <m/>
    <n v="4"/>
    <n v="1"/>
    <s v="10th Class"/>
    <m/>
    <m/>
    <n v="400"/>
    <m/>
    <m/>
    <m/>
    <m/>
    <m/>
    <m/>
    <m/>
    <s v="I"/>
    <m/>
    <m/>
    <m/>
    <m/>
    <m/>
    <s v="No"/>
    <m/>
    <x v="11"/>
    <m/>
    <m/>
    <m/>
    <m/>
  </r>
  <r>
    <n v="558"/>
    <x v="6"/>
    <s v="Grinder-Hand &amp; Hand Held Power Tools"/>
    <s v="CSC/Q0302"/>
    <s v="Grinder-Hand &amp; Hand Held Power Tools"/>
    <n v="2"/>
    <m/>
    <m/>
    <m/>
    <n v="3"/>
    <m/>
    <n v="3"/>
    <n v="1"/>
    <s v="8th Class"/>
    <n v="110"/>
    <n v="240"/>
    <n v="350"/>
    <m/>
    <m/>
    <m/>
    <m/>
    <m/>
    <s v="Yes"/>
    <m/>
    <s v="I"/>
    <m/>
    <m/>
    <m/>
    <m/>
    <m/>
    <s v="No"/>
    <m/>
    <x v="23"/>
    <m/>
    <m/>
    <m/>
    <m/>
  </r>
  <r>
    <n v="559"/>
    <x v="6"/>
    <s v="Heat Treatment Operator"/>
    <s v="CSC/Q1001"/>
    <s v="Heat Treatment Operator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60"/>
    <x v="6"/>
    <s v="Lab Technician - Metal Testing"/>
    <s v="CSC/Q0602"/>
    <s v="Lab Technician - Metal Testing"/>
    <n v="4"/>
    <m/>
    <m/>
    <m/>
    <n v="3"/>
    <m/>
    <n v="3"/>
    <n v="1"/>
    <s v="Technical Diploma (eg. mechanical, metallurgy, etc.)"/>
    <m/>
    <m/>
    <n v="450"/>
    <m/>
    <m/>
    <m/>
    <m/>
    <m/>
    <m/>
    <m/>
    <s v="I"/>
    <m/>
    <m/>
    <m/>
    <m/>
    <m/>
    <s v="No"/>
    <m/>
    <x v="3"/>
    <m/>
    <m/>
    <m/>
    <m/>
  </r>
  <r>
    <n v="561"/>
    <x v="6"/>
    <s v="Lab Technician - Radiographic testing"/>
    <s v="CSC/Q0603"/>
    <s v="Lab Technician - Radiographic testing"/>
    <n v="4"/>
    <m/>
    <m/>
    <m/>
    <n v="3"/>
    <m/>
    <n v="3"/>
    <n v="1"/>
    <s v="Technical Diploma (Mechanical, Chemical, Metallurgy, etc.)"/>
    <m/>
    <m/>
    <n v="300"/>
    <m/>
    <m/>
    <m/>
    <m/>
    <m/>
    <m/>
    <m/>
    <s v="I"/>
    <m/>
    <m/>
    <m/>
    <m/>
    <m/>
    <s v="No"/>
    <m/>
    <x v="11"/>
    <m/>
    <m/>
    <m/>
    <m/>
  </r>
  <r>
    <n v="562"/>
    <x v="6"/>
    <s v="Maintenance Fitter - Mechanical"/>
    <s v="CSC/Q0901"/>
    <s v="Maintenance Fitter - Mechanical"/>
    <n v="4"/>
    <m/>
    <m/>
    <m/>
    <n v="3"/>
    <m/>
    <n v="3"/>
    <n v="1"/>
    <s v="12th Class"/>
    <m/>
    <m/>
    <n v="260"/>
    <m/>
    <m/>
    <m/>
    <m/>
    <m/>
    <m/>
    <m/>
    <s v="I"/>
    <s v="C"/>
    <m/>
    <m/>
    <m/>
    <m/>
    <s v="No"/>
    <m/>
    <x v="4"/>
    <m/>
    <m/>
    <m/>
    <m/>
  </r>
  <r>
    <n v="563"/>
    <x v="6"/>
    <s v="Manual Metal Arc Welding/Shielded Metal Arc Welding Welder"/>
    <s v="CSC/Q0204"/>
    <s v="Manual Metal Arc Welding/Shielded Metal Arc Welding Welder"/>
    <n v="3"/>
    <m/>
    <m/>
    <m/>
    <n v="4"/>
    <m/>
    <n v="4"/>
    <n v="1"/>
    <s v="10th Class"/>
    <n v="150"/>
    <n v="350"/>
    <n v="500"/>
    <m/>
    <m/>
    <m/>
    <m/>
    <m/>
    <s v="Yes"/>
    <s v="Yes"/>
    <s v="I"/>
    <s v="A"/>
    <s v="Yes"/>
    <s v="Yes"/>
    <m/>
    <m/>
    <s v="Yes"/>
    <m/>
    <x v="23"/>
    <m/>
    <m/>
    <m/>
    <m/>
  </r>
  <r>
    <n v="564"/>
    <x v="6"/>
    <s v="Metal Inert Gas / Metal Active Gas /Gas Metal Arc Welder (MIG/MAG/GMAW)"/>
    <s v="CSC/Q0209"/>
    <s v="Metal Inert Gas / Metal Active Gas /Gas Metal Arc Welder (MIG/MAG/GMAW)"/>
    <n v="4"/>
    <m/>
    <m/>
    <m/>
    <n v="6"/>
    <m/>
    <n v="6"/>
    <n v="1"/>
    <s v="10th Class"/>
    <n v="155"/>
    <n v="445"/>
    <n v="600"/>
    <m/>
    <m/>
    <m/>
    <m/>
    <m/>
    <s v="Yes"/>
    <s v="Yes"/>
    <s v="I"/>
    <s v="B, C"/>
    <s v="Added - June 2017"/>
    <s v="Added - June 2017"/>
    <m/>
    <s v="FAB701, FAB703, FAB704"/>
    <s v="No"/>
    <m/>
    <x v="24"/>
    <m/>
    <m/>
    <m/>
    <m/>
  </r>
  <r>
    <n v="565"/>
    <x v="6"/>
    <s v="Operator - Broaching Machine"/>
    <s v="CSC/Q0114"/>
    <s v="Operator - Broaching Machine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66"/>
    <x v="6"/>
    <s v="Operator - CNC Electric Discharge Machine (Spark Erosion)"/>
    <s v="CSC/Q0118"/>
    <s v="Operator - CNC Electric Discharge Machine (Spark Erosion)"/>
    <n v="3"/>
    <m/>
    <m/>
    <m/>
    <n v="3"/>
    <m/>
    <n v="3"/>
    <n v="1"/>
    <s v="12th Class"/>
    <m/>
    <m/>
    <n v="400"/>
    <m/>
    <m/>
    <m/>
    <m/>
    <m/>
    <m/>
    <m/>
    <s v="I"/>
    <m/>
    <m/>
    <m/>
    <m/>
    <m/>
    <s v="No"/>
    <m/>
    <x v="3"/>
    <m/>
    <m/>
    <m/>
    <m/>
  </r>
  <r>
    <n v="567"/>
    <x v="6"/>
    <s v="Operator - Conventional Milling"/>
    <s v="CSC/Q0108"/>
    <s v="Operator - Conventional Milling"/>
    <n v="2"/>
    <m/>
    <m/>
    <m/>
    <n v="3"/>
    <m/>
    <n v="3"/>
    <n v="1"/>
    <s v="10th Class"/>
    <m/>
    <m/>
    <n v="400"/>
    <m/>
    <m/>
    <m/>
    <m/>
    <m/>
    <m/>
    <m/>
    <s v="I"/>
    <m/>
    <m/>
    <m/>
    <m/>
    <s v="MAN703"/>
    <s v="No"/>
    <m/>
    <x v="24"/>
    <m/>
    <m/>
    <m/>
    <m/>
  </r>
  <r>
    <n v="568"/>
    <x v="6"/>
    <s v="Operator - Conventional Surface Grinding Machines"/>
    <s v="CSC/Q0109"/>
    <s v="Operator - Conventional Surface Grinding Machines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69"/>
    <x v="6"/>
    <s v="Operator - Conventional Turning"/>
    <s v="CSC/Q0110"/>
    <s v="Operator - Conventional Turning"/>
    <n v="2"/>
    <m/>
    <m/>
    <m/>
    <n v="3"/>
    <m/>
    <n v="3"/>
    <n v="1"/>
    <s v="10th Class"/>
    <n v="120"/>
    <n v="330"/>
    <n v="450"/>
    <m/>
    <m/>
    <m/>
    <m/>
    <m/>
    <s v="Yes"/>
    <m/>
    <s v="I"/>
    <m/>
    <m/>
    <m/>
    <m/>
    <s v="MAN701"/>
    <s v="Yes"/>
    <m/>
    <x v="24"/>
    <m/>
    <m/>
    <m/>
    <m/>
  </r>
  <r>
    <n v="570"/>
    <x v="6"/>
    <s v="Operator - Non-Conventional Electric Discharge Machine (Spark Erosion)"/>
    <s v="CSC/Q0119"/>
    <s v="Operator - Non-Conventional Electric Discharge Machine (Spark Erosion)"/>
    <n v="3"/>
    <m/>
    <m/>
    <m/>
    <n v="3"/>
    <m/>
    <n v="3"/>
    <n v="1"/>
    <s v="10th Class"/>
    <m/>
    <m/>
    <n v="400"/>
    <m/>
    <m/>
    <m/>
    <m/>
    <m/>
    <m/>
    <m/>
    <s v="I"/>
    <m/>
    <m/>
    <m/>
    <m/>
    <m/>
    <s v="No"/>
    <m/>
    <x v="3"/>
    <m/>
    <m/>
    <m/>
    <m/>
  </r>
  <r>
    <n v="571"/>
    <x v="6"/>
    <s v="Operator - Plate Bending Machine"/>
    <s v="CSC/Q0112"/>
    <s v="Operator - Plate Bending Machine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11"/>
    <m/>
    <m/>
    <m/>
    <m/>
  </r>
  <r>
    <n v="572"/>
    <x v="6"/>
    <s v="Operator - Shot Blasting and Grit Blasting"/>
    <s v="CSC/Q0111"/>
    <s v="Operator - Shot Blasting and Grit Blasting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73"/>
    <x v="6"/>
    <s v="Operator - Boring Machine "/>
    <s v="CSC/Q0107"/>
    <s v="Operator - Boring Machine 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4"/>
    <x v="6"/>
    <s v="Oxy Fuel Gas Cutter"/>
    <s v="CSC/Q0203"/>
    <s v="Oxy Fuel Gas Cutter"/>
    <n v="3"/>
    <m/>
    <m/>
    <m/>
    <n v="3"/>
    <m/>
    <n v="3"/>
    <n v="1"/>
    <s v="5th Class"/>
    <m/>
    <m/>
    <n v="300"/>
    <m/>
    <m/>
    <m/>
    <m/>
    <m/>
    <m/>
    <m/>
    <s v="I"/>
    <m/>
    <m/>
    <m/>
    <m/>
    <m/>
    <s v="No"/>
    <m/>
    <x v="11"/>
    <m/>
    <m/>
    <m/>
    <m/>
  </r>
  <r>
    <n v="575"/>
    <x v="6"/>
    <s v="Painting Technician (Spray Painting)"/>
    <s v="CSC/Q0702"/>
    <s v="Painting Technician (Spray Painting)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6"/>
    <x v="6"/>
    <s v="Plasma Cutter Manual"/>
    <s v="CSC/Q0207"/>
    <s v="Plasma Cutter Manual"/>
    <n v="3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11"/>
    <m/>
    <m/>
    <m/>
    <m/>
  </r>
  <r>
    <n v="577"/>
    <x v="6"/>
    <s v="Polisher - Machine"/>
    <s v="CSC/Q0113"/>
    <s v="Polisher - Machine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8"/>
    <x v="6"/>
    <s v="Polisher - Manual"/>
    <s v="CSC/Q0703"/>
    <s v="Polisher - Manual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79"/>
    <x v="6"/>
    <s v="Production Engineer"/>
    <s v="CSC/Q1201"/>
    <s v="Production Engineer"/>
    <n v="5"/>
    <m/>
    <m/>
    <m/>
    <n v="3"/>
    <m/>
    <n v="3"/>
    <n v="1"/>
    <s v="Diploma – Mechanical/Production, Degree preferred"/>
    <m/>
    <m/>
    <n v="300"/>
    <m/>
    <m/>
    <m/>
    <m/>
    <m/>
    <m/>
    <m/>
    <s v="I"/>
    <m/>
    <m/>
    <m/>
    <m/>
    <m/>
    <s v="No"/>
    <m/>
    <x v="4"/>
    <m/>
    <m/>
    <m/>
    <m/>
  </r>
  <r>
    <n v="580"/>
    <x v="6"/>
    <s v="Quality Inspector-Forged, Casted or Machined Components"/>
    <s v="CSC/Q0601"/>
    <s v="Quality Inspector-Forged, Casted or Machined Components"/>
    <n v="4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4"/>
    <m/>
    <m/>
    <m/>
    <m/>
  </r>
  <r>
    <n v="581"/>
    <x v="6"/>
    <s v="Resistance Spot Welding Machine Operator"/>
    <s v="CSC/Q0206"/>
    <s v="Resistance Spot Welding Machine Operator"/>
    <n v="3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82"/>
    <x v="6"/>
    <s v="Senior Manual Metal Arc Welder "/>
    <s v="CSC/Q0208"/>
    <s v="Senior Manual Metal Arc Welder "/>
    <n v="4"/>
    <m/>
    <m/>
    <m/>
    <n v="5"/>
    <m/>
    <n v="5"/>
    <n v="1"/>
    <s v="10th Class"/>
    <m/>
    <m/>
    <n v="610"/>
    <m/>
    <m/>
    <m/>
    <m/>
    <m/>
    <m/>
    <m/>
    <s v="I"/>
    <s v="B, C"/>
    <m/>
    <m/>
    <m/>
    <s v="FAB708"/>
    <s v="No"/>
    <m/>
    <x v="23"/>
    <m/>
    <m/>
    <m/>
    <m/>
  </r>
  <r>
    <n v="583"/>
    <x v="6"/>
    <s v="Service Engineer - Breakdown Service"/>
    <s v="CSC/Q0503"/>
    <s v="Service Engineer - Breakdown Service"/>
    <n v="5"/>
    <m/>
    <m/>
    <m/>
    <n v="5"/>
    <m/>
    <n v="5"/>
    <n v="1"/>
    <s v="Diploma - Mechanical Engineering"/>
    <m/>
    <m/>
    <n v="500"/>
    <m/>
    <m/>
    <m/>
    <m/>
    <m/>
    <m/>
    <m/>
    <s v="I"/>
    <m/>
    <m/>
    <m/>
    <m/>
    <m/>
    <s v="No"/>
    <m/>
    <x v="4"/>
    <m/>
    <m/>
    <m/>
    <m/>
  </r>
  <r>
    <n v="584"/>
    <x v="6"/>
    <s v="Service Engineer - Installation "/>
    <s v="CSC/Q0501"/>
    <s v="Service Engineer - Installation "/>
    <n v="4"/>
    <m/>
    <m/>
    <m/>
    <n v="3"/>
    <m/>
    <n v="3"/>
    <n v="1"/>
    <s v="Diploma - Mechanical Engineering"/>
    <m/>
    <m/>
    <n v="450"/>
    <m/>
    <m/>
    <m/>
    <m/>
    <m/>
    <m/>
    <m/>
    <s v="I"/>
    <m/>
    <m/>
    <m/>
    <m/>
    <m/>
    <s v="No"/>
    <m/>
    <x v="3"/>
    <m/>
    <m/>
    <m/>
    <m/>
  </r>
  <r>
    <n v="585"/>
    <x v="6"/>
    <s v="Service Engineer - Installation and Commissioning"/>
    <s v="CSC/Q0502"/>
    <s v="Service Engineer - Installation and Commissioning"/>
    <n v="4"/>
    <m/>
    <m/>
    <m/>
    <n v="4"/>
    <m/>
    <n v="4"/>
    <n v="1"/>
    <s v="Diploma - Mechanical Engineering"/>
    <n v="84"/>
    <n v="316"/>
    <n v="400"/>
    <m/>
    <m/>
    <m/>
    <m/>
    <m/>
    <s v="Yes"/>
    <m/>
    <s v="I"/>
    <m/>
    <m/>
    <m/>
    <s v="Addl Ready"/>
    <m/>
    <s v="No"/>
    <m/>
    <x v="4"/>
    <m/>
    <m/>
    <m/>
    <m/>
  </r>
  <r>
    <n v="586"/>
    <x v="6"/>
    <s v="Setter cum Operator - Non Conventional Electric Discharge (Spark Erosion) "/>
    <s v="CSC/Q0122"/>
    <s v="Setter cum Operator - Non Conventional Electric Discharge (Spark Erosion) "/>
    <n v="4"/>
    <m/>
    <m/>
    <m/>
    <n v="4"/>
    <m/>
    <n v="4"/>
    <n v="1"/>
    <s v="12th Class"/>
    <m/>
    <m/>
    <n v="400"/>
    <m/>
    <m/>
    <m/>
    <m/>
    <m/>
    <m/>
    <m/>
    <s v="I"/>
    <m/>
    <m/>
    <m/>
    <m/>
    <m/>
    <s v="No"/>
    <m/>
    <x v="11"/>
    <m/>
    <m/>
    <m/>
    <m/>
  </r>
  <r>
    <n v="587"/>
    <x v="6"/>
    <s v="Sheet Metal Worker - Hand Tools and Manually Operated Machines"/>
    <s v="CSC/Q0301"/>
    <s v="Sheet Metal Worker - Hand Tools and Manually Operated Machines"/>
    <n v="2"/>
    <m/>
    <m/>
    <m/>
    <n v="3"/>
    <m/>
    <n v="3"/>
    <n v="1"/>
    <s v="8th Class"/>
    <m/>
    <m/>
    <n v="400"/>
    <m/>
    <m/>
    <m/>
    <m/>
    <m/>
    <m/>
    <m/>
    <s v="I"/>
    <m/>
    <m/>
    <m/>
    <m/>
    <s v="FAB209"/>
    <s v="No"/>
    <m/>
    <x v="23"/>
    <m/>
    <m/>
    <m/>
    <m/>
  </r>
  <r>
    <n v="588"/>
    <x v="6"/>
    <s v="Stud Welding"/>
    <s v="CSC/Q0210"/>
    <s v="Stud Welding"/>
    <n v="4"/>
    <m/>
    <m/>
    <m/>
    <n v="3"/>
    <m/>
    <n v="3"/>
    <n v="1"/>
    <s v="10th Class"/>
    <m/>
    <m/>
    <n v="450"/>
    <m/>
    <m/>
    <m/>
    <m/>
    <m/>
    <m/>
    <m/>
    <s v="I"/>
    <m/>
    <m/>
    <m/>
    <m/>
    <m/>
    <s v="No"/>
    <m/>
    <x v="3"/>
    <m/>
    <m/>
    <m/>
    <m/>
  </r>
  <r>
    <n v="589"/>
    <x v="6"/>
    <s v="Submerged Arc Welder"/>
    <s v="CSC/Q0211"/>
    <s v="Submerged Arc Welder"/>
    <n v="4"/>
    <m/>
    <m/>
    <m/>
    <n v="4"/>
    <m/>
    <n v="4"/>
    <n v="1"/>
    <s v="10th Class"/>
    <m/>
    <m/>
    <n v="360"/>
    <m/>
    <m/>
    <m/>
    <m/>
    <m/>
    <m/>
    <m/>
    <s v="I"/>
    <s v="B, C"/>
    <m/>
    <m/>
    <m/>
    <m/>
    <s v="No"/>
    <m/>
    <x v="11"/>
    <m/>
    <m/>
    <m/>
    <m/>
  </r>
  <r>
    <n v="590"/>
    <x v="6"/>
    <s v="Technician Instrumentation"/>
    <s v="CSC/Q0802"/>
    <s v="Technician Instrumentation"/>
    <n v="4"/>
    <m/>
    <m/>
    <m/>
    <n v="5"/>
    <m/>
    <n v="5"/>
    <n v="1"/>
    <s v="Diploma(10+) – Mechanical, Electrical, Electronic / Mechatronics"/>
    <m/>
    <m/>
    <n v="500"/>
    <m/>
    <m/>
    <m/>
    <m/>
    <m/>
    <m/>
    <m/>
    <s v="I"/>
    <m/>
    <m/>
    <m/>
    <m/>
    <m/>
    <s v="No"/>
    <m/>
    <x v="3"/>
    <m/>
    <m/>
    <m/>
    <m/>
  </r>
  <r>
    <n v="591"/>
    <x v="6"/>
    <s v="Tool and Die Maker"/>
    <s v="CSC/Q0306"/>
    <s v="Tool and Die Maker"/>
    <n v="5"/>
    <m/>
    <m/>
    <m/>
    <n v="9"/>
    <m/>
    <n v="9"/>
    <n v="1"/>
    <s v="10th Class"/>
    <m/>
    <m/>
    <n v="700"/>
    <m/>
    <m/>
    <m/>
    <m/>
    <m/>
    <m/>
    <m/>
    <s v="I"/>
    <m/>
    <m/>
    <m/>
    <m/>
    <m/>
    <s v="No"/>
    <m/>
    <x v="3"/>
    <m/>
    <m/>
    <m/>
    <m/>
  </r>
  <r>
    <n v="592"/>
    <x v="6"/>
    <s v="Tungsten Inert Gas Welder Level 5"/>
    <s v="CSC/Q0213"/>
    <s v="Tungsten Inert Gas Welder Level 5"/>
    <n v="5"/>
    <m/>
    <m/>
    <m/>
    <n v="3"/>
    <m/>
    <n v="3"/>
    <n v="1"/>
    <s v="10th Class"/>
    <m/>
    <m/>
    <n v="500"/>
    <m/>
    <m/>
    <m/>
    <m/>
    <m/>
    <m/>
    <m/>
    <s v="I"/>
    <m/>
    <m/>
    <m/>
    <m/>
    <s v="FAB702, FAB708"/>
    <s v="No"/>
    <m/>
    <x v="23"/>
    <m/>
    <m/>
    <m/>
    <m/>
  </r>
  <r>
    <n v="593"/>
    <x v="7"/>
    <s v="Mason General"/>
    <s v="CON/Q0103"/>
    <s v="Mason General"/>
    <n v="4"/>
    <m/>
    <m/>
    <m/>
    <n v="8"/>
    <m/>
    <n v="8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4"/>
    <x v="7"/>
    <s v="Mason Tiling "/>
    <s v="CON/Q0104"/>
    <s v="Mason Tiling "/>
    <n v="4"/>
    <m/>
    <m/>
    <m/>
    <n v="5"/>
    <m/>
    <n v="5"/>
    <n v="1"/>
    <s v="5th Class"/>
    <n v="90"/>
    <n v="31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5"/>
    <x v="7"/>
    <s v="Mason Concrete "/>
    <s v="CON/Q0105"/>
    <s v="Mason Concrete "/>
    <n v="3"/>
    <m/>
    <m/>
    <m/>
    <n v="5"/>
    <m/>
    <n v="5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6"/>
    <x v="7"/>
    <s v="Mason Marble, Granite and Stone "/>
    <s v="CON/Q0106"/>
    <s v="Mason Marble, Granite and Stone "/>
    <n v="4"/>
    <m/>
    <m/>
    <m/>
    <n v="6"/>
    <m/>
    <n v="6"/>
    <n v="1"/>
    <s v="8th Class"/>
    <n v="190"/>
    <n v="410"/>
    <n v="600"/>
    <m/>
    <m/>
    <m/>
    <m/>
    <m/>
    <s v="Yes"/>
    <m/>
    <s v=" I"/>
    <m/>
    <m/>
    <m/>
    <s v="Addl Ready"/>
    <m/>
    <s v="No"/>
    <m/>
    <x v="3"/>
    <m/>
    <m/>
    <m/>
    <m/>
  </r>
  <r>
    <n v="597"/>
    <x v="7"/>
    <s v="Foreman Wet Finishing and Flooring "/>
    <s v="CON/Q0109"/>
    <s v="Foreman Wet Finishing and Flooring "/>
    <n v="5"/>
    <m/>
    <m/>
    <m/>
    <n v="8"/>
    <m/>
    <n v="8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598"/>
    <x v="7"/>
    <s v="Bar Bender and Steel Fixer "/>
    <s v="CON/Q0203"/>
    <s v="Bar Bender and Steel Fixer "/>
    <n v="4"/>
    <m/>
    <m/>
    <m/>
    <n v="6"/>
    <m/>
    <n v="6"/>
    <n v="1"/>
    <s v="5th Class"/>
    <n v="80"/>
    <n v="320"/>
    <n v="400"/>
    <m/>
    <m/>
    <m/>
    <m/>
    <m/>
    <s v="Yes"/>
    <s v="Yes"/>
    <s v=" I"/>
    <s v="A"/>
    <s v="Yes"/>
    <s v="Yes"/>
    <m/>
    <s v="CON708"/>
    <s v="Yes"/>
    <m/>
    <x v="3"/>
    <m/>
    <m/>
    <m/>
    <m/>
  </r>
  <r>
    <n v="599"/>
    <x v="7"/>
    <s v="Reinforcement Fitter "/>
    <s v="CON/Q0204"/>
    <s v="Reinforcement Fitter "/>
    <n v="4"/>
    <m/>
    <m/>
    <m/>
    <n v="5"/>
    <m/>
    <n v="5"/>
    <n v="1"/>
    <s v="8th Class"/>
    <m/>
    <m/>
    <n v="600"/>
    <m/>
    <m/>
    <m/>
    <m/>
    <m/>
    <m/>
    <m/>
    <s v=" I"/>
    <m/>
    <m/>
    <m/>
    <m/>
    <m/>
    <s v="No"/>
    <m/>
    <x v="3"/>
    <m/>
    <m/>
    <m/>
    <m/>
  </r>
  <r>
    <n v="600"/>
    <x v="7"/>
    <s v="Foreman Reinforcement "/>
    <s v="CON/Q0205"/>
    <s v="Foreman Reinforcement "/>
    <n v="5"/>
    <m/>
    <m/>
    <m/>
    <n v="9"/>
    <m/>
    <n v="9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601"/>
    <x v="7"/>
    <s v="Shuttering Carpenter System"/>
    <s v="CON/Q0304"/>
    <s v="Shuttering Carpenter System"/>
    <n v="4"/>
    <m/>
    <m/>
    <m/>
    <n v="6"/>
    <m/>
    <n v="6"/>
    <n v="1"/>
    <s v="10th Class"/>
    <n v="80"/>
    <n v="320"/>
    <n v="400"/>
    <m/>
    <m/>
    <m/>
    <m/>
    <m/>
    <s v="Yes"/>
    <s v="Yes"/>
    <s v=" I"/>
    <s v="A"/>
    <s v="Yes"/>
    <s v="Yes"/>
    <m/>
    <s v="CON719"/>
    <s v="Yes"/>
    <m/>
    <x v="3"/>
    <m/>
    <m/>
    <m/>
    <m/>
  </r>
  <r>
    <n v="602"/>
    <x v="7"/>
    <s v="Foreman Formwork "/>
    <s v="CON/Q0308"/>
    <s v="Foreman Formwork "/>
    <n v="5"/>
    <m/>
    <m/>
    <m/>
    <n v="10"/>
    <m/>
    <n v="10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603"/>
    <x v="7"/>
    <s v="Scaffolder  System"/>
    <s v="CON/Q0305"/>
    <s v="Scaffolder  System"/>
    <n v="4"/>
    <m/>
    <m/>
    <m/>
    <n v="5"/>
    <m/>
    <n v="5"/>
    <n v="1"/>
    <s v="5th Class"/>
    <n v="84"/>
    <n v="320"/>
    <n v="404"/>
    <m/>
    <m/>
    <m/>
    <m/>
    <m/>
    <s v="Yes"/>
    <s v="Yes"/>
    <s v=" I"/>
    <m/>
    <m/>
    <m/>
    <s v="Cat 1 (Phase 1)"/>
    <s v="CON716"/>
    <s v="Yes"/>
    <m/>
    <x v="3"/>
    <m/>
    <m/>
    <m/>
    <m/>
  </r>
  <r>
    <n v="604"/>
    <x v="7"/>
    <s v="Assistant Electrician "/>
    <s v="CON/Q0602"/>
    <s v="Assistant Electrician "/>
    <n v="3"/>
    <m/>
    <m/>
    <m/>
    <n v="7"/>
    <m/>
    <n v="7"/>
    <n v="1"/>
    <s v="10th Class"/>
    <n v="110"/>
    <n v="29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605"/>
    <x v="7"/>
    <s v="Supervisor - Structure"/>
    <s v="CON/Q0111"/>
    <s v="Supervisor - Structure"/>
    <n v="6"/>
    <m/>
    <m/>
    <m/>
    <n v="10"/>
    <m/>
    <n v="10"/>
    <n v="1"/>
    <s v="12th Class ,Preferably "/>
    <n v="504"/>
    <n v="60"/>
    <n v="1000"/>
    <m/>
    <m/>
    <m/>
    <n v="436"/>
    <m/>
    <s v="Yes"/>
    <m/>
    <s v=" I"/>
    <m/>
    <m/>
    <m/>
    <m/>
    <m/>
    <s v="No"/>
    <m/>
    <x v="25"/>
    <m/>
    <m/>
    <m/>
    <m/>
  </r>
  <r>
    <n v="606"/>
    <x v="7"/>
    <s v="Supervisor - Finishes"/>
    <s v="CON/Q0112"/>
    <s v="Supervisor - Finishes"/>
    <n v="6"/>
    <m/>
    <m/>
    <m/>
    <n v="9"/>
    <m/>
    <n v="9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07"/>
    <x v="7"/>
    <s v="Quality Technician"/>
    <s v="CON/Q0403"/>
    <s v="Quality Technician"/>
    <n v="6"/>
    <m/>
    <m/>
    <m/>
    <n v="6"/>
    <m/>
    <n v="6"/>
    <n v="1"/>
    <s v="12th Class ,Preferably "/>
    <m/>
    <m/>
    <n v="1000"/>
    <m/>
    <m/>
    <m/>
    <m/>
    <m/>
    <m/>
    <m/>
    <s v=" II"/>
    <m/>
    <m/>
    <m/>
    <m/>
    <m/>
    <s v="No"/>
    <m/>
    <x v="17"/>
    <m/>
    <m/>
    <m/>
    <m/>
  </r>
  <r>
    <n v="608"/>
    <x v="7"/>
    <s v="Construction UT Tester"/>
    <s v="CON/Q0404"/>
    <s v="Construction UT Tester"/>
    <n v="3"/>
    <m/>
    <m/>
    <m/>
    <n v="2"/>
    <m/>
    <n v="2"/>
    <n v="1"/>
    <s v="10th Class ,Preferably "/>
    <m/>
    <m/>
    <n v="400"/>
    <m/>
    <m/>
    <m/>
    <m/>
    <m/>
    <m/>
    <m/>
    <s v=" II"/>
    <m/>
    <m/>
    <m/>
    <m/>
    <m/>
    <s v="No"/>
    <m/>
    <x v="2"/>
    <m/>
    <m/>
    <m/>
    <m/>
  </r>
  <r>
    <n v="609"/>
    <x v="7"/>
    <s v="Construction MPT Tester"/>
    <s v="CON/Q0405"/>
    <s v="Construction MPT Tester"/>
    <n v="3"/>
    <m/>
    <m/>
    <m/>
    <n v="2"/>
    <m/>
    <n v="2"/>
    <n v="1"/>
    <s v="10th Class , or ASNT level 1 qualified, Preferably"/>
    <m/>
    <m/>
    <n v="400"/>
    <m/>
    <m/>
    <m/>
    <m/>
    <m/>
    <m/>
    <m/>
    <s v=" II"/>
    <m/>
    <m/>
    <m/>
    <m/>
    <m/>
    <s v="No"/>
    <m/>
    <x v="2"/>
    <m/>
    <m/>
    <m/>
    <m/>
  </r>
  <r>
    <n v="610"/>
    <x v="7"/>
    <s v="Construction DPT Tester"/>
    <s v="CON/Q0406"/>
    <s v="Construction DPT Tester"/>
    <n v="3"/>
    <m/>
    <m/>
    <m/>
    <n v="2"/>
    <m/>
    <n v="2"/>
    <n v="1"/>
    <s v="Preferably 10th Class , or ASNT level 1 qualified"/>
    <m/>
    <m/>
    <n v="400"/>
    <m/>
    <m/>
    <m/>
    <m/>
    <m/>
    <m/>
    <m/>
    <s v=" II"/>
    <m/>
    <m/>
    <m/>
    <m/>
    <m/>
    <s v="No"/>
    <m/>
    <x v="2"/>
    <m/>
    <m/>
    <m/>
    <m/>
  </r>
  <r>
    <n v="611"/>
    <x v="7"/>
    <s v="Assistant Paint Inspector"/>
    <s v="CON/Q0407"/>
    <s v="Assistant Paint Inspector"/>
    <n v="5"/>
    <m/>
    <m/>
    <m/>
    <n v="4"/>
    <m/>
    <n v="4"/>
    <n v="1"/>
    <s v="10th Class ,Preferably "/>
    <m/>
    <m/>
    <n v="800"/>
    <m/>
    <m/>
    <m/>
    <m/>
    <m/>
    <m/>
    <m/>
    <s v=" II"/>
    <m/>
    <m/>
    <m/>
    <m/>
    <m/>
    <s v="No"/>
    <m/>
    <x v="2"/>
    <m/>
    <m/>
    <m/>
    <m/>
  </r>
  <r>
    <n v="612"/>
    <x v="7"/>
    <s v="Supervisor - Electrical Works "/>
    <s v="CON/Q0605"/>
    <s v="Supervisor - Electrical Works "/>
    <n v="6"/>
    <m/>
    <m/>
    <m/>
    <n v="4"/>
    <m/>
    <n v="4"/>
    <n v="1"/>
    <s v="12th Class ,Preferably and compulsorily having Low Voltage license from any Govt. recognized licensing authority"/>
    <n v="508"/>
    <n v="8"/>
    <n v="1016"/>
    <m/>
    <m/>
    <m/>
    <n v="500"/>
    <m/>
    <s v="Yes"/>
    <m/>
    <s v=" I"/>
    <m/>
    <m/>
    <m/>
    <m/>
    <m/>
    <s v="No"/>
    <m/>
    <x v="17"/>
    <m/>
    <m/>
    <m/>
    <m/>
  </r>
  <r>
    <n v="613"/>
    <x v="7"/>
    <s v="Supervisor - Piling"/>
    <s v="CON/Q0710"/>
    <s v="Supervisor - Piling"/>
    <n v="6"/>
    <m/>
    <m/>
    <m/>
    <n v="5"/>
    <m/>
    <n v="5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14"/>
    <x v="7"/>
    <s v="Assistant Technician - Prestress"/>
    <s v="CON/Q0801"/>
    <s v="Assistant Technician - Prestress"/>
    <n v="2"/>
    <m/>
    <m/>
    <m/>
    <n v="5"/>
    <m/>
    <n v="5"/>
    <n v="1"/>
    <s v="8th Class ,Preferably "/>
    <m/>
    <m/>
    <n v="350"/>
    <m/>
    <m/>
    <m/>
    <m/>
    <m/>
    <m/>
    <m/>
    <s v=" I"/>
    <m/>
    <m/>
    <m/>
    <m/>
    <m/>
    <s v="No"/>
    <m/>
    <x v="17"/>
    <m/>
    <m/>
    <m/>
    <m/>
  </r>
  <r>
    <n v="615"/>
    <x v="7"/>
    <s v="Technician - Prestress"/>
    <s v="CON/Q0802"/>
    <s v="Technician - Prestress"/>
    <n v="4"/>
    <m/>
    <m/>
    <m/>
    <n v="6"/>
    <m/>
    <n v="6"/>
    <n v="1"/>
    <s v="10th Class ,Preferably "/>
    <m/>
    <m/>
    <n v="600"/>
    <m/>
    <m/>
    <m/>
    <m/>
    <m/>
    <m/>
    <m/>
    <s v=" I"/>
    <m/>
    <m/>
    <m/>
    <m/>
    <m/>
    <s v="No"/>
    <m/>
    <x v="17"/>
    <m/>
    <m/>
    <m/>
    <m/>
  </r>
  <r>
    <n v="616"/>
    <x v="7"/>
    <s v="Senior Technician - Prestress"/>
    <s v="CON/Q0803"/>
    <s v="Senior Technician - Prestress"/>
    <n v="6"/>
    <m/>
    <m/>
    <m/>
    <n v="5"/>
    <m/>
    <n v="5"/>
    <n v="1"/>
    <s v="12th Class ,Preferably "/>
    <m/>
    <m/>
    <n v="1000"/>
    <m/>
    <m/>
    <m/>
    <m/>
    <m/>
    <m/>
    <m/>
    <s v=" I"/>
    <m/>
    <m/>
    <m/>
    <m/>
    <m/>
    <s v="No"/>
    <m/>
    <x v="17"/>
    <m/>
    <m/>
    <m/>
    <m/>
  </r>
  <r>
    <n v="617"/>
    <x v="7"/>
    <s v="Assistant Surveyor"/>
    <s v="CON/Q0901"/>
    <s v="Assistant Surveyor"/>
    <n v="2"/>
    <m/>
    <m/>
    <m/>
    <n v="3"/>
    <m/>
    <n v="3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18"/>
    <x v="7"/>
    <s v="Surveyor"/>
    <s v="CON/Q0902"/>
    <s v="Surveyor"/>
    <n v="6"/>
    <m/>
    <m/>
    <m/>
    <n v="7"/>
    <m/>
    <n v="7"/>
    <n v="1"/>
    <s v="5th Class ,Preferably"/>
    <n v="500"/>
    <n v="175"/>
    <n v="1000"/>
    <m/>
    <m/>
    <m/>
    <n v="325"/>
    <m/>
    <s v="Yes"/>
    <m/>
    <s v=" I"/>
    <m/>
    <m/>
    <m/>
    <m/>
    <s v="CON718"/>
    <s v="Yes"/>
    <m/>
    <x v="17"/>
    <m/>
    <m/>
    <m/>
    <m/>
  </r>
  <r>
    <n v="619"/>
    <x v="7"/>
    <s v="Assistant Pavement Layer"/>
    <s v="CON/Q1001"/>
    <s v="Assistant Pavement Layer"/>
    <n v="2"/>
    <m/>
    <m/>
    <m/>
    <n v="5"/>
    <m/>
    <n v="5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20"/>
    <x v="7"/>
    <s v="Pavement Layer"/>
    <s v="CON/Q1002"/>
    <s v="Pavement Layer"/>
    <n v="4"/>
    <m/>
    <m/>
    <m/>
    <n v="6"/>
    <m/>
    <n v="6"/>
    <n v="1"/>
    <s v="8th Class ,Preferably "/>
    <m/>
    <m/>
    <n v="600"/>
    <m/>
    <m/>
    <m/>
    <m/>
    <m/>
    <m/>
    <m/>
    <s v=" I"/>
    <m/>
    <m/>
    <m/>
    <m/>
    <m/>
    <s v="No"/>
    <m/>
    <x v="26"/>
    <m/>
    <m/>
    <m/>
    <m/>
  </r>
  <r>
    <n v="621"/>
    <x v="7"/>
    <s v="Foreman - Roads &amp; Runways"/>
    <s v="CON/Q1003"/>
    <s v="Foreman - Roads &amp; Runways"/>
    <n v="5"/>
    <m/>
    <m/>
    <m/>
    <n v="6"/>
    <m/>
    <n v="6"/>
    <n v="1"/>
    <s v="12th Class ,Preferably "/>
    <n v="320"/>
    <n v="48"/>
    <n v="800"/>
    <m/>
    <m/>
    <m/>
    <n v="432"/>
    <m/>
    <s v="Yes"/>
    <m/>
    <s v=" I"/>
    <m/>
    <m/>
    <m/>
    <m/>
    <s v="CON704"/>
    <s v="No"/>
    <m/>
    <x v="17"/>
    <m/>
    <m/>
    <m/>
    <m/>
  </r>
  <r>
    <n v="622"/>
    <x v="7"/>
    <s v="Supervisor - Roads &amp; Runways"/>
    <s v="CON/Q1004"/>
    <s v="Supervisor - Roads &amp; Runways"/>
    <n v="6"/>
    <m/>
    <m/>
    <m/>
    <n v="5"/>
    <m/>
    <n v="5"/>
    <n v="1"/>
    <s v="Graduate/ ITI Preferably (Construction related trade)"/>
    <n v="500"/>
    <n v="50"/>
    <n v="1000"/>
    <m/>
    <m/>
    <m/>
    <n v="450"/>
    <m/>
    <s v="Yes"/>
    <m/>
    <s v=" I"/>
    <m/>
    <m/>
    <m/>
    <m/>
    <m/>
    <s v="No"/>
    <m/>
    <x v="17"/>
    <m/>
    <m/>
    <m/>
    <m/>
  </r>
  <r>
    <n v="623"/>
    <x v="7"/>
    <s v="Helper Interior Finishes"/>
    <s v="CON/Q1101"/>
    <s v="Helper Interior Finishes"/>
    <n v="1"/>
    <m/>
    <m/>
    <m/>
    <n v="4"/>
    <m/>
    <n v="4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24"/>
    <x v="7"/>
    <s v="Helper Façade Installer"/>
    <s v="CON/Q1102"/>
    <s v="Helper Façade Installer"/>
    <n v="1"/>
    <m/>
    <m/>
    <m/>
    <n v="4"/>
    <m/>
    <n v="4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25"/>
    <x v="7"/>
    <s v="Assistant False Ceiling and Drywall Installer"/>
    <s v="CON/Q1103"/>
    <s v="Assistant False Ceiling and Drywall Installer"/>
    <n v="2"/>
    <m/>
    <m/>
    <m/>
    <n v="6"/>
    <m/>
    <n v="6"/>
    <n v="1"/>
    <s v="5th Class ,Preferably"/>
    <n v="70"/>
    <n v="280"/>
    <n v="350"/>
    <m/>
    <m/>
    <m/>
    <m/>
    <m/>
    <s v="Yes"/>
    <m/>
    <s v=" I"/>
    <m/>
    <m/>
    <m/>
    <m/>
    <m/>
    <s v="Yes"/>
    <m/>
    <x v="26"/>
    <m/>
    <m/>
    <m/>
    <m/>
  </r>
  <r>
    <n v="626"/>
    <x v="7"/>
    <s v="Assistant Façade Installer"/>
    <s v="CON/Q1104"/>
    <s v="Assistant Façade Installer"/>
    <n v="2"/>
    <m/>
    <m/>
    <m/>
    <n v="5"/>
    <m/>
    <n v="5"/>
    <n v="1"/>
    <s v="5th Class ,Preferably"/>
    <n v="70"/>
    <n v="280"/>
    <n v="350"/>
    <m/>
    <m/>
    <m/>
    <m/>
    <m/>
    <s v="Yes"/>
    <m/>
    <s v=" I"/>
    <m/>
    <m/>
    <m/>
    <m/>
    <m/>
    <s v="No"/>
    <m/>
    <x v="26"/>
    <m/>
    <m/>
    <m/>
    <m/>
  </r>
  <r>
    <n v="627"/>
    <x v="7"/>
    <s v="Doors &amp; Windows Fixer"/>
    <s v="CON/Q1105"/>
    <s v="Doors &amp; Windows Fixer"/>
    <n v="3"/>
    <m/>
    <m/>
    <m/>
    <n v="8"/>
    <m/>
    <n v="8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28"/>
    <x v="7"/>
    <s v="Façade Installer"/>
    <s v="CON/Q1106"/>
    <s v="Façade Installer"/>
    <n v="3"/>
    <m/>
    <m/>
    <m/>
    <n v="6"/>
    <m/>
    <n v="6"/>
    <n v="1"/>
    <s v="5th Class ,Preferably"/>
    <n v="86"/>
    <n v="314"/>
    <n v="400"/>
    <m/>
    <m/>
    <m/>
    <m/>
    <m/>
    <s v="Yes"/>
    <m/>
    <s v=" I"/>
    <m/>
    <m/>
    <m/>
    <m/>
    <m/>
    <s v="No"/>
    <m/>
    <x v="17"/>
    <m/>
    <m/>
    <m/>
    <m/>
  </r>
  <r>
    <n v="629"/>
    <x v="7"/>
    <s v="False Ceiling &amp; Drywall Installer"/>
    <s v="CON/Q1107"/>
    <s v="False Ceiling &amp; Drywall Installer"/>
    <n v="3"/>
    <m/>
    <m/>
    <m/>
    <n v="7"/>
    <m/>
    <n v="7"/>
    <n v="1"/>
    <s v="5th Class ,Preferably"/>
    <m/>
    <m/>
    <n v="400"/>
    <m/>
    <m/>
    <m/>
    <m/>
    <m/>
    <m/>
    <m/>
    <s v=" I"/>
    <m/>
    <m/>
    <m/>
    <m/>
    <s v="CON720"/>
    <s v="Yes"/>
    <m/>
    <x v="2"/>
    <m/>
    <m/>
    <m/>
    <m/>
  </r>
  <r>
    <n v="630"/>
    <x v="7"/>
    <s v="Chargehand - Façade Installer"/>
    <s v="CON/Q1108"/>
    <s v="Chargehand - Façade Installer"/>
    <n v="4"/>
    <m/>
    <m/>
    <m/>
    <n v="6"/>
    <m/>
    <n v="6"/>
    <n v="1"/>
    <s v="8th Class ,Preferably "/>
    <n v="184"/>
    <n v="416"/>
    <n v="600"/>
    <m/>
    <m/>
    <m/>
    <m/>
    <m/>
    <s v="Yes"/>
    <m/>
    <s v=" I"/>
    <m/>
    <m/>
    <m/>
    <m/>
    <m/>
    <s v="No"/>
    <m/>
    <x v="17"/>
    <m/>
    <m/>
    <m/>
    <m/>
  </r>
  <r>
    <n v="631"/>
    <x v="7"/>
    <s v="Chargehand - False Ceiling &amp; Drywall Installer"/>
    <s v="CON/Q1109"/>
    <s v="Chargehand - False Ceiling &amp; Drywall Installer"/>
    <n v="4"/>
    <m/>
    <m/>
    <m/>
    <n v="7"/>
    <m/>
    <n v="7"/>
    <n v="1"/>
    <s v="8th Class ,Preferably "/>
    <n v="180"/>
    <n v="420"/>
    <n v="600"/>
    <m/>
    <m/>
    <m/>
    <m/>
    <m/>
    <s v="Yes"/>
    <m/>
    <s v=" I"/>
    <m/>
    <m/>
    <m/>
    <m/>
    <m/>
    <s v="No"/>
    <m/>
    <x v="8"/>
    <m/>
    <m/>
    <m/>
    <m/>
  </r>
  <r>
    <n v="632"/>
    <x v="7"/>
    <s v="Foreman Façade Installation"/>
    <s v="CON/Q1110"/>
    <s v="Foreman Façade Installation"/>
    <n v="5"/>
    <m/>
    <m/>
    <m/>
    <n v="8"/>
    <m/>
    <n v="8"/>
    <n v="1"/>
    <s v="10th Class ,Preferably "/>
    <m/>
    <m/>
    <n v="800"/>
    <m/>
    <m/>
    <m/>
    <m/>
    <m/>
    <m/>
    <m/>
    <s v=" I"/>
    <m/>
    <m/>
    <m/>
    <m/>
    <m/>
    <s v="No"/>
    <m/>
    <x v="2"/>
    <m/>
    <m/>
    <m/>
    <m/>
  </r>
  <r>
    <n v="633"/>
    <x v="7"/>
    <s v="Foreman False Ceiling and Drywall Installation"/>
    <s v="CON/Q1111"/>
    <s v="Foreman False Ceiling and Drywall Installation"/>
    <n v="5"/>
    <m/>
    <m/>
    <m/>
    <n v="8"/>
    <m/>
    <n v="8"/>
    <n v="1"/>
    <s v="10th Class ,Preferably "/>
    <m/>
    <m/>
    <n v="800"/>
    <m/>
    <m/>
    <m/>
    <m/>
    <m/>
    <m/>
    <m/>
    <s v=" I"/>
    <m/>
    <m/>
    <m/>
    <m/>
    <m/>
    <s v="No"/>
    <m/>
    <x v="2"/>
    <m/>
    <m/>
    <m/>
    <m/>
  </r>
  <r>
    <n v="634"/>
    <x v="7"/>
    <s v="Supervisor - Fabrication"/>
    <s v="CON/Q1209"/>
    <s v="Supervisor - Fabrication"/>
    <n v="6"/>
    <m/>
    <m/>
    <m/>
    <n v="6"/>
    <m/>
    <n v="6"/>
    <n v="1"/>
    <s v="Preferably Diploma in Civil / Mechanical"/>
    <m/>
    <m/>
    <n v="1000"/>
    <m/>
    <m/>
    <m/>
    <m/>
    <m/>
    <m/>
    <m/>
    <s v=" I"/>
    <m/>
    <m/>
    <m/>
    <m/>
    <m/>
    <s v="No"/>
    <m/>
    <x v="2"/>
    <m/>
    <m/>
    <m/>
    <m/>
  </r>
  <r>
    <n v="635"/>
    <x v="7"/>
    <s v="Draughtsman"/>
    <s v="CON/Q1301"/>
    <s v="Draughtsman"/>
    <n v="4"/>
    <m/>
    <m/>
    <m/>
    <n v="4"/>
    <m/>
    <n v="4"/>
    <n v="1"/>
    <s v="ITI/Diploma Civil"/>
    <m/>
    <m/>
    <n v="600"/>
    <m/>
    <m/>
    <m/>
    <m/>
    <m/>
    <m/>
    <m/>
    <s v=" II"/>
    <m/>
    <m/>
    <m/>
    <m/>
    <s v="CON721"/>
    <s v="No"/>
    <m/>
    <x v="2"/>
    <m/>
    <m/>
    <m/>
    <m/>
  </r>
  <r>
    <n v="636"/>
    <x v="7"/>
    <s v="EHS Steward"/>
    <s v="CON/Q1401"/>
    <s v="EHS Steward"/>
    <n v="4"/>
    <m/>
    <m/>
    <m/>
    <n v="5"/>
    <m/>
    <n v="5"/>
    <n v="1"/>
    <s v="12th Class ,Preferably and compulsory Certification course in industrial safety"/>
    <m/>
    <m/>
    <n v="600"/>
    <m/>
    <m/>
    <m/>
    <m/>
    <m/>
    <m/>
    <m/>
    <s v=" II"/>
    <m/>
    <m/>
    <m/>
    <m/>
    <m/>
    <s v="Yes"/>
    <m/>
    <x v="26"/>
    <m/>
    <m/>
    <m/>
    <m/>
  </r>
  <r>
    <n v="637"/>
    <x v="7"/>
    <s v="Supervisor - Site EHS "/>
    <s v="CON/Q1402"/>
    <s v="Supervisor - Site EHS "/>
    <n v="6"/>
    <m/>
    <m/>
    <m/>
    <n v="6"/>
    <m/>
    <n v="6"/>
    <n v="1"/>
    <s v="12th Class ,Preferably and compulsory Certification course F36in industrial safety"/>
    <n v="504"/>
    <n v="0"/>
    <n v="1000"/>
    <m/>
    <m/>
    <m/>
    <n v="496"/>
    <m/>
    <s v="Yes"/>
    <m/>
    <s v=" II"/>
    <m/>
    <m/>
    <m/>
    <m/>
    <m/>
    <s v="Yes"/>
    <m/>
    <x v="17"/>
    <m/>
    <m/>
    <m/>
    <m/>
  </r>
  <r>
    <n v="638"/>
    <x v="7"/>
    <s v="Store Assistant - Construction"/>
    <s v="CON/Q1501"/>
    <s v="Store Assistant - Construction"/>
    <n v="2"/>
    <m/>
    <m/>
    <m/>
    <n v="4"/>
    <m/>
    <n v="4"/>
    <n v="1"/>
    <s v="10th Class ,Preferably"/>
    <m/>
    <m/>
    <n v="350"/>
    <m/>
    <m/>
    <m/>
    <m/>
    <m/>
    <m/>
    <m/>
    <s v=" II"/>
    <m/>
    <m/>
    <m/>
    <m/>
    <m/>
    <s v="Yes"/>
    <m/>
    <x v="26"/>
    <m/>
    <m/>
    <m/>
    <m/>
  </r>
  <r>
    <n v="639"/>
    <x v="7"/>
    <s v="Junior Store Keeper - Construction"/>
    <s v="CON/Q1502"/>
    <s v="Junior Store Keeper - Construction"/>
    <n v="5"/>
    <m/>
    <m/>
    <m/>
    <n v="8"/>
    <m/>
    <n v="8"/>
    <n v="1"/>
    <s v="10th Class ,Preferably"/>
    <m/>
    <m/>
    <n v="800"/>
    <m/>
    <m/>
    <m/>
    <m/>
    <m/>
    <m/>
    <m/>
    <s v=" II"/>
    <m/>
    <m/>
    <m/>
    <s v="Addl Ready"/>
    <m/>
    <s v="No"/>
    <m/>
    <x v="17"/>
    <m/>
    <m/>
    <m/>
    <m/>
  </r>
  <r>
    <n v="640"/>
    <x v="7"/>
    <s v="Store Keeper - Construction"/>
    <s v="CON/Q1503"/>
    <s v="Store Keeper - Construction"/>
    <n v="6"/>
    <m/>
    <m/>
    <m/>
    <n v="4"/>
    <m/>
    <n v="4"/>
    <n v="1"/>
    <s v="Graduate, preferably"/>
    <m/>
    <m/>
    <n v="1000"/>
    <m/>
    <m/>
    <m/>
    <m/>
    <m/>
    <m/>
    <m/>
    <s v=" II"/>
    <m/>
    <m/>
    <m/>
    <m/>
    <m/>
    <s v="No"/>
    <m/>
    <x v="17"/>
    <m/>
    <m/>
    <m/>
    <m/>
  </r>
  <r>
    <n v="641"/>
    <x v="7"/>
    <s v="Khalasi (Assistant Rigger)"/>
    <s v="CON/Q0701"/>
    <s v="Khalasi (Assistant Rigger)"/>
    <n v="2"/>
    <m/>
    <m/>
    <m/>
    <n v="7"/>
    <m/>
    <n v="7"/>
    <n v="1"/>
    <s v="5th Class ,Preferably"/>
    <m/>
    <m/>
    <n v="350"/>
    <m/>
    <m/>
    <m/>
    <m/>
    <m/>
    <m/>
    <m/>
    <s v=" I"/>
    <m/>
    <m/>
    <m/>
    <m/>
    <m/>
    <s v="No"/>
    <m/>
    <x v="26"/>
    <m/>
    <m/>
    <m/>
    <m/>
  </r>
  <r>
    <n v="642"/>
    <x v="7"/>
    <s v="Rigger Structural Erection"/>
    <s v="CON/Q0702"/>
    <s v="Rigger Structural Erection"/>
    <n v="3"/>
    <m/>
    <m/>
    <m/>
    <n v="6"/>
    <m/>
    <n v="6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43"/>
    <x v="7"/>
    <s v="Rigger Precast Erection"/>
    <s v="CON/Q0703"/>
    <s v="Rigger Precast Erection"/>
    <n v="3"/>
    <m/>
    <m/>
    <m/>
    <n v="6"/>
    <m/>
    <n v="6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44"/>
    <x v="7"/>
    <s v="Chargehand - Structural Erection"/>
    <s v="CON/Q0705"/>
    <s v="Chargehand - Structural Erection"/>
    <n v="4"/>
    <m/>
    <m/>
    <m/>
    <n v="6"/>
    <m/>
    <n v="6"/>
    <n v="1"/>
    <s v="10th Class,Preferably "/>
    <m/>
    <m/>
    <n v="600"/>
    <m/>
    <m/>
    <m/>
    <m/>
    <m/>
    <m/>
    <m/>
    <s v=" I"/>
    <m/>
    <m/>
    <m/>
    <m/>
    <m/>
    <s v="No"/>
    <m/>
    <x v="27"/>
    <m/>
    <m/>
    <m/>
    <m/>
  </r>
  <r>
    <n v="645"/>
    <x v="7"/>
    <s v="Chargehand - Precast Erection"/>
    <s v="CON/Q0706"/>
    <s v="Chargehand - Precast Erection"/>
    <n v="4"/>
    <m/>
    <m/>
    <m/>
    <n v="6"/>
    <m/>
    <n v="6"/>
    <n v="1"/>
    <s v="10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46"/>
    <x v="7"/>
    <s v="Chargehand - Piling"/>
    <s v="CON/Q0707"/>
    <s v="Chargehand - Piling"/>
    <n v="4"/>
    <m/>
    <m/>
    <m/>
    <n v="7"/>
    <m/>
    <n v="7"/>
    <n v="1"/>
    <s v="8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47"/>
    <x v="7"/>
    <s v="Foreman Erection"/>
    <s v="CON/Q0708"/>
    <s v="Foreman Erection"/>
    <n v="5"/>
    <m/>
    <m/>
    <m/>
    <n v="6"/>
    <m/>
    <n v="6"/>
    <n v="1"/>
    <s v="10th Class,Preferably "/>
    <m/>
    <m/>
    <n v="800"/>
    <m/>
    <m/>
    <m/>
    <m/>
    <m/>
    <m/>
    <m/>
    <s v=" I"/>
    <m/>
    <m/>
    <m/>
    <m/>
    <m/>
    <s v="No"/>
    <m/>
    <x v="27"/>
    <m/>
    <m/>
    <m/>
    <m/>
  </r>
  <r>
    <n v="648"/>
    <x v="7"/>
    <s v="Supervisor Erection"/>
    <s v="CON/Q0709"/>
    <s v="Supervisor Erection"/>
    <n v="6"/>
    <m/>
    <m/>
    <m/>
    <n v="6"/>
    <m/>
    <n v="6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49"/>
    <x v="7"/>
    <s v="Construction Painter and Decorator"/>
    <s v="CON/Q0503"/>
    <s v="Construction Painter and Decorator"/>
    <n v="3"/>
    <m/>
    <m/>
    <m/>
    <n v="7"/>
    <m/>
    <n v="7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0"/>
    <m/>
    <m/>
    <m/>
    <m/>
  </r>
  <r>
    <n v="650"/>
    <x v="7"/>
    <s v="Chargehand – Painting and Decorating"/>
    <s v="CON/Q0504"/>
    <s v="Chargehand – Painting and Decorating"/>
    <n v="4"/>
    <m/>
    <m/>
    <m/>
    <n v="7"/>
    <m/>
    <n v="7"/>
    <n v="1"/>
    <s v="8th Class ,Preferably"/>
    <m/>
    <m/>
    <n v="600"/>
    <m/>
    <m/>
    <m/>
    <m/>
    <m/>
    <m/>
    <m/>
    <s v=" I"/>
    <s v="B"/>
    <m/>
    <m/>
    <m/>
    <m/>
    <s v="No"/>
    <m/>
    <x v="18"/>
    <m/>
    <m/>
    <m/>
    <m/>
  </r>
  <r>
    <n v="651"/>
    <x v="7"/>
    <s v="Foreman Painting and Decorating"/>
    <s v="CON/Q0505"/>
    <s v="Foreman Painting and Decorating"/>
    <n v="5"/>
    <m/>
    <m/>
    <m/>
    <n v="7"/>
    <m/>
    <n v="7"/>
    <n v="1"/>
    <s v="8th Class ,Preferably"/>
    <m/>
    <m/>
    <n v="800"/>
    <m/>
    <m/>
    <m/>
    <m/>
    <m/>
    <m/>
    <m/>
    <s v=" I"/>
    <m/>
    <m/>
    <m/>
    <m/>
    <m/>
    <s v="No"/>
    <m/>
    <x v="18"/>
    <m/>
    <m/>
    <m/>
    <m/>
  </r>
  <r>
    <n v="652"/>
    <x v="7"/>
    <s v="Helper Fabrication"/>
    <s v="CON/Q1201"/>
    <s v="Helper Fabrication"/>
    <n v="1"/>
    <m/>
    <m/>
    <m/>
    <n v="3"/>
    <m/>
    <n v="3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53"/>
    <x v="7"/>
    <s v="Assistant Construction Fitter"/>
    <s v="CON/Q1202"/>
    <s v="Assistant Construction Fitter"/>
    <n v="2"/>
    <m/>
    <m/>
    <m/>
    <n v="5"/>
    <m/>
    <n v="5"/>
    <n v="1"/>
    <s v="10th Class,Preferably "/>
    <m/>
    <m/>
    <n v="350"/>
    <m/>
    <m/>
    <m/>
    <m/>
    <m/>
    <m/>
    <m/>
    <s v=" I"/>
    <m/>
    <m/>
    <m/>
    <m/>
    <m/>
    <s v="No"/>
    <m/>
    <x v="26"/>
    <m/>
    <m/>
    <m/>
    <m/>
  </r>
  <r>
    <n v="654"/>
    <x v="7"/>
    <s v="Grinder-Construction"/>
    <s v="CON/Q1203"/>
    <s v="Grinder-Construction"/>
    <n v="2"/>
    <m/>
    <m/>
    <m/>
    <n v="4"/>
    <m/>
    <n v="4"/>
    <n v="1"/>
    <s v="10th Class,Preferably "/>
    <m/>
    <m/>
    <n v="350"/>
    <m/>
    <m/>
    <m/>
    <m/>
    <m/>
    <m/>
    <m/>
    <s v=" I"/>
    <m/>
    <m/>
    <m/>
    <m/>
    <m/>
    <s v="No"/>
    <m/>
    <x v="26"/>
    <m/>
    <m/>
    <m/>
    <m/>
  </r>
  <r>
    <n v="655"/>
    <x v="7"/>
    <s v="Tack Welder"/>
    <s v="CON/Q1251"/>
    <s v="Tack Welder"/>
    <n v="3"/>
    <m/>
    <m/>
    <m/>
    <n v="4"/>
    <m/>
    <n v="4"/>
    <n v="1"/>
    <s v="10th Class,Preferably "/>
    <n v="123"/>
    <n v="285"/>
    <n v="408"/>
    <m/>
    <m/>
    <m/>
    <m/>
    <m/>
    <s v="Yes"/>
    <s v="Yes"/>
    <s v=" I"/>
    <m/>
    <m/>
    <m/>
    <s v="Cat 1 (Phase 1)"/>
    <m/>
    <s v="Yes"/>
    <m/>
    <x v="26"/>
    <m/>
    <m/>
    <m/>
    <m/>
  </r>
  <r>
    <n v="656"/>
    <x v="7"/>
    <s v="Construction Fitter"/>
    <s v="CON/Q1205"/>
    <s v="Construction Fitter"/>
    <n v="3"/>
    <m/>
    <m/>
    <m/>
    <n v="4"/>
    <m/>
    <n v="4"/>
    <n v="1"/>
    <s v="10th Class,Preferably "/>
    <m/>
    <m/>
    <n v="350"/>
    <m/>
    <m/>
    <m/>
    <m/>
    <m/>
    <m/>
    <m/>
    <s v=" I"/>
    <m/>
    <m/>
    <m/>
    <m/>
    <m/>
    <s v="No"/>
    <m/>
    <x v="8"/>
    <m/>
    <m/>
    <m/>
    <m/>
  </r>
  <r>
    <n v="657"/>
    <x v="7"/>
    <s v="Fabricator"/>
    <s v="CON/Q1206"/>
    <s v="Fabricator"/>
    <n v="4"/>
    <m/>
    <m/>
    <m/>
    <n v="5"/>
    <m/>
    <n v="5"/>
    <n v="1"/>
    <s v="12th Class ,Preferably "/>
    <m/>
    <m/>
    <n v="600"/>
    <m/>
    <m/>
    <m/>
    <m/>
    <m/>
    <m/>
    <m/>
    <s v=" I"/>
    <m/>
    <m/>
    <m/>
    <m/>
    <m/>
    <s v="No"/>
    <m/>
    <x v="17"/>
    <m/>
    <m/>
    <m/>
    <m/>
  </r>
  <r>
    <n v="658"/>
    <x v="7"/>
    <s v="Plasma Cutter"/>
    <s v="CON/Q1207"/>
    <s v="Plasma Cutter"/>
    <n v="4"/>
    <m/>
    <m/>
    <m/>
    <n v="3"/>
    <m/>
    <n v="3"/>
    <n v="1"/>
    <s v="10th Class,Preferably "/>
    <m/>
    <m/>
    <n v="600"/>
    <m/>
    <m/>
    <m/>
    <m/>
    <m/>
    <m/>
    <m/>
    <s v=" I"/>
    <m/>
    <m/>
    <m/>
    <m/>
    <m/>
    <s v="No"/>
    <m/>
    <x v="2"/>
    <m/>
    <m/>
    <m/>
    <m/>
  </r>
  <r>
    <n v="659"/>
    <x v="7"/>
    <s v="Foreman Fabrication"/>
    <s v="CON/Q1208"/>
    <s v="Foreman Fabrication"/>
    <n v="5"/>
    <m/>
    <m/>
    <m/>
    <n v="7"/>
    <m/>
    <n v="7"/>
    <n v="1"/>
    <s v="12th Class ,Preferably "/>
    <m/>
    <m/>
    <n v="800"/>
    <m/>
    <m/>
    <m/>
    <m/>
    <m/>
    <m/>
    <m/>
    <s v=" I"/>
    <m/>
    <m/>
    <m/>
    <m/>
    <m/>
    <s v="No"/>
    <m/>
    <x v="8"/>
    <m/>
    <m/>
    <m/>
    <m/>
  </r>
  <r>
    <n v="660"/>
    <x v="7"/>
    <s v="Construction Laboratory &amp; Field Technician "/>
    <s v="CON/Q0402"/>
    <s v="Construction Laboratory &amp; Field Technician "/>
    <n v="4"/>
    <m/>
    <m/>
    <m/>
    <n v="6"/>
    <m/>
    <n v="6"/>
    <n v="1"/>
    <s v="10th Class ,Preferably"/>
    <m/>
    <m/>
    <n v="600"/>
    <m/>
    <m/>
    <m/>
    <m/>
    <m/>
    <m/>
    <m/>
    <s v=" I"/>
    <m/>
    <m/>
    <m/>
    <m/>
    <m/>
    <s v="No"/>
    <m/>
    <x v="28"/>
    <m/>
    <m/>
    <m/>
    <m/>
  </r>
  <r>
    <n v="661"/>
    <x v="7"/>
    <s v="Helper Mason"/>
    <s v="CON/Q0101"/>
    <s v="Helper Mason"/>
    <n v="1"/>
    <m/>
    <m/>
    <m/>
    <n v="5"/>
    <m/>
    <n v="5"/>
    <n v="1"/>
    <s v="5th Class"/>
    <n v="52"/>
    <n v="248"/>
    <n v="300"/>
    <m/>
    <m/>
    <m/>
    <m/>
    <m/>
    <s v="Yes"/>
    <s v="Yes"/>
    <s v=" I"/>
    <m/>
    <m/>
    <m/>
    <m/>
    <m/>
    <s v="Yes"/>
    <m/>
    <x v="28"/>
    <m/>
    <m/>
    <m/>
    <m/>
  </r>
  <r>
    <n v="662"/>
    <x v="7"/>
    <s v="Assistant Mason"/>
    <s v="CON/Q0102"/>
    <s v="Assistant Mason"/>
    <n v="2"/>
    <m/>
    <m/>
    <m/>
    <n v="6"/>
    <m/>
    <n v="6"/>
    <n v="1"/>
    <s v=" 5th Class "/>
    <n v="121"/>
    <n v="229"/>
    <n v="350"/>
    <m/>
    <m/>
    <m/>
    <m/>
    <m/>
    <s v="Yes"/>
    <m/>
    <s v=" I"/>
    <m/>
    <m/>
    <m/>
    <m/>
    <m/>
    <s v="Yes"/>
    <m/>
    <x v="28"/>
    <m/>
    <m/>
    <m/>
    <m/>
  </r>
  <r>
    <n v="663"/>
    <x v="7"/>
    <s v="Mason Special Finishing"/>
    <s v="CON/Q0107"/>
    <s v="Mason Special Finishing"/>
    <n v="4"/>
    <m/>
    <m/>
    <m/>
    <n v="6"/>
    <m/>
    <n v="6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64"/>
    <x v="7"/>
    <s v="Mason Form Finished &amp; Special Concrete"/>
    <s v="CON/Q0108"/>
    <s v="Mason Form Finished &amp; Special Concrete"/>
    <n v="4"/>
    <m/>
    <m/>
    <m/>
    <n v="6"/>
    <m/>
    <n v="6"/>
    <n v="1"/>
    <s v="8th Class, Preferably"/>
    <m/>
    <m/>
    <n v="600"/>
    <m/>
    <m/>
    <m/>
    <m/>
    <m/>
    <m/>
    <m/>
    <s v=" I"/>
    <s v="B"/>
    <m/>
    <m/>
    <m/>
    <m/>
    <s v="No"/>
    <m/>
    <x v="14"/>
    <m/>
    <m/>
    <m/>
    <m/>
  </r>
  <r>
    <n v="665"/>
    <x v="7"/>
    <s v="Foreman Concrete"/>
    <s v="CON/Q0110"/>
    <s v="Foreman Concrete"/>
    <n v="5"/>
    <m/>
    <m/>
    <m/>
    <n v="8"/>
    <m/>
    <n v="8"/>
    <n v="1"/>
    <s v="10th Class,Preferably "/>
    <m/>
    <m/>
    <n v="800"/>
    <m/>
    <m/>
    <m/>
    <m/>
    <m/>
    <m/>
    <m/>
    <s v=" I"/>
    <m/>
    <m/>
    <m/>
    <m/>
    <s v="CON707"/>
    <s v="No"/>
    <m/>
    <x v="14"/>
    <m/>
    <m/>
    <m/>
    <m/>
  </r>
  <r>
    <n v="666"/>
    <x v="7"/>
    <s v="Helper Bar Bender &amp; Steel Fixer"/>
    <s v="CON/Q0201"/>
    <s v="Helper Bar Bender &amp; Steel Fixer"/>
    <n v="1"/>
    <m/>
    <m/>
    <m/>
    <n v="6"/>
    <m/>
    <n v="6"/>
    <n v="1"/>
    <s v="5th Class"/>
    <n v="33"/>
    <n v="267"/>
    <n v="300"/>
    <m/>
    <m/>
    <m/>
    <m/>
    <m/>
    <s v="Yes"/>
    <s v="Yes"/>
    <s v=" I"/>
    <m/>
    <m/>
    <m/>
    <m/>
    <m/>
    <s v="Yes"/>
    <m/>
    <x v="28"/>
    <m/>
    <m/>
    <m/>
    <m/>
  </r>
  <r>
    <n v="667"/>
    <x v="7"/>
    <s v="Assistant Bar Bender &amp; Steel Fixer"/>
    <s v="CON/Q0202"/>
    <s v="Assistant Bar Bender &amp; Steel Fixer"/>
    <n v="2"/>
    <m/>
    <m/>
    <m/>
    <n v="7"/>
    <m/>
    <n v="7"/>
    <n v="1"/>
    <s v=" 5th Class"/>
    <n v="72"/>
    <n v="278"/>
    <n v="350"/>
    <m/>
    <m/>
    <m/>
    <m/>
    <m/>
    <s v="Yes"/>
    <m/>
    <s v=" I"/>
    <m/>
    <m/>
    <m/>
    <m/>
    <s v="CON703"/>
    <s v="Yes"/>
    <m/>
    <x v="28"/>
    <m/>
    <m/>
    <m/>
    <m/>
  </r>
  <r>
    <n v="668"/>
    <x v="7"/>
    <s v="Helper Shuttering Carpenter"/>
    <s v="CON/Q0301"/>
    <s v="Helper Shuttering Carpenter"/>
    <n v="1"/>
    <m/>
    <m/>
    <m/>
    <n v="5"/>
    <m/>
    <n v="5"/>
    <n v="1"/>
    <s v="5th Class ,Preferably"/>
    <m/>
    <m/>
    <n v="300"/>
    <m/>
    <m/>
    <m/>
    <m/>
    <m/>
    <m/>
    <m/>
    <s v=" I"/>
    <m/>
    <m/>
    <m/>
    <m/>
    <m/>
    <s v="Yes"/>
    <m/>
    <x v="28"/>
    <m/>
    <m/>
    <m/>
    <m/>
  </r>
  <r>
    <n v="669"/>
    <x v="7"/>
    <s v="Assistant Shuttering Carpenter"/>
    <s v="CON/Q0302"/>
    <s v="Assistant Shuttering Carpenter"/>
    <n v="2"/>
    <m/>
    <m/>
    <m/>
    <n v="6"/>
    <m/>
    <n v="6"/>
    <n v="1"/>
    <s v="5th Class ,Preferably"/>
    <n v="75"/>
    <n v="275"/>
    <n v="350"/>
    <m/>
    <m/>
    <m/>
    <m/>
    <m/>
    <s v="Yes"/>
    <m/>
    <s v=" I"/>
    <m/>
    <m/>
    <m/>
    <m/>
    <s v="CON702"/>
    <s v="Yes"/>
    <m/>
    <x v="28"/>
    <m/>
    <m/>
    <m/>
    <m/>
  </r>
  <r>
    <n v="670"/>
    <x v="7"/>
    <s v="Chargehand Shuttering Carpenter - System"/>
    <s v="CON/Q0306"/>
    <s v="Chargehand Shuttering Carpenter - System"/>
    <n v="4"/>
    <m/>
    <m/>
    <m/>
    <n v="6"/>
    <m/>
    <n v="6"/>
    <n v="1"/>
    <s v="8th Class, Preferably"/>
    <n v="187"/>
    <n v="421"/>
    <n v="608"/>
    <m/>
    <m/>
    <m/>
    <m/>
    <m/>
    <s v="Yes"/>
    <m/>
    <s v=" I"/>
    <m/>
    <m/>
    <m/>
    <m/>
    <m/>
    <s v="No"/>
    <m/>
    <x v="14"/>
    <m/>
    <m/>
    <m/>
    <m/>
  </r>
  <r>
    <n v="671"/>
    <x v="7"/>
    <s v="Chargehand Shuttering Carpenter - Conventional"/>
    <s v="CON/Q0311"/>
    <s v="Chargehand Shuttering Carpenter - Conventional"/>
    <n v="4"/>
    <m/>
    <m/>
    <m/>
    <n v="4"/>
    <m/>
    <n v="4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72"/>
    <x v="7"/>
    <s v="Assistant Scaffolder - Conventional"/>
    <s v="CON/Q0313"/>
    <s v="Assistant Scaffolder - Conventional"/>
    <n v="2"/>
    <m/>
    <m/>
    <m/>
    <n v="4"/>
    <m/>
    <n v="4"/>
    <n v="1"/>
    <s v="5th Class ,Preferably"/>
    <m/>
    <m/>
    <n v="350"/>
    <m/>
    <m/>
    <m/>
    <m/>
    <m/>
    <m/>
    <m/>
    <s v=" I"/>
    <m/>
    <m/>
    <m/>
    <m/>
    <m/>
    <s v="No"/>
    <m/>
    <x v="14"/>
    <m/>
    <m/>
    <m/>
    <m/>
  </r>
  <r>
    <n v="673"/>
    <x v="7"/>
    <s v="Assistant Scaffolder - System"/>
    <s v="CON/Q0314"/>
    <s v="Assistant Scaffolder - System"/>
    <n v="2"/>
    <m/>
    <m/>
    <m/>
    <n v="4"/>
    <m/>
    <n v="4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74"/>
    <x v="7"/>
    <s v="Chargehand Scaffolding - System"/>
    <s v="CON/Q0307"/>
    <s v="Chargehand Scaffolding - System"/>
    <n v="4"/>
    <m/>
    <m/>
    <m/>
    <n v="5"/>
    <m/>
    <n v="5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75"/>
    <x v="7"/>
    <s v="Foreman Scaffolding"/>
    <s v="CON/Q0309"/>
    <s v="Foreman Scaffolding"/>
    <n v="5"/>
    <m/>
    <m/>
    <m/>
    <n v="8"/>
    <m/>
    <n v="8"/>
    <n v="1"/>
    <s v="10th Class,Preferably "/>
    <m/>
    <m/>
    <n v="800"/>
    <m/>
    <m/>
    <m/>
    <m/>
    <m/>
    <m/>
    <m/>
    <s v=" I"/>
    <m/>
    <m/>
    <m/>
    <m/>
    <m/>
    <s v="No"/>
    <m/>
    <x v="14"/>
    <m/>
    <m/>
    <m/>
    <m/>
  </r>
  <r>
    <n v="676"/>
    <x v="7"/>
    <s v="Helper Laboratory &amp; Field Technician"/>
    <s v="CON/Q0401"/>
    <s v="Helper Laboratory &amp; Field Technician"/>
    <n v="2"/>
    <m/>
    <m/>
    <m/>
    <n v="4"/>
    <m/>
    <n v="4"/>
    <n v="1"/>
    <s v="10th Class"/>
    <m/>
    <m/>
    <n v="350"/>
    <m/>
    <m/>
    <m/>
    <m/>
    <m/>
    <m/>
    <m/>
    <s v=" I"/>
    <m/>
    <m/>
    <m/>
    <m/>
    <m/>
    <s v="No"/>
    <m/>
    <x v="28"/>
    <m/>
    <m/>
    <m/>
    <m/>
  </r>
  <r>
    <n v="677"/>
    <x v="7"/>
    <s v="Helper Construction Painter"/>
    <s v="CON/Q0501"/>
    <s v="Helper Construction Painter"/>
    <n v="1"/>
    <m/>
    <m/>
    <m/>
    <n v="4"/>
    <m/>
    <n v="4"/>
    <n v="1"/>
    <s v="5th Class ,Preferably"/>
    <n v="68"/>
    <n v="232"/>
    <n v="300"/>
    <m/>
    <m/>
    <m/>
    <m/>
    <m/>
    <s v="Yes"/>
    <m/>
    <s v=" I"/>
    <m/>
    <m/>
    <m/>
    <m/>
    <m/>
    <s v="Yes"/>
    <m/>
    <x v="28"/>
    <m/>
    <m/>
    <m/>
    <m/>
  </r>
  <r>
    <n v="678"/>
    <x v="7"/>
    <s v="Assistant Construction Painter &amp; Decorator"/>
    <s v="CON/Q0502"/>
    <s v="Assistant Construction Painter &amp; Decorator"/>
    <n v="2"/>
    <m/>
    <m/>
    <m/>
    <n v="6"/>
    <m/>
    <n v="6"/>
    <n v="1"/>
    <s v=" 5th Class"/>
    <n v="80"/>
    <n v="270"/>
    <n v="350"/>
    <m/>
    <m/>
    <m/>
    <m/>
    <m/>
    <s v="Yes"/>
    <m/>
    <s v=" I"/>
    <m/>
    <m/>
    <m/>
    <m/>
    <m/>
    <s v="Yes"/>
    <m/>
    <x v="28"/>
    <m/>
    <m/>
    <m/>
    <m/>
  </r>
  <r>
    <n v="679"/>
    <x v="7"/>
    <s v="Helper Electrician"/>
    <s v="CON/Q0601"/>
    <s v="Helper Electrician"/>
    <n v="2"/>
    <m/>
    <m/>
    <m/>
    <n v="6"/>
    <m/>
    <n v="6"/>
    <n v="1"/>
    <s v="10th Class"/>
    <n v="76"/>
    <n v="274"/>
    <n v="350"/>
    <m/>
    <m/>
    <m/>
    <m/>
    <m/>
    <s v="Yes"/>
    <m/>
    <s v=" I"/>
    <m/>
    <m/>
    <m/>
    <m/>
    <m/>
    <s v="Yes"/>
    <m/>
    <x v="28"/>
    <m/>
    <m/>
    <m/>
    <m/>
  </r>
  <r>
    <n v="680"/>
    <x v="7"/>
    <s v="Construction Electrician - LV"/>
    <s v="CON/Q0603"/>
    <s v="Construction Electrician - LV"/>
    <n v="4"/>
    <m/>
    <m/>
    <m/>
    <n v="6"/>
    <m/>
    <n v="6"/>
    <n v="1"/>
    <s v="10th Class ,Preferably with Low Voltage electrical work license from recognized licensing authority"/>
    <n v="196"/>
    <n v="440"/>
    <n v="636"/>
    <m/>
    <m/>
    <m/>
    <m/>
    <m/>
    <s v="Yes"/>
    <m/>
    <s v=" I"/>
    <s v="B"/>
    <m/>
    <m/>
    <m/>
    <m/>
    <s v="No"/>
    <m/>
    <x v="14"/>
    <m/>
    <m/>
    <m/>
    <m/>
  </r>
  <r>
    <n v="681"/>
    <x v="7"/>
    <s v="Foreman - Electrical Works (Construction)"/>
    <s v="CON/Q0604"/>
    <s v="Foreman - Electrical Works (Construction)"/>
    <n v="5"/>
    <m/>
    <m/>
    <m/>
    <n v="7"/>
    <m/>
    <n v="7"/>
    <n v="1"/>
    <s v="10th Class ,Preferably / Low Voltage license from any Govt. recognized licensing authority"/>
    <m/>
    <m/>
    <n v="1000"/>
    <m/>
    <m/>
    <m/>
    <m/>
    <m/>
    <m/>
    <m/>
    <s v=" I"/>
    <m/>
    <m/>
    <m/>
    <m/>
    <m/>
    <s v="No"/>
    <m/>
    <x v="14"/>
    <m/>
    <m/>
    <m/>
    <m/>
  </r>
  <r>
    <n v="682"/>
    <x v="7"/>
    <s v="Shuttering Carpenter - Conventional"/>
    <s v="CON/Q0310"/>
    <s v="Shuttering Carpenter - Conventional"/>
    <n v="4"/>
    <m/>
    <m/>
    <m/>
    <n v="6"/>
    <m/>
    <n v="6"/>
    <n v="1"/>
    <s v="5th Class ,Preferably"/>
    <m/>
    <m/>
    <n v="600"/>
    <m/>
    <m/>
    <m/>
    <m/>
    <m/>
    <m/>
    <m/>
    <s v=" I"/>
    <m/>
    <m/>
    <m/>
    <m/>
    <s v="CON710"/>
    <s v="No"/>
    <m/>
    <x v="14"/>
    <m/>
    <m/>
    <m/>
    <m/>
  </r>
  <r>
    <n v="683"/>
    <x v="7"/>
    <s v="Scaffolder - Conventional"/>
    <s v="CON/Q0312"/>
    <s v="Scaffolder - Conventional"/>
    <n v="4"/>
    <m/>
    <m/>
    <m/>
    <n v="5"/>
    <m/>
    <n v="5"/>
    <n v="1"/>
    <s v="5th Class ,Preferably"/>
    <n v="80"/>
    <n v="320"/>
    <n v="400"/>
    <m/>
    <m/>
    <m/>
    <m/>
    <m/>
    <s v="Yes"/>
    <m/>
    <s v=" I"/>
    <m/>
    <m/>
    <m/>
    <m/>
    <m/>
    <s v="No"/>
    <m/>
    <x v="14"/>
    <m/>
    <m/>
    <m/>
    <m/>
  </r>
  <r>
    <n v="684"/>
    <x v="7"/>
    <s v="Rigger Piling"/>
    <s v="CON/Q0704"/>
    <s v="Rigger Piling"/>
    <n v="4"/>
    <m/>
    <m/>
    <m/>
    <n v="6"/>
    <m/>
    <n v="6"/>
    <n v="1"/>
    <s v="5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85"/>
    <x v="7"/>
    <s v="Rural Mason"/>
    <s v="CON/Q3603"/>
    <s v="Rural Mason"/>
    <n v="4"/>
    <m/>
    <m/>
    <m/>
    <n v="9"/>
    <m/>
    <n v="9"/>
    <n v="1"/>
    <s v="5th Class ,Preferably"/>
    <m/>
    <m/>
    <n v="600"/>
    <m/>
    <m/>
    <m/>
    <m/>
    <m/>
    <m/>
    <m/>
    <s v=" I"/>
    <m/>
    <m/>
    <m/>
    <m/>
    <m/>
    <s v="No"/>
    <m/>
    <x v="25"/>
    <m/>
    <m/>
    <m/>
    <m/>
  </r>
  <r>
    <n v="686"/>
    <x v="7"/>
    <s v="Multi Skill Technician - Fabrication"/>
    <s v="CON/Q1210"/>
    <s v="Multi Skill Technician - Fabrication"/>
    <n v="3"/>
    <m/>
    <m/>
    <m/>
    <n v="10"/>
    <m/>
    <n v="10"/>
    <n v="1"/>
    <s v="10th pass"/>
    <n v="140"/>
    <n v="500"/>
    <n v="640"/>
    <m/>
    <m/>
    <m/>
    <m/>
    <m/>
    <s v="Yes"/>
    <m/>
    <m/>
    <m/>
    <m/>
    <m/>
    <m/>
    <m/>
    <s v="No"/>
    <m/>
    <x v="8"/>
    <m/>
    <m/>
    <m/>
    <m/>
  </r>
  <r>
    <n v="687"/>
    <x v="7"/>
    <s v="Gas Cutter"/>
    <s v="CON/Q1204"/>
    <s v="Gas Cutter"/>
    <n v="2"/>
    <m/>
    <m/>
    <m/>
    <n v="5"/>
    <m/>
    <n v="5"/>
    <n v="1"/>
    <s v=" 8th standard"/>
    <m/>
    <m/>
    <m/>
    <m/>
    <m/>
    <m/>
    <m/>
    <m/>
    <m/>
    <m/>
    <m/>
    <s v="A"/>
    <m/>
    <m/>
    <m/>
    <m/>
    <s v="No"/>
    <d v="2017-10-25T00:00:00"/>
    <x v="2"/>
    <m/>
    <m/>
    <m/>
    <m/>
  </r>
  <r>
    <n v="688"/>
    <x v="7"/>
    <s v="Construction Welder "/>
    <s v="CON/Q1252"/>
    <s v="Construction Welder "/>
    <n v="4"/>
    <s v="Elective"/>
    <n v="3"/>
    <s v="E1:  MIG_x000a_E2:  TIG_x000a_E3:  SMAW"/>
    <n v="3"/>
    <n v="6"/>
    <n v="9"/>
    <n v="1"/>
    <s v="10th standard pass"/>
    <m/>
    <m/>
    <m/>
    <m/>
    <m/>
    <m/>
    <m/>
    <m/>
    <m/>
    <m/>
    <m/>
    <s v="A"/>
    <m/>
    <m/>
    <m/>
    <m/>
    <s v="No"/>
    <d v="2017-10-25T00:00:00"/>
    <x v="2"/>
    <m/>
    <m/>
    <m/>
    <m/>
  </r>
  <r>
    <n v="689"/>
    <x v="7"/>
    <s v="Senior Construction Welder "/>
    <s v="CON/Q1253"/>
    <s v="Senior Construction Welder "/>
    <n v="5"/>
    <s v="Elective"/>
    <n v="3"/>
    <s v="E1:  MIG_x000a_E2:  TIG_x000a_E3:  SMAW"/>
    <n v="4"/>
    <n v="6"/>
    <n v="10"/>
    <n v="1"/>
    <s v="12th standard"/>
    <m/>
    <m/>
    <m/>
    <m/>
    <m/>
    <m/>
    <m/>
    <m/>
    <m/>
    <m/>
    <m/>
    <s v="A"/>
    <m/>
    <m/>
    <m/>
    <m/>
    <s v="No"/>
    <d v="2017-10-25T00:00:00"/>
    <x v="2"/>
    <m/>
    <m/>
    <m/>
    <m/>
  </r>
  <r>
    <n v="690"/>
    <x v="8"/>
    <s v="Child Care taker"/>
    <s v="DWC/Q0201"/>
    <s v="Child Care taker"/>
    <n v="3"/>
    <m/>
    <m/>
    <m/>
    <n v="3"/>
    <m/>
    <n v="3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1"/>
    <x v="8"/>
    <s v="General Housekeeper"/>
    <s v="DWC/Q0102"/>
    <s v="General Housekeeper"/>
    <n v="3"/>
    <m/>
    <m/>
    <m/>
    <n v="7"/>
    <m/>
    <n v="7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2"/>
    <x v="8"/>
    <s v="Housekeeper cum Cook"/>
    <s v="DWC/Q0101"/>
    <s v="Housekeeper cum Cook"/>
    <n v="3"/>
    <m/>
    <m/>
    <m/>
    <n v="9"/>
    <m/>
    <n v="9"/>
    <n v="1"/>
    <s v="5th Class ,Preferably"/>
    <n v="100"/>
    <n v="150"/>
    <n v="250"/>
    <m/>
    <m/>
    <m/>
    <m/>
    <m/>
    <s v="Yes"/>
    <s v="Yes"/>
    <s v="I"/>
    <s v="A"/>
    <s v="Yes"/>
    <s v="Yes"/>
    <m/>
    <m/>
    <s v="Yes"/>
    <m/>
    <x v="29"/>
    <m/>
    <m/>
    <m/>
    <m/>
  </r>
  <r>
    <n v="693"/>
    <x v="8"/>
    <s v="Elderly Caretaker (Non-Clinical)"/>
    <s v="DWC/Q0801"/>
    <s v="Elderly Caretaker (Non-Clinical)"/>
    <n v="3"/>
    <m/>
    <m/>
    <m/>
    <n v="4"/>
    <m/>
    <n v="4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4"/>
    <x v="9"/>
    <s v="Access Controls Installation Technician"/>
    <s v="ELE/Q4608"/>
    <s v="Access Controls Installation Technician"/>
    <n v="4"/>
    <m/>
    <m/>
    <m/>
    <n v="3"/>
    <m/>
    <n v="3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695"/>
    <x v="9"/>
    <s v="Area Sales Officer"/>
    <s v="ELE/Q7202"/>
    <s v="Area Sales Officer"/>
    <n v="5"/>
    <m/>
    <m/>
    <m/>
    <n v="3"/>
    <m/>
    <n v="3"/>
    <n v="1"/>
    <s v="Graduate/BE/MTech."/>
    <m/>
    <m/>
    <n v="240"/>
    <m/>
    <m/>
    <m/>
    <m/>
    <m/>
    <m/>
    <m/>
    <s v=" I"/>
    <m/>
    <m/>
    <m/>
    <m/>
    <m/>
    <s v="No"/>
    <m/>
    <x v="11"/>
    <m/>
    <m/>
    <m/>
    <m/>
  </r>
  <r>
    <n v="696"/>
    <x v="9"/>
    <s v="Assembly Line Operator"/>
    <s v="ELE/Q4301"/>
    <s v="Assembly Line Operator"/>
    <n v="4"/>
    <m/>
    <m/>
    <m/>
    <n v="4"/>
    <m/>
    <n v="4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697"/>
    <x v="9"/>
    <s v="Assembly Operator - Capacitor"/>
    <s v="ELE/Q0113"/>
    <s v="Assembly Operator - Capacitor"/>
    <n v="4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698"/>
    <x v="9"/>
    <s v="Assembly Operator - Energy Meter "/>
    <s v="ELE/Q7304"/>
    <s v="Assembly Operator - Energy Meter 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699"/>
    <x v="9"/>
    <s v="Assembly Operator - PLC"/>
    <s v="ELE/Q7305"/>
    <s v="Assembly Operator - PLC"/>
    <n v="3"/>
    <m/>
    <m/>
    <m/>
    <n v="4"/>
    <m/>
    <n v="4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00"/>
    <x v="9"/>
    <s v="Assembly Operator - UPS"/>
    <s v="ELE/Q7301"/>
    <s v="Assembly Operator - UPS"/>
    <n v="3"/>
    <m/>
    <m/>
    <m/>
    <n v="3"/>
    <m/>
    <n v="3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01"/>
    <x v="9"/>
    <s v="Assembly Operator -  PMD and X-Ray"/>
    <s v="ELE/Q7801"/>
    <s v="Assembly Operator -  PMD and X-Ray"/>
    <n v="4"/>
    <m/>
    <m/>
    <m/>
    <n v="5"/>
    <m/>
    <n v="5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2"/>
    <x v="9"/>
    <s v="Assembly Operator - RAC"/>
    <s v="ELE/Q3501"/>
    <s v="Assembly Operator - RAC"/>
    <n v="4"/>
    <m/>
    <m/>
    <m/>
    <n v="4"/>
    <m/>
    <n v="4"/>
    <n v="1"/>
    <s v="10th Class/ITI/Diploma"/>
    <m/>
    <m/>
    <n v="240"/>
    <m/>
    <m/>
    <m/>
    <m/>
    <m/>
    <m/>
    <s v="Yes"/>
    <s v=" I"/>
    <m/>
    <m/>
    <m/>
    <s v="Cat 1 (Phase 1)"/>
    <m/>
    <s v="Yes"/>
    <m/>
    <x v="11"/>
    <m/>
    <m/>
    <m/>
    <m/>
  </r>
  <r>
    <n v="703"/>
    <x v="9"/>
    <s v="Assembly Operator - TV"/>
    <s v="ELE/Q3502"/>
    <s v="Assembly Operator - TV"/>
    <n v="4"/>
    <m/>
    <m/>
    <m/>
    <n v="4"/>
    <m/>
    <n v="4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04"/>
    <x v="9"/>
    <s v="Assembly Supervisor"/>
    <s v="ELE/Q6305"/>
    <s v="Assembly Supervisor"/>
    <n v="5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5"/>
    <x v="9"/>
    <s v="Auto - AOI Machine Operator"/>
    <s v="ELE/Q6601"/>
    <s v="Auto - AOI Machine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6"/>
    <x v="9"/>
    <s v="Auto Tester - Capacitor"/>
    <s v="ELE/Q0103"/>
    <s v="Auto Tester - Capacitor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07"/>
    <x v="9"/>
    <s v="Bare Board Testing Operator"/>
    <s v="ELE/Q2401"/>
    <s v="Bare Board Test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8"/>
    <x v="9"/>
    <s v="Box Assembly Operator"/>
    <s v="ELE/Q7802"/>
    <s v="Box Assembly Operator"/>
    <n v="4"/>
    <m/>
    <m/>
    <m/>
    <n v="5"/>
    <m/>
    <n v="5"/>
    <n v="1"/>
    <s v="12th Class/ITI"/>
    <m/>
    <m/>
    <n v="300"/>
    <m/>
    <m/>
    <m/>
    <m/>
    <m/>
    <m/>
    <m/>
    <s v=" I"/>
    <m/>
    <m/>
    <m/>
    <m/>
    <m/>
    <s v="No"/>
    <m/>
    <x v="11"/>
    <m/>
    <m/>
    <m/>
    <m/>
  </r>
  <r>
    <n v="709"/>
    <x v="9"/>
    <s v="Box-building Assembly Technician"/>
    <s v="ELE/Q5306"/>
    <s v="Box-building Assembly Technician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10"/>
    <x v="9"/>
    <s v="Business Development Executive"/>
    <s v="ELE/Q1101"/>
    <s v="Business Development Executive"/>
    <n v="5"/>
    <m/>
    <m/>
    <m/>
    <n v="3"/>
    <m/>
    <n v="3"/>
    <n v="1"/>
    <s v="BE/Btech"/>
    <m/>
    <m/>
    <n v="300"/>
    <m/>
    <m/>
    <m/>
    <m/>
    <m/>
    <m/>
    <m/>
    <s v=" I"/>
    <m/>
    <m/>
    <m/>
    <m/>
    <m/>
    <s v="No"/>
    <m/>
    <x v="11"/>
    <m/>
    <m/>
    <m/>
    <m/>
  </r>
  <r>
    <n v="711"/>
    <x v="9"/>
    <s v="Calibration Engineer "/>
    <s v="ELE/Q8002"/>
    <s v="Calibration Engineer "/>
    <n v="4"/>
    <m/>
    <m/>
    <m/>
    <n v="4"/>
    <m/>
    <n v="4"/>
    <n v="1"/>
    <s v="ITI/Diploma/BE/Bio-Med Engineer"/>
    <m/>
    <m/>
    <n v="240"/>
    <m/>
    <m/>
    <m/>
    <m/>
    <m/>
    <m/>
    <m/>
    <s v=" I"/>
    <m/>
    <m/>
    <m/>
    <m/>
    <m/>
    <s v="No"/>
    <m/>
    <x v="11"/>
    <m/>
    <m/>
    <m/>
    <m/>
  </r>
  <r>
    <n v="712"/>
    <x v="9"/>
    <s v="Capping Operator"/>
    <s v="ELE/Q0107"/>
    <s v="Capping Operator"/>
    <n v="3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713"/>
    <x v="9"/>
    <s v="CCTV Installation Technician"/>
    <s v="ELE/Q4605"/>
    <s v="CCTV Installation Technician"/>
    <n v="4"/>
    <m/>
    <m/>
    <m/>
    <n v="4"/>
    <m/>
    <n v="4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14"/>
    <x v="9"/>
    <s v="Circuit Imaging Operator "/>
    <s v="ELE/Q2201"/>
    <s v="Circuit Imaging Operator 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11"/>
    <m/>
    <m/>
    <m/>
    <m/>
  </r>
  <r>
    <n v="715"/>
    <x v="9"/>
    <s v="Coating, Curing &amp; Marking Operator"/>
    <s v="ELE/Q0110"/>
    <s v="Coating, Curing &amp; Marking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16"/>
    <x v="9"/>
    <s v="Component Preparation Operator"/>
    <s v="ELE/Q5202"/>
    <s v="Component Preparation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17"/>
    <x v="9"/>
    <s v="Customer Care Executive"/>
    <s v="ELE/Q4603"/>
    <s v="Customer Care Executive"/>
    <n v="3"/>
    <m/>
    <m/>
    <m/>
    <n v="3"/>
    <m/>
    <n v="3"/>
    <n v="1"/>
    <s v="Diploma/BSc."/>
    <m/>
    <m/>
    <n v="200"/>
    <m/>
    <m/>
    <m/>
    <m/>
    <m/>
    <m/>
    <m/>
    <s v=" I"/>
    <m/>
    <m/>
    <m/>
    <m/>
    <m/>
    <s v="No"/>
    <m/>
    <x v="11"/>
    <m/>
    <m/>
    <m/>
    <m/>
  </r>
  <r>
    <n v="718"/>
    <x v="9"/>
    <s v="Customer Inspection Technician"/>
    <s v="ELE/Q6501"/>
    <s v="Customer Inspection Technician"/>
    <n v="4"/>
    <m/>
    <m/>
    <m/>
    <n v="4"/>
    <m/>
    <n v="4"/>
    <n v="1"/>
    <s v="ITI/Diploma/BE, Btech,"/>
    <m/>
    <m/>
    <n v="240"/>
    <m/>
    <m/>
    <m/>
    <m/>
    <m/>
    <m/>
    <m/>
    <s v=" I"/>
    <m/>
    <m/>
    <m/>
    <m/>
    <m/>
    <s v="No"/>
    <m/>
    <x v="11"/>
    <m/>
    <m/>
    <m/>
    <m/>
  </r>
  <r>
    <n v="719"/>
    <x v="9"/>
    <s v="Cutting, Crimping and Connector Assembly Operator"/>
    <s v="ELE/Q0115"/>
    <s v="Cutting, Crimping and Connector Assembly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20"/>
    <x v="9"/>
    <s v="DAS Set Top Box Installation &amp; Service Technician"/>
    <s v="ELE/Q8102"/>
    <s v="DAS Set Top Box Installation &amp; Service Technician"/>
    <n v="4"/>
    <m/>
    <m/>
    <m/>
    <n v="3"/>
    <m/>
    <n v="3"/>
    <n v="1"/>
    <s v="8th Class + 2 yrs/10th"/>
    <n v="180"/>
    <n v="120"/>
    <n v="300"/>
    <m/>
    <m/>
    <m/>
    <m/>
    <m/>
    <s v="Yes"/>
    <m/>
    <s v=" I"/>
    <m/>
    <m/>
    <m/>
    <m/>
    <m/>
    <s v="No"/>
    <m/>
    <x v="4"/>
    <m/>
    <m/>
    <m/>
    <m/>
  </r>
  <r>
    <n v="721"/>
    <x v="9"/>
    <s v="Design-for-Manufacture Engineer"/>
    <s v="ELE/Q6101"/>
    <s v="Design-for-Manufacture Engineer"/>
    <n v="5"/>
    <m/>
    <m/>
    <m/>
    <n v="2"/>
    <m/>
    <n v="2"/>
    <n v="1"/>
    <s v="Btech/Mtech"/>
    <m/>
    <m/>
    <n v="300"/>
    <m/>
    <m/>
    <m/>
    <m/>
    <m/>
    <m/>
    <m/>
    <s v=" I"/>
    <m/>
    <m/>
    <m/>
    <m/>
    <m/>
    <s v="No"/>
    <m/>
    <x v="11"/>
    <m/>
    <m/>
    <m/>
    <m/>
  </r>
  <r>
    <n v="722"/>
    <x v="9"/>
    <s v="Design-for-Test Engineer"/>
    <s v="ELE/Q1402"/>
    <s v="Design-for-Test Engineer"/>
    <n v="5"/>
    <m/>
    <m/>
    <m/>
    <n v="2"/>
    <m/>
    <n v="2"/>
    <n v="1"/>
    <s v="BE/MTech."/>
    <m/>
    <m/>
    <n v="300"/>
    <m/>
    <m/>
    <m/>
    <m/>
    <m/>
    <m/>
    <m/>
    <s v=" I"/>
    <m/>
    <m/>
    <m/>
    <m/>
    <m/>
    <s v="No"/>
    <m/>
    <x v="11"/>
    <m/>
    <m/>
    <m/>
    <m/>
  </r>
  <r>
    <n v="723"/>
    <x v="9"/>
    <s v="Die Bonding Operator"/>
    <s v="ELE/Q1701"/>
    <s v="Die Bonding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24"/>
    <x v="9"/>
    <s v="Disk Duplicator"/>
    <s v="ELE/Q4302"/>
    <s v="Disk Duplicator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25"/>
    <x v="9"/>
    <s v="Draftsman"/>
    <s v="ELE/Q7101"/>
    <s v="Draftsman"/>
    <n v="5"/>
    <m/>
    <m/>
    <m/>
    <n v="2"/>
    <m/>
    <n v="2"/>
    <n v="1"/>
    <s v="Diploma/BTech"/>
    <m/>
    <m/>
    <n v="240"/>
    <m/>
    <m/>
    <m/>
    <m/>
    <m/>
    <m/>
    <m/>
    <s v=" I"/>
    <m/>
    <m/>
    <m/>
    <m/>
    <m/>
    <s v="No"/>
    <m/>
    <x v="11"/>
    <m/>
    <m/>
    <m/>
    <m/>
  </r>
  <r>
    <n v="726"/>
    <x v="9"/>
    <s v="Drilling Operator "/>
    <s v="ELE/Q2102"/>
    <s v="Drilling Operator "/>
    <n v="4"/>
    <m/>
    <m/>
    <m/>
    <n v="3"/>
    <m/>
    <n v="3"/>
    <n v="1"/>
    <s v="10th/12th Class/ITI"/>
    <m/>
    <m/>
    <n v="240"/>
    <m/>
    <m/>
    <m/>
    <m/>
    <m/>
    <m/>
    <m/>
    <s v=" I"/>
    <m/>
    <m/>
    <m/>
    <m/>
    <m/>
    <s v="No"/>
    <m/>
    <x v="11"/>
    <m/>
    <m/>
    <m/>
    <m/>
  </r>
  <r>
    <n v="727"/>
    <x v="9"/>
    <s v="DTH Set Top Box Installation &amp; Service Technician"/>
    <s v="ELE/Q8101"/>
    <s v="DTH Set Top Box Installation &amp; Service Technician"/>
    <n v="4"/>
    <m/>
    <m/>
    <m/>
    <n v="3"/>
    <m/>
    <n v="3"/>
    <n v="1"/>
    <s v="8th Class + 2 yrs/10th"/>
    <n v="180"/>
    <n v="120"/>
    <n v="300"/>
    <m/>
    <m/>
    <m/>
    <m/>
    <m/>
    <s v="Yes"/>
    <s v="Yes"/>
    <s v=" I"/>
    <s v="A"/>
    <s v="Yes"/>
    <s v="Yes"/>
    <m/>
    <m/>
    <s v="Yes"/>
    <m/>
    <x v="4"/>
    <m/>
    <m/>
    <m/>
    <m/>
  </r>
  <r>
    <n v="728"/>
    <x v="9"/>
    <s v="Electrical Assembly Operator – Control Panel"/>
    <s v="ELE/Q7306"/>
    <s v="Electrical Assembly Operator – Control Panel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29"/>
    <x v="9"/>
    <s v="Electrical Design Developer"/>
    <s v="ELE/Q3801"/>
    <s v="Electrical Design Developer"/>
    <n v="5"/>
    <m/>
    <m/>
    <m/>
    <n v="2"/>
    <m/>
    <n v="2"/>
    <n v="1"/>
    <s v="B.Tech"/>
    <m/>
    <m/>
    <n v="240"/>
    <m/>
    <m/>
    <m/>
    <m/>
    <m/>
    <m/>
    <m/>
    <s v=" I"/>
    <m/>
    <m/>
    <m/>
    <m/>
    <m/>
    <s v="No"/>
    <m/>
    <x v="11"/>
    <m/>
    <m/>
    <m/>
    <m/>
  </r>
  <r>
    <n v="730"/>
    <x v="9"/>
    <s v="Electrical Technician"/>
    <s v="ELE/Q6301"/>
    <s v="Electrical Technician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s v="IEL701"/>
    <s v="No"/>
    <m/>
    <x v="11"/>
    <m/>
    <m/>
    <m/>
    <m/>
  </r>
  <r>
    <n v="731"/>
    <x v="9"/>
    <s v="Electronic Hardware Design Engineer"/>
    <s v="ELE/Q6102"/>
    <s v="Electronic Hardware Design Engineer"/>
    <n v="5"/>
    <m/>
    <m/>
    <m/>
    <n v="2"/>
    <m/>
    <n v="2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732"/>
    <x v="9"/>
    <s v="Embedded Software Engineer"/>
    <s v="ELE/Q1501"/>
    <s v="Embedded Software Engineer"/>
    <n v="5"/>
    <m/>
    <m/>
    <m/>
    <n v="2"/>
    <m/>
    <n v="2"/>
    <n v="1"/>
    <s v="B.E. (CSI)"/>
    <m/>
    <m/>
    <n v="300"/>
    <m/>
    <m/>
    <m/>
    <m/>
    <m/>
    <m/>
    <m/>
    <s v=" I"/>
    <m/>
    <m/>
    <m/>
    <m/>
    <m/>
    <s v="No"/>
    <m/>
    <x v="4"/>
    <m/>
    <m/>
    <m/>
    <m/>
  </r>
  <r>
    <n v="733"/>
    <x v="9"/>
    <s v="Encapsulation Operator"/>
    <s v="ELE/Q1703"/>
    <s v="Encapsulation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34"/>
    <x v="9"/>
    <s v="Field Engineer - TV"/>
    <s v="ELE/Q3108"/>
    <s v="Field Engineer - TV"/>
    <n v="4"/>
    <m/>
    <m/>
    <m/>
    <n v="4"/>
    <m/>
    <n v="4"/>
    <n v="1"/>
    <s v="8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35"/>
    <x v="9"/>
    <s v="Field Engineer - RACW"/>
    <s v="ELE/Q3105"/>
    <s v="Field Engineer - RACW"/>
    <n v="5"/>
    <m/>
    <m/>
    <m/>
    <n v="8"/>
    <m/>
    <n v="8"/>
    <n v="1"/>
    <s v="8th standard passed, preferably"/>
    <n v="180"/>
    <n v="180"/>
    <n v="360"/>
    <m/>
    <m/>
    <m/>
    <m/>
    <m/>
    <s v="Yes"/>
    <s v="Yes"/>
    <s v=" I"/>
    <m/>
    <m/>
    <m/>
    <s v="Cat 1 (Phase 1)"/>
    <m/>
    <s v="Yes"/>
    <m/>
    <x v="4"/>
    <m/>
    <m/>
    <m/>
    <m/>
  </r>
  <r>
    <n v="736"/>
    <x v="9"/>
    <s v="Field Technician - AC"/>
    <s v="ELE/Q3102"/>
    <s v="Field Technician - AC"/>
    <n v="4"/>
    <m/>
    <m/>
    <m/>
    <n v="4"/>
    <m/>
    <n v="4"/>
    <n v="1"/>
    <s v="8th Class+ 2 yrs"/>
    <m/>
    <m/>
    <n v="300"/>
    <m/>
    <m/>
    <m/>
    <m/>
    <m/>
    <m/>
    <m/>
    <s v=" I"/>
    <m/>
    <m/>
    <m/>
    <s v="Addl Ready"/>
    <s v="REF702"/>
    <s v="No"/>
    <m/>
    <x v="11"/>
    <m/>
    <m/>
    <m/>
    <m/>
  </r>
  <r>
    <n v="737"/>
    <x v="9"/>
    <s v="Field Technician - Computing and Peripherals"/>
    <s v="ELE/Q4601"/>
    <s v="Field Technician - Computing and Peripherals"/>
    <n v="4"/>
    <m/>
    <m/>
    <m/>
    <n v="4"/>
    <m/>
    <n v="4"/>
    <n v="1"/>
    <s v="12th Standard Pass"/>
    <n v="180"/>
    <n v="120"/>
    <n v="300"/>
    <m/>
    <m/>
    <m/>
    <m/>
    <m/>
    <s v="Yes"/>
    <s v="Yes"/>
    <s v=" I"/>
    <s v="A"/>
    <s v="Yes"/>
    <s v="Yes"/>
    <m/>
    <s v="ICT703"/>
    <s v="Yes"/>
    <m/>
    <x v="11"/>
    <m/>
    <m/>
    <m/>
    <m/>
  </r>
  <r>
    <n v="738"/>
    <x v="9"/>
    <s v="Field Technician - Digital Camera"/>
    <s v="ELE/Q3107"/>
    <s v="Field Technician - Digital Camera"/>
    <n v="4"/>
    <m/>
    <m/>
    <m/>
    <n v="3"/>
    <m/>
    <n v="3"/>
    <n v="1"/>
    <s v="8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39"/>
    <x v="9"/>
    <s v="Field Technician - Networking and Storage"/>
    <s v="ELE/Q4606"/>
    <s v="Field Technician - Networking and Storage"/>
    <n v="4"/>
    <m/>
    <m/>
    <m/>
    <n v="4"/>
    <m/>
    <n v="4"/>
    <n v="1"/>
    <s v="Diploma"/>
    <n v="180"/>
    <n v="180"/>
    <n v="360"/>
    <m/>
    <m/>
    <m/>
    <m/>
    <m/>
    <s v="Yes"/>
    <s v="Yes"/>
    <s v=" I"/>
    <s v="A"/>
    <s v="Yes"/>
    <s v="Yes"/>
    <m/>
    <s v="ICT704"/>
    <s v="Yes"/>
    <m/>
    <x v="4"/>
    <m/>
    <m/>
    <m/>
    <m/>
  </r>
  <r>
    <n v="740"/>
    <x v="9"/>
    <s v="Field Technician - Other Home Appliances"/>
    <s v="ELE/Q3104"/>
    <s v="Field Technician - Other Home Appliances"/>
    <n v="4"/>
    <m/>
    <m/>
    <m/>
    <n v="6"/>
    <m/>
    <n v="6"/>
    <n v="1"/>
    <s v="8th Standard passed"/>
    <n v="180"/>
    <n v="180"/>
    <n v="360"/>
    <m/>
    <m/>
    <m/>
    <m/>
    <m/>
    <s v="Yes"/>
    <s v="Yes"/>
    <s v=" I"/>
    <s v="A"/>
    <s v="Yes"/>
    <s v="Yes"/>
    <m/>
    <m/>
    <s v="Yes"/>
    <m/>
    <x v="11"/>
    <m/>
    <m/>
    <m/>
    <m/>
  </r>
  <r>
    <n v="741"/>
    <x v="9"/>
    <s v="Field Technician - Refrigerator"/>
    <s v="ELE/Q3103"/>
    <s v="Field Technician - Refrigerator"/>
    <n v="4"/>
    <m/>
    <m/>
    <m/>
    <n v="4"/>
    <m/>
    <n v="4"/>
    <n v="1"/>
    <s v="8th Class+ 2 yrs/10th"/>
    <m/>
    <m/>
    <n v="300"/>
    <m/>
    <m/>
    <m/>
    <m/>
    <m/>
    <m/>
    <m/>
    <s v=" I"/>
    <m/>
    <m/>
    <m/>
    <m/>
    <s v="REF703"/>
    <s v="No"/>
    <m/>
    <x v="4"/>
    <m/>
    <m/>
    <m/>
    <m/>
  </r>
  <r>
    <n v="742"/>
    <x v="9"/>
    <s v="Field Technician - UPS and Inverter"/>
    <s v="ELE/Q7201"/>
    <s v="Field Technician - UPS and Inverter"/>
    <n v="4"/>
    <m/>
    <m/>
    <m/>
    <n v="4"/>
    <m/>
    <n v="4"/>
    <n v="1"/>
    <s v="8th Class+ 2 yrs/10th"/>
    <n v="180"/>
    <n v="180"/>
    <n v="360"/>
    <m/>
    <m/>
    <m/>
    <m/>
    <m/>
    <s v="Yes"/>
    <s v="Yes"/>
    <s v=" I"/>
    <m/>
    <m/>
    <m/>
    <s v="Cat 1 (Phase 1)"/>
    <m/>
    <s v="Yes"/>
    <m/>
    <x v="4"/>
    <m/>
    <m/>
    <m/>
    <m/>
  </r>
  <r>
    <n v="743"/>
    <x v="9"/>
    <s v="Field Technician - Washing Machine"/>
    <s v="ELE/Q3106"/>
    <s v="Field Technician - Washing Machine"/>
    <n v="4"/>
    <m/>
    <m/>
    <m/>
    <n v="4"/>
    <m/>
    <n v="4"/>
    <n v="1"/>
    <s v="8th Class+ 2 yrs/10th"/>
    <m/>
    <m/>
    <n v="300"/>
    <m/>
    <m/>
    <m/>
    <m/>
    <m/>
    <m/>
    <m/>
    <s v=" I"/>
    <m/>
    <m/>
    <m/>
    <m/>
    <m/>
    <s v="No"/>
    <m/>
    <x v="4"/>
    <m/>
    <m/>
    <m/>
    <m/>
  </r>
  <r>
    <n v="744"/>
    <x v="9"/>
    <s v="Final Assembly Operator - Magnetics"/>
    <s v="ELE/Q0114"/>
    <s v="Final Assembly Operator - Magnetics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45"/>
    <x v="9"/>
    <s v="Final Product QC Technician"/>
    <s v="ELE/Q4402"/>
    <s v="Final Product QC Technician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46"/>
    <x v="9"/>
    <s v="Final Testing Technician"/>
    <s v="ELE/Q5402"/>
    <s v="Final Testing Technician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47"/>
    <x v="9"/>
    <s v="FPGA Design Engineer"/>
    <s v="ELE/Q8201"/>
    <s v="FPGA Design Engineer"/>
    <n v="6"/>
    <m/>
    <m/>
    <m/>
    <n v="2"/>
    <m/>
    <n v="2"/>
    <n v="1"/>
    <s v="B.Tech"/>
    <m/>
    <m/>
    <n v="300"/>
    <m/>
    <m/>
    <m/>
    <m/>
    <m/>
    <m/>
    <m/>
    <s v=" I"/>
    <m/>
    <m/>
    <m/>
    <m/>
    <m/>
    <s v="No"/>
    <m/>
    <x v="11"/>
    <m/>
    <m/>
    <m/>
    <m/>
  </r>
  <r>
    <n v="748"/>
    <x v="9"/>
    <s v="Functional Tester "/>
    <s v="ELE/Q7401"/>
    <s v="Functional Tester "/>
    <n v="3"/>
    <m/>
    <m/>
    <m/>
    <n v="5"/>
    <m/>
    <n v="5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49"/>
    <x v="9"/>
    <s v="Functional Tester - Medical  Devices"/>
    <s v="ELE/Q7803"/>
    <s v="Functional Tester - Medical  Devices"/>
    <n v="4"/>
    <m/>
    <m/>
    <m/>
    <n v="6"/>
    <m/>
    <n v="6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750"/>
    <x v="9"/>
    <s v="Functional Tester - RAC"/>
    <s v="ELE/Q3601"/>
    <s v="Functional Tester - RAC"/>
    <n v="4"/>
    <m/>
    <m/>
    <m/>
    <n v="4"/>
    <m/>
    <n v="4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51"/>
    <x v="9"/>
    <s v="Functional Tester - TV"/>
    <s v="ELE/Q3602"/>
    <s v="Functional Tester - TV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52"/>
    <x v="9"/>
    <s v="ICT Machine Operator"/>
    <s v="ELE/Q6602"/>
    <s v="ICT Machine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3"/>
    <x v="9"/>
    <s v="Incoming Inspection Technician"/>
    <s v="ELE/Q6401"/>
    <s v="Incoming Inspection Technician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m/>
    <s v="No"/>
    <m/>
    <x v="11"/>
    <m/>
    <m/>
    <m/>
    <m/>
  </r>
  <r>
    <n v="754"/>
    <x v="9"/>
    <s v="Incoming QC Technician"/>
    <s v="ELE/Q4401"/>
    <s v="Incoming QC Technician"/>
    <n v="5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5"/>
    <x v="9"/>
    <s v="Injection Molding Operator"/>
    <s v="ELE/Q3503"/>
    <s v="Injection Mold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30"/>
    <m/>
    <m/>
    <m/>
    <m/>
  </r>
  <r>
    <n v="756"/>
    <x v="9"/>
    <s v="Inner Layer and Pressing Operator "/>
    <s v="ELE/Q2101"/>
    <s v="Inner Layer and Press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7"/>
    <x v="9"/>
    <s v="In-process and Final Quality Engineer"/>
    <s v="ELE/Q5501"/>
    <s v="In-process and Final Quality Engineer"/>
    <n v="5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58"/>
    <x v="9"/>
    <s v="Installation and Service Engineer"/>
    <s v="ELE/Q8001"/>
    <s v="Installation and Service Engineer"/>
    <n v="4"/>
    <m/>
    <m/>
    <m/>
    <n v="7"/>
    <m/>
    <n v="7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759"/>
    <x v="9"/>
    <s v="Installation Technician - Computing and Peripherals"/>
    <s v="ELE/Q4609"/>
    <s v="Installation Technician - Computing and Peripherals"/>
    <n v="3"/>
    <m/>
    <m/>
    <m/>
    <n v="3"/>
    <m/>
    <n v="3"/>
    <n v="1"/>
    <s v="10th Class"/>
    <n v="120"/>
    <n v="180"/>
    <n v="300"/>
    <m/>
    <m/>
    <m/>
    <m/>
    <m/>
    <s v="Yes"/>
    <s v="Yes"/>
    <s v=" I"/>
    <m/>
    <m/>
    <m/>
    <s v="Cat 1 (Phase 1)"/>
    <m/>
    <s v="Yes"/>
    <m/>
    <x v="4"/>
    <m/>
    <m/>
    <m/>
    <m/>
  </r>
  <r>
    <n v="760"/>
    <x v="9"/>
    <s v="In-Store Demonstrator"/>
    <s v="ELE/Q3202"/>
    <s v="In-Store Demonstrator"/>
    <n v="3"/>
    <m/>
    <m/>
    <m/>
    <n v="3"/>
    <m/>
    <n v="3"/>
    <n v="1"/>
    <s v="10th Class/Graduate"/>
    <m/>
    <m/>
    <n v="200"/>
    <m/>
    <m/>
    <m/>
    <m/>
    <m/>
    <m/>
    <m/>
    <s v=" I"/>
    <m/>
    <m/>
    <m/>
    <m/>
    <m/>
    <s v="No"/>
    <m/>
    <x v="11"/>
    <m/>
    <m/>
    <m/>
    <m/>
  </r>
  <r>
    <n v="761"/>
    <x v="9"/>
    <s v="IT Coordinator in School"/>
    <s v="ELE/Q4701"/>
    <s v="IT Coordinator in School"/>
    <n v="4"/>
    <m/>
    <m/>
    <m/>
    <n v="3"/>
    <m/>
    <n v="3"/>
    <n v="1"/>
    <s v="Diploma/BTech"/>
    <m/>
    <m/>
    <n v="240"/>
    <m/>
    <m/>
    <m/>
    <m/>
    <m/>
    <m/>
    <s v="Yes"/>
    <s v=" I"/>
    <m/>
    <m/>
    <m/>
    <s v="Cat 1 (Phase 1)"/>
    <m/>
    <s v="Yes"/>
    <m/>
    <x v="11"/>
    <m/>
    <m/>
    <m/>
    <m/>
  </r>
  <r>
    <n v="762"/>
    <x v="9"/>
    <s v="LED Light Design Engineer"/>
    <s v="ELE/Q9101"/>
    <s v="LED Light Design Engineer"/>
    <n v="5"/>
    <m/>
    <m/>
    <m/>
    <n v="3"/>
    <m/>
    <n v="3"/>
    <n v="1"/>
    <s v="Diploma/BTech"/>
    <m/>
    <m/>
    <n v="300"/>
    <m/>
    <m/>
    <m/>
    <m/>
    <m/>
    <m/>
    <m/>
    <s v=" I"/>
    <m/>
    <m/>
    <m/>
    <m/>
    <m/>
    <s v="No"/>
    <m/>
    <x v="11"/>
    <m/>
    <m/>
    <m/>
    <m/>
  </r>
  <r>
    <n v="763"/>
    <x v="9"/>
    <s v="LED Light Design Validation Engineer"/>
    <s v="ELE/Q9102"/>
    <s v="LED Light Design Validation Engineer"/>
    <n v="5"/>
    <m/>
    <m/>
    <m/>
    <n v="3"/>
    <m/>
    <n v="3"/>
    <n v="1"/>
    <s v="Diploma/BTech"/>
    <m/>
    <m/>
    <n v="300"/>
    <m/>
    <m/>
    <m/>
    <m/>
    <m/>
    <m/>
    <m/>
    <s v=" I"/>
    <m/>
    <m/>
    <m/>
    <m/>
    <m/>
    <s v="No"/>
    <m/>
    <x v="11"/>
    <m/>
    <m/>
    <m/>
    <m/>
  </r>
  <r>
    <n v="764"/>
    <x v="9"/>
    <s v="LED Light Repair Technician"/>
    <s v="ELE/Q9302"/>
    <s v="LED Light Repair Technician"/>
    <n v="4"/>
    <m/>
    <m/>
    <m/>
    <n v="3"/>
    <m/>
    <n v="3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65"/>
    <x v="9"/>
    <s v="LED Luminaries Testing &amp; Measurement Technician"/>
    <s v="ELE/Q9301"/>
    <s v="LED Luminaries Testing &amp; Measurement Technician"/>
    <n v="4"/>
    <m/>
    <m/>
    <m/>
    <n v="3"/>
    <m/>
    <n v="3"/>
    <n v="1"/>
    <s v="Diploma/BTech"/>
    <m/>
    <m/>
    <n v="240"/>
    <m/>
    <m/>
    <m/>
    <m/>
    <m/>
    <m/>
    <m/>
    <s v=" I"/>
    <m/>
    <m/>
    <m/>
    <m/>
    <m/>
    <s v="No"/>
    <m/>
    <x v="11"/>
    <m/>
    <m/>
    <m/>
    <m/>
  </r>
  <r>
    <n v="766"/>
    <x v="9"/>
    <s v="Machine Maintenance Technician"/>
    <s v="ELE/Q3701"/>
    <s v="Machine Maintenance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7"/>
    <x v="9"/>
    <s v="Maintenance Executive"/>
    <s v="ELE/Q2501"/>
    <s v="Maintenance Executive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8"/>
    <x v="9"/>
    <s v="Maintenance Technician"/>
    <s v="ELE/Q4501"/>
    <s v="Maintenance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9"/>
    <x v="9"/>
    <s v="Manual Insertion Operator"/>
    <s v="ELE/Q5305"/>
    <s v="Manual Insertion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70"/>
    <x v="9"/>
    <s v="Manual Soldering Technician"/>
    <s v="ELE/Q0105"/>
    <s v="Manual Soldering Technician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71"/>
    <x v="9"/>
    <s v="Masking Machine Operator"/>
    <s v="ELE/Q0116"/>
    <s v="Masking Machine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72"/>
    <x v="9"/>
    <s v="Material Inspector"/>
    <s v="ELE/Q3401"/>
    <s v="Material Inspector"/>
    <n v="4"/>
    <m/>
    <m/>
    <m/>
    <n v="2"/>
    <m/>
    <n v="2"/>
    <n v="1"/>
    <s v="10th/ Standard/ITI"/>
    <m/>
    <m/>
    <n v="200"/>
    <m/>
    <m/>
    <m/>
    <m/>
    <m/>
    <m/>
    <m/>
    <s v=" I"/>
    <m/>
    <m/>
    <m/>
    <m/>
    <m/>
    <s v="No"/>
    <m/>
    <x v="11"/>
    <m/>
    <m/>
    <m/>
    <m/>
  </r>
  <r>
    <n v="773"/>
    <x v="9"/>
    <s v="Mechanical Assembly Operator"/>
    <s v="ELE/Q9201"/>
    <s v="Mechanical Assembly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4"/>
    <m/>
    <m/>
    <m/>
    <m/>
  </r>
  <r>
    <n v="774"/>
    <x v="9"/>
    <s v="Mechanical Fitter"/>
    <s v="ELE/Q6302"/>
    <s v="Mechanical Fitte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75"/>
    <x v="9"/>
    <s v="Mechanical Fitter – Control Panel"/>
    <s v="ELE/Q7303"/>
    <s v="Mechanical Fitter – Control Panel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76"/>
    <x v="9"/>
    <s v="Mechanical Sub-assembly Technician"/>
    <s v="ELE/Q6304"/>
    <s v="Mechanical Sub-assembly Technician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77"/>
    <x v="9"/>
    <s v="Mobile Phone Hardware Repair Technician"/>
    <s v="ELE/Q8104"/>
    <s v="Mobile Phone Hardware Repair Technician"/>
    <n v="4"/>
    <m/>
    <m/>
    <m/>
    <n v="4"/>
    <m/>
    <n v="4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78"/>
    <x v="9"/>
    <s v="Module Soldering Operator"/>
    <s v="ELE/Q5802"/>
    <s v="Module Solder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79"/>
    <x v="9"/>
    <s v="PCB - AOI Machine Operator"/>
    <s v="ELE/Q5401"/>
    <s v="PCB - AOI Machine Operator"/>
    <n v="4"/>
    <m/>
    <m/>
    <m/>
    <n v="3"/>
    <m/>
    <n v="3"/>
    <n v="1"/>
    <s v="ITI"/>
    <m/>
    <m/>
    <n v="240"/>
    <m/>
    <m/>
    <m/>
    <m/>
    <m/>
    <m/>
    <m/>
    <s v=" I"/>
    <m/>
    <m/>
    <m/>
    <m/>
    <m/>
    <s v="No"/>
    <m/>
    <x v="11"/>
    <m/>
    <m/>
    <m/>
    <m/>
  </r>
  <r>
    <n v="780"/>
    <x v="9"/>
    <s v="PCB Assembly Operator"/>
    <s v="ELE/Q7804"/>
    <s v="PCB Assembly Operator"/>
    <n v="4"/>
    <m/>
    <m/>
    <m/>
    <n v="3"/>
    <m/>
    <n v="3"/>
    <n v="1"/>
    <s v="10th/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81"/>
    <x v="9"/>
    <s v="PCB Design Engineer"/>
    <s v="ELE/Q8703"/>
    <s v="PCB Design Engineer"/>
    <n v="4"/>
    <m/>
    <m/>
    <m/>
    <n v="3"/>
    <m/>
    <n v="3"/>
    <n v="1"/>
    <s v="Diploma"/>
    <m/>
    <m/>
    <n v="300"/>
    <m/>
    <m/>
    <m/>
    <m/>
    <m/>
    <m/>
    <m/>
    <s v=" I"/>
    <m/>
    <m/>
    <m/>
    <m/>
    <m/>
    <s v="No"/>
    <m/>
    <x v="11"/>
    <m/>
    <m/>
    <m/>
    <m/>
  </r>
  <r>
    <n v="782"/>
    <x v="9"/>
    <s v="Performance Tester "/>
    <s v="ELE/Q7402"/>
    <s v="Performance Tester "/>
    <n v="4"/>
    <m/>
    <m/>
    <m/>
    <n v="5"/>
    <m/>
    <n v="5"/>
    <n v="1"/>
    <s v="12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783"/>
    <x v="9"/>
    <s v="Performance Tester - TV"/>
    <s v="ELE/Q3607"/>
    <s v="Performance Tester - TV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84"/>
    <x v="9"/>
    <s v="Performance Tester -RACWO"/>
    <s v="ELE/Q3606"/>
    <s v="Performance Tester -RACWO"/>
    <n v="4"/>
    <m/>
    <m/>
    <m/>
    <n v="5"/>
    <m/>
    <n v="5"/>
    <n v="1"/>
    <s v="12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785"/>
    <x v="9"/>
    <s v="Physical Design Engineer"/>
    <s v="ELE/Q1401"/>
    <s v="Physical Design Engineer"/>
    <n v="5"/>
    <m/>
    <m/>
    <m/>
    <n v="2"/>
    <m/>
    <n v="2"/>
    <n v="1"/>
    <s v="BE, Btech/Mtech"/>
    <m/>
    <m/>
    <n v="300"/>
    <m/>
    <m/>
    <m/>
    <m/>
    <m/>
    <m/>
    <m/>
    <s v=" I"/>
    <m/>
    <m/>
    <m/>
    <m/>
    <m/>
    <s v="No"/>
    <m/>
    <x v="11"/>
    <m/>
    <m/>
    <m/>
    <m/>
  </r>
  <r>
    <n v="786"/>
    <x v="9"/>
    <s v="Pick and Place Assembly Operator"/>
    <s v="ELE/Q5102"/>
    <s v="Pick and Place Assembly Operator"/>
    <n v="4"/>
    <m/>
    <m/>
    <m/>
    <n v="3"/>
    <m/>
    <n v="3"/>
    <n v="1"/>
    <s v="10th Class"/>
    <n v="85"/>
    <n v="215"/>
    <n v="300"/>
    <m/>
    <m/>
    <m/>
    <m/>
    <m/>
    <s v="Yes"/>
    <m/>
    <s v=" I"/>
    <m/>
    <m/>
    <m/>
    <m/>
    <m/>
    <s v="No"/>
    <m/>
    <x v="4"/>
    <m/>
    <m/>
    <m/>
    <m/>
  </r>
  <r>
    <n v="787"/>
    <x v="9"/>
    <s v="Potting and Curing Operator "/>
    <s v="ELE/Q6603"/>
    <s v="Potting and Cur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88"/>
    <x v="9"/>
    <s v="PPC Engineer"/>
    <s v="ELE/Q6201"/>
    <s v="PPC Engineer"/>
    <n v="5"/>
    <m/>
    <m/>
    <m/>
    <n v="3"/>
    <m/>
    <n v="3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789"/>
    <x v="9"/>
    <s v="Pre Sales Solar Technical Support Engineer"/>
    <s v="ELE/Q5602"/>
    <s v="Pre Sales Solar Technical Support Engineer"/>
    <n v="5"/>
    <m/>
    <m/>
    <m/>
    <n v="4"/>
    <m/>
    <n v="4"/>
    <n v="1"/>
    <s v="Diploma in Electrical/Electronics"/>
    <m/>
    <m/>
    <n v="240"/>
    <m/>
    <m/>
    <m/>
    <m/>
    <m/>
    <m/>
    <m/>
    <s v=" I"/>
    <m/>
    <m/>
    <m/>
    <m/>
    <m/>
    <s v="No"/>
    <m/>
    <x v="2"/>
    <m/>
    <m/>
    <m/>
    <m/>
  </r>
  <r>
    <n v="790"/>
    <x v="9"/>
    <s v="Pressing Machine Operator"/>
    <s v="ELE/Q0106"/>
    <s v="Pressing Machine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91"/>
    <x v="9"/>
    <s v="Product Engineer"/>
    <s v="ELE/Q4201"/>
    <s v="Product Engineer"/>
    <n v="5"/>
    <m/>
    <m/>
    <m/>
    <n v="3"/>
    <m/>
    <n v="3"/>
    <n v="1"/>
    <s v="B.Tech"/>
    <m/>
    <m/>
    <n v="300"/>
    <m/>
    <m/>
    <m/>
    <m/>
    <m/>
    <m/>
    <m/>
    <s v=" I"/>
    <m/>
    <m/>
    <m/>
    <m/>
    <m/>
    <s v="No"/>
    <m/>
    <x v="11"/>
    <m/>
    <m/>
    <m/>
    <m/>
  </r>
  <r>
    <n v="792"/>
    <x v="9"/>
    <s v="Purchase Executive"/>
    <s v="ELE/Q5701"/>
    <s v="Purchase Executive"/>
    <n v="5"/>
    <m/>
    <m/>
    <m/>
    <n v="3"/>
    <m/>
    <n v="3"/>
    <n v="1"/>
    <s v="Graduate/Post Graduate"/>
    <m/>
    <m/>
    <n v="240"/>
    <m/>
    <m/>
    <m/>
    <m/>
    <m/>
    <m/>
    <m/>
    <s v=" I"/>
    <m/>
    <m/>
    <m/>
    <m/>
    <m/>
    <s v="No"/>
    <m/>
    <x v="11"/>
    <m/>
    <m/>
    <m/>
    <m/>
  </r>
  <r>
    <n v="793"/>
    <x v="9"/>
    <s v="Purchase Executive-Medical Electronics"/>
    <s v="ELE/Q7701"/>
    <s v="Purchase Executive-Medical Electronics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94"/>
    <x v="9"/>
    <s v="PV System Maintenance Technician"/>
    <s v="ELE/Q6001"/>
    <s v="PV System Maintenance Technician"/>
    <n v="4"/>
    <m/>
    <m/>
    <m/>
    <n v="3"/>
    <m/>
    <n v="3"/>
    <n v="1"/>
    <s v="ITI/Diploma/BE, Btech,"/>
    <m/>
    <m/>
    <n v="240"/>
    <m/>
    <m/>
    <m/>
    <m/>
    <m/>
    <m/>
    <m/>
    <s v=" I"/>
    <m/>
    <m/>
    <m/>
    <m/>
    <m/>
    <s v="No"/>
    <m/>
    <x v="11"/>
    <m/>
    <m/>
    <m/>
    <m/>
  </r>
  <r>
    <n v="795"/>
    <x v="9"/>
    <s v="Quality Engineer"/>
    <s v="ELE/Q7901"/>
    <s v="Quality Engineer"/>
    <n v="5"/>
    <m/>
    <m/>
    <m/>
    <n v="5"/>
    <m/>
    <n v="5"/>
    <n v="1"/>
    <s v="Diploma/BTech, BE"/>
    <m/>
    <m/>
    <n v="300"/>
    <m/>
    <m/>
    <m/>
    <m/>
    <m/>
    <m/>
    <m/>
    <s v=" I"/>
    <m/>
    <m/>
    <m/>
    <m/>
    <m/>
    <s v="No"/>
    <m/>
    <x v="11"/>
    <m/>
    <m/>
    <m/>
    <m/>
  </r>
  <r>
    <n v="796"/>
    <x v="9"/>
    <s v="Reflow -oven Soldering Operator"/>
    <s v="ELE/Q5304"/>
    <s v="Reflow -oven Soldering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97"/>
    <x v="9"/>
    <s v="Reliability Tester "/>
    <s v="ELE/Q7404"/>
    <s v="Reliability Tester 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m/>
    <s v="No"/>
    <m/>
    <x v="11"/>
    <m/>
    <m/>
    <m/>
    <m/>
  </r>
  <r>
    <n v="798"/>
    <x v="9"/>
    <s v="Remote Helpdesk Technician"/>
    <s v="ELE/Q4604"/>
    <s v="Remote Helpdesk Technician"/>
    <n v="3"/>
    <m/>
    <m/>
    <m/>
    <n v="3"/>
    <m/>
    <n v="3"/>
    <n v="1"/>
    <s v="Diploma/BE"/>
    <m/>
    <m/>
    <n v="200"/>
    <m/>
    <m/>
    <m/>
    <m/>
    <m/>
    <m/>
    <m/>
    <s v=" I"/>
    <m/>
    <m/>
    <m/>
    <m/>
    <m/>
    <s v="No"/>
    <m/>
    <x v="11"/>
    <m/>
    <m/>
    <m/>
    <m/>
  </r>
  <r>
    <n v="799"/>
    <x v="9"/>
    <s v="Repair Assistant Switches"/>
    <s v="ELE/Q8103"/>
    <s v="Repair Assistant Switches"/>
    <n v="4"/>
    <m/>
    <m/>
    <m/>
    <n v="3"/>
    <m/>
    <n v="3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800"/>
    <x v="9"/>
    <s v="Routing Operator "/>
    <s v="ELE/Q2103"/>
    <s v="Rout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01"/>
    <x v="9"/>
    <s v="Safety Tester - RACWO"/>
    <s v="ELE/Q3605"/>
    <s v="Safety Tester - RACWO"/>
    <n v="3"/>
    <m/>
    <m/>
    <m/>
    <n v="5"/>
    <m/>
    <n v="5"/>
    <n v="1"/>
    <s v="10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802"/>
    <x v="9"/>
    <s v="Safety Tester - TV"/>
    <s v="ELE/Q3603"/>
    <s v="Safety Tester - TV"/>
    <n v="3"/>
    <m/>
    <m/>
    <m/>
    <n v="3"/>
    <m/>
    <n v="3"/>
    <n v="1"/>
    <s v="10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803"/>
    <x v="9"/>
    <s v="Safety Testing Technician "/>
    <s v="ELE/Q7403"/>
    <s v="Safety Testing Technician "/>
    <n v="3"/>
    <m/>
    <m/>
    <m/>
    <n v="3"/>
    <m/>
    <n v="3"/>
    <n v="1"/>
    <s v="10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804"/>
    <x v="9"/>
    <s v="Sales Executive"/>
    <s v="ELE/Q5601"/>
    <s v="Sales Executive"/>
    <n v="5"/>
    <m/>
    <m/>
    <m/>
    <n v="3"/>
    <m/>
    <n v="3"/>
    <n v="1"/>
    <s v="Graduate/BE/Post Graduate"/>
    <m/>
    <m/>
    <n v="240"/>
    <m/>
    <m/>
    <m/>
    <m/>
    <m/>
    <m/>
    <m/>
    <s v=" I"/>
    <m/>
    <m/>
    <m/>
    <m/>
    <m/>
    <s v="No"/>
    <m/>
    <x v="11"/>
    <m/>
    <m/>
    <m/>
    <m/>
  </r>
  <r>
    <n v="805"/>
    <x v="9"/>
    <s v="Sales Executive-Consumer Electronics"/>
    <s v="ELE/Q3201"/>
    <s v="Sales Executive-Consumer Electronics"/>
    <n v="4"/>
    <m/>
    <m/>
    <m/>
    <n v="3"/>
    <m/>
    <n v="3"/>
    <n v="1"/>
    <s v="Graduate/BE/Post Graduate"/>
    <m/>
    <m/>
    <n v="240"/>
    <m/>
    <m/>
    <m/>
    <m/>
    <m/>
    <m/>
    <m/>
    <s v="II"/>
    <m/>
    <m/>
    <m/>
    <m/>
    <m/>
    <s v="No"/>
    <m/>
    <x v="11"/>
    <m/>
    <m/>
    <m/>
    <m/>
  </r>
  <r>
    <n v="806"/>
    <x v="9"/>
    <s v="Sales Executive-IT Hardware"/>
    <s v="ELE/Q4101"/>
    <s v="Sales Executive-IT Hardware"/>
    <n v="4"/>
    <m/>
    <m/>
    <m/>
    <n v="3"/>
    <m/>
    <n v="3"/>
    <n v="1"/>
    <s v="Graduate/BE/Post Graduate"/>
    <m/>
    <m/>
    <n v="240"/>
    <m/>
    <m/>
    <m/>
    <m/>
    <m/>
    <m/>
    <m/>
    <s v=" I"/>
    <m/>
    <m/>
    <m/>
    <m/>
    <m/>
    <s v="No"/>
    <m/>
    <x v="11"/>
    <m/>
    <m/>
    <m/>
    <m/>
  </r>
  <r>
    <n v="807"/>
    <x v="9"/>
    <s v="Sales Executive-Medical Electronics"/>
    <s v="ELE/Q7601"/>
    <s v="Sales Executive-Medical Electronics"/>
    <n v="5"/>
    <m/>
    <m/>
    <m/>
    <n v="4"/>
    <m/>
    <n v="4"/>
    <n v="1"/>
    <s v="Diploma/BE"/>
    <m/>
    <m/>
    <n v="240"/>
    <m/>
    <m/>
    <m/>
    <m/>
    <m/>
    <m/>
    <m/>
    <s v=" I"/>
    <m/>
    <m/>
    <m/>
    <m/>
    <m/>
    <s v="No"/>
    <m/>
    <x v="11"/>
    <m/>
    <m/>
    <m/>
    <m/>
  </r>
  <r>
    <n v="808"/>
    <x v="9"/>
    <s v="Security System Installation Technician"/>
    <s v="ELE/Q4611"/>
    <s v="Security System Installation Technician"/>
    <n v="4"/>
    <m/>
    <m/>
    <m/>
    <n v="4"/>
    <m/>
    <n v="4"/>
    <n v="1"/>
    <s v="12th Class pass, preferably"/>
    <m/>
    <m/>
    <n v="240"/>
    <m/>
    <m/>
    <m/>
    <m/>
    <m/>
    <m/>
    <m/>
    <s v=" I"/>
    <m/>
    <m/>
    <m/>
    <m/>
    <m/>
    <s v="No"/>
    <m/>
    <x v="2"/>
    <m/>
    <m/>
    <m/>
    <m/>
  </r>
  <r>
    <n v="809"/>
    <x v="9"/>
    <s v="Security System Service Engineer"/>
    <s v="ELE/Q4610"/>
    <s v="Security System Service Engineer"/>
    <n v="5"/>
    <m/>
    <m/>
    <m/>
    <n v="5"/>
    <m/>
    <n v="5"/>
    <n v="1"/>
    <s v="Diploma in Electronics/Electricals / ITI"/>
    <m/>
    <m/>
    <n v="240"/>
    <m/>
    <m/>
    <m/>
    <m/>
    <m/>
    <m/>
    <m/>
    <s v=" I"/>
    <m/>
    <m/>
    <m/>
    <m/>
    <m/>
    <s v="No"/>
    <m/>
    <x v="2"/>
    <m/>
    <m/>
    <m/>
    <m/>
  </r>
  <r>
    <n v="810"/>
    <x v="9"/>
    <s v="Service Engineer"/>
    <s v="ELE/Q4607"/>
    <s v="Service Engineer"/>
    <n v="5"/>
    <m/>
    <m/>
    <m/>
    <n v="3"/>
    <m/>
    <n v="3"/>
    <n v="1"/>
    <s v="B.E."/>
    <m/>
    <m/>
    <n v="300"/>
    <m/>
    <m/>
    <m/>
    <m/>
    <m/>
    <m/>
    <m/>
    <s v=" I"/>
    <m/>
    <m/>
    <m/>
    <m/>
    <m/>
    <s v="No"/>
    <m/>
    <x v="4"/>
    <m/>
    <m/>
    <m/>
    <m/>
  </r>
  <r>
    <n v="811"/>
    <x v="9"/>
    <s v="Silicone Painting Operator"/>
    <s v="ELE/Q0108"/>
    <s v="Silicone Painting Operator"/>
    <n v="3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812"/>
    <x v="9"/>
    <s v="Site Engineer – Control Panel"/>
    <s v="ELE/Q7501"/>
    <s v="Site Engineer – Control Panel"/>
    <n v="4"/>
    <m/>
    <m/>
    <m/>
    <n v="4"/>
    <m/>
    <n v="4"/>
    <n v="1"/>
    <s v="ITI/Diploma/BTech"/>
    <m/>
    <m/>
    <n v="200"/>
    <m/>
    <m/>
    <m/>
    <m/>
    <m/>
    <m/>
    <m/>
    <s v=" I"/>
    <m/>
    <m/>
    <m/>
    <m/>
    <m/>
    <s v="No"/>
    <m/>
    <x v="11"/>
    <m/>
    <m/>
    <m/>
    <m/>
  </r>
  <r>
    <n v="813"/>
    <x v="9"/>
    <s v="Smartphone Assembly Inspector"/>
    <s v="ELE/Q4001"/>
    <s v="Smartphone Assembly Inspector"/>
    <n v="5"/>
    <m/>
    <m/>
    <m/>
    <n v="3"/>
    <m/>
    <n v="3"/>
    <n v="1"/>
    <s v="Diploma in Computer Science (IT/ Electronics) / ITI"/>
    <m/>
    <m/>
    <n v="240"/>
    <m/>
    <m/>
    <m/>
    <m/>
    <m/>
    <m/>
    <m/>
    <s v=" I"/>
    <m/>
    <m/>
    <m/>
    <m/>
    <m/>
    <s v="No"/>
    <m/>
    <x v="2"/>
    <m/>
    <m/>
    <m/>
    <m/>
  </r>
  <r>
    <n v="814"/>
    <x v="9"/>
    <s v="Smartphone Assembly Technician"/>
    <s v="ELE/Q3901"/>
    <s v="Smartphone Assembly Technician"/>
    <n v="4"/>
    <m/>
    <m/>
    <m/>
    <n v="3"/>
    <m/>
    <n v="3"/>
    <n v="1"/>
    <s v="12th Class pass/ ITI"/>
    <m/>
    <m/>
    <n v="240"/>
    <m/>
    <m/>
    <m/>
    <m/>
    <m/>
    <m/>
    <m/>
    <s v=" I"/>
    <m/>
    <m/>
    <m/>
    <m/>
    <m/>
    <s v="No"/>
    <m/>
    <x v="2"/>
    <m/>
    <m/>
    <m/>
    <m/>
  </r>
  <r>
    <n v="815"/>
    <x v="9"/>
    <s v="Solar &amp; LED Technician"/>
    <s v="ELE/Q5903"/>
    <s v="Solar &amp; LED Technician"/>
    <n v="4"/>
    <m/>
    <m/>
    <m/>
    <n v="4"/>
    <m/>
    <n v="4"/>
    <n v="1"/>
    <s v="12th Class pass, preferably"/>
    <n v="180"/>
    <n v="180"/>
    <n v="360"/>
    <m/>
    <m/>
    <m/>
    <m/>
    <m/>
    <s v="Yes"/>
    <m/>
    <s v=" I"/>
    <m/>
    <m/>
    <m/>
    <s v="Addl Ready"/>
    <m/>
    <s v="No"/>
    <m/>
    <x v="31"/>
    <m/>
    <m/>
    <m/>
    <m/>
  </r>
  <r>
    <n v="816"/>
    <x v="9"/>
    <s v="Solar Module Assembly Technician"/>
    <s v="ELE/Q5801"/>
    <s v="Solar Module Assembly Technician"/>
    <n v="4"/>
    <m/>
    <m/>
    <m/>
    <n v="3"/>
    <m/>
    <n v="3"/>
    <n v="1"/>
    <s v="ITI"/>
    <m/>
    <m/>
    <n v="200"/>
    <m/>
    <m/>
    <m/>
    <m/>
    <m/>
    <m/>
    <m/>
    <s v=" I"/>
    <m/>
    <m/>
    <m/>
    <m/>
    <m/>
    <s v="No"/>
    <m/>
    <x v="4"/>
    <m/>
    <m/>
    <m/>
    <m/>
  </r>
  <r>
    <n v="817"/>
    <x v="9"/>
    <s v="Solar Panel Installation Technician"/>
    <s v="ELE/Q5901"/>
    <s v="Solar Panel Installation Technician"/>
    <n v="4"/>
    <m/>
    <m/>
    <m/>
    <n v="4"/>
    <m/>
    <n v="4"/>
    <n v="1"/>
    <s v="10th Class"/>
    <n v="200"/>
    <n v="200"/>
    <n v="400"/>
    <m/>
    <m/>
    <m/>
    <m/>
    <m/>
    <s v="Yes"/>
    <s v="Yes"/>
    <s v=" I"/>
    <s v="A"/>
    <s v="Yes"/>
    <s v="Yes"/>
    <m/>
    <m/>
    <s v="Yes"/>
    <m/>
    <x v="4"/>
    <m/>
    <m/>
    <m/>
    <m/>
  </r>
  <r>
    <n v="818"/>
    <x v="9"/>
    <s v="Solar PV System Installation Engineer "/>
    <s v="ELE/Q5902"/>
    <s v="Solar PV System Installation Engineer "/>
    <n v="5"/>
    <m/>
    <m/>
    <m/>
    <n v="4"/>
    <m/>
    <n v="4"/>
    <n v="1"/>
    <s v="Btech/Mtech"/>
    <m/>
    <m/>
    <n v="240"/>
    <m/>
    <m/>
    <m/>
    <m/>
    <m/>
    <m/>
    <m/>
    <s v=" I"/>
    <m/>
    <m/>
    <m/>
    <m/>
    <m/>
    <s v="No"/>
    <m/>
    <x v="11"/>
    <m/>
    <m/>
    <m/>
    <m/>
  </r>
  <r>
    <n v="819"/>
    <x v="9"/>
    <s v="Solder Masking &amp; Legend Printing Operator"/>
    <s v="ELE/Q2301"/>
    <s v="Solder Masking &amp; Legend Printing Operator"/>
    <n v="3"/>
    <m/>
    <m/>
    <m/>
    <n v="4"/>
    <m/>
    <n v="4"/>
    <n v="1"/>
    <s v="10th/12th Class/Graduate"/>
    <m/>
    <m/>
    <n v="200"/>
    <m/>
    <m/>
    <m/>
    <m/>
    <m/>
    <m/>
    <m/>
    <s v=" I"/>
    <m/>
    <m/>
    <m/>
    <m/>
    <m/>
    <s v="No"/>
    <m/>
    <x v="11"/>
    <m/>
    <m/>
    <m/>
    <m/>
  </r>
  <r>
    <n v="820"/>
    <x v="9"/>
    <s v="Sorting Operator"/>
    <s v="ELE/Q0109"/>
    <s v="Sorting Operator"/>
    <n v="4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821"/>
    <x v="9"/>
    <s v="Stencil Printing Operator"/>
    <s v="ELE/Q5201"/>
    <s v="Stencil Printing Operator"/>
    <n v="3"/>
    <m/>
    <m/>
    <m/>
    <n v="3"/>
    <m/>
    <n v="3"/>
    <n v="1"/>
    <s v="10th/12th Class/ITI"/>
    <m/>
    <m/>
    <n v="240"/>
    <m/>
    <m/>
    <m/>
    <m/>
    <m/>
    <m/>
    <m/>
    <s v=" I"/>
    <m/>
    <m/>
    <m/>
    <m/>
    <m/>
    <s v="No"/>
    <m/>
    <x v="11"/>
    <m/>
    <m/>
    <m/>
    <m/>
  </r>
  <r>
    <n v="822"/>
    <x v="9"/>
    <s v="Sub-assembly Technician (Electronic)"/>
    <s v="ELE/Q6303"/>
    <s v="Sub-assembly Technician (Electronic)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823"/>
    <x v="9"/>
    <s v="Systems Analyst"/>
    <s v="ELE/Q8701"/>
    <s v="Systems Analyst"/>
    <n v="5"/>
    <m/>
    <m/>
    <m/>
    <n v="3"/>
    <m/>
    <n v="3"/>
    <n v="1"/>
    <s v="Diploma/BTech, BE"/>
    <m/>
    <m/>
    <n v="300"/>
    <m/>
    <m/>
    <m/>
    <m/>
    <m/>
    <m/>
    <m/>
    <s v=" I"/>
    <m/>
    <m/>
    <m/>
    <m/>
    <m/>
    <s v="No"/>
    <m/>
    <x v="11"/>
    <m/>
    <m/>
    <m/>
    <m/>
  </r>
  <r>
    <n v="824"/>
    <x v="9"/>
    <s v="Systems Design Engineer"/>
    <s v="ELE/Q8702"/>
    <s v="Systems Design Engineer"/>
    <n v="5"/>
    <m/>
    <m/>
    <m/>
    <n v="3"/>
    <m/>
    <n v="3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825"/>
    <x v="9"/>
    <s v="Test and Repair Technician"/>
    <s v="ELE/Q4602"/>
    <s v="Test and Repair Technician"/>
    <n v="4"/>
    <m/>
    <m/>
    <m/>
    <n v="4"/>
    <m/>
    <n v="4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826"/>
    <x v="9"/>
    <s v="Testing and Validation Engineer"/>
    <s v="ELE/Q1601"/>
    <s v="Testing and Validation Engineer"/>
    <n v="5"/>
    <m/>
    <m/>
    <m/>
    <n v="2"/>
    <m/>
    <n v="2"/>
    <n v="1"/>
    <s v="BE, Btech/Mtech"/>
    <m/>
    <m/>
    <n v="300"/>
    <m/>
    <m/>
    <m/>
    <m/>
    <m/>
    <m/>
    <m/>
    <s v=" I"/>
    <m/>
    <m/>
    <m/>
    <m/>
    <m/>
    <s v="No"/>
    <m/>
    <x v="11"/>
    <m/>
    <m/>
    <m/>
    <m/>
  </r>
  <r>
    <n v="827"/>
    <x v="9"/>
    <s v="Testing Technician"/>
    <s v="ELE/Q0111"/>
    <s v="Testing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28"/>
    <x v="9"/>
    <s v="Testing Technician"/>
    <s v="ELE/Q1801"/>
    <s v="Testing Technician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29"/>
    <x v="9"/>
    <s v="Through Hole Assembly Operator"/>
    <s v="ELE/Q5101"/>
    <s v="Through Hole Assembly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4"/>
    <m/>
    <m/>
    <m/>
    <m/>
  </r>
  <r>
    <n v="830"/>
    <x v="9"/>
    <s v="TV Repair Technician"/>
    <s v="ELE/Q3101"/>
    <s v="TV Repair Technician"/>
    <n v="4"/>
    <m/>
    <m/>
    <m/>
    <n v="5"/>
    <m/>
    <n v="5"/>
    <n v="1"/>
    <s v="8th Standard passed"/>
    <n v="180"/>
    <n v="180"/>
    <n v="360"/>
    <m/>
    <m/>
    <m/>
    <m/>
    <m/>
    <s v="Yes"/>
    <s v="Yes"/>
    <s v=" I"/>
    <s v="A"/>
    <s v="Yes"/>
    <s v="Yes- *To be Deleted from 1-Apr2018; 9th SC"/>
    <m/>
    <m/>
    <s v="Yes"/>
    <m/>
    <x v="23"/>
    <m/>
    <m/>
    <m/>
    <m/>
  </r>
  <r>
    <n v="831"/>
    <x v="9"/>
    <s v="Vacuum Plant Operator"/>
    <s v="ELE/Q0104"/>
    <s v="Vacuum Plant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832"/>
    <x v="9"/>
    <s v="Verification Engineer"/>
    <s v="ELE/Q1301"/>
    <s v="Verification Engineer"/>
    <n v="5"/>
    <m/>
    <m/>
    <m/>
    <n v="2"/>
    <m/>
    <n v="2"/>
    <n v="1"/>
    <s v="B.E.(Electronics)"/>
    <m/>
    <m/>
    <n v="300"/>
    <m/>
    <m/>
    <m/>
    <m/>
    <m/>
    <m/>
    <m/>
    <s v=" I"/>
    <m/>
    <m/>
    <m/>
    <m/>
    <m/>
    <s v="No"/>
    <m/>
    <x v="4"/>
    <m/>
    <m/>
    <m/>
    <m/>
  </r>
  <r>
    <n v="833"/>
    <x v="9"/>
    <s v="VLSI Design Engineer"/>
    <s v="ELE/Q1201"/>
    <s v="VLSI Design Engineer"/>
    <n v="5"/>
    <m/>
    <m/>
    <m/>
    <n v="2"/>
    <m/>
    <n v="2"/>
    <n v="1"/>
    <s v="B.E. (Electronics)"/>
    <m/>
    <m/>
    <n v="300"/>
    <m/>
    <m/>
    <m/>
    <m/>
    <m/>
    <m/>
    <m/>
    <s v=" I"/>
    <m/>
    <m/>
    <m/>
    <m/>
    <m/>
    <s v="No"/>
    <m/>
    <x v="11"/>
    <m/>
    <m/>
    <m/>
    <m/>
  </r>
  <r>
    <n v="834"/>
    <x v="9"/>
    <s v="Wave Soldering Machine Operator"/>
    <s v="ELE/Q5303"/>
    <s v="Wave Soldering Machine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835"/>
    <x v="9"/>
    <s v="Welding Operator"/>
    <s v="ELE/Q0102"/>
    <s v="Welding Operator"/>
    <n v="4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836"/>
    <x v="9"/>
    <s v="Winding Operator"/>
    <s v="ELE/Q0101"/>
    <s v="Winding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11"/>
    <m/>
    <m/>
    <m/>
    <m/>
  </r>
  <r>
    <n v="837"/>
    <x v="9"/>
    <s v="Wire Bonding Operator"/>
    <s v="ELE/Q1702"/>
    <s v="Wire Bond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38"/>
    <x v="9"/>
    <s v="Wireman – Control Panel"/>
    <s v="ELE/Q7302"/>
    <s v="Wireman – Control Panel"/>
    <n v="3"/>
    <m/>
    <m/>
    <m/>
    <n v="3"/>
    <m/>
    <n v="3"/>
    <n v="1"/>
    <s v="10th Class"/>
    <m/>
    <m/>
    <n v="200"/>
    <m/>
    <m/>
    <m/>
    <m/>
    <m/>
    <m/>
    <s v="Yes"/>
    <s v=" I"/>
    <m/>
    <m/>
    <m/>
    <s v="Cat 1 (Phase 1)"/>
    <s v="ELE701"/>
    <s v="Yes"/>
    <m/>
    <x v="4"/>
    <m/>
    <m/>
    <m/>
    <m/>
  </r>
  <r>
    <n v="839"/>
    <x v="9"/>
    <s v="DAS Broadband Technician"/>
    <s v="ELE/Q8105"/>
    <s v="DAS Broadband Technician"/>
    <n v="3"/>
    <m/>
    <m/>
    <m/>
    <n v="4"/>
    <m/>
    <n v="4"/>
    <n v="1"/>
    <s v="8th Class"/>
    <m/>
    <m/>
    <n v="350"/>
    <m/>
    <m/>
    <m/>
    <m/>
    <m/>
    <m/>
    <m/>
    <m/>
    <m/>
    <m/>
    <m/>
    <m/>
    <m/>
    <s v="No"/>
    <m/>
    <x v="2"/>
    <m/>
    <m/>
    <m/>
    <m/>
  </r>
  <r>
    <n v="840"/>
    <x v="9"/>
    <s v="Data Networking Cable Technician"/>
    <s v="ELE/Q4613"/>
    <s v="Data Networking Cable Technician"/>
    <n v="4"/>
    <m/>
    <m/>
    <m/>
    <n v="4"/>
    <m/>
    <n v="4"/>
    <n v="1"/>
    <s v="ITI/ Diploma in Computer Hardware"/>
    <m/>
    <m/>
    <n v="350"/>
    <m/>
    <m/>
    <m/>
    <m/>
    <m/>
    <m/>
    <m/>
    <m/>
    <m/>
    <m/>
    <m/>
    <m/>
    <m/>
    <s v="No"/>
    <m/>
    <x v="2"/>
    <m/>
    <m/>
    <m/>
    <m/>
  </r>
  <r>
    <n v="841"/>
    <x v="9"/>
    <s v="Multi Skill Technician (Electrical) "/>
    <s v="ELE/Q3109"/>
    <s v="Multi Skill Technician (Electrical) "/>
    <n v="4"/>
    <m/>
    <m/>
    <m/>
    <n v="8"/>
    <m/>
    <n v="8"/>
    <n v="1"/>
    <s v="8 th Standard pass, preferably"/>
    <n v="200"/>
    <n v="400"/>
    <n v="600"/>
    <m/>
    <m/>
    <m/>
    <m/>
    <m/>
    <s v="Yes"/>
    <m/>
    <m/>
    <m/>
    <m/>
    <m/>
    <m/>
    <m/>
    <s v="No"/>
    <m/>
    <x v="2"/>
    <m/>
    <m/>
    <m/>
    <m/>
  </r>
  <r>
    <n v="842"/>
    <x v="9"/>
    <s v="POS Terminal Machine Installer"/>
    <s v="ELE/Q3203"/>
    <s v="POS Terminal Machine Installer"/>
    <n v="3"/>
    <m/>
    <m/>
    <m/>
    <n v="3"/>
    <m/>
    <n v="3"/>
    <n v="1"/>
    <s v="10th std Pass"/>
    <m/>
    <m/>
    <m/>
    <m/>
    <m/>
    <m/>
    <m/>
    <m/>
    <m/>
    <m/>
    <m/>
    <m/>
    <m/>
    <m/>
    <m/>
    <m/>
    <s v="No"/>
    <d v="2017-05-17T00:00:00"/>
    <x v="2"/>
    <m/>
    <m/>
    <m/>
    <m/>
  </r>
  <r>
    <n v="843"/>
    <x v="9"/>
    <s v="Service Technician – Home Appliances"/>
    <s v="ELE/Q3111"/>
    <s v="Service Technician – Home Appliances"/>
    <n v="4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m/>
    <m/>
    <s v="No"/>
    <d v="2017-07-25T00:00:00"/>
    <x v="2"/>
    <m/>
    <m/>
    <m/>
    <m/>
  </r>
  <r>
    <n v="844"/>
    <x v="9"/>
    <s v="Digital Cable TV  Technician -Access"/>
    <s v="ELE/Q8106"/>
    <s v="Digital Cable TV  Technician -Access"/>
    <n v="4"/>
    <m/>
    <m/>
    <m/>
    <n v="5"/>
    <m/>
    <n v="6"/>
    <n v="1"/>
    <s v="10th std.pass "/>
    <m/>
    <m/>
    <m/>
    <m/>
    <m/>
    <m/>
    <m/>
    <m/>
    <m/>
    <m/>
    <m/>
    <s v="A"/>
    <m/>
    <m/>
    <m/>
    <m/>
    <s v="No"/>
    <d v="2017-12-06T00:00:00"/>
    <x v="2"/>
    <m/>
    <m/>
    <m/>
    <m/>
  </r>
  <r>
    <n v="845"/>
    <x v="9"/>
    <s v="Digital Cable TV Technician- Network "/>
    <s v="ELE/Q8107"/>
    <s v="Digital Cable TV Technician- Network "/>
    <n v="5"/>
    <m/>
    <m/>
    <m/>
    <n v="5"/>
    <m/>
    <n v="5"/>
    <n v="1"/>
    <s v="ITI/Diploma"/>
    <m/>
    <m/>
    <m/>
    <m/>
    <m/>
    <m/>
    <m/>
    <m/>
    <m/>
    <m/>
    <m/>
    <s v="A"/>
    <m/>
    <m/>
    <m/>
    <m/>
    <s v="No"/>
    <d v="2017-12-06T00:00:00"/>
    <x v="2"/>
    <m/>
    <m/>
    <m/>
    <m/>
  </r>
  <r>
    <n v="846"/>
    <x v="10"/>
    <s v="Assistant Lab Technician - Food and Agricultural Commodities "/>
    <s v="FIC/Q7601"/>
    <s v="Assistant Lab Technician - Food and Agricultural Commodities "/>
    <n v="4"/>
    <m/>
    <m/>
    <m/>
    <n v="5"/>
    <m/>
    <n v="5"/>
    <n v="1"/>
    <s v="12th Class with certification in laboratory techniques"/>
    <n v="61.5"/>
    <n v="98.5"/>
    <n v="160"/>
    <m/>
    <m/>
    <m/>
    <m/>
    <m/>
    <s v="Yes"/>
    <s v="Yes"/>
    <s v=" I"/>
    <m/>
    <m/>
    <m/>
    <s v="Cat 1(Phase 2)"/>
    <m/>
    <s v="No"/>
    <m/>
    <x v="12"/>
    <m/>
    <m/>
    <m/>
    <m/>
  </r>
  <r>
    <n v="847"/>
    <x v="10"/>
    <s v="Baking Technician"/>
    <s v="FIC/Q5005"/>
    <s v="Baking Technician"/>
    <n v="4"/>
    <m/>
    <m/>
    <m/>
    <n v="5"/>
    <m/>
    <n v="5"/>
    <n v="1"/>
    <s v="Preferably after Class 10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48"/>
    <x v="10"/>
    <s v="Butter and Ghee Processing Operator"/>
    <s v="FIC/Q2003"/>
    <s v="Butter and Ghee Processing Operator"/>
    <n v="4"/>
    <m/>
    <m/>
    <m/>
    <n v="5"/>
    <m/>
    <n v="5"/>
    <n v="1"/>
    <s v="8th Class, Preferably"/>
    <n v="87"/>
    <n v="147"/>
    <n v="234"/>
    <m/>
    <m/>
    <m/>
    <m/>
    <m/>
    <s v="Yes"/>
    <s v="Yes"/>
    <s v=" I"/>
    <m/>
    <m/>
    <m/>
    <s v="Cat 1(Phase 2)"/>
    <m/>
    <s v="No"/>
    <m/>
    <x v="12"/>
    <m/>
    <m/>
    <m/>
    <m/>
  </r>
  <r>
    <n v="849"/>
    <x v="10"/>
    <s v="Chief Miller"/>
    <s v="FIC/Q1001"/>
    <s v="Chief Miller"/>
    <n v="6"/>
    <m/>
    <m/>
    <m/>
    <n v="5"/>
    <m/>
    <n v="5"/>
    <n v="1"/>
    <s v="Graduation in Science(with Chemistry)/ Diploma in Milling"/>
    <n v="86.5"/>
    <n v="153.5"/>
    <n v="240"/>
    <m/>
    <m/>
    <m/>
    <m/>
    <m/>
    <s v="Yes"/>
    <s v="Yes"/>
    <s v=" I"/>
    <m/>
    <m/>
    <m/>
    <m/>
    <m/>
    <s v="No"/>
    <m/>
    <x v="12"/>
    <m/>
    <m/>
    <m/>
    <m/>
  </r>
  <r>
    <n v="850"/>
    <x v="10"/>
    <s v="Cold Storage Technician "/>
    <s v="FIC/Q7004"/>
    <s v="Cold Storage Technician "/>
    <n v="4"/>
    <m/>
    <m/>
    <m/>
    <n v="4"/>
    <m/>
    <n v="4"/>
    <n v="1"/>
    <s v="12th Class ,Preferably/ Diploma /ITI with certification in refrigeration"/>
    <n v="98.5"/>
    <n v="151.5"/>
    <n v="250"/>
    <m/>
    <m/>
    <m/>
    <m/>
    <n v="60"/>
    <s v="Yes"/>
    <s v="Yes"/>
    <s v=" I"/>
    <m/>
    <m/>
    <m/>
    <s v="Cat 1 (Phase 1)"/>
    <m/>
    <s v="No"/>
    <m/>
    <x v="12"/>
    <m/>
    <m/>
    <m/>
    <m/>
  </r>
  <r>
    <n v="851"/>
    <x v="10"/>
    <s v="Cottage Cheese Maker"/>
    <s v="FIC/Q2005"/>
    <s v="Cottage Cheese Maker"/>
    <n v="4"/>
    <m/>
    <m/>
    <m/>
    <n v="4"/>
    <m/>
    <n v="4"/>
    <n v="1"/>
    <s v="10th Class,Preferably 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52"/>
    <x v="10"/>
    <s v="Craft Baker"/>
    <s v="FIC/Q5002"/>
    <s v="Craft Baker"/>
    <n v="4"/>
    <m/>
    <m/>
    <m/>
    <n v="5"/>
    <m/>
    <n v="5"/>
    <n v="1"/>
    <s v="8th Class"/>
    <n v="90"/>
    <n v="150"/>
    <n v="240"/>
    <m/>
    <m/>
    <m/>
    <m/>
    <m/>
    <s v="Yes"/>
    <s v="Yes"/>
    <s v=" I"/>
    <s v="A"/>
    <s v="Yes"/>
    <s v="Yes"/>
    <m/>
    <m/>
    <s v="Yes"/>
    <m/>
    <x v="32"/>
    <m/>
    <m/>
    <m/>
    <m/>
  </r>
  <r>
    <n v="853"/>
    <x v="10"/>
    <s v="Dairy Processing Equipment Operator"/>
    <s v="FIC/Q2002"/>
    <s v="Dairy Processing Equipment Operator"/>
    <n v="4"/>
    <m/>
    <m/>
    <m/>
    <n v="5"/>
    <m/>
    <n v="5"/>
    <n v="1"/>
    <s v="10th Class,Preferably "/>
    <n v="88"/>
    <n v="152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54"/>
    <x v="10"/>
    <s v="Dairy Products Processor"/>
    <s v="FIC/Q2001"/>
    <s v="Dairy Products Processor"/>
    <n v="5"/>
    <m/>
    <m/>
    <m/>
    <n v="6"/>
    <m/>
    <n v="6"/>
    <n v="1"/>
    <s v="10th Class,Preferably "/>
    <n v="81"/>
    <n v="159"/>
    <n v="240"/>
    <m/>
    <m/>
    <m/>
    <m/>
    <m/>
    <s v="Yes"/>
    <s v="Yes"/>
    <s v=" I"/>
    <m/>
    <m/>
    <m/>
    <s v="Cat 1 (Phase 1)"/>
    <m/>
    <s v="No"/>
    <m/>
    <x v="12"/>
    <m/>
    <m/>
    <m/>
    <m/>
  </r>
  <r>
    <n v="855"/>
    <x v="10"/>
    <s v="Fish and Sea Food Processing Technician "/>
    <s v="FIC/Q4001"/>
    <s v="Fish and Sea Food Processing Technician "/>
    <n v="4"/>
    <m/>
    <m/>
    <m/>
    <n v="5"/>
    <m/>
    <n v="5"/>
    <n v="1"/>
    <s v="5th Class"/>
    <n v="84.5"/>
    <n v="155.5"/>
    <n v="240"/>
    <m/>
    <m/>
    <m/>
    <m/>
    <n v="90"/>
    <s v="Yes"/>
    <s v="Yes"/>
    <s v=" I"/>
    <m/>
    <m/>
    <m/>
    <s v="Cat 1 (Phase 1)"/>
    <m/>
    <s v="No"/>
    <m/>
    <x v="12"/>
    <m/>
    <m/>
    <m/>
    <m/>
  </r>
  <r>
    <n v="856"/>
    <x v="10"/>
    <s v="Food Products Packaging Technician"/>
    <s v="FIC/Q7001"/>
    <s v="Food Products Packaging Technician"/>
    <n v="5"/>
    <m/>
    <m/>
    <m/>
    <n v="5"/>
    <m/>
    <n v="5"/>
    <n v="1"/>
    <s v="12th Class,Preferably "/>
    <n v="88"/>
    <n v="152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57"/>
    <x v="10"/>
    <s v="Food Regulatory Affairs Manager"/>
    <s v="FIC/Q9002"/>
    <s v="Food Regulatory Affairs Manager"/>
    <n v="6"/>
    <m/>
    <m/>
    <m/>
    <n v="3"/>
    <m/>
    <n v="3"/>
    <n v="1"/>
    <s v="Masters degree in Food Technology / food science, preferably"/>
    <n v="79"/>
    <n v="161"/>
    <n v="240"/>
    <m/>
    <m/>
    <m/>
    <m/>
    <m/>
    <s v="Yes"/>
    <m/>
    <s v=" I"/>
    <m/>
    <m/>
    <m/>
    <m/>
    <m/>
    <s v="No"/>
    <m/>
    <x v="2"/>
    <m/>
    <m/>
    <m/>
    <m/>
  </r>
  <r>
    <n v="858"/>
    <x v="10"/>
    <s v="Fruit Pulp Processing Technician"/>
    <s v="FIC/Q0106"/>
    <s v="Fruit Pulp Processing Technician"/>
    <n v="4"/>
    <m/>
    <m/>
    <m/>
    <n v="5"/>
    <m/>
    <n v="5"/>
    <n v="1"/>
    <s v="8th Class ,Preferably"/>
    <n v="95"/>
    <n v="145"/>
    <n v="240"/>
    <m/>
    <m/>
    <m/>
    <m/>
    <n v="90"/>
    <s v="Yes"/>
    <s v="Yes"/>
    <s v=" I"/>
    <m/>
    <m/>
    <m/>
    <s v="Cat 1 (Phase 1)"/>
    <m/>
    <s v="No"/>
    <m/>
    <x v="12"/>
    <m/>
    <m/>
    <m/>
    <m/>
  </r>
  <r>
    <n v="859"/>
    <x v="10"/>
    <s v="Fruit Ripening Technician"/>
    <s v="FIC/Q0104"/>
    <s v="Fruit Ripening Technician"/>
    <n v="4"/>
    <m/>
    <m/>
    <m/>
    <n v="4"/>
    <m/>
    <n v="4"/>
    <n v="1"/>
    <s v="8th Class ,Preferably/ Certification in refrigeration system"/>
    <n v="87"/>
    <n v="153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0"/>
    <x v="10"/>
    <s v="Fruits and Vegetables Canning Technician"/>
    <s v="FIC/Q0107"/>
    <s v="Fruits and Vegetables Canning Technician"/>
    <n v="4"/>
    <m/>
    <m/>
    <m/>
    <n v="5"/>
    <m/>
    <n v="5"/>
    <n v="1"/>
    <s v="8th Class ,Preferably"/>
    <n v="86"/>
    <n v="154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1"/>
    <x v="10"/>
    <s v="Fruits and Vegetables Drying/ Dehydration Technician"/>
    <s v="FIC/Q0105"/>
    <s v="Fruits and Vegetables Drying/ Dehydration Technician"/>
    <n v="4"/>
    <m/>
    <m/>
    <m/>
    <n v="5"/>
    <m/>
    <n v="5"/>
    <n v="1"/>
    <s v="8th Class ,Preferably"/>
    <n v="82.5"/>
    <n v="157.5"/>
    <n v="240"/>
    <m/>
    <m/>
    <m/>
    <m/>
    <m/>
    <s v="Yes"/>
    <s v="Yes"/>
    <s v=" I"/>
    <m/>
    <m/>
    <m/>
    <s v="Cat 1 (Phase 1)"/>
    <m/>
    <s v="No"/>
    <m/>
    <x v="12"/>
    <m/>
    <m/>
    <m/>
    <m/>
  </r>
  <r>
    <n v="862"/>
    <x v="10"/>
    <s v="Fruits and Vegetables Selection In-Charge"/>
    <s v="FIC/Q0108"/>
    <s v="Fruits and Vegetables Selection In-Charge"/>
    <n v="3"/>
    <m/>
    <m/>
    <m/>
    <n v="4"/>
    <m/>
    <n v="4"/>
    <n v="1"/>
    <s v="8th Class ,Preferably"/>
    <n v="80"/>
    <n v="160"/>
    <n v="240"/>
    <m/>
    <m/>
    <m/>
    <m/>
    <m/>
    <s v="Yes"/>
    <s v="Yes"/>
    <s v=" III"/>
    <m/>
    <m/>
    <m/>
    <s v="Cat 1(Phase 2)"/>
    <m/>
    <s v="No"/>
    <m/>
    <x v="12"/>
    <m/>
    <m/>
    <m/>
    <m/>
  </r>
  <r>
    <n v="863"/>
    <x v="10"/>
    <s v="Grain Mill Operator "/>
    <s v="FIC/Q1003"/>
    <s v="Grain Mill Operator "/>
    <n v="4"/>
    <m/>
    <m/>
    <m/>
    <n v="5"/>
    <m/>
    <n v="5"/>
    <n v="1"/>
    <s v="8th Class ,Preferably"/>
    <n v="63"/>
    <n v="107"/>
    <n v="170"/>
    <m/>
    <m/>
    <m/>
    <m/>
    <m/>
    <s v="Yes"/>
    <s v="Yes"/>
    <s v=" I"/>
    <m/>
    <m/>
    <m/>
    <s v="Cat 1(Phase 2)"/>
    <m/>
    <s v="No"/>
    <m/>
    <x v="12"/>
    <m/>
    <m/>
    <m/>
    <m/>
  </r>
  <r>
    <n v="864"/>
    <x v="10"/>
    <s v="Ice Cream Processing Technician"/>
    <s v="FIC/Q2004"/>
    <s v="Ice Cream Processing Technician"/>
    <n v="4"/>
    <m/>
    <m/>
    <m/>
    <n v="5"/>
    <m/>
    <n v="5"/>
    <n v="1"/>
    <s v="8th Class ,Preferably"/>
    <n v="84.5"/>
    <n v="155.5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5"/>
    <x v="10"/>
    <s v="Industrial Production Worker – Food Processing"/>
    <s v="FIC/Q9005"/>
    <s v="Industrial Production Worker – Food Processing"/>
    <n v="2"/>
    <m/>
    <m/>
    <m/>
    <n v="3"/>
    <m/>
    <n v="3"/>
    <n v="1"/>
    <s v="5th Class Pass ,Preferably"/>
    <n v="82"/>
    <n v="158"/>
    <n v="240"/>
    <m/>
    <m/>
    <m/>
    <m/>
    <m/>
    <s v="Yes"/>
    <m/>
    <s v=" I"/>
    <m/>
    <m/>
    <m/>
    <m/>
    <m/>
    <s v="No"/>
    <m/>
    <x v="33"/>
    <m/>
    <m/>
    <m/>
    <m/>
  </r>
  <r>
    <n v="866"/>
    <x v="10"/>
    <s v="Jam, Jelly and Ketchup Processing Technician"/>
    <s v="FIC/Q0103"/>
    <s v="Jam, Jelly and Ketchup Processing Technician"/>
    <n v="4"/>
    <m/>
    <m/>
    <m/>
    <n v="5"/>
    <m/>
    <n v="5"/>
    <n v="1"/>
    <s v="Preferably class 8th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67"/>
    <x v="10"/>
    <s v="Milk Powder Manufacturing Technician"/>
    <s v="FIC/Q2006"/>
    <s v="Milk Powder Manufacturing Technician"/>
    <n v="4"/>
    <m/>
    <m/>
    <m/>
    <n v="4"/>
    <m/>
    <n v="4"/>
    <n v="1"/>
    <s v="Preferably Class 8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68"/>
    <x v="10"/>
    <s v="Milling Technician "/>
    <s v="FIC/Q1002"/>
    <s v="Milling Technician "/>
    <n v="5"/>
    <m/>
    <m/>
    <m/>
    <n v="5"/>
    <m/>
    <n v="5"/>
    <n v="1"/>
    <s v="12th Class,Preferably "/>
    <n v="79"/>
    <n v="161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9"/>
    <x v="10"/>
    <s v="Mixing Technician"/>
    <s v="FIC/Q5004"/>
    <s v="Mixing Technician"/>
    <n v="4"/>
    <m/>
    <m/>
    <m/>
    <n v="5"/>
    <m/>
    <n v="5"/>
    <n v="1"/>
    <s v="Preferably after Class 10"/>
    <n v="77"/>
    <n v="163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70"/>
    <x v="10"/>
    <s v="Modified Atmosphere Storage Technician "/>
    <s v="FIC/Q7003"/>
    <s v="Modified Atmosphere Storage Technician "/>
    <n v="4"/>
    <m/>
    <m/>
    <m/>
    <n v="4"/>
    <m/>
    <n v="4"/>
    <n v="1"/>
    <s v="12th Class ,Preferably/Certification in refrigeration and modified_x000a_atmosphere storage"/>
    <n v="77.5"/>
    <n v="142.5"/>
    <n v="220"/>
    <m/>
    <m/>
    <m/>
    <m/>
    <m/>
    <s v="Yes"/>
    <s v="Yes"/>
    <s v=" I"/>
    <m/>
    <m/>
    <m/>
    <s v="Cat 1(Phase 2)"/>
    <m/>
    <s v="No"/>
    <m/>
    <x v="12"/>
    <m/>
    <m/>
    <m/>
    <m/>
  </r>
  <r>
    <n v="871"/>
    <x v="10"/>
    <s v="Packing Machine Worker – Food Processing"/>
    <s v="FIC/Q7002"/>
    <s v="Packing Machine Worker – Food Processing"/>
    <n v="2"/>
    <m/>
    <m/>
    <m/>
    <n v="3"/>
    <m/>
    <n v="3"/>
    <n v="1"/>
    <s v="5th Class Pass ,Preferably"/>
    <n v="82"/>
    <n v="158"/>
    <n v="240"/>
    <m/>
    <m/>
    <m/>
    <m/>
    <m/>
    <s v="Yes"/>
    <m/>
    <s v=" I"/>
    <m/>
    <m/>
    <m/>
    <m/>
    <m/>
    <s v="No"/>
    <m/>
    <x v="33"/>
    <m/>
    <m/>
    <m/>
    <m/>
  </r>
  <r>
    <n v="872"/>
    <x v="10"/>
    <s v="Pickle Making Technician"/>
    <s v="FIC/Q0102"/>
    <s v="Pickle Making Technician"/>
    <n v="4"/>
    <m/>
    <m/>
    <m/>
    <n v="5"/>
    <m/>
    <n v="5"/>
    <n v="1"/>
    <s v="Preferably class 8th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73"/>
    <x v="10"/>
    <s v="Plant baker"/>
    <s v="FIC/Q5001"/>
    <s v="Plant baker"/>
    <n v="5"/>
    <m/>
    <m/>
    <m/>
    <n v="5"/>
    <m/>
    <n v="5"/>
    <n v="1"/>
    <s v="Preferably Class 8"/>
    <n v="75"/>
    <n v="165"/>
    <n v="240"/>
    <m/>
    <m/>
    <m/>
    <m/>
    <m/>
    <s v="Yes"/>
    <s v="Yes"/>
    <s v=" I"/>
    <m/>
    <m/>
    <m/>
    <m/>
    <m/>
    <s v="No"/>
    <m/>
    <x v="2"/>
    <m/>
    <m/>
    <m/>
    <m/>
  </r>
  <r>
    <n v="874"/>
    <x v="10"/>
    <s v="Plant Biscuit Production Specialist"/>
    <s v="FIC/Q5003"/>
    <s v="Plant Biscuit Production Specialist"/>
    <n v="4"/>
    <m/>
    <m/>
    <m/>
    <n v="5"/>
    <m/>
    <n v="5"/>
    <n v="1"/>
    <s v="12th Class,Preferably 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75"/>
    <x v="10"/>
    <s v="Processed Food Entrepreneur"/>
    <s v="FIC/Q9001"/>
    <s v="Processed Food Entrepreneur"/>
    <n v="5"/>
    <m/>
    <m/>
    <m/>
    <n v="6"/>
    <m/>
    <n v="6"/>
    <n v="1"/>
    <s v="10th Class,Preferably "/>
    <n v="88"/>
    <n v="152"/>
    <n v="240"/>
    <m/>
    <m/>
    <m/>
    <m/>
    <m/>
    <s v="Yes"/>
    <s v="Yes"/>
    <s v=" I"/>
    <m/>
    <m/>
    <m/>
    <m/>
    <m/>
    <s v="No"/>
    <m/>
    <x v="2"/>
    <m/>
    <m/>
    <m/>
    <m/>
  </r>
  <r>
    <n v="876"/>
    <x v="10"/>
    <s v="Pulse Processing Technician "/>
    <s v="FIC/Q1004"/>
    <s v="Pulse Processing Technician "/>
    <n v="4"/>
    <m/>
    <m/>
    <m/>
    <n v="5"/>
    <m/>
    <n v="5"/>
    <n v="1"/>
    <s v="10th Class,Preferably "/>
    <n v="53"/>
    <n v="97"/>
    <n v="150"/>
    <m/>
    <m/>
    <m/>
    <m/>
    <n v="20"/>
    <s v="Yes"/>
    <s v="Yes"/>
    <s v=" I"/>
    <m/>
    <m/>
    <m/>
    <s v="Cat 1 (Phase 1)"/>
    <m/>
    <s v="No"/>
    <m/>
    <x v="12"/>
    <m/>
    <m/>
    <m/>
    <m/>
  </r>
  <r>
    <n v="877"/>
    <x v="10"/>
    <s v="Purchase Assistant - Food and Agricultural Commodities "/>
    <s v="FIC/Q7005"/>
    <s v="Purchase Assistant - Food and Agricultural Commodities "/>
    <n v="4"/>
    <m/>
    <m/>
    <m/>
    <n v="4"/>
    <m/>
    <n v="4"/>
    <n v="1"/>
    <s v="12th Class"/>
    <n v="74"/>
    <n v="166"/>
    <n v="240"/>
    <m/>
    <m/>
    <m/>
    <m/>
    <n v="30"/>
    <s v="Yes"/>
    <s v="Yes"/>
    <s v=" III"/>
    <m/>
    <m/>
    <m/>
    <s v="Cat 1 (Phase 1)"/>
    <m/>
    <s v="No"/>
    <m/>
    <x v="12"/>
    <m/>
    <m/>
    <m/>
    <m/>
  </r>
  <r>
    <n v="878"/>
    <x v="10"/>
    <s v="Quality Assurance Manager"/>
    <s v="FIC/Q7602"/>
    <s v="Quality Assurance Manager"/>
    <n v="6"/>
    <m/>
    <m/>
    <m/>
    <n v="3"/>
    <m/>
    <n v="3"/>
    <n v="1"/>
    <s v="Masters degree in science, preferably"/>
    <m/>
    <m/>
    <n v="240"/>
    <m/>
    <m/>
    <m/>
    <m/>
    <m/>
    <m/>
    <m/>
    <s v=" I"/>
    <m/>
    <m/>
    <m/>
    <m/>
    <m/>
    <s v="No"/>
    <m/>
    <x v="2"/>
    <m/>
    <m/>
    <m/>
    <m/>
  </r>
  <r>
    <n v="879"/>
    <x v="10"/>
    <s v="Squash and Juice Processing Technician"/>
    <s v="FIC/Q0101"/>
    <s v="Squash and Juice Processing Technician"/>
    <n v="4"/>
    <m/>
    <m/>
    <m/>
    <n v="5"/>
    <m/>
    <n v="5"/>
    <n v="1"/>
    <s v="8th Class ,Preferably"/>
    <n v="82"/>
    <n v="148"/>
    <n v="230"/>
    <m/>
    <m/>
    <m/>
    <m/>
    <m/>
    <s v="Yes"/>
    <s v="Yes"/>
    <s v=" I"/>
    <m/>
    <m/>
    <m/>
    <s v="Cat 1(Phase 2)"/>
    <m/>
    <s v="No"/>
    <m/>
    <x v="12"/>
    <m/>
    <m/>
    <m/>
    <m/>
  </r>
  <r>
    <n v="880"/>
    <x v="10"/>
    <s v="Supervisor: Dairy Products Processing"/>
    <s v="FIC/Q2007"/>
    <s v="Supervisor: Dairy Products Processing"/>
    <n v="5"/>
    <m/>
    <m/>
    <m/>
    <n v="6"/>
    <m/>
    <n v="6"/>
    <n v="1"/>
    <s v="12th Class,Preferably 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81"/>
    <x v="10"/>
    <s v="Traditional Snack and Savoury Maker"/>
    <s v="FIC/Q8501"/>
    <s v="Traditional Snack and Savoury Maker"/>
    <n v="4"/>
    <m/>
    <m/>
    <m/>
    <n v="6"/>
    <m/>
    <n v="6"/>
    <n v="1"/>
    <s v="8th Class ,Preferably"/>
    <n v="88"/>
    <n v="152"/>
    <n v="240"/>
    <m/>
    <m/>
    <m/>
    <m/>
    <n v="90"/>
    <s v="Yes"/>
    <s v="Yes"/>
    <s v=" I"/>
    <m/>
    <m/>
    <m/>
    <s v="Cat 1 (Phase 1)"/>
    <m/>
    <s v="No"/>
    <m/>
    <x v="13"/>
    <m/>
    <m/>
    <m/>
    <m/>
  </r>
  <r>
    <n v="882"/>
    <x v="10"/>
    <s v="Soya beverage making technician"/>
    <s v="FIC/Q8003"/>
    <s v="Soya beverage making technician"/>
    <n v="4"/>
    <m/>
    <m/>
    <m/>
    <n v="4"/>
    <m/>
    <n v="4"/>
    <n v="1"/>
    <s v="10th Class ,Preferably"/>
    <m/>
    <m/>
    <n v="240"/>
    <m/>
    <m/>
    <m/>
    <m/>
    <m/>
    <m/>
    <m/>
    <m/>
    <m/>
    <m/>
    <m/>
    <m/>
    <m/>
    <s v="No"/>
    <m/>
    <x v="25"/>
    <m/>
    <m/>
    <m/>
    <m/>
  </r>
  <r>
    <n v="883"/>
    <x v="10"/>
    <s v="Offal Collector"/>
    <s v="FIC/Q3005"/>
    <s v="Offal Collector"/>
    <n v="4"/>
    <m/>
    <m/>
    <m/>
    <n v="5"/>
    <m/>
    <n v="5"/>
    <n v="1"/>
    <s v="5th Class ,Preferably"/>
    <n v="90"/>
    <n v="150"/>
    <n v="240"/>
    <m/>
    <m/>
    <m/>
    <m/>
    <n v="90"/>
    <s v="Yes"/>
    <s v="Yes"/>
    <m/>
    <m/>
    <m/>
    <m/>
    <s v="Cat 1(Phase 2)"/>
    <m/>
    <s v="No"/>
    <m/>
    <x v="25"/>
    <m/>
    <m/>
    <m/>
    <m/>
  </r>
  <r>
    <n v="884"/>
    <x v="10"/>
    <s v="Supervisor: Meat and Poultry Processing "/>
    <s v="FIC/Q3007"/>
    <s v="Supervisor: Meat and Poultry Processing "/>
    <n v="5"/>
    <m/>
    <m/>
    <m/>
    <n v="6"/>
    <m/>
    <n v="6"/>
    <n v="1"/>
    <s v="12th Class, Preferably"/>
    <m/>
    <m/>
    <n v="240"/>
    <m/>
    <m/>
    <m/>
    <m/>
    <m/>
    <m/>
    <m/>
    <m/>
    <m/>
    <m/>
    <m/>
    <m/>
    <m/>
    <s v="No"/>
    <m/>
    <x v="25"/>
    <m/>
    <m/>
    <m/>
    <m/>
  </r>
  <r>
    <n v="885"/>
    <x v="10"/>
    <s v="Spice Processing Technician"/>
    <s v="FIC/Q8502"/>
    <s v="Spice Processing Technician"/>
    <n v="4"/>
    <m/>
    <m/>
    <m/>
    <n v="5"/>
    <m/>
    <n v="5"/>
    <n v="1"/>
    <s v="10th Class ,Preferably"/>
    <n v="90"/>
    <n v="150"/>
    <n v="240"/>
    <m/>
    <m/>
    <m/>
    <m/>
    <n v="90"/>
    <s v="Yes"/>
    <s v="Yes"/>
    <m/>
    <m/>
    <m/>
    <m/>
    <s v="Cat 1(Phase 2)"/>
    <m/>
    <s v="No"/>
    <m/>
    <x v="25"/>
    <m/>
    <m/>
    <m/>
    <m/>
  </r>
  <r>
    <n v="886"/>
    <x v="10"/>
    <s v="Food Microbiologist"/>
    <s v="FIC/Q7603"/>
    <s v="Food Microbiologist"/>
    <n v="6"/>
    <m/>
    <m/>
    <m/>
    <n v="6"/>
    <m/>
    <n v="6"/>
    <n v="1"/>
    <s v="Bachelors degree in Microbiology"/>
    <m/>
    <m/>
    <n v="240"/>
    <m/>
    <m/>
    <m/>
    <m/>
    <m/>
    <m/>
    <m/>
    <m/>
    <m/>
    <m/>
    <m/>
    <m/>
    <m/>
    <s v="No"/>
    <m/>
    <x v="25"/>
    <m/>
    <m/>
    <m/>
    <m/>
  </r>
  <r>
    <n v="887"/>
    <x v="10"/>
    <s v="Plant Manager"/>
    <s v="FIC/Q9004"/>
    <s v="Plant Manager"/>
    <n v="9"/>
    <m/>
    <m/>
    <m/>
    <n v="3"/>
    <m/>
    <n v="3"/>
    <n v="1"/>
    <s v="Masters degree in science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88"/>
    <x v="10"/>
    <s v="Production Manager"/>
    <s v="FIC/Q9003"/>
    <s v="Production Manager"/>
    <n v="7"/>
    <m/>
    <m/>
    <m/>
    <n v="3"/>
    <m/>
    <n v="3"/>
    <n v="1"/>
    <s v="Minimum Age - 14 Years ; Preferable Qualification shall be Minimum: Graduate Preferable: Diploma - Business Management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89"/>
    <x v="10"/>
    <s v="Convenience Food Maker"/>
    <s v="FIC/Q8503"/>
    <s v="Convenience Food Maker"/>
    <n v="4"/>
    <m/>
    <m/>
    <m/>
    <n v="4"/>
    <m/>
    <n v="4"/>
    <n v="1"/>
    <s v="10th Class ,Preferably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90"/>
    <x v="10"/>
    <s v="Multi Skill Technician (Food Processing) "/>
    <s v="FIC/Q9007"/>
    <s v="Multi Skill Technician (Food Processing) "/>
    <n v="4"/>
    <m/>
    <m/>
    <m/>
    <n v="13"/>
    <m/>
    <n v="13"/>
    <n v="1"/>
    <s v="Preferably Class 8"/>
    <n v="200"/>
    <n v="400"/>
    <n v="600"/>
    <m/>
    <m/>
    <m/>
    <m/>
    <m/>
    <s v="Yes"/>
    <m/>
    <m/>
    <m/>
    <m/>
    <m/>
    <m/>
    <m/>
    <s v="No"/>
    <d v="2017-06-14T00:00:00"/>
    <x v="8"/>
    <m/>
    <m/>
    <m/>
    <m/>
  </r>
  <r>
    <n v="891"/>
    <x v="11"/>
    <s v="Assistant – Fitter- Modular Furniture"/>
    <s v="FFS/Q5701"/>
    <s v="Assistant – Fitter- Modular Furniture"/>
    <n v="2"/>
    <m/>
    <m/>
    <m/>
    <n v="4"/>
    <m/>
    <n v="4"/>
    <n v="1"/>
    <s v="5th Class,Preferably"/>
    <n v="60"/>
    <n v="160"/>
    <n v="220"/>
    <m/>
    <m/>
    <m/>
    <m/>
    <m/>
    <s v="Yes"/>
    <m/>
    <s v="II"/>
    <m/>
    <m/>
    <m/>
    <m/>
    <m/>
    <s v="Yes"/>
    <m/>
    <x v="34"/>
    <s v="Tentative"/>
    <d v="2017-05-12T00:00:00"/>
    <m/>
    <s v="QP revised to FFS/Q5101"/>
  </r>
  <r>
    <n v="892"/>
    <x v="11"/>
    <s v="Assistant Carpenter- Wooden Furniture"/>
    <s v="FFS/Q0101"/>
    <s v="Assistant Carpenter- Wooden Furniture"/>
    <n v="2"/>
    <m/>
    <m/>
    <m/>
    <n v="4"/>
    <m/>
    <n v="4"/>
    <n v="1"/>
    <s v="5th Class,Preferably"/>
    <n v="60"/>
    <n v="160"/>
    <n v="220"/>
    <m/>
    <m/>
    <m/>
    <m/>
    <m/>
    <s v="Yes"/>
    <s v="Yes"/>
    <s v="II"/>
    <m/>
    <m/>
    <m/>
    <m/>
    <s v="WOO101"/>
    <s v="Yes"/>
    <m/>
    <x v="34"/>
    <s v="Tentative"/>
    <d v="2017-05-12T00:00:00"/>
    <m/>
    <s v="QP revised to FFS/Q0103"/>
  </r>
  <r>
    <n v="893"/>
    <x v="11"/>
    <s v="Carpenter Wooden Furniture"/>
    <s v="FFS/Q0102"/>
    <s v="Carpenter Wooden Furniture"/>
    <n v="4"/>
    <m/>
    <m/>
    <m/>
    <n v="5"/>
    <m/>
    <n v="5"/>
    <n v="1"/>
    <s v="5th Class,Preferably"/>
    <n v="136"/>
    <n v="172"/>
    <n v="308"/>
    <m/>
    <m/>
    <m/>
    <m/>
    <m/>
    <s v="Yes"/>
    <s v="Yes"/>
    <s v="II"/>
    <s v="A"/>
    <s v="Yes"/>
    <s v="Yes"/>
    <m/>
    <s v="WOO202"/>
    <s v="Yes"/>
    <m/>
    <x v="34"/>
    <s v="Tentative"/>
    <d v="2018-01-17T00:00:00"/>
    <d v="2018-03-31T00:00:00"/>
    <s v="QP  Rationalised to FFS/Q0104"/>
  </r>
  <r>
    <n v="894"/>
    <x v="11"/>
    <s v="Fitter- Modular Furniture"/>
    <s v="FFS/Q5702"/>
    <s v="Fitter- Modular Furniture"/>
    <n v="4"/>
    <m/>
    <m/>
    <m/>
    <n v="4"/>
    <m/>
    <n v="4"/>
    <n v="1"/>
    <s v="5th Class,Preferably"/>
    <n v="120"/>
    <n v="180"/>
    <n v="300"/>
    <m/>
    <m/>
    <m/>
    <m/>
    <m/>
    <s v="Yes"/>
    <s v="Yes"/>
    <s v="II"/>
    <s v="A"/>
    <s v="Yes"/>
    <s v="Yes"/>
    <m/>
    <m/>
    <s v="Yes"/>
    <m/>
    <x v="34"/>
    <s v="Tentative"/>
    <d v="2018-01-17T00:00:00"/>
    <d v="2018-03-31T00:00:00"/>
    <s v="QP Rationalised to FFS/Q5103"/>
  </r>
  <r>
    <n v="895"/>
    <x v="11"/>
    <s v="Lock Technician"/>
    <s v="FFS/Q5703"/>
    <s v="Lock Technician"/>
    <n v="4"/>
    <m/>
    <m/>
    <m/>
    <n v="5"/>
    <m/>
    <n v="5"/>
    <n v="1"/>
    <s v="5th Class"/>
    <n v="56"/>
    <n v="76"/>
    <n v="132"/>
    <m/>
    <m/>
    <m/>
    <m/>
    <m/>
    <s v="Yes"/>
    <m/>
    <s v="II"/>
    <m/>
    <m/>
    <m/>
    <m/>
    <m/>
    <s v="No"/>
    <m/>
    <x v="2"/>
    <s v="Tentative"/>
    <d v="2017-05-12T00:00:00"/>
    <m/>
    <s v="QP will be Rationalised"/>
  </r>
  <r>
    <n v="896"/>
    <x v="11"/>
    <s v="Installer - Framed Doors/Windows"/>
    <s v="FFS/Q6103"/>
    <s v="Installer - Framed Doors/Windows"/>
    <n v="4"/>
    <m/>
    <m/>
    <m/>
    <n v="5"/>
    <m/>
    <n v="5"/>
    <n v="1"/>
    <s v="10th Pass Preferably"/>
    <m/>
    <m/>
    <n v="400"/>
    <m/>
    <m/>
    <m/>
    <m/>
    <m/>
    <m/>
    <m/>
    <s v="II"/>
    <s v="A"/>
    <m/>
    <m/>
    <m/>
    <m/>
    <s v="No"/>
    <m/>
    <x v="2"/>
    <m/>
    <m/>
    <m/>
    <m/>
  </r>
  <r>
    <n v="897"/>
    <x v="11"/>
    <s v="Installer - Frameless Glass Doors/Windows"/>
    <s v="FFS/Q6104"/>
    <s v="Installer - Frameless Glass Doors/Windows"/>
    <n v="4"/>
    <m/>
    <m/>
    <m/>
    <n v="5"/>
    <m/>
    <n v="5"/>
    <n v="1"/>
    <s v="10th Pass Preferably"/>
    <m/>
    <m/>
    <n v="400"/>
    <m/>
    <m/>
    <m/>
    <m/>
    <m/>
    <m/>
    <m/>
    <s v="II"/>
    <s v="A"/>
    <m/>
    <m/>
    <m/>
    <m/>
    <s v="No"/>
    <m/>
    <x v="2"/>
    <m/>
    <m/>
    <m/>
    <m/>
  </r>
  <r>
    <n v="898"/>
    <x v="11"/>
    <s v="Junior Assistant - Door Installation"/>
    <s v="FFS/Q6105"/>
    <s v="Junior Assistant - Door Installation"/>
    <n v="2"/>
    <m/>
    <m/>
    <m/>
    <n v="5"/>
    <m/>
    <n v="5"/>
    <n v="1"/>
    <s v="5th pass (Primary Education) Preferably"/>
    <m/>
    <m/>
    <n v="300"/>
    <m/>
    <m/>
    <m/>
    <m/>
    <m/>
    <m/>
    <m/>
    <s v="II"/>
    <s v="A"/>
    <m/>
    <m/>
    <m/>
    <m/>
    <s v="No"/>
    <m/>
    <x v="2"/>
    <m/>
    <m/>
    <m/>
    <m/>
  </r>
  <r>
    <n v="899"/>
    <x v="11"/>
    <s v="Cane Seat Weaver"/>
    <s v="FFS/Q4106"/>
    <s v="Cane Seat Weaver"/>
    <n v="3"/>
    <m/>
    <m/>
    <m/>
    <n v="4"/>
    <m/>
    <n v="4"/>
    <n v="1"/>
    <s v="8th Pass Preferably"/>
    <m/>
    <m/>
    <n v="150"/>
    <m/>
    <m/>
    <m/>
    <m/>
    <m/>
    <m/>
    <m/>
    <s v="II"/>
    <s v="A"/>
    <m/>
    <m/>
    <m/>
    <m/>
    <s v="No"/>
    <m/>
    <x v="2"/>
    <m/>
    <m/>
    <m/>
    <m/>
  </r>
  <r>
    <n v="900"/>
    <x v="11"/>
    <s v="Slivering Machine Operator"/>
    <s v="FFS/Q4105"/>
    <s v="Slivering Machine Operator"/>
    <n v="3"/>
    <m/>
    <m/>
    <m/>
    <n v="5"/>
    <m/>
    <n v="5"/>
    <n v="1"/>
    <s v="8th Pass Preferably"/>
    <m/>
    <m/>
    <n v="350"/>
    <m/>
    <m/>
    <m/>
    <m/>
    <m/>
    <m/>
    <m/>
    <s v="II"/>
    <s v="A"/>
    <m/>
    <m/>
    <m/>
    <m/>
    <s v="No"/>
    <m/>
    <x v="2"/>
    <m/>
    <m/>
    <m/>
    <m/>
  </r>
  <r>
    <n v="901"/>
    <x v="11"/>
    <s v="Finisher  - Bamboo Furniture"/>
    <s v="FFS/Q4104"/>
    <s v="Finisher  - Bamboo Furniture"/>
    <n v="3"/>
    <m/>
    <m/>
    <m/>
    <n v="5"/>
    <m/>
    <n v="5"/>
    <n v="1"/>
    <s v="5th Pass Preferably"/>
    <m/>
    <m/>
    <n v="200"/>
    <m/>
    <m/>
    <m/>
    <m/>
    <m/>
    <m/>
    <m/>
    <s v="II"/>
    <s v="A"/>
    <m/>
    <m/>
    <m/>
    <m/>
    <s v="No"/>
    <m/>
    <x v="2"/>
    <m/>
    <m/>
    <m/>
    <m/>
  </r>
  <r>
    <n v="902"/>
    <x v="11"/>
    <s v="Round Bamboo Furniture Maker"/>
    <s v="FFS/Q4101"/>
    <s v="Round Bamboo Furniture Maker"/>
    <n v="4"/>
    <m/>
    <m/>
    <m/>
    <n v="5"/>
    <m/>
    <n v="5"/>
    <n v="1"/>
    <s v="5th Pass Preferably"/>
    <m/>
    <m/>
    <n v="200"/>
    <m/>
    <m/>
    <m/>
    <m/>
    <m/>
    <m/>
    <m/>
    <s v="II"/>
    <s v="A"/>
    <m/>
    <m/>
    <m/>
    <m/>
    <s v="No"/>
    <m/>
    <x v="2"/>
    <m/>
    <m/>
    <m/>
    <m/>
  </r>
  <r>
    <n v="903"/>
    <x v="11"/>
    <s v="Lead Furniture Maker"/>
    <s v="FFS/Q4102"/>
    <s v="Lead Furniture Maker"/>
    <n v="4"/>
    <m/>
    <m/>
    <m/>
    <n v="5"/>
    <m/>
    <n v="5"/>
    <n v="1"/>
    <s v="5th Pass Preferably"/>
    <n v="80"/>
    <n v="180"/>
    <n v="260"/>
    <m/>
    <m/>
    <m/>
    <m/>
    <m/>
    <s v="Yes"/>
    <m/>
    <s v="II"/>
    <s v="A"/>
    <m/>
    <m/>
    <m/>
    <m/>
    <s v="No"/>
    <m/>
    <x v="18"/>
    <m/>
    <m/>
    <m/>
    <m/>
  </r>
  <r>
    <n v="904"/>
    <x v="11"/>
    <s v="Molded Component Maker"/>
    <s v="FFS/Q4103"/>
    <s v="Molded Component Maker"/>
    <n v="3"/>
    <m/>
    <m/>
    <m/>
    <n v="4"/>
    <m/>
    <n v="4"/>
    <n v="1"/>
    <s v="8th Pass Preferaby"/>
    <m/>
    <m/>
    <n v="260"/>
    <m/>
    <m/>
    <m/>
    <m/>
    <m/>
    <m/>
    <m/>
    <s v="II"/>
    <s v="A"/>
    <m/>
    <m/>
    <m/>
    <m/>
    <s v="No"/>
    <m/>
    <x v="2"/>
    <m/>
    <m/>
    <m/>
    <m/>
  </r>
  <r>
    <n v="905"/>
    <x v="11"/>
    <s v="Assistant Carpenter-Wooden Furniture "/>
    <s v="FFS/Q0103"/>
    <s v="Assistant Carpenter-Wooden Furniture "/>
    <n v="3"/>
    <m/>
    <m/>
    <m/>
    <n v="5"/>
    <m/>
    <n v="5"/>
    <n v="1"/>
    <s v="5th Class,Preferably"/>
    <n v="108"/>
    <n v="132"/>
    <n v="240"/>
    <m/>
    <m/>
    <m/>
    <m/>
    <m/>
    <s v="Yes"/>
    <m/>
    <s v="II"/>
    <s v="A, B"/>
    <m/>
    <m/>
    <m/>
    <m/>
    <s v="No"/>
    <d v="2017-07-12T00:00:00"/>
    <x v="35"/>
    <m/>
    <m/>
    <m/>
    <m/>
  </r>
  <r>
    <n v="906"/>
    <x v="11"/>
    <s v="Lead Carpenter-Wooden Furniture "/>
    <s v="FFS/Q0104"/>
    <s v="Lead Carpenter-Wooden Furniture "/>
    <n v="4"/>
    <s v="Option"/>
    <n v="1"/>
    <s v="O1:Lock Installer"/>
    <n v="4"/>
    <n v="2"/>
    <n v="6"/>
    <n v="1"/>
    <s v="5th Class,Preferably"/>
    <n v="132"/>
    <n v="176"/>
    <n v="308"/>
    <n v="16"/>
    <n v="32"/>
    <n v="308"/>
    <m/>
    <m/>
    <s v="Yes"/>
    <m/>
    <s v="II"/>
    <s v="A, B"/>
    <m/>
    <m/>
    <m/>
    <m/>
    <s v="No"/>
    <d v="2017-07-12T00:00:00"/>
    <x v="35"/>
    <m/>
    <m/>
    <m/>
    <m/>
  </r>
  <r>
    <n v="907"/>
    <x v="11"/>
    <s v="Lead Sofa Maker-Wooden Furniture "/>
    <s v="FFS/Q0107"/>
    <s v="Lead Sofa Maker-Wooden Furniture "/>
    <n v="4"/>
    <m/>
    <m/>
    <m/>
    <n v="6"/>
    <m/>
    <n v="6"/>
    <n v="1"/>
    <s v="8th Pass Preferaby"/>
    <m/>
    <m/>
    <m/>
    <m/>
    <m/>
    <m/>
    <m/>
    <m/>
    <m/>
    <m/>
    <s v="II"/>
    <s v="A, B"/>
    <m/>
    <m/>
    <m/>
    <m/>
    <s v="No"/>
    <d v="2017-07-12T00:00:00"/>
    <x v="2"/>
    <m/>
    <m/>
    <m/>
    <m/>
  </r>
  <r>
    <n v="908"/>
    <x v="11"/>
    <s v="Assembler–Modular Furniture"/>
    <s v="FFS/Q5101"/>
    <s v="Assembler–Modular Furniture"/>
    <n v="3"/>
    <m/>
    <m/>
    <m/>
    <n v="4"/>
    <m/>
    <n v="4"/>
    <n v="1"/>
    <s v="5th Class,Preferably"/>
    <n v="98"/>
    <n v="142"/>
    <n v="240"/>
    <m/>
    <m/>
    <m/>
    <m/>
    <m/>
    <s v="Yes"/>
    <m/>
    <s v="II"/>
    <s v="A, B"/>
    <m/>
    <m/>
    <m/>
    <m/>
    <s v="No"/>
    <d v="2017-07-12T00:00:00"/>
    <x v="35"/>
    <m/>
    <m/>
    <m/>
    <m/>
  </r>
  <r>
    <n v="909"/>
    <x v="11"/>
    <s v="Cabinet Maker–Modular Furniture-Kitchen"/>
    <s v="FFS/Q5102"/>
    <s v="Cabinet Maker–Modular Furniture-Kitchen"/>
    <n v="3"/>
    <m/>
    <m/>
    <m/>
    <n v="4"/>
    <m/>
    <n v="4"/>
    <n v="1"/>
    <s v="5th Class,Preferably"/>
    <n v="100"/>
    <n v="140"/>
    <n v="240"/>
    <m/>
    <m/>
    <m/>
    <m/>
    <m/>
    <s v="Yes"/>
    <m/>
    <s v="II"/>
    <s v="A, B"/>
    <m/>
    <m/>
    <m/>
    <m/>
    <s v="No"/>
    <d v="2017-07-12T00:00:00"/>
    <x v="18"/>
    <m/>
    <m/>
    <m/>
    <m/>
  </r>
  <r>
    <n v="910"/>
    <x v="11"/>
    <s v="Lead Assembler-Modular Furniture"/>
    <s v="FFS/Q5103"/>
    <s v="Lead Assembler-Modular Furniture"/>
    <n v="4"/>
    <s v="Option"/>
    <n v="1"/>
    <s v="O1:Lock Installer"/>
    <n v="4"/>
    <n v="2"/>
    <n v="6"/>
    <n v="1"/>
    <s v="5th Class,Preferably"/>
    <n v="128"/>
    <n v="154"/>
    <n v="282"/>
    <n v="16"/>
    <n v="32"/>
    <n v="282"/>
    <m/>
    <m/>
    <s v="Yes"/>
    <m/>
    <s v="II"/>
    <s v="A, B"/>
    <m/>
    <m/>
    <m/>
    <m/>
    <s v="No"/>
    <d v="2017-07-12T00:00:00"/>
    <x v="35"/>
    <m/>
    <m/>
    <m/>
    <m/>
  </r>
  <r>
    <n v="911"/>
    <x v="11"/>
    <s v="Design Assistant-Wooden/modular Furniture "/>
    <s v="FFS/Q0106"/>
    <s v="Design Assistant-Wooden/modular Furniture "/>
    <n v="4"/>
    <m/>
    <m/>
    <m/>
    <n v="4"/>
    <m/>
    <n v="4"/>
    <n v="1"/>
    <s v="12th Class,Preferably "/>
    <n v="156"/>
    <n v="164"/>
    <n v="320"/>
    <m/>
    <m/>
    <m/>
    <m/>
    <m/>
    <s v="Yes"/>
    <m/>
    <s v="II"/>
    <s v="A"/>
    <m/>
    <m/>
    <m/>
    <m/>
    <s v="No"/>
    <d v="2017-07-12T00:00:00"/>
    <x v="18"/>
    <m/>
    <m/>
    <m/>
    <m/>
  </r>
  <r>
    <n v="912"/>
    <x v="11"/>
    <s v="Design Supervisor -Wooden/modular Furniture "/>
    <s v="FFS/Q0108"/>
    <s v="Design Supervisor -Wooden/modular Furniture "/>
    <n v="5"/>
    <m/>
    <m/>
    <m/>
    <n v="6"/>
    <m/>
    <n v="6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3"/>
    <x v="11"/>
    <s v="Lead Wood Quality Examiner-Wooden Furniture "/>
    <s v="FFS/Q0109"/>
    <s v="Lead Wood Quality Examiner-Wooden Furniture "/>
    <n v="4"/>
    <m/>
    <m/>
    <m/>
    <n v="5"/>
    <m/>
    <n v="5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4"/>
    <x v="11"/>
    <s v="Fitter/Assembler- Doors/Windows- Glass"/>
    <s v="FFS/Q6101"/>
    <s v="Fitter/Assembler- Doors/Windows- Glass"/>
    <n v="3"/>
    <s v="Option"/>
    <n v="1"/>
    <s v="O1:Wooden/Aluminium"/>
    <n v="4"/>
    <n v="1"/>
    <n v="5"/>
    <n v="1"/>
    <s v="5th Class,Preferably"/>
    <n v="60"/>
    <n v="180"/>
    <n v="240"/>
    <n v="24"/>
    <n v="168"/>
    <n v="240"/>
    <m/>
    <m/>
    <s v="Yes"/>
    <m/>
    <s v="II"/>
    <s v="A"/>
    <m/>
    <m/>
    <m/>
    <m/>
    <s v="No"/>
    <d v="2017-07-12T00:00:00"/>
    <x v="18"/>
    <m/>
    <m/>
    <m/>
    <m/>
  </r>
  <r>
    <n v="915"/>
    <x v="11"/>
    <s v="Sales Executive- Furniture &amp; Fittings"/>
    <s v="FFS/Q8101"/>
    <s v="Sales Executive- Furniture &amp; Fittings"/>
    <n v="4"/>
    <m/>
    <m/>
    <m/>
    <n v="7"/>
    <m/>
    <n v="7"/>
    <n v="1"/>
    <s v="12th Class,Preferably "/>
    <n v="108"/>
    <n v="150"/>
    <n v="258"/>
    <m/>
    <m/>
    <m/>
    <m/>
    <m/>
    <s v="Yes"/>
    <m/>
    <s v="II"/>
    <s v="A"/>
    <m/>
    <m/>
    <m/>
    <m/>
    <s v="No"/>
    <d v="2017-07-12T00:00:00"/>
    <x v="18"/>
    <m/>
    <m/>
    <m/>
    <m/>
  </r>
  <r>
    <n v="916"/>
    <x v="11"/>
    <s v="Delivery &amp; Installation Executive- Furniture &amp; Fitting"/>
    <s v="FFS/Q8102"/>
    <s v="Delivery &amp; Installation Executive- Furniture &amp; Fitting"/>
    <n v="4"/>
    <m/>
    <m/>
    <m/>
    <n v="8"/>
    <m/>
    <n v="8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7"/>
    <x v="11"/>
    <s v="Assistant Interior Designer"/>
    <s v="FFS/Q9101"/>
    <s v="Assistant Interior Designer"/>
    <n v="3"/>
    <m/>
    <m/>
    <m/>
    <n v="5"/>
    <m/>
    <n v="5"/>
    <n v="1"/>
    <s v="Class X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18"/>
    <x v="11"/>
    <s v="Lead Interior Designer"/>
    <s v="FFS/Q9102"/>
    <s v="Lead Interior Designer"/>
    <n v="4"/>
    <m/>
    <m/>
    <m/>
    <n v="5"/>
    <m/>
    <n v="5"/>
    <n v="1"/>
    <s v="Class XI"/>
    <n v="136"/>
    <n v="344"/>
    <n v="480"/>
    <m/>
    <m/>
    <m/>
    <m/>
    <m/>
    <s v="Yes"/>
    <m/>
    <s v="II"/>
    <s v="A, B"/>
    <m/>
    <m/>
    <m/>
    <m/>
    <s v="No"/>
    <d v="2017-09-13T00:00:00"/>
    <x v="18"/>
    <m/>
    <m/>
    <m/>
    <m/>
  </r>
  <r>
    <n v="919"/>
    <x v="11"/>
    <s v="Supervisor Interior Designer"/>
    <s v="FFS/Q9103"/>
    <s v="Supervisor Interior Designer"/>
    <n v="5"/>
    <m/>
    <m/>
    <m/>
    <n v="6"/>
    <m/>
    <n v="6"/>
    <n v="1"/>
    <s v="Class XII 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20"/>
    <x v="11"/>
    <s v="Senior Interior Designer"/>
    <s v="FFS/Q9104"/>
    <s v="Senior Interior Designer"/>
    <n v="6"/>
    <m/>
    <m/>
    <m/>
    <n v="5"/>
    <m/>
    <n v="5"/>
    <n v="1"/>
    <s v="Class XII 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21"/>
    <x v="12"/>
    <s v="Cast and diamonds-set jewellery - CAD Designer"/>
    <s v="G&amp;J/Q2303"/>
    <s v="Cast and diamonds-set jewellery - CAD Designer"/>
    <n v="4"/>
    <m/>
    <m/>
    <m/>
    <n v="4"/>
    <m/>
    <n v="4"/>
    <n v="1"/>
    <s v="12th Class, Pass with training in computer operations"/>
    <n v="24"/>
    <n v="216"/>
    <n v="240"/>
    <m/>
    <m/>
    <m/>
    <m/>
    <m/>
    <s v="Yes"/>
    <s v="Yes"/>
    <s v="I"/>
    <s v="A"/>
    <s v="Yes"/>
    <s v="Yes"/>
    <m/>
    <m/>
    <s v="Yes"/>
    <m/>
    <x v="14"/>
    <m/>
    <m/>
    <m/>
    <m/>
  </r>
  <r>
    <n v="922"/>
    <x v="12"/>
    <s v="Cast and diamonds-set jewellery - CAM Machine Operator"/>
    <s v="G&amp;J/Q2401"/>
    <s v="Cast and diamonds-set jewellery - CAM Machine Operator"/>
    <n v="4"/>
    <m/>
    <m/>
    <m/>
    <n v="5"/>
    <m/>
    <n v="5"/>
    <n v="1"/>
    <s v="12th Class, Pass with training in CAD design"/>
    <n v="24"/>
    <n v="226"/>
    <n v="250"/>
    <m/>
    <m/>
    <m/>
    <m/>
    <m/>
    <s v="Yes"/>
    <m/>
    <s v="I"/>
    <m/>
    <m/>
    <m/>
    <m/>
    <m/>
    <s v="No"/>
    <m/>
    <x v="14"/>
    <m/>
    <m/>
    <m/>
    <m/>
  </r>
  <r>
    <n v="923"/>
    <x v="12"/>
    <s v="Cast and diamonds-set jewellery - Casting Machine Operator"/>
    <s v="G&amp;J/Q2801"/>
    <s v="Cast and diamonds-set jewellery - Casting Machine Operator"/>
    <n v="4"/>
    <m/>
    <m/>
    <m/>
    <n v="4"/>
    <m/>
    <n v="4"/>
    <n v="1"/>
    <s v="12th Class passed"/>
    <n v="14"/>
    <n v="236"/>
    <n v="250"/>
    <m/>
    <m/>
    <m/>
    <m/>
    <m/>
    <s v="Yes"/>
    <m/>
    <s v="I"/>
    <m/>
    <m/>
    <m/>
    <m/>
    <m/>
    <s v="No"/>
    <m/>
    <x v="14"/>
    <m/>
    <m/>
    <m/>
    <m/>
  </r>
  <r>
    <n v="924"/>
    <x v="12"/>
    <s v="Cast and diamonds-set jewellery - Filer and Assembler"/>
    <s v="G&amp;J/Q2901"/>
    <s v="Cast and diamonds-set jewellery - Filer and Assembler"/>
    <n v="3"/>
    <m/>
    <m/>
    <m/>
    <n v="4"/>
    <m/>
    <n v="4"/>
    <n v="1"/>
    <s v="12th Class,Preferably"/>
    <n v="8"/>
    <n v="42"/>
    <n v="50"/>
    <m/>
    <m/>
    <m/>
    <m/>
    <m/>
    <s v="Yes"/>
    <m/>
    <s v="I"/>
    <m/>
    <m/>
    <m/>
    <m/>
    <m/>
    <s v="No"/>
    <m/>
    <x v="14"/>
    <m/>
    <m/>
    <m/>
    <m/>
  </r>
  <r>
    <n v="925"/>
    <x v="12"/>
    <s v="Cast and diamonds-set jewellery - Hand Sketch Designer (Basic)"/>
    <s v="G&amp;J/Q2301"/>
    <s v="Cast and diamonds-set jewellery - Hand Sketch Designer (Basic)"/>
    <n v="3"/>
    <m/>
    <m/>
    <m/>
    <n v="4"/>
    <m/>
    <n v="4"/>
    <n v="1"/>
    <s v="10th Class, Preferably "/>
    <n v="24"/>
    <n v="126"/>
    <n v="150"/>
    <m/>
    <m/>
    <m/>
    <m/>
    <m/>
    <s v="Yes"/>
    <s v="Yes"/>
    <s v="I"/>
    <s v="A"/>
    <s v="Yes"/>
    <s v="Yes"/>
    <m/>
    <s v="GEM102"/>
    <s v="Yes"/>
    <m/>
    <x v="14"/>
    <m/>
    <m/>
    <m/>
    <m/>
  </r>
  <r>
    <n v="926"/>
    <x v="12"/>
    <s v="Cast and diamonds-set jewellery - Jewellery Polisher"/>
    <s v="G&amp;J/Q3001"/>
    <s v="Cast and diamonds-set jewellery - Jewellery Polisher"/>
    <n v="3"/>
    <m/>
    <m/>
    <m/>
    <n v="4"/>
    <m/>
    <n v="4"/>
    <n v="1"/>
    <s v="12th Class,Preferably"/>
    <n v="24"/>
    <n v="126"/>
    <n v="150"/>
    <m/>
    <m/>
    <m/>
    <m/>
    <m/>
    <s v="Yes"/>
    <m/>
    <s v="I"/>
    <m/>
    <m/>
    <m/>
    <s v="Addl Ready"/>
    <s v="GEM102"/>
    <s v="Yes"/>
    <m/>
    <x v="14"/>
    <m/>
    <m/>
    <m/>
    <m/>
  </r>
  <r>
    <n v="927"/>
    <x v="12"/>
    <s v="Cast and diamonds-set jewellery - Merchandiser Design"/>
    <s v="G&amp;J/Q2302"/>
    <s v="Cast and diamonds-set jewellery - Merchandiser Design"/>
    <n v="6"/>
    <m/>
    <m/>
    <m/>
    <n v="4"/>
    <m/>
    <n v="4"/>
    <n v="1"/>
    <s v="Graduation,Preferably"/>
    <m/>
    <m/>
    <n v="240"/>
    <m/>
    <m/>
    <m/>
    <m/>
    <m/>
    <m/>
    <m/>
    <s v="I"/>
    <m/>
    <m/>
    <m/>
    <m/>
    <m/>
    <s v="Yes"/>
    <m/>
    <x v="14"/>
    <m/>
    <m/>
    <m/>
    <m/>
  </r>
  <r>
    <n v="928"/>
    <x v="12"/>
    <s v="Cast and diamonds-set jewellery - Metal Setter (Basic)"/>
    <s v="G&amp;J/Q3103"/>
    <s v="Cast and diamonds-set jewellery - Metal Setter (Basic)"/>
    <n v="3"/>
    <m/>
    <m/>
    <m/>
    <n v="4"/>
    <m/>
    <n v="4"/>
    <n v="1"/>
    <s v="10th Class, Preferably "/>
    <n v="8"/>
    <n v="42"/>
    <n v="50"/>
    <m/>
    <m/>
    <m/>
    <m/>
    <m/>
    <s v="Yes"/>
    <m/>
    <s v="I"/>
    <m/>
    <m/>
    <m/>
    <m/>
    <m/>
    <s v="Yes"/>
    <m/>
    <x v="14"/>
    <m/>
    <m/>
    <m/>
    <m/>
  </r>
  <r>
    <n v="929"/>
    <x v="12"/>
    <s v="Cast and diamonds-set jewellery - Plater"/>
    <s v="G&amp;J/Q3201"/>
    <s v="Cast and diamonds-set jewellery - Plater"/>
    <n v="4"/>
    <m/>
    <m/>
    <m/>
    <n v="4"/>
    <m/>
    <n v="4"/>
    <n v="1"/>
    <s v="Preferably Qualification shall be B.Sc chemistry with training in Computer operations"/>
    <m/>
    <m/>
    <n v="200"/>
    <m/>
    <m/>
    <m/>
    <m/>
    <m/>
    <m/>
    <m/>
    <s v="I"/>
    <m/>
    <m/>
    <m/>
    <m/>
    <m/>
    <s v="No"/>
    <m/>
    <x v="14"/>
    <m/>
    <m/>
    <m/>
    <m/>
  </r>
  <r>
    <n v="930"/>
    <x v="12"/>
    <s v="Cast and diamonds-set jewellery - Product Development Manager"/>
    <s v="G&amp;J/Q2305"/>
    <s v="Cast and diamonds-set jewellery - Product Development Manager"/>
    <n v="7"/>
    <m/>
    <m/>
    <m/>
    <n v="4"/>
    <m/>
    <n v="4"/>
    <n v="1"/>
    <s v="Minimum Age - 14 Years ; Preferable Qualification shall be Graduate with training in Jewellery design course"/>
    <m/>
    <m/>
    <n v="240"/>
    <m/>
    <m/>
    <m/>
    <m/>
    <m/>
    <m/>
    <m/>
    <s v="I"/>
    <m/>
    <m/>
    <m/>
    <m/>
    <m/>
    <s v="No"/>
    <m/>
    <x v="14"/>
    <m/>
    <m/>
    <m/>
    <m/>
  </r>
  <r>
    <n v="931"/>
    <x v="12"/>
    <s v="Cast and diamonds-set jewellery - Refiner"/>
    <s v="G&amp;J/Q3401"/>
    <s v="Cast and diamonds-set jewellery - Refiner"/>
    <n v="6"/>
    <m/>
    <m/>
    <m/>
    <n v="4"/>
    <m/>
    <n v="4"/>
    <n v="1"/>
    <s v="B.Sc. (Chemistry)"/>
    <m/>
    <m/>
    <n v="200"/>
    <m/>
    <m/>
    <m/>
    <m/>
    <m/>
    <m/>
    <m/>
    <s v="I"/>
    <m/>
    <m/>
    <m/>
    <m/>
    <m/>
    <s v="No"/>
    <m/>
    <x v="14"/>
    <m/>
    <m/>
    <m/>
    <m/>
  </r>
  <r>
    <n v="932"/>
    <x v="12"/>
    <s v="Cast and diamonds-set jewellery - Rubber Mold Maker"/>
    <s v="G&amp;J/Q2603"/>
    <s v="Cast and diamonds-set jewellery - Rubber Mold Maker"/>
    <n v="4"/>
    <m/>
    <m/>
    <m/>
    <n v="4"/>
    <m/>
    <n v="4"/>
    <n v="1"/>
    <s v="Minimum Age - 14 Years ; Preferable Qualification shall be 10thpass with training in computer operations"/>
    <n v="24"/>
    <n v="126"/>
    <n v="150"/>
    <m/>
    <m/>
    <m/>
    <m/>
    <m/>
    <s v="Yes"/>
    <m/>
    <s v="I"/>
    <s v="A"/>
    <m/>
    <m/>
    <m/>
    <s v="GEM203"/>
    <s v="Yes"/>
    <m/>
    <x v="14"/>
    <m/>
    <m/>
    <m/>
    <m/>
  </r>
  <r>
    <n v="933"/>
    <x v="12"/>
    <s v="Cast and diamonds-set jewellery - Wax Piece Maker"/>
    <s v="G&amp;J/Q2602"/>
    <s v="Cast and diamonds-set jewellery - Wax Piece Maker"/>
    <n v="4"/>
    <m/>
    <m/>
    <m/>
    <n v="4"/>
    <m/>
    <n v="4"/>
    <n v="1"/>
    <s v="Minimum Age - 14 Years ; Preferable Qualification shall be 10th pass with training in computer operations"/>
    <n v="24"/>
    <n v="126"/>
    <n v="150"/>
    <m/>
    <m/>
    <m/>
    <m/>
    <m/>
    <s v="Yes"/>
    <m/>
    <s v="I"/>
    <s v="A"/>
    <m/>
    <m/>
    <m/>
    <s v="GEM203"/>
    <s v="Yes"/>
    <m/>
    <x v="14"/>
    <m/>
    <m/>
    <m/>
    <m/>
  </r>
  <r>
    <n v="934"/>
    <x v="12"/>
    <s v="Cast and diamonds-set jewellery - Wax Tree Maker"/>
    <s v="G&amp;J/Q2601"/>
    <s v="Cast and diamonds-set jewellery - Wax Tree Maker"/>
    <n v="3"/>
    <m/>
    <m/>
    <m/>
    <n v="4"/>
    <m/>
    <n v="4"/>
    <n v="1"/>
    <s v="Minimum Age - 14 Years; Minimally Qualified"/>
    <n v="24"/>
    <n v="126"/>
    <n v="150"/>
    <m/>
    <m/>
    <m/>
    <m/>
    <m/>
    <s v="Yes"/>
    <m/>
    <s v="I"/>
    <m/>
    <m/>
    <m/>
    <m/>
    <s v="GEM203"/>
    <s v="Yes"/>
    <m/>
    <x v="14"/>
    <m/>
    <m/>
    <m/>
    <m/>
  </r>
  <r>
    <n v="935"/>
    <x v="12"/>
    <s v="Diamond Processing - Auto Blocker"/>
    <s v="G&amp;J/Q4602"/>
    <s v="Diamond Processing - Auto Block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"/>
  </r>
  <r>
    <n v="936"/>
    <x v="12"/>
    <s v="Diamond Processing - Auto Bruter"/>
    <s v="G&amp;J/Q4502"/>
    <s v="Diamond Processing - Auto Brut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Yes"/>
    <m/>
    <x v="14"/>
    <m/>
    <m/>
    <m/>
    <m/>
  </r>
  <r>
    <n v="937"/>
    <x v="12"/>
    <s v="Diamond Processing - Blade Sawing Supervisor"/>
    <s v="G&amp;J/Q4402"/>
    <s v="Diamond Processing - Blade Sawing Supervisor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38"/>
    <x v="12"/>
    <s v="Diamond Processing - Blade Sawyer"/>
    <s v="G&amp;J/Q4403"/>
    <s v="Diamond Processing - Blade Sawyer"/>
    <n v="3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, with change in number of NOSs and educational qualification"/>
  </r>
  <r>
    <n v="939"/>
    <x v="12"/>
    <s v="Diamond Processing - Boiling In-charge"/>
    <s v="G&amp;J/Q4801"/>
    <s v="Diamond Processing - Boiling In-charge"/>
    <n v="2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, with change in number of NOSs and educational qualification"/>
  </r>
  <r>
    <n v="940"/>
    <x v="12"/>
    <s v="Diamond Processing - Bottom Polisher"/>
    <s v="G&amp;J/Q4703"/>
    <s v="Diamond Processing - Bottom Polisher"/>
    <n v="3"/>
    <m/>
    <m/>
    <m/>
    <n v="5"/>
    <m/>
    <n v="5"/>
    <n v="1"/>
    <s v="Minimum Age - 14 Years ; Preferable Qualification shall be 10thpass"/>
    <n v="10"/>
    <n v="62"/>
    <n v="72"/>
    <m/>
    <m/>
    <m/>
    <m/>
    <m/>
    <s v="Yes"/>
    <m/>
    <s v="I"/>
    <m/>
    <m/>
    <m/>
    <m/>
    <m/>
    <s v="Yes"/>
    <m/>
    <x v="14"/>
    <m/>
    <m/>
    <m/>
    <s v="QP has been revised, with change in number of NOSs and educational qualification"/>
  </r>
  <r>
    <n v="941"/>
    <x v="12"/>
    <s v="Diamond Processing - Cleaver"/>
    <s v="G&amp;J/Q4405"/>
    <s v="Diamond Processing - Cleaver"/>
    <n v="3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m/>
  </r>
  <r>
    <n v="942"/>
    <x v="12"/>
    <s v="Diamond Processing - Final Assortment Supervisor"/>
    <s v="G&amp;J/Q4901"/>
    <s v="Diamond Processing - Final Assortment Supervisor"/>
    <n v="5"/>
    <m/>
    <m/>
    <m/>
    <n v="4"/>
    <m/>
    <n v="4"/>
    <n v="1"/>
    <s v="Minimum Age - 14 Years ; Preferable Qualification shall be 10thpass"/>
    <m/>
    <m/>
    <n v="240"/>
    <m/>
    <m/>
    <m/>
    <m/>
    <m/>
    <m/>
    <m/>
    <s v="I"/>
    <m/>
    <m/>
    <m/>
    <m/>
    <m/>
    <s v="No"/>
    <m/>
    <x v="14"/>
    <m/>
    <m/>
    <m/>
    <m/>
  </r>
  <r>
    <n v="943"/>
    <x v="12"/>
    <s v="Diamond Processing - Inclusion Plotter"/>
    <s v="G&amp;J/Q4203"/>
    <s v="Diamond Processing - Inclusion Plotter"/>
    <n v="4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 and educational qualification"/>
  </r>
  <r>
    <n v="944"/>
    <x v="12"/>
    <s v="Diamond Processing - Issue-Return In-charge"/>
    <s v="G&amp;J/Q4301"/>
    <s v="Diamond Processing - Issue-Return In-charge"/>
    <n v="3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m/>
  </r>
  <r>
    <n v="945"/>
    <x v="12"/>
    <s v="Diamond Processing - Laser Sawing Machine Operator"/>
    <s v="G&amp;J/Q4404"/>
    <s v="Diamond Processing - Laser Sawing Machine Operato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"/>
  </r>
  <r>
    <n v="946"/>
    <x v="12"/>
    <s v="Diamond Processing - Laser Supervisor"/>
    <s v="G&amp;J/Q4401"/>
    <s v="Diamond Processing - Laser Supervisor"/>
    <n v="5"/>
    <m/>
    <m/>
    <m/>
    <n v="4"/>
    <m/>
    <n v="4"/>
    <n v="1"/>
    <s v="Minimum Age - 14 Years; Preferable Qualification shall be 12th pass with training in Laser Supervisor"/>
    <m/>
    <m/>
    <n v="200"/>
    <m/>
    <m/>
    <m/>
    <m/>
    <m/>
    <m/>
    <m/>
    <s v="I"/>
    <m/>
    <m/>
    <m/>
    <m/>
    <m/>
    <s v="No"/>
    <m/>
    <x v="14"/>
    <m/>
    <m/>
    <m/>
    <m/>
  </r>
  <r>
    <n v="947"/>
    <x v="12"/>
    <s v="Diamond Processing - Manual Blocker"/>
    <s v="G&amp;J/Q4603"/>
    <s v="Diamond Processing - Manual Blocker"/>
    <n v="3"/>
    <m/>
    <m/>
    <m/>
    <n v="5"/>
    <m/>
    <n v="5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48"/>
    <x v="12"/>
    <s v="Diamond Processing - Manual Bruter"/>
    <s v="G&amp;J/Q4503"/>
    <s v="Diamond Processing - Manual Bruter"/>
    <n v="3"/>
    <m/>
    <m/>
    <m/>
    <n v="4"/>
    <m/>
    <n v="4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49"/>
    <x v="12"/>
    <s v="Diamond Processing - Planner"/>
    <s v="G&amp;J/Q4202"/>
    <s v="Diamond Processing - Planner"/>
    <n v="4"/>
    <m/>
    <m/>
    <m/>
    <n v="4"/>
    <m/>
    <n v="4"/>
    <n v="1"/>
    <s v="Minimum Age - 14 Years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50"/>
    <x v="12"/>
    <s v="Diamond Processing - Planning Supervisor"/>
    <s v="G&amp;J/Q4205"/>
    <s v="Diamond Processing - Planning Supervisor"/>
    <n v="5"/>
    <m/>
    <m/>
    <m/>
    <n v="4"/>
    <m/>
    <n v="4"/>
    <n v="1"/>
    <s v="Minimum Age - 14 Years ; Preferable Qualification shall be 12th pass with training in Diamond Planning"/>
    <m/>
    <m/>
    <n v="240"/>
    <m/>
    <m/>
    <m/>
    <m/>
    <m/>
    <m/>
    <m/>
    <s v="I"/>
    <m/>
    <m/>
    <m/>
    <m/>
    <m/>
    <s v="No"/>
    <m/>
    <x v="14"/>
    <m/>
    <m/>
    <m/>
    <m/>
  </r>
  <r>
    <n v="951"/>
    <x v="12"/>
    <s v="Diamond Processing - Polishing Supervisor"/>
    <s v="G&amp;J/Q4701"/>
    <s v="Diamond Processing - Polishing Supervisor"/>
    <n v="5"/>
    <m/>
    <m/>
    <m/>
    <n v="4"/>
    <m/>
    <n v="4"/>
    <n v="1"/>
    <s v="Minimum Age - 14 Years ; Preferable Qualification shall be 12th pass with training in Diamond polishing"/>
    <m/>
    <m/>
    <n v="200"/>
    <m/>
    <m/>
    <m/>
    <m/>
    <m/>
    <m/>
    <m/>
    <s v="I"/>
    <m/>
    <m/>
    <m/>
    <m/>
    <m/>
    <s v="No"/>
    <m/>
    <x v="14"/>
    <m/>
    <m/>
    <m/>
    <m/>
  </r>
  <r>
    <n v="952"/>
    <x v="12"/>
    <s v="Diamond Processing - Rough Marker"/>
    <s v="G&amp;J/Q4102"/>
    <s v="Diamond Processing - Rough Marke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53"/>
    <x v="12"/>
    <s v="Diamond Processing - Spectrum Operator"/>
    <s v="G&amp;J/Q4204"/>
    <s v="Diamond Processing - Spectrum Operato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 and education qualification"/>
  </r>
  <r>
    <n v="954"/>
    <x v="12"/>
    <s v="Diamond Processing - Supervisor - Blocking"/>
    <s v="G&amp;J/Q4601"/>
    <s v="Diamond Processing - Supervisor - Blocking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55"/>
    <x v="12"/>
    <s v="Diamond Processing - Supervisor - Bruting"/>
    <s v="G&amp;J/Q4501"/>
    <s v="Diamond Processing - Supervisor - Bruting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56"/>
    <x v="12"/>
    <s v="Diamond Processing - Symmetry Analyser Machine Operator"/>
    <s v="G&amp;J/Q4705"/>
    <s v="Diamond Processing - Symmetry Analyser Machine Operator"/>
    <n v="2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."/>
  </r>
  <r>
    <n v="957"/>
    <x v="12"/>
    <s v="Diamond Processing - Table Cutter"/>
    <s v="G&amp;J/Q4604"/>
    <s v="Diamond Processing - Table Cutter"/>
    <n v="3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58"/>
    <x v="12"/>
    <s v="Diamond Processing - Weigher"/>
    <s v="G&amp;J/Q4303"/>
    <s v="Diamond Processing - Weigher"/>
    <n v="1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59"/>
    <x v="12"/>
    <s v="Diamond Processing - Window Opener"/>
    <s v="G&amp;J/Q4103"/>
    <s v="Diamond Processing - Window Opene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60"/>
    <x v="12"/>
    <s v="Gemstone Processing - Driller"/>
    <s v="G&amp;J/Q6801"/>
    <s v="Gemstone Processing - Driller"/>
    <n v="2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. The QP code remains the same."/>
  </r>
  <r>
    <n v="961"/>
    <x v="12"/>
    <s v="Gemstone Processing - Facet Maker"/>
    <s v="G&amp;J/Q6704"/>
    <s v="Gemstone Processing - Facet Mak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Yes"/>
    <m/>
    <x v="14"/>
    <s v="Yes"/>
    <d v="2018-01-17T00:00:00"/>
    <s v="31-Jun-18"/>
    <s v="V1"/>
  </r>
  <r>
    <n v="962"/>
    <x v="12"/>
    <s v="Gemstone Processing - Final Shaper and Calibrator"/>
    <s v="G&amp;J/Q6603"/>
    <s v="Gemstone Processing - Final Shaper and Calibrator"/>
    <n v="4"/>
    <m/>
    <m/>
    <m/>
    <n v="5"/>
    <m/>
    <n v="5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s v="QP has been revised with change in number of NOSs. The QP code remains the same."/>
  </r>
  <r>
    <n v="963"/>
    <x v="12"/>
    <s v="Gemstone Processing - Girdle Polisher"/>
    <s v="G&amp;J/Q6703"/>
    <s v="Gemstone Processing - Girdle Polisher"/>
    <n v="3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14"/>
    <s v="Yes"/>
    <d v="2018-01-17T00:00:00"/>
    <s v="31-Jun-18"/>
    <s v="V1"/>
  </r>
  <r>
    <n v="964"/>
    <x v="12"/>
    <s v="Gemstone Processing - Inventory Manager - Wholesale"/>
    <s v="G&amp;J/Q7102"/>
    <s v="Gemstone Processing - Inventory Manager - Wholesale"/>
    <n v="4"/>
    <m/>
    <m/>
    <m/>
    <n v="1"/>
    <m/>
    <n v="1"/>
    <n v="1"/>
    <s v="Minimum Age - 14 Years ; Preferable Qualification shall be 10thpass"/>
    <m/>
    <m/>
    <n v="150"/>
    <m/>
    <m/>
    <m/>
    <m/>
    <m/>
    <m/>
    <m/>
    <s v="I"/>
    <s v="A"/>
    <m/>
    <m/>
    <m/>
    <m/>
    <s v="No"/>
    <m/>
    <x v="14"/>
    <m/>
    <m/>
    <m/>
    <m/>
  </r>
  <r>
    <n v="965"/>
    <x v="12"/>
    <s v="Gemstone Processing - Packager and Dispatcher"/>
    <s v="G&amp;J/Q7002"/>
    <s v="Gemstone Processing - Packager and Dispatcher"/>
    <n v="2"/>
    <m/>
    <m/>
    <m/>
    <n v="4"/>
    <m/>
    <n v="4"/>
    <n v="1"/>
    <s v="Minimum Age - 14 Years ; Preferable Qualification shall be 10thpass with training in computer operations."/>
    <m/>
    <m/>
    <n v="200"/>
    <m/>
    <m/>
    <m/>
    <m/>
    <m/>
    <m/>
    <m/>
    <s v="I"/>
    <m/>
    <m/>
    <m/>
    <m/>
    <m/>
    <s v="No"/>
    <m/>
    <x v="14"/>
    <m/>
    <m/>
    <m/>
    <m/>
  </r>
  <r>
    <n v="966"/>
    <x v="12"/>
    <s v="Gemstone Processing - Polisher"/>
    <s v="G&amp;J/Q6701"/>
    <s v="Gemstone Processing - Polisher"/>
    <n v="3"/>
    <m/>
    <m/>
    <m/>
    <n v="5"/>
    <m/>
    <n v="5"/>
    <n v="1"/>
    <s v="Minimum Age - 14 Years ; Preferable Qualification shall be 10th pass"/>
    <n v="24"/>
    <n v="126"/>
    <n v="150"/>
    <m/>
    <m/>
    <m/>
    <m/>
    <m/>
    <s v="Yes"/>
    <m/>
    <s v="I"/>
    <m/>
    <m/>
    <m/>
    <m/>
    <s v="GEM101"/>
    <s v="Yes"/>
    <m/>
    <x v="14"/>
    <s v="Yes"/>
    <d v="2018-01-17T00:00:00"/>
    <s v="31-Jun-18"/>
    <s v="V1"/>
  </r>
  <r>
    <n v="967"/>
    <x v="12"/>
    <s v="Gemstone Processing – Pre-shaper"/>
    <s v="G&amp;J/Q6602"/>
    <s v="Gemstone Processing – Pre-shaper"/>
    <n v="3"/>
    <m/>
    <m/>
    <m/>
    <n v="6"/>
    <m/>
    <n v="6"/>
    <n v="1"/>
    <s v="10th Class ,Preferably"/>
    <n v="13"/>
    <n v="87"/>
    <n v="100"/>
    <m/>
    <m/>
    <m/>
    <m/>
    <m/>
    <s v="Yes"/>
    <m/>
    <s v="I"/>
    <m/>
    <m/>
    <m/>
    <m/>
    <m/>
    <s v="No"/>
    <m/>
    <x v="14"/>
    <s v="Yes"/>
    <d v="2018-01-17T00:00:00"/>
    <s v="31-Jun-18"/>
    <s v="QP has been revised with change in number of NOSs. The QP code remains the same."/>
  </r>
  <r>
    <n v="968"/>
    <x v="12"/>
    <s v="Gemstone Processing - Rough Cutter"/>
    <s v="G&amp;J/Q6502"/>
    <s v="Gemstone Processing - Rough Cutter"/>
    <n v="3"/>
    <m/>
    <m/>
    <m/>
    <n v="4"/>
    <m/>
    <n v="4"/>
    <n v="1"/>
    <s v="10th Class ,Preferably"/>
    <n v="24"/>
    <n v="126"/>
    <n v="150"/>
    <m/>
    <m/>
    <m/>
    <m/>
    <m/>
    <s v="Yes"/>
    <m/>
    <s v="I"/>
    <m/>
    <m/>
    <m/>
    <m/>
    <s v="GEM101"/>
    <s v="No"/>
    <m/>
    <x v="14"/>
    <m/>
    <m/>
    <m/>
    <s v="QP has been revised with change in number of NOSs. The QP code remains the same."/>
  </r>
  <r>
    <n v="969"/>
    <x v="12"/>
    <s v="Gemstone Processing - Supervisor Faceting and Polishing"/>
    <s v="G&amp;J/Q6705"/>
    <s v="Gemstone Processing - Supervisor Faceting and Polishing"/>
    <n v="5"/>
    <m/>
    <m/>
    <m/>
    <n v="4"/>
    <m/>
    <n v="4"/>
    <n v="1"/>
    <s v="10th Class ,Preferably"/>
    <m/>
    <m/>
    <n v="300"/>
    <m/>
    <m/>
    <m/>
    <m/>
    <m/>
    <m/>
    <m/>
    <s v="I"/>
    <m/>
    <m/>
    <m/>
    <m/>
    <m/>
    <s v="No"/>
    <m/>
    <x v="14"/>
    <m/>
    <m/>
    <m/>
    <m/>
  </r>
  <r>
    <n v="970"/>
    <x v="12"/>
    <s v="Gemstone Processing - Thread Maker"/>
    <s v="G&amp;J/Q6901"/>
    <s v="Gemstone Processing - Thread Maker"/>
    <n v="2"/>
    <m/>
    <m/>
    <m/>
    <n v="4"/>
    <m/>
    <n v="4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. The QP code remains the same."/>
  </r>
  <r>
    <n v="971"/>
    <x v="12"/>
    <s v="Handmade Gold and Gems-set Jewellery - Assayer and Hallmark Administrator"/>
    <s v="G&amp;J/Q0402"/>
    <s v="Handmade Gold and Gems-set Jewellery - Assayer and Hallmark Administrator"/>
    <n v="6"/>
    <m/>
    <m/>
    <m/>
    <n v="4"/>
    <m/>
    <n v="4"/>
    <n v="1"/>
    <s v="B.Sc. (Chemistry) "/>
    <m/>
    <m/>
    <n v="240"/>
    <m/>
    <m/>
    <m/>
    <m/>
    <m/>
    <m/>
    <m/>
    <s v="I"/>
    <m/>
    <m/>
    <m/>
    <m/>
    <m/>
    <s v="No"/>
    <m/>
    <x v="14"/>
    <m/>
    <m/>
    <m/>
    <m/>
  </r>
  <r>
    <n v="972"/>
    <x v="12"/>
    <s v="Handmade Gold and Gems-set Jewellery - Final QC and Inspector"/>
    <s v="G&amp;J/Q1002"/>
    <s v="Handmade Gold and Gems-set Jewellery - Final QC and Inspector"/>
    <n v="5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73"/>
    <x v="12"/>
    <s v="Handmade Gold and Gems-set Jewellery - Gold Melter and Refiner"/>
    <s v="G&amp;J/Q0401"/>
    <s v="Handmade Gold and Gems-set Jewellery - Gold Melter and Refiner"/>
    <n v="7"/>
    <m/>
    <m/>
    <m/>
    <n v="4"/>
    <m/>
    <n v="4"/>
    <n v="1"/>
    <s v="B.Sc. (Chemistry)"/>
    <m/>
    <m/>
    <n v="200"/>
    <m/>
    <m/>
    <m/>
    <m/>
    <m/>
    <m/>
    <m/>
    <s v="I"/>
    <m/>
    <m/>
    <m/>
    <m/>
    <m/>
    <s v="No"/>
    <m/>
    <x v="14"/>
    <m/>
    <m/>
    <m/>
    <m/>
  </r>
  <r>
    <n v="974"/>
    <x v="12"/>
    <s v="Handmade Gold and Gems-set Jewellery - Goldsmith - Chettinadu Jewellery"/>
    <s v="G&amp;J/Q0904"/>
    <s v="Handmade Gold and Gems-set Jewellery - Goldsmith - Chettinadu Jewellery"/>
    <n v="4"/>
    <m/>
    <m/>
    <m/>
    <n v="5"/>
    <m/>
    <n v="5"/>
    <n v="1"/>
    <s v="10th Class ,Preferably"/>
    <m/>
    <m/>
    <n v="200"/>
    <m/>
    <m/>
    <m/>
    <m/>
    <m/>
    <m/>
    <m/>
    <s v="I"/>
    <s v="A"/>
    <m/>
    <m/>
    <m/>
    <m/>
    <s v="No"/>
    <m/>
    <x v="14"/>
    <m/>
    <m/>
    <m/>
    <m/>
  </r>
  <r>
    <n v="975"/>
    <x v="12"/>
    <s v="Handmade Gold and Gems-set Jewellery - Goldsmith - Components"/>
    <s v="G&amp;J/Q0603"/>
    <s v="Handmade Gold and Gems-set Jewellery - Goldsmith - Components"/>
    <n v="3"/>
    <m/>
    <m/>
    <m/>
    <n v="7"/>
    <m/>
    <n v="7"/>
    <n v="1"/>
    <s v="10th Class"/>
    <n v="24"/>
    <n v="126"/>
    <n v="150"/>
    <m/>
    <m/>
    <m/>
    <m/>
    <m/>
    <s v="Yes"/>
    <s v="Yes"/>
    <s v="I"/>
    <s v="A"/>
    <s v="Yes"/>
    <s v="Yes"/>
    <m/>
    <s v="GEM102"/>
    <s v="Yes"/>
    <m/>
    <x v="14"/>
    <m/>
    <m/>
    <m/>
    <m/>
  </r>
  <r>
    <n v="976"/>
    <x v="12"/>
    <s v="Handmade Gold and Gems-set Jewellery - Goldsmith - Enameller"/>
    <s v="G&amp;J/Q0902"/>
    <s v="Handmade Gold and Gems-set Jewellery - Goldsmith - Enameller"/>
    <n v="4"/>
    <m/>
    <m/>
    <m/>
    <n v="4"/>
    <m/>
    <n v="4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m/>
  </r>
  <r>
    <n v="977"/>
    <x v="12"/>
    <s v="Handmade Gold and Gems-set Jewellery - Goldsmith - Engraving and Embossing"/>
    <s v="G&amp;J/Q0903"/>
    <s v="Handmade Gold and Gems-set Jewellery - Goldsmith - Engraving and Embossing"/>
    <n v="4"/>
    <m/>
    <m/>
    <m/>
    <n v="4"/>
    <m/>
    <n v="4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m/>
  </r>
  <r>
    <n v="978"/>
    <x v="12"/>
    <s v="Handmade Gold and Gems-set Jewellery - Goldsmith - Frame"/>
    <s v="G&amp;J/Q0604"/>
    <s v="Handmade Gold and Gems-set Jewellery - Goldsmith - Frame"/>
    <n v="4"/>
    <m/>
    <m/>
    <m/>
    <n v="4"/>
    <m/>
    <n v="4"/>
    <n v="1"/>
    <s v="10th Class ,Preferably"/>
    <n v="24"/>
    <n v="126"/>
    <n v="150"/>
    <m/>
    <m/>
    <m/>
    <m/>
    <m/>
    <s v="Yes"/>
    <s v="Yes"/>
    <s v="I"/>
    <s v="A"/>
    <s v="Yes"/>
    <s v="Yes"/>
    <m/>
    <m/>
    <s v="Yes"/>
    <m/>
    <x v="14"/>
    <m/>
    <m/>
    <m/>
    <m/>
  </r>
  <r>
    <n v="979"/>
    <x v="12"/>
    <s v="Handmade Gold and Gems-set Jewellery - Goldsmith - Kundan and Jadau"/>
    <s v="G&amp;J/Q0901"/>
    <s v="Handmade Gold and Gems-set Jewellery - Goldsmith - Kundan and Jadau"/>
    <n v="4"/>
    <m/>
    <m/>
    <m/>
    <n v="6"/>
    <m/>
    <n v="6"/>
    <n v="1"/>
    <s v="Minimum Age - 14 Years ; Preferable Qualification shall be 10thpass"/>
    <m/>
    <m/>
    <n v="150"/>
    <m/>
    <m/>
    <m/>
    <m/>
    <m/>
    <m/>
    <m/>
    <s v="I"/>
    <s v="A"/>
    <m/>
    <m/>
    <m/>
    <m/>
    <s v="No"/>
    <m/>
    <x v="14"/>
    <m/>
    <m/>
    <m/>
    <m/>
  </r>
  <r>
    <n v="980"/>
    <x v="12"/>
    <s v="Handmade Gold and Gems-set Jewellery - Locker Manager"/>
    <s v="G&amp;J/Q0302"/>
    <s v="Handmade Gold and Gems-set Jewellery - Locker Manager"/>
    <n v="5"/>
    <m/>
    <m/>
    <m/>
    <n v="4"/>
    <m/>
    <n v="4"/>
    <n v="1"/>
    <s v=" Graduate "/>
    <m/>
    <m/>
    <n v="200"/>
    <m/>
    <m/>
    <m/>
    <m/>
    <m/>
    <m/>
    <m/>
    <s v="I"/>
    <m/>
    <m/>
    <m/>
    <m/>
    <m/>
    <s v="No"/>
    <m/>
    <x v="14"/>
    <m/>
    <m/>
    <m/>
    <m/>
  </r>
  <r>
    <n v="981"/>
    <x v="12"/>
    <s v="Handmade Gold and Gems-set Jewellery - Master Maker - Hand"/>
    <s v="G&amp;J/Q0501"/>
    <s v="Handmade Gold and Gems-set Jewellery - Master Maker - Hand"/>
    <n v="5"/>
    <m/>
    <m/>
    <m/>
    <n v="14"/>
    <m/>
    <n v="1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82"/>
    <x v="12"/>
    <s v="Handmade Gold and Gems-set Jewellery - Order Processor"/>
    <s v="G&amp;J/Q0201"/>
    <s v="Handmade Gold and Gems-set Jewellery - Order Processor"/>
    <n v="3"/>
    <m/>
    <m/>
    <m/>
    <n v="4"/>
    <m/>
    <n v="4"/>
    <n v="1"/>
    <s v="Minimally Qualified"/>
    <m/>
    <m/>
    <n v="200"/>
    <m/>
    <m/>
    <m/>
    <m/>
    <m/>
    <m/>
    <m/>
    <s v="I"/>
    <m/>
    <m/>
    <m/>
    <m/>
    <m/>
    <s v="No"/>
    <m/>
    <x v="14"/>
    <m/>
    <m/>
    <m/>
    <m/>
  </r>
  <r>
    <n v="983"/>
    <x v="12"/>
    <s v="Handmade Gold and Gems-set Jewellery - Polisher and Cleaner"/>
    <s v="G&amp;J/Q0701"/>
    <s v="Handmade Gold and Gems-set Jewellery - Polisher and Cleaner"/>
    <n v="3"/>
    <m/>
    <m/>
    <m/>
    <n v="4"/>
    <m/>
    <n v="4"/>
    <n v="1"/>
    <s v="10th Class ,Preferably"/>
    <n v="24"/>
    <n v="126"/>
    <n v="150"/>
    <m/>
    <m/>
    <m/>
    <m/>
    <m/>
    <s v="Yes"/>
    <s v="Yes"/>
    <s v="I"/>
    <s v="A"/>
    <s v="Yes"/>
    <s v="Yes"/>
    <m/>
    <m/>
    <s v="Yes"/>
    <m/>
    <x v="14"/>
    <m/>
    <m/>
    <m/>
    <m/>
  </r>
  <r>
    <n v="984"/>
    <x v="12"/>
    <s v="Handmade Gold and Gems-set Jewellery - Procurement Manager - Raw Materials"/>
    <s v="G&amp;J/Q0301"/>
    <s v="Handmade Gold and Gems-set Jewellery - Procurement Manager - Raw Materials"/>
    <n v="7"/>
    <m/>
    <m/>
    <m/>
    <n v="4"/>
    <m/>
    <n v="4"/>
    <n v="1"/>
    <s v=" Graduate "/>
    <m/>
    <m/>
    <n v="200"/>
    <m/>
    <m/>
    <m/>
    <m/>
    <m/>
    <m/>
    <m/>
    <s v="I"/>
    <m/>
    <m/>
    <m/>
    <m/>
    <m/>
    <s v="No"/>
    <m/>
    <x v="14"/>
    <m/>
    <m/>
    <m/>
    <m/>
  </r>
  <r>
    <n v="985"/>
    <x v="12"/>
    <s v="Handmade Gold and Gems-set Jewellery - Production Manager (Handmade Jewellery)"/>
    <s v="G&amp;J/Q0101"/>
    <s v="Handmade Gold and Gems-set Jewellery - Production Manager (Handmade Jewellery)"/>
    <n v="7"/>
    <m/>
    <m/>
    <m/>
    <n v="4"/>
    <m/>
    <n v="4"/>
    <n v="1"/>
    <s v="Graduate"/>
    <m/>
    <m/>
    <n v="300"/>
    <m/>
    <m/>
    <m/>
    <m/>
    <m/>
    <m/>
    <m/>
    <s v="I"/>
    <m/>
    <m/>
    <m/>
    <m/>
    <m/>
    <s v="No"/>
    <m/>
    <x v="14"/>
    <m/>
    <m/>
    <m/>
    <m/>
  </r>
  <r>
    <n v="986"/>
    <x v="12"/>
    <s v="Handmade Gold and Gems-set Jewellery - Setter"/>
    <s v="G&amp;J/Q0802"/>
    <s v="Handmade Gold and Gems-set Jewellery - Setter"/>
    <n v="3"/>
    <m/>
    <m/>
    <m/>
    <n v="4"/>
    <m/>
    <n v="4"/>
    <n v="1"/>
    <s v="10th Class ,Preferably"/>
    <n v="8"/>
    <n v="42"/>
    <n v="50"/>
    <m/>
    <m/>
    <m/>
    <m/>
    <m/>
    <s v="Yes"/>
    <m/>
    <s v="I"/>
    <m/>
    <m/>
    <m/>
    <m/>
    <m/>
    <s v="Yes"/>
    <m/>
    <x v="14"/>
    <m/>
    <m/>
    <m/>
    <m/>
  </r>
  <r>
    <n v="987"/>
    <x v="12"/>
    <s v="Handmade Gold and Gems-set Jewellery - Supervisor - Frame and Components"/>
    <s v="G&amp;J/Q0601"/>
    <s v="Handmade Gold and Gems-set Jewellery - Supervisor - Frame and Components"/>
    <n v="5"/>
    <m/>
    <m/>
    <m/>
    <n v="5"/>
    <m/>
    <n v="5"/>
    <n v="1"/>
    <s v="10th Class"/>
    <m/>
    <m/>
    <n v="240"/>
    <m/>
    <m/>
    <m/>
    <m/>
    <m/>
    <m/>
    <m/>
    <s v="I"/>
    <m/>
    <m/>
    <m/>
    <m/>
    <m/>
    <s v="No"/>
    <m/>
    <x v="14"/>
    <m/>
    <m/>
    <m/>
    <m/>
  </r>
  <r>
    <n v="988"/>
    <x v="12"/>
    <s v="Handmade Gold and Gems-set Jewellery - Supervisor - Polishing &amp; Cleaning"/>
    <s v="G&amp;J/Q0702"/>
    <s v="Handmade Gold and Gems-set Jewellery - Supervisor - Polishing &amp; Cleaning"/>
    <n v="5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89"/>
    <x v="12"/>
    <s v="Handmade Gold and Gems-set Jewellery - Supervisor - Setting"/>
    <s v="G&amp;J/Q0803"/>
    <s v="Handmade Gold and Gems-set Jewellery - Supervisor - Setting"/>
    <n v="5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90"/>
    <x v="12"/>
    <s v="Handmade Gold and Gems-set Jewellery - Tagger and Labeler"/>
    <s v="G&amp;J/Q1001"/>
    <s v="Handmade Gold and Gems-set Jewellery - Tagger and Labeler"/>
    <n v="4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91"/>
    <x v="12"/>
    <s v="Inventory Manager"/>
    <s v="G&amp;J/Q8402"/>
    <s v="Inventory Manager"/>
    <n v="4"/>
    <m/>
    <m/>
    <m/>
    <n v="3"/>
    <m/>
    <n v="3"/>
    <n v="1"/>
    <s v="Minimum Age - 14 Years ; Preferably 12th Class Pass "/>
    <m/>
    <m/>
    <n v="200"/>
    <m/>
    <m/>
    <m/>
    <m/>
    <m/>
    <m/>
    <m/>
    <s v="I"/>
    <m/>
    <m/>
    <m/>
    <m/>
    <m/>
    <s v="No"/>
    <m/>
    <x v="14"/>
    <m/>
    <m/>
    <m/>
    <m/>
  </r>
  <r>
    <n v="992"/>
    <x v="12"/>
    <s v="Jewellery Retail - Appraiser and Valuer"/>
    <s v="G&amp;J/Q8502"/>
    <s v="Jewellery Retail - Appraiser and Valuer"/>
    <n v="5"/>
    <m/>
    <m/>
    <m/>
    <n v="3"/>
    <m/>
    <n v="3"/>
    <n v="1"/>
    <s v="Minimum Age - 14 Years ; Preferably 12th Class Pass "/>
    <m/>
    <m/>
    <n v="240"/>
    <m/>
    <m/>
    <m/>
    <m/>
    <m/>
    <m/>
    <m/>
    <s v="I"/>
    <m/>
    <m/>
    <m/>
    <m/>
    <m/>
    <s v="Yes"/>
    <m/>
    <x v="14"/>
    <m/>
    <m/>
    <m/>
    <m/>
  </r>
  <r>
    <n v="993"/>
    <x v="12"/>
    <s v="Jewellery Retail - Cashier"/>
    <s v="G&amp;J/Q8301"/>
    <s v="Jewellery Retail - Cashier"/>
    <n v="4"/>
    <m/>
    <m/>
    <m/>
    <n v="3"/>
    <m/>
    <n v="3"/>
    <n v="1"/>
    <s v="Minimum Age - 14 Years ; Preferable Qualification shall be Minimum: Graduate"/>
    <m/>
    <m/>
    <n v="200"/>
    <m/>
    <m/>
    <m/>
    <m/>
    <m/>
    <m/>
    <m/>
    <s v="III"/>
    <m/>
    <m/>
    <m/>
    <m/>
    <m/>
    <s v="No"/>
    <m/>
    <x v="14"/>
    <m/>
    <m/>
    <m/>
    <m/>
  </r>
  <r>
    <n v="994"/>
    <x v="12"/>
    <s v="Jewellery Retail - Floor Manager"/>
    <s v="G&amp;J/Q8304"/>
    <s v="Jewellery Retail - Floor Manager"/>
    <n v="5"/>
    <m/>
    <m/>
    <m/>
    <n v="6"/>
    <m/>
    <n v="6"/>
    <n v="1"/>
    <s v="Graduate"/>
    <m/>
    <m/>
    <n v="240"/>
    <m/>
    <m/>
    <m/>
    <m/>
    <m/>
    <m/>
    <m/>
    <s v="II"/>
    <m/>
    <m/>
    <m/>
    <m/>
    <m/>
    <s v="No"/>
    <m/>
    <x v="14"/>
    <m/>
    <m/>
    <m/>
    <m/>
  </r>
  <r>
    <n v="995"/>
    <x v="12"/>
    <s v="Jewellery Retail - Labeler"/>
    <s v="G&amp;J/Q8401"/>
    <s v="Jewellery Retail - Labeler"/>
    <n v="3"/>
    <m/>
    <m/>
    <m/>
    <n v="3"/>
    <m/>
    <n v="3"/>
    <n v="1"/>
    <s v="10th Class ,Preferably"/>
    <m/>
    <m/>
    <n v="200"/>
    <m/>
    <m/>
    <m/>
    <m/>
    <m/>
    <m/>
    <m/>
    <s v="III"/>
    <m/>
    <m/>
    <m/>
    <m/>
    <m/>
    <s v="No"/>
    <m/>
    <x v="14"/>
    <m/>
    <m/>
    <m/>
    <m/>
  </r>
  <r>
    <n v="996"/>
    <x v="12"/>
    <s v="Jewellery Retail - Merchandiser"/>
    <s v="G&amp;J/Q8201"/>
    <s v="Jewellery Retail - Merchandiser"/>
    <n v="6"/>
    <m/>
    <m/>
    <m/>
    <n v="4"/>
    <m/>
    <n v="4"/>
    <n v="1"/>
    <s v="Minimum Age - 14 Years ; Preferable Qualification shall be Minimum: Graduate "/>
    <m/>
    <m/>
    <n v="240"/>
    <m/>
    <m/>
    <m/>
    <m/>
    <m/>
    <m/>
    <m/>
    <s v="II"/>
    <m/>
    <m/>
    <m/>
    <m/>
    <m/>
    <s v="No"/>
    <m/>
    <x v="14"/>
    <m/>
    <m/>
    <m/>
    <m/>
  </r>
  <r>
    <n v="997"/>
    <x v="12"/>
    <s v="Jewellery Retail - Store Manager"/>
    <s v="G&amp;J/Q8202"/>
    <s v="Jewellery Retail - Store Manager"/>
    <n v="6"/>
    <m/>
    <m/>
    <m/>
    <n v="5"/>
    <m/>
    <n v="5"/>
    <n v="1"/>
    <s v="Minimum Age - 14 Years ; Preferable Qualification shall be Minimum: Graduate "/>
    <m/>
    <m/>
    <n v="240"/>
    <m/>
    <m/>
    <m/>
    <m/>
    <m/>
    <m/>
    <m/>
    <s v="II"/>
    <m/>
    <m/>
    <m/>
    <m/>
    <m/>
    <s v="No"/>
    <m/>
    <x v="14"/>
    <m/>
    <m/>
    <m/>
    <m/>
  </r>
  <r>
    <n v="998"/>
    <x v="12"/>
    <s v="Diamond Processing-Assorter (Basic)"/>
    <s v="G&amp;J/Q3601"/>
    <s v="Diamond Processing-Assorter (Basic)"/>
    <n v="3"/>
    <m/>
    <m/>
    <m/>
    <n v="4"/>
    <m/>
    <n v="4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36"/>
    <m/>
    <m/>
    <m/>
    <m/>
  </r>
  <r>
    <n v="999"/>
    <x v="12"/>
    <s v="Diamond Processing-Assorter (Advanced)"/>
    <s v="G&amp;J/Q3603"/>
    <s v="Diamond Processing-Assorter (Advanced)"/>
    <n v="4"/>
    <s v="Option"/>
    <n v="4"/>
    <s v="O1: Jewellery Manufacturing_x000a_O2: Polished Diamonds Assorter_x000a_O3: Rough Diamonds Assorter_x000a_O4: Gemstone Assorter"/>
    <n v="2"/>
    <n v="4"/>
    <n v="3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37"/>
    <s v="Yes"/>
    <d v="2017-08-23T00:00:00"/>
    <d v="2018-03-31T00:00:00"/>
    <s v="For PMKVY 2.0 only N3604 (Assort Polish Diamond) is being implemented_x000a_QP has been revised - V2 (QP code remains the same G&amp;J/Q3603)"/>
  </r>
  <r>
    <n v="1000"/>
    <x v="12"/>
    <s v="Cast &amp; Diamonds set Jewellery-Wax Setter"/>
    <s v="G&amp;J/Q1701"/>
    <s v="Cast &amp; Diamonds set Jewellery-Wax Setter"/>
    <n v="3"/>
    <m/>
    <m/>
    <m/>
    <n v="3"/>
    <m/>
    <n v="3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2"/>
    <m/>
    <m/>
    <m/>
    <m/>
  </r>
  <r>
    <n v="1001"/>
    <x v="12"/>
    <s v="Jewellery Retail-Jewellery Retail Sales Associate (Basic)"/>
    <s v="G&amp;J/Q6802"/>
    <s v="Jewellery Retail-Jewellery Retail Sales Associate (Basic)"/>
    <n v="4"/>
    <m/>
    <m/>
    <m/>
    <n v="7"/>
    <m/>
    <n v="7"/>
    <n v="1"/>
    <s v="12th Standard Passed"/>
    <n v="65"/>
    <n v="85"/>
    <n v="150"/>
    <m/>
    <m/>
    <m/>
    <m/>
    <m/>
    <s v="Yes"/>
    <s v="Yes"/>
    <s v="II"/>
    <s v="A"/>
    <s v="Yes"/>
    <s v="Yes"/>
    <m/>
    <m/>
    <s v="Yes"/>
    <m/>
    <x v="2"/>
    <m/>
    <m/>
    <m/>
    <m/>
  </r>
  <r>
    <n v="1002"/>
    <x v="12"/>
    <s v="Casting Expert - Imitation Jewellery "/>
    <s v="G&amp;J/Q1301"/>
    <s v="Casting Expert - Imitation Jewellery "/>
    <n v="3"/>
    <m/>
    <m/>
    <m/>
    <n v="3"/>
    <m/>
    <n v="3"/>
    <n v="1"/>
    <s v="12th standard, Preferably ,"/>
    <n v="29"/>
    <n v="171"/>
    <n v="200"/>
    <m/>
    <m/>
    <m/>
    <m/>
    <m/>
    <s v="Yes"/>
    <m/>
    <s v="I"/>
    <m/>
    <m/>
    <m/>
    <m/>
    <m/>
    <s v="No"/>
    <d v="2017-11-10T00:00:00"/>
    <x v="38"/>
    <m/>
    <m/>
    <m/>
    <m/>
  </r>
  <r>
    <n v="1003"/>
    <x v="12"/>
    <s v="Solderer- Imitation Jewellery"/>
    <s v="G&amp;J/Q1401"/>
    <s v="Solderer- Imitation Jewellery"/>
    <n v="3"/>
    <m/>
    <m/>
    <m/>
    <n v="3"/>
    <m/>
    <n v="3"/>
    <n v="1"/>
    <s v="12th standard, Preferably ,"/>
    <n v="29"/>
    <n v="171"/>
    <n v="200"/>
    <m/>
    <m/>
    <m/>
    <m/>
    <m/>
    <s v="Yes"/>
    <m/>
    <s v="I"/>
    <m/>
    <m/>
    <m/>
    <m/>
    <m/>
    <s v="No"/>
    <d v="2017-11-10T00:00:00"/>
    <x v="38"/>
    <m/>
    <m/>
    <m/>
    <m/>
  </r>
  <r>
    <n v="1004"/>
    <x v="12"/>
    <s v="Spot Welder - Imitation Jewellery"/>
    <s v="G&amp;J/Q1403"/>
    <s v="Spot Welder - Imitation Jewellery"/>
    <n v="3"/>
    <m/>
    <m/>
    <m/>
    <n v="3"/>
    <m/>
    <n v="4"/>
    <n v="1"/>
    <s v="12th standard, Preferably ,"/>
    <n v="26"/>
    <n v="174"/>
    <n v="200"/>
    <m/>
    <m/>
    <m/>
    <m/>
    <m/>
    <s v="Yes"/>
    <m/>
    <s v="I"/>
    <m/>
    <m/>
    <m/>
    <m/>
    <m/>
    <s v="No"/>
    <d v="2017-11-10T00:00:00"/>
    <x v="38"/>
    <m/>
    <m/>
    <m/>
    <m/>
  </r>
  <r>
    <n v="1005"/>
    <x v="12"/>
    <s v="Stone Fixer - Imitation Jewellery"/>
    <s v="G&amp;J/Q1504"/>
    <s v="Stone Fixer - Imitation Jewellery"/>
    <n v="3"/>
    <m/>
    <m/>
    <m/>
    <n v="3"/>
    <m/>
    <n v="3"/>
    <n v="1"/>
    <s v="10th standard, Preferably ,"/>
    <n v="24"/>
    <n v="126"/>
    <n v="150"/>
    <m/>
    <m/>
    <m/>
    <m/>
    <m/>
    <s v="Yes"/>
    <m/>
    <s v="I"/>
    <m/>
    <m/>
    <m/>
    <m/>
    <m/>
    <s v="No"/>
    <d v="2017-11-10T00:00:00"/>
    <x v="38"/>
    <m/>
    <m/>
    <m/>
    <m/>
  </r>
  <r>
    <n v="1006"/>
    <x v="12"/>
    <s v="Bruter - Diamond Processing "/>
    <s v="G&amp;J/Q4505"/>
    <s v="Bruter - Diamond Processing "/>
    <n v="3"/>
    <s v="Option"/>
    <n v="1"/>
    <s v="O1: Laser Bruter"/>
    <n v="4"/>
    <m/>
    <n v="5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7"/>
    <x v="12"/>
    <s v="Table Cutter - Diamond Processing "/>
    <s v="G&amp;J/Q4603"/>
    <s v="Table Cutter - Diamond Processing "/>
    <n v="3"/>
    <m/>
    <m/>
    <m/>
    <n v="3"/>
    <m/>
    <n v="3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8"/>
    <x v="12"/>
    <s v="Planner - Diamond Processing "/>
    <s v="G&amp;J/Q4205"/>
    <s v="Planner - Diamond Processing "/>
    <n v="4"/>
    <s v="Option"/>
    <n v="1"/>
    <s v="O1:  Marker "/>
    <n v="3"/>
    <m/>
    <n v="4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9"/>
    <x v="12"/>
    <s v="Supervisor  - Diamond Processing"/>
    <s v="G&amp;J/Q5201"/>
    <s v="Supervisor  - Diamond Processing"/>
    <n v="5"/>
    <s v="Elective"/>
    <n v="7"/>
    <s v="E1: Supervisor – Blade Sawing_x000a_E2: Supervisor – Blocking_x000a_E3: Supervisor – Bruting _x000a_E4: Supervisor – Final Assortment_x000a_E5: Supervisor – Laser Cutting_x000a_E6: Supervisor – Planning_x000a_E7: Supervisor – Diamond Polishing"/>
    <n v="3"/>
    <m/>
    <n v="10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10"/>
    <x v="12"/>
    <s v="Packager, Labeller and Dispatcher - Diamond Processing   "/>
    <s v="G&amp;J/Q5002"/>
    <s v="Packager, Labeller and Dispatcher - Diamond Processing   "/>
    <n v="2"/>
    <s v="Option"/>
    <n v="2"/>
    <s v="O1: Gemstone Packager_x000a_O2: Retail Tagger and  Labeller"/>
    <n v="3"/>
    <m/>
    <n v="5"/>
    <n v="1"/>
    <s v="10th Standard, preferably"/>
    <m/>
    <m/>
    <m/>
    <m/>
    <m/>
    <m/>
    <m/>
    <m/>
    <m/>
    <m/>
    <s v="I"/>
    <s v="A"/>
    <m/>
    <m/>
    <m/>
    <m/>
    <s v="No"/>
    <d v="2017-11-10T00:00:00"/>
    <x v="2"/>
    <m/>
    <m/>
    <m/>
    <m/>
  </r>
  <r>
    <n v="1011"/>
    <x v="12"/>
    <s v="Top Polisher "/>
    <s v="G&amp;J/Q4702"/>
    <s v="Top Polisher "/>
    <n v="3"/>
    <m/>
    <m/>
    <m/>
    <n v="4"/>
    <m/>
    <n v="4"/>
    <n v="1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m/>
  </r>
  <r>
    <n v="1012"/>
    <x v="12"/>
    <s v=" Girdle Polisher"/>
    <s v="G&amp;J/Q4704"/>
    <s v=" Girdle Polisher"/>
    <n v="3"/>
    <m/>
    <m/>
    <m/>
    <n v="3"/>
    <m/>
    <n v="3"/>
    <n v="1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m/>
  </r>
  <r>
    <n v="1013"/>
    <x v="12"/>
    <s v="Engraver - Gemstone Processing "/>
    <s v="G&amp;J/Q6702"/>
    <s v="Engraver - Gemstone Processing "/>
    <n v="4"/>
    <m/>
    <m/>
    <m/>
    <n v="3"/>
    <m/>
    <n v="3"/>
    <n v="1"/>
    <s v="8th Standard"/>
    <m/>
    <m/>
    <m/>
    <m/>
    <m/>
    <m/>
    <m/>
    <m/>
    <m/>
    <m/>
    <s v="I"/>
    <s v="C"/>
    <m/>
    <m/>
    <m/>
    <m/>
    <s v="No"/>
    <d v="2018-01-17T00:00:00"/>
    <x v="2"/>
    <m/>
    <m/>
    <m/>
    <m/>
  </r>
  <r>
    <n v="1014"/>
    <x v="12"/>
    <s v="Gemstone Polisher "/>
    <s v="G&amp;J/Q6706"/>
    <s v="Gemstone Polisher "/>
    <n v="3"/>
    <s v="Elective"/>
    <n v="3"/>
    <s v="E1: Supervisor – Rough Cutting  _x000a_E2: Supervisor – Shaping_x000a_E3: Supervisor – Faceting &amp; Polishing                                                       "/>
    <n v="3"/>
    <m/>
    <n v="6"/>
    <n v="1"/>
    <s v="8th Standard"/>
    <m/>
    <m/>
    <m/>
    <m/>
    <m/>
    <m/>
    <m/>
    <m/>
    <m/>
    <m/>
    <s v="I"/>
    <s v="A"/>
    <m/>
    <m/>
    <m/>
    <m/>
    <s v="No"/>
    <d v="2018-01-17T00:00:00"/>
    <x v="2"/>
    <s v="Yes"/>
    <d v="2018-03-08T00:00:00"/>
    <d v="2018-03-31T00:00:00"/>
    <s v="This is a rationalised QP of G&amp;J/Q6704, G&amp;J/Q6703 &amp; G&amp;J/Q6701"/>
  </r>
  <r>
    <n v="1015"/>
    <x v="12"/>
    <s v=" Final Quality Inspector and Grader - Gemstone Processing "/>
    <s v="G&amp;J/Q7001"/>
    <s v=" Final Quality Inspector and Grader - Gemstone Processing "/>
    <n v="4"/>
    <m/>
    <m/>
    <m/>
    <n v="3"/>
    <m/>
    <n v="3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6"/>
    <x v="12"/>
    <s v="Gemstone Rough Assorter and Bagger "/>
    <s v="G&amp;J/Q6401"/>
    <s v="Gemstone Rough Assorter and Bagger "/>
    <n v="5"/>
    <m/>
    <m/>
    <m/>
    <n v="3"/>
    <m/>
    <n v="3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7"/>
    <x v="12"/>
    <s v="Wholesale Sales Executive - Gemstone Processing "/>
    <s v="G&amp;J/Q7101"/>
    <s v="Wholesale Sales Executive - Gemstone Processing "/>
    <n v="5"/>
    <m/>
    <m/>
    <m/>
    <n v="4"/>
    <m/>
    <n v="4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8"/>
    <x v="12"/>
    <s v="Gemstone Processor (Electives:Pre-shaping /Polishing /Facet Making / Girdle Polishing)"/>
    <s v="G&amp;J/Q6707"/>
    <s v="Gemstone Processor (Electives:Pre-shaping /Polishing /Facet Making / Girdle Polishing)"/>
    <n v="3"/>
    <s v="Elective"/>
    <n v="4"/>
    <s v="E1:Gemstone Pre-Shaping_x000a_E2: Gemstone Polishing_x000a_E3: Gemstone Facet Making_x000a_E4: Gemstone Girdle Polishing"/>
    <n v="3"/>
    <n v="5"/>
    <n v="8"/>
    <n v="1"/>
    <s v="8th Standard"/>
    <m/>
    <m/>
    <m/>
    <m/>
    <m/>
    <m/>
    <m/>
    <m/>
    <m/>
    <m/>
    <s v="I"/>
    <s v="A"/>
    <m/>
    <m/>
    <m/>
    <m/>
    <s v="No"/>
    <d v="2018-03-08T00:00:00"/>
    <x v="2"/>
    <m/>
    <m/>
    <m/>
    <s v="This is a Rationalised QP of G&amp;J/Q6703, G&amp;J/Q6701, G&amp;J/Q6704 and G&amp;J/Q6602"/>
  </r>
  <r>
    <n v="1019"/>
    <x v="12"/>
    <s v=" Supervisor - Gemstone Processing (Electives: Supervisor – Rough Cutting / Supervisor – Shaping /Supervisor – Faceting &amp; Polishing)_x000a_)_x000a_"/>
    <s v="G&amp;J/Q6101"/>
    <s v=" Supervisor - Gemstone Processing (Electives: Supervisor – Rough Cutting / Supervisor – Shaping /Supervisor – Faceting &amp; Polishing)_x000a_)_x000a_"/>
    <n v="5"/>
    <s v="Elective"/>
    <n v="3"/>
    <s v="E1: Supervisor - Rough Cutting_x000a_E2: Supervisor - Shaping_x000a_E3: Supervisor - Faceting &amp; Polishing"/>
    <n v="3"/>
    <n v="3"/>
    <n v="6"/>
    <n v="1"/>
    <s v="8th Standard"/>
    <m/>
    <m/>
    <m/>
    <m/>
    <m/>
    <m/>
    <m/>
    <m/>
    <m/>
    <m/>
    <s v="I"/>
    <s v="A"/>
    <m/>
    <m/>
    <m/>
    <m/>
    <s v="No"/>
    <d v="2018-03-08T00:00:00"/>
    <x v="2"/>
    <m/>
    <m/>
    <m/>
    <m/>
  </r>
  <r>
    <n v="1020"/>
    <x v="13"/>
    <s v="Solar PV Installer - Civil"/>
    <s v="SGJ/Q0103"/>
    <s v="Solar PV Installer - Civil"/>
    <n v="4"/>
    <m/>
    <m/>
    <m/>
    <n v="3"/>
    <m/>
    <n v="3"/>
    <n v="1"/>
    <s v="10th Class + ITI / Diploma (Electrical, Electronics, Civil, Mechanical, Fitter, Instrumentation, Welder, Mason)"/>
    <n v="60"/>
    <n v="120"/>
    <n v="180"/>
    <m/>
    <m/>
    <m/>
    <m/>
    <m/>
    <s v="Yes"/>
    <s v="Yes"/>
    <s v="I"/>
    <s v="A"/>
    <s v="Yes"/>
    <s v="Yes"/>
    <m/>
    <m/>
    <s v="Yes"/>
    <m/>
    <x v="26"/>
    <m/>
    <m/>
    <m/>
    <m/>
  </r>
  <r>
    <n v="1021"/>
    <x v="13"/>
    <s v="Solar PV Installer - Electrical"/>
    <s v="SGJ/Q0102"/>
    <s v="Solar PV Installer - Electrical"/>
    <n v="4"/>
    <m/>
    <m/>
    <m/>
    <n v="4"/>
    <m/>
    <n v="4"/>
    <n v="1"/>
    <s v="10th Class + ITI / Diploma (Electrical, Electronics)"/>
    <n v="65"/>
    <n v="135"/>
    <n v="200"/>
    <m/>
    <m/>
    <m/>
    <m/>
    <m/>
    <s v="Yes"/>
    <s v="Yes"/>
    <s v="I"/>
    <s v="A"/>
    <s v="Yes"/>
    <s v="Yes"/>
    <m/>
    <m/>
    <s v="Yes"/>
    <m/>
    <x v="26"/>
    <m/>
    <m/>
    <m/>
    <m/>
  </r>
  <r>
    <n v="1022"/>
    <x v="13"/>
    <s v="Solar PV Installer (Suryamitra)"/>
    <s v="SGJ/Q0101"/>
    <s v="Solar PV Installer (Suryamitra)"/>
    <n v="4"/>
    <m/>
    <m/>
    <m/>
    <n v="8"/>
    <m/>
    <n v="8"/>
    <n v="1"/>
    <s v="10th Class + ITI / Diploma (Electrical, Electronics, Civil, Mechanical, Fitter, Instrumentation, Welder)"/>
    <n v="115"/>
    <n v="185"/>
    <n v="300"/>
    <m/>
    <m/>
    <m/>
    <m/>
    <m/>
    <s v="Yes"/>
    <s v="Yes"/>
    <s v="I"/>
    <s v="A"/>
    <s v="Yes"/>
    <s v="Yes"/>
    <m/>
    <s v="RNE701,RNE704,RNE805"/>
    <s v="Yes"/>
    <m/>
    <x v="26"/>
    <m/>
    <m/>
    <m/>
    <m/>
  </r>
  <r>
    <n v="1023"/>
    <x v="13"/>
    <s v="Wastewater Treatment Plant Helper"/>
    <s v="SGJ/Q6602"/>
    <s v="Wastewater Treatment Plant Helper"/>
    <n v="3"/>
    <m/>
    <m/>
    <m/>
    <n v="3"/>
    <m/>
    <n v="3"/>
    <n v="1"/>
    <s v="8th Class ,Preferably"/>
    <n v="50"/>
    <n v="110"/>
    <n v="160"/>
    <m/>
    <m/>
    <m/>
    <m/>
    <m/>
    <s v="Yes"/>
    <s v="Yes"/>
    <s v="III"/>
    <s v="A, B"/>
    <s v="Yes"/>
    <s v="Yes"/>
    <m/>
    <m/>
    <s v="Yes"/>
    <m/>
    <x v="39"/>
    <m/>
    <m/>
    <m/>
    <m/>
  </r>
  <r>
    <n v="1024"/>
    <x v="13"/>
    <s v="Wastewater Treatment Plant Technician "/>
    <s v="SGJ/Q6601"/>
    <s v="Wastewater Treatment Plant Technician "/>
    <n v="4"/>
    <m/>
    <m/>
    <m/>
    <n v="3"/>
    <m/>
    <n v="3"/>
    <n v="1"/>
    <s v="12th Class/10th Class +ITI/Diploma, 8th pass + 4 years’ experience as Wastewater Treatment Plant Helper"/>
    <n v="70"/>
    <n v="130"/>
    <n v="200"/>
    <m/>
    <m/>
    <m/>
    <m/>
    <m/>
    <s v="Yes"/>
    <s v="Yes"/>
    <s v="III"/>
    <s v="A, B"/>
    <s v="Yes"/>
    <s v="Yes"/>
    <m/>
    <m/>
    <s v="Yes"/>
    <m/>
    <x v="39"/>
    <m/>
    <m/>
    <m/>
    <m/>
  </r>
  <r>
    <n v="1025"/>
    <x v="13"/>
    <s v="Rooftop Solar PV Entrepreneur"/>
    <s v="SGJ/Q0104"/>
    <s v="Rooftop Solar PV Entrepreneur"/>
    <n v="6"/>
    <m/>
    <m/>
    <m/>
    <n v="5"/>
    <m/>
    <n v="5"/>
    <n v="1"/>
    <s v="B.E. / B. Tech. / Any Graduate with Science background, preferred"/>
    <n v="40"/>
    <n v="40"/>
    <n v="80"/>
    <m/>
    <m/>
    <m/>
    <m/>
    <n v="40"/>
    <s v="Yes"/>
    <m/>
    <s v="I"/>
    <s v="A"/>
    <m/>
    <m/>
    <m/>
    <m/>
    <s v="No"/>
    <m/>
    <x v="2"/>
    <m/>
    <m/>
    <m/>
    <m/>
  </r>
  <r>
    <n v="1026"/>
    <x v="13"/>
    <s v="Solar Proposal Evaluation Specialist"/>
    <s v="SGJ/Q0105"/>
    <s v="Solar Proposal Evaluation Specialist"/>
    <n v="7"/>
    <m/>
    <m/>
    <m/>
    <n v="4"/>
    <m/>
    <n v="4"/>
    <n v="1"/>
    <s v="B.E. / B.Tech. / BBA / B.Com. / B.Sc. / C.A. _x000a_"/>
    <n v="30"/>
    <n v="50"/>
    <n v="80"/>
    <m/>
    <m/>
    <m/>
    <m/>
    <m/>
    <s v="Yes"/>
    <m/>
    <s v="I"/>
    <s v="A"/>
    <m/>
    <m/>
    <m/>
    <m/>
    <s v="No"/>
    <m/>
    <x v="25"/>
    <m/>
    <m/>
    <m/>
    <m/>
  </r>
  <r>
    <n v="1027"/>
    <x v="13"/>
    <s v="Rooftop Solar Grid Engineer"/>
    <s v="SGJ/Q0106"/>
    <s v="Rooftop Solar Grid Engineer"/>
    <n v="5"/>
    <m/>
    <m/>
    <m/>
    <n v="3"/>
    <m/>
    <n v="3"/>
    <n v="1"/>
    <s v="Diploma (Electrical, EEE) "/>
    <n v="30"/>
    <n v="50"/>
    <n v="80"/>
    <m/>
    <m/>
    <m/>
    <m/>
    <m/>
    <s v="Yes"/>
    <m/>
    <s v="I"/>
    <s v="A"/>
    <m/>
    <m/>
    <m/>
    <m/>
    <s v="No"/>
    <m/>
    <x v="25"/>
    <m/>
    <m/>
    <m/>
    <m/>
  </r>
  <r>
    <n v="1028"/>
    <x v="13"/>
    <s v="Recyclable Waste Collector &amp; Segregator"/>
    <s v="SGJ/Q6101"/>
    <s v="Recyclable Waste Collector &amp; Segregator"/>
    <n v="3"/>
    <m/>
    <m/>
    <m/>
    <n v="3"/>
    <m/>
    <n v="3"/>
    <n v="1"/>
    <s v="5th Class ,Preferably"/>
    <n v="30"/>
    <n v="130"/>
    <n v="160"/>
    <m/>
    <m/>
    <m/>
    <m/>
    <m/>
    <s v="Yes"/>
    <m/>
    <m/>
    <m/>
    <m/>
    <m/>
    <m/>
    <m/>
    <s v="No"/>
    <m/>
    <x v="40"/>
    <m/>
    <m/>
    <m/>
    <m/>
  </r>
  <r>
    <n v="1029"/>
    <x v="13"/>
    <s v="Improved Cook stove Installer"/>
    <s v="SGJ/Q2101"/>
    <s v="Improved Cook stove Installer"/>
    <n v="4"/>
    <m/>
    <m/>
    <m/>
    <n v="4"/>
    <m/>
    <n v="4"/>
    <n v="1"/>
    <s v="5th Class ,Preferably"/>
    <n v="70"/>
    <n v="130"/>
    <n v="200"/>
    <m/>
    <m/>
    <m/>
    <m/>
    <m/>
    <s v="Yes"/>
    <m/>
    <m/>
    <m/>
    <m/>
    <m/>
    <m/>
    <m/>
    <s v="No"/>
    <m/>
    <x v="2"/>
    <m/>
    <m/>
    <m/>
    <m/>
  </r>
  <r>
    <n v="1030"/>
    <x v="13"/>
    <s v="Safai Karmachari "/>
    <s v="SGJ/Q6102"/>
    <s v="Safai Karmachari 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m/>
    <s v="Yes"/>
    <s v="Yes"/>
    <s v="III"/>
    <m/>
    <m/>
    <m/>
    <m/>
    <m/>
    <s v="No"/>
    <d v="2017-06-28T00:00:00"/>
    <x v="41"/>
    <m/>
    <m/>
    <m/>
    <m/>
  </r>
  <r>
    <n v="1031"/>
    <x v="13"/>
    <s v="Waste Picker"/>
    <s v="SGJ/Q6103"/>
    <s v="Waste Picker"/>
    <n v="3"/>
    <m/>
    <m/>
    <m/>
    <n v="4"/>
    <m/>
    <n v="4"/>
    <n v="1"/>
    <s v="5th pass, preferably"/>
    <n v="30"/>
    <n v="130"/>
    <n v="160"/>
    <m/>
    <m/>
    <m/>
    <m/>
    <m/>
    <s v="Yes"/>
    <s v="Yes"/>
    <m/>
    <m/>
    <m/>
    <m/>
    <m/>
    <m/>
    <s v="No"/>
    <m/>
    <x v="41"/>
    <m/>
    <m/>
    <m/>
    <m/>
  </r>
  <r>
    <n v="1032"/>
    <x v="13"/>
    <s v="Solar Domestic Water Heater Technician"/>
    <s v="SGJ/Q0601"/>
    <s v="Solar Domestic Water Heater Technician"/>
    <n v="4"/>
    <s v="Option"/>
    <n v="1"/>
    <s v="O1: Manufacturing  Technician"/>
    <n v="4"/>
    <n v="1"/>
    <n v="5"/>
    <n v="1"/>
    <s v="8 th pass preferably"/>
    <m/>
    <m/>
    <m/>
    <m/>
    <m/>
    <m/>
    <m/>
    <m/>
    <m/>
    <m/>
    <s v="I"/>
    <s v="A"/>
    <m/>
    <m/>
    <m/>
    <s v="RNE702, RNE703"/>
    <s v="No"/>
    <d v="2017-05-17T00:00:00"/>
    <x v="2"/>
    <m/>
    <m/>
    <m/>
    <m/>
  </r>
  <r>
    <n v="1033"/>
    <x v="13"/>
    <s v="Solar PV Business Development Executive"/>
    <s v="SGJ/Q0107"/>
    <s v="Solar PV Business Development Executive"/>
    <n v="5"/>
    <m/>
    <m/>
    <m/>
    <n v="4"/>
    <m/>
    <n v="4"/>
    <n v="1"/>
    <s v="B.B.A./ B.Com./ B.Tech. "/>
    <n v="62"/>
    <n v="78"/>
    <n v="140"/>
    <m/>
    <m/>
    <m/>
    <m/>
    <m/>
    <s v="Yes"/>
    <m/>
    <s v="I"/>
    <s v="A"/>
    <m/>
    <m/>
    <m/>
    <m/>
    <s v="No"/>
    <d v="2017-05-17T00:00:00"/>
    <x v="42"/>
    <m/>
    <m/>
    <m/>
    <m/>
  </r>
  <r>
    <n v="1034"/>
    <x v="13"/>
    <s v="Solar PV Site Surveyor"/>
    <s v="SGJ/Q0108"/>
    <s v="Solar PV Site Surveyor"/>
    <n v="6"/>
    <m/>
    <m/>
    <m/>
    <n v="7"/>
    <m/>
    <n v="7"/>
    <n v="1"/>
    <s v="Diploma/ B.E./ B.Tech. preferrably in Civil Engineering  "/>
    <n v="50"/>
    <n v="70"/>
    <n v="120"/>
    <m/>
    <m/>
    <m/>
    <m/>
    <m/>
    <s v="Yes"/>
    <m/>
    <s v="I"/>
    <s v="A"/>
    <m/>
    <m/>
    <m/>
    <m/>
    <s v="No"/>
    <d v="2017-05-17T00:00:00"/>
    <x v="2"/>
    <m/>
    <m/>
    <m/>
    <m/>
  </r>
  <r>
    <n v="1035"/>
    <x v="13"/>
    <s v="Solar PV Structural Design Engineer"/>
    <s v="SGJ/Q0109"/>
    <s v="Solar PV Structural Design Engineer"/>
    <n v="5"/>
    <m/>
    <m/>
    <m/>
    <n v="3"/>
    <m/>
    <n v="3"/>
    <n v="1"/>
    <s v="Diploma in Civil Engineering/Structural Engineering"/>
    <n v="70"/>
    <n v="130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6"/>
    <x v="13"/>
    <s v="Solar PV Designer"/>
    <s v="SGJ/Q0110"/>
    <s v="Solar PV Designer"/>
    <n v="7"/>
    <m/>
    <m/>
    <m/>
    <n v="4"/>
    <m/>
    <n v="4"/>
    <n v="1"/>
    <s v="B. Tech/ B.E.  (Solar/ Electrical, Electronics, Civil, Mechanical/ Energy Systems) or M.Tech (Solar/ Renewables/ Energy Studies)"/>
    <n v="86"/>
    <n v="114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7"/>
    <x v="13"/>
    <s v="Solar PV Manufacturing Technician"/>
    <s v="SGJ/Q0119"/>
    <s v="Solar PV Manufacturing Technician"/>
    <n v="4"/>
    <m/>
    <m/>
    <m/>
    <n v="3"/>
    <m/>
    <n v="3"/>
    <n v="1"/>
    <s v="10th pass preferrably"/>
    <n v="60"/>
    <n v="140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8"/>
    <x v="13"/>
    <s v="Solar PV Project Helper"/>
    <s v="SGJ/Q0111"/>
    <s v="Solar PV Project Helper"/>
    <n v="2"/>
    <m/>
    <m/>
    <m/>
    <n v="3"/>
    <m/>
    <n v="3"/>
    <n v="1"/>
    <s v="5th pass preferably"/>
    <n v="50"/>
    <n v="15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39"/>
    <x v="13"/>
    <s v="Solar PV Engineer"/>
    <s v="SGJ/Q0112"/>
    <s v="Solar PV Engineer"/>
    <n v="5"/>
    <s v="Option"/>
    <n v="1"/>
    <s v="O1: Solar Water Pumping System"/>
    <n v="6"/>
    <n v="1"/>
    <n v="7"/>
    <n v="1"/>
    <s v="Diploma /Pursuing B.Tech 3rd (Civil/Mechanical/Electrical/EEE/Instrumentation)"/>
    <n v="120"/>
    <n v="180"/>
    <n v="300"/>
    <n v="50"/>
    <n v="70"/>
    <n v="300"/>
    <m/>
    <m/>
    <s v="Yes"/>
    <m/>
    <s v="I"/>
    <s v="A"/>
    <m/>
    <m/>
    <m/>
    <m/>
    <s v="No"/>
    <d v="2017-06-14T00:00:00"/>
    <x v="42"/>
    <m/>
    <m/>
    <m/>
    <m/>
  </r>
  <r>
    <n v="1040"/>
    <x v="13"/>
    <s v="Solar Site In charge"/>
    <s v="SGJ/Q0113"/>
    <s v="Solar Site In charge"/>
    <n v="6"/>
    <m/>
    <m/>
    <m/>
    <n v="3"/>
    <m/>
    <n v="3"/>
    <n v="1"/>
    <s v="B.E (Civil/Mechanical/EEE/Instrumentation/Construction Management )"/>
    <n v="90"/>
    <n v="110"/>
    <n v="200"/>
    <m/>
    <m/>
    <m/>
    <m/>
    <m/>
    <s v="Yes"/>
    <m/>
    <s v="I"/>
    <s v="A"/>
    <m/>
    <m/>
    <m/>
    <m/>
    <s v="No"/>
    <d v="2017-06-14T00:00:00"/>
    <x v="2"/>
    <m/>
    <m/>
    <m/>
    <m/>
  </r>
  <r>
    <n v="1041"/>
    <x v="13"/>
    <s v="Solar PV Project Manager (E&amp;C) "/>
    <s v="SGJ/Q0114"/>
    <s v="Solar PV Project Manager (E&amp;C) "/>
    <n v="7"/>
    <m/>
    <m/>
    <m/>
    <n v="3"/>
    <m/>
    <n v="3"/>
    <n v="1"/>
    <s v="B.E./ B.Tech. in Electrical Engineering/ Construction Management or related discipline/ Preferably MBA"/>
    <n v="35"/>
    <n v="45"/>
    <n v="80"/>
    <m/>
    <m/>
    <m/>
    <m/>
    <m/>
    <s v="Yes"/>
    <m/>
    <s v="I"/>
    <s v="A"/>
    <m/>
    <m/>
    <m/>
    <m/>
    <s v="No"/>
    <d v="2017-06-14T00:00:00"/>
    <x v="42"/>
    <m/>
    <m/>
    <m/>
    <m/>
  </r>
  <r>
    <n v="1042"/>
    <x v="13"/>
    <s v="Solar PV Maintenance Technician - Electrical (Ground Mount)"/>
    <s v="SGJ/Q0115"/>
    <s v="Solar PV Maintenance Technician - Electrical (Ground Mount)"/>
    <n v="4"/>
    <m/>
    <m/>
    <m/>
    <n v="3"/>
    <m/>
    <n v="3"/>
    <n v="1"/>
    <s v="ITI - Electrical and Electronics "/>
    <n v="70"/>
    <n v="13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43"/>
    <x v="13"/>
    <s v="Solar PV Maintenance Technician - Civil (Ground Mount)  "/>
    <s v="SGJ/Q0116"/>
    <s v="Solar PV Maintenance Technician - Civil (Ground Mount)  "/>
    <n v="4"/>
    <m/>
    <m/>
    <m/>
    <n v="3"/>
    <m/>
    <n v="3"/>
    <n v="1"/>
    <s v="10th pass preferred"/>
    <n v="70"/>
    <n v="13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44"/>
    <x v="13"/>
    <s v="Solar PV O&amp;M Engineer"/>
    <s v="SGJ/Q0117"/>
    <s v="Solar PV O&amp;M Engineer"/>
    <n v="5"/>
    <m/>
    <m/>
    <m/>
    <n v="5"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m/>
    <s v="I"/>
    <s v="A"/>
    <m/>
    <m/>
    <m/>
    <m/>
    <s v="No"/>
    <d v="2017-06-14T00:00:00"/>
    <x v="2"/>
    <m/>
    <m/>
    <m/>
    <m/>
  </r>
  <r>
    <n v="1045"/>
    <x v="13"/>
    <s v="Solar Off Grid Entrepreneur"/>
    <s v="SGJ/Q0118"/>
    <s v="Solar Off Grid Entrepreneur"/>
    <n v="5"/>
    <m/>
    <m/>
    <m/>
    <n v="6"/>
    <m/>
    <n v="6"/>
    <n v="1"/>
    <s v="12th pass preferably"/>
    <n v="80"/>
    <n v="120"/>
    <n v="200"/>
    <m/>
    <m/>
    <m/>
    <m/>
    <m/>
    <s v="Yes"/>
    <m/>
    <s v="I"/>
    <s v="A"/>
    <m/>
    <m/>
    <m/>
    <m/>
    <s v="No"/>
    <d v="2017-06-14T00:00:00"/>
    <x v="43"/>
    <m/>
    <m/>
    <m/>
    <m/>
  </r>
  <r>
    <n v="1046"/>
    <x v="13"/>
    <s v="Solar Thermal Plant Installation &amp; Maintenance Technician"/>
    <s v="SGJ/Q0602"/>
    <s v="Solar Thermal Plant Installation &amp; Maintenance Technician"/>
    <n v="4"/>
    <m/>
    <m/>
    <m/>
    <n v="4"/>
    <m/>
    <n v="4"/>
    <n v="1"/>
    <s v="10th pass + ITI / Diploma (Civil, Plumbing, Mechanical)"/>
    <m/>
    <m/>
    <n v="280"/>
    <m/>
    <m/>
    <m/>
    <m/>
    <m/>
    <m/>
    <m/>
    <s v="I"/>
    <s v="A"/>
    <m/>
    <m/>
    <m/>
    <m/>
    <s v="No"/>
    <d v="2017-06-14T00:00:00"/>
    <x v="2"/>
    <m/>
    <m/>
    <m/>
    <m/>
  </r>
  <r>
    <n v="1047"/>
    <x v="13"/>
    <s v="Solar Thermal Engineer -Industrial Process Heat "/>
    <s v="SGJ/Q0603"/>
    <s v="Solar Thermal Engineer -Industrial Process Heat 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m/>
    <s v="I"/>
    <s v="A"/>
    <m/>
    <m/>
    <m/>
    <m/>
    <s v="No"/>
    <d v="2017-06-14T00:00:00"/>
    <x v="2"/>
    <m/>
    <m/>
    <m/>
    <m/>
  </r>
  <r>
    <n v="1048"/>
    <x v="13"/>
    <s v="Portable Improved Cook stove Assembler"/>
    <s v="SGJ/Q2102"/>
    <s v="Portable Improved Cook stove Assembler"/>
    <n v="3"/>
    <m/>
    <m/>
    <m/>
    <n v="3"/>
    <m/>
    <n v="3"/>
    <n v="1"/>
    <s v="10th Pass"/>
    <m/>
    <m/>
    <m/>
    <m/>
    <m/>
    <m/>
    <m/>
    <m/>
    <m/>
    <m/>
    <s v="I"/>
    <s v="A"/>
    <m/>
    <m/>
    <m/>
    <m/>
    <s v="No"/>
    <d v="2017-07-25T00:00:00"/>
    <x v="2"/>
    <m/>
    <m/>
    <m/>
    <m/>
  </r>
  <r>
    <n v="1049"/>
    <x v="13"/>
    <s v="Solar Lighting Technician"/>
    <s v="SGJ/Q0201"/>
    <s v="Solar Lighting Technician"/>
    <n v="4"/>
    <s v="Option"/>
    <n v="2"/>
    <s v="O1: Solar Home Lighting System/Solar Street Lights "/>
    <n v="2"/>
    <m/>
    <n v="6"/>
    <n v="1"/>
    <s v="8th Pass, Preferably"/>
    <n v="30"/>
    <n v="130"/>
    <n v="160"/>
    <n v="20"/>
    <n v="60"/>
    <n v="160"/>
    <m/>
    <m/>
    <s v="Yes"/>
    <s v="Yes"/>
    <s v="I"/>
    <s v="A"/>
    <m/>
    <m/>
    <m/>
    <m/>
    <s v="No"/>
    <d v="2017-08-23T00:00:00"/>
    <x v="42"/>
    <m/>
    <m/>
    <m/>
    <m/>
  </r>
  <r>
    <n v="1050"/>
    <x v="13"/>
    <s v="Portable Improved Cookstove Sales &amp; Maintenance Executive"/>
    <s v="SGJ/Q2104"/>
    <s v="Portable Improved Cookstove Sales &amp; Maintenance Executive"/>
    <n v="4"/>
    <m/>
    <m/>
    <m/>
    <n v="4"/>
    <m/>
    <n v="4"/>
    <n v="1"/>
    <s v="10th Pass"/>
    <n v="85"/>
    <n v="115"/>
    <n v="200"/>
    <m/>
    <m/>
    <m/>
    <m/>
    <m/>
    <s v="Yes"/>
    <m/>
    <s v="I"/>
    <s v="A"/>
    <m/>
    <m/>
    <m/>
    <m/>
    <s v="No"/>
    <d v="2017-10-25T00:00:00"/>
    <x v="2"/>
    <m/>
    <m/>
    <m/>
    <m/>
  </r>
  <r>
    <n v="1051"/>
    <x v="13"/>
    <s v="Portable Improved Cookstove Distributor"/>
    <s v="SGJ/Q2105"/>
    <s v="Portable Improved Cookstove Distributor"/>
    <n v="6"/>
    <m/>
    <m/>
    <m/>
    <n v="6"/>
    <m/>
    <n v="6"/>
    <n v="1"/>
    <s v="12th Pass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052"/>
    <x v="13"/>
    <s v="Assistant Planning Engineer-Wind Power Plant"/>
    <s v="SGJ/Q1201"/>
    <s v="Assistant Planning Engineer-Wind Power Plant"/>
    <n v="4"/>
    <m/>
    <m/>
    <m/>
    <n v="4"/>
    <m/>
    <n v="4"/>
    <n v="1"/>
    <s v="ITI / Diploma (Electrical, Mechanical, Civil)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3"/>
    <x v="13"/>
    <s v="CMS Engineer - Wind Power Plant"/>
    <s v="SGJ/Q1501"/>
    <s v="CMS Engineer - Wind Power Plant"/>
    <n v="5"/>
    <m/>
    <m/>
    <m/>
    <n v="4"/>
    <m/>
    <n v="4"/>
    <n v="1"/>
    <s v="B. Tech (Electrical, Electronics) or Pre Engineering and Technology candidate with 3 years of formal Engineering Education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4"/>
    <x v="13"/>
    <s v="Construction Technician (Mechanical)- Wind Power Plant"/>
    <s v="SGJ/Q1401"/>
    <s v="Construction Technician (Mechanical)- 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5"/>
    <x v="13"/>
    <s v="O&amp;M Mechanical Technician-Wind Power Plant"/>
    <s v="SGJ/Q1502"/>
    <s v="O&amp;M Mechanical Technician-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6"/>
    <x v="13"/>
    <s v="O&amp;M Electrical &amp; Instrumentation Technician –Wind Power Plant"/>
    <s v="SGJ/Q1503"/>
    <s v="O&amp;M Electrical &amp; Instrumentation Technician –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7"/>
    <x v="13"/>
    <s v="Construction Technician (Civil)- Wind Power Plant"/>
    <s v="SGJ/Q1402"/>
    <s v="Construction Technician (Civil)- Wind Power Plant"/>
    <n v="4"/>
    <m/>
    <m/>
    <m/>
    <n v="3"/>
    <m/>
    <n v="3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8"/>
    <x v="13"/>
    <s v="Construction Technician (Electrical)- Wind Power Plant"/>
    <s v="SGJ/Q1403"/>
    <s v="Construction Technician (Electrical)- 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9"/>
    <x v="13"/>
    <s v="Site Surveyor Wind Power Plant"/>
    <s v="SGJ/Q1202"/>
    <s v="Site Surveyor Wind Power Plant"/>
    <n v="6"/>
    <m/>
    <m/>
    <m/>
    <n v="3"/>
    <m/>
    <n v="3"/>
    <n v="1"/>
    <s v="B Tech., (Electrical/ Mechanical/ Civil/ Electronics and Communication / Electrical and Electronics/ Control &amp; Instrumentation)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60"/>
    <x v="14"/>
    <s v="Abrasion machine operator "/>
    <s v="HCS/Q2303"/>
    <s v="Abrasion machine operator "/>
    <n v="4"/>
    <m/>
    <m/>
    <m/>
    <n v="4"/>
    <m/>
    <n v="4"/>
    <n v="1"/>
    <s v="5th Class, Pass (Primary Education)"/>
    <m/>
    <m/>
    <n v="220"/>
    <m/>
    <m/>
    <m/>
    <m/>
    <m/>
    <m/>
    <m/>
    <s v="II"/>
    <m/>
    <m/>
    <m/>
    <m/>
    <m/>
    <s v="No"/>
    <m/>
    <x v="2"/>
    <m/>
    <m/>
    <m/>
    <m/>
  </r>
  <r>
    <n v="1061"/>
    <x v="14"/>
    <s v="Acid cleaner"/>
    <s v="HCS/Q3001"/>
    <s v="Acid cleaner"/>
    <n v="4"/>
    <m/>
    <m/>
    <m/>
    <n v="6"/>
    <m/>
    <n v="6"/>
    <n v="1"/>
    <s v="Minimum 8th pass"/>
    <m/>
    <m/>
    <n v="280"/>
    <m/>
    <m/>
    <m/>
    <m/>
    <m/>
    <m/>
    <m/>
    <s v="II"/>
    <m/>
    <m/>
    <m/>
    <m/>
    <m/>
    <s v="No"/>
    <m/>
    <x v="2"/>
    <m/>
    <m/>
    <m/>
    <m/>
  </r>
  <r>
    <n v="1062"/>
    <x v="14"/>
    <s v="Agarbatti Packer"/>
    <s v="HCS/Q8002"/>
    <s v="Agarbatti Packer"/>
    <n v="3"/>
    <m/>
    <m/>
    <m/>
    <n v="6"/>
    <m/>
    <n v="6"/>
    <n v="1"/>
    <s v="5th Class ,Preferably"/>
    <n v="65"/>
    <n v="155"/>
    <n v="220"/>
    <m/>
    <m/>
    <m/>
    <m/>
    <m/>
    <s v="Yes"/>
    <s v="Yes"/>
    <s v="II"/>
    <s v="A"/>
    <s v="Yes"/>
    <s v="Yes- *To be Deleted from 1-Apr2018; 9th SC"/>
    <m/>
    <m/>
    <s v="Yes"/>
    <m/>
    <x v="44"/>
    <m/>
    <m/>
    <m/>
    <m/>
  </r>
  <r>
    <n v="1063"/>
    <x v="14"/>
    <s v="Agarbatti Perfume Applicator"/>
    <s v="HCS/Q8001"/>
    <s v="Agarbatti Perfume Applicator"/>
    <n v="3"/>
    <m/>
    <m/>
    <m/>
    <n v="5"/>
    <m/>
    <n v="5"/>
    <n v="1"/>
    <s v="5th Class ,Preferably"/>
    <m/>
    <m/>
    <n v="120"/>
    <m/>
    <m/>
    <m/>
    <m/>
    <m/>
    <m/>
    <m/>
    <s v="II"/>
    <m/>
    <m/>
    <m/>
    <m/>
    <m/>
    <s v="No"/>
    <m/>
    <x v="2"/>
    <m/>
    <m/>
    <m/>
    <m/>
  </r>
  <r>
    <n v="1064"/>
    <x v="14"/>
    <s v="Artisan"/>
    <s v="HCS/Q4501"/>
    <s v="Artisan"/>
    <n v="4"/>
    <m/>
    <m/>
    <m/>
    <n v="6"/>
    <m/>
    <n v="6"/>
    <n v="1"/>
    <s v="12th Class, Pass Preferably having certificates/diploma in fine arts"/>
    <m/>
    <m/>
    <n v="200"/>
    <m/>
    <m/>
    <m/>
    <m/>
    <m/>
    <m/>
    <m/>
    <s v="III"/>
    <m/>
    <m/>
    <m/>
    <m/>
    <m/>
    <s v="No"/>
    <m/>
    <x v="2"/>
    <m/>
    <m/>
    <m/>
    <m/>
  </r>
  <r>
    <n v="1065"/>
    <x v="14"/>
    <s v="Assembly Machine Operator"/>
    <s v="HCS/Q6902"/>
    <s v="Assembly Machine Operator"/>
    <n v="4"/>
    <m/>
    <m/>
    <m/>
    <n v="4"/>
    <m/>
    <n v="4"/>
    <n v="1"/>
    <s v="5th Class, Preferably"/>
    <m/>
    <m/>
    <m/>
    <m/>
    <m/>
    <m/>
    <m/>
    <m/>
    <m/>
    <m/>
    <m/>
    <m/>
    <m/>
    <m/>
    <m/>
    <m/>
    <s v="No"/>
    <m/>
    <x v="2"/>
    <m/>
    <m/>
    <m/>
    <m/>
  </r>
  <r>
    <n v="1066"/>
    <x v="14"/>
    <s v="Automatic Machine Rolled Agarbatti Maker"/>
    <s v="HCS/Q7903"/>
    <s v="Automatic Machine Rolled Agarbatti Maker"/>
    <n v="4"/>
    <m/>
    <m/>
    <m/>
    <n v="5"/>
    <m/>
    <n v="5"/>
    <n v="1"/>
    <s v="5th Class ,Preferably"/>
    <m/>
    <m/>
    <n v="175"/>
    <m/>
    <m/>
    <m/>
    <m/>
    <m/>
    <m/>
    <m/>
    <s v="II"/>
    <s v="B"/>
    <m/>
    <m/>
    <m/>
    <m/>
    <s v="No"/>
    <m/>
    <x v="2"/>
    <m/>
    <m/>
    <m/>
    <m/>
  </r>
  <r>
    <n v="1067"/>
    <x v="14"/>
    <s v="Automatic Stick Making M/C Operator"/>
    <s v="HCS/Q7803"/>
    <s v="Automatic Stick Making M/C Operator"/>
    <n v="4"/>
    <m/>
    <m/>
    <m/>
    <n v="5"/>
    <m/>
    <n v="5"/>
    <n v="1"/>
    <s v="5th Class ,Preferably"/>
    <m/>
    <m/>
    <n v="175"/>
    <m/>
    <m/>
    <m/>
    <m/>
    <m/>
    <m/>
    <m/>
    <s v="II"/>
    <m/>
    <m/>
    <m/>
    <m/>
    <m/>
    <s v="No"/>
    <m/>
    <x v="2"/>
    <m/>
    <m/>
    <m/>
    <m/>
  </r>
  <r>
    <n v="1068"/>
    <x v="14"/>
    <s v="Ball Maker / Ball Cooler"/>
    <s v="HCS/Q2202"/>
    <s v="Ball Maker / Ball Cooler"/>
    <n v="3"/>
    <m/>
    <m/>
    <m/>
    <n v="5"/>
    <m/>
    <n v="5"/>
    <n v="1"/>
    <s v="5th Class, Pass (Primary Education)"/>
    <n v="109"/>
    <n v="171"/>
    <n v="280"/>
    <m/>
    <m/>
    <m/>
    <m/>
    <m/>
    <s v="Yes"/>
    <m/>
    <s v="II"/>
    <m/>
    <m/>
    <m/>
    <m/>
    <m/>
    <s v="No"/>
    <m/>
    <x v="2"/>
    <m/>
    <m/>
    <m/>
    <m/>
  </r>
  <r>
    <n v="1069"/>
    <x v="14"/>
    <s v="Bamboo Artwork Maker"/>
    <s v="HCS/Q8707"/>
    <s v="Bamboo Artwork Maker"/>
    <n v="3"/>
    <m/>
    <m/>
    <m/>
    <n v="5"/>
    <m/>
    <n v="5"/>
    <n v="1"/>
    <s v="5th Class ,Preferably"/>
    <m/>
    <m/>
    <n v="120"/>
    <m/>
    <m/>
    <m/>
    <m/>
    <m/>
    <m/>
    <m/>
    <s v="II"/>
    <m/>
    <m/>
    <m/>
    <m/>
    <m/>
    <s v="No"/>
    <m/>
    <x v="2"/>
    <m/>
    <m/>
    <m/>
    <m/>
  </r>
  <r>
    <n v="1070"/>
    <x v="14"/>
    <s v="Bamboo Basket Maker"/>
    <s v="HCS/Q8704"/>
    <s v="Bamboo Basket Maker"/>
    <n v="3"/>
    <m/>
    <m/>
    <m/>
    <n v="7"/>
    <m/>
    <n v="7"/>
    <n v="1"/>
    <s v="5th Class ,Preferably"/>
    <n v="74"/>
    <n v="166"/>
    <n v="240"/>
    <m/>
    <m/>
    <m/>
    <m/>
    <m/>
    <s v="Yes"/>
    <s v="Yes"/>
    <s v="II"/>
    <s v="A"/>
    <s v="Yes"/>
    <s v="Yes"/>
    <m/>
    <m/>
    <s v="Yes"/>
    <m/>
    <x v="44"/>
    <m/>
    <m/>
    <m/>
    <m/>
  </r>
  <r>
    <n v="1071"/>
    <x v="14"/>
    <s v="Bamboo Mat Weaver"/>
    <s v="HCS/Q8702"/>
    <s v="Bamboo Mat Weaver"/>
    <n v="3"/>
    <m/>
    <m/>
    <m/>
    <n v="5"/>
    <m/>
    <n v="5"/>
    <n v="1"/>
    <s v="5th Class ,Preferably"/>
    <n v="40"/>
    <n v="110"/>
    <n v="150"/>
    <m/>
    <m/>
    <m/>
    <m/>
    <m/>
    <s v="Yes"/>
    <s v="Yes"/>
    <s v="II"/>
    <s v="A"/>
    <s v="Yes"/>
    <s v="Yes"/>
    <m/>
    <m/>
    <s v="Yes"/>
    <m/>
    <x v="44"/>
    <m/>
    <m/>
    <m/>
    <m/>
  </r>
  <r>
    <n v="1072"/>
    <x v="14"/>
    <s v="Bamboo Processor and Dyer"/>
    <s v="HCS/Q8701"/>
    <s v="Bamboo Processor and Dyer"/>
    <n v="4"/>
    <m/>
    <m/>
    <m/>
    <n v="6"/>
    <m/>
    <n v="6"/>
    <n v="1"/>
    <s v="5th Class ,Preferably"/>
    <m/>
    <m/>
    <n v="175"/>
    <m/>
    <m/>
    <m/>
    <m/>
    <m/>
    <m/>
    <m/>
    <s v="II"/>
    <m/>
    <m/>
    <m/>
    <m/>
    <m/>
    <s v="No"/>
    <m/>
    <x v="2"/>
    <m/>
    <m/>
    <m/>
    <m/>
  </r>
  <r>
    <n v="1073"/>
    <x v="14"/>
    <s v="Bamboo Utility Handicraft Assembler"/>
    <s v="HCS/Q8705"/>
    <s v="Bamboo Utility Handicraft Assembler"/>
    <n v="3"/>
    <m/>
    <m/>
    <m/>
    <n v="5"/>
    <m/>
    <n v="5"/>
    <n v="1"/>
    <s v="5th Class ,Preferably"/>
    <n v="70"/>
    <n v="160"/>
    <n v="230"/>
    <m/>
    <m/>
    <m/>
    <m/>
    <m/>
    <s v="Yes"/>
    <s v="Yes"/>
    <s v="II"/>
    <s v="A"/>
    <s v="Yes"/>
    <s v="Yes"/>
    <m/>
    <m/>
    <s v="Yes"/>
    <m/>
    <x v="44"/>
    <m/>
    <m/>
    <m/>
    <m/>
  </r>
  <r>
    <n v="1074"/>
    <x v="14"/>
    <s v="Bamboo Utility Product Tailor"/>
    <s v="HCS/Q8706"/>
    <s v="Bamboo Utility Product Tailor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75"/>
    <x v="14"/>
    <s v="Binder "/>
    <s v="HCS/Q5408"/>
    <s v="Binder "/>
    <n v="4"/>
    <m/>
    <m/>
    <m/>
    <n v="5"/>
    <m/>
    <n v="5"/>
    <n v="1"/>
    <s v="5th Class ,Preferably"/>
    <m/>
    <m/>
    <n v="180"/>
    <m/>
    <m/>
    <m/>
    <m/>
    <m/>
    <m/>
    <m/>
    <s v="II"/>
    <m/>
    <m/>
    <m/>
    <m/>
    <m/>
    <s v="No"/>
    <m/>
    <x v="2"/>
    <m/>
    <m/>
    <m/>
    <m/>
  </r>
  <r>
    <n v="1076"/>
    <x v="14"/>
    <s v="Blower"/>
    <s v="HCS/Q2203"/>
    <s v="Blower"/>
    <n v="4"/>
    <m/>
    <m/>
    <m/>
    <n v="5"/>
    <m/>
    <n v="5"/>
    <n v="1"/>
    <s v="5th Class, Pass (Primary education)"/>
    <m/>
    <m/>
    <n v="220"/>
    <m/>
    <m/>
    <m/>
    <m/>
    <m/>
    <m/>
    <m/>
    <s v="II"/>
    <m/>
    <m/>
    <m/>
    <m/>
    <m/>
    <s v="No"/>
    <m/>
    <x v="2"/>
    <m/>
    <m/>
    <m/>
    <m/>
  </r>
  <r>
    <n v="1077"/>
    <x v="14"/>
    <s v="Brushing Operator"/>
    <s v="HCS/Q4502"/>
    <s v="Brushing Operator"/>
    <n v="4"/>
    <m/>
    <m/>
    <m/>
    <n v="4"/>
    <m/>
    <n v="4"/>
    <n v="1"/>
    <s v="5th Class ,Preferably"/>
    <m/>
    <m/>
    <n v="145"/>
    <m/>
    <m/>
    <m/>
    <m/>
    <m/>
    <m/>
    <m/>
    <s v="III"/>
    <m/>
    <m/>
    <m/>
    <m/>
    <m/>
    <s v="No"/>
    <m/>
    <x v="2"/>
    <m/>
    <m/>
    <m/>
    <m/>
  </r>
  <r>
    <n v="1078"/>
    <x v="14"/>
    <s v="Bundler"/>
    <s v="HCS/Q6702"/>
    <s v="Bundler"/>
    <n v="2"/>
    <m/>
    <m/>
    <m/>
    <n v="2"/>
    <m/>
    <n v="2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79"/>
    <x v="14"/>
    <s v="Carpet Final Inspector"/>
    <s v="HCS/Q5601"/>
    <s v="Carpet Final Inspector"/>
    <n v="5"/>
    <m/>
    <m/>
    <m/>
    <n v="4"/>
    <m/>
    <n v="4"/>
    <n v="1"/>
    <s v="Graduate"/>
    <m/>
    <m/>
    <n v="200"/>
    <m/>
    <m/>
    <m/>
    <m/>
    <m/>
    <m/>
    <m/>
    <s v="II"/>
    <m/>
    <m/>
    <m/>
    <m/>
    <m/>
    <s v="No"/>
    <m/>
    <x v="2"/>
    <m/>
    <m/>
    <m/>
    <m/>
  </r>
  <r>
    <n v="1080"/>
    <x v="14"/>
    <s v="Carpet Weaver – Knotted"/>
    <s v="HCS/Q5701"/>
    <s v="Carpet Weaver – Knotted"/>
    <n v="4"/>
    <m/>
    <m/>
    <m/>
    <n v="6"/>
    <m/>
    <n v="6"/>
    <n v="1"/>
    <s v="5th Standard pass, peferably"/>
    <m/>
    <m/>
    <m/>
    <m/>
    <m/>
    <m/>
    <m/>
    <m/>
    <m/>
    <m/>
    <s v="II"/>
    <m/>
    <m/>
    <m/>
    <s v="Addl Ready"/>
    <m/>
    <s v="No"/>
    <m/>
    <x v="17"/>
    <m/>
    <m/>
    <m/>
    <m/>
  </r>
  <r>
    <n v="1081"/>
    <x v="14"/>
    <s v="Carpet Weaver – Tufted"/>
    <s v="HCS/Q5702"/>
    <s v="Carpet Weaver – Tufted"/>
    <n v="3"/>
    <m/>
    <m/>
    <m/>
    <n v="4"/>
    <m/>
    <n v="4"/>
    <n v="1"/>
    <s v="5th Standard pass, preferably"/>
    <m/>
    <m/>
    <m/>
    <m/>
    <m/>
    <m/>
    <m/>
    <m/>
    <m/>
    <m/>
    <s v="II"/>
    <m/>
    <m/>
    <m/>
    <m/>
    <m/>
    <s v="No"/>
    <m/>
    <x v="17"/>
    <m/>
    <m/>
    <m/>
    <m/>
  </r>
  <r>
    <n v="1082"/>
    <x v="14"/>
    <s v="Carving Artisan "/>
    <s v="HCS/Q1502"/>
    <s v="Carving Artisan "/>
    <n v="4"/>
    <m/>
    <m/>
    <m/>
    <n v="5"/>
    <m/>
    <n v="5"/>
    <n v="1"/>
    <s v="5th pass preferably"/>
    <m/>
    <m/>
    <n v="300"/>
    <m/>
    <m/>
    <m/>
    <m/>
    <m/>
    <m/>
    <m/>
    <s v="II"/>
    <m/>
    <m/>
    <m/>
    <m/>
    <m/>
    <s v="No"/>
    <m/>
    <x v="14"/>
    <m/>
    <m/>
    <m/>
    <m/>
  </r>
  <r>
    <n v="1083"/>
    <x v="14"/>
    <s v="Casting operator (Metal Handicrafts)"/>
    <s v="HCS/Q2801"/>
    <s v="Casting operator (Metal Handicrafts)"/>
    <n v="4"/>
    <m/>
    <m/>
    <m/>
    <n v="6"/>
    <m/>
    <n v="6"/>
    <n v="1"/>
    <s v="5th Class (Primary Education)"/>
    <n v="101"/>
    <n v="169"/>
    <n v="270"/>
    <m/>
    <m/>
    <m/>
    <m/>
    <m/>
    <s v="Yes"/>
    <m/>
    <s v="II"/>
    <m/>
    <m/>
    <m/>
    <m/>
    <m/>
    <s v="No"/>
    <m/>
    <x v="8"/>
    <m/>
    <m/>
    <m/>
    <m/>
  </r>
  <r>
    <n v="1084"/>
    <x v="14"/>
    <s v="Casting Operator (Ceramics) "/>
    <s v="HCS/Q0601"/>
    <s v="Casting Operator (Ceramics) "/>
    <n v="4"/>
    <m/>
    <m/>
    <m/>
    <n v="5"/>
    <m/>
    <n v="5"/>
    <n v="1"/>
    <s v="5th Class ,Preferably"/>
    <n v="86"/>
    <n v="134"/>
    <n v="220"/>
    <m/>
    <m/>
    <m/>
    <m/>
    <m/>
    <s v="Yes"/>
    <m/>
    <s v="III"/>
    <m/>
    <m/>
    <m/>
    <m/>
    <m/>
    <s v="No"/>
    <m/>
    <x v="2"/>
    <m/>
    <m/>
    <m/>
    <m/>
  </r>
  <r>
    <n v="1085"/>
    <x v="14"/>
    <s v="Chiseler "/>
    <s v="HCS/Q1401"/>
    <s v="Chiseler "/>
    <n v="3"/>
    <m/>
    <m/>
    <m/>
    <n v="6"/>
    <m/>
    <n v="6"/>
    <n v="1"/>
    <s v="5th pass preferably"/>
    <m/>
    <m/>
    <n v="260"/>
    <m/>
    <m/>
    <m/>
    <m/>
    <m/>
    <m/>
    <m/>
    <s v="II"/>
    <m/>
    <m/>
    <m/>
    <m/>
    <m/>
    <s v="No"/>
    <m/>
    <x v="14"/>
    <m/>
    <m/>
    <m/>
    <m/>
  </r>
  <r>
    <n v="1086"/>
    <x v="14"/>
    <s v="Clipper &amp; Embosser"/>
    <s v="HCS/Q5404"/>
    <s v="Clipper &amp; Embosser"/>
    <n v="4"/>
    <m/>
    <m/>
    <m/>
    <n v="2"/>
    <m/>
    <n v="2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87"/>
    <x v="14"/>
    <s v="Color cut &amp; Carpet repairer (Rang Katawaala)"/>
    <s v="HCS/Q5405"/>
    <s v="Color cut &amp; Carpet repairer (Rang Katawaala)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88"/>
    <x v="14"/>
    <s v="Colour mixing operator (Ceramics)"/>
    <s v="HCS/Q0801"/>
    <s v="Colour mixing operator (Ceramics)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089"/>
    <x v="14"/>
    <s v="Computer Designer "/>
    <s v="HCS/Q5202"/>
    <s v="Computer Designer "/>
    <n v="5"/>
    <m/>
    <m/>
    <m/>
    <n v="4"/>
    <m/>
    <n v="4"/>
    <n v="1"/>
    <s v="12th Class ,Preferably with Science"/>
    <m/>
    <m/>
    <n v="150"/>
    <m/>
    <m/>
    <m/>
    <m/>
    <m/>
    <m/>
    <m/>
    <s v="II"/>
    <m/>
    <m/>
    <m/>
    <m/>
    <m/>
    <s v="No"/>
    <m/>
    <x v="45"/>
    <m/>
    <m/>
    <m/>
    <m/>
  </r>
  <r>
    <n v="1090"/>
    <x v="14"/>
    <s v="Crochet Lace Maker- Accessories"/>
    <s v="HCS/Q7702"/>
    <s v="Crochet Lace Maker- Accessories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s v="Addl Ready"/>
    <m/>
    <s v="No"/>
    <m/>
    <x v="18"/>
    <m/>
    <m/>
    <m/>
    <m/>
  </r>
  <r>
    <n v="1091"/>
    <x v="14"/>
    <s v="Crochet Lace Maker- Apparel"/>
    <s v="HCS/Q7703"/>
    <s v="Crochet Lace Maker- Apparel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44"/>
    <m/>
    <m/>
    <m/>
    <m/>
  </r>
  <r>
    <n v="1092"/>
    <x v="14"/>
    <s v="Crochet Lace Maker- Furnishings"/>
    <s v="HCS/Q7701"/>
    <s v="Crochet Lace Maker- Furnishings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93"/>
    <x v="14"/>
    <s v="Crochet Lace Tailor"/>
    <s v="HCS/Q7705"/>
    <s v="Crochet Lace Tailor"/>
    <n v="3"/>
    <m/>
    <m/>
    <m/>
    <n v="5"/>
    <m/>
    <n v="5"/>
    <n v="1"/>
    <s v="5th Class ,Preferably"/>
    <m/>
    <m/>
    <n v="175"/>
    <m/>
    <m/>
    <m/>
    <m/>
    <m/>
    <m/>
    <m/>
    <s v="II"/>
    <m/>
    <m/>
    <m/>
    <m/>
    <m/>
    <s v="No"/>
    <m/>
    <x v="44"/>
    <m/>
    <m/>
    <m/>
    <m/>
  </r>
  <r>
    <n v="1094"/>
    <x v="14"/>
    <s v="Cutting operator"/>
    <s v="HCS/Q2301"/>
    <s v="Cutting operator"/>
    <n v="4"/>
    <m/>
    <m/>
    <m/>
    <n v="5"/>
    <m/>
    <n v="5"/>
    <n v="1"/>
    <s v="5th Class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095"/>
    <x v="14"/>
    <s v="Cutting, Sanding and Planing"/>
    <s v="HCS/Q6701"/>
    <s v="Cutting, Sanding and Planing"/>
    <n v="3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96"/>
    <x v="14"/>
    <s v="Design Marker / Supervisor "/>
    <s v="HCS/Q1501"/>
    <s v="Design Marker / Supervisor "/>
    <n v="5"/>
    <m/>
    <m/>
    <m/>
    <n v="6"/>
    <m/>
    <n v="6"/>
    <n v="1"/>
    <s v="8th Class pass, Preferably"/>
    <m/>
    <m/>
    <n v="300"/>
    <m/>
    <m/>
    <m/>
    <m/>
    <m/>
    <m/>
    <m/>
    <s v="II"/>
    <m/>
    <m/>
    <m/>
    <m/>
    <m/>
    <s v="No"/>
    <m/>
    <x v="14"/>
    <m/>
    <m/>
    <m/>
    <m/>
  </r>
  <r>
    <n v="1097"/>
    <x v="14"/>
    <s v="Designer &amp; Sketcher "/>
    <s v="HCS/Q5201"/>
    <s v="Designer &amp; Sketcher "/>
    <n v="4"/>
    <m/>
    <m/>
    <m/>
    <n v="3"/>
    <m/>
    <n v="3"/>
    <n v="1"/>
    <s v="8th Class, Preferably"/>
    <m/>
    <m/>
    <n v="125"/>
    <m/>
    <m/>
    <m/>
    <m/>
    <m/>
    <m/>
    <m/>
    <s v="II"/>
    <m/>
    <m/>
    <m/>
    <m/>
    <m/>
    <s v="No"/>
    <m/>
    <x v="2"/>
    <m/>
    <m/>
    <m/>
    <m/>
  </r>
  <r>
    <n v="1098"/>
    <x v="14"/>
    <s v="Decorative Cutter — Glassware"/>
    <s v="HCS/Q2501"/>
    <s v="Decorative Cutter — Glassware"/>
    <n v="4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99"/>
    <x v="14"/>
    <s v="Decorative Painter — Glassware"/>
    <s v="HCS/Q2502"/>
    <s v="Decorative Painter — Glassware"/>
    <n v="4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45"/>
    <m/>
    <m/>
    <m/>
    <m/>
  </r>
  <r>
    <n v="1100"/>
    <x v="14"/>
    <s v="Drill machine operator "/>
    <s v="HCS/Q1503"/>
    <s v="Drill machine operator "/>
    <n v="4"/>
    <m/>
    <m/>
    <m/>
    <n v="4"/>
    <m/>
    <n v="4"/>
    <n v="1"/>
    <s v="5th pass preferably"/>
    <m/>
    <m/>
    <n v="180"/>
    <m/>
    <m/>
    <m/>
    <m/>
    <m/>
    <m/>
    <m/>
    <s v="II"/>
    <m/>
    <m/>
    <m/>
    <m/>
    <m/>
    <s v="No"/>
    <m/>
    <x v="14"/>
    <m/>
    <m/>
    <m/>
    <m/>
  </r>
  <r>
    <n v="1101"/>
    <x v="14"/>
    <s v="Dryer "/>
    <s v="HCS/Q5403"/>
    <s v="Dryer "/>
    <n v="4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102"/>
    <x v="14"/>
    <s v="Dyer"/>
    <s v="HCS/Q5101"/>
    <s v="Dyer"/>
    <n v="4"/>
    <m/>
    <m/>
    <m/>
    <n v="7"/>
    <m/>
    <n v="7"/>
    <n v="1"/>
    <s v="12th Class ,Preferably with Science"/>
    <m/>
    <m/>
    <n v="200"/>
    <m/>
    <m/>
    <m/>
    <m/>
    <m/>
    <m/>
    <m/>
    <s v="II"/>
    <m/>
    <m/>
    <m/>
    <m/>
    <m/>
    <s v="No"/>
    <m/>
    <x v="2"/>
    <m/>
    <m/>
    <m/>
    <m/>
  </r>
  <r>
    <n v="1103"/>
    <x v="14"/>
    <s v="Embossing artisan"/>
    <s v="HCS/Q2901"/>
    <s v="Embossing artisan"/>
    <n v="4"/>
    <m/>
    <m/>
    <m/>
    <n v="5"/>
    <m/>
    <n v="5"/>
    <n v="1"/>
    <s v="5th Class, Pass (Primary Education)"/>
    <m/>
    <m/>
    <n v="230"/>
    <m/>
    <m/>
    <m/>
    <m/>
    <m/>
    <m/>
    <m/>
    <s v="II"/>
    <m/>
    <m/>
    <m/>
    <m/>
    <m/>
    <s v="No"/>
    <m/>
    <x v="2"/>
    <m/>
    <m/>
    <m/>
    <m/>
  </r>
  <r>
    <n v="1104"/>
    <x v="14"/>
    <s v="Engobing operator (Ceramics)"/>
    <s v="HCS/Q0701"/>
    <s v="Engobing operator (Ceramics)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05"/>
    <x v="14"/>
    <s v="Engraving artisan (Metal Handicrafts)"/>
    <s v="HCS/Q2902"/>
    <s v="Engraving artisan (Metal Handicrafts)"/>
    <n v="4"/>
    <m/>
    <m/>
    <m/>
    <n v="6"/>
    <m/>
    <n v="6"/>
    <n v="1"/>
    <s v="5th Class, Pass (Primary Education)"/>
    <n v="85"/>
    <n v="195"/>
    <n v="280"/>
    <m/>
    <m/>
    <m/>
    <m/>
    <m/>
    <s v="Yes"/>
    <s v="Yes"/>
    <s v="II"/>
    <s v="A"/>
    <s v="Yes"/>
    <s v="Yes"/>
    <m/>
    <m/>
    <s v="Yes"/>
    <m/>
    <x v="8"/>
    <m/>
    <m/>
    <m/>
    <m/>
  </r>
  <r>
    <n v="1106"/>
    <x v="14"/>
    <s v="Engraving/ Carving/ Etching Assistant"/>
    <s v="HCS/Q7001"/>
    <s v="Engraving/ Carving/ Etching Assistant"/>
    <n v="3"/>
    <m/>
    <m/>
    <m/>
    <n v="2"/>
    <m/>
    <n v="2"/>
    <n v="1"/>
    <s v="5th Standard pass, preferably"/>
    <m/>
    <m/>
    <m/>
    <m/>
    <m/>
    <m/>
    <m/>
    <m/>
    <m/>
    <m/>
    <m/>
    <m/>
    <m/>
    <s v="*May be added from 1-Apr-2018; 9th SC"/>
    <m/>
    <m/>
    <s v="No"/>
    <m/>
    <x v="8"/>
    <m/>
    <m/>
    <m/>
    <m/>
  </r>
  <r>
    <n v="1107"/>
    <x v="14"/>
    <s v="Etching Machine Operator"/>
    <s v="HCS/Q2402"/>
    <s v="Etching Machine Operator"/>
    <n v="4"/>
    <m/>
    <m/>
    <m/>
    <n v="5"/>
    <m/>
    <n v="5"/>
    <n v="1"/>
    <s v="5th Class,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08"/>
    <x v="14"/>
    <s v="Filing artisan"/>
    <s v="HCS/Q2907"/>
    <s v="Filing artisan"/>
    <n v="3"/>
    <m/>
    <m/>
    <m/>
    <n v="5"/>
    <m/>
    <n v="5"/>
    <n v="1"/>
    <s v="5th Class, Pass (Primary Education)"/>
    <m/>
    <m/>
    <n v="230"/>
    <m/>
    <m/>
    <m/>
    <m/>
    <m/>
    <m/>
    <m/>
    <s v="II"/>
    <m/>
    <m/>
    <m/>
    <m/>
    <m/>
    <s v="No"/>
    <m/>
    <x v="2"/>
    <m/>
    <m/>
    <m/>
    <m/>
  </r>
  <r>
    <n v="1109"/>
    <x v="14"/>
    <s v="Finisher "/>
    <s v="HCS/Q5407"/>
    <s v="Finisher "/>
    <n v="4"/>
    <m/>
    <m/>
    <m/>
    <n v="2"/>
    <m/>
    <n v="2"/>
    <n v="1"/>
    <s v="5th Class,Pass"/>
    <m/>
    <m/>
    <n v="150"/>
    <m/>
    <m/>
    <m/>
    <m/>
    <m/>
    <m/>
    <m/>
    <s v="II"/>
    <m/>
    <m/>
    <m/>
    <m/>
    <m/>
    <s v="No"/>
    <m/>
    <x v="2"/>
    <m/>
    <m/>
    <m/>
    <m/>
  </r>
  <r>
    <n v="1110"/>
    <x v="14"/>
    <s v="Finisher"/>
    <s v="HCS/Q7101"/>
    <s v="Finish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11"/>
    <x v="14"/>
    <s v="Fitter"/>
    <s v="HCS/Q4404"/>
    <s v="Fitter"/>
    <n v="3"/>
    <m/>
    <m/>
    <m/>
    <n v="4"/>
    <m/>
    <n v="4"/>
    <n v="1"/>
    <s v="5th Class, Preferably"/>
    <m/>
    <m/>
    <n v="150"/>
    <m/>
    <m/>
    <m/>
    <m/>
    <m/>
    <m/>
    <m/>
    <s v="III"/>
    <m/>
    <m/>
    <m/>
    <m/>
    <m/>
    <s v="No"/>
    <m/>
    <x v="2"/>
    <m/>
    <m/>
    <m/>
    <m/>
  </r>
  <r>
    <n v="1112"/>
    <x v="14"/>
    <s v="Floor Supervisor (Ceramics) "/>
    <s v="HCS/Q0101"/>
    <s v="Floor Supervisor (Ceramics) "/>
    <n v="5"/>
    <m/>
    <m/>
    <m/>
    <n v="6"/>
    <m/>
    <n v="6"/>
    <n v="1"/>
    <s v="Diploma in Ceramic Engineering"/>
    <m/>
    <m/>
    <n v="390"/>
    <m/>
    <m/>
    <m/>
    <m/>
    <m/>
    <m/>
    <m/>
    <s v="III"/>
    <m/>
    <m/>
    <m/>
    <m/>
    <m/>
    <s v="No"/>
    <m/>
    <x v="14"/>
    <m/>
    <m/>
    <m/>
    <m/>
  </r>
  <r>
    <n v="1113"/>
    <x v="14"/>
    <s v="Furnace Operator"/>
    <s v="HCS/Q2101"/>
    <s v="Furnace Operator"/>
    <n v="4"/>
    <m/>
    <m/>
    <m/>
    <n v="5"/>
    <m/>
    <n v="5"/>
    <n v="1"/>
    <s v="5th Class (Primary Education)"/>
    <m/>
    <m/>
    <n v="270"/>
    <m/>
    <m/>
    <m/>
    <m/>
    <m/>
    <m/>
    <m/>
    <s v="II"/>
    <m/>
    <m/>
    <m/>
    <m/>
    <m/>
    <s v="No"/>
    <m/>
    <x v="2"/>
    <m/>
    <m/>
    <m/>
    <m/>
  </r>
  <r>
    <n v="1114"/>
    <x v="14"/>
    <s v="Furnace Operator (Ceramics)"/>
    <s v="HCS/Q0901"/>
    <s v="Furnace Operator (Ceramics)"/>
    <n v="4"/>
    <m/>
    <m/>
    <m/>
    <n v="6"/>
    <m/>
    <n v="6"/>
    <n v="1"/>
    <s v="8th Class ,Preferably"/>
    <m/>
    <m/>
    <n v="330"/>
    <m/>
    <m/>
    <m/>
    <m/>
    <m/>
    <m/>
    <m/>
    <s v="III"/>
    <m/>
    <m/>
    <m/>
    <m/>
    <m/>
    <s v="No"/>
    <m/>
    <x v="2"/>
    <m/>
    <m/>
    <m/>
    <m/>
  </r>
  <r>
    <n v="1115"/>
    <x v="14"/>
    <s v="Glazing operator (Ceramics) "/>
    <s v="HCS/Q0803"/>
    <s v="Glazing operator (Ceramics) 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16"/>
    <x v="14"/>
    <s v="Gluing, Joining, Nailing Assembler"/>
    <s v="HCS/Q6901"/>
    <s v="Gluing, Joining, Nailing Assembler"/>
    <n v="3"/>
    <m/>
    <m/>
    <m/>
    <n v="2"/>
    <m/>
    <n v="2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17"/>
    <x v="14"/>
    <s v="Grinder"/>
    <s v="HCS/Q2302"/>
    <s v="Grinder"/>
    <n v="4"/>
    <m/>
    <m/>
    <m/>
    <n v="5"/>
    <m/>
    <n v="5"/>
    <n v="1"/>
    <s v="5th Class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18"/>
    <x v="14"/>
    <s v="Hammering artisan"/>
    <s v="HCS/Q2908"/>
    <s v="Hammering artisan"/>
    <n v="2"/>
    <m/>
    <m/>
    <m/>
    <n v="4"/>
    <m/>
    <n v="4"/>
    <n v="1"/>
    <s v="5th Class, Pass (Primary Education)"/>
    <m/>
    <m/>
    <n v="170"/>
    <m/>
    <m/>
    <m/>
    <m/>
    <m/>
    <m/>
    <m/>
    <s v="II"/>
    <m/>
    <m/>
    <m/>
    <m/>
    <m/>
    <s v="Yes"/>
    <m/>
    <x v="2"/>
    <m/>
    <m/>
    <m/>
    <m/>
  </r>
  <r>
    <n v="1119"/>
    <x v="14"/>
    <s v="Hand Rolled Agarbatti Maker"/>
    <s v="HCS/Q7901"/>
    <s v="Hand Rolled Agarbatti Maker"/>
    <n v="3"/>
    <m/>
    <m/>
    <m/>
    <n v="6"/>
    <m/>
    <n v="6"/>
    <n v="1"/>
    <s v="5th Class, Preferably"/>
    <n v="70"/>
    <n v="180"/>
    <n v="250"/>
    <m/>
    <m/>
    <m/>
    <m/>
    <m/>
    <s v="Yes"/>
    <s v="Yes"/>
    <s v="II"/>
    <s v="A"/>
    <s v="Yes"/>
    <s v="Yes"/>
    <m/>
    <m/>
    <s v="Yes"/>
    <m/>
    <x v="44"/>
    <m/>
    <m/>
    <m/>
    <m/>
  </r>
  <r>
    <n v="1120"/>
    <x v="14"/>
    <s v="Handloom Weaver (Carpets)"/>
    <s v="HCS/Q5412"/>
    <s v="Handloom Weaver (Carpets)"/>
    <n v="3"/>
    <m/>
    <m/>
    <m/>
    <n v="5"/>
    <m/>
    <n v="5"/>
    <n v="1"/>
    <s v="5th Class, Preferably"/>
    <n v="50"/>
    <n v="100"/>
    <n v="150"/>
    <m/>
    <m/>
    <m/>
    <m/>
    <m/>
    <s v="Yes"/>
    <s v="Yes"/>
    <s v="II"/>
    <s v="A"/>
    <s v="Yes"/>
    <s v="Yes"/>
    <m/>
    <m/>
    <s v="Yes"/>
    <m/>
    <x v="17"/>
    <m/>
    <m/>
    <m/>
    <m/>
  </r>
  <r>
    <n v="1121"/>
    <x v="14"/>
    <s v="Handmade Bamboo Agarbatti Stick Making"/>
    <s v="HCS/Q7801"/>
    <s v="Handmade Bamboo Agarbatti Stick Making"/>
    <n v="3"/>
    <m/>
    <m/>
    <m/>
    <n v="5"/>
    <m/>
    <n v="5"/>
    <n v="1"/>
    <s v="5th Class, Preferably"/>
    <n v="33"/>
    <n v="87"/>
    <n v="120"/>
    <m/>
    <m/>
    <m/>
    <m/>
    <m/>
    <s v="Yes"/>
    <m/>
    <s v="II"/>
    <m/>
    <m/>
    <m/>
    <m/>
    <m/>
    <s v="No"/>
    <m/>
    <x v="2"/>
    <m/>
    <m/>
    <m/>
    <m/>
  </r>
  <r>
    <n v="1122"/>
    <x v="14"/>
    <s v="Handmade Bamboo Stick Maker"/>
    <s v="HCS/Q8703"/>
    <s v="Handmade Bamboo Stick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23"/>
    <x v="14"/>
    <s v="Helper (Finishing Process)"/>
    <s v="HCS/Q7103"/>
    <s v="Helper (Finishing Process)"/>
    <n v="2"/>
    <m/>
    <m/>
    <m/>
    <n v="2"/>
    <m/>
    <n v="2"/>
    <n v="1"/>
    <s v="8th Standard pass, preferably"/>
    <m/>
    <m/>
    <m/>
    <m/>
    <m/>
    <m/>
    <m/>
    <m/>
    <m/>
    <m/>
    <m/>
    <m/>
    <m/>
    <m/>
    <m/>
    <m/>
    <s v="No"/>
    <m/>
    <x v="2"/>
    <m/>
    <m/>
    <m/>
    <m/>
  </r>
  <r>
    <n v="1124"/>
    <x v="14"/>
    <s v="Inlay Artisan"/>
    <s v="HCS/Q2903"/>
    <s v="Inlay Artisan"/>
    <n v="4"/>
    <m/>
    <m/>
    <m/>
    <n v="5"/>
    <m/>
    <n v="5"/>
    <n v="1"/>
    <s v="5th Class, Preferably"/>
    <m/>
    <m/>
    <n v="270"/>
    <m/>
    <m/>
    <m/>
    <m/>
    <m/>
    <m/>
    <m/>
    <s v="II"/>
    <m/>
    <m/>
    <m/>
    <m/>
    <m/>
    <s v="No"/>
    <m/>
    <x v="2"/>
    <m/>
    <m/>
    <m/>
    <m/>
  </r>
  <r>
    <n v="1125"/>
    <x v="14"/>
    <s v="Inspection Operator"/>
    <s v="HCS/Q3201"/>
    <s v="Inspection Operator"/>
    <n v="4"/>
    <m/>
    <m/>
    <m/>
    <n v="4"/>
    <m/>
    <n v="4"/>
    <n v="1"/>
    <s v="Diploma"/>
    <m/>
    <m/>
    <n v="230"/>
    <m/>
    <m/>
    <m/>
    <m/>
    <m/>
    <m/>
    <m/>
    <s v="II"/>
    <m/>
    <m/>
    <m/>
    <m/>
    <m/>
    <s v="No"/>
    <m/>
    <x v="2"/>
    <m/>
    <m/>
    <m/>
    <m/>
  </r>
  <r>
    <n v="1126"/>
    <x v="14"/>
    <s v="Jigger operator (Ceramics) "/>
    <s v="HCS/Q0501"/>
    <s v="Jigger operator (Ceramics) 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27"/>
    <x v="14"/>
    <s v="Lab assistant (Ceramics) "/>
    <s v="HCS/Q1002"/>
    <s v="Lab assistant (Ceramics) "/>
    <n v="4"/>
    <m/>
    <m/>
    <m/>
    <n v="5"/>
    <m/>
    <n v="5"/>
    <n v="1"/>
    <s v="Graduate in Science"/>
    <m/>
    <m/>
    <n v="220"/>
    <m/>
    <m/>
    <m/>
    <m/>
    <m/>
    <m/>
    <m/>
    <s v="III"/>
    <m/>
    <m/>
    <m/>
    <m/>
    <m/>
    <s v="No"/>
    <m/>
    <x v="14"/>
    <m/>
    <m/>
    <m/>
    <m/>
  </r>
  <r>
    <n v="1128"/>
    <x v="14"/>
    <s v="Lacquerer"/>
    <s v="HCS/Q4505"/>
    <s v="Lacquerer"/>
    <n v="4"/>
    <m/>
    <m/>
    <m/>
    <n v="4"/>
    <m/>
    <n v="4"/>
    <n v="1"/>
    <s v="8th Class ,Preferably"/>
    <m/>
    <m/>
    <n v="145"/>
    <m/>
    <m/>
    <m/>
    <m/>
    <m/>
    <m/>
    <m/>
    <s v="III"/>
    <m/>
    <m/>
    <m/>
    <m/>
    <m/>
    <s v="No"/>
    <m/>
    <x v="2"/>
    <m/>
    <m/>
    <m/>
    <m/>
  </r>
  <r>
    <n v="1129"/>
    <x v="14"/>
    <s v="Lacquerer"/>
    <s v="HCS/Q7102"/>
    <s v="Lacquer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30"/>
    <x v="14"/>
    <s v="Laminator "/>
    <s v="HCS/Q5401"/>
    <s v="Laminator "/>
    <n v="4"/>
    <m/>
    <m/>
    <m/>
    <n v="5"/>
    <m/>
    <n v="5"/>
    <n v="1"/>
    <s v="5th Class, Preferably"/>
    <m/>
    <m/>
    <n v="150"/>
    <m/>
    <m/>
    <m/>
    <m/>
    <m/>
    <m/>
    <m/>
    <s v="II"/>
    <m/>
    <m/>
    <m/>
    <m/>
    <m/>
    <s v="No"/>
    <m/>
    <x v="2"/>
    <m/>
    <m/>
    <m/>
    <m/>
  </r>
  <r>
    <n v="1131"/>
    <x v="14"/>
    <s v="Latexing Man"/>
    <s v="HCS/Q5402"/>
    <s v="Latexing Man"/>
    <n v="4"/>
    <m/>
    <m/>
    <m/>
    <n v="5"/>
    <m/>
    <n v="5"/>
    <n v="1"/>
    <s v="5th Class, Preferably"/>
    <m/>
    <m/>
    <n v="150"/>
    <m/>
    <m/>
    <m/>
    <m/>
    <m/>
    <m/>
    <m/>
    <s v="II"/>
    <m/>
    <m/>
    <m/>
    <m/>
    <m/>
    <s v="No"/>
    <m/>
    <x v="2"/>
    <m/>
    <m/>
    <m/>
    <m/>
  </r>
  <r>
    <n v="1132"/>
    <x v="14"/>
    <s v="Lathe machine operator / Turner "/>
    <s v="HCS/Q1404"/>
    <s v="Lathe machine operator / Turner "/>
    <n v="4"/>
    <m/>
    <m/>
    <m/>
    <n v="5"/>
    <m/>
    <n v="5"/>
    <n v="1"/>
    <s v="8th Class ,Preferably"/>
    <m/>
    <m/>
    <n v="220"/>
    <m/>
    <m/>
    <m/>
    <m/>
    <m/>
    <m/>
    <m/>
    <s v="II"/>
    <m/>
    <m/>
    <m/>
    <m/>
    <m/>
    <s v="No"/>
    <m/>
    <x v="14"/>
    <m/>
    <m/>
    <m/>
    <m/>
  </r>
  <r>
    <n v="1133"/>
    <x v="14"/>
    <s v="Layer oven Operator"/>
    <s v="HCS/Q2102"/>
    <s v="Layer oven Operator"/>
    <n v="4"/>
    <m/>
    <m/>
    <m/>
    <n v="4"/>
    <m/>
    <n v="4"/>
    <n v="1"/>
    <s v="5th Class, Pass (Primary Education)"/>
    <m/>
    <m/>
    <n v="210"/>
    <m/>
    <m/>
    <m/>
    <m/>
    <m/>
    <m/>
    <m/>
    <s v="II"/>
    <m/>
    <m/>
    <m/>
    <m/>
    <m/>
    <s v="No"/>
    <m/>
    <x v="2"/>
    <m/>
    <m/>
    <m/>
    <m/>
  </r>
  <r>
    <n v="1134"/>
    <x v="14"/>
    <s v="Loom supervisor- Knotted Carpets "/>
    <s v="HCS/Q5410"/>
    <s v="Loom supervisor- Knotted Carpets "/>
    <n v="5"/>
    <m/>
    <m/>
    <m/>
    <n v="5"/>
    <m/>
    <n v="5"/>
    <n v="1"/>
    <s v="8th Class ,Preferably"/>
    <m/>
    <m/>
    <n v="250"/>
    <m/>
    <m/>
    <m/>
    <m/>
    <m/>
    <m/>
    <m/>
    <s v="II"/>
    <m/>
    <m/>
    <m/>
    <m/>
    <m/>
    <s v="No"/>
    <m/>
    <x v="2"/>
    <m/>
    <m/>
    <m/>
    <m/>
  </r>
  <r>
    <n v="1135"/>
    <x v="14"/>
    <s v="Master Crochet Lace Maker"/>
    <s v="HCS/Q7704"/>
    <s v="Master Crochet Lace Maker"/>
    <n v="4"/>
    <m/>
    <m/>
    <m/>
    <n v="6"/>
    <m/>
    <n v="6"/>
    <n v="1"/>
    <s v="5th Class ,Preferably"/>
    <m/>
    <m/>
    <n v="175"/>
    <m/>
    <m/>
    <m/>
    <m/>
    <m/>
    <m/>
    <m/>
    <s v="II"/>
    <m/>
    <m/>
    <m/>
    <m/>
    <m/>
    <s v="No"/>
    <m/>
    <x v="44"/>
    <m/>
    <m/>
    <m/>
    <m/>
  </r>
  <r>
    <n v="1136"/>
    <x v="14"/>
    <s v="Merchandiser "/>
    <s v="HCS/Q9801"/>
    <s v="Merchandiser "/>
    <n v="5"/>
    <m/>
    <m/>
    <m/>
    <n v="7"/>
    <m/>
    <n v="7"/>
    <n v="1"/>
    <s v="Graduate "/>
    <m/>
    <m/>
    <n v="400"/>
    <m/>
    <m/>
    <m/>
    <m/>
    <m/>
    <m/>
    <m/>
    <s v="II"/>
    <m/>
    <m/>
    <m/>
    <m/>
    <m/>
    <s v="No"/>
    <m/>
    <x v="14"/>
    <m/>
    <m/>
    <m/>
    <m/>
  </r>
  <r>
    <n v="1137"/>
    <x v="14"/>
    <s v="Mixing machine operator"/>
    <s v="HCS/Q2001"/>
    <s v="Mixing machine operator"/>
    <n v="4"/>
    <m/>
    <m/>
    <m/>
    <n v="5"/>
    <m/>
    <n v="5"/>
    <n v="1"/>
    <s v="5th Class"/>
    <m/>
    <m/>
    <n v="250"/>
    <m/>
    <m/>
    <m/>
    <m/>
    <m/>
    <m/>
    <m/>
    <s v="II"/>
    <m/>
    <m/>
    <m/>
    <m/>
    <m/>
    <s v="No"/>
    <m/>
    <x v="2"/>
    <m/>
    <m/>
    <m/>
    <m/>
  </r>
  <r>
    <n v="1138"/>
    <x v="14"/>
    <s v="Mixing operator (Ceramics)"/>
    <s v="HCS/Q0301"/>
    <s v="Mixing operator (Ceramics)"/>
    <n v="3"/>
    <m/>
    <m/>
    <m/>
    <n v="6"/>
    <m/>
    <n v="6"/>
    <n v="1"/>
    <s v="8th Class"/>
    <m/>
    <m/>
    <n v="220"/>
    <m/>
    <m/>
    <m/>
    <m/>
    <m/>
    <m/>
    <m/>
    <s v="III"/>
    <m/>
    <m/>
    <m/>
    <m/>
    <m/>
    <s v="No"/>
    <m/>
    <x v="14"/>
    <m/>
    <m/>
    <m/>
    <m/>
  </r>
  <r>
    <n v="1139"/>
    <x v="14"/>
    <s v="Modeler (Ceramics)"/>
    <s v="HCS/Q0201"/>
    <s v="Modeler (Ceramics)"/>
    <n v="4"/>
    <m/>
    <m/>
    <m/>
    <n v="6"/>
    <m/>
    <n v="6"/>
    <n v="1"/>
    <s v="8th Class"/>
    <m/>
    <m/>
    <n v="240"/>
    <m/>
    <m/>
    <m/>
    <m/>
    <m/>
    <m/>
    <m/>
    <s v="III"/>
    <m/>
    <m/>
    <m/>
    <m/>
    <m/>
    <s v="No"/>
    <m/>
    <x v="14"/>
    <m/>
    <m/>
    <m/>
    <m/>
  </r>
  <r>
    <n v="1140"/>
    <x v="14"/>
    <s v="Molder (Ceramics)"/>
    <s v="HCS/Q0401"/>
    <s v="Molder (Ceramics)"/>
    <n v="3"/>
    <m/>
    <m/>
    <m/>
    <n v="5"/>
    <m/>
    <n v="5"/>
    <n v="1"/>
    <s v="5th pass preferably"/>
    <m/>
    <m/>
    <n v="220"/>
    <m/>
    <m/>
    <m/>
    <m/>
    <m/>
    <m/>
    <m/>
    <s v="III"/>
    <m/>
    <m/>
    <m/>
    <m/>
    <m/>
    <s v="No"/>
    <m/>
    <x v="14"/>
    <m/>
    <m/>
    <m/>
    <m/>
  </r>
  <r>
    <n v="1141"/>
    <x v="14"/>
    <s v="Packer"/>
    <s v="HCS/Q9701"/>
    <s v="Packer"/>
    <n v="3"/>
    <m/>
    <m/>
    <m/>
    <n v="5"/>
    <m/>
    <n v="5"/>
    <n v="1"/>
    <s v="8th Class ,Preferably"/>
    <n v="41"/>
    <n v="104"/>
    <n v="145"/>
    <m/>
    <m/>
    <m/>
    <m/>
    <m/>
    <s v="Yes"/>
    <m/>
    <s v="II"/>
    <m/>
    <m/>
    <m/>
    <m/>
    <m/>
    <s v="No"/>
    <m/>
    <x v="2"/>
    <m/>
    <m/>
    <m/>
    <m/>
  </r>
  <r>
    <n v="1142"/>
    <x v="14"/>
    <s v="Painter"/>
    <s v="HCS/Q3101"/>
    <s v="Painter"/>
    <n v="4"/>
    <m/>
    <m/>
    <m/>
    <n v="7"/>
    <m/>
    <n v="7"/>
    <n v="1"/>
    <s v="5th Class, Pass (Primary Education)"/>
    <m/>
    <m/>
    <n v="400"/>
    <m/>
    <m/>
    <m/>
    <m/>
    <m/>
    <m/>
    <m/>
    <s v="III"/>
    <m/>
    <m/>
    <m/>
    <m/>
    <m/>
    <s v="No"/>
    <m/>
    <x v="8"/>
    <m/>
    <m/>
    <m/>
    <m/>
  </r>
  <r>
    <n v="1143"/>
    <x v="14"/>
    <s v="Painter/Nakkash"/>
    <s v="HCS/Q4504"/>
    <s v="Painter/Nakkash"/>
    <n v="4"/>
    <m/>
    <m/>
    <m/>
    <n v="4"/>
    <m/>
    <n v="4"/>
    <n v="1"/>
    <s v="8th Class ,Preferably"/>
    <m/>
    <m/>
    <n v="135"/>
    <m/>
    <m/>
    <m/>
    <m/>
    <m/>
    <m/>
    <m/>
    <s v="III"/>
    <m/>
    <m/>
    <m/>
    <m/>
    <m/>
    <s v="No"/>
    <m/>
    <x v="2"/>
    <m/>
    <m/>
    <m/>
    <m/>
  </r>
  <r>
    <n v="1144"/>
    <x v="14"/>
    <s v="Paper Mache Art Designer "/>
    <s v="HCS/Q4506"/>
    <s v="Paper Mache Art Designer "/>
    <n v="4"/>
    <m/>
    <m/>
    <m/>
    <n v="4"/>
    <m/>
    <n v="4"/>
    <n v="1"/>
    <s v="8th Class ,Preferably"/>
    <m/>
    <m/>
    <n v="125"/>
    <m/>
    <m/>
    <m/>
    <m/>
    <m/>
    <m/>
    <m/>
    <s v="III"/>
    <m/>
    <m/>
    <m/>
    <m/>
    <m/>
    <s v="No"/>
    <m/>
    <x v="2"/>
    <m/>
    <m/>
    <m/>
    <m/>
  </r>
  <r>
    <n v="1145"/>
    <x v="14"/>
    <s v="Paper Mache Art Promoter"/>
    <s v="HCS/Q4601"/>
    <s v="Paper Mache Art Promoter"/>
    <n v="6"/>
    <m/>
    <m/>
    <m/>
    <n v="7"/>
    <m/>
    <n v="7"/>
    <n v="1"/>
    <s v="12th Class (Science/Commerce)"/>
    <m/>
    <m/>
    <n v="250"/>
    <m/>
    <m/>
    <m/>
    <m/>
    <m/>
    <m/>
    <m/>
    <s v="III"/>
    <m/>
    <m/>
    <m/>
    <m/>
    <m/>
    <s v="No"/>
    <m/>
    <x v="2"/>
    <m/>
    <m/>
    <m/>
    <m/>
  </r>
  <r>
    <n v="1146"/>
    <x v="14"/>
    <s v="Pedal-operated M/C Agarbatti Maker"/>
    <s v="HCS/Q7902"/>
    <s v="Pedal-operated M/C Agarbatti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47"/>
    <x v="14"/>
    <s v="Piercer &amp; Matcher "/>
    <s v="HCS/Q5406"/>
    <s v="Piercer &amp; Matcher "/>
    <n v="4"/>
    <m/>
    <m/>
    <m/>
    <n v="3"/>
    <m/>
    <n v="3"/>
    <n v="1"/>
    <s v="8th Class ,Preferably"/>
    <m/>
    <m/>
    <n v="100"/>
    <m/>
    <m/>
    <m/>
    <m/>
    <m/>
    <m/>
    <m/>
    <s v="II"/>
    <m/>
    <m/>
    <m/>
    <m/>
    <m/>
    <s v="No"/>
    <m/>
    <x v="2"/>
    <m/>
    <m/>
    <m/>
    <m/>
  </r>
  <r>
    <n v="1148"/>
    <x v="14"/>
    <s v="Polisher"/>
    <s v="HCS/Q3002"/>
    <s v="Polisher"/>
    <n v="4"/>
    <m/>
    <m/>
    <m/>
    <n v="5"/>
    <m/>
    <n v="5"/>
    <n v="1"/>
    <s v="5th Stnadard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49"/>
    <x v="14"/>
    <s v="Press man"/>
    <s v="HCS/Q2201"/>
    <s v="Press man"/>
    <n v="4"/>
    <m/>
    <m/>
    <m/>
    <n v="7"/>
    <m/>
    <n v="7"/>
    <n v="1"/>
    <s v="8th Class"/>
    <m/>
    <m/>
    <n v="340"/>
    <m/>
    <m/>
    <m/>
    <m/>
    <m/>
    <m/>
    <m/>
    <s v="II"/>
    <m/>
    <m/>
    <m/>
    <m/>
    <m/>
    <s v="No"/>
    <m/>
    <x v="2"/>
    <m/>
    <m/>
    <m/>
    <m/>
  </r>
  <r>
    <n v="1150"/>
    <x v="14"/>
    <s v="Product Checker / Quality checker "/>
    <s v="HCS/Q1601"/>
    <s v="Product Checker / Quality checker "/>
    <n v="4"/>
    <m/>
    <m/>
    <m/>
    <n v="4"/>
    <m/>
    <n v="4"/>
    <n v="1"/>
    <s v="8th Class"/>
    <m/>
    <m/>
    <n v="220"/>
    <m/>
    <m/>
    <m/>
    <m/>
    <m/>
    <m/>
    <m/>
    <s v="II"/>
    <m/>
    <m/>
    <m/>
    <m/>
    <m/>
    <s v="No"/>
    <m/>
    <x v="14"/>
    <m/>
    <m/>
    <m/>
    <m/>
  </r>
  <r>
    <n v="1151"/>
    <x v="14"/>
    <s v="Quality Check Technician (Ceramics)"/>
    <s v="HCS/Q1001"/>
    <s v="Quality Check Technician (Ceramics)"/>
    <n v="4"/>
    <m/>
    <m/>
    <m/>
    <n v="5"/>
    <m/>
    <n v="5"/>
    <n v="1"/>
    <s v="Diploma "/>
    <m/>
    <m/>
    <n v="200"/>
    <m/>
    <m/>
    <m/>
    <m/>
    <m/>
    <m/>
    <m/>
    <s v="III"/>
    <m/>
    <m/>
    <m/>
    <m/>
    <m/>
    <s v="No"/>
    <m/>
    <x v="14"/>
    <m/>
    <m/>
    <m/>
    <m/>
  </r>
  <r>
    <n v="1152"/>
    <x v="14"/>
    <s v="Quality Supervisor"/>
    <s v="HCS/Q5501"/>
    <s v="Quality Supervisor"/>
    <n v="5"/>
    <m/>
    <m/>
    <m/>
    <n v="6"/>
    <m/>
    <n v="6"/>
    <n v="1"/>
    <s v="Diploma or certificate courses in related fields"/>
    <m/>
    <m/>
    <n v="250"/>
    <m/>
    <m/>
    <m/>
    <m/>
    <m/>
    <m/>
    <m/>
    <s v="II"/>
    <m/>
    <m/>
    <m/>
    <m/>
    <m/>
    <s v="No"/>
    <m/>
    <x v="2"/>
    <m/>
    <m/>
    <m/>
    <m/>
  </r>
  <r>
    <n v="1153"/>
    <x v="14"/>
    <s v="Rubbing Operator"/>
    <s v="HCS/Q4503"/>
    <s v="Rubbing Operator"/>
    <n v="4"/>
    <m/>
    <m/>
    <m/>
    <n v="4"/>
    <m/>
    <n v="4"/>
    <n v="1"/>
    <s v="5th Class, Preferably"/>
    <m/>
    <m/>
    <n v="120"/>
    <m/>
    <m/>
    <m/>
    <m/>
    <m/>
    <m/>
    <m/>
    <s v="III"/>
    <m/>
    <m/>
    <m/>
    <m/>
    <m/>
    <s v="No"/>
    <m/>
    <x v="2"/>
    <m/>
    <m/>
    <m/>
    <m/>
  </r>
  <r>
    <n v="1154"/>
    <x v="14"/>
    <s v="Sampler"/>
    <s v="HCS/Q6602"/>
    <s v="Sampl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55"/>
    <x v="14"/>
    <s v="Sakhta - Kharadi "/>
    <s v="HCS/Q4403"/>
    <s v="Sakhta - Kharadi 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2"/>
    <m/>
    <m/>
    <m/>
    <m/>
  </r>
  <r>
    <n v="1156"/>
    <x v="14"/>
    <s v="Sakhta - Paper Mache"/>
    <s v="HCS/Q4401"/>
    <s v="Sakhta - Paper Mache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8"/>
    <m/>
    <m/>
    <m/>
    <m/>
  </r>
  <r>
    <n v="1157"/>
    <x v="14"/>
    <s v="Sakhta – Wood"/>
    <s v="HCS/Q4402"/>
    <s v="Sakhta – Wood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2"/>
    <m/>
    <m/>
    <m/>
    <m/>
  </r>
  <r>
    <n v="1158"/>
    <x v="14"/>
    <s v="Semi-Mechanized Bamboo Stick Maker"/>
    <s v="HCS/Q7802"/>
    <s v="Semi-Mechanized Bamboo Stick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59"/>
    <x v="14"/>
    <s v="Seasoning and Chemical Treatment Assistant"/>
    <s v="HCS/Q6801"/>
    <s v="Seasoning and Chemical Treatment Assistant"/>
    <n v="3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60"/>
    <x v="14"/>
    <s v="Shade supervisor"/>
    <s v="HCS/Q5203"/>
    <s v="Shade supervisor"/>
    <n v="4"/>
    <m/>
    <m/>
    <m/>
    <n v="5"/>
    <m/>
    <n v="5"/>
    <n v="1"/>
    <s v="8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161"/>
    <x v="14"/>
    <s v="Shade writer "/>
    <s v="HCS/Q5204"/>
    <s v="Shade writer "/>
    <n v="3"/>
    <m/>
    <m/>
    <m/>
    <n v="5"/>
    <m/>
    <n v="5"/>
    <n v="1"/>
    <s v="8th Class ,Preferably"/>
    <m/>
    <m/>
    <n v="245"/>
    <m/>
    <m/>
    <m/>
    <m/>
    <m/>
    <m/>
    <m/>
    <s v="II"/>
    <m/>
    <m/>
    <m/>
    <m/>
    <m/>
    <s v="No"/>
    <m/>
    <x v="2"/>
    <m/>
    <m/>
    <m/>
    <m/>
  </r>
  <r>
    <n v="1162"/>
    <x v="14"/>
    <s v="Sieving Artisan (Ceramics)"/>
    <s v="HCS/Q0702"/>
    <s v="Sieving Artisan (Ceramics)"/>
    <n v="3"/>
    <m/>
    <m/>
    <m/>
    <n v="5"/>
    <m/>
    <n v="5"/>
    <n v="1"/>
    <s v="5th Class, Preferably"/>
    <m/>
    <m/>
    <n v="210"/>
    <m/>
    <m/>
    <m/>
    <m/>
    <m/>
    <m/>
    <m/>
    <s v="III"/>
    <m/>
    <m/>
    <m/>
    <m/>
    <m/>
    <s v="No"/>
    <m/>
    <x v="2"/>
    <m/>
    <m/>
    <m/>
    <m/>
  </r>
  <r>
    <n v="1163"/>
    <x v="14"/>
    <s v="Silver Coating Technician"/>
    <s v="HCS/Q2401"/>
    <s v="Silver Coating Technician"/>
    <n v="4"/>
    <m/>
    <m/>
    <m/>
    <n v="6"/>
    <m/>
    <n v="6"/>
    <n v="1"/>
    <s v="8th Class"/>
    <m/>
    <m/>
    <n v="250"/>
    <m/>
    <m/>
    <m/>
    <m/>
    <m/>
    <m/>
    <m/>
    <s v="II"/>
    <m/>
    <m/>
    <m/>
    <m/>
    <m/>
    <s v="No"/>
    <m/>
    <x v="2"/>
    <m/>
    <m/>
    <m/>
    <m/>
  </r>
  <r>
    <n v="1164"/>
    <x v="14"/>
    <s v="Sketching and painting artisan (Ceramics)"/>
    <s v="HCS/Q0802"/>
    <s v="Sketching and painting artisan (Ceramics)"/>
    <n v="4"/>
    <m/>
    <m/>
    <m/>
    <n v="6"/>
    <m/>
    <n v="6"/>
    <n v="1"/>
    <s v="5th pass preferably"/>
    <m/>
    <m/>
    <n v="300"/>
    <m/>
    <m/>
    <m/>
    <m/>
    <m/>
    <m/>
    <m/>
    <s v="III"/>
    <m/>
    <m/>
    <m/>
    <m/>
    <m/>
    <s v="No"/>
    <m/>
    <x v="14"/>
    <m/>
    <m/>
    <m/>
    <m/>
  </r>
  <r>
    <n v="1165"/>
    <x v="14"/>
    <s v="Stamping operator (Metal Handicrafts)"/>
    <s v="HCS/Q2802"/>
    <s v="Stamping operator (Metal Handicrafts)"/>
    <n v="4"/>
    <m/>
    <m/>
    <m/>
    <n v="5"/>
    <m/>
    <n v="5"/>
    <n v="1"/>
    <s v="5th Class, Pass (Primary Education)"/>
    <n v="64"/>
    <n v="136"/>
    <n v="200"/>
    <m/>
    <m/>
    <m/>
    <m/>
    <m/>
    <s v="Yes"/>
    <s v="Yes"/>
    <s v="II"/>
    <s v="A"/>
    <s v="Yes"/>
    <s v="Yes"/>
    <m/>
    <m/>
    <s v="Yes"/>
    <m/>
    <x v="8"/>
    <m/>
    <m/>
    <m/>
    <m/>
  </r>
  <r>
    <n v="1166"/>
    <x v="14"/>
    <s v="Stone Cutter (Cutting machine operator) "/>
    <s v="HCS/Q1402"/>
    <s v="Stone Cutter (Cutting machine operator) "/>
    <n v="3"/>
    <m/>
    <m/>
    <m/>
    <n v="5"/>
    <m/>
    <n v="5"/>
    <n v="1"/>
    <s v="5th Class, Preferably"/>
    <m/>
    <m/>
    <n v="220"/>
    <m/>
    <m/>
    <m/>
    <m/>
    <m/>
    <m/>
    <m/>
    <s v="II"/>
    <m/>
    <m/>
    <m/>
    <m/>
    <m/>
    <s v="No"/>
    <m/>
    <x v="14"/>
    <m/>
    <m/>
    <m/>
    <m/>
  </r>
  <r>
    <n v="1167"/>
    <x v="14"/>
    <s v="Stone Grinder (Grinding machine operator) "/>
    <s v="HCS/Q1403"/>
    <s v="Stone Grinder (Grinding machine operator) "/>
    <n v="3"/>
    <m/>
    <m/>
    <m/>
    <n v="5"/>
    <m/>
    <n v="5"/>
    <n v="1"/>
    <s v="5th Class"/>
    <m/>
    <m/>
    <n v="220"/>
    <m/>
    <m/>
    <m/>
    <m/>
    <m/>
    <m/>
    <m/>
    <s v="II"/>
    <m/>
    <m/>
    <m/>
    <m/>
    <m/>
    <s v="No"/>
    <m/>
    <x v="14"/>
    <m/>
    <m/>
    <m/>
    <m/>
  </r>
  <r>
    <n v="1168"/>
    <x v="14"/>
    <s v="Threading / Drilling Operator"/>
    <s v="HCS/Q2906"/>
    <s v="Threading / Drilling Operator"/>
    <n v="4"/>
    <m/>
    <m/>
    <m/>
    <n v="5"/>
    <m/>
    <n v="5"/>
    <n v="1"/>
    <s v="5th Class, Pass (Primary Education)"/>
    <m/>
    <m/>
    <n v="200"/>
    <m/>
    <m/>
    <m/>
    <m/>
    <m/>
    <m/>
    <m/>
    <s v="II"/>
    <m/>
    <m/>
    <m/>
    <m/>
    <m/>
    <s v="No"/>
    <m/>
    <x v="2"/>
    <m/>
    <m/>
    <m/>
    <m/>
  </r>
  <r>
    <n v="1169"/>
    <x v="14"/>
    <s v="Tufted weaving supervisor "/>
    <s v="HCS/Q5411"/>
    <s v="Tufted weaving supervisor "/>
    <n v="5"/>
    <m/>
    <m/>
    <m/>
    <n v="6"/>
    <m/>
    <n v="6"/>
    <n v="1"/>
    <s v="10th Class, Preferably"/>
    <m/>
    <m/>
    <n v="250"/>
    <m/>
    <m/>
    <m/>
    <m/>
    <m/>
    <m/>
    <m/>
    <s v="II"/>
    <m/>
    <m/>
    <m/>
    <m/>
    <m/>
    <s v="No"/>
    <m/>
    <x v="2"/>
    <m/>
    <m/>
    <m/>
    <m/>
  </r>
  <r>
    <n v="1170"/>
    <x v="14"/>
    <s v="Tufting Gun Master "/>
    <s v="HCS/Q5409"/>
    <s v="Tufting Gun Master "/>
    <n v="4"/>
    <m/>
    <m/>
    <m/>
    <n v="6"/>
    <m/>
    <n v="6"/>
    <n v="1"/>
    <s v="5th Class, Preferably"/>
    <m/>
    <m/>
    <n v="200"/>
    <m/>
    <m/>
    <m/>
    <m/>
    <m/>
    <m/>
    <m/>
    <s v="II"/>
    <m/>
    <m/>
    <m/>
    <m/>
    <m/>
    <s v="No"/>
    <m/>
    <x v="2"/>
    <m/>
    <m/>
    <m/>
    <m/>
  </r>
  <r>
    <n v="1171"/>
    <x v="14"/>
    <s v="Washer "/>
    <s v="HCS/Q5301"/>
    <s v="Washer "/>
    <n v="4"/>
    <m/>
    <m/>
    <m/>
    <n v="2"/>
    <m/>
    <n v="2"/>
    <n v="1"/>
    <s v="8th Class ,Preferably Pass with ability to read and write about chemicals used"/>
    <m/>
    <m/>
    <n v="150"/>
    <m/>
    <m/>
    <m/>
    <m/>
    <m/>
    <m/>
    <m/>
    <s v="II"/>
    <m/>
    <m/>
    <m/>
    <m/>
    <m/>
    <s v="No"/>
    <m/>
    <x v="2"/>
    <m/>
    <m/>
    <m/>
    <m/>
  </r>
  <r>
    <n v="1172"/>
    <x v="14"/>
    <s v="Yarn Opener  "/>
    <s v="HCS/Q5001"/>
    <s v="Yarn Opener  "/>
    <n v="3"/>
    <m/>
    <m/>
    <m/>
    <n v="3"/>
    <m/>
    <n v="3"/>
    <n v="1"/>
    <s v="5th Class, Preferably"/>
    <m/>
    <m/>
    <n v="140"/>
    <m/>
    <m/>
    <m/>
    <m/>
    <m/>
    <m/>
    <m/>
    <s v="II"/>
    <m/>
    <m/>
    <m/>
    <m/>
    <m/>
    <s v="No"/>
    <m/>
    <x v="2"/>
    <m/>
    <m/>
    <m/>
    <m/>
  </r>
  <r>
    <n v="1173"/>
    <x v="14"/>
    <s v="Hand Block Printer"/>
    <s v="HCS/Q7201"/>
    <s v="Hand Block Printer"/>
    <n v="3"/>
    <m/>
    <m/>
    <m/>
    <n v="6"/>
    <m/>
    <n v="6"/>
    <n v="1"/>
    <s v="5th Class"/>
    <m/>
    <m/>
    <m/>
    <m/>
    <m/>
    <m/>
    <m/>
    <m/>
    <m/>
    <m/>
    <m/>
    <m/>
    <m/>
    <m/>
    <m/>
    <m/>
    <s v="No"/>
    <m/>
    <x v="45"/>
    <m/>
    <m/>
    <m/>
    <m/>
  </r>
  <r>
    <n v="1174"/>
    <x v="14"/>
    <s v="Traditional Hand Embroiderer"/>
    <s v="HCS/Q7301"/>
    <s v="Traditional Hand Embroiderer"/>
    <n v="4"/>
    <m/>
    <m/>
    <m/>
    <n v="7"/>
    <m/>
    <n v="7"/>
    <n v="1"/>
    <s v="5th Standard, preferably"/>
    <m/>
    <m/>
    <m/>
    <m/>
    <m/>
    <m/>
    <m/>
    <m/>
    <m/>
    <m/>
    <s v="II"/>
    <m/>
    <m/>
    <m/>
    <m/>
    <m/>
    <s v="No"/>
    <m/>
    <x v="8"/>
    <m/>
    <m/>
    <m/>
    <m/>
  </r>
  <r>
    <n v="1175"/>
    <x v="14"/>
    <s v="Master Embroiderer"/>
    <s v="HCS/Q7302"/>
    <s v="Master Embroiderer"/>
    <n v="5"/>
    <m/>
    <m/>
    <m/>
    <n v="8"/>
    <m/>
    <n v="8"/>
    <n v="1"/>
    <s v="5th Standard, preferably"/>
    <m/>
    <m/>
    <m/>
    <m/>
    <m/>
    <m/>
    <m/>
    <m/>
    <m/>
    <m/>
    <s v="II"/>
    <m/>
    <m/>
    <m/>
    <m/>
    <m/>
    <s v="No"/>
    <m/>
    <x v="2"/>
    <m/>
    <m/>
    <m/>
    <m/>
  </r>
  <r>
    <n v="1176"/>
    <x v="14"/>
    <s v="Design Tracer"/>
    <s v="HCS/Q7305"/>
    <s v="Design Tracer"/>
    <n v="3"/>
    <m/>
    <m/>
    <m/>
    <n v="4"/>
    <m/>
    <n v="4"/>
    <n v="1"/>
    <s v="5th Standard, preferably"/>
    <m/>
    <m/>
    <m/>
    <m/>
    <m/>
    <m/>
    <m/>
    <m/>
    <m/>
    <m/>
    <m/>
    <m/>
    <m/>
    <m/>
    <m/>
    <m/>
    <s v="No"/>
    <m/>
    <x v="2"/>
    <m/>
    <m/>
    <m/>
    <m/>
  </r>
  <r>
    <n v="1177"/>
    <x v="14"/>
    <s v="Embroidery Finisher"/>
    <s v="HCS/Q7306"/>
    <s v="Embroidery Finisher"/>
    <n v="4"/>
    <m/>
    <m/>
    <m/>
    <n v="4"/>
    <m/>
    <n v="4"/>
    <n v="1"/>
    <s v="5th Standard, preferably"/>
    <m/>
    <m/>
    <m/>
    <m/>
    <m/>
    <m/>
    <m/>
    <m/>
    <m/>
    <m/>
    <m/>
    <m/>
    <m/>
    <m/>
    <m/>
    <m/>
    <s v="No"/>
    <m/>
    <x v="2"/>
    <m/>
    <m/>
    <m/>
    <m/>
  </r>
  <r>
    <n v="1178"/>
    <x v="14"/>
    <s v="Metal Cutting Worker (Manual)"/>
    <s v="HCS/Q2910"/>
    <s v="Metal Cutting Worker (Manual)"/>
    <n v="3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79"/>
    <x v="14"/>
    <s v="Etching Artisan - Metal ware"/>
    <s v="HCS/Q2909"/>
    <s v="Etching Artisan - Metal ware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80"/>
    <x v="14"/>
    <s v="Designer (Woodward Products)"/>
    <s v="HCS/Q6601"/>
    <s v="Designer (Woodward Products)"/>
    <n v="5"/>
    <m/>
    <m/>
    <m/>
    <n v="3"/>
    <m/>
    <n v="3"/>
    <n v="1"/>
    <s v="10th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81"/>
    <x v="14"/>
    <s v="Inlay Artisan - Stonecraft"/>
    <s v="HCS/Q1504"/>
    <s v="Inlay Artisan - Stonecraft"/>
    <n v="4"/>
    <m/>
    <m/>
    <m/>
    <n v="5"/>
    <m/>
    <n v="5"/>
    <n v="1"/>
    <s v="5th Standard, preferably"/>
    <m/>
    <m/>
    <m/>
    <m/>
    <m/>
    <m/>
    <m/>
    <m/>
    <m/>
    <m/>
    <m/>
    <m/>
    <m/>
    <m/>
    <m/>
    <m/>
    <s v="No"/>
    <m/>
    <x v="14"/>
    <m/>
    <m/>
    <m/>
    <m/>
  </r>
  <r>
    <n v="1182"/>
    <x v="14"/>
    <s v="Applique Artisan"/>
    <s v="HCS/Q7303"/>
    <s v="Applique Artisan"/>
    <n v="4"/>
    <m/>
    <m/>
    <m/>
    <n v="4"/>
    <m/>
    <n v="6"/>
    <n v="1"/>
    <s v="5th Standard"/>
    <m/>
    <m/>
    <m/>
    <m/>
    <m/>
    <m/>
    <m/>
    <m/>
    <m/>
    <m/>
    <s v="II"/>
    <s v="A"/>
    <m/>
    <m/>
    <m/>
    <m/>
    <s v="No"/>
    <d v="2017-09-13T00:00:00"/>
    <x v="45"/>
    <m/>
    <m/>
    <m/>
    <m/>
  </r>
  <r>
    <n v="1183"/>
    <x v="14"/>
    <s v="Jute Yarn Hank Dyer"/>
    <s v="HCS/Q7401"/>
    <s v="Jute Yarn Hank Dyer"/>
    <n v="4"/>
    <m/>
    <m/>
    <m/>
    <n v="7"/>
    <m/>
    <n v="7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4"/>
    <x v="14"/>
    <s v="Jute Handloom Weaver"/>
    <s v="HCS/Q7402"/>
    <s v="Jute Handloom Weaver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5"/>
    <x v="14"/>
    <s v="Jute Product Stitching Operator"/>
    <s v="HCS/Q7403"/>
    <s v="Jute Product Stitching Operator"/>
    <n v="4"/>
    <m/>
    <m/>
    <m/>
    <n v="6"/>
    <m/>
    <n v="6"/>
    <n v="1"/>
    <s v="5th Standard pass, preferably"/>
    <n v="100"/>
    <n v="200"/>
    <n v="300"/>
    <m/>
    <m/>
    <m/>
    <m/>
    <m/>
    <s v="Yes"/>
    <m/>
    <m/>
    <s v="A"/>
    <m/>
    <m/>
    <m/>
    <m/>
    <s v="No"/>
    <d v="2017-11-10T00:00:00"/>
    <x v="45"/>
    <m/>
    <m/>
    <m/>
    <m/>
  </r>
  <r>
    <n v="1186"/>
    <x v="14"/>
    <s v="Jute Screen Printer"/>
    <s v="HCS/Q7404"/>
    <s v="Jute Screen Printer"/>
    <n v="4"/>
    <m/>
    <m/>
    <m/>
    <n v="6"/>
    <m/>
    <n v="6"/>
    <n v="1"/>
    <s v="5th Standard pass, preferably"/>
    <n v="100"/>
    <n v="200"/>
    <n v="300"/>
    <m/>
    <m/>
    <m/>
    <m/>
    <m/>
    <s v="Yes"/>
    <m/>
    <m/>
    <s v="A"/>
    <m/>
    <m/>
    <m/>
    <m/>
    <s v="No"/>
    <d v="2017-11-10T00:00:00"/>
    <x v="45"/>
    <m/>
    <m/>
    <m/>
    <m/>
  </r>
  <r>
    <n v="1187"/>
    <x v="14"/>
    <s v="Jute Crafted Product Manufacturing Operator"/>
    <s v="HCS/Q7405"/>
    <s v="Jute Crafted Product Manufacturing Operator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8"/>
    <x v="14"/>
    <s v="Final Product Maker (Fashion Jewellery)"/>
    <s v="HCS/Q1102"/>
    <s v="Final Product Maker (Fashion Jewellery)"/>
    <n v="4"/>
    <m/>
    <m/>
    <m/>
    <n v="5"/>
    <m/>
    <n v="5"/>
    <n v="1"/>
    <s v="Preferably 5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89"/>
    <x v="14"/>
    <s v="Quality Checker (Fashion Jewellery)"/>
    <s v="HCS/Q1201"/>
    <s v="Quality Checker (Fashion Jewellery)"/>
    <n v="4"/>
    <m/>
    <m/>
    <m/>
    <n v="4"/>
    <m/>
    <n v="4"/>
    <n v="1"/>
    <s v="Preferably 12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90"/>
    <x v="14"/>
    <s v="Stringing/Beading Artisan (Fashion Jewellery)"/>
    <s v="HCS/Q1101"/>
    <s v="Stringing/Beading Artisan (Fashion Jewellery)"/>
    <n v="2"/>
    <m/>
    <m/>
    <m/>
    <n v="6"/>
    <m/>
    <n v="6"/>
    <n v="1"/>
    <s v="Preferably 5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91"/>
    <x v="15"/>
    <s v="Anesthesia Technician"/>
    <s v="HSS/Q2501"/>
    <s v="Anesthesia Technician"/>
    <n v="4"/>
    <m/>
    <m/>
    <m/>
    <n v="10"/>
    <m/>
    <n v="10"/>
    <n v="1"/>
    <s v="12th Class in Science"/>
    <m/>
    <m/>
    <n v="1200"/>
    <m/>
    <m/>
    <m/>
    <m/>
    <m/>
    <m/>
    <m/>
    <s v="I"/>
    <m/>
    <m/>
    <m/>
    <m/>
    <m/>
    <s v="No"/>
    <m/>
    <x v="4"/>
    <m/>
    <m/>
    <m/>
    <m/>
  </r>
  <r>
    <n v="1192"/>
    <x v="15"/>
    <s v="Assistant Physiotherapist"/>
    <s v="HSS/Q7701"/>
    <s v="Assistant Physiotherapist"/>
    <n v="4"/>
    <m/>
    <m/>
    <m/>
    <n v="12"/>
    <m/>
    <n v="12"/>
    <n v="1"/>
    <s v="12th Class in Science"/>
    <m/>
    <m/>
    <n v="700"/>
    <m/>
    <m/>
    <m/>
    <m/>
    <m/>
    <m/>
    <m/>
    <s v="II"/>
    <m/>
    <m/>
    <m/>
    <m/>
    <m/>
    <s v="Yes"/>
    <m/>
    <x v="4"/>
    <m/>
    <m/>
    <m/>
    <m/>
  </r>
  <r>
    <n v="1193"/>
    <x v="15"/>
    <s v="Blood Bank Technician"/>
    <s v="HSS/Q2801"/>
    <s v="Blood Bank Technician"/>
    <n v="4"/>
    <m/>
    <m/>
    <m/>
    <n v="15"/>
    <m/>
    <n v="15"/>
    <n v="1"/>
    <s v="12th Class in Science Or Level 3 Phlebotomy with experience of minimum three years in the laboratory setup"/>
    <m/>
    <m/>
    <n v="1000"/>
    <m/>
    <m/>
    <m/>
    <m/>
    <m/>
    <m/>
    <m/>
    <s v="I"/>
    <m/>
    <m/>
    <m/>
    <m/>
    <m/>
    <s v="No"/>
    <m/>
    <x v="4"/>
    <m/>
    <m/>
    <m/>
    <m/>
  </r>
  <r>
    <n v="1194"/>
    <x v="15"/>
    <s v="Cardiac Care Technician"/>
    <s v="HSS/Q0101"/>
    <s v="Cardiac Care Technician"/>
    <n v="4"/>
    <m/>
    <m/>
    <m/>
    <n v="17"/>
    <m/>
    <n v="17"/>
    <n v="1"/>
    <s v="12th Class in Science Or Level 3 ECG Technician with Experience of minimum 3 Years."/>
    <n v="455"/>
    <n v="385"/>
    <n v="840"/>
    <m/>
    <m/>
    <m/>
    <n v="660"/>
    <m/>
    <s v="Yes"/>
    <m/>
    <s v="I"/>
    <m/>
    <m/>
    <m/>
    <m/>
    <m/>
    <s v="No"/>
    <m/>
    <x v="3"/>
    <m/>
    <m/>
    <m/>
    <m/>
  </r>
  <r>
    <n v="1195"/>
    <x v="15"/>
    <s v="Dental Assistant"/>
    <s v="HSS/Q2401"/>
    <s v="Dental Assistant"/>
    <n v="4"/>
    <m/>
    <m/>
    <m/>
    <n v="16"/>
    <m/>
    <n v="16"/>
    <n v="1"/>
    <s v="10th Class"/>
    <n v="231"/>
    <n v="279"/>
    <n v="510"/>
    <m/>
    <m/>
    <m/>
    <n v="190"/>
    <m/>
    <s v="Yes"/>
    <m/>
    <s v="II"/>
    <m/>
    <m/>
    <m/>
    <s v="Cat 1 (Phase 1)"/>
    <m/>
    <s v="No"/>
    <m/>
    <x v="3"/>
    <m/>
    <m/>
    <m/>
    <m/>
  </r>
  <r>
    <n v="1196"/>
    <x v="15"/>
    <s v="Dental Technician"/>
    <s v="HSS/Q5301"/>
    <s v="Dental Technician"/>
    <n v="4"/>
    <m/>
    <m/>
    <m/>
    <n v="13"/>
    <m/>
    <n v="13"/>
    <n v="1"/>
    <s v="12th Class or Level 4 Dental Assistant with 2 years of experience in the field"/>
    <m/>
    <m/>
    <n v="700"/>
    <m/>
    <m/>
    <m/>
    <m/>
    <m/>
    <m/>
    <m/>
    <s v="I"/>
    <m/>
    <m/>
    <m/>
    <m/>
    <m/>
    <s v="No"/>
    <m/>
    <x v="11"/>
    <m/>
    <m/>
    <m/>
    <m/>
  </r>
  <r>
    <n v="1197"/>
    <x v="15"/>
    <s v="Dento Oral Hygienist"/>
    <s v="HSS/Q2201"/>
    <s v="Dento Oral Hygienist"/>
    <n v="5"/>
    <m/>
    <m/>
    <m/>
    <n v="13"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m/>
    <s v="I"/>
    <m/>
    <m/>
    <m/>
    <s v="Addl Ready"/>
    <m/>
    <s v="No"/>
    <m/>
    <x v="11"/>
    <m/>
    <m/>
    <m/>
    <m/>
  </r>
  <r>
    <n v="1198"/>
    <x v="15"/>
    <s v="Diabetes Educator"/>
    <s v="HSS/Q8701"/>
    <s v="Diabetes Educator"/>
    <n v="4"/>
    <m/>
    <m/>
    <m/>
    <n v="8"/>
    <m/>
    <n v="8"/>
    <n v="1"/>
    <s v="12th Class in preferably in Science or Home Science"/>
    <n v="135"/>
    <n v="225"/>
    <n v="360"/>
    <m/>
    <m/>
    <m/>
    <m/>
    <m/>
    <s v="Yes"/>
    <s v="Yes"/>
    <s v="II"/>
    <s v="A"/>
    <s v="Yes"/>
    <s v="Yes"/>
    <m/>
    <m/>
    <s v="Yes"/>
    <m/>
    <x v="3"/>
    <m/>
    <m/>
    <m/>
    <m/>
  </r>
  <r>
    <n v="1199"/>
    <x v="15"/>
    <s v="Dialysis Technician"/>
    <s v="HSS/Q2701"/>
    <s v="Dialysis Technician"/>
    <n v="4"/>
    <m/>
    <m/>
    <m/>
    <n v="19"/>
    <m/>
    <n v="19"/>
    <n v="1"/>
    <s v="12th Class"/>
    <n v="329"/>
    <n v="227"/>
    <n v="556"/>
    <m/>
    <m/>
    <m/>
    <n v="800"/>
    <m/>
    <s v="Yes"/>
    <m/>
    <s v="I"/>
    <m/>
    <m/>
    <m/>
    <s v="Cat 1 (Phase 1)"/>
    <m/>
    <s v="No"/>
    <m/>
    <x v="3"/>
    <m/>
    <m/>
    <m/>
    <m/>
  </r>
  <r>
    <n v="1200"/>
    <x v="15"/>
    <s v="Diet Assistant"/>
    <s v="HSS/Q5201"/>
    <s v="Diet Assistant"/>
    <n v="4"/>
    <m/>
    <m/>
    <m/>
    <n v="11"/>
    <m/>
    <n v="11"/>
    <n v="1"/>
    <s v="10th Class"/>
    <n v="158"/>
    <n v="322"/>
    <n v="480"/>
    <m/>
    <m/>
    <m/>
    <m/>
    <m/>
    <s v="Yes"/>
    <s v="Yes"/>
    <s v="II"/>
    <s v="A"/>
    <s v="Yes"/>
    <s v="Yes"/>
    <m/>
    <m/>
    <s v="Yes"/>
    <m/>
    <x v="3"/>
    <m/>
    <m/>
    <m/>
    <m/>
  </r>
  <r>
    <n v="1201"/>
    <x v="15"/>
    <s v="Emergency Medical Technician - Advanced"/>
    <s v="HSS/Q2302"/>
    <s v="Emergency Medical Technician - Advanced"/>
    <n v="5"/>
    <m/>
    <m/>
    <m/>
    <n v="35"/>
    <m/>
    <n v="35"/>
    <n v="1"/>
    <s v="12th Class in Science Or Level 4 EMT  B with the minimum three years of experience"/>
    <n v="306"/>
    <n v="444"/>
    <n v="750"/>
    <m/>
    <m/>
    <m/>
    <n v="250"/>
    <m/>
    <s v="Yes"/>
    <m/>
    <s v="I"/>
    <m/>
    <m/>
    <m/>
    <m/>
    <m/>
    <s v="No"/>
    <m/>
    <x v="3"/>
    <m/>
    <m/>
    <m/>
    <m/>
  </r>
  <r>
    <n v="1202"/>
    <x v="15"/>
    <s v="Emergency Medical Technician - Basic"/>
    <s v="HSS/Q2301"/>
    <s v="Emergency Medical Technician - Basic"/>
    <n v="4"/>
    <m/>
    <m/>
    <m/>
    <n v="33"/>
    <m/>
    <n v="33"/>
    <n v="1"/>
    <s v="12th Class in Science"/>
    <n v="100"/>
    <n v="260"/>
    <n v="360"/>
    <m/>
    <m/>
    <m/>
    <m/>
    <m/>
    <s v="Yes"/>
    <s v="Yes"/>
    <s v="I"/>
    <s v="C"/>
    <s v="Yes"/>
    <s v="Yes"/>
    <m/>
    <m/>
    <s v="Yes"/>
    <m/>
    <x v="3"/>
    <m/>
    <m/>
    <m/>
    <m/>
  </r>
  <r>
    <n v="1203"/>
    <x v="15"/>
    <s v="Front Line Health Worker "/>
    <s v="HSS/Q8601"/>
    <s v="Front Line Health Worker "/>
    <n v="3"/>
    <m/>
    <m/>
    <m/>
    <n v="26"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m/>
    <s v="Yes"/>
    <s v="Yes"/>
    <s v="II"/>
    <s v="A"/>
    <s v="Yes"/>
    <s v="Yes"/>
    <m/>
    <m/>
    <s v="Yes"/>
    <m/>
    <x v="4"/>
    <m/>
    <m/>
    <m/>
    <m/>
  </r>
  <r>
    <n v="1204"/>
    <x v="15"/>
    <s v="General Duty Assistant"/>
    <s v="HSS/Q5101"/>
    <s v="General Duty Assistant"/>
    <n v="4"/>
    <m/>
    <m/>
    <m/>
    <n v="21"/>
    <m/>
    <n v="21"/>
    <n v="1"/>
    <s v="10th Class ,Preferably but Class VIII is also considered in certain situations"/>
    <n v="100"/>
    <n v="320"/>
    <n v="420"/>
    <m/>
    <m/>
    <m/>
    <m/>
    <m/>
    <s v="Yes"/>
    <s v="Yes"/>
    <s v="II"/>
    <s v="A"/>
    <s v="Yes"/>
    <s v="Yes"/>
    <m/>
    <m/>
    <s v="Yes"/>
    <m/>
    <x v="3"/>
    <m/>
    <m/>
    <m/>
    <m/>
  </r>
  <r>
    <n v="1205"/>
    <x v="15"/>
    <s v="Histotechnician"/>
    <s v="HSS/Q0401"/>
    <s v="Histotechnician"/>
    <n v="5"/>
    <m/>
    <m/>
    <m/>
    <n v="17"/>
    <m/>
    <n v="17"/>
    <n v="1"/>
    <s v="12th Class in Science Or Level 4 Medical lab technician with experience of minimum three years"/>
    <m/>
    <m/>
    <n v="1200"/>
    <m/>
    <m/>
    <m/>
    <m/>
    <m/>
    <m/>
    <m/>
    <s v="I"/>
    <m/>
    <m/>
    <m/>
    <m/>
    <m/>
    <s v="No"/>
    <m/>
    <x v="4"/>
    <m/>
    <m/>
    <m/>
    <m/>
  </r>
  <r>
    <n v="1206"/>
    <x v="15"/>
    <s v="Home Health Aide"/>
    <s v="HSS/Q5102"/>
    <s v="Home Health Aide"/>
    <n v="4"/>
    <m/>
    <m/>
    <m/>
    <n v="15"/>
    <m/>
    <n v="15"/>
    <n v="1"/>
    <s v="10th Class preferably but Class VIII in certain cases"/>
    <n v="120"/>
    <n v="240"/>
    <n v="360"/>
    <m/>
    <m/>
    <m/>
    <m/>
    <m/>
    <s v="Yes"/>
    <s v="Yes"/>
    <s v="II"/>
    <s v="A"/>
    <s v="Yes"/>
    <s v="Yes"/>
    <m/>
    <m/>
    <s v="Yes"/>
    <m/>
    <x v="3"/>
    <m/>
    <m/>
    <m/>
    <m/>
  </r>
  <r>
    <n v="1207"/>
    <x v="15"/>
    <s v="Medical Equipment Technician (Basic Clinical Equipment) "/>
    <s v="HSS/Q5601"/>
    <s v="Medical Equipment Technician (Basic Clinical Equipment) "/>
    <n v="3"/>
    <m/>
    <m/>
    <m/>
    <n v="7"/>
    <m/>
    <n v="7"/>
    <n v="1"/>
    <s v="12th Class preferably but 10th Class in certain cases"/>
    <m/>
    <m/>
    <n v="600"/>
    <m/>
    <m/>
    <m/>
    <m/>
    <m/>
    <m/>
    <m/>
    <s v="I"/>
    <m/>
    <m/>
    <m/>
    <m/>
    <m/>
    <s v="No"/>
    <m/>
    <x v="4"/>
    <m/>
    <m/>
    <m/>
    <m/>
  </r>
  <r>
    <n v="1208"/>
    <x v="15"/>
    <s v="Medical Laboratory Technician"/>
    <s v="HSS/Q0301"/>
    <s v="Medical Laboratory Technician"/>
    <n v="4"/>
    <m/>
    <m/>
    <m/>
    <n v="18"/>
    <m/>
    <n v="18"/>
    <n v="1"/>
    <s v="12th Class in Science Or Level 3 Phlebotomy with experience of minimum three years in the laboratory setup"/>
    <n v="713"/>
    <n v="787"/>
    <n v="1500"/>
    <m/>
    <m/>
    <m/>
    <n v="500"/>
    <m/>
    <s v="Yes"/>
    <m/>
    <s v="I"/>
    <m/>
    <m/>
    <m/>
    <s v="Addl Ready"/>
    <m/>
    <s v="No"/>
    <m/>
    <x v="3"/>
    <m/>
    <m/>
    <m/>
    <m/>
  </r>
  <r>
    <n v="1209"/>
    <x v="15"/>
    <s v="Medical Records &amp; health Information Technician"/>
    <s v="HSS/Q5501"/>
    <s v="Medical Records &amp; health Information Technician"/>
    <n v="4"/>
    <m/>
    <m/>
    <m/>
    <n v="10"/>
    <m/>
    <n v="10"/>
    <n v="1"/>
    <s v="12th Class in Science"/>
    <n v="600"/>
    <n v="300"/>
    <n v="900"/>
    <m/>
    <m/>
    <m/>
    <n v="400"/>
    <m/>
    <s v="Yes"/>
    <m/>
    <s v="I"/>
    <m/>
    <m/>
    <m/>
    <s v="Cat 1 (Phase 1)"/>
    <m/>
    <s v="No"/>
    <m/>
    <x v="3"/>
    <m/>
    <m/>
    <m/>
    <m/>
  </r>
  <r>
    <n v="1210"/>
    <x v="15"/>
    <s v="Operating Theatre Technician"/>
    <s v="HSS/Q2601"/>
    <s v="Operating Theatre Technician"/>
    <n v="4"/>
    <m/>
    <m/>
    <m/>
    <n v="17"/>
    <m/>
    <n v="17"/>
    <n v="1"/>
    <s v="discipline/social science(any one of these) and RCI License"/>
    <m/>
    <m/>
    <n v="1200"/>
    <m/>
    <m/>
    <m/>
    <m/>
    <m/>
    <m/>
    <m/>
    <s v="I"/>
    <m/>
    <m/>
    <m/>
    <m/>
    <m/>
    <s v="No"/>
    <m/>
    <x v="4"/>
    <m/>
    <m/>
    <m/>
    <m/>
  </r>
  <r>
    <n v="1211"/>
    <x v="15"/>
    <s v="Pharmacy  Assistant"/>
    <s v="HSS/Q5401"/>
    <s v="Pharmacy  Assistant"/>
    <n v="4"/>
    <m/>
    <m/>
    <m/>
    <n v="7"/>
    <m/>
    <n v="7"/>
    <n v="1"/>
    <s v="12th Class in science ,Preferably"/>
    <n v="110"/>
    <n v="315"/>
    <n v="425"/>
    <m/>
    <m/>
    <m/>
    <m/>
    <m/>
    <s v="Yes"/>
    <s v="Yes"/>
    <s v="II"/>
    <s v="A"/>
    <s v="Yes"/>
    <s v="Yes"/>
    <m/>
    <m/>
    <s v="Yes"/>
    <m/>
    <x v="4"/>
    <m/>
    <m/>
    <m/>
    <m/>
  </r>
  <r>
    <n v="1212"/>
    <x v="15"/>
    <s v="Phlebotomy Technician"/>
    <s v="HSS/Q0501"/>
    <s v="Phlebotomy Technician"/>
    <n v="3"/>
    <m/>
    <m/>
    <m/>
    <n v="18"/>
    <m/>
    <n v="18"/>
    <n v="1"/>
    <s v="12th Class"/>
    <n v="178"/>
    <n v="182"/>
    <n v="360"/>
    <m/>
    <m/>
    <m/>
    <n v="240"/>
    <m/>
    <s v="Yes"/>
    <m/>
    <s v="I"/>
    <m/>
    <m/>
    <m/>
    <s v="Cat 1 (Phase 1)"/>
    <m/>
    <s v="No"/>
    <m/>
    <x v="3"/>
    <m/>
    <m/>
    <m/>
    <m/>
  </r>
  <r>
    <n v="1213"/>
    <x v="15"/>
    <s v="Radiology Technician"/>
    <s v="HSS/Q0201"/>
    <s v="Radiology Technician"/>
    <n v="4"/>
    <m/>
    <m/>
    <m/>
    <n v="14"/>
    <m/>
    <n v="14"/>
    <n v="1"/>
    <s v="12th Class in Science or NSQF Level 3 X  ray Technician with 2 years of experience in the field"/>
    <n v="395"/>
    <n v="445"/>
    <n v="840"/>
    <m/>
    <m/>
    <m/>
    <m/>
    <n v="660"/>
    <s v="Yes"/>
    <m/>
    <s v="I"/>
    <m/>
    <m/>
    <m/>
    <m/>
    <m/>
    <s v="No"/>
    <m/>
    <x v="3"/>
    <m/>
    <m/>
    <m/>
    <m/>
  </r>
  <r>
    <n v="1214"/>
    <x v="15"/>
    <s v="Refractionist"/>
    <s v="HSS/Q3002"/>
    <s v="Refractionist"/>
    <n v="4"/>
    <m/>
    <m/>
    <m/>
    <n v="16"/>
    <m/>
    <n v="16"/>
    <n v="1"/>
    <s v="12th Class in Science Or Level 3 Vision technician with minimum three year of experience"/>
    <m/>
    <m/>
    <n v="1200"/>
    <m/>
    <m/>
    <m/>
    <m/>
    <m/>
    <m/>
    <m/>
    <s v="I"/>
    <m/>
    <m/>
    <m/>
    <m/>
    <m/>
    <s v="No"/>
    <m/>
    <x v="4"/>
    <m/>
    <m/>
    <m/>
    <m/>
  </r>
  <r>
    <n v="1215"/>
    <x v="15"/>
    <s v="Speech Audio Therapy Assistant"/>
    <s v="HSS/Q7601"/>
    <s v="Speech Audio Therapy Assistant"/>
    <n v="4"/>
    <m/>
    <m/>
    <m/>
    <n v="5"/>
    <m/>
    <n v="5"/>
    <n v="1"/>
    <s v="12th Class"/>
    <m/>
    <m/>
    <n v="1000"/>
    <m/>
    <m/>
    <m/>
    <m/>
    <m/>
    <m/>
    <m/>
    <s v="II"/>
    <m/>
    <m/>
    <m/>
    <m/>
    <m/>
    <s v="No"/>
    <m/>
    <x v="4"/>
    <m/>
    <m/>
    <m/>
    <m/>
  </r>
  <r>
    <n v="1216"/>
    <x v="15"/>
    <s v="Vision Technician"/>
    <s v="HSS/Q3001"/>
    <s v="Vision Technician"/>
    <n v="3"/>
    <m/>
    <m/>
    <m/>
    <n v="12"/>
    <m/>
    <n v="12"/>
    <n v="1"/>
    <s v="12th Class, Preferably in Science , but 10th Class is also considered in certain"/>
    <n v="110"/>
    <n v="315"/>
    <n v="425"/>
    <m/>
    <m/>
    <m/>
    <m/>
    <m/>
    <s v="Yes"/>
    <s v="Yes"/>
    <s v="I"/>
    <s v="C"/>
    <s v="Yes"/>
    <s v="Yes"/>
    <m/>
    <m/>
    <s v="Yes"/>
    <m/>
    <x v="3"/>
    <m/>
    <m/>
    <m/>
    <m/>
  </r>
  <r>
    <n v="1217"/>
    <x v="15"/>
    <s v="X- ray Technician"/>
    <s v="HSS/Q0701"/>
    <s v="X- ray Technician"/>
    <n v="3"/>
    <m/>
    <m/>
    <m/>
    <n v="14"/>
    <m/>
    <n v="14"/>
    <n v="1"/>
    <s v="12th Class, Preferably in Science , but 10th Class is also considered in certain"/>
    <n v="181"/>
    <n v="179"/>
    <n v="360"/>
    <m/>
    <m/>
    <m/>
    <n v="240"/>
    <m/>
    <s v="Yes"/>
    <m/>
    <s v="I"/>
    <m/>
    <m/>
    <m/>
    <s v="Cat 1 (Phase 1)"/>
    <m/>
    <s v="No"/>
    <m/>
    <x v="26"/>
    <m/>
    <m/>
    <m/>
    <m/>
  </r>
  <r>
    <n v="1218"/>
    <x v="15"/>
    <s v="Geriatric Aide"/>
    <s v="HSS/Q6001"/>
    <s v="Geriatric Aide"/>
    <n v="5"/>
    <m/>
    <m/>
    <m/>
    <n v="8"/>
    <m/>
    <n v="8"/>
    <n v="1"/>
    <s v="Class X_x000a__x000a_Or_x000a__x000a_NSQF level 4 certified Home Health Aide or General Duty Assistant with 1 year of working experience_x000a_"/>
    <n v="210"/>
    <n v="270"/>
    <n v="480"/>
    <m/>
    <m/>
    <m/>
    <n v="120"/>
    <m/>
    <s v="Yes"/>
    <m/>
    <s v="II"/>
    <s v="B"/>
    <m/>
    <m/>
    <m/>
    <m/>
    <s v="No"/>
    <d v="2017-09-13T00:00:00"/>
    <x v="46"/>
    <m/>
    <m/>
    <m/>
    <m/>
  </r>
  <r>
    <n v="1219"/>
    <x v="15"/>
    <s v="Hospital Front Desk Coordinator"/>
    <s v="HSS/Q6101"/>
    <s v="Hospital Front Desk Coordinator"/>
    <n v="4"/>
    <m/>
    <m/>
    <m/>
    <n v="7"/>
    <m/>
    <n v="7"/>
    <n v="1"/>
    <s v="Class XII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0"/>
    <x v="15"/>
    <s v="Patient Relations Associate"/>
    <s v="HSS/Q6102"/>
    <s v="Patient Relations Associate"/>
    <n v="5"/>
    <m/>
    <m/>
    <m/>
    <n v="9"/>
    <m/>
    <n v="9"/>
    <n v="1"/>
    <s v="Graduate in any stream_x000a_Or_x000a_NSQF Level 4 Hospital Front Desk Executive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1"/>
    <x v="15"/>
    <s v="Assistant Duty Manager - Patient Relation Services"/>
    <s v="HSS/Q6103"/>
    <s v="Assistant Duty Manager - Patient Relation Services"/>
    <n v="6"/>
    <m/>
    <m/>
    <m/>
    <n v="7"/>
    <m/>
    <n v="7"/>
    <n v="1"/>
    <s v="Graduate with 1 year of experience in administration role _x000a_Or_x000a_HSSC NSQF Certified level 5 Patient Relation Assosciate or Service Professionals  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2"/>
    <x v="15"/>
    <s v=" Duty Manager - Patient Relation Services"/>
    <s v="HSS/Q6104"/>
    <s v=" Duty Manager - Patient Relation Services"/>
    <n v="7"/>
    <m/>
    <m/>
    <m/>
    <n v="8"/>
    <m/>
    <n v="8"/>
    <n v="1"/>
    <s v="Graduate with 2 year of experience in administration role  Or HSSC NSQF Certified level 6 Assistant  Duty Manager  NSQF Level 6 or Service Professionals 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3"/>
    <x v="15"/>
    <s v="Radiation Therapy Technologist "/>
    <s v="HSS/Q0601"/>
    <s v="Radiation Therapy Technologist "/>
    <n v="5"/>
    <m/>
    <m/>
    <m/>
    <n v="9"/>
    <m/>
    <n v="9"/>
    <n v="1"/>
    <s v="10+2 with science stream_x000a_Or_x000a_Level 4 Radiology Technician with experience of minimum 2 years_x000a__x000a_"/>
    <m/>
    <m/>
    <m/>
    <m/>
    <m/>
    <m/>
    <m/>
    <m/>
    <m/>
    <m/>
    <s v="I"/>
    <s v="C"/>
    <m/>
    <m/>
    <m/>
    <m/>
    <s v="No"/>
    <d v="2017-12-06T00:00:00"/>
    <x v="2"/>
    <m/>
    <m/>
    <m/>
    <m/>
  </r>
  <r>
    <n v="1224"/>
    <x v="16"/>
    <s v="Assistant Technician-Drilling (Oil &amp; Gas)"/>
    <s v="HYC/Q0101"/>
    <s v="Assistant Technician-Drilling (Oil &amp; Gas)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m/>
    <d v="2017-10-25T00:00:00"/>
    <x v="17"/>
    <m/>
    <m/>
    <m/>
    <m/>
  </r>
  <r>
    <n v="1225"/>
    <x v="16"/>
    <s v="Assistant Technician-Production (Oil &amp; Gas)"/>
    <s v="HYC/Q0102"/>
    <s v="Assistant Technician-Production (Oil &amp; Gas)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m/>
    <d v="2017-10-25T00:00:00"/>
    <x v="17"/>
    <m/>
    <m/>
    <m/>
    <m/>
  </r>
  <r>
    <n v="1226"/>
    <x v="16"/>
    <s v="Retail Outlet Attendant (Oil &amp; Gas)"/>
    <s v="HYC/Q3101"/>
    <s v="Retail Outlet Attendant (Oil &amp; Gas)"/>
    <n v="4"/>
    <m/>
    <m/>
    <m/>
    <n v="4"/>
    <m/>
    <n v="4"/>
    <n v="1"/>
    <s v="Class X, Preferably"/>
    <m/>
    <m/>
    <m/>
    <m/>
    <m/>
    <m/>
    <m/>
    <m/>
    <m/>
    <s v="Yes"/>
    <m/>
    <m/>
    <m/>
    <s v="*May be added from 1-Apr-2018; 9th SC"/>
    <m/>
    <m/>
    <m/>
    <d v="2017-10-25T00:00:00"/>
    <x v="0"/>
    <m/>
    <m/>
    <m/>
    <m/>
  </r>
  <r>
    <n v="1227"/>
    <x v="16"/>
    <s v="Retail Outlet Supervisor (Oil &amp; Gas)"/>
    <s v="HYC/Q3102"/>
    <s v="Retail Outlet Supervisor (Oil &amp; Gas)"/>
    <n v="5"/>
    <m/>
    <m/>
    <m/>
    <n v="7"/>
    <m/>
    <n v="7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28"/>
    <x v="16"/>
    <s v="LPG Delivery Personnel"/>
    <s v="HYC/Q3201"/>
    <s v="LPG Delivery Personnel"/>
    <n v="4"/>
    <m/>
    <m/>
    <m/>
    <n v="4"/>
    <m/>
    <n v="4"/>
    <n v="1"/>
    <s v="Class X, Preferably"/>
    <m/>
    <m/>
    <m/>
    <m/>
    <m/>
    <m/>
    <m/>
    <m/>
    <m/>
    <s v="Yes"/>
    <m/>
    <m/>
    <m/>
    <s v="*May be added from 1-Apr-2018; 9th SC"/>
    <m/>
    <m/>
    <m/>
    <d v="2017-10-25T00:00:00"/>
    <x v="0"/>
    <m/>
    <m/>
    <m/>
    <m/>
  </r>
  <r>
    <n v="1229"/>
    <x v="16"/>
    <s v="LPG Supervisor"/>
    <s v="HYC/Q3202"/>
    <s v="LPG Supervisor"/>
    <n v="5"/>
    <m/>
    <m/>
    <m/>
    <n v="7"/>
    <m/>
    <n v="7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30"/>
    <x v="16"/>
    <s v="Tank Lorry Driver-Petroleum Products"/>
    <s v="HYC/Q3301"/>
    <s v="Tank Lorry Driver-Petroleum Products"/>
    <n v="4"/>
    <m/>
    <m/>
    <m/>
    <n v="5"/>
    <m/>
    <n v="5"/>
    <n v="1"/>
    <s v="Class VIII, Preferably"/>
    <m/>
    <m/>
    <m/>
    <m/>
    <m/>
    <m/>
    <m/>
    <m/>
    <m/>
    <s v="Yes"/>
    <m/>
    <m/>
    <m/>
    <m/>
    <m/>
    <m/>
    <m/>
    <d v="2017-10-25T00:00:00"/>
    <x v="0"/>
    <m/>
    <m/>
    <m/>
    <m/>
  </r>
  <r>
    <n v="1231"/>
    <x v="16"/>
    <s v="Industrial Electrician (Oil &amp; Gas)"/>
    <s v="HYC/Q6101"/>
    <s v="Industrial Electrician (Oil &amp; Gas)"/>
    <n v="4"/>
    <m/>
    <m/>
    <m/>
    <n v="4"/>
    <m/>
    <n v="4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32"/>
    <x v="16"/>
    <s v="Pipe Fitter – City Gas Distribution"/>
    <s v="HYC/Q6102"/>
    <s v="Pipe Fitter – City Gas Distribution"/>
    <n v="4"/>
    <m/>
    <m/>
    <m/>
    <n v="4"/>
    <m/>
    <n v="4"/>
    <n v="1"/>
    <s v="Class X, Preferably"/>
    <m/>
    <m/>
    <m/>
    <m/>
    <m/>
    <m/>
    <m/>
    <m/>
    <m/>
    <s v="Yes"/>
    <m/>
    <m/>
    <m/>
    <m/>
    <m/>
    <m/>
    <m/>
    <d v="2017-10-25T00:00:00"/>
    <x v="0"/>
    <m/>
    <m/>
    <m/>
    <m/>
  </r>
  <r>
    <n v="1233"/>
    <x v="16"/>
    <s v="Pipe Fitter (Oil &amp; Gas)"/>
    <s v="HYC/Q6103"/>
    <s v="Pipe Fitter (Oil &amp; Gas)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m/>
    <d v="2017-10-25T00:00:00"/>
    <x v="0"/>
    <m/>
    <m/>
    <m/>
    <m/>
  </r>
  <r>
    <n v="1234"/>
    <x v="16"/>
    <s v="Industrial Welder (Oil &amp; Gas)"/>
    <s v="HYC/Q9101"/>
    <s v="Industrial Welder (Oil &amp; Gas)"/>
    <n v="4"/>
    <m/>
    <m/>
    <m/>
    <n v="6"/>
    <m/>
    <n v="6"/>
    <n v="1"/>
    <s v="Class X, Preferably"/>
    <m/>
    <m/>
    <m/>
    <m/>
    <m/>
    <m/>
    <m/>
    <m/>
    <m/>
    <m/>
    <m/>
    <m/>
    <m/>
    <m/>
    <m/>
    <m/>
    <m/>
    <d v="2017-10-25T00:00:00"/>
    <x v="0"/>
    <m/>
    <m/>
    <m/>
    <m/>
  </r>
  <r>
    <n v="1235"/>
    <x v="16"/>
    <s v="LPG Mechanic"/>
    <s v="HYC/Q3401"/>
    <s v="LPG Mechanic"/>
    <n v="4"/>
    <m/>
    <m/>
    <m/>
    <n v="4"/>
    <m/>
    <n v="4"/>
    <n v="1"/>
    <s v="Class X"/>
    <m/>
    <m/>
    <m/>
    <m/>
    <m/>
    <m/>
    <m/>
    <m/>
    <m/>
    <m/>
    <m/>
    <m/>
    <m/>
    <m/>
    <m/>
    <m/>
    <m/>
    <d v="2017-12-06T00:00:00"/>
    <x v="8"/>
    <m/>
    <m/>
    <m/>
    <m/>
  </r>
  <r>
    <n v="1236"/>
    <x v="17"/>
    <s v="Backhoe Loader Operator"/>
    <s v="IES/Q0101"/>
    <s v="Backhoe Loader Operator"/>
    <n v="4"/>
    <m/>
    <m/>
    <m/>
    <n v="4"/>
    <m/>
    <n v="4"/>
    <n v="1"/>
    <s v="8th Class ,Preferably"/>
    <n v="60"/>
    <n v="150"/>
    <n v="210"/>
    <m/>
    <m/>
    <m/>
    <m/>
    <m/>
    <s v="Yes"/>
    <s v="Yes"/>
    <s v="I"/>
    <s v="C"/>
    <s v="Yes"/>
    <s v="Yes"/>
    <m/>
    <s v="CEQ103"/>
    <s v="Yes"/>
    <m/>
    <x v="4"/>
    <m/>
    <m/>
    <m/>
    <m/>
  </r>
  <r>
    <n v="1237"/>
    <x v="17"/>
    <s v="Compactor Operator"/>
    <s v="IES/Q0106"/>
    <s v="Compactor Operator"/>
    <n v="4"/>
    <m/>
    <m/>
    <m/>
    <n v="4"/>
    <m/>
    <n v="4"/>
    <n v="1"/>
    <s v="8th Class ,Preferably"/>
    <m/>
    <m/>
    <n v="208"/>
    <m/>
    <m/>
    <m/>
    <m/>
    <m/>
    <m/>
    <m/>
    <s v="I"/>
    <m/>
    <m/>
    <m/>
    <m/>
    <m/>
    <s v="Yes"/>
    <m/>
    <x v="4"/>
    <m/>
    <m/>
    <m/>
    <m/>
  </r>
  <r>
    <n v="1238"/>
    <x v="17"/>
    <s v="Concrete Pump Operator"/>
    <s v="IES/Q0107"/>
    <s v="Concrete Pump Operator"/>
    <n v="4"/>
    <m/>
    <m/>
    <m/>
    <n v="4"/>
    <m/>
    <n v="4"/>
    <n v="1"/>
    <s v="8th Class ,Preferably"/>
    <n v="57"/>
    <n v="135"/>
    <n v="192"/>
    <m/>
    <m/>
    <m/>
    <m/>
    <m/>
    <s v="Yes"/>
    <m/>
    <s v="I"/>
    <m/>
    <m/>
    <m/>
    <s v="Addl Ready"/>
    <m/>
    <s v="Yes"/>
    <m/>
    <x v="4"/>
    <m/>
    <m/>
    <m/>
    <m/>
  </r>
  <r>
    <n v="1239"/>
    <x v="17"/>
    <s v="Crawler Crane Operator"/>
    <s v="IES/Q0110"/>
    <s v="Crawler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203"/>
    <s v="Yes"/>
    <m/>
    <x v="4"/>
    <m/>
    <m/>
    <m/>
    <m/>
  </r>
  <r>
    <n v="1240"/>
    <x v="17"/>
    <s v="Excavator Operator"/>
    <s v="IES/Q0103"/>
    <s v="Excavator Operator"/>
    <n v="4"/>
    <m/>
    <m/>
    <m/>
    <n v="4"/>
    <m/>
    <n v="4"/>
    <n v="1"/>
    <s v="10th Class  Valid Driving License "/>
    <n v="60"/>
    <n v="150"/>
    <n v="210"/>
    <m/>
    <m/>
    <m/>
    <m/>
    <m/>
    <s v="Yes"/>
    <s v="Yes"/>
    <s v="I"/>
    <s v="C"/>
    <s v="Yes"/>
    <s v="Yes"/>
    <m/>
    <s v="CEQ104"/>
    <s v="Yes"/>
    <m/>
    <x v="4"/>
    <m/>
    <m/>
    <m/>
    <m/>
  </r>
  <r>
    <n v="1241"/>
    <x v="17"/>
    <s v="Hydra Crane Operator"/>
    <s v="IES/Q0108"/>
    <s v="Hydra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102"/>
    <s v="Yes"/>
    <m/>
    <x v="4"/>
    <m/>
    <m/>
    <m/>
    <m/>
  </r>
  <r>
    <n v="1242"/>
    <x v="17"/>
    <s v="Junior Backhoe Operator"/>
    <s v="IES/Q0102"/>
    <s v="Junior Backhoe Operator"/>
    <n v="3"/>
    <m/>
    <m/>
    <m/>
    <n v="4"/>
    <m/>
    <n v="4"/>
    <n v="1"/>
    <s v="8th Class ,Preferably"/>
    <n v="40"/>
    <n v="110"/>
    <n v="150"/>
    <m/>
    <m/>
    <m/>
    <m/>
    <m/>
    <s v="Yes"/>
    <s v="Yes"/>
    <s v="I"/>
    <s v="C"/>
    <s v="Yes"/>
    <s v="Yes"/>
    <m/>
    <m/>
    <s v="Yes"/>
    <m/>
    <x v="4"/>
    <m/>
    <m/>
    <m/>
    <m/>
  </r>
  <r>
    <n v="1243"/>
    <x v="17"/>
    <s v="Junior Excavator Operator"/>
    <s v="IES/Q0104"/>
    <s v="Junior Excavator Operator"/>
    <n v="3"/>
    <m/>
    <m/>
    <m/>
    <n v="4"/>
    <m/>
    <n v="4"/>
    <n v="1"/>
    <s v="8th Class ,Preferably"/>
    <n v="60"/>
    <n v="110"/>
    <n v="170"/>
    <m/>
    <m/>
    <m/>
    <m/>
    <m/>
    <s v="Yes"/>
    <s v="Yes"/>
    <s v="I"/>
    <s v="C"/>
    <s v="Yes"/>
    <s v="Yes"/>
    <m/>
    <m/>
    <s v="Yes"/>
    <m/>
    <x v="4"/>
    <m/>
    <m/>
    <m/>
    <m/>
  </r>
  <r>
    <n v="1244"/>
    <x v="17"/>
    <s v="Junior Mechanic – Elec/Electronics/ Instruments"/>
    <s v="IES/Q1106"/>
    <s v="Junior Mechanic – Elec/Electronics/ Instruments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5"/>
    <x v="17"/>
    <s v="Junior Mechanic (Engine)"/>
    <s v="IES/Q1102"/>
    <s v="Junior Mechanic (Engine)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6"/>
    <x v="17"/>
    <s v="Junior Mechanic (Hydraulic)"/>
    <s v="IES/Q1104"/>
    <s v="Junior Mechanic (Hydraulic)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7"/>
    <x v="17"/>
    <s v="Junior Operator Crane"/>
    <s v="IES/Q0111"/>
    <s v="Junior Operator Crane"/>
    <n v="3"/>
    <m/>
    <m/>
    <m/>
    <n v="4"/>
    <m/>
    <n v="4"/>
    <n v="1"/>
    <s v="8th Class ,Preferably"/>
    <n v="40"/>
    <n v="110"/>
    <n v="150"/>
    <m/>
    <m/>
    <m/>
    <m/>
    <m/>
    <s v="Yes"/>
    <s v="Yes"/>
    <s v="I"/>
    <s v="C"/>
    <s v="Yes"/>
    <s v="Yes"/>
    <m/>
    <m/>
    <s v="Yes"/>
    <m/>
    <x v="4"/>
    <m/>
    <m/>
    <m/>
    <m/>
  </r>
  <r>
    <n v="1248"/>
    <x v="17"/>
    <s v="Mechanic (Electrical/Electronics/Instrumentation)"/>
    <s v="IES/Q1105"/>
    <s v="Mechanic (Electrical/Electronics/Instrumentation)"/>
    <n v="4"/>
    <m/>
    <m/>
    <m/>
    <n v="3"/>
    <m/>
    <n v="3"/>
    <n v="1"/>
    <s v="ITI/Diploma in Electrical/Electronic/Instrumentation, Preferably"/>
    <m/>
    <m/>
    <n v="120"/>
    <m/>
    <m/>
    <m/>
    <m/>
    <m/>
    <m/>
    <m/>
    <s v="I"/>
    <m/>
    <m/>
    <m/>
    <m/>
    <s v="CEQ101, CEQ102"/>
    <s v="Yes"/>
    <m/>
    <x v="4"/>
    <m/>
    <m/>
    <m/>
    <m/>
  </r>
  <r>
    <n v="1249"/>
    <x v="17"/>
    <s v="Mechanic (Engine)"/>
    <s v="IES/Q1101"/>
    <s v="Mechanic (Engine)"/>
    <n v="4"/>
    <m/>
    <m/>
    <m/>
    <n v="3"/>
    <m/>
    <n v="3"/>
    <n v="1"/>
    <s v="Preferably ITI/ Diploma in Diesel Engine Mechanic"/>
    <n v="36"/>
    <n v="84"/>
    <n v="120"/>
    <m/>
    <m/>
    <m/>
    <m/>
    <m/>
    <s v="Yes"/>
    <m/>
    <s v="I"/>
    <m/>
    <m/>
    <m/>
    <m/>
    <s v="CEQ101, CEQ102"/>
    <s v="Yes"/>
    <m/>
    <x v="4"/>
    <m/>
    <m/>
    <m/>
    <m/>
  </r>
  <r>
    <n v="1250"/>
    <x v="17"/>
    <s v="Mechanic (Hydraulic)"/>
    <s v="IES/Q1103"/>
    <s v="Mechanic (Hydraulic)"/>
    <n v="4"/>
    <m/>
    <m/>
    <m/>
    <n v="3"/>
    <m/>
    <n v="3"/>
    <n v="1"/>
    <s v="Preferably ITI/ Diploma in Hydraulic Mechanic"/>
    <m/>
    <m/>
    <n v="120"/>
    <m/>
    <m/>
    <m/>
    <m/>
    <m/>
    <m/>
    <m/>
    <s v="I"/>
    <m/>
    <m/>
    <m/>
    <m/>
    <s v="CEQ101, CEQ102"/>
    <s v="Yes"/>
    <m/>
    <x v="4"/>
    <m/>
    <m/>
    <m/>
    <m/>
  </r>
  <r>
    <n v="1251"/>
    <x v="17"/>
    <s v="Supervisor (Plant &amp; Machinery)"/>
    <s v="IES/Q0201"/>
    <s v="Supervisor (Plant &amp; Machinery)"/>
    <n v="7"/>
    <m/>
    <m/>
    <m/>
    <n v="4"/>
    <m/>
    <n v="4"/>
    <n v="1"/>
    <s v="Preferably Diploma in Mechanical/ Automobile Engineering"/>
    <m/>
    <m/>
    <n v="120"/>
    <m/>
    <m/>
    <m/>
    <m/>
    <m/>
    <m/>
    <m/>
    <s v="I"/>
    <m/>
    <m/>
    <m/>
    <m/>
    <m/>
    <s v="Yes"/>
    <m/>
    <x v="4"/>
    <m/>
    <m/>
    <m/>
    <m/>
  </r>
  <r>
    <n v="1252"/>
    <x v="17"/>
    <s v="Supervisor Maintenance (Infrastructure Equipment)"/>
    <s v="IES/Q1201"/>
    <s v="Supervisor Maintenance (Infrastructure Equipment)"/>
    <n v="7"/>
    <m/>
    <m/>
    <m/>
    <n v="3"/>
    <m/>
    <n v="3"/>
    <n v="1"/>
    <s v="Preferably Diploma in Mechanical/ Electrical/ Automobile Engineering"/>
    <m/>
    <m/>
    <n v="120"/>
    <m/>
    <m/>
    <m/>
    <m/>
    <m/>
    <m/>
    <m/>
    <s v="I"/>
    <m/>
    <m/>
    <m/>
    <m/>
    <m/>
    <s v="Yes"/>
    <m/>
    <x v="4"/>
    <m/>
    <m/>
    <m/>
    <m/>
  </r>
  <r>
    <n v="1253"/>
    <x v="17"/>
    <s v="Tyre Mounted Crane Operator"/>
    <s v="IES/Q0109"/>
    <s v="Tyre Mounted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203"/>
    <s v="Yes"/>
    <m/>
    <x v="4"/>
    <m/>
    <m/>
    <m/>
    <m/>
  </r>
  <r>
    <n v="1254"/>
    <x v="17"/>
    <s v="Wheel Loader Operator"/>
    <s v="IES/Q0105"/>
    <s v="Wheel Loader Operator"/>
    <n v="4"/>
    <m/>
    <m/>
    <m/>
    <n v="4"/>
    <m/>
    <n v="4"/>
    <n v="1"/>
    <s v="8th Class ,Preferably"/>
    <m/>
    <m/>
    <n v="208"/>
    <m/>
    <m/>
    <m/>
    <m/>
    <m/>
    <m/>
    <m/>
    <s v="I"/>
    <m/>
    <m/>
    <m/>
    <m/>
    <m/>
    <s v="Yes"/>
    <m/>
    <x v="4"/>
    <m/>
    <m/>
    <m/>
    <m/>
  </r>
  <r>
    <n v="1255"/>
    <x v="17"/>
    <s v="Crusher Operator"/>
    <s v="IES/Q0112"/>
    <s v="Crush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47"/>
    <m/>
    <m/>
    <m/>
    <m/>
  </r>
  <r>
    <n v="1256"/>
    <x v="17"/>
    <s v="Junior Crusher  Operator"/>
    <s v="IES/Q0113"/>
    <s v="Junior Crusher  Operator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47"/>
    <m/>
    <m/>
    <m/>
    <m/>
  </r>
  <r>
    <n v="1257"/>
    <x v="17"/>
    <s v="Hot Mix Plant Operator"/>
    <s v="IES/Q0114"/>
    <s v="Hot Mix Plant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58"/>
    <x v="17"/>
    <s v="Junior Hot Mix Plant Operator"/>
    <s v="IES/Q0115"/>
    <s v="Junior Hot Mix Plant Operator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17"/>
    <m/>
    <m/>
    <m/>
    <m/>
  </r>
  <r>
    <n v="1259"/>
    <x v="17"/>
    <s v="Batching Plant Operator"/>
    <s v="IES/Q0116"/>
    <s v="Batching Plant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0"/>
    <x v="17"/>
    <s v="Junior  Batching Plant Operator"/>
    <s v="IES/Q0117"/>
    <s v="Junior  Batching Plant Operator"/>
    <n v="3"/>
    <m/>
    <m/>
    <m/>
    <n v="4"/>
    <m/>
    <n v="4"/>
    <n v="1"/>
    <s v="8th Class, Preferably"/>
    <n v="40"/>
    <n v="110"/>
    <n v="150"/>
    <m/>
    <m/>
    <m/>
    <m/>
    <m/>
    <s v="Yes"/>
    <s v="Yes"/>
    <s v="I"/>
    <s v="C"/>
    <s v="Yes"/>
    <s v="Yes"/>
    <m/>
    <m/>
    <s v="Yes"/>
    <m/>
    <x v="17"/>
    <m/>
    <m/>
    <m/>
    <m/>
  </r>
  <r>
    <n v="1261"/>
    <x v="17"/>
    <s v="Transit Mixer Operator"/>
    <s v="IES/Q0118"/>
    <s v="Transit Mix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2"/>
    <x v="17"/>
    <s v="Junior Transit Mixer Operator"/>
    <s v="IES/Q0119"/>
    <s v="Junior Transit Mixer Operator"/>
    <n v="3"/>
    <m/>
    <m/>
    <m/>
    <n v="4"/>
    <m/>
    <n v="4"/>
    <n v="1"/>
    <s v="8th Class, Preferably"/>
    <n v="40"/>
    <n v="110"/>
    <n v="150"/>
    <m/>
    <m/>
    <m/>
    <m/>
    <m/>
    <s v="Yes"/>
    <s v="Yes"/>
    <s v="I"/>
    <s v="C"/>
    <s v="Yes"/>
    <s v="Yes"/>
    <m/>
    <m/>
    <s v="Yes"/>
    <m/>
    <x v="17"/>
    <m/>
    <m/>
    <m/>
    <m/>
  </r>
  <r>
    <n v="1263"/>
    <x v="17"/>
    <s v="Paver Operator"/>
    <s v="IES/Q0120"/>
    <s v="Pav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4"/>
    <x v="17"/>
    <s v="Junior Paver Operator/ Screed man"/>
    <s v="IES/Q0121"/>
    <s v="Junior Paver Operator/ Screed man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17"/>
    <m/>
    <m/>
    <m/>
    <m/>
  </r>
  <r>
    <n v="1265"/>
    <x v="18"/>
    <s v="Industrial Automation Specialist"/>
    <s v="IAS/Q8005"/>
    <s v="Industrial Automation Specialist"/>
    <n v="5"/>
    <m/>
    <m/>
    <m/>
    <n v="4"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m/>
    <s v="No"/>
    <m/>
    <x v="48"/>
    <m/>
    <m/>
    <m/>
    <m/>
  </r>
  <r>
    <n v="1266"/>
    <x v="18"/>
    <s v="Building Automation Specialist"/>
    <s v="IAS/Q3006"/>
    <s v="Building Automation Specialist"/>
    <n v="5"/>
    <m/>
    <m/>
    <m/>
    <n v="7"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m/>
    <s v="No"/>
    <m/>
    <x v="48"/>
    <m/>
    <m/>
    <m/>
    <m/>
  </r>
  <r>
    <n v="1267"/>
    <x v="18"/>
    <s v="Calibration Technician(Thermal)"/>
    <s v="IAS/Q5001"/>
    <s v="Calibration Technician(Thermal)"/>
    <n v="4"/>
    <m/>
    <m/>
    <m/>
    <n v="7"/>
    <m/>
    <n v="7"/>
    <n v="1"/>
    <s v="B.Sc or Diploma in Instrumentation/Electrical/Electronics"/>
    <m/>
    <m/>
    <n v="200"/>
    <m/>
    <m/>
    <m/>
    <m/>
    <m/>
    <m/>
    <m/>
    <m/>
    <m/>
    <m/>
    <m/>
    <m/>
    <m/>
    <s v="No"/>
    <m/>
    <x v="48"/>
    <m/>
    <m/>
    <m/>
    <m/>
  </r>
  <r>
    <n v="1268"/>
    <x v="18"/>
    <s v="Junior Instrumentation Technician(Process Control)"/>
    <s v="IAS/Q3003"/>
    <s v="Junior Instrumentation Technician(Process Control)"/>
    <n v="3"/>
    <m/>
    <m/>
    <m/>
    <n v="5"/>
    <m/>
    <n v="5"/>
    <n v="1"/>
    <s v="12th pass"/>
    <m/>
    <m/>
    <n v="248"/>
    <m/>
    <m/>
    <m/>
    <m/>
    <m/>
    <m/>
    <m/>
    <m/>
    <m/>
    <m/>
    <m/>
    <m/>
    <m/>
    <s v="No"/>
    <m/>
    <x v="48"/>
    <m/>
    <m/>
    <m/>
    <m/>
  </r>
  <r>
    <n v="1269"/>
    <x v="18"/>
    <s v="Instrumentation Technician (Control Valves)"/>
    <s v="IAS/Q3001"/>
    <s v="Instrumentation Technician (Control Valves)"/>
    <n v="4"/>
    <m/>
    <m/>
    <m/>
    <n v="7"/>
    <m/>
    <n v="7"/>
    <n v="1"/>
    <s v="12th , Preferably ITI-Instrumentation/Electrical/Electronics"/>
    <m/>
    <m/>
    <n v="208"/>
    <m/>
    <m/>
    <m/>
    <m/>
    <m/>
    <m/>
    <m/>
    <m/>
    <m/>
    <m/>
    <m/>
    <m/>
    <m/>
    <s v="No"/>
    <m/>
    <x v="48"/>
    <m/>
    <m/>
    <m/>
    <m/>
  </r>
  <r>
    <n v="1270"/>
    <x v="19"/>
    <s v="Battery Anchorage Regulator"/>
    <s v="ISC/Q0202"/>
    <s v="Battery Anchorage Regulator"/>
    <n v="4"/>
    <m/>
    <m/>
    <m/>
    <n v="5"/>
    <m/>
    <n v="5"/>
    <n v="1"/>
    <s v="ITI Pass Diploma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1"/>
    <x v="19"/>
    <s v="Battery Operator"/>
    <s v="ISC/Q0201"/>
    <s v="Battery Operator"/>
    <n v="5"/>
    <m/>
    <m/>
    <m/>
    <n v="5"/>
    <m/>
    <n v="5"/>
    <n v="1"/>
    <s v="ITI Pass Diploma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2"/>
    <x v="19"/>
    <s v="Bearing maintenance"/>
    <s v="ISC/Q0906"/>
    <s v="Bearing maintenance"/>
    <n v="3"/>
    <m/>
    <m/>
    <m/>
    <n v="5"/>
    <m/>
    <n v="5"/>
    <n v="1"/>
    <s v="10th Class"/>
    <n v="80"/>
    <n v="22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73"/>
    <x v="19"/>
    <s v="Belt conveyor maintenance"/>
    <s v="ISC/Q0904"/>
    <s v="Belt conveyor maintenance"/>
    <n v="3"/>
    <m/>
    <m/>
    <m/>
    <n v="5"/>
    <m/>
    <n v="5"/>
    <n v="1"/>
    <s v="10th Class"/>
    <m/>
    <m/>
    <n v="190"/>
    <m/>
    <m/>
    <m/>
    <m/>
    <m/>
    <m/>
    <m/>
    <s v="I"/>
    <m/>
    <m/>
    <m/>
    <m/>
    <m/>
    <s v="No"/>
    <m/>
    <x v="4"/>
    <m/>
    <m/>
    <m/>
    <m/>
  </r>
  <r>
    <n v="1274"/>
    <x v="19"/>
    <s v="Cast House Junior  Operator"/>
    <s v="ISC/Q0406"/>
    <s v="Cast House Junior  Operator"/>
    <n v="2"/>
    <m/>
    <m/>
    <m/>
    <n v="4"/>
    <m/>
    <n v="4"/>
    <n v="1"/>
    <s v="Class 8th Pass , Class 10th Pass  and 18 years of age"/>
    <m/>
    <m/>
    <n v="150"/>
    <m/>
    <m/>
    <m/>
    <m/>
    <m/>
    <m/>
    <m/>
    <s v="I"/>
    <m/>
    <m/>
    <m/>
    <m/>
    <m/>
    <s v="No"/>
    <m/>
    <x v="11"/>
    <m/>
    <m/>
    <m/>
    <m/>
  </r>
  <r>
    <n v="1275"/>
    <x v="19"/>
    <s v="Cast House Senior Operator"/>
    <s v="ISC/Q0407"/>
    <s v="Cast House Senior Operator"/>
    <n v="4"/>
    <m/>
    <m/>
    <m/>
    <n v="5"/>
    <m/>
    <n v="5"/>
    <n v="1"/>
    <s v="Class 10th Pass, ITI Pass and 18 years of age"/>
    <m/>
    <m/>
    <n v="190"/>
    <m/>
    <m/>
    <m/>
    <m/>
    <m/>
    <m/>
    <m/>
    <s v="I"/>
    <m/>
    <m/>
    <m/>
    <m/>
    <m/>
    <s v="No"/>
    <m/>
    <x v="11"/>
    <m/>
    <m/>
    <m/>
    <m/>
  </r>
  <r>
    <n v="1276"/>
    <x v="19"/>
    <s v="Coil Packaging Operator: Rolling Mills"/>
    <s v="ISC/Q0702"/>
    <s v="Coil Packaging Operator: Rolling Mills"/>
    <n v="3"/>
    <m/>
    <m/>
    <m/>
    <n v="7"/>
    <m/>
    <n v="7"/>
    <n v="1"/>
    <s v="10th Class"/>
    <m/>
    <m/>
    <n v="190"/>
    <m/>
    <m/>
    <m/>
    <m/>
    <m/>
    <m/>
    <m/>
    <s v="I"/>
    <m/>
    <m/>
    <m/>
    <m/>
    <m/>
    <s v="No"/>
    <m/>
    <x v="4"/>
    <m/>
    <m/>
    <m/>
    <m/>
  </r>
  <r>
    <n v="1277"/>
    <x v="19"/>
    <s v="Control Room Operator"/>
    <s v="ISC/Q0409"/>
    <s v="Control Room Operator"/>
    <n v="5"/>
    <m/>
    <m/>
    <m/>
    <n v="3"/>
    <m/>
    <n v="3"/>
    <n v="1"/>
    <s v="ITI Pass/ Diploma in Engineering, B.E. / _x000a_B. Tech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8"/>
    <x v="19"/>
    <s v="Control Room Operator for Agglomeration"/>
    <s v="ISC/Q0301"/>
    <s v="Control Room Operator for Agglomeration"/>
    <n v="5"/>
    <m/>
    <m/>
    <m/>
    <n v="4"/>
    <m/>
    <n v="4"/>
    <n v="1"/>
    <s v="Diploma (Metallurgical / Mechanical) Pass,  _x000a_BE (Metallurgical / Mechanical) Pass and 18 years of age"/>
    <m/>
    <m/>
    <n v="250"/>
    <m/>
    <m/>
    <m/>
    <m/>
    <m/>
    <m/>
    <m/>
    <s v="I"/>
    <m/>
    <m/>
    <m/>
    <m/>
    <m/>
    <s v="No"/>
    <m/>
    <x v="11"/>
    <m/>
    <m/>
    <m/>
    <m/>
  </r>
  <r>
    <n v="1279"/>
    <x v="19"/>
    <s v="Conveyor and Other Bulk Material Handling Technician"/>
    <s v="ISC/Q0103"/>
    <s v="Conveyor and Other Bulk Material Handling Technician"/>
    <n v="3"/>
    <m/>
    <m/>
    <m/>
    <n v="3"/>
    <m/>
    <n v="3"/>
    <n v="1"/>
    <s v="10th Class"/>
    <m/>
    <m/>
    <m/>
    <m/>
    <m/>
    <m/>
    <m/>
    <m/>
    <m/>
    <m/>
    <m/>
    <m/>
    <m/>
    <m/>
    <m/>
    <m/>
    <s v="No"/>
    <m/>
    <x v="2"/>
    <m/>
    <m/>
    <m/>
    <m/>
  </r>
  <r>
    <n v="1280"/>
    <x v="19"/>
    <s v="Conveyor operation and maintenance"/>
    <s v="ISC/Q0902"/>
    <s v="Conveyor operation and maintenance"/>
    <n v="3"/>
    <m/>
    <m/>
    <m/>
    <n v="6"/>
    <m/>
    <n v="6"/>
    <n v="1"/>
    <s v="10th Class"/>
    <m/>
    <m/>
    <n v="270"/>
    <m/>
    <m/>
    <m/>
    <m/>
    <m/>
    <m/>
    <m/>
    <s v="I"/>
    <m/>
    <m/>
    <m/>
    <m/>
    <m/>
    <s v="No"/>
    <m/>
    <x v="4"/>
    <m/>
    <m/>
    <m/>
    <m/>
  </r>
  <r>
    <n v="1281"/>
    <x v="19"/>
    <s v="Dumper Operator"/>
    <s v="ISC/Q0403"/>
    <s v="Dumper Operator"/>
    <n v="4"/>
    <m/>
    <m/>
    <m/>
    <n v="5"/>
    <m/>
    <n v="5"/>
    <n v="1"/>
    <s v="8th Class, Driving Licence"/>
    <m/>
    <m/>
    <n v="190"/>
    <m/>
    <m/>
    <m/>
    <m/>
    <m/>
    <m/>
    <m/>
    <s v="I"/>
    <m/>
    <m/>
    <m/>
    <s v="Addl Ready"/>
    <m/>
    <s v="Yes"/>
    <m/>
    <x v="4"/>
    <s v="Tentative"/>
    <d v="2017-10-10T00:00:00"/>
    <m/>
    <m/>
  </r>
  <r>
    <n v="1282"/>
    <x v="19"/>
    <s v="EOT/ Overhead crane operator"/>
    <s v="ISC/Q0901"/>
    <s v="EOT/ Overhead crane operator"/>
    <n v="3"/>
    <m/>
    <m/>
    <m/>
    <n v="4"/>
    <m/>
    <n v="4"/>
    <n v="1"/>
    <s v="10th Class"/>
    <n v="66"/>
    <n v="206"/>
    <n v="272"/>
    <m/>
    <m/>
    <m/>
    <m/>
    <m/>
    <s v="Yes"/>
    <m/>
    <s v="I"/>
    <m/>
    <m/>
    <m/>
    <s v="Addl Ready"/>
    <m/>
    <s v="Yes"/>
    <m/>
    <x v="4"/>
    <m/>
    <m/>
    <m/>
    <m/>
  </r>
  <r>
    <n v="1283"/>
    <x v="19"/>
    <s v="Excavator Operator"/>
    <s v="ISC/Q0404"/>
    <s v="Excavator Operator"/>
    <n v="3"/>
    <m/>
    <m/>
    <m/>
    <n v="5"/>
    <m/>
    <n v="5"/>
    <n v="1"/>
    <s v="10th Class  Valid Driving License "/>
    <m/>
    <m/>
    <n v="300"/>
    <m/>
    <m/>
    <m/>
    <m/>
    <m/>
    <m/>
    <m/>
    <s v="I"/>
    <m/>
    <m/>
    <m/>
    <m/>
    <m/>
    <s v="No"/>
    <m/>
    <x v="4"/>
    <m/>
    <m/>
    <m/>
    <m/>
  </r>
  <r>
    <n v="1284"/>
    <x v="19"/>
    <s v="Fitter - Instrumentation"/>
    <s v="ISC/Q1102"/>
    <s v="Fitter - Instrumentation"/>
    <n v="3"/>
    <m/>
    <m/>
    <m/>
    <n v="4"/>
    <m/>
    <n v="4"/>
    <n v="1"/>
    <s v="10th Class (Science) "/>
    <n v="70"/>
    <n v="23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85"/>
    <x v="19"/>
    <s v="Fitter &amp; Maintenance Water Cooling"/>
    <s v="ISC/Q0820"/>
    <s v="Fitter &amp; Maintenance Water Cooling"/>
    <n v="4"/>
    <m/>
    <m/>
    <m/>
    <n v="5"/>
    <m/>
    <n v="5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286"/>
    <x v="19"/>
    <s v="Fitter : Hydraulic &amp; Pneumatic System"/>
    <s v="ISC/Q0903"/>
    <s v="Fitter : Hydraulic &amp; Pneumatic System"/>
    <n v="4"/>
    <m/>
    <m/>
    <m/>
    <n v="6"/>
    <m/>
    <n v="6"/>
    <n v="1"/>
    <s v="ITI "/>
    <m/>
    <m/>
    <n v="500"/>
    <m/>
    <m/>
    <m/>
    <m/>
    <m/>
    <m/>
    <m/>
    <s v="I"/>
    <s v="B"/>
    <m/>
    <m/>
    <m/>
    <m/>
    <s v="No"/>
    <m/>
    <x v="4"/>
    <m/>
    <m/>
    <m/>
    <m/>
  </r>
  <r>
    <n v="1287"/>
    <x v="19"/>
    <s v="Fitter : Levelling , alignment , balancing"/>
    <s v="ISC/Q0905"/>
    <s v="Fitter : Levelling , alignment , balancing"/>
    <n v="3"/>
    <m/>
    <m/>
    <m/>
    <n v="5"/>
    <m/>
    <n v="5"/>
    <n v="1"/>
    <s v="10th Class"/>
    <n v="100"/>
    <n v="230"/>
    <n v="330"/>
    <m/>
    <m/>
    <m/>
    <m/>
    <m/>
    <s v="Yes"/>
    <s v="Yes"/>
    <s v="I"/>
    <s v="A"/>
    <s v="Yes"/>
    <s v="Yes"/>
    <m/>
    <m/>
    <s v="Yes"/>
    <m/>
    <x v="4"/>
    <m/>
    <m/>
    <m/>
    <m/>
  </r>
  <r>
    <n v="1288"/>
    <x v="19"/>
    <s v="Fitter Electrical Assembly"/>
    <s v="ISC/Q1001"/>
    <s v="Fitter Electrical Assembly"/>
    <n v="3"/>
    <m/>
    <m/>
    <m/>
    <n v="9"/>
    <m/>
    <n v="9"/>
    <n v="1"/>
    <s v="12th Class (Science)/ ITI"/>
    <n v="75"/>
    <n v="235"/>
    <n v="310"/>
    <m/>
    <m/>
    <m/>
    <m/>
    <m/>
    <s v="Yes"/>
    <s v="Yes"/>
    <s v="I"/>
    <s v="A"/>
    <s v="Yes"/>
    <s v="Yes"/>
    <m/>
    <m/>
    <s v="Yes"/>
    <m/>
    <x v="4"/>
    <m/>
    <m/>
    <m/>
    <m/>
  </r>
  <r>
    <n v="1289"/>
    <x v="19"/>
    <s v="Fitter Electronic Assembly"/>
    <s v="ISC/Q1101"/>
    <s v="Fitter Electronic Assembly"/>
    <n v="3"/>
    <m/>
    <m/>
    <m/>
    <n v="3"/>
    <m/>
    <n v="3"/>
    <n v="1"/>
    <s v="12th Class (Science)/ ITI  "/>
    <n v="80"/>
    <n v="22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90"/>
    <x v="19"/>
    <s v="Fitter: Heating Insulation"/>
    <s v="ISC/Q0819"/>
    <s v="Fitter: Heating Insulation"/>
    <n v="3"/>
    <m/>
    <m/>
    <m/>
    <n v="5"/>
    <m/>
    <n v="5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291"/>
    <x v="19"/>
    <s v="Fitter Maintenance: Ferro Alloys"/>
    <s v="ISC/Q5501"/>
    <s v="Fitter Maintenance: Ferro Alloys"/>
    <n v="3"/>
    <m/>
    <m/>
    <m/>
    <n v="8"/>
    <m/>
    <n v="8"/>
    <n v="1"/>
    <s v="Class 10th Pass ITI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292"/>
    <x v="19"/>
    <s v="Fluid Management Operator: Rolling Mills"/>
    <s v="ISC/Q0703"/>
    <s v="Fluid Management Operator: Rolling Mills"/>
    <n v="4"/>
    <m/>
    <m/>
    <m/>
    <n v="5"/>
    <m/>
    <n v="5"/>
    <n v="1"/>
    <s v="12th Class (Science) "/>
    <m/>
    <m/>
    <n v="500"/>
    <m/>
    <m/>
    <m/>
    <m/>
    <m/>
    <m/>
    <m/>
    <s v="I"/>
    <m/>
    <m/>
    <m/>
    <m/>
    <m/>
    <s v="No"/>
    <m/>
    <x v="4"/>
    <m/>
    <m/>
    <m/>
    <m/>
  </r>
  <r>
    <n v="1293"/>
    <x v="19"/>
    <s v="Furnace Operator: Ferro Alloys"/>
    <s v="ISC/Q5303"/>
    <s v="Furnace Operator: Ferro Alloys"/>
    <n v="4"/>
    <m/>
    <m/>
    <m/>
    <n v="3"/>
    <m/>
    <n v="3"/>
    <n v="1"/>
    <s v="ITI / 10th Pass"/>
    <m/>
    <m/>
    <m/>
    <m/>
    <m/>
    <m/>
    <m/>
    <m/>
    <m/>
    <m/>
    <m/>
    <m/>
    <m/>
    <m/>
    <m/>
    <m/>
    <s v="No"/>
    <m/>
    <x v="2"/>
    <m/>
    <m/>
    <m/>
    <m/>
  </r>
  <r>
    <n v="1294"/>
    <x v="19"/>
    <s v="Heating Regulator"/>
    <s v="ISC/Q0203"/>
    <s v="Heating Regulator"/>
    <n v="4"/>
    <m/>
    <m/>
    <m/>
    <n v="4"/>
    <m/>
    <n v="4"/>
    <n v="1"/>
    <s v="ITI pass and 18 years of age"/>
    <m/>
    <m/>
    <m/>
    <m/>
    <m/>
    <m/>
    <m/>
    <m/>
    <m/>
    <m/>
    <s v="I"/>
    <m/>
    <m/>
    <m/>
    <m/>
    <m/>
    <s v="No"/>
    <m/>
    <x v="11"/>
    <m/>
    <m/>
    <m/>
    <m/>
  </r>
  <r>
    <n v="1295"/>
    <x v="19"/>
    <s v="House Keeping with Mechanised Equipment"/>
    <s v="ISC/Q0408"/>
    <s v="House Keeping with Mechanised Equipment"/>
    <n v="2"/>
    <m/>
    <m/>
    <m/>
    <n v="5"/>
    <m/>
    <n v="5"/>
    <n v="1"/>
    <s v="Class 8th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296"/>
    <x v="19"/>
    <s v="Laboratory  Technician - Physical Analysis"/>
    <s v="ISC/Q0801"/>
    <s v="Laboratory  Technician - Physical Analysis"/>
    <n v="3"/>
    <m/>
    <m/>
    <m/>
    <n v="4"/>
    <m/>
    <n v="4"/>
    <n v="1"/>
    <s v="B.Sc (with Physics as a subject) Pass /_x000a_ Dip.in Engineering (Mechanical/Electrical) Pass"/>
    <m/>
    <m/>
    <n v="360"/>
    <m/>
    <m/>
    <m/>
    <m/>
    <m/>
    <m/>
    <m/>
    <s v="I"/>
    <m/>
    <m/>
    <m/>
    <m/>
    <m/>
    <s v="No"/>
    <m/>
    <x v="11"/>
    <m/>
    <m/>
    <m/>
    <m/>
  </r>
  <r>
    <n v="1297"/>
    <x v="19"/>
    <s v="Lancing &amp; Scarfing Operator"/>
    <s v="ISC/Q0304"/>
    <s v="Lancing &amp; Scarfing Operator"/>
    <n v="3"/>
    <m/>
    <m/>
    <m/>
    <n v="4"/>
    <m/>
    <n v="4"/>
    <n v="1"/>
    <s v="Class 8th pass, preferably"/>
    <m/>
    <m/>
    <m/>
    <m/>
    <m/>
    <m/>
    <m/>
    <m/>
    <m/>
    <m/>
    <m/>
    <m/>
    <m/>
    <m/>
    <m/>
    <m/>
    <s v="No"/>
    <m/>
    <x v="2"/>
    <m/>
    <m/>
    <m/>
    <m/>
  </r>
  <r>
    <n v="1298"/>
    <x v="19"/>
    <s v="Locomotive Driver"/>
    <s v="ISC/Q0402"/>
    <s v="Locomotive Driver"/>
    <n v="4"/>
    <m/>
    <m/>
    <m/>
    <n v="4"/>
    <m/>
    <n v="4"/>
    <n v="1"/>
    <s v="10th Class"/>
    <m/>
    <m/>
    <m/>
    <m/>
    <m/>
    <m/>
    <m/>
    <m/>
    <m/>
    <m/>
    <s v="I"/>
    <m/>
    <m/>
    <m/>
    <m/>
    <m/>
    <s v="No"/>
    <m/>
    <x v="11"/>
    <m/>
    <m/>
    <m/>
    <m/>
  </r>
  <r>
    <n v="1299"/>
    <x v="19"/>
    <s v="Iron &amp; Steel: Machinist"/>
    <s v="ISC/Q0909"/>
    <s v="Iron &amp; Steel: Machinist"/>
    <n v="3"/>
    <m/>
    <m/>
    <m/>
    <n v="10"/>
    <m/>
    <n v="10"/>
    <n v="1"/>
    <s v="12th Class, Preferably"/>
    <n v="120"/>
    <n v="270"/>
    <n v="390"/>
    <m/>
    <m/>
    <m/>
    <m/>
    <m/>
    <s v="Yes"/>
    <s v="Yes"/>
    <s v="I"/>
    <s v="A"/>
    <s v="Yes"/>
    <s v="Yes"/>
    <m/>
    <m/>
    <s v="Yes"/>
    <m/>
    <x v="4"/>
    <m/>
    <m/>
    <m/>
    <m/>
  </r>
  <r>
    <n v="1300"/>
    <x v="19"/>
    <s v="Manual Packaging &amp; Marking Operations"/>
    <s v="ISC/Q0704"/>
    <s v="Manual Packaging &amp; Marking Operations"/>
    <n v="2"/>
    <m/>
    <m/>
    <m/>
    <n v="4"/>
    <m/>
    <n v="4"/>
    <n v="1"/>
    <s v="Class 8th Pass and 18 years of age"/>
    <n v="66"/>
    <n v="204"/>
    <n v="270"/>
    <m/>
    <m/>
    <m/>
    <m/>
    <m/>
    <s v="Yes"/>
    <m/>
    <s v="I"/>
    <m/>
    <m/>
    <m/>
    <m/>
    <m/>
    <s v="Yes"/>
    <m/>
    <x v="11"/>
    <m/>
    <m/>
    <m/>
    <m/>
  </r>
  <r>
    <n v="1301"/>
    <x v="19"/>
    <s v="Iron &amp; Steel: Marker &amp; Signage Painter"/>
    <s v="ISC/Q0913"/>
    <s v="Iron &amp; Steel: Marker &amp; Signage Painter"/>
    <n v="2"/>
    <m/>
    <m/>
    <m/>
    <n v="4"/>
    <m/>
    <n v="4"/>
    <n v="1"/>
    <s v="8th Class"/>
    <m/>
    <m/>
    <n v="240"/>
    <m/>
    <m/>
    <m/>
    <m/>
    <m/>
    <m/>
    <m/>
    <s v="I"/>
    <m/>
    <m/>
    <m/>
    <m/>
    <m/>
    <s v="No"/>
    <m/>
    <x v="11"/>
    <m/>
    <m/>
    <m/>
    <m/>
  </r>
  <r>
    <n v="1302"/>
    <x v="19"/>
    <s v="Mobile equipment maintenance"/>
    <s v="ISC/Q0907"/>
    <s v="Mobile equipment maintenance"/>
    <n v="3"/>
    <m/>
    <m/>
    <m/>
    <n v="5"/>
    <m/>
    <n v="5"/>
    <n v="1"/>
    <s v="10th Class"/>
    <m/>
    <m/>
    <n v="380"/>
    <m/>
    <m/>
    <m/>
    <m/>
    <m/>
    <m/>
    <m/>
    <s v="I"/>
    <m/>
    <m/>
    <m/>
    <m/>
    <m/>
    <s v="No"/>
    <m/>
    <x v="4"/>
    <m/>
    <m/>
    <m/>
    <m/>
  </r>
  <r>
    <n v="1303"/>
    <x v="19"/>
    <s v="Mobile Equipment Operator"/>
    <s v="ISC/Q0401"/>
    <s v="Mobile Equipment Operator"/>
    <n v="3"/>
    <m/>
    <m/>
    <m/>
    <n v="5"/>
    <m/>
    <n v="5"/>
    <n v="1"/>
    <s v="10th Class Pass"/>
    <m/>
    <m/>
    <n v="500"/>
    <m/>
    <m/>
    <m/>
    <m/>
    <m/>
    <m/>
    <m/>
    <s v="I"/>
    <m/>
    <m/>
    <m/>
    <m/>
    <m/>
    <s v="No"/>
    <m/>
    <x v="11"/>
    <m/>
    <m/>
    <m/>
    <m/>
  </r>
  <r>
    <n v="1304"/>
    <x v="19"/>
    <s v="Pipeline Fitter &amp; Maintenance"/>
    <s v="ISC/Q0813"/>
    <s v="Pipeline Fitter &amp; Maintenance"/>
    <n v="3"/>
    <m/>
    <m/>
    <m/>
    <n v="6"/>
    <m/>
    <n v="6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305"/>
    <x v="19"/>
    <s v="Iron &amp; Steel: Plasma Cutter"/>
    <s v="ISC/Q0910"/>
    <s v="Iron &amp; Steel: Plasma Cutter"/>
    <n v="4"/>
    <m/>
    <m/>
    <m/>
    <n v="4"/>
    <m/>
    <n v="4"/>
    <n v="1"/>
    <s v="ITI/12th Standard with Science pass (and no vertigo problem), preferably"/>
    <n v="68"/>
    <n v="212"/>
    <n v="280"/>
    <m/>
    <m/>
    <m/>
    <m/>
    <m/>
    <s v="Yes"/>
    <s v="Yes"/>
    <s v="I"/>
    <s v="A"/>
    <s v="Yes"/>
    <s v="Yes"/>
    <m/>
    <m/>
    <s v="Yes"/>
    <m/>
    <x v="4"/>
    <m/>
    <m/>
    <m/>
    <m/>
  </r>
  <r>
    <n v="1306"/>
    <x v="19"/>
    <s v="Process Operator "/>
    <s v="ISC/Q0701"/>
    <s v="Process Operator "/>
    <n v="5"/>
    <m/>
    <m/>
    <m/>
    <n v="4"/>
    <m/>
    <n v="4"/>
    <n v="1"/>
    <s v="ITI "/>
    <m/>
    <m/>
    <n v="500"/>
    <m/>
    <m/>
    <m/>
    <m/>
    <m/>
    <m/>
    <m/>
    <s v="I"/>
    <m/>
    <m/>
    <m/>
    <m/>
    <m/>
    <s v="No"/>
    <m/>
    <x v="4"/>
    <m/>
    <m/>
    <m/>
    <m/>
  </r>
  <r>
    <n v="1307"/>
    <x v="19"/>
    <s v="Raw Material Handling Operator "/>
    <s v="ISC/Q0101"/>
    <s v="Raw Material Handling Operator "/>
    <n v="2"/>
    <m/>
    <m/>
    <m/>
    <n v="5"/>
    <m/>
    <n v="5"/>
    <n v="1"/>
    <s v="10th Class"/>
    <m/>
    <m/>
    <m/>
    <m/>
    <m/>
    <m/>
    <m/>
    <m/>
    <m/>
    <m/>
    <m/>
    <m/>
    <m/>
    <m/>
    <m/>
    <m/>
    <s v="No"/>
    <m/>
    <x v="2"/>
    <m/>
    <m/>
    <m/>
    <m/>
  </r>
  <r>
    <n v="1308"/>
    <x v="19"/>
    <s v="Refractory Bricks Layer"/>
    <s v="ISC/Q1201"/>
    <s v="Refractory Bricks Layer"/>
    <n v="3"/>
    <m/>
    <m/>
    <m/>
    <n v="5"/>
    <m/>
    <n v="5"/>
    <n v="1"/>
    <s v="Class 10th Pass Class 12th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309"/>
    <x v="19"/>
    <s v="Reversing System Maintenance"/>
    <s v="ISC/Q0204"/>
    <s v="Reversing System Maintenance"/>
    <n v="2"/>
    <m/>
    <m/>
    <m/>
    <n v="3"/>
    <m/>
    <n v="3"/>
    <n v="1"/>
    <s v="Class 10th Pass  Class 12th Pass and 18 years of age"/>
    <m/>
    <m/>
    <n v="340"/>
    <m/>
    <m/>
    <m/>
    <m/>
    <m/>
    <m/>
    <m/>
    <s v="I"/>
    <m/>
    <m/>
    <m/>
    <m/>
    <m/>
    <s v="No"/>
    <m/>
    <x v="11"/>
    <m/>
    <m/>
    <m/>
    <m/>
  </r>
  <r>
    <n v="1310"/>
    <x v="19"/>
    <s v="Rigger : Rigging of heavy material"/>
    <s v="ISC/Q0908"/>
    <s v="Rigger : Rigging of heavy material"/>
    <n v="3"/>
    <m/>
    <m/>
    <m/>
    <n v="4"/>
    <m/>
    <n v="4"/>
    <n v="1"/>
    <s v="10th Class"/>
    <n v="70"/>
    <n v="180"/>
    <n v="250"/>
    <m/>
    <m/>
    <m/>
    <m/>
    <m/>
    <s v="Yes"/>
    <s v="Yes"/>
    <s v="I"/>
    <s v="A"/>
    <s v="Yes"/>
    <s v="Yes"/>
    <m/>
    <m/>
    <s v="Yes"/>
    <m/>
    <x v="4"/>
    <m/>
    <m/>
    <m/>
    <m/>
  </r>
  <r>
    <n v="1311"/>
    <x v="19"/>
    <s v="Screen &amp; Crusher Operator"/>
    <s v="ISC/Q0102"/>
    <s v="Screen &amp; Crusher Operator"/>
    <n v="3"/>
    <m/>
    <m/>
    <m/>
    <n v="5"/>
    <m/>
    <n v="5"/>
    <n v="1"/>
    <s v="Class 10th Pass ITI Pass and 18 years of age"/>
    <m/>
    <m/>
    <n v="310"/>
    <m/>
    <m/>
    <m/>
    <m/>
    <m/>
    <m/>
    <m/>
    <s v="I"/>
    <m/>
    <m/>
    <m/>
    <m/>
    <m/>
    <s v="No"/>
    <m/>
    <x v="11"/>
    <m/>
    <m/>
    <m/>
    <m/>
  </r>
  <r>
    <n v="1312"/>
    <x v="19"/>
    <s v="Shift In Charge – Furnace – Ferro Alloys"/>
    <s v="ISC/Q5301"/>
    <s v="Shift In Charge – Furnace – Ferro Alloys"/>
    <n v="5"/>
    <m/>
    <m/>
    <m/>
    <n v="6"/>
    <m/>
    <n v="6"/>
    <n v="1"/>
    <s v="Diploma (Mech/Metallurgy/Electrical)"/>
    <m/>
    <m/>
    <n v="500"/>
    <m/>
    <m/>
    <m/>
    <m/>
    <m/>
    <m/>
    <m/>
    <s v="I"/>
    <m/>
    <m/>
    <m/>
    <m/>
    <m/>
    <s v="No"/>
    <m/>
    <x v="11"/>
    <m/>
    <m/>
    <m/>
    <m/>
  </r>
  <r>
    <n v="1313"/>
    <x v="19"/>
    <s v="Stacker / Reclaimer Operator"/>
    <s v="ISC/Q0104"/>
    <s v="Stacker / Reclaimer Operator"/>
    <n v="3"/>
    <m/>
    <m/>
    <m/>
    <n v="4"/>
    <m/>
    <n v="4"/>
    <n v="1"/>
    <s v="ITI (Mechanical) pass Diploma (Mechanical / Electrical) Pass and 18 years of age"/>
    <m/>
    <m/>
    <n v="310"/>
    <m/>
    <m/>
    <m/>
    <m/>
    <m/>
    <m/>
    <m/>
    <s v="I"/>
    <m/>
    <m/>
    <m/>
    <m/>
    <m/>
    <s v="No"/>
    <m/>
    <x v="11"/>
    <m/>
    <m/>
    <m/>
    <m/>
  </r>
  <r>
    <n v="1314"/>
    <x v="19"/>
    <s v="Stoking Car Operator: Ferro Alloys"/>
    <s v="ISC/Q5302"/>
    <s v="Stoking Car Operator: Ferro Alloys"/>
    <n v="3"/>
    <m/>
    <m/>
    <m/>
    <n v="5"/>
    <m/>
    <n v="5"/>
    <n v="1"/>
    <s v="10th Class  Valid Driving License "/>
    <m/>
    <m/>
    <n v="340"/>
    <m/>
    <m/>
    <m/>
    <m/>
    <m/>
    <m/>
    <m/>
    <s v="I"/>
    <m/>
    <m/>
    <m/>
    <m/>
    <m/>
    <s v="No"/>
    <m/>
    <x v="4"/>
    <m/>
    <m/>
    <m/>
    <m/>
  </r>
  <r>
    <n v="1315"/>
    <x v="19"/>
    <s v="Supervisor - Refractory Brick Laying"/>
    <s v="ISC/Q1203"/>
    <s v="Supervisor - Refractory Brick Laying"/>
    <n v="5"/>
    <m/>
    <m/>
    <m/>
    <n v="5"/>
    <m/>
    <n v="5"/>
    <n v="1"/>
    <s v="B.Sc /Diploma Pass B.Tech/B.E Pass and 18 years of age"/>
    <m/>
    <m/>
    <n v="400"/>
    <m/>
    <m/>
    <m/>
    <m/>
    <m/>
    <m/>
    <m/>
    <s v="I"/>
    <m/>
    <m/>
    <m/>
    <m/>
    <m/>
    <s v="No"/>
    <m/>
    <x v="11"/>
    <m/>
    <m/>
    <m/>
    <m/>
  </r>
  <r>
    <n v="1316"/>
    <x v="19"/>
    <s v="Technician Furnace Transformer: Ferro Alloys"/>
    <s v="ISC/Q5601"/>
    <s v="Technician Furnace Transformer: Ferro Alloys"/>
    <n v="4"/>
    <m/>
    <m/>
    <m/>
    <n v="6"/>
    <m/>
    <n v="6"/>
    <n v="1"/>
    <s v="ITI (Electrical/Electronics) "/>
    <m/>
    <m/>
    <n v="500"/>
    <m/>
    <m/>
    <m/>
    <m/>
    <m/>
    <m/>
    <m/>
    <s v="I"/>
    <m/>
    <m/>
    <m/>
    <m/>
    <m/>
    <s v="No"/>
    <m/>
    <x v="11"/>
    <m/>
    <m/>
    <m/>
    <m/>
  </r>
  <r>
    <n v="1317"/>
    <x v="19"/>
    <s v="Gas Tungsten Arc Welding"/>
    <s v="ISC/Q0911"/>
    <s v="Gas Tungsten Arc Welding"/>
    <n v="4"/>
    <m/>
    <m/>
    <m/>
    <n v="4"/>
    <m/>
    <n v="4"/>
    <n v="1"/>
    <s v="Class 10th pass"/>
    <n v="80"/>
    <n v="300"/>
    <n v="380"/>
    <m/>
    <m/>
    <m/>
    <m/>
    <m/>
    <s v="Yes"/>
    <s v="Yes"/>
    <s v="I"/>
    <s v="C"/>
    <s v="Yes"/>
    <s v="Yes"/>
    <m/>
    <m/>
    <s v="Yes"/>
    <m/>
    <x v="4"/>
    <m/>
    <m/>
    <m/>
    <m/>
  </r>
  <r>
    <n v="1318"/>
    <x v="19"/>
    <s v="Iron &amp; Steel: Utility Hand-Plant Operations"/>
    <s v="ISC/Q0410"/>
    <s v="Iron &amp; Steel: Utility Hand-Plant Operations"/>
    <n v="1"/>
    <m/>
    <m/>
    <m/>
    <n v="5"/>
    <m/>
    <n v="5"/>
    <n v="1"/>
    <s v="8th Class"/>
    <n v="70"/>
    <n v="170"/>
    <n v="240"/>
    <m/>
    <m/>
    <m/>
    <m/>
    <m/>
    <s v="Yes"/>
    <s v="Yes"/>
    <s v="I"/>
    <m/>
    <m/>
    <m/>
    <m/>
    <m/>
    <s v="Yes"/>
    <m/>
    <x v="11"/>
    <m/>
    <m/>
    <m/>
    <m/>
  </r>
  <r>
    <n v="1319"/>
    <x v="20"/>
    <s v="Analyst"/>
    <s v="SSC/Q0701"/>
    <s v="Analyst"/>
    <n v="7"/>
    <m/>
    <m/>
    <m/>
    <n v="6"/>
    <m/>
    <n v="6"/>
    <n v="1"/>
    <s v="Bachelor's Degree in Science/Technology/Computers/Business"/>
    <m/>
    <m/>
    <n v="400"/>
    <m/>
    <m/>
    <m/>
    <m/>
    <m/>
    <m/>
    <m/>
    <m/>
    <m/>
    <m/>
    <m/>
    <m/>
    <m/>
    <s v="No"/>
    <m/>
    <x v="11"/>
    <m/>
    <m/>
    <m/>
    <m/>
  </r>
  <r>
    <n v="1320"/>
    <x v="20"/>
    <s v="Analyst - Research"/>
    <s v="SSC/Q2601"/>
    <s v="Analyst - Research"/>
    <n v="7"/>
    <m/>
    <m/>
    <m/>
    <n v="8"/>
    <m/>
    <n v="8"/>
    <n v="1"/>
    <s v="Bachelor's Degree in any discipline"/>
    <m/>
    <m/>
    <n v="400"/>
    <m/>
    <m/>
    <m/>
    <m/>
    <m/>
    <m/>
    <m/>
    <m/>
    <m/>
    <m/>
    <m/>
    <m/>
    <m/>
    <s v="No"/>
    <m/>
    <x v="11"/>
    <m/>
    <m/>
    <m/>
    <m/>
  </r>
  <r>
    <n v="1321"/>
    <x v="20"/>
    <s v="Application Maintenance Engineer"/>
    <s v="SSC/Q0201"/>
    <s v="Application Maintenance Engineer"/>
    <n v="7"/>
    <m/>
    <m/>
    <m/>
    <n v="6"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22"/>
    <x v="20"/>
    <s v="Associate - Analytics"/>
    <s v="SSC/Q2101"/>
    <s v="Associate - Analytics"/>
    <n v="7"/>
    <m/>
    <m/>
    <m/>
    <n v="7"/>
    <m/>
    <n v="7"/>
    <n v="1"/>
    <s v="Bachelor's Degree in Statistics/ Science/Technology or any other course"/>
    <n v="99"/>
    <n v="301"/>
    <n v="400"/>
    <m/>
    <m/>
    <m/>
    <m/>
    <m/>
    <s v="Yes"/>
    <m/>
    <m/>
    <m/>
    <m/>
    <m/>
    <m/>
    <m/>
    <s v="No"/>
    <m/>
    <x v="11"/>
    <m/>
    <m/>
    <m/>
    <m/>
  </r>
  <r>
    <n v="1323"/>
    <x v="20"/>
    <s v="Associate - Clinical Data Management"/>
    <s v="SSC/Q2401"/>
    <s v="Associate - Clinical Data Management"/>
    <n v="7"/>
    <m/>
    <m/>
    <m/>
    <n v="10"/>
    <m/>
    <n v="10"/>
    <n v="1"/>
    <s v="Bachelor's Degree in Computer Science/Biology "/>
    <m/>
    <m/>
    <n v="400"/>
    <m/>
    <m/>
    <m/>
    <m/>
    <m/>
    <m/>
    <m/>
    <m/>
    <m/>
    <m/>
    <m/>
    <m/>
    <m/>
    <s v="No"/>
    <m/>
    <x v="11"/>
    <m/>
    <m/>
    <m/>
    <m/>
  </r>
  <r>
    <n v="1324"/>
    <x v="20"/>
    <s v="Associate - CRM"/>
    <s v="SSC/Q2202"/>
    <s v="Associate - CRM"/>
    <n v="5"/>
    <m/>
    <m/>
    <m/>
    <n v="9"/>
    <m/>
    <n v="9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25"/>
    <x v="20"/>
    <s v="Associate - Desktop Publishing(DTP)"/>
    <s v="SSC/Q2702"/>
    <s v="Associate - Desktop Publishing(DTP)"/>
    <n v="7"/>
    <m/>
    <m/>
    <m/>
    <n v="7"/>
    <m/>
    <n v="7"/>
    <n v="1"/>
    <s v="Bachelor's Degree in any discipline "/>
    <m/>
    <m/>
    <n v="400"/>
    <m/>
    <m/>
    <m/>
    <m/>
    <m/>
    <m/>
    <m/>
    <m/>
    <m/>
    <m/>
    <m/>
    <m/>
    <s v="ICT702"/>
    <s v="No"/>
    <m/>
    <x v="11"/>
    <m/>
    <m/>
    <m/>
    <m/>
  </r>
  <r>
    <n v="1326"/>
    <x v="20"/>
    <s v="Associate - Editorial"/>
    <s v="SSC/Q2701"/>
    <s v="Associate - Editorial"/>
    <n v="7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11"/>
    <m/>
    <m/>
    <m/>
    <m/>
  </r>
  <r>
    <n v="1327"/>
    <x v="20"/>
    <s v="Associate - HRO"/>
    <s v="SSC/Q2502"/>
    <s v="Associate - HRO"/>
    <n v="7"/>
    <m/>
    <m/>
    <m/>
    <n v="10"/>
    <m/>
    <n v="10"/>
    <n v="1"/>
    <s v="Bachelor's Degree in English or any other graduate course"/>
    <m/>
    <m/>
    <n v="400"/>
    <m/>
    <m/>
    <m/>
    <m/>
    <m/>
    <m/>
    <m/>
    <m/>
    <m/>
    <m/>
    <m/>
    <m/>
    <m/>
    <s v="No"/>
    <m/>
    <x v="11"/>
    <m/>
    <m/>
    <m/>
    <m/>
  </r>
  <r>
    <n v="1328"/>
    <x v="20"/>
    <s v="Associate - Recruitment"/>
    <s v="SSC/Q2501"/>
    <s v="Associate - Recruitment"/>
    <n v="5"/>
    <m/>
    <m/>
    <m/>
    <n v="6"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m/>
    <s v="No"/>
    <m/>
    <x v="3"/>
    <m/>
    <m/>
    <m/>
    <m/>
  </r>
  <r>
    <n v="1329"/>
    <x v="20"/>
    <s v="Associate - SCM"/>
    <s v="SSC/Q3001"/>
    <s v="Associate - SCM"/>
    <n v="7"/>
    <m/>
    <m/>
    <m/>
    <n v="11"/>
    <m/>
    <n v="11"/>
    <n v="1"/>
    <s v="Bachelor's Degree in Commerce/ Science"/>
    <m/>
    <m/>
    <n v="400"/>
    <m/>
    <m/>
    <m/>
    <m/>
    <m/>
    <m/>
    <m/>
    <m/>
    <m/>
    <m/>
    <m/>
    <m/>
    <m/>
    <s v="No"/>
    <m/>
    <x v="11"/>
    <m/>
    <m/>
    <m/>
    <m/>
  </r>
  <r>
    <n v="1330"/>
    <x v="20"/>
    <s v="Associate - Transactional F&amp;A"/>
    <s v="SSC/Q2301"/>
    <s v="Associate - Transactional F&amp;A"/>
    <n v="7"/>
    <m/>
    <m/>
    <m/>
    <n v="12"/>
    <m/>
    <n v="12"/>
    <n v="1"/>
    <s v="Bachelor's Degree in any discipline"/>
    <m/>
    <m/>
    <n v="400"/>
    <m/>
    <m/>
    <m/>
    <m/>
    <m/>
    <m/>
    <m/>
    <m/>
    <m/>
    <m/>
    <m/>
    <m/>
    <m/>
    <s v="No"/>
    <m/>
    <x v="11"/>
    <m/>
    <m/>
    <m/>
    <m/>
  </r>
  <r>
    <n v="1331"/>
    <x v="20"/>
    <s v="Associate Operations Engineer"/>
    <s v="SSC/Q5101"/>
    <s v="Associate Operations Engineer"/>
    <n v="5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32"/>
    <x v="20"/>
    <s v="Associate-Customer Care (Non-Voice)"/>
    <s v="SSC/Q2201"/>
    <s v="Associate-Customer Care (Non-Voice)"/>
    <n v="5"/>
    <m/>
    <m/>
    <m/>
    <n v="6"/>
    <m/>
    <n v="6"/>
    <n v="1"/>
    <s v="12th Class"/>
    <m/>
    <m/>
    <n v="400"/>
    <m/>
    <m/>
    <m/>
    <m/>
    <m/>
    <m/>
    <m/>
    <s v="II"/>
    <s v="A"/>
    <m/>
    <m/>
    <m/>
    <m/>
    <s v="No"/>
    <m/>
    <x v="3"/>
    <m/>
    <m/>
    <m/>
    <m/>
  </r>
  <r>
    <n v="1333"/>
    <x v="20"/>
    <s v="Associate-F&amp;A Complex"/>
    <s v="SSC/Q2302"/>
    <s v="Associate-F&amp;A Complex"/>
    <n v="7"/>
    <m/>
    <m/>
    <m/>
    <n v="7"/>
    <m/>
    <n v="7"/>
    <n v="1"/>
    <s v="Bachelor's Degree in Commerce/Accounts/Finance"/>
    <m/>
    <m/>
    <n v="400"/>
    <m/>
    <m/>
    <m/>
    <m/>
    <m/>
    <m/>
    <m/>
    <m/>
    <m/>
    <m/>
    <m/>
    <m/>
    <m/>
    <s v="No"/>
    <m/>
    <x v="11"/>
    <m/>
    <m/>
    <m/>
    <m/>
  </r>
  <r>
    <n v="1334"/>
    <x v="20"/>
    <s v="Associate-Learning"/>
    <s v="SSC/Q2801"/>
    <s v="Associate-Learning"/>
    <n v="7"/>
    <m/>
    <m/>
    <m/>
    <n v="9"/>
    <m/>
    <n v="9"/>
    <n v="1"/>
    <s v="Bachelor's Degree in any discipline "/>
    <m/>
    <m/>
    <n v="400"/>
    <m/>
    <m/>
    <m/>
    <m/>
    <m/>
    <m/>
    <m/>
    <m/>
    <m/>
    <m/>
    <m/>
    <m/>
    <m/>
    <s v="No"/>
    <m/>
    <x v="11"/>
    <m/>
    <m/>
    <m/>
    <m/>
  </r>
  <r>
    <n v="1335"/>
    <x v="20"/>
    <s v="Associate-Medical Transcription"/>
    <s v="SSC/Q2402"/>
    <s v="Associate-Medical Transcription"/>
    <n v="7"/>
    <m/>
    <m/>
    <m/>
    <n v="8"/>
    <m/>
    <n v="8"/>
    <n v="1"/>
    <s v="Bachelor's Degree in Science/Certificate in Medical Transcription"/>
    <m/>
    <m/>
    <n v="400"/>
    <m/>
    <m/>
    <m/>
    <m/>
    <m/>
    <m/>
    <m/>
    <m/>
    <m/>
    <m/>
    <m/>
    <m/>
    <m/>
    <s v="No"/>
    <m/>
    <x v="11"/>
    <m/>
    <m/>
    <m/>
    <m/>
  </r>
  <r>
    <n v="1336"/>
    <x v="20"/>
    <s v="Collections Executive "/>
    <s v="SSC/Q2214"/>
    <s v="Collections Executive "/>
    <n v="4"/>
    <m/>
    <m/>
    <m/>
    <n v="3"/>
    <m/>
    <n v="3"/>
    <n v="1"/>
    <s v="12th Class"/>
    <m/>
    <m/>
    <n v="400"/>
    <m/>
    <m/>
    <m/>
    <m/>
    <m/>
    <m/>
    <m/>
    <s v="II"/>
    <m/>
    <m/>
    <m/>
    <m/>
    <m/>
    <s v="No"/>
    <m/>
    <x v="3"/>
    <m/>
    <m/>
    <m/>
    <m/>
  </r>
  <r>
    <n v="1337"/>
    <x v="20"/>
    <s v="Communication Analyst"/>
    <s v="SSC/Q7102"/>
    <s v="Communication Analyst"/>
    <n v="5"/>
    <m/>
    <m/>
    <m/>
    <n v="6"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m/>
    <s v="No"/>
    <m/>
    <x v="2"/>
    <m/>
    <m/>
    <m/>
    <m/>
  </r>
  <r>
    <n v="1338"/>
    <x v="20"/>
    <s v="CRM Domestic Non -Voice"/>
    <s v="SSC/Q2211"/>
    <s v="CRM Domestic Non -Voice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s v="ICT705"/>
    <s v="Yes"/>
    <m/>
    <x v="3"/>
    <m/>
    <m/>
    <m/>
    <m/>
  </r>
  <r>
    <n v="1339"/>
    <x v="20"/>
    <s v="CRM Domestic Voice"/>
    <s v="SSC/Q2210"/>
    <s v="CRM Domestic Voice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s v="ICT706"/>
    <s v="Yes"/>
    <m/>
    <x v="3"/>
    <m/>
    <m/>
    <m/>
    <m/>
  </r>
  <r>
    <n v="1340"/>
    <x v="20"/>
    <s v="Deployment Engineer"/>
    <s v="SSC/Q0301"/>
    <s v="Deployment Engineer"/>
    <n v="7"/>
    <m/>
    <m/>
    <m/>
    <n v="9"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41"/>
    <x v="20"/>
    <s v="Design Engineer"/>
    <s v="SSC/Q6601"/>
    <s v="Design Engineer"/>
    <n v="7"/>
    <m/>
    <m/>
    <m/>
    <n v="7"/>
    <m/>
    <n v="7"/>
    <n v="1"/>
    <s v="BE/Btech"/>
    <m/>
    <m/>
    <n v="400"/>
    <m/>
    <m/>
    <m/>
    <m/>
    <m/>
    <m/>
    <m/>
    <m/>
    <m/>
    <m/>
    <m/>
    <m/>
    <m/>
    <s v="No"/>
    <m/>
    <x v="4"/>
    <m/>
    <m/>
    <m/>
    <m/>
  </r>
  <r>
    <n v="1342"/>
    <x v="20"/>
    <s v="Design Engineer - EA"/>
    <s v="SSC/Q4401"/>
    <s v="Design Engineer - EA"/>
    <n v="7"/>
    <m/>
    <m/>
    <m/>
    <n v="7"/>
    <m/>
    <n v="7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43"/>
    <x v="20"/>
    <s v="Design Engineer - PMS"/>
    <s v="SSC/Q4301"/>
    <s v="Design Engineer - PMS"/>
    <n v="7"/>
    <m/>
    <m/>
    <m/>
    <n v="6"/>
    <m/>
    <n v="6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44"/>
    <x v="20"/>
    <s v="Document Coder/Processor"/>
    <s v="SSC/Q2901"/>
    <s v="Document Coder/Processor"/>
    <n v="7"/>
    <m/>
    <m/>
    <m/>
    <n v="6"/>
    <m/>
    <n v="6"/>
    <n v="1"/>
    <s v="Bachelor's Degree in Law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45"/>
    <x v="20"/>
    <s v="Domestic Biometric data operator"/>
    <s v="SSC/Q2213"/>
    <s v="Domestic Biometric data operator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6"/>
    <x v="20"/>
    <s v="Domestic Data entry Operator"/>
    <s v="SSC/Q2212"/>
    <s v="Domestic Data entry Operator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7"/>
    <x v="20"/>
    <s v="Domestic IT helpdesk Attendant"/>
    <s v="SSC/Q0110"/>
    <s v="Domestic IT helpdesk Attendant"/>
    <n v="4"/>
    <m/>
    <m/>
    <m/>
    <n v="3"/>
    <m/>
    <n v="3"/>
    <n v="1"/>
    <s v="12th Class preferable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8"/>
    <x v="20"/>
    <s v="Engineer Trainee"/>
    <s v="SSC/Q4202"/>
    <s v="Engineer Trainee"/>
    <n v="7"/>
    <m/>
    <m/>
    <m/>
    <n v="6"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m/>
    <s v="No"/>
    <m/>
    <x v="2"/>
    <m/>
    <m/>
    <m/>
    <m/>
  </r>
  <r>
    <n v="1349"/>
    <x v="20"/>
    <s v="Engineer Trainee"/>
    <s v="SSC/Q0507"/>
    <s v="Engineer Trainee"/>
    <n v="7"/>
    <m/>
    <m/>
    <m/>
    <n v="5"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m/>
    <s v="Yes"/>
    <m/>
    <x v="11"/>
    <m/>
    <m/>
    <m/>
    <m/>
  </r>
  <r>
    <n v="1350"/>
    <x v="20"/>
    <s v="Engineer-Packaging"/>
    <s v="SSC/Q6901"/>
    <s v="Engineer-Packaging"/>
    <n v="7"/>
    <m/>
    <m/>
    <m/>
    <n v="6"/>
    <m/>
    <n v="6"/>
    <n v="1"/>
    <s v="Bachelor's Degree in Science/Technology/Computers"/>
    <m/>
    <m/>
    <n v="400"/>
    <m/>
    <m/>
    <m/>
    <m/>
    <m/>
    <m/>
    <m/>
    <m/>
    <m/>
    <m/>
    <m/>
    <m/>
    <m/>
    <s v="No"/>
    <m/>
    <x v="4"/>
    <m/>
    <m/>
    <m/>
    <m/>
  </r>
  <r>
    <n v="1351"/>
    <x v="20"/>
    <s v="Engineer-Product Lifecycle Management"/>
    <s v="SSC/Q5201"/>
    <s v="Engineer-Product Lifecycle Management"/>
    <n v="7"/>
    <m/>
    <m/>
    <m/>
    <n v="7"/>
    <m/>
    <n v="7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52"/>
    <x v="20"/>
    <s v="Engineer-Software Transition"/>
    <s v="SSC/Q7101"/>
    <s v="Engineer-Software Transition"/>
    <n v="7"/>
    <m/>
    <m/>
    <m/>
    <n v="8"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m/>
    <s v="No"/>
    <m/>
    <x v="4"/>
    <m/>
    <m/>
    <m/>
    <m/>
  </r>
  <r>
    <n v="1353"/>
    <x v="20"/>
    <s v="Engineer-Technical Support(Level 1)"/>
    <s v="SSC/Q0101"/>
    <s v="Engineer-Technical Support(Level 1)"/>
    <n v="5"/>
    <m/>
    <m/>
    <m/>
    <n v="7"/>
    <m/>
    <n v="7"/>
    <n v="1"/>
    <s v="12th Class"/>
    <m/>
    <m/>
    <n v="400"/>
    <m/>
    <m/>
    <m/>
    <m/>
    <m/>
    <m/>
    <m/>
    <m/>
    <m/>
    <m/>
    <m/>
    <s v="Addl Ready"/>
    <m/>
    <s v="No"/>
    <m/>
    <x v="3"/>
    <m/>
    <m/>
    <m/>
    <m/>
  </r>
  <r>
    <n v="1354"/>
    <x v="20"/>
    <s v="Hardware Engineer"/>
    <s v="SSC/Q4701"/>
    <s v="Hardware Engineer"/>
    <n v="7"/>
    <m/>
    <m/>
    <m/>
    <n v="11"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m/>
    <s v="No"/>
    <m/>
    <x v="4"/>
    <m/>
    <m/>
    <m/>
    <m/>
  </r>
  <r>
    <n v="1355"/>
    <x v="20"/>
    <s v="Infrastructure Engineer"/>
    <s v="SSC/Q0801"/>
    <s v="Infrastructure Engineer"/>
    <n v="5"/>
    <m/>
    <m/>
    <m/>
    <n v="8"/>
    <m/>
    <n v="8"/>
    <n v="1"/>
    <s v="ITI/ Diploma"/>
    <m/>
    <m/>
    <n v="400"/>
    <m/>
    <m/>
    <m/>
    <m/>
    <m/>
    <m/>
    <m/>
    <m/>
    <m/>
    <m/>
    <m/>
    <s v="Addl Ready"/>
    <m/>
    <s v="No"/>
    <m/>
    <x v="3"/>
    <m/>
    <m/>
    <m/>
    <m/>
  </r>
  <r>
    <n v="1356"/>
    <x v="20"/>
    <s v="IP Executive"/>
    <s v="SSC/Q6201"/>
    <s v="IP Executive"/>
    <n v="7"/>
    <m/>
    <m/>
    <m/>
    <n v="7"/>
    <m/>
    <n v="7"/>
    <n v="1"/>
    <s v="Bachelor's Degree in Science/Computers/Technology and/or Degree in Law"/>
    <m/>
    <m/>
    <n v="400"/>
    <m/>
    <m/>
    <m/>
    <m/>
    <m/>
    <m/>
    <m/>
    <m/>
    <m/>
    <m/>
    <m/>
    <m/>
    <m/>
    <s v="No"/>
    <m/>
    <x v="4"/>
    <m/>
    <m/>
    <m/>
    <m/>
  </r>
  <r>
    <n v="1357"/>
    <x v="20"/>
    <s v="Junior Data Associate"/>
    <s v="SSC/Q0401"/>
    <s v="Junior Data Associate"/>
    <n v="7"/>
    <m/>
    <m/>
    <m/>
    <n v="6"/>
    <m/>
    <n v="6"/>
    <n v="1"/>
    <s v="BSc (Stat, Math, Physics, Chemistry, Geology) or BE/BTech"/>
    <n v="114"/>
    <n v="286"/>
    <n v="400"/>
    <m/>
    <m/>
    <m/>
    <m/>
    <m/>
    <s v="Yes"/>
    <m/>
    <m/>
    <m/>
    <m/>
    <m/>
    <m/>
    <m/>
    <s v="No"/>
    <m/>
    <x v="4"/>
    <m/>
    <m/>
    <m/>
    <m/>
  </r>
  <r>
    <n v="1358"/>
    <x v="20"/>
    <s v="Junior Software Developer"/>
    <s v="SSC/Q0508"/>
    <s v="Junior Software Developer"/>
    <n v="4"/>
    <m/>
    <m/>
    <m/>
    <n v="6"/>
    <m/>
    <n v="6"/>
    <n v="1"/>
    <s v="12th pass with good aptitude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59"/>
    <x v="20"/>
    <s v="Language Translator"/>
    <s v="SSC/Q0506"/>
    <s v="Language Translato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60"/>
    <x v="20"/>
    <s v="Language Translator"/>
    <s v="SSC/Q6802"/>
    <s v="Language Translato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61"/>
    <x v="20"/>
    <s v="Legal Associate"/>
    <s v="SSC/Q2902"/>
    <s v="Legal Associate"/>
    <n v="7"/>
    <m/>
    <m/>
    <m/>
    <n v="6"/>
    <m/>
    <n v="6"/>
    <n v="1"/>
    <s v="Bachelor's Degree in Law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62"/>
    <x v="20"/>
    <s v="Management Trainee"/>
    <s v="SSC/Q6301"/>
    <s v="Management Trainee"/>
    <n v="8"/>
    <m/>
    <m/>
    <m/>
    <n v="6"/>
    <m/>
    <n v="6"/>
    <n v="1"/>
    <s v="Masters Degree"/>
    <m/>
    <m/>
    <m/>
    <m/>
    <m/>
    <m/>
    <m/>
    <m/>
    <m/>
    <m/>
    <m/>
    <m/>
    <m/>
    <m/>
    <m/>
    <m/>
    <s v="No"/>
    <m/>
    <x v="14"/>
    <m/>
    <m/>
    <m/>
    <m/>
  </r>
  <r>
    <n v="1363"/>
    <x v="20"/>
    <s v="Management Trainee - Marketing"/>
    <s v="SSC/Q4101"/>
    <s v="Management Trainee - Marketing"/>
    <n v="8"/>
    <m/>
    <m/>
    <m/>
    <n v="6"/>
    <m/>
    <n v="6"/>
    <n v="1"/>
    <s v="MBA"/>
    <m/>
    <m/>
    <n v="250"/>
    <m/>
    <m/>
    <m/>
    <m/>
    <m/>
    <m/>
    <m/>
    <m/>
    <m/>
    <m/>
    <m/>
    <m/>
    <m/>
    <s v="Yes"/>
    <m/>
    <x v="11"/>
    <m/>
    <m/>
    <m/>
    <m/>
  </r>
  <r>
    <n v="1364"/>
    <x v="20"/>
    <s v="Market Research Associate"/>
    <s v="SSC/Q4102"/>
    <s v="Market Research Associate"/>
    <n v="7"/>
    <m/>
    <m/>
    <m/>
    <n v="7"/>
    <m/>
    <n v="7"/>
    <n v="1"/>
    <s v="Bachelor's degree in Management/ Business/ Marketing/Technology"/>
    <m/>
    <m/>
    <n v="400"/>
    <m/>
    <m/>
    <m/>
    <m/>
    <m/>
    <m/>
    <m/>
    <m/>
    <m/>
    <m/>
    <m/>
    <m/>
    <m/>
    <s v="No"/>
    <m/>
    <x v="14"/>
    <m/>
    <m/>
    <m/>
    <m/>
  </r>
  <r>
    <n v="1365"/>
    <x v="20"/>
    <s v="Market Research Associate"/>
    <s v="SSC/Q6302"/>
    <s v="Market Research Associate"/>
    <n v="7"/>
    <m/>
    <m/>
    <m/>
    <n v="7"/>
    <m/>
    <n v="7"/>
    <n v="1"/>
    <s v="Bachelor's degree in Management/ Business/ Marketing/Technology"/>
    <m/>
    <m/>
    <n v="400"/>
    <m/>
    <m/>
    <m/>
    <m/>
    <m/>
    <m/>
    <m/>
    <m/>
    <m/>
    <m/>
    <m/>
    <m/>
    <m/>
    <s v="No"/>
    <m/>
    <x v="4"/>
    <m/>
    <m/>
    <m/>
    <m/>
  </r>
  <r>
    <n v="1366"/>
    <x v="20"/>
    <s v="Master Trainer for Software Developer"/>
    <s v="SSC/Q0509"/>
    <s v="Master Trainer for Software Developer"/>
    <n v="6"/>
    <m/>
    <m/>
    <m/>
    <n v="7"/>
    <m/>
    <n v="7"/>
    <n v="1"/>
    <s v="Bachelor’s Degree"/>
    <m/>
    <m/>
    <n v="400"/>
    <m/>
    <m/>
    <m/>
    <m/>
    <m/>
    <m/>
    <m/>
    <m/>
    <m/>
    <m/>
    <m/>
    <m/>
    <m/>
    <s v="No"/>
    <m/>
    <x v="3"/>
    <m/>
    <m/>
    <m/>
    <m/>
  </r>
  <r>
    <n v="1367"/>
    <x v="20"/>
    <s v="Media Developer"/>
    <s v="SSC/Q0504"/>
    <s v="Media Developer"/>
    <n v="5"/>
    <m/>
    <m/>
    <m/>
    <n v="7"/>
    <m/>
    <n v="7"/>
    <n v="1"/>
    <s v="12th Class"/>
    <m/>
    <m/>
    <n v="400"/>
    <m/>
    <m/>
    <m/>
    <m/>
    <m/>
    <m/>
    <m/>
    <m/>
    <m/>
    <m/>
    <m/>
    <m/>
    <m/>
    <s v="No"/>
    <m/>
    <x v="4"/>
    <m/>
    <m/>
    <m/>
    <m/>
  </r>
  <r>
    <n v="1368"/>
    <x v="20"/>
    <s v="Media Developer"/>
    <s v="SSC/Q6703"/>
    <s v="Media Developer"/>
    <n v="5"/>
    <m/>
    <m/>
    <m/>
    <n v="7"/>
    <m/>
    <n v="7"/>
    <n v="1"/>
    <s v="12th Class"/>
    <m/>
    <m/>
    <n v="400"/>
    <m/>
    <m/>
    <m/>
    <m/>
    <m/>
    <m/>
    <m/>
    <m/>
    <m/>
    <m/>
    <m/>
    <m/>
    <m/>
    <s v="No"/>
    <m/>
    <x v="14"/>
    <m/>
    <m/>
    <m/>
    <m/>
  </r>
  <r>
    <n v="1369"/>
    <x v="20"/>
    <s v="Product Design Engineer - Mechanical"/>
    <s v="SSC/Q4201"/>
    <s v="Product Design Engineer - Mechanical"/>
    <n v="7"/>
    <m/>
    <m/>
    <m/>
    <n v="7"/>
    <m/>
    <n v="7"/>
    <n v="1"/>
    <s v="Bachelor's Degree in Mechanical Engg./Electrical &amp; Electronics Engg."/>
    <n v="104"/>
    <n v="296"/>
    <n v="400"/>
    <m/>
    <m/>
    <m/>
    <m/>
    <m/>
    <s v="Yes"/>
    <m/>
    <m/>
    <m/>
    <m/>
    <m/>
    <m/>
    <m/>
    <s v="Yes"/>
    <m/>
    <x v="11"/>
    <m/>
    <m/>
    <m/>
    <m/>
  </r>
  <r>
    <n v="1370"/>
    <x v="20"/>
    <s v="Product Executive"/>
    <s v="SSC/Q6501"/>
    <s v="Product Executive"/>
    <n v="7"/>
    <m/>
    <m/>
    <m/>
    <n v="7"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71"/>
    <x v="20"/>
    <s v="QA Engineer"/>
    <s v="SSC/Q1302"/>
    <s v="QA Enginee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72"/>
    <x v="20"/>
    <s v="QA Engineer"/>
    <s v="SSC/Q7002"/>
    <s v="QA Enginee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73"/>
    <x v="20"/>
    <s v="Quality Engineer"/>
    <s v="SSC/Q4801"/>
    <s v="Quality Engineer"/>
    <n v="7"/>
    <m/>
    <m/>
    <m/>
    <n v="7"/>
    <m/>
    <n v="7"/>
    <n v="1"/>
    <s v="Diploma/BTech, BE"/>
    <m/>
    <m/>
    <n v="400"/>
    <m/>
    <m/>
    <m/>
    <m/>
    <m/>
    <m/>
    <m/>
    <m/>
    <m/>
    <m/>
    <m/>
    <m/>
    <m/>
    <s v="No"/>
    <m/>
    <x v="11"/>
    <m/>
    <m/>
    <m/>
    <m/>
  </r>
  <r>
    <n v="1374"/>
    <x v="20"/>
    <s v="Research Associate"/>
    <s v="SSC/Q5301"/>
    <s v="Research Associate"/>
    <n v="8"/>
    <m/>
    <m/>
    <m/>
    <n v="7"/>
    <m/>
    <n v="7"/>
    <n v="1"/>
    <s v="Masters Degree in Science/Technology/Ph.D"/>
    <m/>
    <m/>
    <n v="300"/>
    <m/>
    <m/>
    <m/>
    <m/>
    <m/>
    <m/>
    <m/>
    <m/>
    <m/>
    <m/>
    <m/>
    <m/>
    <m/>
    <s v="Yes"/>
    <m/>
    <x v="11"/>
    <m/>
    <m/>
    <m/>
    <m/>
  </r>
  <r>
    <n v="1375"/>
    <x v="20"/>
    <s v="Sales and Pre-Sales Analyst"/>
    <s v="SSC/Q1101"/>
    <s v="Sales and Pre-Sales Analyst"/>
    <n v="7"/>
    <m/>
    <m/>
    <m/>
    <n v="10"/>
    <m/>
    <n v="10"/>
    <n v="1"/>
    <s v="Bachelor's Degree in Science/Technology/Computers"/>
    <m/>
    <m/>
    <n v="400"/>
    <m/>
    <m/>
    <m/>
    <m/>
    <m/>
    <m/>
    <m/>
    <m/>
    <m/>
    <m/>
    <m/>
    <m/>
    <m/>
    <s v="No"/>
    <m/>
    <x v="11"/>
    <m/>
    <m/>
    <m/>
    <m/>
  </r>
  <r>
    <n v="1376"/>
    <x v="20"/>
    <s v="Sales/Pre-Sales Executive"/>
    <s v="SSC/Q6303"/>
    <s v="Sales/Pre-Sales Executive"/>
    <n v="7"/>
    <m/>
    <m/>
    <m/>
    <n v="10"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m/>
    <s v="No"/>
    <m/>
    <x v="14"/>
    <m/>
    <m/>
    <m/>
    <m/>
  </r>
  <r>
    <n v="1377"/>
    <x v="20"/>
    <s v="Security Analyst"/>
    <s v="SSC/Q0901"/>
    <s v="Security Analyst"/>
    <n v="7"/>
    <m/>
    <m/>
    <m/>
    <n v="10"/>
    <m/>
    <n v="10"/>
    <n v="1"/>
    <s v="Diploma in Engineering or any graduate course"/>
    <n v="97"/>
    <n v="303"/>
    <n v="400"/>
    <m/>
    <m/>
    <m/>
    <m/>
    <m/>
    <s v="Yes"/>
    <m/>
    <s v="II"/>
    <m/>
    <m/>
    <m/>
    <m/>
    <m/>
    <s v="No"/>
    <m/>
    <x v="11"/>
    <m/>
    <m/>
    <m/>
    <m/>
  </r>
  <r>
    <n v="1378"/>
    <x v="20"/>
    <s v="Software Developer"/>
    <s v="SSC/Q0501"/>
    <s v="Software Developer"/>
    <n v="7"/>
    <m/>
    <m/>
    <m/>
    <n v="7"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79"/>
    <x v="20"/>
    <s v="Software Developer"/>
    <s v="SSC/Q6702"/>
    <s v="Software Developer"/>
    <n v="7"/>
    <m/>
    <m/>
    <m/>
    <n v="6"/>
    <m/>
    <n v="6"/>
    <n v="1"/>
    <s v="Bachelors Degree in /Engineering/Technology/ Science/Computer Science or any graduate course"/>
    <n v="109"/>
    <n v="291"/>
    <n v="400"/>
    <m/>
    <m/>
    <m/>
    <m/>
    <m/>
    <s v="Yes"/>
    <m/>
    <m/>
    <m/>
    <m/>
    <m/>
    <m/>
    <m/>
    <s v="No"/>
    <m/>
    <x v="49"/>
    <m/>
    <m/>
    <m/>
    <m/>
  </r>
  <r>
    <n v="1380"/>
    <x v="20"/>
    <s v="Software Engineer"/>
    <s v="SSC/Q4601"/>
    <s v="Software Engineer"/>
    <n v="7"/>
    <m/>
    <m/>
    <m/>
    <n v="8"/>
    <m/>
    <n v="8"/>
    <n v="1"/>
    <s v="Bachelor's Degree in Electronics/ Computer Science Engg."/>
    <m/>
    <m/>
    <n v="400"/>
    <m/>
    <m/>
    <m/>
    <m/>
    <m/>
    <m/>
    <m/>
    <m/>
    <m/>
    <m/>
    <m/>
    <m/>
    <m/>
    <s v="No"/>
    <m/>
    <x v="11"/>
    <m/>
    <m/>
    <m/>
    <m/>
  </r>
  <r>
    <n v="1381"/>
    <x v="20"/>
    <s v="Support Engineer"/>
    <s v="SSC/Q6101"/>
    <s v="Support Engineer"/>
    <n v="7"/>
    <m/>
    <m/>
    <m/>
    <n v="9"/>
    <m/>
    <n v="9"/>
    <n v="1"/>
    <s v="Bachelor's Degree in Computer Science/Computer Engineering/Technology"/>
    <m/>
    <m/>
    <n v="400"/>
    <m/>
    <m/>
    <m/>
    <m/>
    <m/>
    <m/>
    <m/>
    <m/>
    <m/>
    <m/>
    <m/>
    <m/>
    <m/>
    <s v="No"/>
    <m/>
    <x v="14"/>
    <m/>
    <m/>
    <m/>
    <m/>
  </r>
  <r>
    <n v="1382"/>
    <x v="20"/>
    <s v="Technical Support Executive-Non Voice"/>
    <s v="SSC/Q7201"/>
    <s v="Technical Support Executive-Non Voice"/>
    <n v="5"/>
    <m/>
    <m/>
    <m/>
    <n v="6"/>
    <m/>
    <n v="6"/>
    <n v="1"/>
    <s v="12th Class"/>
    <m/>
    <m/>
    <n v="400"/>
    <m/>
    <m/>
    <m/>
    <m/>
    <m/>
    <m/>
    <m/>
    <m/>
    <m/>
    <m/>
    <m/>
    <s v="Addl Ready"/>
    <m/>
    <s v="No"/>
    <m/>
    <x v="3"/>
    <m/>
    <m/>
    <m/>
    <m/>
  </r>
  <r>
    <n v="1383"/>
    <x v="20"/>
    <s v="Technical Support Executive-Voice"/>
    <s v="SSC/Q7202"/>
    <s v="Technical Support Executive-Voice"/>
    <n v="5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84"/>
    <x v="20"/>
    <s v="Technical Writer"/>
    <s v="SSC/Q4501"/>
    <s v="Technical Writer"/>
    <n v="7"/>
    <m/>
    <m/>
    <m/>
    <n v="10"/>
    <m/>
    <n v="10"/>
    <n v="1"/>
    <s v="BA/B. Com/BCA/BE"/>
    <m/>
    <m/>
    <n v="400"/>
    <m/>
    <m/>
    <m/>
    <m/>
    <m/>
    <m/>
    <m/>
    <m/>
    <m/>
    <m/>
    <m/>
    <m/>
    <m/>
    <s v="No"/>
    <m/>
    <x v="14"/>
    <m/>
    <m/>
    <m/>
    <m/>
  </r>
  <r>
    <n v="1385"/>
    <x v="20"/>
    <s v="Technical Writer"/>
    <s v="SSC/Q0505"/>
    <s v="Technical Writer"/>
    <n v="5"/>
    <m/>
    <m/>
    <m/>
    <n v="6"/>
    <m/>
    <n v="6"/>
    <n v="1"/>
    <s v="BA/B. Com/BCA/BE"/>
    <m/>
    <m/>
    <n v="400"/>
    <m/>
    <m/>
    <m/>
    <m/>
    <m/>
    <m/>
    <m/>
    <m/>
    <m/>
    <m/>
    <m/>
    <m/>
    <m/>
    <s v="No"/>
    <m/>
    <x v="3"/>
    <m/>
    <m/>
    <m/>
    <m/>
  </r>
  <r>
    <n v="1386"/>
    <x v="20"/>
    <s v="Technical Writer"/>
    <s v="SSC/Q6801"/>
    <s v="Technical Writer"/>
    <n v="5"/>
    <m/>
    <m/>
    <m/>
    <n v="6"/>
    <m/>
    <n v="6"/>
    <n v="1"/>
    <s v="BA/B. Com/BCA/BE"/>
    <m/>
    <m/>
    <n v="400"/>
    <m/>
    <m/>
    <m/>
    <m/>
    <m/>
    <m/>
    <m/>
    <m/>
    <m/>
    <m/>
    <m/>
    <m/>
    <m/>
    <s v="No"/>
    <m/>
    <x v="14"/>
    <m/>
    <m/>
    <m/>
    <m/>
  </r>
  <r>
    <n v="1387"/>
    <x v="20"/>
    <s v="Test Engineer"/>
    <s v="SSC/Q1301"/>
    <s v="Test Engineer"/>
    <n v="5"/>
    <m/>
    <m/>
    <m/>
    <n v="8"/>
    <m/>
    <n v="8"/>
    <n v="1"/>
    <s v="BE / B. Tech"/>
    <m/>
    <m/>
    <n v="400"/>
    <m/>
    <m/>
    <m/>
    <m/>
    <m/>
    <m/>
    <m/>
    <m/>
    <m/>
    <m/>
    <m/>
    <m/>
    <m/>
    <s v="No"/>
    <m/>
    <x v="3"/>
    <m/>
    <m/>
    <m/>
    <m/>
  </r>
  <r>
    <n v="1388"/>
    <x v="20"/>
    <s v="Test Engineer"/>
    <s v="SSC/Q7001"/>
    <s v="Test Engineer"/>
    <n v="5"/>
    <m/>
    <m/>
    <m/>
    <n v="8"/>
    <m/>
    <n v="8"/>
    <n v="1"/>
    <s v="BE / B. Tech"/>
    <m/>
    <m/>
    <n v="400"/>
    <m/>
    <m/>
    <m/>
    <m/>
    <m/>
    <m/>
    <m/>
    <m/>
    <m/>
    <m/>
    <m/>
    <m/>
    <m/>
    <s v="No"/>
    <m/>
    <x v="14"/>
    <m/>
    <m/>
    <m/>
    <m/>
  </r>
  <r>
    <n v="1389"/>
    <x v="20"/>
    <s v="Test Engineer - Software"/>
    <s v="SSC/Q4901"/>
    <s v="Test Engineer - Software"/>
    <n v="7"/>
    <m/>
    <m/>
    <m/>
    <n v="9"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m/>
    <s v="No"/>
    <m/>
    <x v="14"/>
    <m/>
    <m/>
    <m/>
    <m/>
  </r>
  <r>
    <n v="1390"/>
    <x v="20"/>
    <s v="Tester/Test Engineer - Hardware"/>
    <s v="SSC/Q5001"/>
    <s v="Tester/Test Engineer - Hardware"/>
    <n v="7"/>
    <m/>
    <m/>
    <m/>
    <n v="7"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m/>
    <s v="No"/>
    <m/>
    <x v="11"/>
    <m/>
    <m/>
    <m/>
    <m/>
  </r>
  <r>
    <n v="1391"/>
    <x v="20"/>
    <s v="UI Developer"/>
    <s v="SSC/Q0502"/>
    <s v="UI Developer"/>
    <n v="7"/>
    <m/>
    <m/>
    <m/>
    <n v="8"/>
    <m/>
    <n v="8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92"/>
    <x v="20"/>
    <s v="Web Developer"/>
    <s v="SSC/Q0503"/>
    <s v="Web Developer"/>
    <n v="5"/>
    <m/>
    <m/>
    <m/>
    <n v="7"/>
    <m/>
    <n v="7"/>
    <n v="1"/>
    <s v="12th Class"/>
    <n v="109"/>
    <n v="291"/>
    <n v="400"/>
    <m/>
    <m/>
    <m/>
    <m/>
    <m/>
    <s v="Yes"/>
    <m/>
    <s v="II"/>
    <m/>
    <m/>
    <m/>
    <s v="Addl Ready"/>
    <m/>
    <s v="No"/>
    <m/>
    <x v="3"/>
    <m/>
    <m/>
    <m/>
    <m/>
  </r>
  <r>
    <n v="1393"/>
    <x v="20"/>
    <s v="Analyst Application Security"/>
    <s v="SSC/Q0903"/>
    <s v="Analyst Application Security"/>
    <n v="7"/>
    <m/>
    <m/>
    <m/>
    <n v="8"/>
    <m/>
    <n v="8"/>
    <n v="1"/>
    <s v="Diploma in Engineering(with 1 year experience) or Bachelor's_x000a_Degree in Science/Technology/Computers "/>
    <n v="450"/>
    <n v="150"/>
    <n v="600"/>
    <m/>
    <m/>
    <m/>
    <m/>
    <m/>
    <s v="Yes"/>
    <s v="Yes"/>
    <m/>
    <m/>
    <m/>
    <m/>
    <m/>
    <m/>
    <s v="No"/>
    <m/>
    <x v="2"/>
    <m/>
    <m/>
    <m/>
    <m/>
  </r>
  <r>
    <n v="1394"/>
    <x v="20"/>
    <s v="Analyst Security Operations Centre"/>
    <s v="SSC/Q0909"/>
    <s v="Analyst Security Operations Centre"/>
    <n v="7"/>
    <m/>
    <m/>
    <m/>
    <n v="7"/>
    <m/>
    <n v="7"/>
    <n v="1"/>
    <s v="Diploma in Engineering or any graduate course"/>
    <m/>
    <m/>
    <n v="700"/>
    <m/>
    <m/>
    <m/>
    <m/>
    <m/>
    <m/>
    <m/>
    <m/>
    <m/>
    <m/>
    <m/>
    <m/>
    <m/>
    <s v="No"/>
    <m/>
    <x v="2"/>
    <m/>
    <m/>
    <m/>
    <m/>
  </r>
  <r>
    <n v="1395"/>
    <x v="20"/>
    <s v="Consultant Network Security "/>
    <s v="SSC/Q0917"/>
    <s v="Consultant Network Security "/>
    <n v="8"/>
    <m/>
    <m/>
    <m/>
    <n v="11"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6"/>
    <x v="20"/>
    <s v="Forensic specialist"/>
    <s v="SSC/Q0922"/>
    <s v="Forensic specialist"/>
    <n v="8"/>
    <m/>
    <m/>
    <m/>
    <n v="9"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7"/>
    <x v="20"/>
    <s v="Architect Identity and Access Management"/>
    <s v="SSC/Q0928"/>
    <s v="Architect Identity and Access Management"/>
    <n v="8"/>
    <m/>
    <m/>
    <m/>
    <n v="8"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8"/>
    <x v="20"/>
    <s v="Analyst Compliance Audit"/>
    <s v="SSC/Q0907"/>
    <s v="Analyst Compliance Audit"/>
    <n v="7"/>
    <m/>
    <m/>
    <m/>
    <n v="7"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m/>
    <s v="No"/>
    <m/>
    <x v="2"/>
    <m/>
    <m/>
    <m/>
    <m/>
  </r>
  <r>
    <n v="1399"/>
    <x v="20"/>
    <s v="Analyst Identity and Access Management"/>
    <s v="SSC/Q0904"/>
    <s v="Analyst Identity and Access Management"/>
    <n v="7"/>
    <m/>
    <m/>
    <m/>
    <n v="8"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m/>
    <s v="No"/>
    <m/>
    <x v="2"/>
    <m/>
    <m/>
    <m/>
    <m/>
  </r>
  <r>
    <n v="1400"/>
    <x v="20"/>
    <s v="Analyst Endpoint Security"/>
    <s v="SSC/Q0905"/>
    <s v="Analyst Endpoint Security"/>
    <n v="7"/>
    <m/>
    <m/>
    <m/>
    <n v="7"/>
    <m/>
    <n v="7"/>
    <n v="1"/>
    <s v="Diploma in IT/Computer"/>
    <m/>
    <m/>
    <n v="700"/>
    <m/>
    <m/>
    <m/>
    <m/>
    <m/>
    <m/>
    <m/>
    <m/>
    <m/>
    <m/>
    <m/>
    <m/>
    <m/>
    <s v="No"/>
    <m/>
    <x v="2"/>
    <m/>
    <m/>
    <m/>
    <m/>
  </r>
  <r>
    <n v="1401"/>
    <x v="20"/>
    <s v="Security Infrastructure Specialist"/>
    <s v="SSC/Q0923"/>
    <s v="Security Infrastructure Specialist"/>
    <n v="8"/>
    <m/>
    <m/>
    <m/>
    <n v="11"/>
    <m/>
    <n v="11"/>
    <n v="1"/>
    <s v="Graduate in Security/ Computer Science/Electronics and Engineering /IT"/>
    <m/>
    <m/>
    <n v="900"/>
    <m/>
    <m/>
    <m/>
    <m/>
    <m/>
    <m/>
    <m/>
    <m/>
    <m/>
    <m/>
    <m/>
    <m/>
    <m/>
    <s v="No"/>
    <m/>
    <x v="2"/>
    <m/>
    <m/>
    <m/>
    <m/>
  </r>
  <r>
    <n v="1402"/>
    <x v="20"/>
    <s v="Penetration Tester"/>
    <s v="SSC/Q0912"/>
    <s v="Penetration Tester"/>
    <n v="7"/>
    <m/>
    <m/>
    <m/>
    <n v="8"/>
    <m/>
    <n v="8"/>
    <n v="1"/>
    <s v="Graduate in any discipline preferably Science/Computer"/>
    <m/>
    <m/>
    <n v="700"/>
    <m/>
    <m/>
    <m/>
    <m/>
    <m/>
    <m/>
    <m/>
    <m/>
    <m/>
    <m/>
    <m/>
    <m/>
    <m/>
    <s v="No"/>
    <m/>
    <x v="2"/>
    <m/>
    <m/>
    <m/>
    <m/>
  </r>
  <r>
    <n v="1403"/>
    <x v="21"/>
    <s v="Buffing Operator"/>
    <s v="LSS/Q0801"/>
    <s v="Buffing Operator"/>
    <n v="4"/>
    <m/>
    <m/>
    <m/>
    <n v="6"/>
    <m/>
    <n v="6"/>
    <n v="1"/>
    <s v="5th Class"/>
    <n v="30"/>
    <n v="170"/>
    <n v="200"/>
    <m/>
    <m/>
    <m/>
    <m/>
    <m/>
    <s v="Yes"/>
    <s v="Yes"/>
    <s v="I"/>
    <m/>
    <m/>
    <m/>
    <s v="Cat 1 (Phase 1)"/>
    <m/>
    <s v="Yes"/>
    <m/>
    <x v="4"/>
    <m/>
    <m/>
    <m/>
    <m/>
  </r>
  <r>
    <n v="1404"/>
    <x v="21"/>
    <s v="CAD/CAM Operator (Footwear)"/>
    <s v="LSS/Q2103"/>
    <s v="CAD/CAM Operator (Footwear)"/>
    <n v="4"/>
    <m/>
    <m/>
    <m/>
    <n v="4"/>
    <m/>
    <n v="4"/>
    <n v="1"/>
    <s v="CAD/ 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05"/>
    <x v="21"/>
    <s v="CAD CAM Operator- Garments"/>
    <s v="LSS/Q5102"/>
    <s v="CAD CAM Operator- Garments"/>
    <n v="4"/>
    <m/>
    <m/>
    <m/>
    <n v="4"/>
    <m/>
    <n v="4"/>
    <n v="1"/>
    <s v="CAD/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06"/>
    <x v="21"/>
    <s v="CAD CAM Operator- Goods"/>
    <s v="LSS/Q5101"/>
    <s v="CAD CAM Operator- Goods"/>
    <n v="4"/>
    <m/>
    <m/>
    <m/>
    <n v="4"/>
    <m/>
    <n v="4"/>
    <n v="1"/>
    <s v="CAD/CAM Certification"/>
    <m/>
    <m/>
    <n v="200"/>
    <m/>
    <m/>
    <m/>
    <m/>
    <m/>
    <m/>
    <m/>
    <s v="I"/>
    <m/>
    <m/>
    <m/>
    <m/>
    <s v="LEA101"/>
    <s v="No"/>
    <m/>
    <x v="4"/>
    <m/>
    <m/>
    <m/>
    <m/>
  </r>
  <r>
    <n v="1407"/>
    <x v="21"/>
    <s v="Cutter- Footwear"/>
    <s v="LSS/Q2301"/>
    <s v="Cutter- Footwear"/>
    <n v="4"/>
    <m/>
    <m/>
    <m/>
    <n v="5"/>
    <m/>
    <n v="5"/>
    <n v="1"/>
    <s v="5th Class"/>
    <n v="40"/>
    <n v="460"/>
    <n v="500"/>
    <m/>
    <m/>
    <m/>
    <m/>
    <m/>
    <s v="Yes"/>
    <s v="Yes"/>
    <s v="I"/>
    <s v="C"/>
    <s v="Yes"/>
    <s v="Yes"/>
    <m/>
    <m/>
    <s v="Yes"/>
    <m/>
    <x v="4"/>
    <m/>
    <m/>
    <m/>
    <m/>
  </r>
  <r>
    <n v="1408"/>
    <x v="21"/>
    <s v="Cutter-Goods &amp; Garments"/>
    <s v="LSS/Q5301"/>
    <s v="Cutter-Goods &amp; Garments"/>
    <n v="4"/>
    <m/>
    <m/>
    <m/>
    <n v="6"/>
    <m/>
    <n v="6"/>
    <n v="1"/>
    <s v="5th Class"/>
    <n v="30"/>
    <n v="170"/>
    <n v="200"/>
    <m/>
    <m/>
    <m/>
    <m/>
    <m/>
    <s v="Yes"/>
    <s v="Yes"/>
    <s v="I"/>
    <s v="A"/>
    <s v="Yes"/>
    <s v="Yes"/>
    <m/>
    <s v="LEA101, LEA103, LEA104, LEA105"/>
    <s v="Yes"/>
    <m/>
    <x v="4"/>
    <m/>
    <m/>
    <m/>
    <m/>
  </r>
  <r>
    <n v="1409"/>
    <x v="21"/>
    <s v="Drum Operator"/>
    <s v="LSS/Q0301"/>
    <s v="Drum Operator"/>
    <n v="4"/>
    <m/>
    <m/>
    <m/>
    <n v="8"/>
    <m/>
    <n v="8"/>
    <n v="1"/>
    <s v="5th Class"/>
    <n v="33"/>
    <n v="167"/>
    <n v="200"/>
    <m/>
    <m/>
    <m/>
    <m/>
    <m/>
    <s v="Yes"/>
    <s v="Yes"/>
    <s v="I"/>
    <m/>
    <m/>
    <m/>
    <s v="Cat 1 (Phase 1)"/>
    <s v="LEA102"/>
    <s v="Yes"/>
    <m/>
    <x v="4"/>
    <m/>
    <m/>
    <m/>
    <m/>
  </r>
  <r>
    <n v="1410"/>
    <x v="21"/>
    <s v="Finishing  Operator (Roller Coater, machine spray , Hand Spray)"/>
    <s v="LSS/Q0803"/>
    <s v="Finishing  Operator (Roller Coater, machine spray , Hand Spray)"/>
    <n v="4"/>
    <m/>
    <m/>
    <m/>
    <n v="10"/>
    <m/>
    <n v="10"/>
    <n v="1"/>
    <s v="10th Class"/>
    <m/>
    <m/>
    <n v="200"/>
    <m/>
    <m/>
    <m/>
    <m/>
    <m/>
    <m/>
    <m/>
    <s v="I"/>
    <m/>
    <m/>
    <m/>
    <m/>
    <s v="LEA102"/>
    <s v="Yes"/>
    <m/>
    <x v="4"/>
    <m/>
    <m/>
    <m/>
    <m/>
  </r>
  <r>
    <n v="1411"/>
    <x v="21"/>
    <s v="Finishing Operator"/>
    <s v="LSS/Q3001"/>
    <s v="Finishing Operator"/>
    <n v="4"/>
    <m/>
    <m/>
    <m/>
    <n v="11"/>
    <m/>
    <n v="11"/>
    <n v="1"/>
    <s v="CAD/ 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12"/>
    <x v="21"/>
    <s v="Fleshing Operator"/>
    <s v="LSS/Q0101"/>
    <s v="Fleshing Operator"/>
    <n v="4"/>
    <m/>
    <m/>
    <m/>
    <n v="5"/>
    <m/>
    <n v="5"/>
    <n v="1"/>
    <s v="5th Class"/>
    <m/>
    <m/>
    <m/>
    <m/>
    <m/>
    <m/>
    <m/>
    <m/>
    <m/>
    <m/>
    <s v="I"/>
    <m/>
    <m/>
    <m/>
    <m/>
    <m/>
    <s v="Yes"/>
    <m/>
    <x v="4"/>
    <m/>
    <m/>
    <m/>
    <m/>
  </r>
  <r>
    <n v="1413"/>
    <x v="21"/>
    <s v="Glazing Operator (Finished Leather)"/>
    <s v="LSS/Q0802"/>
    <s v="Glazing Operator (Finished Leather)"/>
    <n v="4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14"/>
    <x v="21"/>
    <s v="Harness Maker"/>
    <s v="LSS/Q7201"/>
    <s v="Harness Mak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5"/>
    <x v="21"/>
    <s v="Heel Attacher (Ladies Shoe)"/>
    <s v="LSS/Q2901"/>
    <s v="Heel Attacher (Ladies Shoe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6"/>
    <x v="21"/>
    <s v="Heel Builder"/>
    <s v="LSS/Q2801"/>
    <s v="Heel Build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7"/>
    <x v="21"/>
    <s v="Helper Bottom Making"/>
    <s v="LSS/Q3302"/>
    <s v="Helper Bottom Making"/>
    <n v="2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m/>
    <m/>
    <s v="Yes"/>
    <m/>
    <x v="4"/>
    <m/>
    <m/>
    <m/>
    <m/>
  </r>
  <r>
    <n v="1418"/>
    <x v="21"/>
    <s v="Helper- Dry Operations"/>
    <s v="LSS/Q0902"/>
    <s v="Helper- Dry Operations"/>
    <n v="2"/>
    <m/>
    <m/>
    <m/>
    <n v="5"/>
    <m/>
    <n v="5"/>
    <n v="1"/>
    <s v="5th Class"/>
    <n v="35"/>
    <n v="165"/>
    <n v="200"/>
    <m/>
    <m/>
    <m/>
    <m/>
    <m/>
    <s v="Yes"/>
    <s v="Yes"/>
    <s v="I"/>
    <m/>
    <m/>
    <m/>
    <m/>
    <m/>
    <s v="Yes"/>
    <m/>
    <x v="4"/>
    <m/>
    <m/>
    <m/>
    <m/>
  </r>
  <r>
    <n v="1419"/>
    <x v="21"/>
    <s v="Helper Finishing"/>
    <s v="LSS/Q3002"/>
    <s v="Helper Finishing"/>
    <n v="2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m/>
    <m/>
    <s v="Yes"/>
    <m/>
    <x v="4"/>
    <m/>
    <m/>
    <m/>
    <m/>
  </r>
  <r>
    <n v="1420"/>
    <x v="21"/>
    <s v="Helper Finishing Operation (Goods &amp; Garments)"/>
    <s v="LSS/Q5601"/>
    <s v="Helper Finishing Operation (Goods &amp; Garments)"/>
    <n v="2"/>
    <m/>
    <m/>
    <m/>
    <n v="5"/>
    <m/>
    <n v="5"/>
    <n v="1"/>
    <s v="10th Class"/>
    <n v="14"/>
    <n v="106"/>
    <n v="120"/>
    <m/>
    <m/>
    <m/>
    <m/>
    <m/>
    <s v="Yes"/>
    <s v="Yes"/>
    <s v="I"/>
    <m/>
    <m/>
    <m/>
    <m/>
    <m/>
    <s v="Yes"/>
    <m/>
    <x v="4"/>
    <m/>
    <m/>
    <m/>
    <m/>
  </r>
  <r>
    <n v="1421"/>
    <x v="21"/>
    <s v="Helper- Finishing Operations"/>
    <s v="LSS/Q0804"/>
    <s v="Helper- Finishing Operations"/>
    <n v="2"/>
    <m/>
    <m/>
    <m/>
    <n v="5"/>
    <m/>
    <n v="5"/>
    <n v="1"/>
    <s v="5th Class"/>
    <n v="13"/>
    <n v="107"/>
    <n v="120"/>
    <m/>
    <m/>
    <m/>
    <m/>
    <m/>
    <s v="Yes"/>
    <s v="Yes"/>
    <s v="I"/>
    <m/>
    <m/>
    <m/>
    <m/>
    <m/>
    <s v="Yes"/>
    <m/>
    <x v="4"/>
    <m/>
    <m/>
    <m/>
    <m/>
  </r>
  <r>
    <n v="1422"/>
    <x v="21"/>
    <s v="Helper Parts Making ( Goods &amp; Garments)"/>
    <s v="LSS/Q5502"/>
    <s v="Helper Parts Making ( Goods &amp; Garments)"/>
    <n v="2"/>
    <m/>
    <m/>
    <m/>
    <n v="5"/>
    <m/>
    <n v="5"/>
    <n v="1"/>
    <s v="5th Class"/>
    <n v="13"/>
    <n v="107"/>
    <n v="120"/>
    <m/>
    <m/>
    <m/>
    <m/>
    <m/>
    <s v="Yes"/>
    <s v="Yes"/>
    <s v="I"/>
    <m/>
    <m/>
    <m/>
    <m/>
    <m/>
    <s v="Yes"/>
    <m/>
    <x v="4"/>
    <m/>
    <m/>
    <m/>
    <m/>
  </r>
  <r>
    <n v="1423"/>
    <x v="21"/>
    <s v="Helper Upper Making"/>
    <s v="LSS/Q3301"/>
    <s v="Helper Upper Making"/>
    <n v="2"/>
    <m/>
    <m/>
    <m/>
    <n v="5"/>
    <m/>
    <n v="5"/>
    <n v="1"/>
    <s v="5th Class"/>
    <n v="15"/>
    <n v="105"/>
    <n v="120"/>
    <m/>
    <m/>
    <m/>
    <m/>
    <m/>
    <s v="Yes"/>
    <s v="Yes"/>
    <s v="I"/>
    <m/>
    <m/>
    <m/>
    <m/>
    <m/>
    <s v="Yes"/>
    <m/>
    <x v="4"/>
    <m/>
    <m/>
    <m/>
    <m/>
  </r>
  <r>
    <n v="1424"/>
    <x v="21"/>
    <s v="Helper- Wet Operations (Multi Skilled)"/>
    <s v="LSS/Q0901"/>
    <s v="Helper- Wet Operations (Multi Skilled)"/>
    <n v="2"/>
    <m/>
    <m/>
    <m/>
    <n v="5"/>
    <m/>
    <n v="5"/>
    <n v="1"/>
    <s v="5th Class"/>
    <n v="35"/>
    <n v="165"/>
    <n v="200"/>
    <m/>
    <m/>
    <m/>
    <m/>
    <m/>
    <s v="Yes"/>
    <s v="Yes"/>
    <s v="I"/>
    <m/>
    <m/>
    <m/>
    <m/>
    <m/>
    <s v="Yes"/>
    <m/>
    <x v="4"/>
    <m/>
    <m/>
    <m/>
    <m/>
  </r>
  <r>
    <n v="1425"/>
    <x v="21"/>
    <s v="Laster by hand"/>
    <s v="LSS/Q2702"/>
    <s v="Laster by hand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26"/>
    <x v="21"/>
    <s v="Lasting Operator"/>
    <s v="LSS/Q2701"/>
    <s v="Lasting Operator"/>
    <n v="4"/>
    <m/>
    <m/>
    <m/>
    <n v="5"/>
    <m/>
    <n v="5"/>
    <n v="1"/>
    <s v="5th Class"/>
    <n v="24"/>
    <n v="96"/>
    <n v="120"/>
    <m/>
    <m/>
    <m/>
    <m/>
    <m/>
    <s v="Yes"/>
    <s v="Yes"/>
    <s v="I"/>
    <m/>
    <m/>
    <m/>
    <s v="Cat 1 (Phase 1)"/>
    <m/>
    <s v="Yes"/>
    <m/>
    <x v="4"/>
    <m/>
    <m/>
    <m/>
    <m/>
  </r>
  <r>
    <n v="1427"/>
    <x v="21"/>
    <s v="Line Supervisor"/>
    <s v="LSS/Q3102"/>
    <s v="Line Supervisor"/>
    <n v="5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28"/>
    <x v="21"/>
    <s v="Molding Operator"/>
    <s v="LSS/Q7501"/>
    <s v="Molding Operator"/>
    <n v="4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s v="Cat 1 (Phase 1)"/>
    <m/>
    <s v="Yes"/>
    <m/>
    <x v="4"/>
    <m/>
    <m/>
    <m/>
    <m/>
  </r>
  <r>
    <n v="1429"/>
    <x v="21"/>
    <s v="Molding Supervisor (Non Leather Footwear)"/>
    <s v="LSS/Q9201"/>
    <s v="Molding Supervisor (Non Leather Footwear)"/>
    <n v="5"/>
    <m/>
    <m/>
    <m/>
    <n v="7"/>
    <m/>
    <n v="7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0"/>
    <x v="21"/>
    <s v="Pattern Cutter(Footwear)"/>
    <s v="LSS/Q2102"/>
    <s v="Pattern Cutter(Footwear)"/>
    <n v="4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1"/>
    <x v="21"/>
    <s v="Pattern Cutter (Goods and Garments"/>
    <s v="LSS/Q5103"/>
    <s v="Pattern Cutter (Goods and Garments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32"/>
    <x v="21"/>
    <s v="Post Tanning Machine Operator"/>
    <s v="LSS/Q0701"/>
    <s v="Post Tanning Machine Operator"/>
    <n v="4"/>
    <m/>
    <m/>
    <m/>
    <n v="8"/>
    <m/>
    <n v="8"/>
    <n v="1"/>
    <s v="5th Class"/>
    <n v="35"/>
    <n v="165"/>
    <n v="200"/>
    <m/>
    <m/>
    <m/>
    <m/>
    <m/>
    <s v="Yes"/>
    <s v="Yes"/>
    <s v="I"/>
    <m/>
    <m/>
    <m/>
    <s v="Cat 1 (Phase 1)"/>
    <s v="LEA102"/>
    <s v="Yes"/>
    <m/>
    <x v="4"/>
    <m/>
    <m/>
    <m/>
    <m/>
  </r>
  <r>
    <n v="1433"/>
    <x v="21"/>
    <s v="Pre- Assembly Operator"/>
    <s v="LSS/Q2601"/>
    <s v="Pre- Assembly Operator"/>
    <n v="4"/>
    <m/>
    <m/>
    <m/>
    <n v="12"/>
    <m/>
    <n v="12"/>
    <n v="1"/>
    <s v="5th Class"/>
    <n v="14"/>
    <n v="106"/>
    <n v="120"/>
    <m/>
    <m/>
    <m/>
    <m/>
    <m/>
    <s v="Yes"/>
    <s v="Yes"/>
    <s v="I"/>
    <m/>
    <m/>
    <m/>
    <s v="Cat 1 (Phase 1)"/>
    <m/>
    <s v="Yes"/>
    <m/>
    <x v="4"/>
    <m/>
    <m/>
    <m/>
    <m/>
  </r>
  <r>
    <n v="1434"/>
    <x v="21"/>
    <s v="Product Developer(Footwear)"/>
    <s v="LSS/Q2101"/>
    <s v="Product Developer(Footwear)"/>
    <n v="4"/>
    <m/>
    <m/>
    <m/>
    <n v="4"/>
    <m/>
    <n v="4"/>
    <n v="1"/>
    <s v="Diploma/Certification in Footwear Technology and Design"/>
    <m/>
    <m/>
    <n v="200"/>
    <m/>
    <m/>
    <m/>
    <m/>
    <m/>
    <m/>
    <m/>
    <s v="I"/>
    <m/>
    <m/>
    <m/>
    <m/>
    <m/>
    <s v="No"/>
    <m/>
    <x v="4"/>
    <m/>
    <m/>
    <m/>
    <m/>
  </r>
  <r>
    <n v="1435"/>
    <x v="21"/>
    <s v="Quality Control Inspector_x000a_(Goods and Garments)"/>
    <s v="LSS/Q5701"/>
    <s v="Quality Control Inspector_x000a_(Goods and Garments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6"/>
    <x v="21"/>
    <s v="Quality Control Inspector_x000a_(Footwear)"/>
    <s v="LSS/Q3101"/>
    <s v="Quality Control Inspector_x000a_(Footwear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7"/>
    <x v="21"/>
    <s v="Quality Control Inspector(Non Leather Footwear)"/>
    <s v="LSS/Q7701"/>
    <s v="Quality Control Inspector(Non Leather Footwear)"/>
    <n v="5"/>
    <m/>
    <m/>
    <m/>
    <n v="9"/>
    <m/>
    <n v="9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8"/>
    <x v="21"/>
    <s v="Quality Control Inspector_x000a_( Saddlery)"/>
    <s v="LSS/Q7401"/>
    <s v="Quality Control Inspector_x000a_( Saddlery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9"/>
    <x v="21"/>
    <s v="Saddle Maker"/>
    <s v="LSS/Q7101"/>
    <s v="Saddle Mak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0"/>
    <x v="21"/>
    <s v="Sample Maker( Goods and Garments"/>
    <s v="LSS/Q5201"/>
    <s v="Sample Maker( Goods and Garments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1"/>
    <x v="21"/>
    <s v="Sample Maker (Footwear)"/>
    <s v="LSS/Q2201"/>
    <s v="Sample Maker (Footwear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2"/>
    <x v="21"/>
    <s v="Scudding Operator (Machine)"/>
    <s v="LSS/Q0201"/>
    <s v="Scudding Operator (Machine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3"/>
    <x v="21"/>
    <s v="Setting Operator"/>
    <s v="LSS/Q0601"/>
    <s v="Setting Operato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4"/>
    <x v="21"/>
    <s v="Sewing Machine Operator ( Saddlery)"/>
    <s v="LSS/Q7301"/>
    <s v="Sewing Machine Operator ( Saddlery)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5"/>
    <x v="21"/>
    <s v="Shaving Operator"/>
    <s v="LSS/Q0501"/>
    <s v="Shaving Operator"/>
    <n v="4"/>
    <m/>
    <m/>
    <m/>
    <n v="5"/>
    <m/>
    <n v="5"/>
    <n v="1"/>
    <s v="5th Class"/>
    <n v="33"/>
    <n v="167"/>
    <n v="200"/>
    <m/>
    <m/>
    <m/>
    <m/>
    <m/>
    <s v="Yes"/>
    <s v="Yes"/>
    <s v="I"/>
    <s v="C"/>
    <s v="Yes"/>
    <s v="Yes"/>
    <m/>
    <m/>
    <s v="Yes"/>
    <m/>
    <x v="4"/>
    <m/>
    <m/>
    <m/>
    <m/>
  </r>
  <r>
    <n v="1446"/>
    <x v="21"/>
    <s v="Skiver ( by hand)"/>
    <s v="LSS/Q2402"/>
    <s v="Skiver ( by hand)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7"/>
    <x v="21"/>
    <s v="Skiving Operator ( Machine)"/>
    <s v="LSS/Q2401"/>
    <s v="Skiving Operator ( Machine)"/>
    <n v="4"/>
    <m/>
    <m/>
    <m/>
    <n v="5"/>
    <m/>
    <n v="5"/>
    <n v="1"/>
    <s v="5th Class"/>
    <n v="39"/>
    <n v="461"/>
    <n v="500"/>
    <m/>
    <m/>
    <m/>
    <m/>
    <m/>
    <s v="Yes"/>
    <s v="Yes"/>
    <s v="I"/>
    <s v="C"/>
    <s v="Yes"/>
    <s v="Yes"/>
    <m/>
    <m/>
    <s v="Yes"/>
    <m/>
    <x v="4"/>
    <m/>
    <m/>
    <m/>
    <m/>
  </r>
  <r>
    <n v="1448"/>
    <x v="21"/>
    <s v="Skiving Operator (by hand)"/>
    <s v="LSS/Q5401"/>
    <s v="Skiving Operator (by hand)"/>
    <n v="4"/>
    <m/>
    <m/>
    <m/>
    <n v="5"/>
    <m/>
    <n v="5"/>
    <n v="1"/>
    <s v="5th Class"/>
    <m/>
    <m/>
    <n v="200"/>
    <m/>
    <m/>
    <m/>
    <m/>
    <m/>
    <m/>
    <m/>
    <s v="I"/>
    <m/>
    <m/>
    <m/>
    <m/>
    <s v="LEA101, LEA103,LEA104, LEA105"/>
    <s v="No"/>
    <m/>
    <x v="4"/>
    <m/>
    <m/>
    <m/>
    <m/>
  </r>
  <r>
    <n v="1449"/>
    <x v="21"/>
    <s v="Splitting and Sammying Operator"/>
    <s v="LSS/Q0401"/>
    <s v="Splitting and Sammying Operator"/>
    <n v="4"/>
    <m/>
    <m/>
    <m/>
    <n v="6"/>
    <m/>
    <n v="6"/>
    <n v="1"/>
    <s v="5th Class"/>
    <m/>
    <m/>
    <n v="480"/>
    <m/>
    <m/>
    <m/>
    <m/>
    <m/>
    <m/>
    <m/>
    <s v="I"/>
    <m/>
    <m/>
    <m/>
    <m/>
    <m/>
    <s v="Yes"/>
    <m/>
    <x v="4"/>
    <m/>
    <m/>
    <m/>
    <m/>
  </r>
  <r>
    <n v="1450"/>
    <x v="21"/>
    <s v="Stitcher (Goods &amp; Garments)"/>
    <s v="LSS/Q5501"/>
    <s v="Stitcher (Goods &amp; Garments)"/>
    <n v="4"/>
    <m/>
    <m/>
    <m/>
    <n v="5"/>
    <m/>
    <n v="5"/>
    <n v="1"/>
    <s v="5th Class"/>
    <n v="30"/>
    <n v="170"/>
    <n v="200"/>
    <m/>
    <m/>
    <m/>
    <m/>
    <m/>
    <s v="Yes"/>
    <s v="Yes"/>
    <s v="I"/>
    <s v="A"/>
    <s v="Yes"/>
    <s v="Yes"/>
    <m/>
    <s v="LEA101, LEA103,LEA104, LEA105"/>
    <s v="Yes"/>
    <m/>
    <x v="4"/>
    <m/>
    <m/>
    <m/>
    <m/>
  </r>
  <r>
    <n v="1451"/>
    <x v="21"/>
    <s v="Stitching Operator"/>
    <s v="LSS/Q2501"/>
    <s v="Stitching Operator"/>
    <n v="4"/>
    <m/>
    <m/>
    <m/>
    <n v="5"/>
    <m/>
    <n v="5"/>
    <n v="1"/>
    <s v="Class V"/>
    <n v="50"/>
    <n v="450"/>
    <n v="500"/>
    <m/>
    <m/>
    <m/>
    <m/>
    <m/>
    <s v="Yes"/>
    <s v="Yes"/>
    <s v="I"/>
    <s v="A"/>
    <s v="Yes"/>
    <s v="Yes"/>
    <m/>
    <m/>
    <s v="Yes"/>
    <m/>
    <x v="4"/>
    <m/>
    <m/>
    <m/>
    <m/>
  </r>
  <r>
    <n v="1452"/>
    <x v="21"/>
    <s v="Store In charge"/>
    <s v="LSS/Q3201"/>
    <s v="Store In charge"/>
    <n v="4"/>
    <m/>
    <m/>
    <m/>
    <n v="5"/>
    <m/>
    <n v="5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53"/>
    <x v="21"/>
    <s v="Cobbler"/>
    <s v="LSS/Q4101"/>
    <s v="Cobbler"/>
    <n v="4"/>
    <m/>
    <m/>
    <m/>
    <n v="8"/>
    <m/>
    <n v="8"/>
    <n v="1"/>
    <s v="5th Class"/>
    <n v="39"/>
    <n v="155"/>
    <n v="194"/>
    <n v="1"/>
    <n v="5"/>
    <n v="194"/>
    <m/>
    <m/>
    <s v="Yes"/>
    <m/>
    <s v="I"/>
    <s v="A"/>
    <m/>
    <m/>
    <m/>
    <m/>
    <s v="No"/>
    <m/>
    <x v="35"/>
    <m/>
    <m/>
    <m/>
    <m/>
  </r>
  <r>
    <n v="1454"/>
    <x v="21"/>
    <s v="Assistant Cobbler"/>
    <s v="LSS/Q4201"/>
    <s v="Assistant Cobbler"/>
    <n v="3"/>
    <m/>
    <m/>
    <m/>
    <n v="6"/>
    <m/>
    <n v="6"/>
    <n v="1"/>
    <s v="5th Class"/>
    <n v="39"/>
    <n v="155"/>
    <n v="194"/>
    <n v="1"/>
    <n v="5"/>
    <n v="194"/>
    <m/>
    <m/>
    <s v="Yes"/>
    <m/>
    <s v="I"/>
    <s v="A"/>
    <m/>
    <m/>
    <m/>
    <m/>
    <s v="No"/>
    <m/>
    <x v="35"/>
    <m/>
    <m/>
    <m/>
    <m/>
  </r>
  <r>
    <n v="1455"/>
    <x v="22"/>
    <s v="Production/ Manufacturing Chemist - Life Sciences "/>
    <s v="LFS/Q1201"/>
    <s v="Production/ Manufacturing Chemist - Life Sciences "/>
    <n v="5"/>
    <m/>
    <m/>
    <m/>
    <n v="3"/>
    <m/>
    <n v="3"/>
    <n v="1"/>
    <s v="B. Pharma preferable/ Graduate in Science (chemistry specialization preferable for Pharmaceuticals)/ B.Tech in chemistry"/>
    <n v="128"/>
    <n v="306"/>
    <n v="434"/>
    <m/>
    <m/>
    <m/>
    <m/>
    <m/>
    <s v="Yes"/>
    <m/>
    <s v="I"/>
    <m/>
    <m/>
    <m/>
    <s v="Cat 1 (Phase 1)"/>
    <m/>
    <s v="Yes"/>
    <m/>
    <x v="4"/>
    <m/>
    <m/>
    <m/>
    <m/>
  </r>
  <r>
    <n v="1456"/>
    <x v="22"/>
    <s v="Production Supervisor/ In charge - Life Sciences"/>
    <s v="LFS/Q0203"/>
    <s v="Production Supervisor/ In charge - Life Sciences"/>
    <n v="5"/>
    <m/>
    <m/>
    <m/>
    <n v="5"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m/>
    <s v="I"/>
    <m/>
    <m/>
    <m/>
    <m/>
    <m/>
    <s v="No"/>
    <m/>
    <x v="11"/>
    <m/>
    <m/>
    <m/>
    <m/>
  </r>
  <r>
    <n v="1457"/>
    <x v="22"/>
    <s v="Production/ Machine Operator - Life Sciences"/>
    <s v="LFS/Q0207"/>
    <s v="Production/ Machine Operator - Life Sciences"/>
    <n v="4"/>
    <m/>
    <m/>
    <m/>
    <n v="6"/>
    <m/>
    <n v="6"/>
    <n v="1"/>
    <s v="10+2"/>
    <n v="155"/>
    <n v="221"/>
    <n v="376"/>
    <m/>
    <m/>
    <m/>
    <m/>
    <m/>
    <s v="Yes"/>
    <s v="Yes"/>
    <s v="I"/>
    <s v="C"/>
    <s v="Yes"/>
    <s v="Yes"/>
    <m/>
    <m/>
    <s v="Yes"/>
    <m/>
    <x v="11"/>
    <m/>
    <m/>
    <m/>
    <m/>
  </r>
  <r>
    <n v="1458"/>
    <x v="22"/>
    <s v="Manufacturing Assistant-Life Sciences"/>
    <s v="LFS/Q0216"/>
    <s v="Manufacturing Assistant-Life Sciences"/>
    <n v="2"/>
    <m/>
    <m/>
    <m/>
    <n v="4"/>
    <m/>
    <n v="4"/>
    <n v="1"/>
    <s v="10th – 12th Class"/>
    <n v="60"/>
    <n v="140"/>
    <n v="200"/>
    <m/>
    <m/>
    <m/>
    <m/>
    <m/>
    <s v="Yes"/>
    <s v="Yes"/>
    <s v="I"/>
    <m/>
    <m/>
    <m/>
    <m/>
    <m/>
    <s v="No"/>
    <m/>
    <x v="11"/>
    <m/>
    <m/>
    <m/>
    <m/>
  </r>
  <r>
    <n v="1459"/>
    <x v="22"/>
    <s v="Packaging Supervisor/ In charge - Machine - Life Sciences "/>
    <s v="LFS/Q0204"/>
    <s v="Packaging Supervisor/ In charge - Machine - Life Sciences "/>
    <n v="5"/>
    <m/>
    <m/>
    <m/>
    <n v="5"/>
    <m/>
    <n v="5"/>
    <n v="1"/>
    <s v="Diploma/D.Pharma/ Graduation in any field/ Diploma in Packaging"/>
    <m/>
    <m/>
    <n v="380"/>
    <m/>
    <m/>
    <m/>
    <m/>
    <m/>
    <m/>
    <m/>
    <s v="I"/>
    <m/>
    <m/>
    <m/>
    <m/>
    <m/>
    <s v="No"/>
    <m/>
    <x v="11"/>
    <m/>
    <m/>
    <m/>
    <m/>
  </r>
  <r>
    <n v="1460"/>
    <x v="22"/>
    <s v="Packaging Assistant-Life Sciences"/>
    <s v="LFS/Q0217"/>
    <s v="Packaging Assistant-Life Sciences"/>
    <n v="2"/>
    <m/>
    <m/>
    <m/>
    <n v="5"/>
    <m/>
    <n v="5"/>
    <n v="1"/>
    <s v="10th Class"/>
    <m/>
    <m/>
    <n v="200"/>
    <m/>
    <m/>
    <m/>
    <m/>
    <m/>
    <m/>
    <m/>
    <s v="I"/>
    <m/>
    <m/>
    <m/>
    <m/>
    <m/>
    <s v="No"/>
    <m/>
    <x v="11"/>
    <m/>
    <m/>
    <m/>
    <m/>
  </r>
  <r>
    <n v="1461"/>
    <x v="22"/>
    <s v="Maintenance Assistant- Life Sciences "/>
    <s v="LFS/Q0215"/>
    <s v="Maintenance Assistant- Life Sciences "/>
    <n v="3"/>
    <m/>
    <m/>
    <m/>
    <n v="5"/>
    <m/>
    <n v="5"/>
    <n v="1"/>
    <s v="10th – 12th Class ,Preferably"/>
    <n v="97"/>
    <n v="143"/>
    <n v="240"/>
    <m/>
    <m/>
    <m/>
    <m/>
    <m/>
    <s v="Yes"/>
    <m/>
    <s v="I"/>
    <m/>
    <m/>
    <m/>
    <s v="Addl Ready"/>
    <m/>
    <s v="No"/>
    <m/>
    <x v="11"/>
    <m/>
    <m/>
    <m/>
    <m/>
  </r>
  <r>
    <n v="1462"/>
    <x v="22"/>
    <s v="Maintenance Supervisor/In charge - Electricity - Life Sciences "/>
    <s v="LFS/Q0208"/>
    <s v="Maintenance Supervisor/In charge - Electricity - Life Sciences "/>
    <n v="5"/>
    <m/>
    <m/>
    <m/>
    <n v="4"/>
    <m/>
    <n v="4"/>
    <n v="1"/>
    <s v="Diploma/ ITI"/>
    <m/>
    <m/>
    <n v="355"/>
    <m/>
    <m/>
    <m/>
    <m/>
    <m/>
    <m/>
    <m/>
    <s v="I"/>
    <m/>
    <m/>
    <m/>
    <m/>
    <m/>
    <s v="No"/>
    <m/>
    <x v="11"/>
    <m/>
    <m/>
    <m/>
    <m/>
  </r>
  <r>
    <n v="1463"/>
    <x v="22"/>
    <s v="QA Chemist"/>
    <s v="LFS/Q0302"/>
    <s v="QA Chemist"/>
    <n v="5"/>
    <m/>
    <m/>
    <m/>
    <n v="3"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m/>
    <s v="Yes"/>
    <m/>
    <s v="I"/>
    <m/>
    <m/>
    <m/>
    <m/>
    <m/>
    <s v="No"/>
    <m/>
    <x v="4"/>
    <m/>
    <m/>
    <m/>
    <m/>
  </r>
  <r>
    <n v="1464"/>
    <x v="22"/>
    <s v="QC Chemist Packaging"/>
    <s v="LFS/Q1303"/>
    <s v="QC Chemist Packaging"/>
    <n v="5"/>
    <m/>
    <m/>
    <m/>
    <n v="6"/>
    <m/>
    <n v="6"/>
    <n v="1"/>
    <s v="B. Sc with Chemistry as major subject (preferable) / B. Pharma"/>
    <m/>
    <m/>
    <n v="400"/>
    <m/>
    <m/>
    <m/>
    <m/>
    <m/>
    <m/>
    <m/>
    <s v="I"/>
    <m/>
    <m/>
    <m/>
    <m/>
    <m/>
    <s v="No"/>
    <m/>
    <x v="11"/>
    <m/>
    <m/>
    <m/>
    <m/>
  </r>
  <r>
    <n v="1465"/>
    <x v="22"/>
    <s v="QC Chemist "/>
    <s v="LFS/Q1301"/>
    <s v="QC Chemist "/>
    <n v="5"/>
    <m/>
    <m/>
    <m/>
    <n v="6"/>
    <m/>
    <n v="6"/>
    <n v="1"/>
    <s v="B. Pharma / B. Sc with Chemistry major subject or Analytical Chemistry (Preferable)"/>
    <n v="153"/>
    <n v="310"/>
    <n v="463"/>
    <m/>
    <m/>
    <m/>
    <m/>
    <m/>
    <s v="Yes"/>
    <m/>
    <s v="I"/>
    <m/>
    <m/>
    <m/>
    <s v="Cat 1 (Phase 1)"/>
    <m/>
    <s v="Yes"/>
    <m/>
    <x v="4"/>
    <m/>
    <m/>
    <m/>
    <m/>
  </r>
  <r>
    <n v="1466"/>
    <x v="22"/>
    <s v="QC Chemist Microbiology"/>
    <s v="LFS/Q0308"/>
    <s v="QC Chemist Microbiology"/>
    <n v="5"/>
    <m/>
    <m/>
    <m/>
    <n v="7"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m/>
    <s v="I"/>
    <m/>
    <m/>
    <m/>
    <m/>
    <m/>
    <s v="No"/>
    <m/>
    <x v="11"/>
    <m/>
    <m/>
    <m/>
    <m/>
  </r>
  <r>
    <n v="1467"/>
    <x v="22"/>
    <s v="QC Chemist Batch Release Testing"/>
    <s v="LFS/Q1302"/>
    <s v="QC Chemist Batch Release Testing"/>
    <n v="5"/>
    <m/>
    <m/>
    <m/>
    <n v="5"/>
    <m/>
    <n v="5"/>
    <n v="1"/>
    <s v="Preferably B. Pharma / B. Sc with Chemistry major subject/Graduation in biotechnology"/>
    <m/>
    <m/>
    <n v="410"/>
    <m/>
    <m/>
    <m/>
    <m/>
    <m/>
    <m/>
    <m/>
    <s v="I"/>
    <m/>
    <m/>
    <m/>
    <m/>
    <m/>
    <s v="No"/>
    <m/>
    <x v="11"/>
    <m/>
    <m/>
    <m/>
    <m/>
  </r>
  <r>
    <n v="1468"/>
    <x v="22"/>
    <s v="Store Chemist/ Supervisor/ In charge - Raw Materials - Life Sciences "/>
    <s v="LFS/Q0601"/>
    <s v="Store Chemist/ Supervisor/ In charge - Raw Materials - Life Sciences "/>
    <n v="4"/>
    <m/>
    <m/>
    <m/>
    <n v="5"/>
    <m/>
    <n v="5"/>
    <n v="1"/>
    <s v="Diploma/ D.Pharma/B.Sc/ Graduation in any field"/>
    <m/>
    <m/>
    <n v="480"/>
    <m/>
    <m/>
    <m/>
    <m/>
    <m/>
    <m/>
    <m/>
    <s v="I"/>
    <s v="B"/>
    <m/>
    <m/>
    <m/>
    <m/>
    <s v="No"/>
    <m/>
    <x v="11"/>
    <m/>
    <m/>
    <m/>
    <m/>
  </r>
  <r>
    <n v="1469"/>
    <x v="22"/>
    <s v="Medical Sales Representative"/>
    <s v="LFS/Q0401"/>
    <s v="Medical Sales Representative"/>
    <n v="4"/>
    <m/>
    <m/>
    <m/>
    <n v="3"/>
    <m/>
    <n v="3"/>
    <n v="1"/>
    <s v="Diploma in Pharmacy/ any relevant science discipline"/>
    <n v="160"/>
    <n v="320"/>
    <n v="480"/>
    <m/>
    <m/>
    <m/>
    <m/>
    <m/>
    <s v="Yes"/>
    <s v="Yes"/>
    <s v="II"/>
    <s v="A"/>
    <s v="Yes"/>
    <s v="Yes"/>
    <m/>
    <m/>
    <s v="Yes"/>
    <m/>
    <x v="4"/>
    <m/>
    <m/>
    <m/>
    <m/>
  </r>
  <r>
    <n v="1470"/>
    <x v="22"/>
    <s v="Fitter Mechanical - Life Sciences"/>
    <s v="LFS/Q0213"/>
    <s v="Fitter Mechanical - Life Sciences"/>
    <n v="3"/>
    <m/>
    <m/>
    <m/>
    <n v="4"/>
    <m/>
    <n v="4"/>
    <n v="1"/>
    <s v="12th Class"/>
    <n v="120"/>
    <n v="140"/>
    <n v="260"/>
    <m/>
    <m/>
    <m/>
    <m/>
    <m/>
    <s v="Yes"/>
    <s v="Yes"/>
    <s v="I"/>
    <s v="C"/>
    <s v="Yes"/>
    <s v="Yes"/>
    <m/>
    <m/>
    <s v="Yes"/>
    <m/>
    <x v="11"/>
    <m/>
    <m/>
    <m/>
    <m/>
  </r>
  <r>
    <n v="1471"/>
    <x v="22"/>
    <s v="Data Entry Operator/ Documentation Officer - Life Sciences"/>
    <s v="LFS/Q0510"/>
    <s v="Data Entry Operator/ Documentation Officer - Life Sciences"/>
    <n v="4"/>
    <m/>
    <m/>
    <m/>
    <n v="3"/>
    <m/>
    <n v="3"/>
    <n v="1"/>
    <s v="Diploma in Computer Science"/>
    <m/>
    <m/>
    <n v="130"/>
    <m/>
    <m/>
    <m/>
    <m/>
    <m/>
    <m/>
    <m/>
    <s v="I"/>
    <m/>
    <m/>
    <m/>
    <m/>
    <m/>
    <s v="No"/>
    <m/>
    <x v="11"/>
    <m/>
    <m/>
    <m/>
    <m/>
  </r>
  <r>
    <n v="1472"/>
    <x v="22"/>
    <s v="Production Planning Supervisor/ In charge/ Engineer - Life Sciences"/>
    <s v="LFS/Q0206"/>
    <s v="Production Planning Supervisor/ In charge/ Engineer - Life Sciences"/>
    <n v="5"/>
    <m/>
    <m/>
    <m/>
    <n v="5"/>
    <m/>
    <n v="5"/>
    <n v="1"/>
    <s v="Diploma/D.Pharma/ITI/B.Sc"/>
    <m/>
    <m/>
    <n v="395"/>
    <m/>
    <m/>
    <m/>
    <m/>
    <m/>
    <m/>
    <m/>
    <s v="I"/>
    <m/>
    <m/>
    <m/>
    <m/>
    <m/>
    <s v="No"/>
    <m/>
    <x v="11"/>
    <m/>
    <m/>
    <m/>
    <m/>
  </r>
  <r>
    <n v="1473"/>
    <x v="22"/>
    <s v="Maintenance Supervisor/ In charge - HVAC - Life Sciences"/>
    <s v="LFS/Q0209"/>
    <s v="Maintenance Supervisor/ In charge - HVAC - Life Sciences"/>
    <n v="5"/>
    <m/>
    <m/>
    <m/>
    <n v="5"/>
    <m/>
    <n v="5"/>
    <n v="1"/>
    <s v="Diploma/D.Pharma/ITI/B.Sc"/>
    <m/>
    <m/>
    <n v="375"/>
    <m/>
    <m/>
    <m/>
    <m/>
    <m/>
    <m/>
    <m/>
    <s v="I"/>
    <m/>
    <m/>
    <m/>
    <m/>
    <m/>
    <s v="No"/>
    <m/>
    <x v="11"/>
    <m/>
    <m/>
    <m/>
    <m/>
  </r>
  <r>
    <n v="1474"/>
    <x v="22"/>
    <s v="Maintenance Supervisor/ In charge - Water - Life Sciences"/>
    <s v="LFS/Q0210"/>
    <s v="Maintenance Supervisor/ In charge - Water - Life Sciences"/>
    <n v="5"/>
    <m/>
    <m/>
    <m/>
    <n v="5"/>
    <m/>
    <n v="5"/>
    <n v="1"/>
    <s v="Diploma in Mechanical /ITI (Plumbing)"/>
    <m/>
    <m/>
    <n v="375"/>
    <m/>
    <m/>
    <m/>
    <m/>
    <m/>
    <m/>
    <m/>
    <s v="I"/>
    <m/>
    <m/>
    <m/>
    <m/>
    <m/>
    <s v="No"/>
    <m/>
    <x v="11"/>
    <m/>
    <m/>
    <m/>
    <m/>
  </r>
  <r>
    <n v="1475"/>
    <x v="22"/>
    <s v="Maintenance Supervisor/ In charge - Gases - Life Sciences"/>
    <s v="LFS/Q0211"/>
    <s v="Maintenance Supervisor/ In charge - Gases - Life Sciences"/>
    <n v="5"/>
    <m/>
    <m/>
    <m/>
    <n v="5"/>
    <m/>
    <n v="5"/>
    <n v="1"/>
    <s v="Diploma/ITI/ B.Sc"/>
    <m/>
    <m/>
    <n v="375"/>
    <m/>
    <m/>
    <m/>
    <m/>
    <m/>
    <m/>
    <m/>
    <s v="I"/>
    <m/>
    <m/>
    <m/>
    <m/>
    <m/>
    <s v="No"/>
    <m/>
    <x v="11"/>
    <m/>
    <m/>
    <m/>
    <m/>
  </r>
  <r>
    <n v="1476"/>
    <x v="22"/>
    <s v="Maintenance Supervisor/ In charge - Steam - Life Sciences"/>
    <s v="LFS/Q0212"/>
    <s v="Maintenance Supervisor/ In charge - Steam - Life Sciences"/>
    <n v="5"/>
    <m/>
    <m/>
    <m/>
    <n v="5"/>
    <m/>
    <n v="5"/>
    <n v="1"/>
    <s v="Diploma/ ITI/B.Sc"/>
    <m/>
    <m/>
    <n v="375"/>
    <m/>
    <m/>
    <m/>
    <m/>
    <m/>
    <m/>
    <m/>
    <s v="I"/>
    <m/>
    <m/>
    <m/>
    <m/>
    <m/>
    <s v="No"/>
    <m/>
    <x v="11"/>
    <m/>
    <m/>
    <m/>
    <m/>
  </r>
  <r>
    <n v="1477"/>
    <x v="22"/>
    <s v="Validation Supervisor/ In charge - Life Sciences"/>
    <s v="LFS/Q0305"/>
    <s v="Validation Supervisor/ In charge - Life Sciences"/>
    <n v="4"/>
    <m/>
    <m/>
    <m/>
    <n v="6"/>
    <m/>
    <n v="6"/>
    <n v="1"/>
    <s v="D.Pharma/ Diploma / B.Sc in in a scientific or engineering related field"/>
    <m/>
    <m/>
    <n v="300"/>
    <m/>
    <m/>
    <m/>
    <m/>
    <m/>
    <m/>
    <m/>
    <s v="I"/>
    <m/>
    <m/>
    <m/>
    <m/>
    <m/>
    <s v="No"/>
    <m/>
    <x v="11"/>
    <m/>
    <m/>
    <m/>
    <m/>
  </r>
  <r>
    <n v="1478"/>
    <x v="22"/>
    <s v="QC Assistant - Visual Inspection/ Visual Inspector - Life Sciences"/>
    <s v="LFS/Q0310"/>
    <s v="QC Assistant - Visual Inspection/ Visual Inspector - Life Sciences"/>
    <n v="3"/>
    <m/>
    <m/>
    <m/>
    <n v="5"/>
    <m/>
    <n v="5"/>
    <n v="1"/>
    <s v="10th – 12th Class"/>
    <m/>
    <m/>
    <n v="200"/>
    <m/>
    <m/>
    <m/>
    <m/>
    <m/>
    <m/>
    <m/>
    <s v="I"/>
    <m/>
    <m/>
    <m/>
    <m/>
    <m/>
    <s v="No"/>
    <m/>
    <x v="11"/>
    <m/>
    <m/>
    <m/>
    <m/>
  </r>
  <r>
    <n v="1479"/>
    <x v="22"/>
    <s v="Lab Technician/ Assistant - Life Sciences"/>
    <s v="LFS/Q0509"/>
    <s v="Lab Technician/ Assistant - Life Sciences"/>
    <n v="3"/>
    <m/>
    <m/>
    <m/>
    <n v="8"/>
    <m/>
    <n v="8"/>
    <n v="1"/>
    <s v="12th Class"/>
    <n v="100"/>
    <n v="130"/>
    <n v="230"/>
    <m/>
    <m/>
    <m/>
    <m/>
    <m/>
    <s v="Yes"/>
    <s v="Yes"/>
    <s v="I"/>
    <s v="A"/>
    <s v="Yes"/>
    <s v="Yes"/>
    <m/>
    <m/>
    <s v="Yes"/>
    <m/>
    <x v="11"/>
    <m/>
    <m/>
    <m/>
    <m/>
  </r>
  <r>
    <n v="1480"/>
    <x v="22"/>
    <s v="Research Associate/ Associate Scientist - Product Development"/>
    <s v="LFS/Q0505"/>
    <s v="Research Associate/ Associate Scientist - Product Development"/>
    <n v="5"/>
    <m/>
    <m/>
    <m/>
    <n v="6"/>
    <m/>
    <n v="6"/>
    <n v="1"/>
    <s v="Masters in relevant discipline/ M. Pharma"/>
    <m/>
    <m/>
    <n v="370"/>
    <m/>
    <m/>
    <m/>
    <m/>
    <m/>
    <m/>
    <m/>
    <s v="I"/>
    <m/>
    <m/>
    <m/>
    <m/>
    <m/>
    <s v="No"/>
    <m/>
    <x v="11"/>
    <m/>
    <m/>
    <m/>
    <m/>
  </r>
  <r>
    <n v="1481"/>
    <x v="22"/>
    <s v="Research Associate/ Associate Scientist - Analytical/ Technical/Process Development"/>
    <s v="LFS/Q0511"/>
    <s v="Research Associate/ Associate Scientist - Analytical/ Technical/Process Development"/>
    <n v="5"/>
    <m/>
    <m/>
    <m/>
    <n v="6"/>
    <m/>
    <n v="6"/>
    <n v="1"/>
    <s v="Masters in relevant discipline/ M. Pharma"/>
    <m/>
    <m/>
    <n v="370"/>
    <m/>
    <m/>
    <m/>
    <m/>
    <m/>
    <m/>
    <m/>
    <s v="I"/>
    <m/>
    <m/>
    <m/>
    <m/>
    <m/>
    <s v="No"/>
    <m/>
    <x v="11"/>
    <m/>
    <m/>
    <m/>
    <m/>
  </r>
  <r>
    <n v="1482"/>
    <x v="22"/>
    <s v="Store Assistant-Life Sciences"/>
    <s v="LFS/Q0604"/>
    <s v="Store Assistant-Life Sciences"/>
    <n v="3"/>
    <m/>
    <m/>
    <m/>
    <n v="5"/>
    <m/>
    <n v="5"/>
    <n v="1"/>
    <s v="10th – 12th Class"/>
    <n v="130"/>
    <n v="150"/>
    <n v="280"/>
    <m/>
    <m/>
    <m/>
    <m/>
    <m/>
    <s v="Yes"/>
    <s v="Yes"/>
    <s v="I"/>
    <s v="A"/>
    <s v="Yes"/>
    <s v="Yes"/>
    <m/>
    <m/>
    <s v="Yes"/>
    <m/>
    <x v="11"/>
    <m/>
    <m/>
    <m/>
    <m/>
  </r>
  <r>
    <n v="1483"/>
    <x v="22"/>
    <s v="Store Chemist/ Supervisor/ In charge - Finished Goods - Life Sciences "/>
    <s v="LFS/Q0603"/>
    <s v="Store Chemist/ Supervisor/ In charge - Finished Goods - Life Sciences "/>
    <n v="4"/>
    <m/>
    <m/>
    <m/>
    <n v="5"/>
    <m/>
    <n v="5"/>
    <n v="1"/>
    <s v="Diploma/ D.Pharma/ ITI/ B.Sc"/>
    <m/>
    <m/>
    <n v="220"/>
    <m/>
    <m/>
    <m/>
    <m/>
    <m/>
    <m/>
    <m/>
    <s v="I"/>
    <m/>
    <m/>
    <m/>
    <m/>
    <m/>
    <s v="No"/>
    <m/>
    <x v="11"/>
    <m/>
    <m/>
    <m/>
    <m/>
  </r>
  <r>
    <n v="1484"/>
    <x v="22"/>
    <s v="Store Chemist/ Supervisor/ In charge - Packaging Material - Life Sciences "/>
    <s v="LFS/Q0602"/>
    <s v="Store Chemist/ Supervisor/ In charge - Packaging Material - Life Sciences "/>
    <n v="4"/>
    <m/>
    <m/>
    <m/>
    <n v="5"/>
    <m/>
    <n v="5"/>
    <n v="1"/>
    <s v="Diploma/ D.Pharma/ ITI/ B.Sc"/>
    <m/>
    <m/>
    <n v="220"/>
    <m/>
    <m/>
    <m/>
    <m/>
    <m/>
    <m/>
    <m/>
    <s v="I"/>
    <m/>
    <m/>
    <m/>
    <m/>
    <m/>
    <s v="No"/>
    <m/>
    <x v="11"/>
    <m/>
    <m/>
    <m/>
    <m/>
  </r>
  <r>
    <n v="1485"/>
    <x v="22"/>
    <s v="Production/ Manufacturing Biologist"/>
    <s v="LFS/Q2201"/>
    <s v="Production/ Manufacturing Biologist"/>
    <n v="5"/>
    <m/>
    <m/>
    <m/>
    <n v="3"/>
    <m/>
    <n v="3"/>
    <n v="1"/>
    <s v="B. Pharma preferable/ B. Sc / M. Sc with Chemistry/ Biology/ Biochemistry as major subject/ Graduation in Biotechnology"/>
    <m/>
    <m/>
    <n v="395"/>
    <m/>
    <m/>
    <m/>
    <m/>
    <m/>
    <m/>
    <m/>
    <s v="I"/>
    <m/>
    <m/>
    <m/>
    <m/>
    <m/>
    <s v="No"/>
    <m/>
    <x v="11"/>
    <m/>
    <m/>
    <m/>
    <m/>
  </r>
  <r>
    <n v="1486"/>
    <x v="22"/>
    <s v="QC Biologist"/>
    <s v="LFS/Q2301"/>
    <s v="QC Biologist"/>
    <n v="5"/>
    <m/>
    <m/>
    <m/>
    <n v="3"/>
    <m/>
    <n v="3"/>
    <n v="1"/>
    <s v="B. Pharma / Graduation in Biotechnology/ B. Sc with Chemistry/ Biology/Microbiology/ Biochemistry as major subject (Preferable)"/>
    <m/>
    <m/>
    <n v="460"/>
    <m/>
    <m/>
    <m/>
    <m/>
    <m/>
    <m/>
    <m/>
    <s v="I"/>
    <m/>
    <m/>
    <m/>
    <m/>
    <m/>
    <s v="No"/>
    <m/>
    <x v="11"/>
    <m/>
    <m/>
    <m/>
    <m/>
  </r>
  <r>
    <n v="1487"/>
    <x v="22"/>
    <s v="QC Biologist - Packaging"/>
    <s v="LFS/Q2302"/>
    <s v="QC Biologist - Packaging"/>
    <n v="5"/>
    <m/>
    <m/>
    <m/>
    <n v="6"/>
    <m/>
    <n v="6"/>
    <n v="1"/>
    <s v="B. Pharma / Graduation in Biotechnology / B. Sc with Chemistry/ Biology/ Biochemistry as major subject (Preferable)"/>
    <m/>
    <m/>
    <n v="400"/>
    <m/>
    <m/>
    <m/>
    <m/>
    <m/>
    <m/>
    <m/>
    <s v="I"/>
    <m/>
    <m/>
    <m/>
    <m/>
    <m/>
    <s v="No"/>
    <m/>
    <x v="11"/>
    <m/>
    <m/>
    <m/>
    <m/>
  </r>
  <r>
    <n v="1488"/>
    <x v="22"/>
    <s v="QC Biologist - Batch Release Testing"/>
    <s v="LFS/Q2303"/>
    <s v="QC Biologist - Batch Release Testing"/>
    <n v="5"/>
    <m/>
    <m/>
    <m/>
    <n v="5"/>
    <m/>
    <n v="5"/>
    <n v="1"/>
    <s v="B. Pharma / Graduation in Biotechnology / B. Sc with Chemistry/ Biology/ Biochemistry as major subject (Preferable)"/>
    <m/>
    <m/>
    <n v="410"/>
    <m/>
    <m/>
    <m/>
    <m/>
    <m/>
    <m/>
    <m/>
    <s v="I"/>
    <m/>
    <m/>
    <m/>
    <m/>
    <m/>
    <s v="No"/>
    <m/>
    <x v="11"/>
    <m/>
    <m/>
    <m/>
    <m/>
  </r>
  <r>
    <n v="1489"/>
    <x v="22"/>
    <s v="Drug Regulatory Affairs Chemist"/>
    <s v="LFS/Q0501"/>
    <s v="Drug Regulatory Affairs Chemist"/>
    <n v="5"/>
    <m/>
    <m/>
    <m/>
    <n v="5"/>
    <m/>
    <n v="5"/>
    <n v="1"/>
    <s v="Mechanical &amp; Chemical Engineering/ Graduate in Science/ B.Pharmacy (Preferable)"/>
    <m/>
    <m/>
    <n v="300"/>
    <m/>
    <m/>
    <m/>
    <m/>
    <m/>
    <m/>
    <m/>
    <s v="I"/>
    <m/>
    <m/>
    <m/>
    <m/>
    <m/>
    <s v="No"/>
    <m/>
    <x v="11"/>
    <m/>
    <m/>
    <m/>
    <m/>
  </r>
  <r>
    <n v="1490"/>
    <x v="22"/>
    <s v="Regulatory Medical Writer"/>
    <s v="LFS/Q0504"/>
    <s v="Regulatory Medical Writer"/>
    <n v="5"/>
    <m/>
    <m/>
    <m/>
    <n v="5"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m/>
    <s v="No"/>
    <m/>
    <x v="11"/>
    <m/>
    <m/>
    <m/>
    <m/>
  </r>
  <r>
    <n v="1491"/>
    <x v="22"/>
    <s v="Clean Room Engineer"/>
    <s v="LFS/Q0218"/>
    <s v="Clean Room Engineer"/>
    <n v="4"/>
    <m/>
    <m/>
    <m/>
    <n v="5"/>
    <m/>
    <n v="5"/>
    <n v="1"/>
    <s v="Diploma/ D.Pharma/ B.Sc/ Graduation in any field"/>
    <m/>
    <m/>
    <n v="270"/>
    <m/>
    <m/>
    <m/>
    <m/>
    <m/>
    <m/>
    <m/>
    <s v="I"/>
    <m/>
    <m/>
    <m/>
    <m/>
    <m/>
    <s v="No"/>
    <m/>
    <x v="11"/>
    <m/>
    <m/>
    <m/>
    <m/>
  </r>
  <r>
    <n v="1492"/>
    <x v="22"/>
    <s v="EHS Manager - Life Sciences"/>
    <s v="LFS/Q0214"/>
    <s v="EHS Manager - Life Sciences"/>
    <n v="7"/>
    <m/>
    <m/>
    <m/>
    <n v="6"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m/>
    <s v="I"/>
    <m/>
    <m/>
    <m/>
    <m/>
    <m/>
    <s v="No"/>
    <m/>
    <x v="11"/>
    <m/>
    <m/>
    <m/>
    <m/>
  </r>
  <r>
    <n v="1493"/>
    <x v="22"/>
    <s v="Packaging Supervisor - Manual and Machine - Life Sciences"/>
    <s v="LFS/Q0205"/>
    <s v="Packaging Supervisor - Manual and Machine - Life Sciences"/>
    <n v="5"/>
    <m/>
    <m/>
    <m/>
    <n v="5"/>
    <m/>
    <n v="5"/>
    <n v="1"/>
    <s v="Diploma/D.Pharma/ Graduation in any field/ Diploma in Packaging"/>
    <m/>
    <m/>
    <n v="390"/>
    <m/>
    <m/>
    <m/>
    <m/>
    <m/>
    <m/>
    <m/>
    <s v="I"/>
    <m/>
    <m/>
    <m/>
    <m/>
    <m/>
    <s v="No"/>
    <m/>
    <x v="11"/>
    <m/>
    <m/>
    <m/>
    <m/>
  </r>
  <r>
    <n v="1494"/>
    <x v="22"/>
    <s v="Clinical Research Associate "/>
    <s v="LFS/Q0503"/>
    <s v="Clinical Research Associate "/>
    <n v="5"/>
    <m/>
    <m/>
    <m/>
    <n v="4"/>
    <m/>
    <n v="4"/>
    <n v="1"/>
    <s v="B. Pharma preferable/ B. Sc. / Clinical Research certification"/>
    <m/>
    <m/>
    <n v="270"/>
    <m/>
    <m/>
    <m/>
    <m/>
    <m/>
    <m/>
    <m/>
    <s v="I"/>
    <m/>
    <m/>
    <m/>
    <m/>
    <m/>
    <s v="No"/>
    <m/>
    <x v="11"/>
    <m/>
    <m/>
    <m/>
    <m/>
  </r>
  <r>
    <n v="1495"/>
    <x v="22"/>
    <s v="Vendor and Internal Audit In charge - Life Sciences"/>
    <s v="LFS/Q0306"/>
    <s v="Vendor and Internal Audit In charge - Life Sciences"/>
    <n v="5"/>
    <m/>
    <m/>
    <m/>
    <n v="7"/>
    <m/>
    <n v="7"/>
    <n v="1"/>
    <s v="B.Tech/ B. Pharma or Bachelor's degree with coursework in chemistry, quality or a related discipline (Preferable)"/>
    <m/>
    <m/>
    <n v="350"/>
    <m/>
    <m/>
    <m/>
    <m/>
    <m/>
    <m/>
    <m/>
    <s v="I"/>
    <m/>
    <m/>
    <m/>
    <m/>
    <m/>
    <s v="No"/>
    <m/>
    <x v="11"/>
    <m/>
    <m/>
    <m/>
    <m/>
  </r>
  <r>
    <n v="1496"/>
    <x v="22"/>
    <s v="Stability Specialist  - Life Sciences"/>
    <s v="LFS/Q0304"/>
    <s v="Stability Specialist  - Life Sciences"/>
    <n v="5"/>
    <m/>
    <m/>
    <m/>
    <n v="6"/>
    <m/>
    <n v="6"/>
    <n v="1"/>
    <s v="B.Sc in Chemistry, biology or Life Science discipline/ B. Pharma"/>
    <m/>
    <m/>
    <n v="365"/>
    <m/>
    <m/>
    <m/>
    <m/>
    <m/>
    <m/>
    <m/>
    <s v="I"/>
    <m/>
    <m/>
    <m/>
    <m/>
    <m/>
    <s v="No"/>
    <m/>
    <x v="11"/>
    <m/>
    <m/>
    <m/>
    <m/>
  </r>
  <r>
    <n v="1497"/>
    <x v="22"/>
    <s v="Quality Management System In charge - Life Sciences"/>
    <s v="LFS/Q0311"/>
    <s v="Quality Management System In charge - Life Sciences"/>
    <n v="5"/>
    <m/>
    <m/>
    <m/>
    <n v="5"/>
    <m/>
    <n v="5"/>
    <n v="1"/>
    <s v="B. Pharma / M. Sc with majors in Biology, Biochemistry, Pharmaceutical Science"/>
    <m/>
    <m/>
    <n v="375"/>
    <m/>
    <m/>
    <m/>
    <m/>
    <m/>
    <m/>
    <m/>
    <s v="I"/>
    <m/>
    <m/>
    <m/>
    <m/>
    <m/>
    <s v="No"/>
    <m/>
    <x v="11"/>
    <m/>
    <m/>
    <m/>
    <m/>
  </r>
  <r>
    <n v="1498"/>
    <x v="22"/>
    <s v="QA Chemist Process Validation - Life Sciences"/>
    <s v="LFS/Q0303"/>
    <s v="QA Chemist Process Validation - Life Sciences"/>
    <n v="5"/>
    <m/>
    <m/>
    <m/>
    <n v="7"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m/>
    <s v="No"/>
    <m/>
    <x v="11"/>
    <m/>
    <m/>
    <m/>
    <m/>
  </r>
  <r>
    <n v="1499"/>
    <x v="22"/>
    <s v="Telesales Executive - Life Sciences"/>
    <s v="LFS/Q0404"/>
    <s v="Telesales Executive - Life Sciences"/>
    <n v="4"/>
    <m/>
    <m/>
    <m/>
    <n v="4"/>
    <m/>
    <n v="4"/>
    <n v="1"/>
    <s v="Diploma/D.Pharma/ITI/Graduate in any science-related field"/>
    <m/>
    <m/>
    <n v="220"/>
    <m/>
    <m/>
    <m/>
    <m/>
    <m/>
    <m/>
    <m/>
    <s v="II"/>
    <m/>
    <m/>
    <m/>
    <m/>
    <m/>
    <s v="No"/>
    <m/>
    <x v="11"/>
    <m/>
    <m/>
    <m/>
    <m/>
  </r>
  <r>
    <n v="1500"/>
    <x v="22"/>
    <s v="Associate Brand Manager - Life Sciences"/>
    <s v="LFS/Q0405"/>
    <s v="Associate Brand Manager - Life Sciences"/>
    <n v="5"/>
    <m/>
    <m/>
    <m/>
    <n v="4"/>
    <m/>
    <n v="4"/>
    <n v="1"/>
    <s v="B. Pharma/ Graduate specifically in marketing, advertising or a business related subject"/>
    <m/>
    <m/>
    <n v="250"/>
    <m/>
    <m/>
    <m/>
    <m/>
    <m/>
    <m/>
    <m/>
    <s v="II"/>
    <m/>
    <m/>
    <m/>
    <m/>
    <m/>
    <s v="No"/>
    <m/>
    <x v="11"/>
    <m/>
    <m/>
    <m/>
    <m/>
  </r>
  <r>
    <n v="1501"/>
    <x v="22"/>
    <s v="Market Research Specialist - Life Sciences"/>
    <s v="LFS/Q0403"/>
    <s v="Market Research Specialist - Life Sciences"/>
    <n v="4"/>
    <m/>
    <m/>
    <m/>
    <n v="5"/>
    <m/>
    <n v="5"/>
    <n v="1"/>
    <s v="B.Tech in Biotechnology/ B. Pharma / Graduate in a related field (preferably biotechnology)"/>
    <m/>
    <m/>
    <n v="250"/>
    <m/>
    <m/>
    <m/>
    <m/>
    <m/>
    <m/>
    <m/>
    <s v="II"/>
    <m/>
    <m/>
    <m/>
    <m/>
    <m/>
    <s v="No"/>
    <m/>
    <x v="11"/>
    <m/>
    <m/>
    <m/>
    <m/>
  </r>
  <r>
    <n v="1502"/>
    <x v="22"/>
    <s v="Business Development Executive - Life Sciences"/>
    <s v="LFS/Q0402"/>
    <s v="Business Development Executive - Life Sciences"/>
    <n v="4"/>
    <m/>
    <m/>
    <m/>
    <n v="4"/>
    <m/>
    <n v="4"/>
    <n v="1"/>
    <s v="BBA/ B.Tech/B. Pharma/ B.Sc in a related discipline"/>
    <m/>
    <m/>
    <n v="250"/>
    <m/>
    <m/>
    <m/>
    <m/>
    <m/>
    <m/>
    <m/>
    <s v="II"/>
    <m/>
    <m/>
    <m/>
    <m/>
    <m/>
    <s v="No"/>
    <m/>
    <x v="11"/>
    <m/>
    <m/>
    <m/>
    <m/>
  </r>
  <r>
    <n v="1503"/>
    <x v="22"/>
    <s v="Demand Planning Manager - Life Sciences"/>
    <s v="LFS/Q0606"/>
    <s v="Demand Planning Manager - Life Sciences"/>
    <n v="6"/>
    <m/>
    <m/>
    <m/>
    <n v="5"/>
    <m/>
    <n v="5"/>
    <n v="1"/>
    <s v="B.Tech/ Graduate in any field/ B. Pharma (Preferable)"/>
    <m/>
    <m/>
    <n v="280"/>
    <m/>
    <m/>
    <m/>
    <m/>
    <m/>
    <m/>
    <m/>
    <s v="I"/>
    <m/>
    <m/>
    <m/>
    <m/>
    <m/>
    <s v="No"/>
    <m/>
    <x v="11"/>
    <m/>
    <m/>
    <m/>
    <m/>
  </r>
  <r>
    <n v="1504"/>
    <x v="22"/>
    <s v="SCM Executive - Life Sciences"/>
    <s v="LFS/Q0610"/>
    <s v="SCM Executive - Life Sciences"/>
    <n v="4"/>
    <m/>
    <m/>
    <m/>
    <n v="9"/>
    <m/>
    <n v="9"/>
    <n v="1"/>
    <s v="BBA/ B.Tech / B.Sc in a related discipline"/>
    <m/>
    <m/>
    <n v="270"/>
    <m/>
    <m/>
    <m/>
    <m/>
    <m/>
    <m/>
    <m/>
    <s v="I"/>
    <m/>
    <m/>
    <m/>
    <m/>
    <m/>
    <s v="No"/>
    <m/>
    <x v="11"/>
    <m/>
    <m/>
    <m/>
    <m/>
  </r>
  <r>
    <n v="1505"/>
    <x v="22"/>
    <s v="Supply Planning Manager - Life Sciences"/>
    <s v="LFS/Q0612"/>
    <s v="Supply Planning Manager - Life Sciences"/>
    <n v="6"/>
    <m/>
    <m/>
    <m/>
    <n v="5"/>
    <m/>
    <n v="5"/>
    <n v="1"/>
    <s v="B.Tech/ B. Pharma / Graduate in any field/ B.Com/ BBA"/>
    <m/>
    <m/>
    <n v="270"/>
    <m/>
    <m/>
    <m/>
    <m/>
    <m/>
    <m/>
    <m/>
    <s v="I"/>
    <m/>
    <m/>
    <m/>
    <m/>
    <m/>
    <s v="No"/>
    <m/>
    <x v="11"/>
    <m/>
    <m/>
    <m/>
    <m/>
  </r>
  <r>
    <n v="1506"/>
    <x v="22"/>
    <s v="Supply Chain Manager  - Life Sciences"/>
    <s v="LFS/Q0611"/>
    <s v="Supply Chain Manager  - Life Sciences"/>
    <n v="6"/>
    <m/>
    <m/>
    <m/>
    <n v="6"/>
    <m/>
    <n v="6"/>
    <n v="1"/>
    <s v="B.Tech/ B. Pharma / Graduate in any field/ B.Com"/>
    <m/>
    <m/>
    <n v="300"/>
    <m/>
    <m/>
    <m/>
    <m/>
    <m/>
    <m/>
    <m/>
    <s v="I"/>
    <m/>
    <m/>
    <m/>
    <m/>
    <m/>
    <s v="No"/>
    <m/>
    <x v="11"/>
    <m/>
    <m/>
    <m/>
    <m/>
  </r>
  <r>
    <n v="1507"/>
    <x v="22"/>
    <s v="Sourcing Lead/Vendor Development - Life Sciences"/>
    <s v="LFS/Q0613"/>
    <s v="Sourcing Lead/Vendor Development - Life Sciences"/>
    <n v="5"/>
    <m/>
    <m/>
    <m/>
    <n v="4"/>
    <m/>
    <n v="4"/>
    <n v="1"/>
    <s v="BBA/ B.Tech/ B.Sc in a related discipline/ B.Com"/>
    <m/>
    <m/>
    <n v="230"/>
    <m/>
    <m/>
    <m/>
    <m/>
    <m/>
    <m/>
    <m/>
    <s v="I"/>
    <m/>
    <m/>
    <m/>
    <m/>
    <m/>
    <s v="No"/>
    <m/>
    <x v="11"/>
    <m/>
    <m/>
    <m/>
    <m/>
  </r>
  <r>
    <n v="1508"/>
    <x v="22"/>
    <s v="Licensing Manager - Life Sciences"/>
    <s v="LFS/Q0609"/>
    <s v="Licensing Manager - Life Sciences"/>
    <n v="6"/>
    <m/>
    <m/>
    <m/>
    <n v="5"/>
    <m/>
    <n v="5"/>
    <n v="1"/>
    <s v="B. Pharma /Graduate in any field / LLB"/>
    <m/>
    <m/>
    <n v="250"/>
    <m/>
    <m/>
    <m/>
    <m/>
    <m/>
    <m/>
    <m/>
    <s v="I"/>
    <m/>
    <m/>
    <m/>
    <m/>
    <m/>
    <s v="No"/>
    <m/>
    <x v="11"/>
    <m/>
    <m/>
    <m/>
    <m/>
  </r>
  <r>
    <n v="1509"/>
    <x v="22"/>
    <s v="Coordination Manager - Life Sciences"/>
    <s v="LFS/Q0605"/>
    <s v="Coordination Manager - Life Sciences"/>
    <n v="6"/>
    <m/>
    <m/>
    <m/>
    <n v="5"/>
    <m/>
    <n v="5"/>
    <n v="1"/>
    <s v="B.Tech/ Graduate in any field/ B. Pharma (Preferable)"/>
    <m/>
    <m/>
    <n v="280"/>
    <m/>
    <m/>
    <m/>
    <m/>
    <m/>
    <m/>
    <m/>
    <s v="I"/>
    <m/>
    <m/>
    <m/>
    <m/>
    <m/>
    <s v="No"/>
    <m/>
    <x v="11"/>
    <m/>
    <m/>
    <m/>
    <m/>
  </r>
  <r>
    <n v="1510"/>
    <x v="22"/>
    <s v="Export Logistics Manager - Life Sciences"/>
    <s v="LFS/Q0607"/>
    <s v="Export Logistics Manager - Life Sciences"/>
    <n v="6"/>
    <m/>
    <m/>
    <m/>
    <n v="7"/>
    <m/>
    <n v="7"/>
    <n v="1"/>
    <s v="B.Tech/ Graduate in any field/ B. Sc/ B.Com/ B. Pharma (Preferable)"/>
    <m/>
    <m/>
    <n v="340"/>
    <m/>
    <m/>
    <m/>
    <m/>
    <m/>
    <m/>
    <m/>
    <s v="I"/>
    <m/>
    <m/>
    <m/>
    <m/>
    <m/>
    <s v="No"/>
    <m/>
    <x v="11"/>
    <m/>
    <m/>
    <m/>
    <m/>
  </r>
  <r>
    <n v="1511"/>
    <x v="22"/>
    <s v="Import Logistics Manager - Life Sciences"/>
    <s v="LFS/Q0608"/>
    <s v="Import Logistics Manager - Life Sciences"/>
    <n v="6"/>
    <m/>
    <m/>
    <m/>
    <n v="7"/>
    <m/>
    <n v="7"/>
    <n v="1"/>
    <s v="B.Tech/ Graduate in any field/ B. Sc/ B.Com/ B. Pharma (Preferable)"/>
    <m/>
    <m/>
    <n v="340"/>
    <m/>
    <m/>
    <m/>
    <m/>
    <m/>
    <m/>
    <m/>
    <s v="I"/>
    <m/>
    <m/>
    <m/>
    <m/>
    <m/>
    <s v="No"/>
    <m/>
    <x v="11"/>
    <m/>
    <m/>
    <m/>
    <m/>
  </r>
  <r>
    <n v="1512"/>
    <x v="22"/>
    <s v="Scientific Medical Writer"/>
    <s v="LFS/Q0506"/>
    <s v="Scientific Medical Writer"/>
    <n v="5"/>
    <m/>
    <m/>
    <m/>
    <n v="5"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m/>
    <s v="No"/>
    <m/>
    <x v="11"/>
    <m/>
    <m/>
    <m/>
    <m/>
  </r>
  <r>
    <n v="1513"/>
    <x v="22"/>
    <s v="Scientist Clinical Research Development "/>
    <s v="LFS/Q0507"/>
    <s v="Scientist Clinical Research Development "/>
    <n v="6"/>
    <m/>
    <m/>
    <m/>
    <n v="8"/>
    <m/>
    <n v="8"/>
    <n v="1"/>
    <s v="Master’s degree in pharmaceutical, biotechnology, nursing or life sciences/ M. Pharma/M.Sc in the above disciplines"/>
    <m/>
    <m/>
    <n v="385"/>
    <m/>
    <m/>
    <m/>
    <m/>
    <m/>
    <m/>
    <m/>
    <s v="I"/>
    <m/>
    <m/>
    <m/>
    <m/>
    <m/>
    <s v="No"/>
    <m/>
    <x v="11"/>
    <m/>
    <m/>
    <m/>
    <m/>
  </r>
  <r>
    <n v="1514"/>
    <x v="22"/>
    <s v="Bio Process Engineer"/>
    <s v="LFS/Q0219"/>
    <s v="Bio Process Engineer"/>
    <n v="4"/>
    <m/>
    <m/>
    <m/>
    <n v="7"/>
    <m/>
    <n v="7"/>
    <n v="1"/>
    <s v="Graduation in biotechnology/biochemical/ chemical preferable or biological science or applied science or a closely related field"/>
    <m/>
    <m/>
    <n v="425"/>
    <m/>
    <m/>
    <m/>
    <m/>
    <m/>
    <m/>
    <m/>
    <s v="I"/>
    <m/>
    <m/>
    <m/>
    <m/>
    <m/>
    <s v="No"/>
    <m/>
    <x v="11"/>
    <m/>
    <m/>
    <m/>
    <m/>
  </r>
  <r>
    <n v="1515"/>
    <x v="22"/>
    <s v="QA Chemist Equipment Validation - Life Sciences"/>
    <s v="LFS/Q0312"/>
    <s v="QA Chemist Equipment Validation - Life Sciences"/>
    <n v="5"/>
    <m/>
    <m/>
    <m/>
    <n v="7"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m/>
    <s v="No"/>
    <m/>
    <x v="11"/>
    <m/>
    <m/>
    <m/>
    <m/>
  </r>
  <r>
    <n v="1516"/>
    <x v="23"/>
    <s v="Warehouse Picker"/>
    <s v="LSC/Q2102"/>
    <s v="Warehouse Picker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I"/>
    <s v="A"/>
    <s v="Yes"/>
    <s v="Yes"/>
    <m/>
    <m/>
    <s v="Yes"/>
    <m/>
    <x v="3"/>
    <m/>
    <m/>
    <m/>
    <m/>
  </r>
  <r>
    <n v="1517"/>
    <x v="23"/>
    <s v="Kitting and Labelling"/>
    <s v="LSC/Q2304"/>
    <s v="Kitting and Labelling"/>
    <n v="2"/>
    <m/>
    <m/>
    <m/>
    <n v="4"/>
    <m/>
    <n v="4"/>
    <n v="1"/>
    <s v="10th Class"/>
    <m/>
    <m/>
    <n v="230"/>
    <m/>
    <m/>
    <m/>
    <m/>
    <m/>
    <m/>
    <m/>
    <m/>
    <m/>
    <m/>
    <m/>
    <m/>
    <m/>
    <s v="Yes"/>
    <m/>
    <x v="3"/>
    <m/>
    <m/>
    <m/>
    <m/>
  </r>
  <r>
    <n v="1518"/>
    <x v="23"/>
    <s v="Warehouse Binner"/>
    <s v="LSC/Q2105"/>
    <s v="Warehouse Binner"/>
    <n v="3"/>
    <m/>
    <m/>
    <m/>
    <n v="4"/>
    <m/>
    <n v="4"/>
    <n v="1"/>
    <s v="Middle School (Class VIII)"/>
    <n v="80"/>
    <n v="190"/>
    <n v="270"/>
    <m/>
    <m/>
    <m/>
    <m/>
    <m/>
    <s v="Yes"/>
    <m/>
    <m/>
    <m/>
    <m/>
    <m/>
    <s v="Addl Ready"/>
    <m/>
    <s v="Yes"/>
    <m/>
    <x v="3"/>
    <m/>
    <m/>
    <m/>
    <m/>
  </r>
  <r>
    <n v="1519"/>
    <x v="23"/>
    <s v="Warehouse Packer"/>
    <s v="LSC/Q2303"/>
    <s v="Warehouse Packer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20"/>
    <x v="23"/>
    <s v="Inventory Clerk"/>
    <s v="LSC/Q2108"/>
    <s v="Inventory Clerk"/>
    <n v="3"/>
    <m/>
    <m/>
    <m/>
    <n v="3"/>
    <m/>
    <n v="3"/>
    <n v="1"/>
    <s v="12th Class"/>
    <n v="75"/>
    <n v="175"/>
    <n v="250"/>
    <m/>
    <m/>
    <m/>
    <m/>
    <m/>
    <s v="Yes"/>
    <s v="Yes"/>
    <s v="I"/>
    <s v="A"/>
    <s v="Yes"/>
    <s v="Yes"/>
    <m/>
    <m/>
    <s v="Yes"/>
    <m/>
    <x v="3"/>
    <m/>
    <m/>
    <m/>
    <m/>
  </r>
  <r>
    <n v="1521"/>
    <x v="23"/>
    <s v="Loader/Unloader"/>
    <s v="LSC/Q1110"/>
    <s v="Loader/Unloader"/>
    <n v="2"/>
    <m/>
    <m/>
    <m/>
    <n v="6"/>
    <m/>
    <n v="6"/>
    <n v="1"/>
    <s v="7th Class"/>
    <m/>
    <m/>
    <n v="260"/>
    <m/>
    <m/>
    <m/>
    <m/>
    <m/>
    <m/>
    <m/>
    <s v="III"/>
    <m/>
    <m/>
    <m/>
    <m/>
    <m/>
    <s v="Yes"/>
    <m/>
    <x v="3"/>
    <m/>
    <m/>
    <m/>
    <m/>
  </r>
  <r>
    <n v="1522"/>
    <x v="23"/>
    <s v="Warehouse Supervisor"/>
    <s v="LSC/Q2307"/>
    <s v="Warehouse Supervisor"/>
    <n v="5"/>
    <m/>
    <m/>
    <m/>
    <n v="4"/>
    <m/>
    <n v="4"/>
    <n v="1"/>
    <s v="Diploma (Any, Engineering, Arts, Commerce)"/>
    <n v="208"/>
    <n v="32"/>
    <n v="240"/>
    <m/>
    <m/>
    <m/>
    <m/>
    <m/>
    <s v="Yes"/>
    <s v="Yes"/>
    <s v="III"/>
    <m/>
    <m/>
    <m/>
    <s v="Cat 1 (Phase 1)"/>
    <m/>
    <s v="Yes"/>
    <m/>
    <x v="3"/>
    <m/>
    <m/>
    <m/>
    <m/>
  </r>
  <r>
    <n v="1523"/>
    <x v="23"/>
    <s v="Reach Truck Operator"/>
    <s v="LSC/Q2111"/>
    <s v="Reach Truck Operator"/>
    <n v="4"/>
    <m/>
    <m/>
    <m/>
    <n v="4"/>
    <m/>
    <n v="4"/>
    <n v="1"/>
    <s v="Middle School (Class VIII)"/>
    <m/>
    <m/>
    <n v="300"/>
    <m/>
    <m/>
    <m/>
    <m/>
    <m/>
    <m/>
    <m/>
    <m/>
    <m/>
    <m/>
    <m/>
    <m/>
    <m/>
    <s v="Yes"/>
    <m/>
    <x v="3"/>
    <m/>
    <m/>
    <m/>
    <m/>
  </r>
  <r>
    <n v="1524"/>
    <x v="23"/>
    <s v="Receiving Assistant"/>
    <s v="LSC/Q2112"/>
    <s v="Receiving Assistant"/>
    <n v="3"/>
    <m/>
    <m/>
    <m/>
    <n v="4"/>
    <m/>
    <n v="4"/>
    <n v="1"/>
    <s v="10th Class"/>
    <m/>
    <m/>
    <n v="250"/>
    <m/>
    <m/>
    <m/>
    <m/>
    <m/>
    <m/>
    <m/>
    <m/>
    <m/>
    <m/>
    <m/>
    <s v="Addl Ready"/>
    <m/>
    <s v="Yes"/>
    <m/>
    <x v="3"/>
    <m/>
    <m/>
    <m/>
    <m/>
  </r>
  <r>
    <n v="1525"/>
    <x v="23"/>
    <s v="Warehouse Quality Checker"/>
    <s v="LSC/Q2313"/>
    <s v="Warehouse Quality Checker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3"/>
    <m/>
    <m/>
    <m/>
    <m/>
  </r>
  <r>
    <n v="1526"/>
    <x v="23"/>
    <s v="Loading Supervisor"/>
    <s v="LSC/Q2314"/>
    <s v="Loading Supervisor"/>
    <n v="3"/>
    <m/>
    <m/>
    <m/>
    <n v="4"/>
    <m/>
    <n v="4"/>
    <n v="1"/>
    <s v="10th Class"/>
    <n v="80"/>
    <n v="190"/>
    <n v="270"/>
    <m/>
    <m/>
    <m/>
    <m/>
    <m/>
    <s v="Yes"/>
    <m/>
    <s v="III"/>
    <m/>
    <m/>
    <m/>
    <m/>
    <m/>
    <s v="Yes"/>
    <m/>
    <x v="3"/>
    <m/>
    <m/>
    <m/>
    <m/>
  </r>
  <r>
    <n v="1527"/>
    <x v="23"/>
    <s v="Material Handling Equipment (MHE) Maintenance Technician"/>
    <s v="LSC/Q2315"/>
    <s v="Material Handling Equipment (MHE) Maintenance Technician"/>
    <n v="4"/>
    <m/>
    <m/>
    <m/>
    <n v="4"/>
    <m/>
    <n v="4"/>
    <n v="1"/>
    <s v="10th Class"/>
    <m/>
    <m/>
    <n v="280"/>
    <m/>
    <m/>
    <m/>
    <m/>
    <m/>
    <m/>
    <m/>
    <m/>
    <m/>
    <m/>
    <m/>
    <m/>
    <m/>
    <s v="Yes"/>
    <m/>
    <x v="3"/>
    <m/>
    <m/>
    <m/>
    <m/>
  </r>
  <r>
    <n v="1528"/>
    <x v="23"/>
    <s v="Goods Packaging Machine Operator"/>
    <s v="LSC/Q2216"/>
    <s v="Goods Packaging Machine Operator"/>
    <n v="4"/>
    <m/>
    <m/>
    <m/>
    <n v="5"/>
    <m/>
    <n v="5"/>
    <n v="1"/>
    <s v="10th Class"/>
    <m/>
    <m/>
    <n v="360"/>
    <m/>
    <m/>
    <m/>
    <m/>
    <m/>
    <m/>
    <m/>
    <m/>
    <m/>
    <m/>
    <m/>
    <m/>
    <m/>
    <s v="Yes"/>
    <m/>
    <x v="3"/>
    <m/>
    <m/>
    <m/>
    <m/>
  </r>
  <r>
    <n v="1529"/>
    <x v="23"/>
    <s v="Warehouse Claims Coordinator"/>
    <s v="LSC/Q2117"/>
    <s v="Warehouse Claims Coordinator"/>
    <n v="4"/>
    <m/>
    <m/>
    <m/>
    <n v="4"/>
    <m/>
    <n v="4"/>
    <n v="1"/>
    <s v="12th Class"/>
    <m/>
    <m/>
    <n v="290"/>
    <m/>
    <m/>
    <m/>
    <m/>
    <m/>
    <m/>
    <m/>
    <m/>
    <m/>
    <m/>
    <m/>
    <m/>
    <m/>
    <s v="Yes"/>
    <m/>
    <x v="3"/>
    <m/>
    <m/>
    <m/>
    <m/>
  </r>
  <r>
    <n v="1530"/>
    <x v="23"/>
    <s v="Transport Coordinator"/>
    <s v="LSC/Q1118"/>
    <s v="Transport Coordinator"/>
    <n v="4"/>
    <m/>
    <m/>
    <m/>
    <n v="5"/>
    <m/>
    <n v="5"/>
    <n v="1"/>
    <s v="12th Class"/>
    <m/>
    <m/>
    <n v="330"/>
    <m/>
    <m/>
    <m/>
    <m/>
    <m/>
    <m/>
    <m/>
    <s v="III"/>
    <m/>
    <m/>
    <m/>
    <m/>
    <m/>
    <s v="Yes"/>
    <m/>
    <x v="3"/>
    <m/>
    <m/>
    <m/>
    <m/>
  </r>
  <r>
    <n v="1531"/>
    <x v="23"/>
    <s v="Transport Consolidator"/>
    <s v="LSC/Q1119"/>
    <s v="Transport Consolidator"/>
    <n v="4"/>
    <m/>
    <m/>
    <m/>
    <n v="4"/>
    <m/>
    <n v="4"/>
    <n v="1"/>
    <s v="10th Class"/>
    <m/>
    <m/>
    <n v="290"/>
    <m/>
    <m/>
    <m/>
    <m/>
    <m/>
    <m/>
    <m/>
    <m/>
    <m/>
    <m/>
    <m/>
    <m/>
    <m/>
    <s v="Yes"/>
    <m/>
    <x v="3"/>
    <m/>
    <m/>
    <m/>
    <m/>
  </r>
  <r>
    <n v="1532"/>
    <x v="23"/>
    <s v="Consignment Booking Assistant"/>
    <s v="LSC/Q1120"/>
    <s v="Consignment Booking Assistant"/>
    <n v="3"/>
    <m/>
    <m/>
    <m/>
    <n v="4"/>
    <m/>
    <n v="4"/>
    <n v="1"/>
    <s v="12th Class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3"/>
    <x v="23"/>
    <s v="Consignment Tracking Executive"/>
    <s v="LSC/Q1121"/>
    <s v="Consignment Tracking Executive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4"/>
    <x v="23"/>
    <s v="Documentation Assistant"/>
    <s v="LSC/Q1122"/>
    <s v="Documentation Assistant"/>
    <n v="4"/>
    <m/>
    <m/>
    <m/>
    <n v="4"/>
    <m/>
    <n v="4"/>
    <n v="1"/>
    <s v="10th Class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5"/>
    <x v="23"/>
    <s v="Courier Delivery Executive"/>
    <s v="LSC/Q3023"/>
    <s v="Courier Delivery Executive"/>
    <n v="3"/>
    <m/>
    <m/>
    <m/>
    <n v="4"/>
    <m/>
    <n v="4"/>
    <n v="1"/>
    <s v="10th Class ,Preferably"/>
    <n v="80"/>
    <n v="190"/>
    <n v="270"/>
    <m/>
    <m/>
    <m/>
    <m/>
    <m/>
    <s v="Yes"/>
    <s v="Yes"/>
    <s v="I"/>
    <s v="A"/>
    <s v="Yes"/>
    <s v="Yes"/>
    <m/>
    <m/>
    <s v="Yes"/>
    <m/>
    <x v="12"/>
    <m/>
    <m/>
    <m/>
    <m/>
  </r>
  <r>
    <n v="1536"/>
    <x v="23"/>
    <s v="Courier Pick-up Executive"/>
    <s v="LSC/Q3024"/>
    <s v="Courier Pick-up Executive"/>
    <n v="3"/>
    <m/>
    <m/>
    <m/>
    <n v="4"/>
    <m/>
    <n v="4"/>
    <n v="1"/>
    <s v="10th Class ,Preferably"/>
    <m/>
    <m/>
    <n v="300"/>
    <m/>
    <m/>
    <m/>
    <m/>
    <m/>
    <m/>
    <m/>
    <m/>
    <m/>
    <m/>
    <m/>
    <m/>
    <m/>
    <s v="Yes"/>
    <m/>
    <x v="12"/>
    <m/>
    <m/>
    <m/>
    <m/>
  </r>
  <r>
    <n v="1537"/>
    <x v="23"/>
    <s v="Mail Handler"/>
    <s v="LSC/Q3025"/>
    <s v="Mail Handler"/>
    <n v="2"/>
    <m/>
    <m/>
    <m/>
    <n v="4"/>
    <m/>
    <n v="4"/>
    <n v="1"/>
    <s v="10th Class ,Preferably"/>
    <m/>
    <m/>
    <n v="220"/>
    <m/>
    <m/>
    <m/>
    <m/>
    <m/>
    <m/>
    <m/>
    <m/>
    <m/>
    <m/>
    <m/>
    <m/>
    <m/>
    <s v="Yes"/>
    <m/>
    <x v="12"/>
    <m/>
    <m/>
    <m/>
    <m/>
  </r>
  <r>
    <n v="1538"/>
    <x v="23"/>
    <s v="Courier Sorter"/>
    <s v="LSC/Q3026"/>
    <s v="Courier Sorter"/>
    <n v="3"/>
    <m/>
    <m/>
    <m/>
    <n v="3"/>
    <m/>
    <n v="3"/>
    <n v="1"/>
    <s v="10th Class ,Preferably"/>
    <m/>
    <m/>
    <n v="170"/>
    <m/>
    <m/>
    <m/>
    <m/>
    <m/>
    <m/>
    <m/>
    <m/>
    <m/>
    <m/>
    <m/>
    <m/>
    <m/>
    <s v="Yes"/>
    <m/>
    <x v="12"/>
    <m/>
    <m/>
    <m/>
    <m/>
  </r>
  <r>
    <n v="1539"/>
    <x v="23"/>
    <s v="Shipment Bagging Agent"/>
    <s v="LSC/Q3027"/>
    <s v="Shipment Bagging Agent"/>
    <n v="3"/>
    <m/>
    <m/>
    <m/>
    <n v="4"/>
    <m/>
    <n v="4"/>
    <n v="1"/>
    <s v="10th Class ,Preferably"/>
    <m/>
    <m/>
    <n v="240"/>
    <m/>
    <m/>
    <m/>
    <m/>
    <m/>
    <m/>
    <m/>
    <m/>
    <m/>
    <m/>
    <m/>
    <m/>
    <m/>
    <s v="Yes"/>
    <m/>
    <x v="12"/>
    <m/>
    <m/>
    <m/>
    <m/>
  </r>
  <r>
    <n v="1540"/>
    <x v="23"/>
    <s v="Lead Courier"/>
    <s v="LSC/Q3028"/>
    <s v="Lead Courier"/>
    <n v="5"/>
    <m/>
    <m/>
    <m/>
    <n v="4"/>
    <m/>
    <n v="4"/>
    <n v="1"/>
    <s v="Diploma/Graduate (Engineering, Arts, Commerce, Science)"/>
    <n v="236"/>
    <n v="56"/>
    <n v="292"/>
    <m/>
    <m/>
    <m/>
    <m/>
    <m/>
    <s v="Yes"/>
    <s v="Yes"/>
    <m/>
    <m/>
    <m/>
    <m/>
    <s v="Cat 1(Phase 2)"/>
    <m/>
    <s v="Yes"/>
    <m/>
    <x v="25"/>
    <m/>
    <m/>
    <m/>
    <m/>
  </r>
  <r>
    <n v="1541"/>
    <x v="23"/>
    <s v="Shipment Classification Agent"/>
    <s v="LSC/Q3029"/>
    <s v="Shipment Classification Agent"/>
    <n v="4"/>
    <m/>
    <m/>
    <m/>
    <n v="4"/>
    <m/>
    <n v="4"/>
    <n v="1"/>
    <s v="10th Class ,Preferably"/>
    <m/>
    <m/>
    <n v="320"/>
    <m/>
    <m/>
    <m/>
    <m/>
    <m/>
    <m/>
    <m/>
    <m/>
    <m/>
    <m/>
    <m/>
    <m/>
    <m/>
    <s v="Yes"/>
    <m/>
    <x v="12"/>
    <m/>
    <m/>
    <m/>
    <m/>
  </r>
  <r>
    <n v="1542"/>
    <x v="23"/>
    <s v="Clearance Support Agent"/>
    <s v="LSC/Q3030"/>
    <s v="Clearance Support Agent"/>
    <n v="4"/>
    <m/>
    <m/>
    <m/>
    <n v="4"/>
    <m/>
    <n v="4"/>
    <n v="1"/>
    <s v="Graduate (Engineering, Arts, Commerce, Science)"/>
    <m/>
    <m/>
    <n v="240"/>
    <m/>
    <m/>
    <m/>
    <m/>
    <m/>
    <m/>
    <m/>
    <m/>
    <m/>
    <m/>
    <m/>
    <m/>
    <m/>
    <s v="Yes"/>
    <m/>
    <x v="12"/>
    <m/>
    <m/>
    <m/>
    <m/>
  </r>
  <r>
    <n v="1543"/>
    <x v="23"/>
    <s v="Shipment Query Handler"/>
    <s v="LSC/Q3031"/>
    <s v="Shipment Query Handler"/>
    <n v="4"/>
    <m/>
    <m/>
    <m/>
    <n v="4"/>
    <m/>
    <n v="4"/>
    <n v="1"/>
    <s v="10th Class ,Preferably"/>
    <m/>
    <m/>
    <n v="250"/>
    <m/>
    <m/>
    <m/>
    <m/>
    <m/>
    <m/>
    <m/>
    <m/>
    <m/>
    <m/>
    <m/>
    <m/>
    <m/>
    <s v="Yes"/>
    <m/>
    <x v="12"/>
    <m/>
    <m/>
    <m/>
    <m/>
  </r>
  <r>
    <n v="1544"/>
    <x v="23"/>
    <s v="Delivery Management Cell Agent"/>
    <s v="LSC/Q3032"/>
    <s v="Delivery Management Cell Agent"/>
    <n v="4"/>
    <m/>
    <m/>
    <m/>
    <n v="4"/>
    <m/>
    <n v="4"/>
    <n v="1"/>
    <s v="Diploma/Graduate (Engineering, Arts, Commerce, Science)"/>
    <m/>
    <m/>
    <n v="200"/>
    <m/>
    <m/>
    <m/>
    <m/>
    <m/>
    <m/>
    <m/>
    <m/>
    <m/>
    <m/>
    <m/>
    <m/>
    <m/>
    <s v="Yes"/>
    <m/>
    <x v="12"/>
    <m/>
    <m/>
    <m/>
    <m/>
  </r>
  <r>
    <n v="1545"/>
    <x v="23"/>
    <s v="Courier Branch Sales Executive"/>
    <s v="LSC/Q3033"/>
    <s v="Courier Branch Sales Executive"/>
    <n v="4"/>
    <m/>
    <m/>
    <m/>
    <n v="4"/>
    <m/>
    <n v="4"/>
    <n v="1"/>
    <s v="10th Class ,Preferably"/>
    <m/>
    <m/>
    <n v="220"/>
    <m/>
    <m/>
    <m/>
    <m/>
    <m/>
    <m/>
    <m/>
    <m/>
    <m/>
    <m/>
    <m/>
    <m/>
    <m/>
    <s v="Yes"/>
    <m/>
    <x v="12"/>
    <m/>
    <m/>
    <m/>
    <m/>
  </r>
  <r>
    <n v="1546"/>
    <x v="23"/>
    <s v="Courier Institutional Sales Executive"/>
    <s v="LSC/Q3034"/>
    <s v="Courier Institutional Sales Executive"/>
    <n v="4"/>
    <m/>
    <m/>
    <m/>
    <n v="4"/>
    <m/>
    <n v="4"/>
    <n v="1"/>
    <s v="Graduate (Engineering, Arts, Commerce, Science)"/>
    <m/>
    <m/>
    <n v="250"/>
    <m/>
    <m/>
    <m/>
    <m/>
    <m/>
    <m/>
    <m/>
    <m/>
    <m/>
    <m/>
    <m/>
    <m/>
    <m/>
    <s v="Yes"/>
    <m/>
    <x v="12"/>
    <m/>
    <m/>
    <m/>
    <m/>
  </r>
  <r>
    <n v="1547"/>
    <x v="23"/>
    <s v="Key Consignor Executive"/>
    <s v="LSC/Q3035"/>
    <s v="Key Consignor Executive"/>
    <n v="5"/>
    <m/>
    <m/>
    <m/>
    <n v="4"/>
    <m/>
    <n v="4"/>
    <n v="1"/>
    <s v="Graduate (Engineering, Arts, Commerce, Science)"/>
    <n v="236"/>
    <n v="56"/>
    <n v="292"/>
    <m/>
    <m/>
    <m/>
    <m/>
    <m/>
    <s v="Yes"/>
    <s v="Yes"/>
    <s v="III"/>
    <m/>
    <m/>
    <m/>
    <s v="Cat 1 (Phase 1)"/>
    <m/>
    <s v="Yes"/>
    <m/>
    <x v="12"/>
    <m/>
    <m/>
    <m/>
    <m/>
  </r>
  <r>
    <n v="1548"/>
    <x v="23"/>
    <s v="Courier Claims Processor"/>
    <s v="LSC/Q3036"/>
    <s v="Courier Claims Processor"/>
    <n v="5"/>
    <m/>
    <m/>
    <m/>
    <n v="4"/>
    <m/>
    <n v="4"/>
    <n v="1"/>
    <s v="Diploma/Graduate (Engineering, Arts, Commerce, Science)"/>
    <m/>
    <m/>
    <n v="280"/>
    <m/>
    <m/>
    <m/>
    <m/>
    <m/>
    <m/>
    <m/>
    <m/>
    <m/>
    <m/>
    <m/>
    <m/>
    <m/>
    <s v="Yes"/>
    <m/>
    <x v="12"/>
    <m/>
    <m/>
    <m/>
    <m/>
  </r>
  <r>
    <n v="1549"/>
    <x v="23"/>
    <s v="Data Feeder Warehouse"/>
    <s v="LSC/Q2306"/>
    <s v="Data Feeder Warehouse"/>
    <n v="3"/>
    <m/>
    <m/>
    <m/>
    <n v="5"/>
    <m/>
    <n v="5"/>
    <n v="1"/>
    <s v="Graduate degree in Computer Science or relevant discipline"/>
    <m/>
    <m/>
    <n v="240"/>
    <m/>
    <m/>
    <m/>
    <m/>
    <m/>
    <m/>
    <m/>
    <m/>
    <m/>
    <m/>
    <m/>
    <m/>
    <m/>
    <s v="Yes"/>
    <m/>
    <x v="12"/>
    <m/>
    <m/>
    <m/>
    <m/>
  </r>
  <r>
    <n v="1550"/>
    <x v="23"/>
    <s v="Cargo Surveyor"/>
    <s v="LSC/Q4901"/>
    <s v="Cargo Surveyor"/>
    <n v="4"/>
    <m/>
    <m/>
    <m/>
    <n v="4"/>
    <m/>
    <n v="4"/>
    <n v="1"/>
    <s v="10th Class ,Preferably"/>
    <m/>
    <m/>
    <n v="300"/>
    <m/>
    <m/>
    <m/>
    <m/>
    <m/>
    <m/>
    <m/>
    <s v="I"/>
    <m/>
    <m/>
    <m/>
    <m/>
    <m/>
    <s v="No"/>
    <m/>
    <x v="2"/>
    <m/>
    <m/>
    <m/>
    <m/>
  </r>
  <r>
    <n v="1551"/>
    <x v="23"/>
    <s v="Rail Mounted Quay Crane (RMQC) Operator"/>
    <s v="LSC/Q5001"/>
    <s v="Rail Mounted Quay Crane (RMQC) Operator"/>
    <n v="4"/>
    <m/>
    <m/>
    <m/>
    <n v="4"/>
    <m/>
    <n v="4"/>
    <n v="1"/>
    <s v="ITI (Preferable)"/>
    <m/>
    <m/>
    <n v="300"/>
    <m/>
    <m/>
    <m/>
    <m/>
    <m/>
    <m/>
    <m/>
    <s v="I"/>
    <m/>
    <m/>
    <m/>
    <m/>
    <s v="MHE101"/>
    <s v="No"/>
    <m/>
    <x v="2"/>
    <m/>
    <m/>
    <m/>
    <m/>
  </r>
  <r>
    <n v="1552"/>
    <x v="23"/>
    <s v="Grab /ship Unloader (GSU) Crane operation"/>
    <s v="LSC/Q5002"/>
    <s v="Grab /ship Unloader (GSU) Crane operation"/>
    <n v="4"/>
    <m/>
    <m/>
    <m/>
    <n v="4"/>
    <m/>
    <n v="4"/>
    <n v="1"/>
    <s v="ITI (Preferable)"/>
    <m/>
    <m/>
    <n v="300"/>
    <m/>
    <m/>
    <m/>
    <m/>
    <m/>
    <m/>
    <m/>
    <s v="I"/>
    <m/>
    <m/>
    <m/>
    <m/>
    <s v="MHE101"/>
    <s v="No"/>
    <m/>
    <x v="2"/>
    <m/>
    <m/>
    <m/>
    <m/>
  </r>
  <r>
    <n v="1553"/>
    <x v="23"/>
    <s v="Port Operation - Signalman"/>
    <s v="LSC/Q5003"/>
    <s v="Port Operation - Signalman"/>
    <n v="3"/>
    <m/>
    <m/>
    <m/>
    <n v="3"/>
    <m/>
    <n v="3"/>
    <n v="1"/>
    <s v="8th Class, Preferably"/>
    <m/>
    <m/>
    <n v="240"/>
    <m/>
    <m/>
    <m/>
    <m/>
    <m/>
    <m/>
    <m/>
    <s v="II"/>
    <m/>
    <m/>
    <m/>
    <m/>
    <m/>
    <s v="No"/>
    <m/>
    <x v="2"/>
    <m/>
    <m/>
    <m/>
    <m/>
  </r>
  <r>
    <n v="1554"/>
    <x v="23"/>
    <s v="Documentation Executive - Freight Forwarding - Export"/>
    <s v="LSC/Q7601"/>
    <s v="Documentation Executive - Freight Forwarding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5"/>
    <x v="23"/>
    <s v="Documentation Executive - Freight Forwarding - Import"/>
    <s v="LSC/Q7602"/>
    <s v="Documentation Executive - Freight Forwarding - Im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6"/>
    <x v="23"/>
    <s v="Documentation Executive - Custom Clearance - Export"/>
    <s v="LSC/Q7801"/>
    <s v="Documentation Executive - Custom Clearance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7"/>
    <x v="23"/>
    <s v="Documentation Executive - Custom Clearance - Import"/>
    <s v="LSC/Q7803"/>
    <s v="Documentation Executive - Custom Clearance - Im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8"/>
    <x v="23"/>
    <s v="Field Operation Executive - Custom Clearance - Export"/>
    <s v="LSC/Q7802"/>
    <s v="Field Operation Executive - Custom Clearance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9"/>
    <x v="23"/>
    <s v="Field Operation Executive - Custom Clearance - Import "/>
    <s v="LSC/Q7804"/>
    <s v="Field Operation Executive - Custom Clearance - Import 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60"/>
    <x v="23"/>
    <s v="Refrigeration Equipment Maintenance Specialist"/>
    <s v="LSC/Q9101"/>
    <s v="Refrigeration Equipment Maintenance Specialist"/>
    <n v="5"/>
    <m/>
    <m/>
    <m/>
    <n v="6"/>
    <m/>
    <n v="6"/>
    <n v="1"/>
    <s v="ITI/Diploma"/>
    <m/>
    <m/>
    <n v="360"/>
    <m/>
    <m/>
    <m/>
    <m/>
    <m/>
    <m/>
    <m/>
    <s v="I"/>
    <s v="A, B, C"/>
    <m/>
    <m/>
    <m/>
    <m/>
    <s v="No"/>
    <m/>
    <x v="2"/>
    <m/>
    <m/>
    <m/>
    <m/>
  </r>
  <r>
    <n v="1561"/>
    <x v="23"/>
    <s v="Commissioning/ Modernization Specialist "/>
    <s v="LSC/Q8601"/>
    <s v="Commissioning/ Modernization Specialist "/>
    <n v="5"/>
    <m/>
    <m/>
    <m/>
    <n v="7"/>
    <m/>
    <n v="7"/>
    <n v="1"/>
    <s v="Graduation in engineering/ food technology"/>
    <m/>
    <m/>
    <n v="360"/>
    <m/>
    <m/>
    <m/>
    <m/>
    <m/>
    <m/>
    <m/>
    <s v="I"/>
    <s v="A, B, C"/>
    <m/>
    <m/>
    <m/>
    <m/>
    <s v="No"/>
    <m/>
    <x v="2"/>
    <m/>
    <m/>
    <m/>
    <m/>
  </r>
  <r>
    <n v="1562"/>
    <x v="23"/>
    <s v="Perishable Product Handling Specialist"/>
    <s v="LSC/Q8701"/>
    <s v="Perishable Product Handling Specialist"/>
    <n v="5"/>
    <m/>
    <m/>
    <m/>
    <n v="9"/>
    <m/>
    <n v="9"/>
    <n v="1"/>
    <s v="Graduate "/>
    <m/>
    <m/>
    <n v="360"/>
    <m/>
    <m/>
    <m/>
    <m/>
    <m/>
    <m/>
    <m/>
    <s v="I"/>
    <s v="A, B"/>
    <m/>
    <m/>
    <m/>
    <m/>
    <s v="No"/>
    <m/>
    <x v="2"/>
    <m/>
    <m/>
    <m/>
    <m/>
  </r>
  <r>
    <n v="1563"/>
    <x v="23"/>
    <s v="Cold Chain Engineering Specialist"/>
    <s v="LSC/Q9201"/>
    <s v="Cold Chain Engineering Specialist"/>
    <n v="6"/>
    <m/>
    <m/>
    <m/>
    <n v="6"/>
    <m/>
    <n v="6"/>
    <n v="1"/>
    <s v="ITI/Diploma"/>
    <m/>
    <m/>
    <n v="400"/>
    <m/>
    <m/>
    <m/>
    <m/>
    <m/>
    <m/>
    <m/>
    <s v="I"/>
    <s v="A, C"/>
    <m/>
    <m/>
    <m/>
    <m/>
    <s v="No"/>
    <m/>
    <x v="2"/>
    <m/>
    <m/>
    <m/>
    <m/>
  </r>
  <r>
    <n v="1564"/>
    <x v="23"/>
    <s v="Ground Operation Associate"/>
    <s v="LSC/Q6101"/>
    <s v="Ground Operation Associate"/>
    <n v="4"/>
    <m/>
    <m/>
    <m/>
    <n v="4"/>
    <m/>
    <n v="4"/>
    <n v="1"/>
    <s v="Graduate"/>
    <m/>
    <m/>
    <m/>
    <m/>
    <m/>
    <m/>
    <m/>
    <m/>
    <m/>
    <m/>
    <s v="I"/>
    <s v="A, B"/>
    <m/>
    <m/>
    <m/>
    <m/>
    <s v="No"/>
    <d v="2017-07-25T00:00:00"/>
    <x v="2"/>
    <m/>
    <m/>
    <m/>
    <m/>
  </r>
  <r>
    <n v="1565"/>
    <x v="23"/>
    <s v="Pallet Maker"/>
    <s v="LSC/Q6102"/>
    <s v="Pallet Maker"/>
    <n v="2"/>
    <m/>
    <m/>
    <m/>
    <n v="4"/>
    <m/>
    <n v="4"/>
    <n v="1"/>
    <s v="10th Standard Pass_x000a_"/>
    <m/>
    <m/>
    <m/>
    <m/>
    <m/>
    <m/>
    <m/>
    <m/>
    <m/>
    <m/>
    <s v="III"/>
    <s v="A, B"/>
    <m/>
    <m/>
    <m/>
    <m/>
    <s v="No"/>
    <d v="2017-07-25T00:00:00"/>
    <x v="2"/>
    <m/>
    <m/>
    <m/>
    <m/>
  </r>
  <r>
    <n v="1566"/>
    <x v="23"/>
    <s v="Stevedoring Labour"/>
    <s v="LSC/Q5004"/>
    <s v="Stevedoring Labour"/>
    <n v="2"/>
    <m/>
    <m/>
    <m/>
    <n v="4"/>
    <m/>
    <n v="4"/>
    <n v="1"/>
    <s v="5th Standard"/>
    <m/>
    <m/>
    <m/>
    <m/>
    <m/>
    <m/>
    <m/>
    <m/>
    <m/>
    <m/>
    <s v="III"/>
    <s v="A"/>
    <m/>
    <m/>
    <m/>
    <m/>
    <s v="No"/>
    <d v="2017-07-25T00:00:00"/>
    <x v="2"/>
    <m/>
    <m/>
    <m/>
    <m/>
  </r>
  <r>
    <n v="1567"/>
    <x v="23"/>
    <s v="Warehouse Associate"/>
    <s v="LSC/Q0101"/>
    <s v="Warehouse Associate"/>
    <n v="3"/>
    <s v="Elective/Option"/>
    <s v="Electives - 4_x000a_Options - 1"/>
    <s v="E1: Perishables_x000a_E2: FMCG_x000a_E3: Automotive_x000a_E4: Bulk Operations_x000a_O1: GST Application"/>
    <n v="4"/>
    <s v="E:4_x000a_O:1"/>
    <n v="9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68"/>
    <x v="23"/>
    <s v="Warehouse Executive"/>
    <s v="LSC/Q0301"/>
    <s v="Warehouse Executive"/>
    <n v="4"/>
    <s v="Elective/Option"/>
    <s v="Electives - 3_x000a_Options - 1"/>
    <s v="E1: Inbound/Outbound_x000a_E2: QC &amp; Inventory Check_x000a_E3: Transport Coordination_x000a_O1: Forecasting"/>
    <n v="5"/>
    <s v="E:3_x000a_O:1"/>
    <n v="8"/>
    <n v="1"/>
    <s v="Diploma"/>
    <m/>
    <m/>
    <m/>
    <m/>
    <m/>
    <m/>
    <m/>
    <m/>
    <m/>
    <m/>
    <m/>
    <m/>
    <m/>
    <m/>
    <m/>
    <m/>
    <s v="No"/>
    <d v="2018-01-17T00:00:00"/>
    <x v="2"/>
    <m/>
    <m/>
    <m/>
    <m/>
  </r>
  <r>
    <n v="1569"/>
    <x v="23"/>
    <s v="Warehouse Manager"/>
    <s v="LSC/Q0103"/>
    <s v="Warehouse Manager"/>
    <n v="6"/>
    <s v="Elective/Option"/>
    <s v="Electives - 4_x000a_Options - 1"/>
    <s v="E1: Automated warehouse _x000a_E2: Cold Chain_x000a_E3: Bulk Warehouse_x000a_E4: Bonded Warehouse_x000a_O1: Bid Process"/>
    <n v="4"/>
    <s v="E:4_x000a_O:1"/>
    <n v="13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0"/>
    <x v="23"/>
    <s v="Inventory, Materials  Manager"/>
    <s v="LSC/Q0104"/>
    <s v="Inventory, Materials  Manager"/>
    <n v="6"/>
    <s v="Option"/>
    <n v="1"/>
    <s v="O1: Bid Process"/>
    <n v="5"/>
    <n v="1"/>
    <n v="10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1"/>
    <x v="23"/>
    <s v="Warehouse, Inventory and Transport Manager"/>
    <s v="LSC/Q0105"/>
    <s v="Warehouse, Inventory and Transport Manager"/>
    <n v="6"/>
    <s v="Elective/Option"/>
    <s v="Electives - 6_x000a_Options - 1"/>
    <s v="E1: Automated warehouse operations_x000a_E2: Cold Chain_x000a_E3: Bulk Warehouse_x000a_E4: Bonded Warehouse_x000a_E5: Multimodal Operations_x000a_E6: Hub &amp; Spoke Operations_x000a_O1: Bid Process"/>
    <n v="7"/>
    <s v="E:6_x000a_O:1"/>
    <n v="17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2"/>
    <x v="23"/>
    <s v="Transport Manager"/>
    <s v="LSC/Q1004"/>
    <s v="Transport Manager"/>
    <n v="6"/>
    <s v="Elective/Option"/>
    <s v="Electives - 2_x000a_Options - 1"/>
    <s v="E1: Multi modal Operations_x000a_E2: Hub &amp; Spoke Operations_x000a_O1: Bid Process"/>
    <n v="6"/>
    <s v="E:2_x000a_O:1"/>
    <n v="11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3"/>
    <x v="23"/>
    <s v="Courier Associate"/>
    <s v="LSC/Q1901"/>
    <s v="Courier Associate"/>
    <n v="3"/>
    <s v="Elective/Option"/>
    <s v="Electives - 3_x000a_Options - 2"/>
    <s v="E1: Handling Perishables_x000a_E2: Handling High Value Goods_x000a_E3: Handling Furnitures_x000a_O1: ERP data entry and analysis_x000a_O2: GST Application"/>
    <n v="5"/>
    <s v="E:3_x000a_O:1"/>
    <n v="10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4"/>
    <x v="23"/>
    <s v="Courier Executive"/>
    <s v="LSC/Q1902"/>
    <s v="Courier Executive"/>
    <n v="4"/>
    <s v="Elective/Option"/>
    <s v="Electives - 3_x000a_Options - 1"/>
    <s v="E1: Institutional &amp; Branch Sales_x000a_E2: Custom Clearance Support_x000a_E3: Customer Support_x000a_O1: Forecasting"/>
    <n v="4"/>
    <s v="E:4_x000a_O:1"/>
    <n v="9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5"/>
    <x v="23"/>
    <s v="Courier Supervisor"/>
    <s v="LSC/Q1903"/>
    <s v="Courier Supervisor"/>
    <n v="5"/>
    <s v="Elective/Option"/>
    <s v="Electives - 2_x000a_Options - 3"/>
    <s v="E1: Courier Operations_x000a_E2: Last Mile Operations_x000a_O1: Customer Clearance Support_x000a_O2: Business Development_x000a_O3: P&amp;L Management"/>
    <n v="4"/>
    <s v="E:2_x000a_O:1"/>
    <n v="10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6"/>
    <x v="23"/>
    <s v="Courier Manager"/>
    <s v="LSC/Q1904"/>
    <s v="Courier Manager"/>
    <n v="6"/>
    <s v="Elective/Option"/>
    <s v="Electives - 2_x000a_Options - 2"/>
    <s v="E1: Courier Operations_x000a_E2: Key Account Management_x000a_O1: Profit Management_x000a_O2: Warehouse Operations"/>
    <n v="7"/>
    <s v="E:2_x000a_O:2"/>
    <n v="11"/>
    <n v="1"/>
    <s v="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7"/>
    <x v="23"/>
    <s v="Material Handling Operator and Technician"/>
    <s v="LSC/Q0401"/>
    <s v="Material Handling Operator and Technician"/>
    <n v="4"/>
    <s v="Elective/Option"/>
    <s v="Electives - 4_x000a_Options - 1"/>
    <s v="E1: BOPT Operations_x000a_E2: Reach Truck Operations_x000a_E3: Forklift Operations_x000a_E4: Order Picking_x000a_O1: Supervise Loading/Unloading"/>
    <n v="4"/>
    <m/>
    <n v="9"/>
    <n v="1"/>
    <s v="Diploma"/>
    <m/>
    <m/>
    <m/>
    <m/>
    <m/>
    <m/>
    <m/>
    <m/>
    <m/>
    <m/>
    <m/>
    <m/>
    <m/>
    <m/>
    <m/>
    <m/>
    <m/>
    <d v="2018-02-16T00:00:00"/>
    <x v="2"/>
    <m/>
    <m/>
    <m/>
    <m/>
  </r>
  <r>
    <n v="1578"/>
    <x v="23"/>
    <s v="Land Transportation - Associate"/>
    <s v="LSC/Q1001"/>
    <s v="Land Transportation - Associate"/>
    <n v="3"/>
    <s v="Elective/Option"/>
    <s v="Electives -2_x000a_Options - 2"/>
    <s v="E1: Articulated Truck Operations_x000a_E2: Refer Vehicle Operations_x000a_O1: Transport Consolidation_x000a_O2: Feasibility Assessments "/>
    <n v="7"/>
    <m/>
    <n v="11"/>
    <n v="1"/>
    <s v="Class XII pass"/>
    <m/>
    <m/>
    <m/>
    <m/>
    <m/>
    <m/>
    <m/>
    <m/>
    <m/>
    <m/>
    <m/>
    <m/>
    <m/>
    <m/>
    <m/>
    <m/>
    <m/>
    <d v="2018-02-16T00:00:00"/>
    <x v="2"/>
    <m/>
    <m/>
    <m/>
    <m/>
  </r>
  <r>
    <n v="1579"/>
    <x v="23"/>
    <s v="Land Transportation - Executive "/>
    <s v="LSC/Q1002"/>
    <s v="Land Transportation - Executive "/>
    <n v="4"/>
    <s v="Elective/Option"/>
    <s v="Electives -3_x000a_Options -2"/>
    <s v="E1: Consolidation &amp; Tracking_x000a_E2: Feasbility &amp; Route Optimization_x000a_O1: EXIM Documentation_x000a_O2: Telematics"/>
    <n v="5"/>
    <m/>
    <n v="10"/>
    <n v="1"/>
    <s v="Class XII pass"/>
    <m/>
    <m/>
    <m/>
    <m/>
    <m/>
    <m/>
    <m/>
    <m/>
    <m/>
    <m/>
    <m/>
    <m/>
    <m/>
    <m/>
    <m/>
    <m/>
    <m/>
    <d v="2018-02-16T00:00:00"/>
    <x v="2"/>
    <m/>
    <m/>
    <m/>
    <m/>
  </r>
  <r>
    <n v="1580"/>
    <x v="23"/>
    <s v="EXIM - Executive "/>
    <s v="LSC/Q2101"/>
    <s v="EXIM - Executive "/>
    <n v="4"/>
    <s v="Elective/Option"/>
    <s v="Electives -2_x000a_Options - 2"/>
    <s v="E1: Freight Forwarding_x000a_E2: Custom Clearance_x000a_O1: Custom Clearance - Supervision_x000a_O2: ERP Data Management"/>
    <n v="4"/>
    <m/>
    <n v="9"/>
    <n v="1"/>
    <s v="12th standard with 50% with basic computer abilities"/>
    <m/>
    <m/>
    <m/>
    <m/>
    <m/>
    <m/>
    <m/>
    <m/>
    <m/>
    <m/>
    <m/>
    <m/>
    <m/>
    <m/>
    <m/>
    <m/>
    <m/>
    <d v="2018-02-16T00:00:00"/>
    <x v="2"/>
    <m/>
    <m/>
    <m/>
    <m/>
  </r>
  <r>
    <n v="1581"/>
    <x v="23"/>
    <s v="EXIM - Supervisor"/>
    <s v="LSC/Q2102"/>
    <s v="EXIM - Supervisor"/>
    <n v="5"/>
    <s v="Elective/Option"/>
    <s v="Electives -2_x000a_Options - 1"/>
    <s v="E1: Custom Clearance_x000a_E2: Freight Forwarding_x000a_O1: Business Development_x000a_O1: Business Development"/>
    <n v="4"/>
    <m/>
    <n v="8"/>
    <n v="1"/>
    <s v="Diploma with 3 years of experience or NSQF 4 with 5 years of experience"/>
    <m/>
    <m/>
    <m/>
    <m/>
    <m/>
    <m/>
    <m/>
    <m/>
    <m/>
    <m/>
    <m/>
    <m/>
    <m/>
    <m/>
    <m/>
    <m/>
    <m/>
    <d v="2018-02-16T00:00:00"/>
    <x v="2"/>
    <m/>
    <m/>
    <m/>
    <m/>
  </r>
  <r>
    <n v="1582"/>
    <x v="23"/>
    <s v="EXIM - Manager"/>
    <s v="LSC/Q2103"/>
    <s v="EXIM - Manager"/>
    <n v="6"/>
    <s v="Elective/Option"/>
    <s v="Electives - 3_x000a_Options - 2"/>
    <s v="E1: Domestic and Nominated Sales_x000a_E2: Ocean Cargo_x000a_E3: Air Cargo_x000a_O1: Profit Management_x000a_O2: Customised Tariff Solutions"/>
    <n v="7"/>
    <m/>
    <n v="12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3"/>
    <x v="23"/>
    <s v="Ecommerce Operations Team Lead"/>
    <s v="LSC/Q2601"/>
    <s v="Ecommerce Operations Team Lead"/>
    <n v="5"/>
    <s v="Elective/Option"/>
    <s v="Electives - 3_x000a_Options - 2"/>
    <s v="E1: Order Processing_x000a_E2: Reverse Logistics_x000a_E3: Inbound/Outbound_x000a_O1: Business Development_x000a_O2: Category Management"/>
    <n v="5"/>
    <m/>
    <n v="10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4"/>
    <x v="23"/>
    <s v="Ecommerce Operations Manager"/>
    <s v="LSC/Q2602"/>
    <s v="Ecommerce Operations Manager"/>
    <n v="6"/>
    <s v="Elective/Option"/>
    <s v="Electives - 3_x000a_Options - 3"/>
    <s v="E1: Category Management_x000a_E2: Key Accounts_x000a_E3: Big Data Analysis_x000a_O1: Catalogue Management_x000a_O2: Warehouse Operations_x000a_O3: Courier Operations"/>
    <n v="7"/>
    <m/>
    <n v="13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5"/>
    <x v="24"/>
    <s v="Assessor "/>
    <s v="MEP/Q0104"/>
    <s v="Assessor "/>
    <n v="5"/>
    <m/>
    <m/>
    <m/>
    <n v="4"/>
    <m/>
    <n v="4"/>
    <n v="1"/>
    <s v="Year 10 or equivalent standard in literacy and numeracy"/>
    <m/>
    <m/>
    <n v="400"/>
    <m/>
    <m/>
    <m/>
    <m/>
    <m/>
    <m/>
    <m/>
    <m/>
    <m/>
    <m/>
    <m/>
    <m/>
    <m/>
    <s v="No"/>
    <m/>
    <x v="2"/>
    <s v="Tentative"/>
    <d v="2018-03-08T00:00:00"/>
    <d v="2018-03-31T00:00:00"/>
    <s v="QP has been revised to MEP/Q2701"/>
  </r>
  <r>
    <n v="1586"/>
    <x v="24"/>
    <s v="Lead Assessor "/>
    <s v="MEP/Q0103"/>
    <s v="Lead Assessor "/>
    <n v="6"/>
    <m/>
    <m/>
    <m/>
    <n v="5"/>
    <m/>
    <n v="5"/>
    <n v="1"/>
    <e v="#N/A"/>
    <m/>
    <m/>
    <n v="400"/>
    <m/>
    <m/>
    <m/>
    <m/>
    <m/>
    <m/>
    <m/>
    <m/>
    <m/>
    <m/>
    <m/>
    <m/>
    <m/>
    <s v="No"/>
    <m/>
    <x v="2"/>
    <s v="Tentative"/>
    <d v="2018-03-08T00:00:00"/>
    <d v="2018-03-31T00:00:00"/>
    <s v="QP has been revised to MEP/Q2702"/>
  </r>
  <r>
    <n v="1587"/>
    <x v="24"/>
    <s v="Trainer "/>
    <s v="MEP/Q0102"/>
    <s v="Trainer "/>
    <n v="5"/>
    <m/>
    <m/>
    <m/>
    <n v="4"/>
    <m/>
    <n v="4"/>
    <n v="1"/>
    <s v="Year 10 or equivalent standard in literacy and numeracy"/>
    <n v="18"/>
    <n v="30"/>
    <n v="48"/>
    <m/>
    <m/>
    <m/>
    <m/>
    <m/>
    <s v="Yes"/>
    <s v="Yes"/>
    <m/>
    <m/>
    <m/>
    <m/>
    <m/>
    <m/>
    <s v="No"/>
    <m/>
    <x v="2"/>
    <s v="Tentative"/>
    <d v="2018-03-08T00:00:00"/>
    <d v="2018-03-31T00:00:00"/>
    <s v="QP has been revised to MEP/Q2601"/>
  </r>
  <r>
    <n v="1588"/>
    <x v="24"/>
    <s v="Lead Trainer "/>
    <s v="MEP/Q0101"/>
    <s v="Lead Trainer "/>
    <n v="6"/>
    <m/>
    <m/>
    <m/>
    <n v="5"/>
    <m/>
    <n v="5"/>
    <n v="1"/>
    <e v="#N/A"/>
    <n v="16"/>
    <n v="32"/>
    <n v="48"/>
    <m/>
    <m/>
    <m/>
    <m/>
    <m/>
    <s v="Yes"/>
    <s v="Yes"/>
    <m/>
    <m/>
    <m/>
    <m/>
    <m/>
    <m/>
    <s v="No"/>
    <m/>
    <x v="2"/>
    <s v="Tentative"/>
    <d v="2018-03-08T00:00:00"/>
    <d v="2018-03-31T00:00:00"/>
    <s v="QP has been revised to MEP/Q2602"/>
  </r>
  <r>
    <n v="1589"/>
    <x v="24"/>
    <s v="Secretary"/>
    <s v="MEP/Q0201"/>
    <s v="Secretary"/>
    <n v="4"/>
    <m/>
    <m/>
    <m/>
    <n v="7"/>
    <m/>
    <n v="7"/>
    <n v="1"/>
    <s v="12th Standard Passed, preferably"/>
    <n v="432"/>
    <n v="648"/>
    <n v="1080"/>
    <m/>
    <m/>
    <m/>
    <m/>
    <m/>
    <s v="Yes"/>
    <s v="Yes"/>
    <m/>
    <m/>
    <m/>
    <m/>
    <m/>
    <m/>
    <s v="No"/>
    <d v="2017-01-18T00:00:00"/>
    <x v="2"/>
    <m/>
    <m/>
    <m/>
    <m/>
  </r>
  <r>
    <n v="1590"/>
    <x v="24"/>
    <s v="Office Assistant"/>
    <s v="MEP/Q0202"/>
    <s v="Office Assistant"/>
    <n v="3"/>
    <m/>
    <m/>
    <m/>
    <n v="6"/>
    <m/>
    <n v="6"/>
    <n v="1"/>
    <s v="12th Standard Passed, preferably"/>
    <n v="72"/>
    <n v="108"/>
    <n v="180"/>
    <m/>
    <m/>
    <m/>
    <m/>
    <m/>
    <s v="Yes"/>
    <s v="Yes"/>
    <m/>
    <m/>
    <m/>
    <m/>
    <m/>
    <m/>
    <s v="No"/>
    <d v="2017-01-18T00:00:00"/>
    <x v="2"/>
    <m/>
    <m/>
    <m/>
    <m/>
  </r>
  <r>
    <n v="1591"/>
    <x v="24"/>
    <s v="Fire-fighter"/>
    <s v="MEP/Q7301"/>
    <s v="Fire-fighter"/>
    <n v="5"/>
    <m/>
    <m/>
    <m/>
    <n v="7"/>
    <m/>
    <n v="7"/>
    <n v="1"/>
    <s v="10th standard pass"/>
    <m/>
    <m/>
    <m/>
    <m/>
    <m/>
    <m/>
    <m/>
    <m/>
    <m/>
    <m/>
    <s v="II"/>
    <s v="B"/>
    <m/>
    <m/>
    <m/>
    <m/>
    <s v="No"/>
    <d v="2018-02-16T00:00:00"/>
    <x v="2"/>
    <m/>
    <m/>
    <m/>
    <m/>
  </r>
  <r>
    <n v="1592"/>
    <x v="25"/>
    <s v="Assistant Camera man "/>
    <s v="MES/Q0903"/>
    <s v="Assistant Camera man "/>
    <n v="4"/>
    <m/>
    <m/>
    <m/>
    <n v="4"/>
    <m/>
    <n v="4"/>
    <n v="1"/>
    <s v="12th Class"/>
    <m/>
    <m/>
    <n v="240"/>
    <m/>
    <m/>
    <m/>
    <m/>
    <m/>
    <m/>
    <m/>
    <m/>
    <m/>
    <m/>
    <m/>
    <m/>
    <m/>
    <s v="No"/>
    <m/>
    <x v="15"/>
    <m/>
    <m/>
    <m/>
    <m/>
  </r>
  <r>
    <n v="1593"/>
    <x v="25"/>
    <s v="Clean-up Artist "/>
    <s v="MES/Q0506"/>
    <s v="Clean-up Artist "/>
    <n v="3"/>
    <m/>
    <m/>
    <m/>
    <n v="4"/>
    <m/>
    <n v="4"/>
    <n v="1"/>
    <s v="12th Class"/>
    <m/>
    <m/>
    <n v="120"/>
    <m/>
    <m/>
    <m/>
    <m/>
    <m/>
    <m/>
    <m/>
    <m/>
    <m/>
    <m/>
    <m/>
    <m/>
    <m/>
    <s v="No"/>
    <m/>
    <x v="15"/>
    <m/>
    <m/>
    <m/>
    <m/>
  </r>
  <r>
    <n v="1594"/>
    <x v="25"/>
    <s v="Camera Operator "/>
    <s v="MES/Q0902"/>
    <s v="Camera Operator "/>
    <n v="5"/>
    <m/>
    <m/>
    <m/>
    <n v="4"/>
    <m/>
    <n v="4"/>
    <n v="1"/>
    <s v="12th Class"/>
    <m/>
    <m/>
    <n v="720"/>
    <m/>
    <m/>
    <m/>
    <m/>
    <m/>
    <m/>
    <m/>
    <m/>
    <m/>
    <m/>
    <m/>
    <m/>
    <m/>
    <s v="No"/>
    <m/>
    <x v="15"/>
    <m/>
    <m/>
    <m/>
    <m/>
  </r>
  <r>
    <n v="1595"/>
    <x v="25"/>
    <s v="Animator "/>
    <s v="MES/Q0701"/>
    <s v="Animator "/>
    <n v="4"/>
    <m/>
    <m/>
    <m/>
    <n v="7"/>
    <m/>
    <n v="7"/>
    <n v="1"/>
    <s v="10th Class"/>
    <n v="120"/>
    <n v="120"/>
    <n v="240"/>
    <m/>
    <m/>
    <m/>
    <m/>
    <m/>
    <s v="Yes"/>
    <s v="Yes"/>
    <s v="I"/>
    <s v="A"/>
    <s v="Yes"/>
    <s v="Yes"/>
    <m/>
    <m/>
    <s v="Yes"/>
    <m/>
    <x v="15"/>
    <m/>
    <m/>
    <m/>
    <m/>
  </r>
  <r>
    <n v="1596"/>
    <x v="25"/>
    <s v="Props Master"/>
    <s v="MES/Q3108"/>
    <s v="Props Master"/>
    <n v="5"/>
    <m/>
    <m/>
    <m/>
    <n v="7"/>
    <m/>
    <n v="7"/>
    <n v="1"/>
    <s v="High School"/>
    <m/>
    <m/>
    <n v="1440"/>
    <m/>
    <m/>
    <m/>
    <m/>
    <m/>
    <m/>
    <m/>
    <m/>
    <m/>
    <m/>
    <m/>
    <m/>
    <m/>
    <s v="No"/>
    <m/>
    <x v="15"/>
    <m/>
    <m/>
    <m/>
    <m/>
  </r>
  <r>
    <n v="1597"/>
    <x v="25"/>
    <s v="Set Carpenter"/>
    <s v="MES/Q3103"/>
    <s v="Set Carpenter"/>
    <n v="3"/>
    <m/>
    <m/>
    <m/>
    <n v="6"/>
    <m/>
    <n v="6"/>
    <n v="1"/>
    <s v="6th Class"/>
    <m/>
    <m/>
    <n v="120"/>
    <m/>
    <m/>
    <m/>
    <m/>
    <m/>
    <m/>
    <m/>
    <s v="III"/>
    <m/>
    <m/>
    <m/>
    <m/>
    <m/>
    <s v="No"/>
    <m/>
    <x v="15"/>
    <m/>
    <m/>
    <m/>
    <m/>
  </r>
  <r>
    <n v="1598"/>
    <x v="25"/>
    <s v="Set painter "/>
    <s v="MES/Q3104"/>
    <s v="Set painter "/>
    <n v="3"/>
    <m/>
    <m/>
    <m/>
    <n v="7"/>
    <m/>
    <n v="7"/>
    <n v="1"/>
    <s v="6th Class"/>
    <m/>
    <m/>
    <n v="120"/>
    <m/>
    <m/>
    <m/>
    <m/>
    <m/>
    <m/>
    <m/>
    <s v="III"/>
    <m/>
    <m/>
    <m/>
    <m/>
    <m/>
    <s v="No"/>
    <m/>
    <x v="15"/>
    <m/>
    <m/>
    <m/>
    <m/>
  </r>
  <r>
    <n v="1599"/>
    <x v="25"/>
    <s v="Set Plasterer "/>
    <s v="MES/Q3106"/>
    <s v="Set Plasterer "/>
    <n v="3"/>
    <m/>
    <m/>
    <m/>
    <n v="4"/>
    <m/>
    <n v="4"/>
    <n v="1"/>
    <s v="6th Class"/>
    <m/>
    <m/>
    <n v="120"/>
    <m/>
    <m/>
    <m/>
    <m/>
    <m/>
    <m/>
    <m/>
    <m/>
    <m/>
    <m/>
    <m/>
    <m/>
    <m/>
    <s v="No"/>
    <m/>
    <x v="15"/>
    <m/>
    <m/>
    <m/>
    <m/>
  </r>
  <r>
    <n v="1600"/>
    <x v="25"/>
    <s v="Set Decorator"/>
    <s v="MES/Q3109"/>
    <s v="Set Decorator"/>
    <n v="5"/>
    <m/>
    <m/>
    <m/>
    <n v="7"/>
    <m/>
    <n v="7"/>
    <n v="1"/>
    <s v="12th Class"/>
    <m/>
    <m/>
    <n v="480"/>
    <m/>
    <m/>
    <m/>
    <m/>
    <m/>
    <m/>
    <m/>
    <s v="III"/>
    <m/>
    <m/>
    <m/>
    <m/>
    <m/>
    <s v="No"/>
    <m/>
    <x v="15"/>
    <m/>
    <m/>
    <m/>
    <m/>
  </r>
  <r>
    <n v="1601"/>
    <x v="25"/>
    <s v="Make-up artist"/>
    <s v="MES/Q1801"/>
    <s v="Make-up artist"/>
    <n v="4"/>
    <m/>
    <m/>
    <m/>
    <n v="6"/>
    <m/>
    <n v="6"/>
    <n v="1"/>
    <s v="High School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2"/>
    <x v="25"/>
    <s v="Hairdresser"/>
    <s v="MES/Q1802"/>
    <s v="Hairdresser"/>
    <n v="4"/>
    <m/>
    <m/>
    <m/>
    <n v="6"/>
    <m/>
    <n v="6"/>
    <n v="1"/>
    <s v="High School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3"/>
    <x v="25"/>
    <s v="Prosthetics artist"/>
    <s v="MES/Q1803"/>
    <s v="Prosthetics artist"/>
    <n v="5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04"/>
    <x v="25"/>
    <s v="Location Manager"/>
    <s v="MES/Q2804"/>
    <s v="Location Manager"/>
    <n v="6"/>
    <m/>
    <m/>
    <m/>
    <n v="4"/>
    <m/>
    <n v="4"/>
    <n v="1"/>
    <s v="12th Class, Basic Computer Literacy"/>
    <m/>
    <m/>
    <n v="720"/>
    <m/>
    <m/>
    <m/>
    <m/>
    <m/>
    <m/>
    <m/>
    <m/>
    <m/>
    <m/>
    <m/>
    <m/>
    <m/>
    <s v="No"/>
    <m/>
    <x v="15"/>
    <m/>
    <m/>
    <m/>
    <m/>
  </r>
  <r>
    <n v="1605"/>
    <x v="25"/>
    <s v="Character Designer "/>
    <s v="MES/Q0502"/>
    <s v="Character Designer "/>
    <n v="4"/>
    <m/>
    <m/>
    <m/>
    <n v="5"/>
    <m/>
    <n v="5"/>
    <n v="1"/>
    <s v="NA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6"/>
    <x v="25"/>
    <s v="Layout designer "/>
    <s v="MES/Q0503"/>
    <s v="Layout designer "/>
    <n v="4"/>
    <m/>
    <m/>
    <m/>
    <n v="5"/>
    <m/>
    <n v="5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07"/>
    <x v="25"/>
    <s v="Lighting Artist "/>
    <s v="MES/Q0504"/>
    <s v="Lighting Artist 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08"/>
    <x v="25"/>
    <s v="Colour key artist "/>
    <s v="MES/Q0505"/>
    <s v="Colour key artist "/>
    <n v="3"/>
    <m/>
    <m/>
    <m/>
    <n v="4"/>
    <m/>
    <n v="4"/>
    <n v="1"/>
    <s v="12th Class"/>
    <m/>
    <m/>
    <n v="120"/>
    <m/>
    <m/>
    <m/>
    <m/>
    <m/>
    <m/>
    <m/>
    <m/>
    <m/>
    <m/>
    <m/>
    <m/>
    <m/>
    <s v="No"/>
    <m/>
    <x v="15"/>
    <m/>
    <m/>
    <m/>
    <m/>
  </r>
  <r>
    <n v="1609"/>
    <x v="25"/>
    <s v="Storyboard Artist"/>
    <s v="MES/Q0507"/>
    <s v="Storyboard Artist"/>
    <n v="3"/>
    <m/>
    <m/>
    <m/>
    <n v="4"/>
    <m/>
    <n v="4"/>
    <n v="1"/>
    <s v="12th Class, Preferably"/>
    <m/>
    <m/>
    <n v="120"/>
    <m/>
    <m/>
    <m/>
    <m/>
    <m/>
    <m/>
    <m/>
    <m/>
    <m/>
    <m/>
    <m/>
    <m/>
    <m/>
    <s v="No"/>
    <m/>
    <x v="15"/>
    <m/>
    <m/>
    <m/>
    <m/>
  </r>
  <r>
    <n v="1610"/>
    <x v="25"/>
    <s v="Director of Photography "/>
    <s v="MES/Q0901"/>
    <s v="Director of Photography "/>
    <n v="7"/>
    <m/>
    <m/>
    <m/>
    <n v="7"/>
    <m/>
    <n v="7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11"/>
    <x v="25"/>
    <s v="Art Director/Set Designer "/>
    <s v="MES/Q3102"/>
    <s v="Art Director/Set Designer "/>
    <n v="6"/>
    <m/>
    <m/>
    <m/>
    <n v="6"/>
    <m/>
    <n v="6"/>
    <n v="1"/>
    <s v="12th Class"/>
    <m/>
    <m/>
    <n v="720"/>
    <m/>
    <m/>
    <m/>
    <m/>
    <m/>
    <m/>
    <m/>
    <m/>
    <m/>
    <m/>
    <m/>
    <m/>
    <m/>
    <s v="No"/>
    <m/>
    <x v="15"/>
    <m/>
    <m/>
    <m/>
    <m/>
  </r>
  <r>
    <n v="1612"/>
    <x v="25"/>
    <s v="Art Director"/>
    <s v="MES/Q0501"/>
    <s v="Art Director"/>
    <n v="5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13"/>
    <x v="25"/>
    <s v="Editor"/>
    <s v="MES/Q1401"/>
    <s v="Editor"/>
    <n v="4"/>
    <m/>
    <m/>
    <m/>
    <n v="4"/>
    <m/>
    <n v="4"/>
    <n v="1"/>
    <s v="10th Class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14"/>
    <x v="25"/>
    <s v="VFX Editor"/>
    <s v="MES/Q3501"/>
    <s v="VFX Edi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15"/>
    <x v="25"/>
    <s v="Colourist"/>
    <s v="MES/Q3502"/>
    <s v="Colourist"/>
    <n v="4"/>
    <m/>
    <m/>
    <m/>
    <n v="4"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m/>
    <s v="No"/>
    <m/>
    <x v="15"/>
    <m/>
    <m/>
    <m/>
    <m/>
  </r>
  <r>
    <n v="1616"/>
    <x v="25"/>
    <s v="Rendering Artist"/>
    <s v="MES/Q3503"/>
    <s v="Rendering Artist"/>
    <n v="4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17"/>
    <x v="25"/>
    <s v="Roto Artist"/>
    <s v="MES/Q3504"/>
    <s v="Roto Artist"/>
    <n v="4"/>
    <m/>
    <m/>
    <m/>
    <n v="4"/>
    <m/>
    <n v="4"/>
    <n v="1"/>
    <s v="Class 12th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18"/>
    <x v="25"/>
    <s v="Compositor"/>
    <s v="MES/Q3505"/>
    <s v="Composi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19"/>
    <x v="25"/>
    <s v="Script Editor"/>
    <s v="MES/Q3001"/>
    <s v="Script Editor"/>
    <n v="7"/>
    <m/>
    <m/>
    <m/>
    <n v="4"/>
    <m/>
    <n v="4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20"/>
    <x v="25"/>
    <s v="Script Writer"/>
    <s v="MES/Q3002"/>
    <s v="Script Writer"/>
    <n v="6"/>
    <m/>
    <m/>
    <m/>
    <n v="4"/>
    <m/>
    <n v="4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21"/>
    <x v="25"/>
    <s v="Script Researcher "/>
    <s v="MES/Q3003"/>
    <s v="Script Researcher "/>
    <n v="5"/>
    <m/>
    <m/>
    <m/>
    <n v="4"/>
    <m/>
    <n v="4"/>
    <n v="1"/>
    <s v="10th Class"/>
    <m/>
    <m/>
    <n v="480"/>
    <m/>
    <m/>
    <m/>
    <m/>
    <m/>
    <m/>
    <m/>
    <m/>
    <m/>
    <m/>
    <m/>
    <m/>
    <m/>
    <s v="No"/>
    <m/>
    <x v="15"/>
    <m/>
    <m/>
    <m/>
    <m/>
  </r>
  <r>
    <n v="1622"/>
    <x v="25"/>
    <s v="Unit Production Manager"/>
    <s v="MES/Q2803"/>
    <s v="Unit Production Manager"/>
    <n v="6"/>
    <m/>
    <m/>
    <m/>
    <n v="5"/>
    <m/>
    <n v="5"/>
    <n v="1"/>
    <s v="12th Class, Basic Computer Literacy"/>
    <m/>
    <m/>
    <n v="720"/>
    <m/>
    <m/>
    <m/>
    <m/>
    <m/>
    <m/>
    <m/>
    <m/>
    <m/>
    <m/>
    <m/>
    <m/>
    <m/>
    <s v="No"/>
    <m/>
    <x v="15"/>
    <m/>
    <m/>
    <m/>
    <m/>
  </r>
  <r>
    <n v="1623"/>
    <x v="25"/>
    <s v="Executive Producer"/>
    <s v="MES/Q2801"/>
    <s v="Executive Producer"/>
    <n v="7"/>
    <m/>
    <m/>
    <m/>
    <n v="11"/>
    <m/>
    <n v="11"/>
    <n v="1"/>
    <s v="Graduate"/>
    <m/>
    <m/>
    <n v="1440"/>
    <m/>
    <m/>
    <m/>
    <m/>
    <m/>
    <m/>
    <m/>
    <m/>
    <m/>
    <m/>
    <m/>
    <m/>
    <m/>
    <s v="No"/>
    <m/>
    <x v="15"/>
    <m/>
    <m/>
    <m/>
    <m/>
  </r>
  <r>
    <n v="1624"/>
    <x v="25"/>
    <s v="Line Producer"/>
    <s v="MES/Q2802"/>
    <s v="Line Producer"/>
    <n v="6"/>
    <m/>
    <m/>
    <m/>
    <n v="11"/>
    <m/>
    <n v="11"/>
    <n v="1"/>
    <s v="Graduate"/>
    <m/>
    <m/>
    <n v="720"/>
    <m/>
    <m/>
    <m/>
    <m/>
    <m/>
    <m/>
    <m/>
    <m/>
    <m/>
    <m/>
    <m/>
    <m/>
    <m/>
    <s v="No"/>
    <m/>
    <x v="15"/>
    <m/>
    <m/>
    <m/>
    <m/>
  </r>
  <r>
    <n v="1625"/>
    <x v="25"/>
    <s v="Modeler"/>
    <s v="MES/Q0401"/>
    <s v="Modeler"/>
    <n v="3"/>
    <m/>
    <m/>
    <m/>
    <n v="4"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26"/>
    <x v="25"/>
    <s v="Rigging Artist"/>
    <s v="MES/Q2502"/>
    <s v="Rigging Artist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27"/>
    <x v="25"/>
    <s v="Texturing Artist"/>
    <s v="MES/Q2503"/>
    <s v="Texturing Artist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28"/>
    <x v="25"/>
    <s v="Sound Designer"/>
    <s v="MES/Q3401"/>
    <s v="Sound Designer"/>
    <n v="5"/>
    <m/>
    <m/>
    <m/>
    <n v="4"/>
    <m/>
    <n v="4"/>
    <n v="1"/>
    <s v="12th Class with a background in physical sciences"/>
    <m/>
    <m/>
    <n v="480"/>
    <m/>
    <m/>
    <m/>
    <m/>
    <m/>
    <m/>
    <m/>
    <m/>
    <m/>
    <m/>
    <m/>
    <m/>
    <m/>
    <s v="No"/>
    <m/>
    <x v="15"/>
    <m/>
    <m/>
    <m/>
    <m/>
  </r>
  <r>
    <n v="1629"/>
    <x v="25"/>
    <s v="Sound Engineer"/>
    <s v="MES/Q3402"/>
    <s v="Sound Engineer"/>
    <n v="4"/>
    <m/>
    <m/>
    <m/>
    <n v="4"/>
    <m/>
    <n v="4"/>
    <n v="1"/>
    <s v="12th Class, Preferably with a background in physical sciences"/>
    <m/>
    <m/>
    <n v="240"/>
    <m/>
    <m/>
    <m/>
    <m/>
    <m/>
    <m/>
    <m/>
    <m/>
    <m/>
    <m/>
    <m/>
    <m/>
    <m/>
    <s v="No"/>
    <m/>
    <x v="15"/>
    <m/>
    <m/>
    <m/>
    <m/>
  </r>
  <r>
    <n v="1630"/>
    <x v="25"/>
    <s v="Sound Assistant "/>
    <s v="MES/Q3403"/>
    <s v="Sound Assistant "/>
    <n v="3"/>
    <m/>
    <m/>
    <m/>
    <n v="4"/>
    <m/>
    <n v="4"/>
    <n v="1"/>
    <s v="10th Class ,Preferably with a background in physical sciences"/>
    <m/>
    <m/>
    <n v="120"/>
    <m/>
    <m/>
    <m/>
    <m/>
    <m/>
    <m/>
    <m/>
    <m/>
    <m/>
    <m/>
    <m/>
    <m/>
    <m/>
    <s v="No"/>
    <m/>
    <x v="15"/>
    <m/>
    <m/>
    <m/>
    <m/>
  </r>
  <r>
    <n v="1631"/>
    <x v="25"/>
    <s v="Sound Editor"/>
    <s v="MES/Q3404"/>
    <s v="Sound Editor"/>
    <n v="4"/>
    <m/>
    <m/>
    <m/>
    <n v="4"/>
    <m/>
    <n v="4"/>
    <n v="1"/>
    <s v="10th Class ,Preferably with a background in physical sciences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32"/>
    <x v="25"/>
    <s v="Voice Over Artist "/>
    <s v="MES/Q0101"/>
    <s v="Voice Over Artist 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33"/>
    <x v="25"/>
    <s v="Sales Director"/>
    <s v="MES/Q0201"/>
    <s v="Sales Director"/>
    <n v="7"/>
    <m/>
    <m/>
    <m/>
    <n v="6"/>
    <m/>
    <n v="6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34"/>
    <x v="25"/>
    <s v="Sales Manger"/>
    <s v="MES/Q0202"/>
    <s v="Sales Manger"/>
    <n v="6"/>
    <m/>
    <m/>
    <m/>
    <n v="7"/>
    <m/>
    <n v="7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35"/>
    <x v="25"/>
    <s v="Sales Executive"/>
    <s v="MES/Q0203"/>
    <s v="Sales Executive"/>
    <n v="4"/>
    <m/>
    <m/>
    <m/>
    <n v="4"/>
    <m/>
    <n v="4"/>
    <n v="1"/>
    <s v="Graduate/BE/Post Graduate"/>
    <m/>
    <m/>
    <n v="240"/>
    <m/>
    <m/>
    <m/>
    <m/>
    <m/>
    <m/>
    <m/>
    <m/>
    <m/>
    <m/>
    <m/>
    <m/>
    <m/>
    <s v="No"/>
    <m/>
    <x v="15"/>
    <m/>
    <m/>
    <m/>
    <m/>
  </r>
  <r>
    <n v="1636"/>
    <x v="25"/>
    <s v="Sales Coordinator"/>
    <s v="MES/Q0204"/>
    <s v="Sales Coordina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37"/>
    <x v="25"/>
    <s v="Traffic Coordinator"/>
    <s v="MES/Q0205"/>
    <s v="Traffic Coordinator"/>
    <n v="4"/>
    <m/>
    <m/>
    <m/>
    <n v="4"/>
    <m/>
    <n v="4"/>
    <n v="1"/>
    <s v="10th Class"/>
    <m/>
    <m/>
    <n v="240"/>
    <m/>
    <m/>
    <m/>
    <m/>
    <m/>
    <m/>
    <m/>
    <s v="II"/>
    <s v="A"/>
    <m/>
    <m/>
    <m/>
    <m/>
    <s v="No"/>
    <m/>
    <x v="15"/>
    <m/>
    <m/>
    <m/>
    <m/>
  </r>
  <r>
    <n v="1638"/>
    <x v="25"/>
    <s v="Advertising Operational Coordinator"/>
    <s v="MES/Q0206"/>
    <s v="Advertising Operational Coordinator"/>
    <n v="4"/>
    <m/>
    <m/>
    <m/>
    <n v="4"/>
    <m/>
    <n v="4"/>
    <n v="1"/>
    <s v="Graduate"/>
    <m/>
    <m/>
    <n v="240"/>
    <m/>
    <m/>
    <m/>
    <m/>
    <m/>
    <m/>
    <m/>
    <m/>
    <m/>
    <m/>
    <m/>
    <m/>
    <m/>
    <s v="No"/>
    <m/>
    <x v="15"/>
    <m/>
    <m/>
    <m/>
    <m/>
  </r>
  <r>
    <n v="1639"/>
    <x v="25"/>
    <s v="Accounts Director"/>
    <s v="MES/Q0207"/>
    <s v="Accounts Director"/>
    <n v="6"/>
    <m/>
    <m/>
    <m/>
    <n v="4"/>
    <m/>
    <n v="4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40"/>
    <x v="25"/>
    <s v="Accounts Executive"/>
    <s v="MES/Q0208"/>
    <s v="Accounts Executive"/>
    <n v="5"/>
    <m/>
    <m/>
    <m/>
    <n v="4"/>
    <m/>
    <n v="4"/>
    <n v="1"/>
    <s v="10th Class"/>
    <m/>
    <m/>
    <n v="480"/>
    <m/>
    <m/>
    <m/>
    <m/>
    <m/>
    <m/>
    <m/>
    <m/>
    <m/>
    <m/>
    <m/>
    <m/>
    <m/>
    <s v="No"/>
    <m/>
    <x v="15"/>
    <m/>
    <m/>
    <m/>
    <m/>
  </r>
  <r>
    <n v="1641"/>
    <x v="25"/>
    <s v="Animation Director"/>
    <s v="MES/Q1302"/>
    <s v="Animation Director"/>
    <n v="6"/>
    <m/>
    <m/>
    <m/>
    <n v="4"/>
    <m/>
    <n v="4"/>
    <n v="1"/>
    <s v="High school"/>
    <m/>
    <m/>
    <n v="720"/>
    <m/>
    <m/>
    <m/>
    <m/>
    <m/>
    <m/>
    <m/>
    <m/>
    <m/>
    <m/>
    <m/>
    <m/>
    <m/>
    <s v="No"/>
    <m/>
    <x v="15"/>
    <m/>
    <m/>
    <m/>
    <m/>
  </r>
  <r>
    <n v="1642"/>
    <x v="25"/>
    <s v="Live Action Director"/>
    <s v="MES/Q1301"/>
    <s v="Live Action Director"/>
    <n v="7"/>
    <m/>
    <m/>
    <m/>
    <n v="8"/>
    <m/>
    <n v="8"/>
    <n v="1"/>
    <s v="High school"/>
    <m/>
    <m/>
    <n v="1440"/>
    <m/>
    <m/>
    <m/>
    <m/>
    <m/>
    <m/>
    <m/>
    <m/>
    <m/>
    <m/>
    <m/>
    <m/>
    <m/>
    <s v="No"/>
    <m/>
    <x v="15"/>
    <m/>
    <m/>
    <m/>
    <m/>
  </r>
  <r>
    <n v="1643"/>
    <x v="25"/>
    <s v="Production Assistant"/>
    <s v="MES/Q2805"/>
    <s v="Production Assistant"/>
    <n v="4"/>
    <m/>
    <m/>
    <m/>
    <n v="3"/>
    <m/>
    <n v="3"/>
    <n v="1"/>
    <s v="12th Class, Basic Computer Literacy"/>
    <m/>
    <m/>
    <m/>
    <m/>
    <m/>
    <m/>
    <m/>
    <m/>
    <m/>
    <m/>
    <s v="II"/>
    <m/>
    <m/>
    <m/>
    <m/>
    <m/>
    <s v="No"/>
    <m/>
    <x v="15"/>
    <m/>
    <m/>
    <m/>
    <m/>
  </r>
  <r>
    <n v="1644"/>
    <x v="26"/>
    <s v="Mining - Wire saw Operator "/>
    <s v="MIN/Q0203"/>
    <s v="Mining - Wire saw Operator "/>
    <n v="4"/>
    <m/>
    <m/>
    <m/>
    <n v="4"/>
    <m/>
    <n v="4"/>
    <n v="1"/>
    <s v="Preferably Class XII"/>
    <n v="60"/>
    <n v="150"/>
    <n v="210"/>
    <m/>
    <m/>
    <m/>
    <m/>
    <m/>
    <s v="Yes"/>
    <s v="Yes"/>
    <s v="I"/>
    <s v="A"/>
    <s v="Yes"/>
    <s v="Yes"/>
    <m/>
    <m/>
    <s v="Yes"/>
    <m/>
    <x v="11"/>
    <m/>
    <m/>
    <m/>
    <m/>
  </r>
  <r>
    <n v="1645"/>
    <x v="26"/>
    <s v="Sprinkler and Other Vehicle Driver"/>
    <s v="MIN/Q0209"/>
    <s v="Sprinkler and Other Vehicle Driver"/>
    <n v="4"/>
    <m/>
    <m/>
    <m/>
    <n v="5"/>
    <m/>
    <n v="5"/>
    <n v="1"/>
    <s v="8th Class"/>
    <m/>
    <m/>
    <n v="240"/>
    <m/>
    <m/>
    <m/>
    <m/>
    <m/>
    <m/>
    <m/>
    <s v="I"/>
    <m/>
    <m/>
    <m/>
    <m/>
    <m/>
    <s v="Yes"/>
    <m/>
    <x v="11"/>
    <s v="Tentative"/>
    <d v="2017-08-21T00:00:00"/>
    <m/>
    <s v="To be rationalised as Special Vehicle Operator_x000a_QP has been revised. QP code remains the same."/>
  </r>
  <r>
    <n v="1646"/>
    <x v="26"/>
    <s v="Mining - Mazdoor / Helper"/>
    <s v="MIN/Q0201"/>
    <s v="Mining - Mazdoor / Helper"/>
    <n v="1"/>
    <m/>
    <m/>
    <m/>
    <n v="4"/>
    <m/>
    <n v="4"/>
    <n v="1"/>
    <s v="Basic counting skills and numeracy."/>
    <n v="60"/>
    <n v="140"/>
    <n v="200"/>
    <m/>
    <m/>
    <m/>
    <m/>
    <m/>
    <s v="Yes"/>
    <m/>
    <s v="I"/>
    <s v="C"/>
    <m/>
    <m/>
    <m/>
    <m/>
    <s v="Yes"/>
    <m/>
    <x v="11"/>
    <m/>
    <m/>
    <m/>
    <m/>
  </r>
  <r>
    <n v="1647"/>
    <x v="26"/>
    <s v="Mining - Loader Operator"/>
    <s v="MIN/Q0208"/>
    <s v="Mining - Loader Operator"/>
    <n v="4"/>
    <m/>
    <m/>
    <m/>
    <n v="5"/>
    <m/>
    <n v="5"/>
    <n v="1"/>
    <s v="Preferable Class XIIth"/>
    <n v="40"/>
    <n v="170"/>
    <n v="210"/>
    <m/>
    <m/>
    <m/>
    <m/>
    <m/>
    <s v="Yes"/>
    <s v="Yes"/>
    <s v="I"/>
    <s v="C"/>
    <s v="Yes"/>
    <s v="Yes"/>
    <m/>
    <m/>
    <s v="Yes"/>
    <m/>
    <x v="11"/>
    <m/>
    <m/>
    <m/>
    <m/>
  </r>
  <r>
    <n v="1648"/>
    <x v="26"/>
    <s v="Mining - Mechanic / Fitter"/>
    <s v="MIN/Q0304"/>
    <s v="Mining - Mechanic / Fitter"/>
    <n v="3"/>
    <m/>
    <m/>
    <m/>
    <n v="3"/>
    <m/>
    <n v="3"/>
    <n v="1"/>
    <s v="Preferable class X, ITI"/>
    <n v="60"/>
    <n v="150"/>
    <n v="210"/>
    <m/>
    <m/>
    <m/>
    <m/>
    <m/>
    <s v="Yes"/>
    <s v="Yes"/>
    <s v="I"/>
    <s v="A"/>
    <s v="Yes"/>
    <s v="Yes"/>
    <m/>
    <m/>
    <s v="Yes"/>
    <m/>
    <x v="4"/>
    <m/>
    <m/>
    <m/>
    <m/>
  </r>
  <r>
    <n v="1649"/>
    <x v="26"/>
    <s v="Explosives Handler"/>
    <s v="MIN/Q0204"/>
    <s v="Explosives Handler"/>
    <n v="3"/>
    <m/>
    <m/>
    <m/>
    <n v="4"/>
    <m/>
    <n v="4"/>
    <n v="1"/>
    <s v="12th Class, Preferably"/>
    <n v="65"/>
    <n v="165"/>
    <n v="230"/>
    <m/>
    <m/>
    <m/>
    <m/>
    <m/>
    <s v="Yes"/>
    <m/>
    <s v="I"/>
    <m/>
    <m/>
    <m/>
    <m/>
    <m/>
    <s v="Yes"/>
    <m/>
    <x v="4"/>
    <m/>
    <m/>
    <m/>
    <m/>
  </r>
  <r>
    <n v="1650"/>
    <x v="26"/>
    <s v="Mining-Bulldozer Operator"/>
    <s v="MIN/Q0205"/>
    <s v="Mining-Bulldozer Operator"/>
    <n v="4"/>
    <m/>
    <m/>
    <m/>
    <n v="4"/>
    <m/>
    <n v="4"/>
    <n v="1"/>
    <s v="Preferable class X"/>
    <n v="70"/>
    <n v="170"/>
    <n v="240"/>
    <m/>
    <m/>
    <m/>
    <m/>
    <m/>
    <s v="Yes"/>
    <s v="Yes"/>
    <s v="I"/>
    <s v="C"/>
    <s v="Yes"/>
    <s v="Yes"/>
    <m/>
    <m/>
    <s v="Yes"/>
    <m/>
    <x v="4"/>
    <m/>
    <m/>
    <m/>
    <m/>
  </r>
  <r>
    <n v="1651"/>
    <x v="26"/>
    <s v="Rig Mounted Drill Operator"/>
    <s v="MIN/Q0202"/>
    <s v="Rig Mounted Drill Operator"/>
    <n v="4"/>
    <m/>
    <m/>
    <m/>
    <n v="5"/>
    <m/>
    <n v="5"/>
    <n v="1"/>
    <s v="10th Class"/>
    <n v="72"/>
    <n v="168"/>
    <n v="240"/>
    <m/>
    <m/>
    <m/>
    <m/>
    <m/>
    <s v="Yes"/>
    <m/>
    <s v="I"/>
    <m/>
    <m/>
    <m/>
    <m/>
    <m/>
    <s v="Yes"/>
    <m/>
    <x v="4"/>
    <m/>
    <m/>
    <m/>
    <s v="QP has been revised. The QP code remains the same."/>
  </r>
  <r>
    <n v="1652"/>
    <x v="26"/>
    <s v="Grader Operator"/>
    <s v="MIN/Q0430"/>
    <s v="Grader Operator"/>
    <n v="4"/>
    <m/>
    <m/>
    <m/>
    <n v="4"/>
    <m/>
    <n v="4"/>
    <n v="1"/>
    <s v="10th Class  , 0  10 years of experience "/>
    <m/>
    <m/>
    <n v="210"/>
    <m/>
    <m/>
    <m/>
    <m/>
    <m/>
    <m/>
    <m/>
    <s v="I"/>
    <m/>
    <m/>
    <m/>
    <m/>
    <m/>
    <s v="Yes"/>
    <m/>
    <x v="11"/>
    <m/>
    <m/>
    <m/>
    <m/>
  </r>
  <r>
    <n v="1653"/>
    <x v="26"/>
    <s v="Assistant Mine Surveyor"/>
    <s v="MIN/Q0426"/>
    <s v="Assistant Mine Surveyor"/>
    <n v="4"/>
    <m/>
    <m/>
    <m/>
    <n v="4"/>
    <m/>
    <n v="4"/>
    <n v="1"/>
    <s v="ITI in Draughts   manship, ITI Civil, 2 years’ experience  for ITIs and 6 months for diploma holders"/>
    <m/>
    <m/>
    <n v="255"/>
    <m/>
    <m/>
    <m/>
    <m/>
    <m/>
    <m/>
    <m/>
    <s v="I"/>
    <m/>
    <m/>
    <m/>
    <m/>
    <m/>
    <s v="Yes"/>
    <m/>
    <x v="4"/>
    <m/>
    <m/>
    <m/>
    <s v="QP has been revised. The QP code remains the same."/>
  </r>
  <r>
    <n v="1654"/>
    <x v="26"/>
    <s v="Explosive Van operator"/>
    <s v="MIN/Q0429"/>
    <s v="Explosive Van operator"/>
    <n v="4"/>
    <m/>
    <m/>
    <m/>
    <n v="3"/>
    <m/>
    <n v="3"/>
    <n v="1"/>
    <s v="10th Class"/>
    <m/>
    <m/>
    <n v="210"/>
    <m/>
    <m/>
    <m/>
    <m/>
    <m/>
    <m/>
    <m/>
    <s v="I"/>
    <m/>
    <m/>
    <m/>
    <m/>
    <m/>
    <s v="No"/>
    <m/>
    <x v="4"/>
    <s v="Tentative"/>
    <d v="2017-08-21T00:00:00"/>
    <m/>
    <s v="To be rationalised as Special Vehicle Operator"/>
  </r>
  <r>
    <n v="1655"/>
    <x v="26"/>
    <s v="Fireman"/>
    <s v="MIN/Q0439"/>
    <s v="Fireman"/>
    <n v="4"/>
    <m/>
    <m/>
    <m/>
    <n v="3"/>
    <m/>
    <n v="3"/>
    <n v="1"/>
    <s v="12th Class, 1 year experience in  mining firefighting operations"/>
    <m/>
    <m/>
    <n v="210"/>
    <m/>
    <m/>
    <m/>
    <m/>
    <m/>
    <m/>
    <m/>
    <s v="I"/>
    <m/>
    <m/>
    <m/>
    <m/>
    <m/>
    <s v="Yes"/>
    <m/>
    <x v="4"/>
    <m/>
    <m/>
    <m/>
    <m/>
  </r>
  <r>
    <n v="1656"/>
    <x v="26"/>
    <s v="Haulage Operator"/>
    <s v="MIN/Q0413"/>
    <s v="Haulage Operator"/>
    <n v="4"/>
    <m/>
    <m/>
    <m/>
    <n v="3"/>
    <m/>
    <n v="3"/>
    <n v="1"/>
    <s v="12th Class , 6 months of experience"/>
    <m/>
    <m/>
    <n v="200"/>
    <m/>
    <m/>
    <m/>
    <m/>
    <m/>
    <m/>
    <m/>
    <s v="I"/>
    <m/>
    <m/>
    <m/>
    <m/>
    <m/>
    <s v="Yes"/>
    <m/>
    <x v="11"/>
    <m/>
    <m/>
    <m/>
    <m/>
  </r>
  <r>
    <n v="1657"/>
    <x v="26"/>
    <s v="Mining-HEMM Mechanic"/>
    <s v="MIN/Q0433"/>
    <s v="Mining-HEMM Mechanic"/>
    <n v="4"/>
    <m/>
    <m/>
    <m/>
    <n v="3"/>
    <m/>
    <n v="3"/>
    <n v="1"/>
    <s v="ITI (Motor Vehicle Mechanic)"/>
    <n v="60"/>
    <n v="150"/>
    <n v="210"/>
    <m/>
    <m/>
    <m/>
    <m/>
    <m/>
    <s v="Yes"/>
    <s v="Yes"/>
    <s v="I"/>
    <s v="C"/>
    <s v="Yes"/>
    <s v="Yes"/>
    <m/>
    <m/>
    <s v="Yes"/>
    <m/>
    <x v="11"/>
    <m/>
    <m/>
    <m/>
    <s v="QP has been revised. The QP code remains the same."/>
  </r>
  <r>
    <n v="1658"/>
    <x v="26"/>
    <s v="Ore Processing Operator"/>
    <s v="MIN/Q0434"/>
    <s v="Ore Processing Operator"/>
    <n v="4"/>
    <m/>
    <m/>
    <m/>
    <n v="7"/>
    <m/>
    <n v="7"/>
    <n v="1"/>
    <s v="ITI Mechanic/ Electrical, 3  4 years of experience in ore processing"/>
    <m/>
    <m/>
    <n v="240"/>
    <m/>
    <m/>
    <m/>
    <m/>
    <m/>
    <m/>
    <m/>
    <s v="I"/>
    <m/>
    <m/>
    <m/>
    <m/>
    <m/>
    <s v="Yes"/>
    <m/>
    <x v="11"/>
    <m/>
    <m/>
    <m/>
    <m/>
  </r>
  <r>
    <n v="1659"/>
    <x v="26"/>
    <s v="SDL &amp; LHD Operator"/>
    <s v="MIN/Q0422"/>
    <s v="SDL &amp; LHD Operator"/>
    <n v="4"/>
    <m/>
    <m/>
    <m/>
    <n v="4"/>
    <m/>
    <n v="4"/>
    <n v="1"/>
    <s v="12th Class , 1  10 years of experience"/>
    <m/>
    <m/>
    <n v="210"/>
    <m/>
    <m/>
    <m/>
    <m/>
    <m/>
    <m/>
    <m/>
    <s v="I"/>
    <m/>
    <m/>
    <m/>
    <m/>
    <m/>
    <s v="Yes"/>
    <m/>
    <x v="11"/>
    <m/>
    <m/>
    <m/>
    <m/>
  </r>
  <r>
    <n v="1660"/>
    <x v="26"/>
    <s v="Mining - Safety Operator"/>
    <s v="MIN/Q0437"/>
    <s v="Mining - Safety Operator"/>
    <n v="4"/>
    <m/>
    <m/>
    <m/>
    <n v="3"/>
    <m/>
    <n v="3"/>
    <n v="1"/>
    <s v="Class X"/>
    <n v="60"/>
    <n v="150"/>
    <n v="210"/>
    <m/>
    <m/>
    <m/>
    <m/>
    <m/>
    <s v="Yes"/>
    <s v="Yes"/>
    <s v="I"/>
    <s v="A"/>
    <s v="Yes"/>
    <s v="Yes"/>
    <m/>
    <m/>
    <s v="Yes"/>
    <m/>
    <x v="11"/>
    <m/>
    <m/>
    <m/>
    <m/>
  </r>
  <r>
    <n v="1661"/>
    <x v="26"/>
    <s v="Longwall Operator"/>
    <s v="MIN/Q0440"/>
    <s v="Longwall Operator"/>
    <n v="4"/>
    <m/>
    <m/>
    <m/>
    <n v="6"/>
    <m/>
    <n v="6"/>
    <n v="1"/>
    <s v="12th Class , 1 year experience as long wall  in  mining operations"/>
    <m/>
    <m/>
    <n v="240"/>
    <m/>
    <m/>
    <m/>
    <m/>
    <m/>
    <m/>
    <m/>
    <s v="I"/>
    <m/>
    <m/>
    <m/>
    <m/>
    <m/>
    <s v="Yes"/>
    <m/>
    <x v="11"/>
    <m/>
    <m/>
    <m/>
    <m/>
  </r>
  <r>
    <n v="1662"/>
    <x v="26"/>
    <s v="Mechatronics In Charge"/>
    <s v="MIN/Q0438"/>
    <s v="Mechatronics In Charge"/>
    <n v="4"/>
    <m/>
    <m/>
    <m/>
    <n v="3"/>
    <m/>
    <n v="3"/>
    <n v="1"/>
    <s v="12th Class , 2  3 years of experience in  mechatronics"/>
    <m/>
    <m/>
    <n v="210"/>
    <m/>
    <m/>
    <m/>
    <m/>
    <m/>
    <m/>
    <m/>
    <s v="I"/>
    <m/>
    <m/>
    <m/>
    <m/>
    <m/>
    <s v="Yes"/>
    <m/>
    <x v="11"/>
    <m/>
    <m/>
    <m/>
    <m/>
  </r>
  <r>
    <n v="1663"/>
    <x v="26"/>
    <s v="Reclamation Supervisor"/>
    <s v="MIN/Q0436"/>
    <s v="Reclamation Supervisor"/>
    <n v="5"/>
    <m/>
    <m/>
    <m/>
    <n v="3"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m/>
    <s v="I"/>
    <m/>
    <m/>
    <m/>
    <m/>
    <m/>
    <s v="Yes"/>
    <m/>
    <x v="11"/>
    <m/>
    <m/>
    <m/>
    <m/>
  </r>
  <r>
    <n v="1664"/>
    <x v="26"/>
    <s v="Mine Machinist"/>
    <s v="MIN/Q0424"/>
    <s v="Mine Machinist"/>
    <n v="4"/>
    <m/>
    <m/>
    <m/>
    <n v="4"/>
    <m/>
    <n v="4"/>
    <n v="1"/>
    <s v="ITI Machinist, 1  10 years of experience"/>
    <m/>
    <m/>
    <n v="210"/>
    <m/>
    <m/>
    <m/>
    <m/>
    <m/>
    <m/>
    <m/>
    <s v="I"/>
    <s v="B, C"/>
    <m/>
    <m/>
    <m/>
    <m/>
    <s v="Yes"/>
    <m/>
    <x v="11"/>
    <m/>
    <m/>
    <m/>
    <m/>
  </r>
  <r>
    <n v="1665"/>
    <x v="26"/>
    <s v="Banksman"/>
    <s v="MIN/Q0414"/>
    <s v="Banksman"/>
    <n v="4"/>
    <m/>
    <m/>
    <m/>
    <n v="3"/>
    <m/>
    <n v="3"/>
    <n v="1"/>
    <s v="10th Class, 6 months of experience"/>
    <m/>
    <m/>
    <n v="200"/>
    <m/>
    <m/>
    <m/>
    <m/>
    <m/>
    <m/>
    <m/>
    <s v="I"/>
    <m/>
    <m/>
    <m/>
    <m/>
    <m/>
    <s v="Yes"/>
    <m/>
    <x v="4"/>
    <m/>
    <m/>
    <m/>
    <m/>
  </r>
  <r>
    <n v="1666"/>
    <x v="26"/>
    <s v="Mining Shot Firer/Blaster"/>
    <s v="MIN/Q0428"/>
    <s v="Mining Shot Firer/Blaster"/>
    <n v="4"/>
    <m/>
    <m/>
    <m/>
    <n v="3"/>
    <m/>
    <n v="3"/>
    <n v="1"/>
    <s v="10th Class  and statutory certificate"/>
    <n v="60"/>
    <n v="150"/>
    <n v="210"/>
    <m/>
    <m/>
    <m/>
    <m/>
    <m/>
    <s v="Yes"/>
    <s v="Yes"/>
    <s v="I"/>
    <s v="C"/>
    <s v="Yes"/>
    <s v="Yes"/>
    <m/>
    <m/>
    <s v="Yes"/>
    <m/>
    <x v="4"/>
    <m/>
    <m/>
    <m/>
    <m/>
  </r>
  <r>
    <n v="1667"/>
    <x v="26"/>
    <s v="Compressor Operator"/>
    <s v="MIN/Q0415"/>
    <s v="Compressor Operator"/>
    <n v="4"/>
    <m/>
    <m/>
    <m/>
    <n v="4"/>
    <m/>
    <n v="4"/>
    <n v="1"/>
    <s v="12th Class, 6 months of experience"/>
    <m/>
    <m/>
    <n v="210"/>
    <m/>
    <m/>
    <m/>
    <m/>
    <m/>
    <m/>
    <m/>
    <s v="I"/>
    <m/>
    <m/>
    <m/>
    <m/>
    <m/>
    <s v="Yes"/>
    <m/>
    <x v="4"/>
    <m/>
    <m/>
    <m/>
    <m/>
  </r>
  <r>
    <n v="1668"/>
    <x v="26"/>
    <s v="Mine Electrician"/>
    <s v="MIN/Q0416"/>
    <s v="Mine Electrician"/>
    <n v="4"/>
    <m/>
    <m/>
    <m/>
    <n v="4"/>
    <m/>
    <n v="4"/>
    <n v="1"/>
    <s v="ITI/ Higher Secondary"/>
    <n v="60"/>
    <n v="200"/>
    <n v="260"/>
    <m/>
    <m/>
    <m/>
    <m/>
    <m/>
    <s v="Yes"/>
    <s v="Yes"/>
    <s v="I"/>
    <s v="A"/>
    <s v="Yes"/>
    <s v="Yes"/>
    <m/>
    <m/>
    <s v="Yes"/>
    <m/>
    <x v="4"/>
    <m/>
    <m/>
    <m/>
    <m/>
  </r>
  <r>
    <n v="1669"/>
    <x v="26"/>
    <s v="Gas Detector"/>
    <s v="MIN/Q0412"/>
    <s v="Gas Detector"/>
    <n v="4"/>
    <m/>
    <m/>
    <m/>
    <n v="3"/>
    <m/>
    <n v="3"/>
    <n v="1"/>
    <s v="10th Class  and Possesses Gas Testing Certificate from DGMS, 1  10 years of experience"/>
    <m/>
    <m/>
    <n v="200"/>
    <m/>
    <m/>
    <m/>
    <m/>
    <m/>
    <m/>
    <m/>
    <s v="I"/>
    <m/>
    <m/>
    <m/>
    <m/>
    <m/>
    <s v="Yes"/>
    <m/>
    <x v="4"/>
    <m/>
    <m/>
    <m/>
    <m/>
  </r>
  <r>
    <n v="1670"/>
    <x v="26"/>
    <s v="Jumbo Drill Operator/ Jumbo Operator "/>
    <s v="MIN/Q0432"/>
    <s v="Jumbo Drill Operator/ Jumbo Operator "/>
    <n v="4"/>
    <m/>
    <m/>
    <m/>
    <n v="4"/>
    <m/>
    <n v="4"/>
    <n v="1"/>
    <s v="12th Class/ ITI- Mechanical"/>
    <m/>
    <m/>
    <n v="400"/>
    <m/>
    <m/>
    <m/>
    <m/>
    <m/>
    <m/>
    <m/>
    <s v="I"/>
    <m/>
    <m/>
    <m/>
    <m/>
    <m/>
    <s v="Yes"/>
    <m/>
    <x v="11"/>
    <m/>
    <m/>
    <m/>
    <m/>
  </r>
  <r>
    <n v="1671"/>
    <x v="26"/>
    <s v="Mining Mate"/>
    <s v="MIN/Q0427"/>
    <s v="Mining Mate"/>
    <n v="5"/>
    <m/>
    <m/>
    <m/>
    <n v="4"/>
    <m/>
    <n v="4"/>
    <n v="1"/>
    <s v="10th Class  and Mining Mate Certificate (DGMS), at least 4  5 years of experience in mine."/>
    <m/>
    <m/>
    <n v="240"/>
    <m/>
    <m/>
    <m/>
    <m/>
    <m/>
    <m/>
    <m/>
    <s v="I"/>
    <m/>
    <m/>
    <m/>
    <m/>
    <m/>
    <s v="Yes"/>
    <m/>
    <x v="4"/>
    <m/>
    <m/>
    <m/>
    <m/>
  </r>
  <r>
    <n v="1672"/>
    <x v="26"/>
    <s v="Dewatering Pump Operator"/>
    <s v="MIN/Q0411"/>
    <s v="Dewatering Pump Operator"/>
    <n v="4"/>
    <m/>
    <m/>
    <m/>
    <n v="3"/>
    <m/>
    <n v="3"/>
    <n v="1"/>
    <s v="12th Class , 6 month of experience "/>
    <m/>
    <m/>
    <n v="200"/>
    <m/>
    <m/>
    <m/>
    <m/>
    <m/>
    <m/>
    <m/>
    <s v="I"/>
    <m/>
    <m/>
    <m/>
    <m/>
    <m/>
    <s v="Yes"/>
    <m/>
    <x v="4"/>
    <m/>
    <m/>
    <m/>
    <m/>
  </r>
  <r>
    <n v="1673"/>
    <x v="26"/>
    <s v="Sampler"/>
    <s v="MIN/Q0418"/>
    <s v="Sampler"/>
    <n v="3"/>
    <m/>
    <m/>
    <m/>
    <n v="3"/>
    <m/>
    <n v="3"/>
    <n v="1"/>
    <s v="10th Class ,2-3 years’ experience"/>
    <n v="60"/>
    <n v="165"/>
    <n v="225"/>
    <m/>
    <m/>
    <m/>
    <m/>
    <m/>
    <s v="Yes"/>
    <m/>
    <s v="I"/>
    <m/>
    <m/>
    <m/>
    <s v="Addl Ready"/>
    <m/>
    <s v="Yes"/>
    <m/>
    <x v="4"/>
    <m/>
    <m/>
    <m/>
    <s v="QP has been revised. The QP code remains the same."/>
  </r>
  <r>
    <n v="1674"/>
    <x v="26"/>
    <s v="Timberman"/>
    <s v="MIN/Q0419"/>
    <s v="Timberman"/>
    <n v="3"/>
    <m/>
    <m/>
    <m/>
    <n v="4"/>
    <m/>
    <n v="4"/>
    <n v="1"/>
    <s v="10th Class"/>
    <m/>
    <m/>
    <n v="210"/>
    <m/>
    <m/>
    <m/>
    <m/>
    <m/>
    <m/>
    <m/>
    <s v="I"/>
    <m/>
    <m/>
    <m/>
    <m/>
    <m/>
    <s v="Yes"/>
    <m/>
    <x v="2"/>
    <m/>
    <m/>
    <m/>
    <m/>
  </r>
  <r>
    <n v="1675"/>
    <x v="26"/>
    <s v="Track Layer Operator"/>
    <s v="MIN/Q0431"/>
    <s v="Track Layer Operator"/>
    <n v="4"/>
    <m/>
    <m/>
    <m/>
    <n v="3"/>
    <m/>
    <n v="3"/>
    <n v="1"/>
    <s v="10th Class , 0-10 years of experience "/>
    <m/>
    <m/>
    <n v="200"/>
    <m/>
    <m/>
    <m/>
    <m/>
    <m/>
    <m/>
    <m/>
    <s v="I"/>
    <m/>
    <m/>
    <m/>
    <m/>
    <m/>
    <s v="Yes"/>
    <m/>
    <x v="11"/>
    <m/>
    <m/>
    <m/>
    <m/>
  </r>
  <r>
    <n v="1676"/>
    <x v="26"/>
    <s v="Ventilation Adequacy Checker/Fan Operator"/>
    <s v="MIN/Q0421"/>
    <s v="Ventilation Adequacy Checker/Fan Operator"/>
    <n v="4"/>
    <m/>
    <m/>
    <m/>
    <n v="3"/>
    <m/>
    <n v="3"/>
    <n v="1"/>
    <s v="10th Class ,1-10 years of experience"/>
    <m/>
    <m/>
    <n v="200"/>
    <m/>
    <m/>
    <m/>
    <m/>
    <m/>
    <m/>
    <m/>
    <s v="I"/>
    <m/>
    <m/>
    <m/>
    <m/>
    <m/>
    <s v="Yes"/>
    <m/>
    <x v="11"/>
    <m/>
    <m/>
    <m/>
    <m/>
  </r>
  <r>
    <n v="1677"/>
    <x v="26"/>
    <s v="Winding Engine Operator"/>
    <s v="MIN/Q0420"/>
    <s v="Winding Engine Operator"/>
    <n v="4"/>
    <m/>
    <m/>
    <m/>
    <n v="4"/>
    <m/>
    <n v="4"/>
    <n v="1"/>
    <s v="12th Class, 1  10 years of experience"/>
    <m/>
    <m/>
    <n v="210"/>
    <m/>
    <m/>
    <m/>
    <m/>
    <m/>
    <m/>
    <m/>
    <s v="I"/>
    <m/>
    <m/>
    <m/>
    <m/>
    <m/>
    <s v="Yes"/>
    <m/>
    <x v="11"/>
    <m/>
    <m/>
    <m/>
    <m/>
  </r>
  <r>
    <n v="1678"/>
    <x v="26"/>
    <s v="Roof Bolter"/>
    <s v="MIN/Q0417"/>
    <s v="Roof Bolter"/>
    <n v="4"/>
    <m/>
    <m/>
    <m/>
    <n v="3"/>
    <m/>
    <n v="3"/>
    <n v="1"/>
    <s v="10th Class ,12 months as Roof Bolter (Helper)"/>
    <m/>
    <m/>
    <n v="200"/>
    <m/>
    <m/>
    <m/>
    <m/>
    <m/>
    <m/>
    <m/>
    <s v="I"/>
    <m/>
    <m/>
    <m/>
    <m/>
    <m/>
    <s v="Yes"/>
    <m/>
    <x v="11"/>
    <m/>
    <m/>
    <m/>
    <m/>
  </r>
  <r>
    <n v="1679"/>
    <x v="26"/>
    <s v="Strata Monitoring Operator"/>
    <s v="MIN/Q0435"/>
    <s v="Strata Monitoring Operator"/>
    <n v="4"/>
    <m/>
    <m/>
    <m/>
    <n v="3"/>
    <m/>
    <n v="3"/>
    <n v="1"/>
    <s v="12th Class, 2  3 years of experience in mining"/>
    <m/>
    <m/>
    <n v="210"/>
    <m/>
    <m/>
    <m/>
    <m/>
    <m/>
    <m/>
    <m/>
    <s v="I"/>
    <m/>
    <m/>
    <m/>
    <m/>
    <m/>
    <s v="Yes"/>
    <m/>
    <x v="11"/>
    <m/>
    <m/>
    <m/>
    <m/>
  </r>
  <r>
    <n v="1680"/>
    <x v="26"/>
    <s v="Mine Welder"/>
    <s v="MIN/Q0423"/>
    <s v="Mine Welder"/>
    <n v="4"/>
    <m/>
    <m/>
    <m/>
    <n v="5"/>
    <m/>
    <n v="5"/>
    <n v="1"/>
    <s v="ITI in Mechanical/ Welding Technology"/>
    <n v="100"/>
    <n v="250"/>
    <n v="350"/>
    <m/>
    <m/>
    <m/>
    <m/>
    <m/>
    <s v="Yes"/>
    <s v="Yes"/>
    <s v="I"/>
    <s v="A"/>
    <s v="Yes"/>
    <s v="Yes"/>
    <m/>
    <m/>
    <s v="Yes"/>
    <m/>
    <x v="4"/>
    <m/>
    <m/>
    <m/>
    <m/>
  </r>
  <r>
    <n v="1681"/>
    <x v="26"/>
    <s v="Surface Miner Operator"/>
    <s v="MIN/Q0210"/>
    <s v="Surface Miner Operator"/>
    <n v="4"/>
    <m/>
    <m/>
    <m/>
    <n v="4"/>
    <m/>
    <n v="4"/>
    <n v="1"/>
    <s v="ITI / Diploma"/>
    <m/>
    <m/>
    <n v="250"/>
    <m/>
    <m/>
    <m/>
    <m/>
    <m/>
    <m/>
    <m/>
    <s v="I"/>
    <s v="C"/>
    <m/>
    <m/>
    <m/>
    <m/>
    <s v="No"/>
    <m/>
    <x v="18"/>
    <m/>
    <m/>
    <m/>
    <m/>
  </r>
  <r>
    <n v="1682"/>
    <x v="26"/>
    <s v="Assistant Support-Open Cast Mines"/>
    <s v="MIN/Q0211"/>
    <s v="Assistant Support-Open Cast Mines"/>
    <n v="2"/>
    <m/>
    <m/>
    <m/>
    <n v="3"/>
    <m/>
    <n v="3"/>
    <n v="1"/>
    <s v="8th Class"/>
    <n v="60"/>
    <n v="190"/>
    <n v="250"/>
    <m/>
    <m/>
    <m/>
    <m/>
    <m/>
    <s v="Yes"/>
    <s v="Yes"/>
    <s v="I"/>
    <s v="A"/>
    <m/>
    <m/>
    <m/>
    <m/>
    <s v="No"/>
    <m/>
    <x v="35"/>
    <m/>
    <m/>
    <m/>
    <m/>
  </r>
  <r>
    <n v="1683"/>
    <x v="26"/>
    <s v="Mine Driller (Exploration)"/>
    <s v="MIN/Q0101"/>
    <s v="Mine Driller (Exploration)"/>
    <n v="4"/>
    <m/>
    <m/>
    <m/>
    <n v="4"/>
    <m/>
    <n v="4"/>
    <n v="1"/>
    <s v="Diploma in Mechanical / Drilling engineering"/>
    <m/>
    <m/>
    <n v="250"/>
    <m/>
    <m/>
    <m/>
    <m/>
    <m/>
    <m/>
    <m/>
    <s v="I"/>
    <s v="C"/>
    <m/>
    <m/>
    <m/>
    <m/>
    <s v="No"/>
    <m/>
    <x v="18"/>
    <m/>
    <m/>
    <m/>
    <m/>
  </r>
  <r>
    <n v="1684"/>
    <x v="26"/>
    <s v="Assistant Support Underground Mines"/>
    <s v="MIN/Q0213"/>
    <s v="Assistant Support Underground Mines"/>
    <n v="2"/>
    <m/>
    <m/>
    <m/>
    <n v="3"/>
    <m/>
    <n v="3"/>
    <n v="1"/>
    <s v="8th Class"/>
    <n v="60"/>
    <n v="190"/>
    <n v="250"/>
    <m/>
    <m/>
    <m/>
    <m/>
    <m/>
    <s v="Yes"/>
    <m/>
    <s v="I"/>
    <s v="A"/>
    <m/>
    <m/>
    <m/>
    <m/>
    <s v="No"/>
    <m/>
    <x v="35"/>
    <m/>
    <m/>
    <m/>
    <m/>
  </r>
  <r>
    <n v="1685"/>
    <x v="26"/>
    <s v="Technical Helper - Electrical"/>
    <s v="MIN/Q0305"/>
    <s v="Technical Helper - Electrical"/>
    <n v="2"/>
    <m/>
    <m/>
    <m/>
    <n v="3"/>
    <m/>
    <n v="3"/>
    <n v="1"/>
    <s v="8th Class"/>
    <m/>
    <m/>
    <n v="200"/>
    <m/>
    <m/>
    <m/>
    <m/>
    <m/>
    <m/>
    <m/>
    <s v="I"/>
    <s v="A"/>
    <m/>
    <m/>
    <m/>
    <m/>
    <s v="No"/>
    <m/>
    <x v="18"/>
    <m/>
    <m/>
    <m/>
    <m/>
  </r>
  <r>
    <n v="1686"/>
    <x v="26"/>
    <s v="Technical Helper (Mechanical)"/>
    <s v="MIN/Q0306"/>
    <s v="Technical Helper (Mechanical)"/>
    <n v="2"/>
    <m/>
    <m/>
    <m/>
    <n v="3"/>
    <m/>
    <n v="3"/>
    <n v="1"/>
    <s v="8th Class"/>
    <n v="60"/>
    <n v="190"/>
    <n v="250"/>
    <m/>
    <m/>
    <m/>
    <m/>
    <m/>
    <s v="Yes"/>
    <m/>
    <s v="I"/>
    <s v="A"/>
    <m/>
    <m/>
    <m/>
    <m/>
    <s v="No"/>
    <m/>
    <x v="35"/>
    <m/>
    <m/>
    <m/>
    <m/>
  </r>
  <r>
    <n v="1687"/>
    <x v="26"/>
    <s v="Assistant Operator – Ore processing / Beneficiation"/>
    <s v="MIN/Q0441"/>
    <s v="Assistant Operator – Ore processing / Beneficiation"/>
    <n v="2"/>
    <m/>
    <m/>
    <m/>
    <n v="3"/>
    <m/>
    <n v="3"/>
    <n v="1"/>
    <s v="8th Class"/>
    <m/>
    <m/>
    <n v="250"/>
    <m/>
    <m/>
    <m/>
    <m/>
    <m/>
    <m/>
    <m/>
    <s v="I"/>
    <s v="B"/>
    <m/>
    <m/>
    <m/>
    <m/>
    <s v="No"/>
    <m/>
    <x v="18"/>
    <m/>
    <m/>
    <m/>
    <m/>
  </r>
  <r>
    <n v="1688"/>
    <x v="26"/>
    <s v="Jack Hammer Operator"/>
    <s v="MIN/Q0212"/>
    <s v="Jack Hammer Operator"/>
    <n v="4"/>
    <m/>
    <m/>
    <m/>
    <n v="3"/>
    <m/>
    <n v="3"/>
    <n v="1"/>
    <s v="10th Class/ ITI. Preferably Diploma in Mining or Drilling"/>
    <n v="70"/>
    <n v="180"/>
    <n v="250"/>
    <m/>
    <m/>
    <m/>
    <m/>
    <m/>
    <s v="Yes"/>
    <s v="Yes"/>
    <s v="I"/>
    <s v="A"/>
    <m/>
    <m/>
    <m/>
    <m/>
    <s v="No"/>
    <m/>
    <x v="35"/>
    <m/>
    <m/>
    <m/>
    <m/>
  </r>
  <r>
    <n v="1689"/>
    <x v="26"/>
    <s v="Survey Helper"/>
    <s v="MIN/Q0214"/>
    <s v="Survey Helper"/>
    <n v="2"/>
    <m/>
    <m/>
    <m/>
    <n v="3"/>
    <m/>
    <n v="3"/>
    <n v="1"/>
    <s v="10th Class/ ITI"/>
    <m/>
    <m/>
    <n v="250"/>
    <m/>
    <m/>
    <m/>
    <m/>
    <m/>
    <m/>
    <m/>
    <s v="I"/>
    <s v="A"/>
    <m/>
    <m/>
    <m/>
    <m/>
    <s v="No"/>
    <m/>
    <x v="18"/>
    <m/>
    <m/>
    <m/>
    <m/>
  </r>
  <r>
    <n v="1690"/>
    <x v="27"/>
    <s v="Powder Coater"/>
    <s v="PCS/Q5102"/>
    <s v="Powder Coater"/>
    <n v="4"/>
    <m/>
    <m/>
    <m/>
    <n v="7"/>
    <m/>
    <n v="7"/>
    <n v="1"/>
    <s v="10th Class ,Preferably"/>
    <n v="96"/>
    <n v="144"/>
    <n v="240"/>
    <m/>
    <m/>
    <m/>
    <m/>
    <m/>
    <s v="Yes"/>
    <s v="Yes"/>
    <s v="II"/>
    <s v="A"/>
    <s v="Yes"/>
    <s v="Yes"/>
    <m/>
    <m/>
    <s v="Yes"/>
    <m/>
    <x v="25"/>
    <m/>
    <m/>
    <m/>
    <m/>
  </r>
  <r>
    <n v="1691"/>
    <x v="27"/>
    <s v="Paint Production QC In-charge"/>
    <s v="PCS/Q0505"/>
    <s v="Paint Production QC In-charge"/>
    <n v="5"/>
    <m/>
    <m/>
    <m/>
    <n v="5"/>
    <m/>
    <n v="5"/>
    <n v="1"/>
    <s v="12th Class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2"/>
    <x v="27"/>
    <s v="Paint Mixing Operator"/>
    <s v="PCS/Q0508"/>
    <s v="Paint Mixing Operator"/>
    <n v="3"/>
    <m/>
    <m/>
    <m/>
    <n v="5"/>
    <m/>
    <n v="5"/>
    <n v="1"/>
    <s v="10th Class ,Preferably"/>
    <n v="96"/>
    <n v="144"/>
    <n v="240"/>
    <m/>
    <m/>
    <m/>
    <m/>
    <m/>
    <s v="Yes"/>
    <m/>
    <m/>
    <m/>
    <m/>
    <m/>
    <m/>
    <m/>
    <s v="Yes"/>
    <m/>
    <x v="2"/>
    <s v="Yes"/>
    <d v="2017-07-27T00:00:00"/>
    <d v="2017-08-28T00:00:00"/>
    <s v="Merged QP Liquid Paint Processing Operator-PCS/Q0510 (NSDA Feedback)"/>
  </r>
  <r>
    <n v="1693"/>
    <x v="27"/>
    <s v="Tinting Operator"/>
    <s v="PCS/Q0509"/>
    <s v="Tinting Operator"/>
    <n v="4"/>
    <m/>
    <m/>
    <m/>
    <n v="7"/>
    <m/>
    <n v="7"/>
    <n v="1"/>
    <s v="10th Standard"/>
    <n v="96"/>
    <n v="144"/>
    <n v="240"/>
    <m/>
    <m/>
    <m/>
    <m/>
    <m/>
    <s v="Yes"/>
    <m/>
    <m/>
    <m/>
    <m/>
    <m/>
    <m/>
    <m/>
    <s v="Yes"/>
    <m/>
    <x v="0"/>
    <m/>
    <m/>
    <m/>
    <m/>
  </r>
  <r>
    <n v="1694"/>
    <x v="27"/>
    <s v="Air Classification Mill Operator"/>
    <s v="PCS/Q0601"/>
    <s v="Air Classification Mill Operator"/>
    <n v="4"/>
    <m/>
    <m/>
    <m/>
    <n v="4"/>
    <m/>
    <n v="4"/>
    <n v="1"/>
    <s v="10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5"/>
    <x v="27"/>
    <s v="Powder Paint Extrusion Operator"/>
    <s v="PCS/Q0602"/>
    <s v="Powder Paint Extrusion Operator"/>
    <n v="3"/>
    <m/>
    <m/>
    <m/>
    <n v="5"/>
    <m/>
    <n v="5"/>
    <n v="1"/>
    <s v="5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6"/>
    <x v="27"/>
    <s v="Tumbling Operator"/>
    <s v="PCS/Q0603"/>
    <s v="Tumbling Operator"/>
    <n v="3"/>
    <m/>
    <m/>
    <m/>
    <n v="4"/>
    <m/>
    <n v="4"/>
    <n v="1"/>
    <s v="5th Class ,Preferably"/>
    <m/>
    <m/>
    <m/>
    <m/>
    <m/>
    <m/>
    <m/>
    <m/>
    <m/>
    <m/>
    <m/>
    <m/>
    <m/>
    <m/>
    <m/>
    <m/>
    <s v="Yes"/>
    <m/>
    <x v="25"/>
    <m/>
    <m/>
    <m/>
    <m/>
  </r>
  <r>
    <n v="1697"/>
    <x v="27"/>
    <s v="Protective and Marine Painter"/>
    <s v="PCS/Q5109"/>
    <s v="Protective and Marine Painter"/>
    <n v="4"/>
    <m/>
    <m/>
    <m/>
    <n v="6"/>
    <m/>
    <n v="6"/>
    <n v="1"/>
    <s v="8th Class, 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8"/>
    <x v="27"/>
    <s v="Dispersion Operator"/>
    <s v="PCS/Q0507"/>
    <s v="Dispersion Operator"/>
    <n v="4"/>
    <m/>
    <m/>
    <m/>
    <n v="6"/>
    <m/>
    <n v="6"/>
    <n v="1"/>
    <s v="10th Class ,Preferably"/>
    <n v="96"/>
    <n v="144"/>
    <n v="240"/>
    <m/>
    <m/>
    <m/>
    <m/>
    <m/>
    <s v="Yes"/>
    <m/>
    <m/>
    <m/>
    <m/>
    <m/>
    <m/>
    <m/>
    <s v="Yes"/>
    <m/>
    <x v="2"/>
    <s v="Yes"/>
    <d v="2017-07-27T00:00:00"/>
    <d v="2017-08-28T00:00:00"/>
    <s v="Merged QP Liquid Paint Processing Operator-PCS/Q0510 (NSDA Feedback)"/>
  </r>
  <r>
    <n v="1699"/>
    <x v="27"/>
    <s v="Shop Tinting Assistant"/>
    <s v="PCS/Q5007"/>
    <s v="Shop Tinting Assistant"/>
    <n v="4"/>
    <m/>
    <m/>
    <m/>
    <n v="5"/>
    <m/>
    <n v="5"/>
    <n v="1"/>
    <s v="8th Class, 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700"/>
    <x v="27"/>
    <s v="Technical Sales Representative-Paints"/>
    <s v="PCS/Q0102"/>
    <s v="Technical Sales Representative-Paints"/>
    <n v="5"/>
    <m/>
    <m/>
    <m/>
    <n v="6"/>
    <m/>
    <n v="6"/>
    <n v="1"/>
    <s v="BSc. Chemistry"/>
    <n v="96"/>
    <n v="144"/>
    <n v="240"/>
    <m/>
    <m/>
    <m/>
    <m/>
    <m/>
    <s v="Yes"/>
    <m/>
    <m/>
    <m/>
    <m/>
    <m/>
    <s v="Addl Ready"/>
    <m/>
    <s v="Yes"/>
    <m/>
    <x v="25"/>
    <m/>
    <m/>
    <m/>
    <m/>
  </r>
  <r>
    <n v="1701"/>
    <x v="27"/>
    <s v="Paint QC Chemist (RM and FG)"/>
    <s v="PCS/Q0802"/>
    <s v="Paint QC Chemist (RM and FG)"/>
    <n v="5"/>
    <m/>
    <m/>
    <m/>
    <n v="5"/>
    <m/>
    <n v="5"/>
    <n v="1"/>
    <s v="BSc Chemistry"/>
    <n v="96"/>
    <n v="144"/>
    <n v="240"/>
    <m/>
    <m/>
    <m/>
    <m/>
    <m/>
    <s v="Yes"/>
    <m/>
    <m/>
    <m/>
    <m/>
    <m/>
    <m/>
    <m/>
    <s v="Yes"/>
    <m/>
    <x v="0"/>
    <m/>
    <m/>
    <m/>
    <m/>
  </r>
  <r>
    <n v="1702"/>
    <x v="27"/>
    <s v="General Industrial (Liquid) Painter"/>
    <s v="PCS/Q5108"/>
    <s v="General Industrial (Liquid) Painter"/>
    <n v="4"/>
    <m/>
    <m/>
    <m/>
    <n v="7"/>
    <m/>
    <n v="7"/>
    <n v="1"/>
    <s v="5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703"/>
    <x v="27"/>
    <s v="Paint Filling and Packing Operator"/>
    <s v="PCS/Q0902"/>
    <s v="Paint Filling and Packing Operator"/>
    <n v="3"/>
    <m/>
    <m/>
    <m/>
    <n v="6"/>
    <m/>
    <n v="6"/>
    <n v="1"/>
    <s v="8th Class, Preferably"/>
    <n v="96"/>
    <n v="144"/>
    <n v="240"/>
    <m/>
    <m/>
    <m/>
    <m/>
    <m/>
    <s v="Yes"/>
    <m/>
    <m/>
    <m/>
    <m/>
    <m/>
    <s v="Addl Ready"/>
    <m/>
    <s v="Yes"/>
    <m/>
    <x v="0"/>
    <m/>
    <m/>
    <m/>
    <m/>
  </r>
  <r>
    <n v="1704"/>
    <x v="27"/>
    <s v="Liquid Paint Processing Operator"/>
    <s v="PCS/Q0510"/>
    <s v="Liquid Paint Processing Operator"/>
    <n v="4"/>
    <m/>
    <m/>
    <m/>
    <n v="7"/>
    <m/>
    <n v="7"/>
    <n v="1"/>
    <s v="10th standard"/>
    <n v="162"/>
    <n v="254"/>
    <n v="416"/>
    <m/>
    <m/>
    <m/>
    <m/>
    <m/>
    <s v="Yes"/>
    <m/>
    <m/>
    <m/>
    <m/>
    <m/>
    <m/>
    <m/>
    <s v="No"/>
    <s v="As decided in 17th NSQC"/>
    <x v="0"/>
    <m/>
    <m/>
    <m/>
    <m/>
  </r>
  <r>
    <n v="1705"/>
    <x v="27"/>
    <s v="Wood  Polisher"/>
    <s v="PCS/Q5004"/>
    <s v="Wood  Polisher"/>
    <n v="4"/>
    <m/>
    <m/>
    <m/>
    <n v="6"/>
    <m/>
    <n v="6"/>
    <n v="1"/>
    <s v="5th standard"/>
    <n v="96"/>
    <n v="144"/>
    <n v="240"/>
    <m/>
    <m/>
    <m/>
    <m/>
    <m/>
    <s v="Yes"/>
    <m/>
    <m/>
    <m/>
    <m/>
    <m/>
    <m/>
    <m/>
    <s v="No"/>
    <d v="2017-07-25T00:00:00"/>
    <x v="8"/>
    <m/>
    <m/>
    <m/>
    <m/>
  </r>
  <r>
    <n v="1706"/>
    <x v="27"/>
    <s v="Painting Helper"/>
    <s v="PCS/Q5005"/>
    <s v="Painting Helper"/>
    <n v="2"/>
    <m/>
    <m/>
    <m/>
    <n v="4"/>
    <m/>
    <n v="4"/>
    <n v="1"/>
    <s v="5th standard"/>
    <n v="96"/>
    <n v="144"/>
    <n v="240"/>
    <m/>
    <m/>
    <m/>
    <m/>
    <m/>
    <s v="Yes"/>
    <m/>
    <s v="II"/>
    <s v="A"/>
    <m/>
    <m/>
    <m/>
    <m/>
    <s v="No"/>
    <d v="2017-08-23T00:00:00"/>
    <x v="18"/>
    <m/>
    <m/>
    <m/>
    <m/>
  </r>
  <r>
    <n v="1707"/>
    <x v="27"/>
    <s v="Decorative Painter "/>
    <s v="PCS/Q5002"/>
    <s v="Decorative Painter "/>
    <n v="4"/>
    <s v="Option"/>
    <n v="1"/>
    <s v="O1: Texture Painter"/>
    <n v="6"/>
    <n v="1"/>
    <n v="7"/>
    <n v="1"/>
    <s v="5th standard"/>
    <m/>
    <m/>
    <m/>
    <m/>
    <m/>
    <m/>
    <m/>
    <m/>
    <m/>
    <m/>
    <s v="II"/>
    <s v="A"/>
    <m/>
    <m/>
    <m/>
    <m/>
    <s v="No"/>
    <d v="2017-08-23T00:00:00"/>
    <x v="50"/>
    <m/>
    <m/>
    <m/>
    <m/>
  </r>
  <r>
    <n v="1708"/>
    <x v="27"/>
    <s v="Supervisor - Decorative Application"/>
    <s v="PCS/Q5001"/>
    <s v="Supervisor - Decorative Application"/>
    <n v="5"/>
    <m/>
    <m/>
    <m/>
    <n v="6"/>
    <m/>
    <n v="6"/>
    <n v="1"/>
    <s v="5th standard"/>
    <n v="96"/>
    <n v="144"/>
    <n v="240"/>
    <m/>
    <m/>
    <m/>
    <m/>
    <m/>
    <s v="Yes"/>
    <m/>
    <s v="II"/>
    <s v="A"/>
    <m/>
    <m/>
    <m/>
    <m/>
    <s v="No"/>
    <d v="2017-08-23T00:00:00"/>
    <x v="8"/>
    <m/>
    <m/>
    <m/>
    <m/>
  </r>
  <r>
    <n v="1709"/>
    <x v="27"/>
    <s v="Assistant Decorative Painter"/>
    <s v="PCS/Q5006"/>
    <s v="Assistant Decorative Painter"/>
    <n v="3"/>
    <m/>
    <m/>
    <m/>
    <n v="6"/>
    <m/>
    <n v="6"/>
    <n v="1"/>
    <s v="5th standard"/>
    <n v="96"/>
    <n v="144"/>
    <n v="240"/>
    <m/>
    <m/>
    <m/>
    <m/>
    <m/>
    <s v="Yes"/>
    <m/>
    <s v="II"/>
    <s v="A"/>
    <m/>
    <s v="*May be added from 1-Apr-2018; 9th SC"/>
    <m/>
    <m/>
    <s v="No"/>
    <d v="2017-10-25T00:00:00"/>
    <x v="51"/>
    <m/>
    <m/>
    <m/>
    <m/>
  </r>
  <r>
    <n v="1710"/>
    <x v="28"/>
    <s v="Plumber (General)"/>
    <s v="PSC/Q0104"/>
    <s v="Plumber (General)"/>
    <n v="3"/>
    <m/>
    <m/>
    <m/>
    <n v="4"/>
    <m/>
    <n v="4"/>
    <n v="1"/>
    <s v="5th Class (To be revised to 10th post 31st December, 2017)"/>
    <n v="120"/>
    <n v="200"/>
    <n v="320"/>
    <m/>
    <m/>
    <m/>
    <m/>
    <m/>
    <s v="Yes"/>
    <s v="Yes"/>
    <s v="I"/>
    <s v="A"/>
    <s v="Yes"/>
    <s v="Yes"/>
    <m/>
    <m/>
    <s v="Yes"/>
    <m/>
    <x v="52"/>
    <m/>
    <m/>
    <m/>
    <m/>
  </r>
  <r>
    <n v="1711"/>
    <x v="28"/>
    <s v="Plumbing mason"/>
    <s v="PSC/Q0106"/>
    <s v="Plumbing mason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2"/>
    <x v="28"/>
    <s v="Plumber (Pipeline)"/>
    <s v="PSC/Q0107"/>
    <s v="Plumber (Pipeline)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3"/>
    <x v="28"/>
    <s v="Plumber (Maintenance and servicing)"/>
    <s v="PSC/Q0112"/>
    <s v="Plumber (Maintenance and servicing)"/>
    <n v="3"/>
    <m/>
    <m/>
    <m/>
    <n v="3"/>
    <m/>
    <n v="3"/>
    <n v="1"/>
    <s v="8th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4"/>
    <x v="28"/>
    <s v="Plumbing Supervisor"/>
    <s v="PSC/Q0114"/>
    <s v="Plumbing Supervisor"/>
    <n v="6"/>
    <m/>
    <m/>
    <m/>
    <n v="6"/>
    <m/>
    <n v="6"/>
    <n v="1"/>
    <s v="12th Class/ Diploma"/>
    <m/>
    <m/>
    <m/>
    <m/>
    <m/>
    <m/>
    <m/>
    <m/>
    <m/>
    <m/>
    <m/>
    <m/>
    <m/>
    <m/>
    <m/>
    <m/>
    <s v="No"/>
    <m/>
    <x v="23"/>
    <m/>
    <m/>
    <m/>
    <m/>
  </r>
  <r>
    <n v="1715"/>
    <x v="28"/>
    <s v="Plumber (Maintenance and servicing Assistant)"/>
    <s v="PSC/Q0109"/>
    <s v="Plumber (Maintenance and servicing Assistant)"/>
    <n v="2"/>
    <m/>
    <m/>
    <m/>
    <n v="3"/>
    <m/>
    <n v="3"/>
    <n v="1"/>
    <s v="5th Class (To be revised to 9th post 31st December, 2017)"/>
    <m/>
    <m/>
    <m/>
    <m/>
    <m/>
    <m/>
    <m/>
    <m/>
    <m/>
    <m/>
    <m/>
    <m/>
    <m/>
    <m/>
    <m/>
    <m/>
    <s v="No"/>
    <m/>
    <x v="23"/>
    <m/>
    <m/>
    <m/>
    <m/>
  </r>
  <r>
    <n v="1716"/>
    <x v="28"/>
    <s v="Plumber General (Assistant)"/>
    <s v="PSC/Q0102"/>
    <s v="Plumber General (Assistant)"/>
    <n v="2"/>
    <m/>
    <m/>
    <m/>
    <n v="3"/>
    <m/>
    <n v="3"/>
    <n v="1"/>
    <s v="5th Class (To be revised to 9th post 31st December, 2017)"/>
    <n v="80"/>
    <n v="120"/>
    <n v="200"/>
    <m/>
    <m/>
    <m/>
    <m/>
    <m/>
    <s v="Yes"/>
    <m/>
    <m/>
    <m/>
    <m/>
    <m/>
    <m/>
    <m/>
    <s v="No"/>
    <m/>
    <x v="52"/>
    <m/>
    <m/>
    <m/>
    <m/>
  </r>
  <r>
    <n v="1717"/>
    <x v="28"/>
    <s v="Plumber General (helper)"/>
    <s v="PSC/Q0101"/>
    <s v="Plumber General (helper)"/>
    <n v="1"/>
    <m/>
    <m/>
    <m/>
    <n v="3"/>
    <m/>
    <n v="3"/>
    <n v="1"/>
    <s v="5th Class (To be revised to 8th post 31st December, 2017)"/>
    <n v="80"/>
    <n v="120"/>
    <n v="200"/>
    <m/>
    <m/>
    <m/>
    <m/>
    <m/>
    <s v="Yes"/>
    <s v="Yes"/>
    <m/>
    <m/>
    <m/>
    <m/>
    <m/>
    <m/>
    <s v="No"/>
    <m/>
    <x v="52"/>
    <m/>
    <m/>
    <m/>
    <m/>
  </r>
  <r>
    <n v="1718"/>
    <x v="28"/>
    <s v="Plumber (After Sales Service)"/>
    <s v="PSC/Q0303"/>
    <s v="Plumber (After Sales Service)"/>
    <n v="3"/>
    <m/>
    <m/>
    <m/>
    <n v="3"/>
    <m/>
    <n v="3"/>
    <n v="1"/>
    <s v="8th Class"/>
    <n v="70"/>
    <n v="130"/>
    <n v="200"/>
    <m/>
    <m/>
    <m/>
    <m/>
    <m/>
    <s v="Yes"/>
    <s v="Yes"/>
    <s v="I"/>
    <s v="A"/>
    <s v="Yes"/>
    <s v="Yes"/>
    <m/>
    <m/>
    <s v="Yes"/>
    <m/>
    <x v="11"/>
    <m/>
    <m/>
    <m/>
    <m/>
  </r>
  <r>
    <n v="1719"/>
    <x v="28"/>
    <s v="Plumbing Product Sales officer"/>
    <s v="PSC/Q0302"/>
    <s v="Plumbing Product Sales officer"/>
    <n v="3"/>
    <m/>
    <m/>
    <m/>
    <n v="3"/>
    <m/>
    <n v="3"/>
    <n v="1"/>
    <s v="12th Class/ Certificate Courses in Sales"/>
    <n v="120"/>
    <n v="200"/>
    <n v="320"/>
    <m/>
    <m/>
    <m/>
    <m/>
    <m/>
    <s v="Yes"/>
    <s v="Yes"/>
    <s v="I"/>
    <s v="A"/>
    <s v="Yes"/>
    <s v="Yes"/>
    <m/>
    <m/>
    <s v="Yes"/>
    <m/>
    <x v="11"/>
    <m/>
    <m/>
    <m/>
    <m/>
  </r>
  <r>
    <n v="1720"/>
    <x v="28"/>
    <s v="Plumbing Draftsman"/>
    <s v="PSC/Q0201"/>
    <s v="Plumbing Draftsman"/>
    <n v="5"/>
    <m/>
    <m/>
    <m/>
    <n v="3"/>
    <m/>
    <n v="3"/>
    <n v="1"/>
    <s v="ITI / AutoCAD certificate"/>
    <m/>
    <m/>
    <m/>
    <m/>
    <m/>
    <m/>
    <m/>
    <m/>
    <m/>
    <m/>
    <m/>
    <m/>
    <m/>
    <m/>
    <m/>
    <m/>
    <s v="No"/>
    <m/>
    <x v="52"/>
    <m/>
    <m/>
    <m/>
    <m/>
  </r>
  <r>
    <n v="1721"/>
    <x v="28"/>
    <s v="Plumbing Products Sales Assistant "/>
    <s v="PSC/Q0301"/>
    <s v="Plumbing Products Sales Assistant "/>
    <n v="2"/>
    <m/>
    <m/>
    <m/>
    <n v="3"/>
    <m/>
    <n v="3"/>
    <n v="1"/>
    <s v="9th Class"/>
    <m/>
    <m/>
    <n v="200"/>
    <m/>
    <m/>
    <m/>
    <m/>
    <m/>
    <m/>
    <m/>
    <m/>
    <m/>
    <m/>
    <m/>
    <m/>
    <m/>
    <s v="No"/>
    <m/>
    <x v="11"/>
    <m/>
    <m/>
    <m/>
    <m/>
  </r>
  <r>
    <n v="1722"/>
    <x v="28"/>
    <s v="Wastewater system design engineer "/>
    <s v="PSC/Q0207"/>
    <s v="Wastewater system design engineer "/>
    <n v="8"/>
    <m/>
    <m/>
    <m/>
    <n v="6"/>
    <m/>
    <n v="6"/>
    <n v="1"/>
    <s v="Diploma / Degree in Civil Engineering"/>
    <m/>
    <m/>
    <m/>
    <m/>
    <m/>
    <m/>
    <m/>
    <m/>
    <m/>
    <m/>
    <m/>
    <m/>
    <m/>
    <m/>
    <m/>
    <m/>
    <s v="No"/>
    <m/>
    <x v="11"/>
    <m/>
    <m/>
    <m/>
    <m/>
  </r>
  <r>
    <n v="1723"/>
    <x v="28"/>
    <s v="Public health system design engineer"/>
    <s v="PSC/Q0206"/>
    <s v="Public health system design engineer"/>
    <n v="8"/>
    <m/>
    <m/>
    <m/>
    <n v="6"/>
    <m/>
    <n v="6"/>
    <n v="1"/>
    <s v="Diploma / Degree in Civil Engineering (with specialization in PHE)"/>
    <m/>
    <m/>
    <m/>
    <m/>
    <m/>
    <m/>
    <m/>
    <m/>
    <m/>
    <m/>
    <m/>
    <m/>
    <m/>
    <m/>
    <m/>
    <m/>
    <s v="No"/>
    <m/>
    <x v="11"/>
    <m/>
    <m/>
    <m/>
    <m/>
  </r>
  <r>
    <n v="1724"/>
    <x v="28"/>
    <s v="Bathroom and kitchen designer"/>
    <s v="PSC/Q0204"/>
    <s v="Bathroom and kitchen designer"/>
    <n v="6"/>
    <m/>
    <m/>
    <m/>
    <n v="3"/>
    <m/>
    <n v="3"/>
    <n v="1"/>
    <s v="Diploma in Civil Engineering / Degree in Architecture or Interior Designing"/>
    <m/>
    <m/>
    <m/>
    <m/>
    <m/>
    <m/>
    <m/>
    <m/>
    <m/>
    <m/>
    <m/>
    <m/>
    <m/>
    <m/>
    <m/>
    <m/>
    <s v="No"/>
    <m/>
    <x v="11"/>
    <m/>
    <m/>
    <m/>
    <m/>
  </r>
  <r>
    <n v="1725"/>
    <x v="28"/>
    <s v="groundwater engineer"/>
    <s v="PSC/Q0202"/>
    <s v="groundwater engineer"/>
    <n v="7"/>
    <m/>
    <m/>
    <m/>
    <n v="3"/>
    <m/>
    <n v="3"/>
    <n v="1"/>
    <s v="Diploma in Civil / Mech. Engg."/>
    <m/>
    <m/>
    <m/>
    <m/>
    <m/>
    <m/>
    <m/>
    <m/>
    <m/>
    <m/>
    <m/>
    <m/>
    <m/>
    <m/>
    <m/>
    <m/>
    <s v="No"/>
    <m/>
    <x v="11"/>
    <m/>
    <m/>
    <m/>
    <m/>
  </r>
  <r>
    <n v="1726"/>
    <x v="28"/>
    <s v="Municipal Water and Sewage assessor"/>
    <s v="PSC/Q0203"/>
    <s v="Municipal Water and Sewage assessor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11"/>
    <m/>
    <m/>
    <m/>
    <m/>
  </r>
  <r>
    <n v="1727"/>
    <x v="28"/>
    <s v="Plumbing site engineer"/>
    <s v="PSC/Q0115"/>
    <s v="Plumbing site engineer"/>
    <n v="7"/>
    <m/>
    <m/>
    <m/>
    <n v="10"/>
    <m/>
    <n v="10"/>
    <n v="1"/>
    <s v="Degree / Diploma in Civil Engineering"/>
    <m/>
    <m/>
    <m/>
    <m/>
    <m/>
    <m/>
    <m/>
    <m/>
    <m/>
    <m/>
    <m/>
    <m/>
    <m/>
    <m/>
    <m/>
    <m/>
    <s v="No"/>
    <m/>
    <x v="23"/>
    <m/>
    <m/>
    <m/>
    <m/>
  </r>
  <r>
    <n v="1728"/>
    <x v="28"/>
    <s v="Plumbing Foreman"/>
    <s v="PSC/Q0113"/>
    <s v="Plumbing Foreman"/>
    <n v="5"/>
    <m/>
    <m/>
    <m/>
    <n v="5"/>
    <m/>
    <n v="5"/>
    <n v="1"/>
    <s v="12th Class,Pass out / ITI"/>
    <m/>
    <m/>
    <m/>
    <m/>
    <m/>
    <m/>
    <m/>
    <m/>
    <m/>
    <m/>
    <m/>
    <m/>
    <m/>
    <m/>
    <m/>
    <m/>
    <s v="No"/>
    <m/>
    <x v="23"/>
    <m/>
    <m/>
    <m/>
    <m/>
  </r>
  <r>
    <n v="1729"/>
    <x v="28"/>
    <s v="Plumber (operations)"/>
    <s v="PSC/Q0108"/>
    <s v="Plumber (operations)"/>
    <n v="3"/>
    <m/>
    <m/>
    <m/>
    <n v="3"/>
    <m/>
    <n v="3"/>
    <n v="1"/>
    <s v="5th Stnadard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30"/>
    <x v="28"/>
    <s v="Plumber (Pumps and E/M Mechanic)"/>
    <s v="PSC/Q0111"/>
    <s v="Plumber (Pumps and E/M Mechanic)"/>
    <n v="4"/>
    <m/>
    <m/>
    <m/>
    <n v="4"/>
    <m/>
    <n v="4"/>
    <n v="1"/>
    <s v="12th Class"/>
    <m/>
    <m/>
    <m/>
    <m/>
    <m/>
    <m/>
    <m/>
    <m/>
    <m/>
    <m/>
    <m/>
    <m/>
    <m/>
    <m/>
    <m/>
    <m/>
    <s v="No"/>
    <m/>
    <x v="23"/>
    <m/>
    <m/>
    <m/>
    <m/>
  </r>
  <r>
    <n v="1731"/>
    <x v="28"/>
    <s v="Plumber (General) - II"/>
    <s v="PSC/Q0110"/>
    <s v="Plumber (General) - II"/>
    <n v="4"/>
    <m/>
    <m/>
    <m/>
    <n v="5"/>
    <m/>
    <n v="5"/>
    <n v="1"/>
    <s v="8th Class (To be revised to 11th post 31st December, 2017)"/>
    <n v="278"/>
    <n v="418"/>
    <n v="696"/>
    <m/>
    <m/>
    <m/>
    <m/>
    <m/>
    <s v="Yes"/>
    <m/>
    <s v="I"/>
    <s v="B"/>
    <m/>
    <m/>
    <m/>
    <m/>
    <s v="No"/>
    <m/>
    <x v="23"/>
    <m/>
    <m/>
    <m/>
    <m/>
  </r>
  <r>
    <n v="1732"/>
    <x v="28"/>
    <s v="Plumber  (Welder)"/>
    <s v="PSC/Q0105"/>
    <s v="Plumber  (Welder)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33"/>
    <x v="28"/>
    <s v="plumber (Welding assistant)"/>
    <s v="PSC/Q0103"/>
    <s v="plumber (Welding assistant)"/>
    <n v="2"/>
    <m/>
    <m/>
    <m/>
    <n v="3"/>
    <m/>
    <n v="3"/>
    <n v="1"/>
    <s v="5th Class (To be revised to 9th post 31st December, 2017)"/>
    <m/>
    <m/>
    <m/>
    <m/>
    <m/>
    <m/>
    <m/>
    <m/>
    <m/>
    <m/>
    <m/>
    <m/>
    <m/>
    <m/>
    <m/>
    <m/>
    <s v="No"/>
    <m/>
    <x v="52"/>
    <m/>
    <m/>
    <m/>
    <m/>
  </r>
  <r>
    <n v="1734"/>
    <x v="28"/>
    <s v="fire protection systems designer"/>
    <s v="PSC/Q0205"/>
    <s v="fire protection systems designer"/>
    <n v="7"/>
    <m/>
    <m/>
    <m/>
    <n v="5"/>
    <m/>
    <n v="5"/>
    <n v="1"/>
    <s v="Diploma in Civil / Mechanical Engineering"/>
    <m/>
    <m/>
    <m/>
    <m/>
    <m/>
    <m/>
    <m/>
    <m/>
    <m/>
    <m/>
    <m/>
    <m/>
    <m/>
    <m/>
    <m/>
    <m/>
    <s v="No"/>
    <m/>
    <x v="11"/>
    <m/>
    <m/>
    <m/>
    <m/>
  </r>
  <r>
    <n v="1735"/>
    <x v="29"/>
    <s v="Technical helper Electrical- Thermal Power Generation"/>
    <s v="PSS/Q1003"/>
    <s v="Technical helper Electrical- Thermal Power Generation"/>
    <n v="2"/>
    <m/>
    <m/>
    <m/>
    <n v="3"/>
    <m/>
    <n v="3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736"/>
    <x v="29"/>
    <s v="Operator Coal Handling - Thermal Power Generation"/>
    <s v="PSS/Q1004"/>
    <s v="Operator Coal Handling - Thermal Power Generation"/>
    <n v="4"/>
    <m/>
    <m/>
    <m/>
    <n v="3"/>
    <m/>
    <n v="3"/>
    <n v="1"/>
    <s v="ITI (Electrical/Mechanical)"/>
    <m/>
    <m/>
    <m/>
    <m/>
    <m/>
    <m/>
    <m/>
    <m/>
    <m/>
    <m/>
    <m/>
    <m/>
    <m/>
    <m/>
    <m/>
    <m/>
    <s v="No"/>
    <m/>
    <x v="2"/>
    <m/>
    <m/>
    <m/>
    <m/>
  </r>
  <r>
    <n v="1737"/>
    <x v="29"/>
    <s v="Operator Ash Handling - Thermal Power Generation"/>
    <s v="PSS/Q1001"/>
    <s v="Operator Ash Handling - Thermal Power Generation"/>
    <n v="4"/>
    <m/>
    <m/>
    <m/>
    <n v="3"/>
    <m/>
    <n v="3"/>
    <n v="1"/>
    <s v="ITI (Electrical/Mechanical)"/>
    <m/>
    <m/>
    <m/>
    <m/>
    <m/>
    <m/>
    <m/>
    <m/>
    <m/>
    <m/>
    <m/>
    <m/>
    <m/>
    <m/>
    <m/>
    <m/>
    <s v="No"/>
    <m/>
    <x v="2"/>
    <m/>
    <m/>
    <m/>
    <m/>
  </r>
  <r>
    <n v="1738"/>
    <x v="29"/>
    <s v="Operator Water treatment - Thermal Power Generation"/>
    <s v="PSS/Q1006"/>
    <s v="Operator Water treatment - Thermal Power Generation"/>
    <n v="4"/>
    <m/>
    <m/>
    <m/>
    <n v="3"/>
    <m/>
    <n v="3"/>
    <n v="1"/>
    <s v="ITI (with 10+2 science background)"/>
    <m/>
    <m/>
    <m/>
    <m/>
    <m/>
    <m/>
    <m/>
    <m/>
    <m/>
    <m/>
    <m/>
    <m/>
    <m/>
    <m/>
    <m/>
    <m/>
    <s v="No"/>
    <m/>
    <x v="2"/>
    <m/>
    <m/>
    <m/>
    <m/>
  </r>
  <r>
    <n v="1739"/>
    <x v="29"/>
    <s v="Technical Helper Mechanical- Thermal Power Generation"/>
    <s v="PSS/Q1005"/>
    <s v="Technical Helper Mechanical- Thermal Power Generation"/>
    <n v="2"/>
    <m/>
    <m/>
    <m/>
    <n v="3"/>
    <m/>
    <n v="3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740"/>
    <x v="29"/>
    <s v="Cable Jointer Electrical Power System"/>
    <s v="PSS/Q1002"/>
    <s v="Cable Jointer Electrical Power System"/>
    <n v="4"/>
    <m/>
    <m/>
    <m/>
    <n v="3"/>
    <m/>
    <n v="3"/>
    <n v="1"/>
    <s v="8th pass"/>
    <n v="65"/>
    <n v="135"/>
    <n v="200"/>
    <m/>
    <m/>
    <m/>
    <m/>
    <m/>
    <s v="Yes"/>
    <m/>
    <m/>
    <m/>
    <m/>
    <m/>
    <m/>
    <m/>
    <s v="No"/>
    <m/>
    <x v="17"/>
    <m/>
    <m/>
    <m/>
    <m/>
  </r>
  <r>
    <n v="1741"/>
    <x v="29"/>
    <s v="Tower Foundation Power Transmission"/>
    <s v="PSS/Q2004"/>
    <s v="Tower Foundation Power Transmission"/>
    <n v="4"/>
    <m/>
    <m/>
    <m/>
    <n v="3"/>
    <m/>
    <n v="3"/>
    <n v="1"/>
    <s v="10th Standard"/>
    <m/>
    <m/>
    <m/>
    <m/>
    <m/>
    <m/>
    <m/>
    <m/>
    <m/>
    <m/>
    <m/>
    <m/>
    <m/>
    <m/>
    <m/>
    <m/>
    <s v="No"/>
    <m/>
    <x v="2"/>
    <m/>
    <m/>
    <m/>
    <m/>
  </r>
  <r>
    <n v="1742"/>
    <x v="29"/>
    <s v="Assistant- Tower Erection Power Transmission"/>
    <s v="PSS/Q2003"/>
    <s v="Assistant- Tower Erection Power Transmission"/>
    <n v="3"/>
    <m/>
    <m/>
    <m/>
    <n v="3"/>
    <m/>
    <n v="3"/>
    <n v="1"/>
    <s v="10th Standard"/>
    <m/>
    <m/>
    <m/>
    <m/>
    <m/>
    <m/>
    <m/>
    <m/>
    <m/>
    <m/>
    <m/>
    <m/>
    <m/>
    <m/>
    <m/>
    <m/>
    <s v="No"/>
    <m/>
    <x v="2"/>
    <m/>
    <m/>
    <m/>
    <m/>
  </r>
  <r>
    <n v="1743"/>
    <x v="29"/>
    <s v="Surveyor- Transmission Line"/>
    <s v="PSS/Q2002"/>
    <s v="Surveyor- Transmission Line"/>
    <n v="4"/>
    <m/>
    <m/>
    <m/>
    <n v="3"/>
    <m/>
    <n v="3"/>
    <n v="1"/>
    <s v="BE/B.Tech (Electrical)"/>
    <m/>
    <m/>
    <m/>
    <m/>
    <m/>
    <m/>
    <m/>
    <m/>
    <m/>
    <m/>
    <m/>
    <m/>
    <m/>
    <m/>
    <m/>
    <m/>
    <s v="No"/>
    <m/>
    <x v="2"/>
    <m/>
    <m/>
    <m/>
    <m/>
  </r>
  <r>
    <n v="1744"/>
    <x v="29"/>
    <s v="Engineer –Power Distribution"/>
    <s v="PSS/Q7001"/>
    <s v="Engineer –Power Distribution"/>
    <n v="6"/>
    <m/>
    <m/>
    <m/>
    <n v="4"/>
    <m/>
    <n v="4"/>
    <n v="1"/>
    <s v="BE/B.Tech (Electrical)"/>
    <m/>
    <m/>
    <m/>
    <m/>
    <m/>
    <m/>
    <m/>
    <m/>
    <m/>
    <m/>
    <m/>
    <m/>
    <m/>
    <m/>
    <m/>
    <m/>
    <s v="No"/>
    <m/>
    <x v="17"/>
    <m/>
    <m/>
    <m/>
    <m/>
  </r>
  <r>
    <n v="1745"/>
    <x v="29"/>
    <s v="Junior Engineer (JE)-Power Distribution"/>
    <s v="PSS/Q3004"/>
    <s v="Junior Engineer (JE)-Power Distribution"/>
    <n v="5"/>
    <m/>
    <m/>
    <m/>
    <n v="4"/>
    <m/>
    <n v="4"/>
    <n v="1"/>
    <s v="Diploma in Engineering (Electrical)"/>
    <m/>
    <m/>
    <m/>
    <m/>
    <m/>
    <m/>
    <m/>
    <m/>
    <m/>
    <m/>
    <s v="I"/>
    <m/>
    <m/>
    <m/>
    <m/>
    <m/>
    <s v="No"/>
    <m/>
    <x v="17"/>
    <m/>
    <m/>
    <m/>
    <m/>
  </r>
  <r>
    <n v="1746"/>
    <x v="29"/>
    <s v="Distribution Lineman "/>
    <s v="PSS/Q0102"/>
    <s v="Distribution Lineman "/>
    <n v="4"/>
    <m/>
    <m/>
    <m/>
    <n v="4"/>
    <m/>
    <n v="4"/>
    <n v="1"/>
    <s v="8th Class (10th/ITI preferred) Standard"/>
    <n v="117"/>
    <n v="233"/>
    <n v="350"/>
    <m/>
    <m/>
    <m/>
    <m/>
    <m/>
    <s v="Yes"/>
    <s v="Yes"/>
    <s v="I"/>
    <s v="A"/>
    <s v="Yes"/>
    <s v="Yes"/>
    <m/>
    <m/>
    <s v="Yes"/>
    <m/>
    <x v="11"/>
    <m/>
    <m/>
    <m/>
    <m/>
  </r>
  <r>
    <n v="1747"/>
    <x v="29"/>
    <s v="Technical Helper Distribution"/>
    <s v="PSS/Q0101"/>
    <s v="Technical Helper Distribution"/>
    <n v="2"/>
    <m/>
    <m/>
    <m/>
    <n v="6"/>
    <m/>
    <n v="6"/>
    <n v="1"/>
    <s v="8th Class"/>
    <n v="52"/>
    <n v="123"/>
    <n v="175"/>
    <m/>
    <m/>
    <m/>
    <m/>
    <m/>
    <s v="Yes"/>
    <s v="Yes"/>
    <m/>
    <m/>
    <m/>
    <m/>
    <m/>
    <m/>
    <s v="Yes"/>
    <m/>
    <x v="11"/>
    <m/>
    <m/>
    <m/>
    <m/>
  </r>
  <r>
    <n v="1748"/>
    <x v="29"/>
    <s v="Senior Lineman Distribution"/>
    <s v="PSS/Q0103"/>
    <s v="Senior Lineman Distribution"/>
    <n v="5"/>
    <m/>
    <m/>
    <m/>
    <n v="6"/>
    <m/>
    <n v="6"/>
    <n v="1"/>
    <s v="8th Class"/>
    <n v="120"/>
    <n v="230"/>
    <n v="350"/>
    <m/>
    <m/>
    <m/>
    <m/>
    <m/>
    <s v="Yes"/>
    <s v="Yes"/>
    <s v="I"/>
    <m/>
    <m/>
    <m/>
    <s v="Cat 1 (Phase 1)"/>
    <m/>
    <s v="Yes"/>
    <m/>
    <x v="11"/>
    <m/>
    <m/>
    <m/>
    <m/>
  </r>
  <r>
    <n v="1749"/>
    <x v="29"/>
    <s v="Lineman Construction-Distribution"/>
    <s v="PSS/Q0108"/>
    <s v="Lineman Construction-Distribution"/>
    <n v="4"/>
    <m/>
    <m/>
    <m/>
    <n v="4"/>
    <m/>
    <n v="4"/>
    <n v="1"/>
    <s v="8th Class"/>
    <n v="58"/>
    <n v="117"/>
    <n v="175"/>
    <m/>
    <m/>
    <m/>
    <m/>
    <m/>
    <s v="Yes"/>
    <m/>
    <m/>
    <m/>
    <m/>
    <m/>
    <m/>
    <m/>
    <s v="No"/>
    <m/>
    <x v="11"/>
    <m/>
    <m/>
    <m/>
    <m/>
  </r>
  <r>
    <n v="1750"/>
    <x v="29"/>
    <s v="Helper: Power System (Transmission)"/>
    <s v="PSS/Q0104"/>
    <s v="Helper: Power System (Transmission)"/>
    <n v="2"/>
    <m/>
    <m/>
    <m/>
    <n v="3"/>
    <m/>
    <n v="3"/>
    <n v="1"/>
    <s v="8th Class"/>
    <m/>
    <m/>
    <n v="400"/>
    <m/>
    <m/>
    <m/>
    <m/>
    <m/>
    <m/>
    <m/>
    <m/>
    <m/>
    <m/>
    <m/>
    <m/>
    <m/>
    <s v="No"/>
    <m/>
    <x v="2"/>
    <m/>
    <m/>
    <m/>
    <m/>
  </r>
  <r>
    <n v="1751"/>
    <x v="29"/>
    <s v="Power System Technician (Transmission)"/>
    <s v="PSS/Q0105"/>
    <s v="Power System Technician (Transmission)"/>
    <n v="4"/>
    <m/>
    <m/>
    <m/>
    <n v="3"/>
    <m/>
    <n v="3"/>
    <n v="1"/>
    <s v="10th Class"/>
    <m/>
    <m/>
    <n v="400"/>
    <m/>
    <m/>
    <m/>
    <m/>
    <m/>
    <m/>
    <m/>
    <m/>
    <m/>
    <m/>
    <m/>
    <m/>
    <m/>
    <s v="No"/>
    <m/>
    <x v="2"/>
    <m/>
    <m/>
    <m/>
    <m/>
  </r>
  <r>
    <n v="1752"/>
    <x v="29"/>
    <s v="Senior Power System Technician (Transmission)"/>
    <s v="PSS/Q0106"/>
    <s v="Senior Power System Technician (Transmission)"/>
    <n v="5"/>
    <m/>
    <m/>
    <m/>
    <n v="5"/>
    <m/>
    <n v="5"/>
    <n v="1"/>
    <s v="10th Class"/>
    <m/>
    <m/>
    <n v="400"/>
    <m/>
    <m/>
    <m/>
    <m/>
    <m/>
    <m/>
    <m/>
    <m/>
    <m/>
    <m/>
    <m/>
    <m/>
    <m/>
    <s v="No"/>
    <m/>
    <x v="2"/>
    <m/>
    <m/>
    <m/>
    <m/>
  </r>
  <r>
    <n v="1753"/>
    <x v="29"/>
    <s v="Power Plant High Pressure Welder"/>
    <s v="PSS/Q0401"/>
    <s v="Power Plant High Pressure Welder"/>
    <n v="4"/>
    <m/>
    <m/>
    <m/>
    <n v="6"/>
    <m/>
    <n v="6"/>
    <n v="1"/>
    <s v="12th Class"/>
    <m/>
    <m/>
    <m/>
    <m/>
    <m/>
    <m/>
    <m/>
    <m/>
    <m/>
    <m/>
    <m/>
    <m/>
    <m/>
    <m/>
    <m/>
    <m/>
    <s v="No"/>
    <m/>
    <x v="2"/>
    <m/>
    <m/>
    <m/>
    <m/>
  </r>
  <r>
    <n v="1754"/>
    <x v="29"/>
    <s v="Consumer Energy Meter Technician"/>
    <s v="PSS/Q0107"/>
    <s v="Consumer Energy Meter Technician"/>
    <n v="3"/>
    <m/>
    <m/>
    <m/>
    <n v="3"/>
    <m/>
    <n v="3"/>
    <n v="1"/>
    <s v="8th Class"/>
    <n v="100"/>
    <n v="250"/>
    <n v="350"/>
    <m/>
    <m/>
    <m/>
    <m/>
    <m/>
    <s v="Yes"/>
    <s v="Yes"/>
    <s v="I"/>
    <s v="A"/>
    <s v="Yes"/>
    <s v="Yes"/>
    <m/>
    <m/>
    <s v="Yes"/>
    <m/>
    <x v="11"/>
    <m/>
    <m/>
    <m/>
    <m/>
  </r>
  <r>
    <n v="1755"/>
    <x v="29"/>
    <s v="Power Plant Millwright Fitter"/>
    <s v="PSS/Q0301"/>
    <s v="Power Plant Millwright Fitter"/>
    <n v="4"/>
    <m/>
    <m/>
    <m/>
    <n v="4"/>
    <m/>
    <n v="4"/>
    <n v="1"/>
    <s v="8th Class"/>
    <m/>
    <m/>
    <m/>
    <m/>
    <m/>
    <m/>
    <m/>
    <m/>
    <m/>
    <m/>
    <m/>
    <m/>
    <m/>
    <m/>
    <m/>
    <m/>
    <s v="No"/>
    <m/>
    <x v="2"/>
    <m/>
    <m/>
    <m/>
    <m/>
  </r>
  <r>
    <n v="1756"/>
    <x v="29"/>
    <s v="Pipe Fitters"/>
    <s v="PSS/Q0201"/>
    <s v="Pipe Fitters"/>
    <n v="3"/>
    <m/>
    <m/>
    <m/>
    <n v="3"/>
    <m/>
    <n v="3"/>
    <n v="1"/>
    <s v="8th Class"/>
    <m/>
    <m/>
    <m/>
    <m/>
    <m/>
    <m/>
    <m/>
    <m/>
    <m/>
    <m/>
    <m/>
    <m/>
    <m/>
    <m/>
    <m/>
    <m/>
    <s v="No"/>
    <m/>
    <x v="2"/>
    <m/>
    <m/>
    <m/>
    <m/>
  </r>
  <r>
    <n v="1757"/>
    <x v="29"/>
    <s v="Assistant-Electricity-Meter-Reader-Billing-and-Cash-Collector"/>
    <s v="PSS/Q3001"/>
    <s v="Assistant-Electricity-Meter-Reader-Billing-and-Cash-Collector"/>
    <n v="3"/>
    <m/>
    <m/>
    <m/>
    <n v="2"/>
    <m/>
    <n v="2"/>
    <n v="1"/>
    <s v="10th Class"/>
    <n v="65"/>
    <n v="135"/>
    <n v="200"/>
    <m/>
    <m/>
    <m/>
    <m/>
    <m/>
    <s v="Yes"/>
    <s v="Yes"/>
    <s v="I"/>
    <s v="A"/>
    <s v="Yes"/>
    <s v="Yes"/>
    <m/>
    <m/>
    <s v="Yes"/>
    <m/>
    <x v="17"/>
    <m/>
    <m/>
    <m/>
    <m/>
  </r>
  <r>
    <n v="1758"/>
    <x v="29"/>
    <s v="Assistant Technician -Street Light Installation &amp; Maintenance"/>
    <s v="PSS/Q6003"/>
    <s v="Assistant Technician -Street Light Installation &amp; Maintenance"/>
    <n v="3"/>
    <m/>
    <m/>
    <m/>
    <n v="4"/>
    <m/>
    <n v="4"/>
    <n v="1"/>
    <s v="10th Class"/>
    <n v="65"/>
    <n v="135"/>
    <n v="200"/>
    <m/>
    <m/>
    <m/>
    <m/>
    <m/>
    <s v="Yes"/>
    <s v="Yes"/>
    <s v="I"/>
    <s v="A"/>
    <s v="Yes"/>
    <s v="Yes"/>
    <m/>
    <m/>
    <s v="Yes"/>
    <m/>
    <x v="17"/>
    <m/>
    <m/>
    <m/>
    <m/>
  </r>
  <r>
    <n v="1759"/>
    <x v="29"/>
    <s v="Technician- Distribution Transformer Repair"/>
    <s v="PSS/Q3003"/>
    <s v="Technician- Distribution Transformer Repair"/>
    <n v="4"/>
    <m/>
    <m/>
    <m/>
    <n v="4"/>
    <m/>
    <n v="4"/>
    <n v="1"/>
    <s v="ITI in electrician trade"/>
    <n v="120"/>
    <n v="230"/>
    <n v="350"/>
    <m/>
    <m/>
    <m/>
    <m/>
    <m/>
    <s v="Yes"/>
    <s v="Yes"/>
    <s v="I"/>
    <s v="C"/>
    <s v="Yes"/>
    <s v="Yes"/>
    <m/>
    <m/>
    <s v="Yes"/>
    <m/>
    <x v="53"/>
    <m/>
    <m/>
    <m/>
    <m/>
  </r>
  <r>
    <n v="1760"/>
    <x v="29"/>
    <s v="Attendant Sub-Station (66/11, 33/11 KV)- Power Distribution"/>
    <s v="PSS/Q3002"/>
    <s v="Attendant Sub-Station (66/11, 33/11 KV)- Power Distribution"/>
    <n v="3"/>
    <m/>
    <m/>
    <m/>
    <n v="4"/>
    <m/>
    <n v="4"/>
    <n v="1"/>
    <s v="ITI in Electrician trade"/>
    <n v="120"/>
    <n v="230"/>
    <n v="350"/>
    <m/>
    <m/>
    <m/>
    <m/>
    <m/>
    <s v="Yes"/>
    <s v="Yes"/>
    <s v="I"/>
    <s v="C"/>
    <s v="Yes"/>
    <s v="Yes"/>
    <m/>
    <m/>
    <s v="Yes"/>
    <m/>
    <x v="53"/>
    <m/>
    <m/>
    <m/>
    <m/>
  </r>
  <r>
    <n v="1761"/>
    <x v="29"/>
    <s v="Assistant-GIS-Mapping-Power-Distribution"/>
    <s v="PSS/Q3006"/>
    <s v="Assistant-GIS-Mapping-Power-Distribution"/>
    <n v="3"/>
    <m/>
    <m/>
    <m/>
    <n v="3"/>
    <m/>
    <n v="3"/>
    <n v="1"/>
    <s v="12th Class"/>
    <m/>
    <m/>
    <m/>
    <m/>
    <m/>
    <m/>
    <m/>
    <m/>
    <m/>
    <m/>
    <m/>
    <m/>
    <m/>
    <m/>
    <m/>
    <m/>
    <s v="No"/>
    <m/>
    <x v="2"/>
    <m/>
    <m/>
    <m/>
    <m/>
  </r>
  <r>
    <n v="1762"/>
    <x v="29"/>
    <s v="Technician-Sub-Station-Erection-&amp;-Commissioning-Power-Distribution"/>
    <s v="PSS/Q3007"/>
    <s v="Technician-Sub-Station-Erection-&amp;-Commissioning-Power-Distribution"/>
    <n v="4"/>
    <m/>
    <m/>
    <m/>
    <n v="5"/>
    <m/>
    <n v="5"/>
    <n v="1"/>
    <s v="ITI in Electrician trade"/>
    <m/>
    <m/>
    <m/>
    <m/>
    <m/>
    <m/>
    <m/>
    <m/>
    <m/>
    <m/>
    <m/>
    <m/>
    <m/>
    <m/>
    <m/>
    <m/>
    <s v="No"/>
    <m/>
    <x v="2"/>
    <m/>
    <m/>
    <m/>
    <m/>
  </r>
  <r>
    <n v="1763"/>
    <x v="29"/>
    <s v="Supervisor -Street Light Installation &amp; Maintenance"/>
    <s v="PSS/Q6002"/>
    <s v="Supervisor -Street Light Installation &amp; Maintenance"/>
    <n v="5"/>
    <m/>
    <m/>
    <m/>
    <n v="4"/>
    <m/>
    <n v="4"/>
    <n v="1"/>
    <s v="ITI"/>
    <m/>
    <m/>
    <n v="200"/>
    <m/>
    <m/>
    <m/>
    <m/>
    <m/>
    <m/>
    <m/>
    <s v="I"/>
    <s v="B"/>
    <m/>
    <m/>
    <m/>
    <m/>
    <s v="No"/>
    <m/>
    <x v="2"/>
    <m/>
    <m/>
    <m/>
    <m/>
  </r>
  <r>
    <n v="1764"/>
    <x v="29"/>
    <s v="Engineer Power Generation- Thermal Plant Erection, Commissioning, Operation and Maintenance  "/>
    <s v="PSS/Q1007"/>
    <s v="Engineer Power Generation- Thermal Plant Erection, Commissioning, Operation and Maintenance  "/>
    <n v="6"/>
    <m/>
    <m/>
    <m/>
    <n v="4"/>
    <m/>
    <n v="4"/>
    <n v="1"/>
    <s v="B.Tech/B.E (Electrical)"/>
    <m/>
    <m/>
    <n v="600"/>
    <m/>
    <m/>
    <m/>
    <m/>
    <m/>
    <m/>
    <m/>
    <m/>
    <m/>
    <m/>
    <m/>
    <m/>
    <m/>
    <s v="No"/>
    <d v="2017-05-17T00:00:00"/>
    <x v="2"/>
    <m/>
    <m/>
    <m/>
    <m/>
  </r>
  <r>
    <n v="1765"/>
    <x v="29"/>
    <s v="Engineer- Transmission "/>
    <s v="PSS/Q7003"/>
    <s v="Engineer- Transmission "/>
    <n v="6"/>
    <m/>
    <m/>
    <m/>
    <n v="4"/>
    <m/>
    <n v="4"/>
    <n v="1"/>
    <s v="B.Tech/B.E (Electrical)"/>
    <m/>
    <m/>
    <n v="350"/>
    <m/>
    <m/>
    <m/>
    <m/>
    <m/>
    <m/>
    <m/>
    <m/>
    <m/>
    <m/>
    <m/>
    <m/>
    <m/>
    <s v="No"/>
    <d v="2017-05-17T00:00:00"/>
    <x v="2"/>
    <m/>
    <m/>
    <m/>
    <m/>
  </r>
  <r>
    <n v="1766"/>
    <x v="29"/>
    <s v="Technician Grid  Substation Operation &amp; Maintenance (66/11 KV, 33/11 KV )"/>
    <s v="PSS/Q2001"/>
    <s v="Technician Grid  Substation Operation &amp; Maintenance (66/11 KV, 33/11 KV )"/>
    <n v="4"/>
    <m/>
    <m/>
    <m/>
    <n v="5"/>
    <m/>
    <n v="5"/>
    <n v="1"/>
    <s v="ITI in Electrical Trade"/>
    <m/>
    <m/>
    <n v="350"/>
    <m/>
    <m/>
    <m/>
    <m/>
    <m/>
    <m/>
    <m/>
    <m/>
    <m/>
    <m/>
    <m/>
    <m/>
    <m/>
    <s v="No"/>
    <d v="2017-05-17T00:00:00"/>
    <x v="2"/>
    <m/>
    <m/>
    <m/>
    <m/>
  </r>
  <r>
    <n v="1767"/>
    <x v="29"/>
    <s v="Lineman Distribution"/>
    <s v="PSS/Q2010"/>
    <s v="Lineman Distribution"/>
    <n v="4"/>
    <m/>
    <m/>
    <m/>
    <n v="6"/>
    <m/>
    <n v="6"/>
    <n v="1"/>
    <s v="10th"/>
    <n v="120"/>
    <n v="230"/>
    <n v="350"/>
    <m/>
    <m/>
    <m/>
    <m/>
    <m/>
    <s v="Yes"/>
    <s v="Yes"/>
    <s v="I"/>
    <s v="C"/>
    <m/>
    <m/>
    <m/>
    <m/>
    <s v="No"/>
    <d v="2017-07-25T00:00:00"/>
    <x v="54"/>
    <m/>
    <m/>
    <m/>
    <m/>
  </r>
  <r>
    <n v="1768"/>
    <x v="29"/>
    <s v="Electrician Domestic Solutions "/>
    <s v="PSS/Q6001"/>
    <s v="Electrician Domestic Solutions "/>
    <n v="3"/>
    <m/>
    <m/>
    <m/>
    <n v="6"/>
    <m/>
    <n v="6"/>
    <n v="1"/>
    <s v="8th"/>
    <n v="150"/>
    <n v="200"/>
    <n v="350"/>
    <m/>
    <m/>
    <m/>
    <m/>
    <m/>
    <s v="Yes"/>
    <m/>
    <s v="I"/>
    <s v="C"/>
    <m/>
    <m/>
    <m/>
    <m/>
    <s v="No"/>
    <d v="2017-07-25T00:00:00"/>
    <x v="54"/>
    <m/>
    <m/>
    <m/>
    <m/>
  </r>
  <r>
    <n v="1769"/>
    <x v="29"/>
    <s v="Lineman Distribution (Multi-Skilled)"/>
    <s v="PSS/Q2011"/>
    <s v="Lineman Distribution (Multi-Skilled)"/>
    <n v="4"/>
    <m/>
    <m/>
    <m/>
    <n v="7"/>
    <m/>
    <n v="7"/>
    <n v="1"/>
    <s v="8th"/>
    <n v="100"/>
    <n v="200"/>
    <n v="300"/>
    <m/>
    <m/>
    <m/>
    <m/>
    <m/>
    <s v="Yes"/>
    <s v="Yes"/>
    <s v="I"/>
    <s v="C"/>
    <m/>
    <m/>
    <m/>
    <m/>
    <s v="No"/>
    <d v="2017-12-06T00:00:00"/>
    <x v="8"/>
    <m/>
    <m/>
    <m/>
    <m/>
  </r>
  <r>
    <n v="1770"/>
    <x v="30"/>
    <s v="Cashier"/>
    <s v="RAS/Q0102"/>
    <s v="Cashier"/>
    <n v="2"/>
    <m/>
    <m/>
    <m/>
    <n v="11"/>
    <m/>
    <n v="11"/>
    <n v="1"/>
    <s v="Minimum Age - 14 Years ; Preferable Qualification shall be Minimum: Graduate"/>
    <n v="100"/>
    <n v="100"/>
    <n v="200"/>
    <m/>
    <m/>
    <m/>
    <m/>
    <m/>
    <s v="Yes"/>
    <s v="Yes"/>
    <s v=" II"/>
    <s v="A"/>
    <m/>
    <m/>
    <m/>
    <m/>
    <s v="No"/>
    <m/>
    <x v="3"/>
    <m/>
    <m/>
    <m/>
    <m/>
  </r>
  <r>
    <n v="1771"/>
    <x v="30"/>
    <s v="Retail Sales Associate "/>
    <s v="RAS/Q0104"/>
    <s v="Retail Sales Associate "/>
    <n v="4"/>
    <m/>
    <m/>
    <m/>
    <n v="16"/>
    <m/>
    <n v="16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72"/>
    <x v="30"/>
    <s v="Store Ops Assistant"/>
    <s v="RAS/Q0101"/>
    <s v="Store Ops Assistant"/>
    <n v="1"/>
    <m/>
    <m/>
    <m/>
    <n v="8"/>
    <m/>
    <n v="8"/>
    <n v="1"/>
    <s v="Secondary School Grade X Passed"/>
    <n v="100"/>
    <n v="100"/>
    <n v="200"/>
    <m/>
    <m/>
    <m/>
    <m/>
    <m/>
    <s v="Yes"/>
    <m/>
    <s v=" II"/>
    <s v="A"/>
    <m/>
    <m/>
    <m/>
    <m/>
    <s v="No"/>
    <m/>
    <x v="3"/>
    <m/>
    <m/>
    <m/>
    <m/>
  </r>
  <r>
    <n v="1773"/>
    <x v="30"/>
    <s v="Seller Activation Executive"/>
    <s v="RAS/Q0301"/>
    <s v="Seller Activation Executive"/>
    <n v="4"/>
    <m/>
    <m/>
    <m/>
    <n v="7"/>
    <m/>
    <n v="7"/>
    <n v="1"/>
    <s v="10th Class  Pass"/>
    <n v="140"/>
    <n v="140"/>
    <n v="280"/>
    <m/>
    <m/>
    <m/>
    <m/>
    <m/>
    <s v="Yes"/>
    <m/>
    <s v="II"/>
    <s v="A"/>
    <m/>
    <m/>
    <m/>
    <m/>
    <s v="No"/>
    <m/>
    <x v="8"/>
    <m/>
    <m/>
    <m/>
    <m/>
  </r>
  <r>
    <n v="1774"/>
    <x v="30"/>
    <s v="Digital Cataloguer"/>
    <s v="RAS/Q0302"/>
    <s v="Digital Cataloguer"/>
    <n v="4"/>
    <m/>
    <m/>
    <m/>
    <n v="5"/>
    <m/>
    <n v="5"/>
    <n v="1"/>
    <s v="12th Class, Preferably"/>
    <n v="140"/>
    <n v="140"/>
    <n v="280"/>
    <m/>
    <m/>
    <m/>
    <m/>
    <m/>
    <s v="Yes"/>
    <m/>
    <s v="II"/>
    <s v="A"/>
    <m/>
    <m/>
    <m/>
    <m/>
    <s v="No"/>
    <m/>
    <x v="44"/>
    <m/>
    <m/>
    <m/>
    <m/>
  </r>
  <r>
    <n v="1775"/>
    <x v="30"/>
    <s v="Retail Trainee Associate "/>
    <s v="RAS/Q0103"/>
    <s v="Retail Trainee Associate "/>
    <n v="3"/>
    <m/>
    <m/>
    <m/>
    <n v="12"/>
    <m/>
    <n v="12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76"/>
    <x v="30"/>
    <s v="Individual Sales Professional/ Self-employed Retailer"/>
    <s v="RAS/Q0201"/>
    <s v="Individual Sales Professional/ Self-employed Retailer"/>
    <n v="4"/>
    <m/>
    <m/>
    <m/>
    <n v="8"/>
    <m/>
    <n v="8"/>
    <n v="1"/>
    <s v="5th Class ,Preferably"/>
    <n v="140"/>
    <n v="140"/>
    <n v="280"/>
    <m/>
    <m/>
    <m/>
    <m/>
    <m/>
    <s v="Yes"/>
    <m/>
    <s v=" III"/>
    <m/>
    <m/>
    <s v="*May be added from 1-Apr-2018; 9th SC"/>
    <m/>
    <m/>
    <s v="No"/>
    <m/>
    <x v="8"/>
    <m/>
    <m/>
    <m/>
    <m/>
  </r>
  <r>
    <n v="1777"/>
    <x v="30"/>
    <s v="Business Builder/Retailer"/>
    <s v="RAS/Q0202"/>
    <s v="Business Builder/Retailer"/>
    <n v="5"/>
    <m/>
    <m/>
    <m/>
    <n v="9"/>
    <m/>
    <n v="9"/>
    <n v="1"/>
    <s v="10th Class ,Preferably"/>
    <n v="175"/>
    <n v="175"/>
    <n v="350"/>
    <m/>
    <m/>
    <m/>
    <m/>
    <m/>
    <s v="Yes"/>
    <m/>
    <s v=" III"/>
    <s v="A"/>
    <m/>
    <m/>
    <s v="Addl Ready"/>
    <m/>
    <s v="No"/>
    <m/>
    <x v="44"/>
    <m/>
    <m/>
    <m/>
    <m/>
  </r>
  <r>
    <n v="1778"/>
    <x v="30"/>
    <s v="Business Leader/Multi-outlet Retailer"/>
    <s v="RAS/Q0203"/>
    <s v="Business Leader/Multi-outlet Retailer"/>
    <n v="6"/>
    <m/>
    <m/>
    <m/>
    <n v="11"/>
    <m/>
    <n v="11"/>
    <n v="1"/>
    <s v="10th Class ,Preferably"/>
    <n v="175"/>
    <n v="175"/>
    <n v="350"/>
    <m/>
    <m/>
    <m/>
    <m/>
    <m/>
    <s v="Yes"/>
    <m/>
    <s v=" III"/>
    <s v="A"/>
    <m/>
    <m/>
    <m/>
    <m/>
    <s v="No"/>
    <m/>
    <x v="44"/>
    <m/>
    <m/>
    <m/>
    <m/>
  </r>
  <r>
    <n v="1779"/>
    <x v="30"/>
    <s v="Business Enhancer/Multichannel Retailer"/>
    <s v="RAS/Q0204"/>
    <s v="Business Enhancer/Multichannel Retailer"/>
    <n v="7"/>
    <m/>
    <m/>
    <m/>
    <n v="9"/>
    <m/>
    <n v="9"/>
    <n v="1"/>
    <s v="10th Class ,Preferably"/>
    <n v="175"/>
    <n v="175"/>
    <n v="350"/>
    <m/>
    <m/>
    <m/>
    <m/>
    <m/>
    <s v="Yes"/>
    <m/>
    <s v=" III"/>
    <m/>
    <m/>
    <m/>
    <m/>
    <m/>
    <s v="No"/>
    <m/>
    <x v="44"/>
    <m/>
    <m/>
    <m/>
    <m/>
  </r>
  <r>
    <n v="1780"/>
    <x v="30"/>
    <s v="Distributor Salesman"/>
    <s v="RAS/Q0604"/>
    <s v="Distributor Salesman"/>
    <n v="4"/>
    <m/>
    <m/>
    <m/>
    <n v="5"/>
    <m/>
    <n v="5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81"/>
    <x v="30"/>
    <s v="Retail Team Leader "/>
    <s v="RAS/Q0105"/>
    <s v="Retail Team Leader "/>
    <n v="5"/>
    <m/>
    <m/>
    <m/>
    <n v="11"/>
    <m/>
    <n v="11"/>
    <n v="1"/>
    <s v="12th Class, Preferably"/>
    <n v="175"/>
    <n v="175"/>
    <n v="350"/>
    <m/>
    <m/>
    <m/>
    <m/>
    <m/>
    <s v="Yes"/>
    <s v="Yes"/>
    <s v=" II"/>
    <m/>
    <m/>
    <m/>
    <s v="Cat 1 (Phase 1)"/>
    <m/>
    <s v="Yes"/>
    <m/>
    <x v="3"/>
    <m/>
    <m/>
    <m/>
    <m/>
  </r>
  <r>
    <n v="1782"/>
    <x v="30"/>
    <s v="Departmental Manager"/>
    <s v="RAS/Q0106"/>
    <s v="Departmental Manager"/>
    <n v="6"/>
    <m/>
    <m/>
    <m/>
    <n v="12"/>
    <m/>
    <n v="12"/>
    <n v="1"/>
    <s v="Higher Secondary School Grade XI Passed"/>
    <n v="175"/>
    <n v="175"/>
    <n v="350"/>
    <m/>
    <m/>
    <m/>
    <m/>
    <m/>
    <s v="Yes"/>
    <m/>
    <s v=" II"/>
    <m/>
    <m/>
    <m/>
    <m/>
    <m/>
    <s v="No"/>
    <m/>
    <x v="3"/>
    <m/>
    <m/>
    <m/>
    <m/>
  </r>
  <r>
    <n v="1783"/>
    <x v="30"/>
    <s v="Retail Store Manager"/>
    <s v="RAS/Q0107"/>
    <s v="Retail Store Manager"/>
    <n v="7"/>
    <m/>
    <m/>
    <m/>
    <n v="8"/>
    <m/>
    <n v="8"/>
    <n v="1"/>
    <s v="12th Standard Pass (Preferably)"/>
    <n v="175"/>
    <n v="175"/>
    <n v="350"/>
    <m/>
    <m/>
    <m/>
    <m/>
    <m/>
    <s v="Yes"/>
    <m/>
    <m/>
    <m/>
    <m/>
    <m/>
    <m/>
    <m/>
    <s v="No"/>
    <m/>
    <x v="44"/>
    <m/>
    <m/>
    <m/>
    <m/>
  </r>
  <r>
    <n v="1784"/>
    <x v="30"/>
    <s v="Visual Merchandiser"/>
    <s v="RAS/Q0402"/>
    <s v="Visual Merchandiser"/>
    <n v="5"/>
    <m/>
    <m/>
    <m/>
    <n v="6"/>
    <m/>
    <n v="6"/>
    <n v="1"/>
    <s v="12th Standard Pass"/>
    <n v="175"/>
    <n v="175"/>
    <n v="350"/>
    <m/>
    <m/>
    <m/>
    <m/>
    <m/>
    <s v="Yes"/>
    <m/>
    <m/>
    <m/>
    <m/>
    <m/>
    <m/>
    <m/>
    <s v="No"/>
    <m/>
    <x v="44"/>
    <m/>
    <m/>
    <m/>
    <m/>
  </r>
  <r>
    <n v="1785"/>
    <x v="30"/>
    <s v="Self-employed e-tailer"/>
    <s v="RAS/Q0205"/>
    <s v="Self-employed e-tailer"/>
    <n v="4"/>
    <m/>
    <m/>
    <m/>
    <n v="9"/>
    <m/>
    <n v="9"/>
    <n v="1"/>
    <s v="10th Class,Preferably "/>
    <n v="140"/>
    <n v="140"/>
    <n v="280"/>
    <m/>
    <m/>
    <m/>
    <m/>
    <m/>
    <s v="Yes"/>
    <m/>
    <s v="III"/>
    <m/>
    <m/>
    <m/>
    <m/>
    <m/>
    <s v="No"/>
    <m/>
    <x v="55"/>
    <m/>
    <m/>
    <m/>
    <m/>
  </r>
  <r>
    <n v="1786"/>
    <x v="31"/>
    <s v="Mill Operator "/>
    <s v="RSC/Q0101"/>
    <s v="Mill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787"/>
    <x v="31"/>
    <s v="Internal Mixer Operator "/>
    <s v="RSC/Q0201"/>
    <s v="Internal Mixer Operator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Yes"/>
    <m/>
    <x v="4"/>
    <s v="Yes"/>
    <d v="2017-08-23T00:00:00"/>
    <d v="2017-09-23T00:00:00"/>
    <s v="QP will be Rationalised"/>
  </r>
  <r>
    <n v="1788"/>
    <x v="31"/>
    <s v="Kneader Operator "/>
    <s v="RSC/Q0103"/>
    <s v="Kneader Operator 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89"/>
    <x v="31"/>
    <s v="Storage Assistant"/>
    <s v="RSC/Q0104"/>
    <s v="Storage Assistant"/>
    <n v="3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11"/>
    <m/>
    <m/>
    <m/>
    <m/>
  </r>
  <r>
    <n v="1790"/>
    <x v="31"/>
    <s v="Weighing Operator"/>
    <s v="RSC/Q0105"/>
    <s v="Weighing Operator"/>
    <n v="4"/>
    <m/>
    <m/>
    <m/>
    <n v="7"/>
    <m/>
    <n v="7"/>
    <n v="1"/>
    <s v="10th Class ,Preferably"/>
    <m/>
    <m/>
    <n v="30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791"/>
    <x v="31"/>
    <s v="Rubber/Bale cutter"/>
    <s v="RSC/Q0106"/>
    <s v="Rubber/Bale cutte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92"/>
    <x v="31"/>
    <s v="Carbon/Oil Charger Operator"/>
    <s v="RSC/Q0107"/>
    <s v="Carbon/Oil Charger Operator"/>
    <n v="4"/>
    <m/>
    <m/>
    <m/>
    <n v="7"/>
    <m/>
    <n v="7"/>
    <n v="1"/>
    <s v="10th Class /ITI, 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93"/>
    <x v="31"/>
    <s v="Material Handling and Storage Operator"/>
    <s v="RSC/Q0108"/>
    <s v="Material Handling and Storage Operator"/>
    <n v="4"/>
    <m/>
    <m/>
    <m/>
    <n v="8"/>
    <m/>
    <n v="8"/>
    <n v="2"/>
    <s v="10th Class /ITI, Preferably-18 years"/>
    <n v="140"/>
    <n v="210"/>
    <n v="350"/>
    <m/>
    <m/>
    <m/>
    <m/>
    <m/>
    <s v="Yes"/>
    <s v="Yes"/>
    <s v="I"/>
    <s v="A"/>
    <s v="Yes"/>
    <s v="Yes"/>
    <m/>
    <m/>
    <s v="Yes"/>
    <m/>
    <x v="4"/>
    <m/>
    <m/>
    <m/>
    <s v="Revised verion of this QP with 8 compulsory NOS &amp; 1 Optional NOS._x000a_This version is being used for PMKVY"/>
  </r>
  <r>
    <n v="1794"/>
    <x v="31"/>
    <s v="loading and Unloading Operator"/>
    <s v="RSC/Q0109"/>
    <s v="loading and Unloading Operator"/>
    <n v="4"/>
    <m/>
    <m/>
    <m/>
    <n v="7"/>
    <m/>
    <n v="7"/>
    <n v="1"/>
    <s v="10th Class 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795"/>
    <x v="31"/>
    <s v="Rubber Adhesive/Cement Mixing Operator"/>
    <s v="RSC/Q0110"/>
    <s v="Rubber Adhesive/Cement Mix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796"/>
    <x v="31"/>
    <s v="Mixing Supervisor"/>
    <s v="RSC/Q0111"/>
    <s v="Mixing Supervisor"/>
    <n v="5"/>
    <m/>
    <m/>
    <m/>
    <n v="7"/>
    <m/>
    <n v="7"/>
    <n v="1"/>
    <s v="12th Class/Diploma/ITI/Graduate, Desirable "/>
    <m/>
    <m/>
    <n v="300"/>
    <m/>
    <m/>
    <m/>
    <m/>
    <m/>
    <m/>
    <m/>
    <s v="I"/>
    <m/>
    <m/>
    <m/>
    <m/>
    <m/>
    <s v="No"/>
    <m/>
    <x v="11"/>
    <m/>
    <m/>
    <m/>
    <m/>
  </r>
  <r>
    <n v="1797"/>
    <x v="31"/>
    <s v="Continuous Curing Operator "/>
    <s v="RSC/Q0208"/>
    <s v="Continuous Curing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798"/>
    <x v="31"/>
    <s v="Pneumatic Tyre Molding Operator"/>
    <s v="RSC/Q0211"/>
    <s v="Pneumatic Tyre Molding Operator"/>
    <n v="4"/>
    <m/>
    <m/>
    <m/>
    <n v="7"/>
    <m/>
    <n v="7"/>
    <n v="1"/>
    <s v="10th Class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799"/>
    <x v="31"/>
    <s v="Compression Molding Operator "/>
    <s v="RSC/Q0205"/>
    <s v="Compression Molding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800"/>
    <x v="31"/>
    <s v="Transfer Molding Operator "/>
    <s v="RSC/Q0206"/>
    <s v="Transfer Molding Operator "/>
    <n v="4"/>
    <m/>
    <m/>
    <m/>
    <n v="7"/>
    <m/>
    <n v="7"/>
    <n v="1"/>
    <s v="10th Class ,Preferably- 18 Years"/>
    <n v="140"/>
    <n v="210"/>
    <n v="350"/>
    <m/>
    <m/>
    <m/>
    <m/>
    <m/>
    <s v="Yes"/>
    <m/>
    <s v="I"/>
    <m/>
    <m/>
    <m/>
    <m/>
    <m/>
    <s v="No"/>
    <m/>
    <x v="11"/>
    <m/>
    <m/>
    <m/>
    <m/>
  </r>
  <r>
    <n v="1801"/>
    <x v="31"/>
    <s v="Injection Molding Operator "/>
    <s v="RSC/Q0207"/>
    <s v="Injection Molding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802"/>
    <x v="31"/>
    <s v="Rotocuring Operator "/>
    <s v="RSC/Q0209"/>
    <s v="Rotocuring Operator "/>
    <n v="4"/>
    <m/>
    <m/>
    <m/>
    <n v="7"/>
    <m/>
    <n v="7"/>
    <n v="1"/>
    <s v="10th Clas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03"/>
    <x v="31"/>
    <s v="Autoclave Operator "/>
    <s v="RSC/Q0210"/>
    <s v="Autoclave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Yes"/>
    <m/>
    <x v="11"/>
    <m/>
    <m/>
    <m/>
    <m/>
  </r>
  <r>
    <n v="1804"/>
    <x v="31"/>
    <s v="Bladder Assembly Operator"/>
    <s v="RSC/Q0216"/>
    <s v="Bladder Assembly Operator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05"/>
    <x v="31"/>
    <s v="Tyre Pre Cure Preparation Operator"/>
    <s v="RSC/Q0202"/>
    <s v="Tyre Pre Cure Preparation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06"/>
    <x v="31"/>
    <s v="Tyre Post Cure Operator"/>
    <s v="RSC/Q0203"/>
    <s v="Tyre Post Cure Operator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07"/>
    <x v="31"/>
    <s v="Bladder Curing Operator"/>
    <s v="RSC/Q0204"/>
    <s v="Bladder Curing Operator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08"/>
    <x v="31"/>
    <s v="Mold Cleaning &amp; Inspection Operator"/>
    <s v="RSC/Q0212"/>
    <s v="Mold Cleaning &amp; Inspection Operator"/>
    <n v="4"/>
    <m/>
    <m/>
    <m/>
    <n v="6"/>
    <m/>
    <n v="6"/>
    <n v="1"/>
    <s v="10th Class/ITI, Desirable – 18 years"/>
    <m/>
    <m/>
    <n v="300"/>
    <m/>
    <m/>
    <m/>
    <m/>
    <m/>
    <m/>
    <m/>
    <s v="I"/>
    <m/>
    <m/>
    <m/>
    <m/>
    <m/>
    <s v="No"/>
    <m/>
    <x v="4"/>
    <m/>
    <m/>
    <m/>
    <m/>
  </r>
  <r>
    <n v="1809"/>
    <x v="31"/>
    <s v="Molding /Curing Supervisor"/>
    <s v="RSC/Q0213"/>
    <s v="Molding /Curing Supervisor"/>
    <n v="5"/>
    <m/>
    <m/>
    <m/>
    <n v="7"/>
    <m/>
    <n v="7"/>
    <n v="1"/>
    <s v="12th Class/Diploma/ITI/Graduate, Desirable "/>
    <m/>
    <m/>
    <n v="350"/>
    <m/>
    <m/>
    <m/>
    <m/>
    <m/>
    <m/>
    <m/>
    <s v="I"/>
    <m/>
    <m/>
    <m/>
    <m/>
    <m/>
    <s v="No"/>
    <m/>
    <x v="11"/>
    <m/>
    <m/>
    <m/>
    <m/>
  </r>
  <r>
    <n v="1810"/>
    <x v="31"/>
    <s v="Curing Chamber Operator "/>
    <s v="RSC/Q0214"/>
    <s v="Curing Chamber Operator 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11"/>
    <m/>
    <m/>
    <m/>
    <m/>
  </r>
  <r>
    <n v="1811"/>
    <x v="31"/>
    <s v="Mold Cleaning &amp; Inspection Operator (Latex)"/>
    <s v="RSC/Q0215"/>
    <s v="Mold Cleaning &amp; Inspection Operator (Latex)"/>
    <n v="4"/>
    <m/>
    <m/>
    <m/>
    <n v="6"/>
    <m/>
    <n v="6"/>
    <n v="1"/>
    <s v="10th Class/ITI, Prefreably- 18 years"/>
    <m/>
    <m/>
    <n v="300"/>
    <m/>
    <m/>
    <m/>
    <m/>
    <m/>
    <m/>
    <m/>
    <s v="I"/>
    <m/>
    <m/>
    <m/>
    <m/>
    <m/>
    <s v="No"/>
    <m/>
    <x v="4"/>
    <m/>
    <m/>
    <m/>
    <m/>
  </r>
  <r>
    <n v="1812"/>
    <x v="31"/>
    <s v="Lab Chemist - Incoming Raw Material Testing "/>
    <s v="RSC/Q0312"/>
    <s v="Lab Chemist - Incoming Raw Material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13"/>
    <x v="31"/>
    <s v="Lab Chemist - Batch Release Testing  "/>
    <s v="RSC/Q0313"/>
    <s v="Lab Chemist - Batch Release Testing 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14"/>
    <x v="31"/>
    <s v="Lab Chemist - Cured Compound Testing "/>
    <s v="RSC/Q0314"/>
    <s v="Lab Chemist - Cured Compound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15"/>
    <x v="31"/>
    <s v="Lab Chemist - Finished Product Testing "/>
    <s v="RSC/Q0315"/>
    <s v="Lab Chemist - Finished Product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11"/>
    <m/>
    <m/>
    <m/>
    <m/>
  </r>
  <r>
    <n v="1816"/>
    <x v="31"/>
    <s v="Lab Supervisor"/>
    <s v="RSC/Q0301"/>
    <s v="Lab Supervisor"/>
    <n v="5"/>
    <m/>
    <m/>
    <m/>
    <n v="7"/>
    <m/>
    <n v="7"/>
    <n v="1"/>
    <s v="Diploma/XII/Diploma/ITI, desirable"/>
    <m/>
    <m/>
    <n v="3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17"/>
    <x v="31"/>
    <s v="Lab Chemist (Latex)"/>
    <s v="RSC/Q0302"/>
    <s v="Lab Chemist (Latex)"/>
    <n v="5"/>
    <m/>
    <m/>
    <m/>
    <n v="5"/>
    <m/>
    <n v="5"/>
    <n v="1"/>
    <s v="Diploma"/>
    <m/>
    <m/>
    <n v="300"/>
    <m/>
    <m/>
    <m/>
    <m/>
    <m/>
    <m/>
    <m/>
    <s v="I"/>
    <m/>
    <m/>
    <m/>
    <m/>
    <m/>
    <s v="No"/>
    <m/>
    <x v="4"/>
    <m/>
    <m/>
    <m/>
    <m/>
  </r>
  <r>
    <n v="1818"/>
    <x v="31"/>
    <s v="Quality Control Inspector-Statistical Process Control "/>
    <s v="RSC/Q0416"/>
    <s v="Quality Control Inspector-Statistical Process Control "/>
    <n v="6"/>
    <m/>
    <m/>
    <m/>
    <n v="5"/>
    <m/>
    <n v="5"/>
    <n v="1"/>
    <s v="Graduate in Science, desirable "/>
    <m/>
    <m/>
    <n v="350"/>
    <m/>
    <m/>
    <m/>
    <m/>
    <m/>
    <m/>
    <m/>
    <s v="I"/>
    <m/>
    <m/>
    <m/>
    <m/>
    <m/>
    <s v="No"/>
    <m/>
    <x v="11"/>
    <m/>
    <m/>
    <m/>
    <m/>
  </r>
  <r>
    <n v="1819"/>
    <x v="31"/>
    <s v="Quality Control Inspector-Visual  Inspection "/>
    <s v="RSC/Q0417"/>
    <s v="Quality Control Inspector-Visual  Inspection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20"/>
    <x v="31"/>
    <s v="Quality Control Inspector-Dimension Check "/>
    <s v="RSC/Q0418"/>
    <s v="Quality Control Inspector-Dimension Check "/>
    <n v="4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21"/>
    <x v="31"/>
    <s v="QA Supervisor "/>
    <s v="RSC/Q0401"/>
    <s v="QA Supervisor "/>
    <n v="5"/>
    <m/>
    <m/>
    <m/>
    <n v="5"/>
    <m/>
    <n v="5"/>
    <n v="1"/>
    <s v="12th Class/Diploma/ITI/Graduate, Preferably"/>
    <m/>
    <m/>
    <n v="300"/>
    <m/>
    <m/>
    <m/>
    <m/>
    <m/>
    <m/>
    <m/>
    <s v="I"/>
    <m/>
    <m/>
    <m/>
    <m/>
    <m/>
    <s v="No"/>
    <m/>
    <x v="11"/>
    <m/>
    <m/>
    <m/>
    <m/>
  </r>
  <r>
    <n v="1822"/>
    <x v="31"/>
    <s v="QA Technician (Latex)"/>
    <s v="RSC/Q0402"/>
    <s v="QA Technician (Latex)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23"/>
    <x v="31"/>
    <s v="Radial Building Operator "/>
    <s v="RSC/Q0520"/>
    <s v="Radial Building Operator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824"/>
    <x v="31"/>
    <s v="Tyre Building Operator- Commercial Vehicles "/>
    <s v="RSC/Q0521"/>
    <s v="Tyre Building Operator- Commercial Vehicles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25"/>
    <x v="31"/>
    <s v="Tyre Building Operator -Passenger Vehicles "/>
    <s v="RSC/Q0519"/>
    <s v="Tyre Building Operator -Passenger Vehicles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2"/>
    <m/>
    <m/>
    <m/>
    <m/>
  </r>
  <r>
    <n v="1826"/>
    <x v="31"/>
    <s v="Bicycle/Rickshaw Tyre Building Operator-Mono Band"/>
    <s v="RSC/Q0501"/>
    <s v="Bicycle/Rickshaw Tyre Building Operator-Mono Band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Yes"/>
    <m/>
    <x v="4"/>
    <m/>
    <m/>
    <m/>
    <m/>
  </r>
  <r>
    <n v="1827"/>
    <x v="31"/>
    <s v="Bicycle/Rickshaw Tyre Building Operator-TBM"/>
    <s v="RSC/Q0502"/>
    <s v="Bicycle/Rickshaw Tyre Building Operator-TBM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m/>
    <m/>
    <m/>
    <m/>
  </r>
  <r>
    <n v="1828"/>
    <x v="31"/>
    <s v="Tyre Building Operator-Solid Tyres"/>
    <s v="RSC/Q0503"/>
    <s v="Tyre Building Operator-Solid Tyres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m/>
    <m/>
    <m/>
    <m/>
  </r>
  <r>
    <n v="1829"/>
    <x v="31"/>
    <s v="Tyre Building Operator - Off the Road Tyre"/>
    <s v="RSC/Q0504"/>
    <s v="Tyre Building Operator - Off the Road Tyre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30"/>
    <x v="31"/>
    <s v="Extruder Operator "/>
    <s v="RSC/Q0622"/>
    <s v="Extruder Operator 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831"/>
    <x v="31"/>
    <s v="Feed Extruder Operator "/>
    <s v="RSC/Q0623"/>
    <s v="Feed Extruder Operator "/>
    <n v="4"/>
    <m/>
    <m/>
    <m/>
    <n v="5"/>
    <m/>
    <n v="5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2"/>
    <x v="31"/>
    <s v="Pre and Post Extruder Operator "/>
    <s v="RSC/Q0626"/>
    <s v="Pre and Post Extruder Operator "/>
    <n v="4"/>
    <m/>
    <m/>
    <m/>
    <n v="6"/>
    <m/>
    <n v="6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3"/>
    <x v="31"/>
    <s v="Tube Extrusion Operator "/>
    <s v="RSC/Q0625"/>
    <s v="Tube Extrusion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34"/>
    <x v="31"/>
    <s v="Quality Control Inspector- Extrusion "/>
    <s v="RSC/Q0624"/>
    <s v="Quality Control Inspector- Extrusion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35"/>
    <x v="31"/>
    <s v="Extrusion Supervisor "/>
    <s v="RSC/Q0601"/>
    <s v="Extrusion Supervisor "/>
    <n v="5"/>
    <m/>
    <m/>
    <m/>
    <n v="7"/>
    <m/>
    <n v="7"/>
    <n v="1"/>
    <s v="12th Class/Diploma/ITI/Graduate in Science, Desirable "/>
    <m/>
    <m/>
    <n v="300"/>
    <m/>
    <m/>
    <m/>
    <m/>
    <m/>
    <m/>
    <m/>
    <s v="I"/>
    <m/>
    <m/>
    <m/>
    <m/>
    <m/>
    <s v="No"/>
    <m/>
    <x v="11"/>
    <m/>
    <m/>
    <m/>
    <m/>
  </r>
  <r>
    <n v="1836"/>
    <x v="31"/>
    <s v="Latex Thread Extrusion Operator"/>
    <s v="RSC/Q0602"/>
    <s v="Latex Thread Extrusion Oper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m/>
    <m/>
    <m/>
    <m/>
  </r>
  <r>
    <n v="1837"/>
    <x v="31"/>
    <s v="Calendering  Operator "/>
    <s v="RSC/Q0727"/>
    <s v="Calendering  Operator "/>
    <n v="4"/>
    <m/>
    <m/>
    <m/>
    <n v="5"/>
    <m/>
    <n v="5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38"/>
    <x v="31"/>
    <s v="Operator-Textile Coating "/>
    <s v="RSC/Q0728"/>
    <s v="Operator-Textile Coating "/>
    <n v="4"/>
    <m/>
    <m/>
    <m/>
    <n v="7"/>
    <m/>
    <n v="7"/>
    <n v="1"/>
    <s v="10th Class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9"/>
    <x v="31"/>
    <s v="Pre and Post Calendering Operator "/>
    <s v="RSC/Q0729"/>
    <s v="Pre and Post Calendering Operator "/>
    <n v="4"/>
    <m/>
    <m/>
    <m/>
    <n v="6"/>
    <m/>
    <n v="6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0"/>
    <x v="31"/>
    <s v="Quality Control Inspector -Calendering "/>
    <s v="RSC/Q0730"/>
    <s v="Quality Control Inspector -Calendering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41"/>
    <x v="31"/>
    <s v="Calendaring Supervisor"/>
    <s v="RSC/Q0701"/>
    <s v="Calendaring Supervisor"/>
    <n v="5"/>
    <m/>
    <m/>
    <m/>
    <n v="7"/>
    <m/>
    <n v="7"/>
    <n v="1"/>
    <s v="12th Class/Diploma/ITI/Graduate in Science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2"/>
    <x v="31"/>
    <s v="Junior Rubber Technician / Technical Assistant"/>
    <s v="RSC/Q0831"/>
    <s v="Junior Rubber Technician / Technical Assistant"/>
    <n v="3"/>
    <m/>
    <m/>
    <m/>
    <n v="3"/>
    <m/>
    <n v="3"/>
    <n v="1"/>
    <s v="Class VII"/>
    <n v="140"/>
    <n v="210"/>
    <n v="350"/>
    <m/>
    <m/>
    <m/>
    <m/>
    <m/>
    <s v="Yes"/>
    <s v="Yes"/>
    <s v="I"/>
    <s v="A"/>
    <s v="Yes"/>
    <s v="Yes"/>
    <m/>
    <m/>
    <s v="Yes"/>
    <m/>
    <x v="4"/>
    <m/>
    <m/>
    <m/>
    <m/>
  </r>
  <r>
    <n v="1843"/>
    <x v="31"/>
    <s v="Senior Rubber Technician"/>
    <s v="RSC/Q0832"/>
    <s v="Senior Rubber Technician"/>
    <n v="6"/>
    <m/>
    <m/>
    <m/>
    <n v="3"/>
    <m/>
    <n v="3"/>
    <n v="1"/>
    <s v="12th Class/ITI Diploma, Preferably"/>
    <m/>
    <m/>
    <n v="350"/>
    <m/>
    <m/>
    <m/>
    <m/>
    <m/>
    <m/>
    <m/>
    <s v="I"/>
    <m/>
    <m/>
    <m/>
    <m/>
    <m/>
    <s v="No"/>
    <m/>
    <x v="11"/>
    <m/>
    <m/>
    <m/>
    <m/>
  </r>
  <r>
    <n v="1844"/>
    <x v="31"/>
    <s v="Dip Solution Preparation Operator"/>
    <s v="RSC/Q1001"/>
    <s v="Dip Solution Preparation Operator"/>
    <n v="4"/>
    <m/>
    <m/>
    <m/>
    <n v="6"/>
    <m/>
    <n v="6"/>
    <n v="1"/>
    <s v="10th Class/ITI, Preferably"/>
    <m/>
    <m/>
    <n v="2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45"/>
    <x v="31"/>
    <s v="Synthetic Cord Dipping Operator"/>
    <s v="RSC/Q1002"/>
    <s v="Synthetic Cord Dipp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846"/>
    <x v="31"/>
    <s v="Creel Room Operator"/>
    <s v="RSC/Q1003"/>
    <s v="Creel Room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7"/>
    <x v="31"/>
    <s v="Ply Cutting Operator"/>
    <s v="RSC/Q1101"/>
    <s v="Ply Cutting Oper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48"/>
    <x v="31"/>
    <s v="Wire Cutting Operator"/>
    <s v="RSC/Q1102"/>
    <s v="Wire Cutting Operator"/>
    <n v="4"/>
    <m/>
    <m/>
    <m/>
    <n v="7"/>
    <m/>
    <n v="7"/>
    <n v="1"/>
    <s v="10th Class/ITI, Preferably"/>
    <m/>
    <m/>
    <n v="300"/>
    <m/>
    <m/>
    <m/>
    <m/>
    <m/>
    <m/>
    <m/>
    <s v="I"/>
    <m/>
    <m/>
    <m/>
    <m/>
    <m/>
    <s v="No"/>
    <m/>
    <x v="4"/>
    <m/>
    <m/>
    <m/>
    <m/>
  </r>
  <r>
    <n v="1849"/>
    <x v="31"/>
    <s v="Slitting Operator"/>
    <s v="RSC/Q1103"/>
    <s v="Slitting Operator"/>
    <n v="4"/>
    <m/>
    <m/>
    <m/>
    <n v="7"/>
    <m/>
    <n v="7"/>
    <n v="1"/>
    <s v="10th Class ,Preferably, ITI-18 Years"/>
    <m/>
    <m/>
    <n v="300"/>
    <m/>
    <m/>
    <m/>
    <m/>
    <m/>
    <m/>
    <m/>
    <s v="I"/>
    <m/>
    <m/>
    <m/>
    <m/>
    <m/>
    <s v="No"/>
    <m/>
    <x v="11"/>
    <m/>
    <m/>
    <m/>
    <m/>
  </r>
  <r>
    <n v="1850"/>
    <x v="31"/>
    <s v="Bead Room Operator"/>
    <s v="RSC/Q1104"/>
    <s v="Bead Room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4"/>
    <m/>
    <m/>
    <m/>
    <m/>
  </r>
  <r>
    <n v="1851"/>
    <x v="31"/>
    <s v="Stock/Component/Bead Preparation Supervisor"/>
    <s v="RSC/Q1105"/>
    <s v="Stock/Component/Bead Preparation Supervisor"/>
    <n v="5"/>
    <m/>
    <m/>
    <m/>
    <n v="5"/>
    <m/>
    <n v="5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52"/>
    <x v="31"/>
    <s v="Building Operator-Hoses "/>
    <s v="RSC/Q1201"/>
    <s v="Building Operator-Hoses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3"/>
    <x v="31"/>
    <s v="Building Operator-Conveyor Belts"/>
    <s v="RSC/Q1202"/>
    <s v="Building Operator-Conveyor Belt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4"/>
    <x v="31"/>
    <s v="Building Operator-V belts for Transmission "/>
    <s v="RSC/Q1203"/>
    <s v="Building Operator-V belts for Transmission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5"/>
    <x v="31"/>
    <s v="Building Operator-Cables"/>
    <s v="RSC/Q1204"/>
    <s v="Building Operator-Cable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6"/>
    <x v="31"/>
    <s v="Building Operator-Footwear"/>
    <s v="RSC/Q1205"/>
    <s v="Building Operator-Footwea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7"/>
    <x v="31"/>
    <s v="Building Operator-Rubber to Metal Bonding"/>
    <s v="RSC/Q1206"/>
    <s v="Building Operator-Rubber to Metal Bonding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8"/>
    <x v="31"/>
    <s v="Building Operator-Sports Goods"/>
    <s v="RSC/Q1207"/>
    <s v="Building Operator-Sports Good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9"/>
    <x v="31"/>
    <s v="Building Operator-Rubber Roller"/>
    <s v="RSC/Q1208"/>
    <s v="Building Operator-Rubber Rolle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60"/>
    <x v="31"/>
    <s v="Tube Cutting Operator"/>
    <s v="RSC/Q1301"/>
    <s v="Tube Cutting Operator"/>
    <n v="4"/>
    <m/>
    <m/>
    <m/>
    <n v="7"/>
    <m/>
    <n v="7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1"/>
    <x v="31"/>
    <s v="Valve Applicator"/>
    <s v="RSC/Q1302"/>
    <s v="Valve Applic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62"/>
    <x v="31"/>
    <s v="Tube Splicing Operator"/>
    <s v="RSC/Q1303"/>
    <s v="Tube Splicing Operator"/>
    <n v="4"/>
    <m/>
    <m/>
    <m/>
    <n v="7"/>
    <m/>
    <n v="7"/>
    <n v="1"/>
    <s v="10th Class ,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63"/>
    <x v="31"/>
    <s v="Tube Curing Operator"/>
    <s v="RSC/Q1304"/>
    <s v="Tube Curing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4"/>
    <x v="31"/>
    <s v="Tube Mandreling Operator"/>
    <s v="RSC/Q1401"/>
    <s v="Tube Mandreling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5"/>
    <x v="31"/>
    <s v="Tube De-manderelling Operator"/>
    <s v="RSC/Q1402"/>
    <s v="Tube De-manderelling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6"/>
    <x v="31"/>
    <s v="Tube Joint Preparation/Curing operator"/>
    <s v="RSC/Q1403"/>
    <s v="Tube Joint Preparation/Curing operator"/>
    <n v="4"/>
    <m/>
    <m/>
    <m/>
    <n v="7"/>
    <m/>
    <n v="7"/>
    <n v="1"/>
    <s v="10th Class/ITI, Preferably-18 Years"/>
    <m/>
    <m/>
    <n v="3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7"/>
    <x v="31"/>
    <s v="Finishing Operator (Tyre)"/>
    <s v="RSC/Q1501"/>
    <s v="Finishing Operator (Tyre)"/>
    <n v="4"/>
    <m/>
    <m/>
    <m/>
    <n v="6"/>
    <m/>
    <n v="6"/>
    <n v="1"/>
    <s v="10th Class /ITI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868"/>
    <x v="31"/>
    <s v="Finishing Operator (Non Tyre)"/>
    <s v="RSC/Q1502"/>
    <s v="Finishing Operator (Non Tyre)"/>
    <n v="4"/>
    <m/>
    <m/>
    <m/>
    <n v="5"/>
    <m/>
    <n v="5"/>
    <n v="1"/>
    <s v="10th Class /ITI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9"/>
    <x v="31"/>
    <s v="Finishing Supervisor"/>
    <s v="RSC/Q1503"/>
    <s v="Finishing Supervisor"/>
    <n v="5"/>
    <m/>
    <m/>
    <m/>
    <n v="7"/>
    <m/>
    <n v="7"/>
    <n v="1"/>
    <s v="12th Class/Diploma/ITI/Graduate in Science, Preferably"/>
    <m/>
    <m/>
    <n v="300"/>
    <m/>
    <m/>
    <m/>
    <m/>
    <m/>
    <m/>
    <m/>
    <s v="I"/>
    <m/>
    <m/>
    <m/>
    <m/>
    <m/>
    <s v="No"/>
    <m/>
    <x v="11"/>
    <m/>
    <m/>
    <m/>
    <m/>
  </r>
  <r>
    <n v="1870"/>
    <x v="31"/>
    <s v="Finishing Operator (Latex)"/>
    <s v="RSC/Q1504"/>
    <s v="Finishing Operator (Latex)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1"/>
    <x v="31"/>
    <s v="Packaging Operator"/>
    <s v="RSC/Q1601"/>
    <s v="Packaging Operator"/>
    <n v="4"/>
    <m/>
    <m/>
    <m/>
    <n v="6"/>
    <m/>
    <n v="6"/>
    <n v="1"/>
    <s v="10th Class /ITI"/>
    <m/>
    <m/>
    <n v="2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2"/>
    <x v="31"/>
    <s v="Storage Operator"/>
    <s v="RSC/Q1602"/>
    <s v="Storage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73"/>
    <x v="31"/>
    <s v="Dispatch Operator"/>
    <s v="RSC/Q1603"/>
    <s v="Dispatch Operator"/>
    <n v="4"/>
    <m/>
    <m/>
    <m/>
    <n v="6"/>
    <m/>
    <n v="6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74"/>
    <x v="31"/>
    <s v="Rubber Product Assembler "/>
    <s v="RSC/Q1604"/>
    <s v="Rubber Product Assembler "/>
    <n v="3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75"/>
    <x v="31"/>
    <s v="Warehouse Supervisor"/>
    <s v="RSC/Q1605"/>
    <s v="Warehouse Supervisor"/>
    <n v="5"/>
    <m/>
    <m/>
    <m/>
    <n v="6"/>
    <m/>
    <n v="6"/>
    <n v="1"/>
    <s v="Diploma (Any, Engineering, Arts, Commerce)"/>
    <m/>
    <m/>
    <n v="250"/>
    <m/>
    <m/>
    <m/>
    <m/>
    <m/>
    <m/>
    <m/>
    <s v="I"/>
    <m/>
    <m/>
    <m/>
    <m/>
    <m/>
    <s v="No"/>
    <m/>
    <x v="11"/>
    <m/>
    <m/>
    <m/>
    <m/>
  </r>
  <r>
    <n v="1876"/>
    <x v="31"/>
    <s v="Sorting/Packing Operator (Latex)"/>
    <s v="RSC/Q1606"/>
    <s v="Sorting/Packing Operator (Latex)"/>
    <n v="4"/>
    <m/>
    <m/>
    <m/>
    <n v="5"/>
    <m/>
    <n v="5"/>
    <n v="1"/>
    <s v="10th Class/ITI, Preferably-18 years"/>
    <m/>
    <m/>
    <n v="250"/>
    <m/>
    <m/>
    <m/>
    <m/>
    <m/>
    <m/>
    <m/>
    <s v="I"/>
    <m/>
    <m/>
    <m/>
    <m/>
    <m/>
    <s v="No"/>
    <m/>
    <x v="4"/>
    <m/>
    <m/>
    <m/>
    <m/>
  </r>
  <r>
    <n v="1877"/>
    <x v="31"/>
    <s v="Foam Wrapping Operator"/>
    <s v="RSC/Q1607"/>
    <s v="Foam Wrapping Operator"/>
    <n v="4"/>
    <m/>
    <m/>
    <m/>
    <n v="7"/>
    <m/>
    <n v="7"/>
    <n v="1"/>
    <s v="10th Class /ITI"/>
    <m/>
    <m/>
    <n v="300"/>
    <m/>
    <m/>
    <m/>
    <m/>
    <m/>
    <m/>
    <m/>
    <s v="I"/>
    <m/>
    <m/>
    <m/>
    <m/>
    <m/>
    <s v="No"/>
    <m/>
    <x v="4"/>
    <m/>
    <m/>
    <m/>
    <m/>
  </r>
  <r>
    <n v="1878"/>
    <x v="31"/>
    <s v="Emulsion Maker"/>
    <s v="RSC/Q1701"/>
    <s v="Emulsion Mak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9"/>
    <x v="31"/>
    <s v="Latex Compounder"/>
    <s v="RSC/Q1702"/>
    <s v="Latex Compound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80"/>
    <x v="31"/>
    <s v="Latex Compounding Supervisor"/>
    <s v="RSC/Q1703"/>
    <s v="Latex Compounding Supervisor"/>
    <n v="5"/>
    <m/>
    <m/>
    <m/>
    <n v="5"/>
    <m/>
    <n v="5"/>
    <n v="1"/>
    <s v="Diploma/XII/Diploma/ITI, desirable"/>
    <m/>
    <m/>
    <n v="250"/>
    <m/>
    <m/>
    <m/>
    <m/>
    <m/>
    <m/>
    <m/>
    <s v="I"/>
    <m/>
    <m/>
    <m/>
    <m/>
    <m/>
    <s v="No"/>
    <m/>
    <x v="11"/>
    <m/>
    <m/>
    <m/>
    <m/>
  </r>
  <r>
    <n v="1881"/>
    <x v="31"/>
    <s v="Dispersion Maker"/>
    <s v="RSC/Q1704"/>
    <s v="Dispersion Mak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82"/>
    <x v="31"/>
    <s v="Planetary Mixer Operator"/>
    <s v="RSC/Q1705"/>
    <s v="Planetary Mixer Operato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83"/>
    <x v="31"/>
    <s v="Continuous Foaming Machine Operator"/>
    <s v="RSC/Q1706"/>
    <s v="Continuous Foaming Machine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84"/>
    <x v="31"/>
    <s v="Coagulant Bath Operator"/>
    <s v="RSC/Q1707"/>
    <s v="Coagulant Bath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85"/>
    <x v="31"/>
    <s v="Dipping Plant Operator"/>
    <s v="RSC/Q1801"/>
    <s v="Dipping Plant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4"/>
    <m/>
    <m/>
    <m/>
    <m/>
  </r>
  <r>
    <n v="1886"/>
    <x v="31"/>
    <s v="Stripping Unit Operator"/>
    <s v="RSC/Q1802"/>
    <s v="Stripping Unit Operator"/>
    <n v="4"/>
    <m/>
    <m/>
    <m/>
    <n v="7"/>
    <m/>
    <n v="7"/>
    <n v="1"/>
    <s v="10th Class ,Preferably, ITI– 18 Years"/>
    <m/>
    <m/>
    <n v="300"/>
    <m/>
    <m/>
    <m/>
    <m/>
    <m/>
    <m/>
    <m/>
    <s v="I"/>
    <m/>
    <m/>
    <m/>
    <m/>
    <m/>
    <s v="No"/>
    <m/>
    <x v="11"/>
    <m/>
    <m/>
    <m/>
    <m/>
  </r>
  <r>
    <n v="1887"/>
    <x v="31"/>
    <s v="Tyre Casing Inspection Operator"/>
    <s v="RSC/Q1901"/>
    <s v="Tyre Casing Inspection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88"/>
    <x v="31"/>
    <s v="Tyre Casing Buffing Operator "/>
    <s v="RSC/Q1902"/>
    <s v="Tyre Casing Buffing Operator "/>
    <n v="4"/>
    <m/>
    <m/>
    <m/>
    <n v="6"/>
    <m/>
    <n v="6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89"/>
    <x v="31"/>
    <s v="Tyre Tread Preparation and Building Operator"/>
    <s v="RSC/Q1903"/>
    <s v="Tyre Tread Preparation and Building Operator"/>
    <n v="4"/>
    <m/>
    <m/>
    <m/>
    <n v="6"/>
    <m/>
    <n v="6"/>
    <n v="1"/>
    <s v="10th Class /ITI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90"/>
    <x v="31"/>
    <s v="Retreaded Tyre Curing Operator"/>
    <s v="RSC/Q1904"/>
    <s v="Retreaded Tyre Curing Operator"/>
    <n v="4"/>
    <m/>
    <m/>
    <m/>
    <n v="7"/>
    <m/>
    <n v="7"/>
    <n v="1"/>
    <s v="10th Class ,Preferably– 18 Years"/>
    <m/>
    <m/>
    <n v="300"/>
    <m/>
    <m/>
    <m/>
    <m/>
    <m/>
    <m/>
    <m/>
    <s v="I"/>
    <m/>
    <m/>
    <m/>
    <m/>
    <m/>
    <s v="No"/>
    <m/>
    <x v="11"/>
    <m/>
    <m/>
    <m/>
    <m/>
  </r>
  <r>
    <n v="1891"/>
    <x v="31"/>
    <s v="Final Inspection Operator (Retreaded Tyre)"/>
    <s v="RSC/Q1905"/>
    <s v="Final Inspection Operator (Retreaded Tyre)"/>
    <n v="4"/>
    <m/>
    <m/>
    <m/>
    <n v="6"/>
    <m/>
    <n v="6"/>
    <n v="1"/>
    <s v="10th Class ,Preferably-18 years"/>
    <m/>
    <m/>
    <n v="300"/>
    <m/>
    <m/>
    <m/>
    <m/>
    <m/>
    <m/>
    <m/>
    <s v="I"/>
    <m/>
    <m/>
    <m/>
    <m/>
    <m/>
    <s v="No"/>
    <m/>
    <x v="11"/>
    <m/>
    <m/>
    <m/>
    <m/>
  </r>
  <r>
    <n v="1892"/>
    <x v="31"/>
    <s v="Tyre Fitter"/>
    <s v="RSC/Q2001"/>
    <s v="Tyre Fitter"/>
    <n v="4"/>
    <m/>
    <m/>
    <m/>
    <n v="7"/>
    <m/>
    <n v="7"/>
    <n v="1"/>
    <s v="10th Class ,Preferably"/>
    <m/>
    <m/>
    <n v="350"/>
    <m/>
    <m/>
    <m/>
    <m/>
    <m/>
    <m/>
    <s v="Yes"/>
    <s v="I"/>
    <m/>
    <m/>
    <m/>
    <m/>
    <m/>
    <s v="No"/>
    <m/>
    <x v="4"/>
    <s v="Yes"/>
    <d v="2017-08-23T00:00:00"/>
    <d v="2017-11-23T00:00:00"/>
    <s v="QP will be Rationalised"/>
  </r>
  <r>
    <n v="1893"/>
    <x v="31"/>
    <s v="Tyre/Tube Repair Operator"/>
    <s v="RSC/Q2002"/>
    <s v="Tyre/Tube Repair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94"/>
    <x v="31"/>
    <s v="Tyre Wheel Balancing Operator"/>
    <s v="RSC/Q2003"/>
    <s v="Tyre Wheel Balancing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m/>
    <m/>
    <m/>
    <m/>
  </r>
  <r>
    <n v="1895"/>
    <x v="31"/>
    <s v="Tyre Inflator"/>
    <s v="RSC/Q2004"/>
    <s v="Tyre Inflator"/>
    <n v="4"/>
    <m/>
    <m/>
    <m/>
    <n v="7"/>
    <m/>
    <n v="7"/>
    <n v="1"/>
    <s v="10th Class ,Preferably"/>
    <m/>
    <m/>
    <n v="30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96"/>
    <x v="31"/>
    <s v="Autoclave Operator – Rubber Reclaim"/>
    <s v="RSC/Q2101"/>
    <s v="Autoclave Operator – Rubber Reclaim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97"/>
    <x v="31"/>
    <s v="Cracker Operator"/>
    <s v="RSC/Q2102"/>
    <s v="Cracker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98"/>
    <x v="31"/>
    <s v="Grinding Operator"/>
    <s v="RSC/Q2103"/>
    <s v="Grind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99"/>
    <x v="31"/>
    <s v="Pre-refining Operator"/>
    <s v="RSC/Q2104"/>
    <s v="Pre-refining Operator"/>
    <n v="4"/>
    <m/>
    <m/>
    <m/>
    <n v="5"/>
    <m/>
    <n v="5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900"/>
    <x v="31"/>
    <s v="Refining Operator"/>
    <s v="RSC/Q2105"/>
    <s v="Refin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901"/>
    <x v="31"/>
    <s v="Straining Operator"/>
    <s v="RSC/Q2106"/>
    <s v="Straining Operator"/>
    <n v="4"/>
    <m/>
    <m/>
    <m/>
    <n v="5"/>
    <m/>
    <n v="5"/>
    <n v="1"/>
    <s v="10th Class ,Preferably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902"/>
    <x v="31"/>
    <s v="Rubber Nursery Manager"/>
    <s v="RSC/Q6001"/>
    <s v="Rubber Nursery Manager"/>
    <n v="6"/>
    <m/>
    <m/>
    <m/>
    <n v="5"/>
    <m/>
    <n v="5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03"/>
    <x v="31"/>
    <s v="Rubber Nursery Supervisor"/>
    <s v="RSC/Q6002"/>
    <s v="Rubber Nursery Supervisor"/>
    <n v="5"/>
    <m/>
    <m/>
    <m/>
    <n v="5"/>
    <m/>
    <n v="5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04"/>
    <x v="31"/>
    <s v="Rubber Nursery Office Assistant"/>
    <s v="RSC/Q6003"/>
    <s v="Rubber Nursery Office Assistant"/>
    <n v="4"/>
    <m/>
    <m/>
    <m/>
    <n v="3"/>
    <m/>
    <n v="3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05"/>
    <x v="31"/>
    <s v="Rubber Nursery Worker - Budder"/>
    <s v="RSC/Q6004"/>
    <s v="Rubber Nursery Worker - Budder"/>
    <n v="4"/>
    <m/>
    <m/>
    <m/>
    <n v="3"/>
    <m/>
    <n v="3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06"/>
    <x v="31"/>
    <s v="Rubber Nursery Worker - General "/>
    <s v="RSC/Q6005"/>
    <s v="Rubber Nursery Worker - General "/>
    <n v="4"/>
    <m/>
    <m/>
    <m/>
    <n v="3"/>
    <m/>
    <n v="3"/>
    <n v="1"/>
    <s v="10th Class ,Preferably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1907"/>
    <x v="31"/>
    <s v="General Worker - CENEX"/>
    <s v="RSC/Q6101"/>
    <s v="General Worker - CENEX"/>
    <n v="3"/>
    <m/>
    <m/>
    <m/>
    <n v="3"/>
    <m/>
    <n v="3"/>
    <n v="1"/>
    <s v="8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08"/>
    <x v="31"/>
    <s v="General Worker - RSS Trading"/>
    <s v="RSC/Q6102"/>
    <s v="General Worker - RSS Trading"/>
    <n v="3"/>
    <m/>
    <m/>
    <m/>
    <n v="2"/>
    <m/>
    <n v="2"/>
    <n v="1"/>
    <s v="8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09"/>
    <x v="31"/>
    <s v="Latex Harvest Technician (Tapper)"/>
    <s v="RSC/Q6103"/>
    <s v="Latex Harvest Technician (Tapper)"/>
    <n v="4"/>
    <m/>
    <m/>
    <m/>
    <n v="3"/>
    <m/>
    <n v="3"/>
    <n v="1"/>
    <s v="10th Class ,Preferably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10"/>
    <x v="31"/>
    <s v="Storage assistant - RSS Trading"/>
    <s v="RSC/Q6104"/>
    <s v="Storage assistant - RSS Trading"/>
    <n v="4"/>
    <m/>
    <m/>
    <m/>
    <n v="4"/>
    <m/>
    <n v="4"/>
    <n v="1"/>
    <s v="10th Class ,Preferably"/>
    <m/>
    <m/>
    <n v="200"/>
    <m/>
    <m/>
    <m/>
    <m/>
    <m/>
    <m/>
    <m/>
    <s v="II"/>
    <m/>
    <m/>
    <m/>
    <m/>
    <m/>
    <s v="No"/>
    <m/>
    <x v="11"/>
    <m/>
    <m/>
    <m/>
    <m/>
  </r>
  <r>
    <n v="1911"/>
    <x v="31"/>
    <s v="Rubber Plantation Manager"/>
    <s v="RSC/Q6105"/>
    <s v="Rubber Plantation Manager"/>
    <n v="6"/>
    <m/>
    <m/>
    <m/>
    <n v="7"/>
    <m/>
    <n v="7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12"/>
    <x v="31"/>
    <s v="Rubber Plantation Supervisor"/>
    <s v="RSC/Q6106"/>
    <s v="Rubber Plantation Supervisor"/>
    <n v="5"/>
    <m/>
    <m/>
    <m/>
    <n v="4"/>
    <m/>
    <n v="4"/>
    <n v="1"/>
    <s v="Diploma - Preferred"/>
    <m/>
    <m/>
    <n v="350"/>
    <m/>
    <m/>
    <m/>
    <m/>
    <m/>
    <m/>
    <m/>
    <s v="II"/>
    <m/>
    <m/>
    <m/>
    <m/>
    <m/>
    <s v="No"/>
    <m/>
    <x v="11"/>
    <m/>
    <m/>
    <m/>
    <m/>
  </r>
  <r>
    <n v="1913"/>
    <x v="31"/>
    <s v="General Worker - Rubber Plantation"/>
    <s v="RSC/Q6107"/>
    <s v="General Worker - Rubber Plantation"/>
    <n v="4"/>
    <m/>
    <m/>
    <m/>
    <n v="3"/>
    <m/>
    <n v="3"/>
    <n v="1"/>
    <s v="High School Education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1914"/>
    <x v="31"/>
    <s v="Field Assistant - Latex Harvest"/>
    <s v="RSC/Q6108"/>
    <s v="Field Assistant - Latex Harvest"/>
    <n v="4"/>
    <m/>
    <m/>
    <m/>
    <n v="3"/>
    <m/>
    <n v="3"/>
    <n v="1"/>
    <s v="12th Class, Prefreably"/>
    <m/>
    <m/>
    <n v="200"/>
    <m/>
    <m/>
    <m/>
    <m/>
    <m/>
    <m/>
    <m/>
    <s v="II"/>
    <m/>
    <m/>
    <m/>
    <m/>
    <m/>
    <s v="No"/>
    <m/>
    <x v="11"/>
    <m/>
    <m/>
    <m/>
    <m/>
  </r>
  <r>
    <n v="1915"/>
    <x v="31"/>
    <s v="Field Supervisor - Latex Harvest "/>
    <s v="RSC/Q6109"/>
    <s v="Field Supervisor - Latex Harvest "/>
    <n v="5"/>
    <m/>
    <m/>
    <m/>
    <n v="4"/>
    <m/>
    <n v="4"/>
    <n v="1"/>
    <s v="Diploma in Agriculture - Preferred"/>
    <m/>
    <m/>
    <n v="200"/>
    <m/>
    <m/>
    <m/>
    <m/>
    <m/>
    <m/>
    <m/>
    <s v="II"/>
    <m/>
    <m/>
    <m/>
    <m/>
    <m/>
    <s v="No"/>
    <m/>
    <x v="11"/>
    <m/>
    <m/>
    <m/>
    <m/>
  </r>
  <r>
    <n v="1916"/>
    <x v="31"/>
    <s v="Manager - Production (CENEX)"/>
    <s v="RSC/Q6110"/>
    <s v="Manager - Production (CENEX)"/>
    <n v="6"/>
    <m/>
    <m/>
    <m/>
    <n v="7"/>
    <m/>
    <n v="7"/>
    <n v="1"/>
    <s v="Graduation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17"/>
    <x v="31"/>
    <s v="Supervisor - CENEX"/>
    <s v="RSC/Q6111"/>
    <s v="Supervisor - CENEX"/>
    <n v="5"/>
    <m/>
    <m/>
    <m/>
    <n v="7"/>
    <m/>
    <n v="7"/>
    <n v="1"/>
    <s v="Diploma - Preferred"/>
    <m/>
    <m/>
    <n v="300"/>
    <m/>
    <m/>
    <m/>
    <m/>
    <m/>
    <m/>
    <m/>
    <s v="II"/>
    <m/>
    <m/>
    <m/>
    <m/>
    <m/>
    <s v="No"/>
    <m/>
    <x v="11"/>
    <m/>
    <m/>
    <m/>
    <m/>
  </r>
  <r>
    <n v="1918"/>
    <x v="31"/>
    <s v="Factory Manager - TSR"/>
    <s v="RSC/Q6112"/>
    <s v="Factory Manager - TSR"/>
    <n v="6"/>
    <m/>
    <m/>
    <m/>
    <n v="7"/>
    <m/>
    <n v="7"/>
    <n v="1"/>
    <s v="Degree in Chemical / Mechanical Engineering - desirable"/>
    <m/>
    <m/>
    <n v="300"/>
    <m/>
    <m/>
    <m/>
    <m/>
    <m/>
    <m/>
    <m/>
    <s v="II"/>
    <m/>
    <m/>
    <m/>
    <m/>
    <m/>
    <s v="No"/>
    <m/>
    <x v="11"/>
    <m/>
    <m/>
    <m/>
    <m/>
  </r>
  <r>
    <n v="1919"/>
    <x v="31"/>
    <s v="Supervisor -  TSR"/>
    <s v="RSC/Q6113"/>
    <s v="Supervisor -  TSR"/>
    <n v="5"/>
    <m/>
    <m/>
    <m/>
    <n v="4"/>
    <m/>
    <n v="4"/>
    <n v="1"/>
    <s v="Diploma - Preferred"/>
    <m/>
    <m/>
    <n v="300"/>
    <m/>
    <m/>
    <m/>
    <m/>
    <m/>
    <m/>
    <m/>
    <s v="II"/>
    <m/>
    <m/>
    <m/>
    <m/>
    <m/>
    <s v="No"/>
    <m/>
    <x v="11"/>
    <m/>
    <m/>
    <m/>
    <m/>
  </r>
  <r>
    <n v="1920"/>
    <x v="31"/>
    <s v="Processing Assistants - TSR"/>
    <s v="RSC/Q6114"/>
    <s v="Processing Assistants - TSR"/>
    <n v="3"/>
    <m/>
    <m/>
    <m/>
    <n v="3"/>
    <m/>
    <n v="3"/>
    <n v="1"/>
    <s v="12th Class, Prefreably"/>
    <m/>
    <m/>
    <n v="350"/>
    <m/>
    <m/>
    <m/>
    <m/>
    <m/>
    <m/>
    <m/>
    <s v="II"/>
    <m/>
    <m/>
    <m/>
    <m/>
    <m/>
    <s v="No"/>
    <m/>
    <x v="11"/>
    <m/>
    <m/>
    <m/>
    <m/>
  </r>
  <r>
    <n v="1921"/>
    <x v="31"/>
    <s v="Manager - Rubber sheeting"/>
    <s v="RSC/Q6115"/>
    <s v="Manager - Rubber sheeting"/>
    <n v="6"/>
    <m/>
    <m/>
    <m/>
    <n v="5"/>
    <m/>
    <n v="5"/>
    <n v="1"/>
    <s v="Diploma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22"/>
    <x v="31"/>
    <s v="Processing Supervisor - Rubber sheeting"/>
    <s v="RSC/Q6116"/>
    <s v="Processing Supervisor - Rubber sheeting"/>
    <n v="5"/>
    <m/>
    <m/>
    <m/>
    <n v="7"/>
    <m/>
    <n v="7"/>
    <n v="1"/>
    <s v="ITI/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23"/>
    <x v="31"/>
    <s v="Processing Technician - Rubber sheeting"/>
    <s v="RSC/Q6117"/>
    <s v="Processing Technician - Rubber sheeting"/>
    <n v="4"/>
    <m/>
    <m/>
    <m/>
    <n v="5"/>
    <m/>
    <n v="5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24"/>
    <x v="31"/>
    <s v="Grader (RSS Trading)"/>
    <s v="RSC/Q6118"/>
    <s v="Grader (RSS Trading)"/>
    <n v="4"/>
    <m/>
    <m/>
    <m/>
    <n v="3"/>
    <m/>
    <n v="3"/>
    <n v="1"/>
    <s v="ITI/Diploma - Desirable "/>
    <m/>
    <m/>
    <n v="250"/>
    <m/>
    <m/>
    <m/>
    <m/>
    <m/>
    <m/>
    <m/>
    <s v="II"/>
    <m/>
    <m/>
    <m/>
    <m/>
    <m/>
    <s v="No"/>
    <m/>
    <x v="11"/>
    <m/>
    <m/>
    <m/>
    <m/>
  </r>
  <r>
    <n v="1925"/>
    <x v="31"/>
    <s v="Laboratory Assistant / Chemist"/>
    <s v="RSC/Q0303"/>
    <s v="Laboratory Assistant / Chemist"/>
    <n v="3"/>
    <m/>
    <m/>
    <m/>
    <n v="4"/>
    <m/>
    <n v="4"/>
    <n v="1"/>
    <s v="Diploma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26"/>
    <x v="31"/>
    <s v="Quality Controller  - TSR"/>
    <s v="RSC/Q0404"/>
    <s v="Quality Controller  - TSR"/>
    <n v="5"/>
    <m/>
    <m/>
    <m/>
    <n v="4"/>
    <m/>
    <n v="4"/>
    <n v="1"/>
    <s v="Diploma - Preferred "/>
    <m/>
    <m/>
    <n v="300"/>
    <m/>
    <m/>
    <m/>
    <m/>
    <m/>
    <m/>
    <m/>
    <s v="II"/>
    <m/>
    <m/>
    <m/>
    <m/>
    <m/>
    <s v="No"/>
    <m/>
    <x v="11"/>
    <m/>
    <m/>
    <m/>
    <m/>
  </r>
  <r>
    <n v="1927"/>
    <x v="31"/>
    <s v="Manager – Quality Assurance (CENEX)"/>
    <s v="RSC/Q0403"/>
    <s v="Manager – Quality Assurance (CENEX)"/>
    <n v="6"/>
    <m/>
    <m/>
    <m/>
    <n v="3"/>
    <m/>
    <n v="3"/>
    <n v="1"/>
    <s v="12th Class/ITI Diploma, Preferably"/>
    <m/>
    <m/>
    <n v="250"/>
    <m/>
    <m/>
    <m/>
    <m/>
    <m/>
    <m/>
    <m/>
    <s v="II"/>
    <m/>
    <m/>
    <m/>
    <m/>
    <m/>
    <s v="No"/>
    <m/>
    <x v="11"/>
    <m/>
    <m/>
    <m/>
    <m/>
  </r>
  <r>
    <n v="1928"/>
    <x v="31"/>
    <s v="Saw Mill Technician"/>
    <s v="RSC/Q6201"/>
    <s v="Saw Mill Technician"/>
    <n v="4"/>
    <m/>
    <m/>
    <m/>
    <n v="3"/>
    <m/>
    <n v="3"/>
    <n v="1"/>
    <s v="ITI/Diploma - Desirable"/>
    <m/>
    <m/>
    <n v="300"/>
    <m/>
    <m/>
    <m/>
    <m/>
    <m/>
    <m/>
    <m/>
    <s v="II"/>
    <m/>
    <m/>
    <m/>
    <m/>
    <m/>
    <s v="No"/>
    <m/>
    <x v="11"/>
    <m/>
    <m/>
    <m/>
    <m/>
  </r>
  <r>
    <n v="1929"/>
    <x v="31"/>
    <s v="Machine Operator"/>
    <s v="RSC/Q6202"/>
    <s v="Machine Operator"/>
    <n v="4"/>
    <m/>
    <m/>
    <m/>
    <n v="3"/>
    <m/>
    <n v="3"/>
    <n v="1"/>
    <s v="ITI/Diploma - Desirable "/>
    <m/>
    <m/>
    <n v="250"/>
    <m/>
    <m/>
    <m/>
    <m/>
    <m/>
    <m/>
    <m/>
    <s v="II"/>
    <m/>
    <m/>
    <m/>
    <m/>
    <m/>
    <s v="No"/>
    <m/>
    <x v="11"/>
    <m/>
    <m/>
    <m/>
    <m/>
  </r>
  <r>
    <n v="1930"/>
    <x v="31"/>
    <s v="Furniture Assembler"/>
    <s v="RSC/Q6203"/>
    <s v="Furniture Assembler"/>
    <n v="3"/>
    <m/>
    <m/>
    <m/>
    <n v="3"/>
    <m/>
    <n v="3"/>
    <n v="1"/>
    <s v="ITI/Diploma - Desirable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31"/>
    <x v="31"/>
    <s v="Officer – Purchase / Sale (TSR)"/>
    <s v="RSC/Q6301"/>
    <s v="Officer – Purchase / Sale (TSR)"/>
    <n v="5"/>
    <m/>
    <m/>
    <m/>
    <n v="5"/>
    <m/>
    <n v="5"/>
    <n v="1"/>
    <s v="12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32"/>
    <x v="31"/>
    <s v="Market Analyst cum Supervisor  - RSS Trading"/>
    <s v="RSC/Q6302"/>
    <s v="Market Analyst cum Supervisor  - RSS Trading"/>
    <n v="5"/>
    <m/>
    <m/>
    <m/>
    <n v="2"/>
    <m/>
    <n v="2"/>
    <n v="1"/>
    <s v="Graduation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33"/>
    <x v="31"/>
    <s v="Executive Procurement - RSS Trading"/>
    <s v="RSC/Q6303"/>
    <s v="Executive Procurement - RSS Trading"/>
    <n v="4"/>
    <m/>
    <m/>
    <m/>
    <n v="2"/>
    <m/>
    <n v="2"/>
    <n v="1"/>
    <s v="12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34"/>
    <x v="31"/>
    <s v="Rubber Calendering Operator"/>
    <s v="RSC/Q2701"/>
    <s v="Rubber Calendering Operator"/>
    <n v="4"/>
    <m/>
    <m/>
    <m/>
    <n v="8"/>
    <m/>
    <n v="8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5"/>
    <x v="31"/>
    <s v="Rubber Curing Operator"/>
    <s v="RSC/Q2201"/>
    <s v="Rubber Curing Operator"/>
    <n v="4"/>
    <s v="Option"/>
    <n v="1"/>
    <s v="O1: Batch Curing"/>
    <n v="8"/>
    <n v="1"/>
    <n v="9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6"/>
    <x v="31"/>
    <s v="Rubber Extruder Operator"/>
    <s v="RSC/Q2601"/>
    <s v="Rubber Extruder Operator"/>
    <n v="4"/>
    <m/>
    <m/>
    <m/>
    <n v="8"/>
    <m/>
    <n v="8"/>
    <n v="1"/>
    <s v="10th Standard"/>
    <n v="140"/>
    <n v="210"/>
    <n v="350"/>
    <m/>
    <m/>
    <m/>
    <m/>
    <m/>
    <s v="Yes"/>
    <m/>
    <s v="I"/>
    <s v="B, C"/>
    <m/>
    <m/>
    <m/>
    <m/>
    <s v="Yes"/>
    <d v="2017-08-23T00:00:00"/>
    <x v="56"/>
    <m/>
    <m/>
    <m/>
    <m/>
  </r>
  <r>
    <n v="1937"/>
    <x v="31"/>
    <s v="Rubber Internal Mixer Operator"/>
    <s v="RSC/Q0112"/>
    <s v="Rubber Internal Mixer Operator"/>
    <n v="4"/>
    <m/>
    <m/>
    <m/>
    <n v="8"/>
    <m/>
    <n v="8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8"/>
    <x v="31"/>
    <s v="Rubber Pre-Mixing Operator "/>
    <s v="RSC/Q0113"/>
    <s v="Rubber Pre-Mixing Operator "/>
    <n v="4"/>
    <s v="Option"/>
    <n v="2"/>
    <s v="O1: Carbon Oil Charging, O2: Automated Charging"/>
    <n v="8"/>
    <n v="2"/>
    <n v="10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9"/>
    <x v="31"/>
    <s v="Rubber Product Finishing Operator "/>
    <s v="RSC/Q3201"/>
    <s v="Rubber Product Finishing Operator "/>
    <n v="4"/>
    <m/>
    <m/>
    <m/>
    <n v="8"/>
    <m/>
    <n v="8"/>
    <n v="1"/>
    <s v="10th Standard"/>
    <n v="140"/>
    <n v="210"/>
    <n v="350"/>
    <m/>
    <m/>
    <m/>
    <m/>
    <m/>
    <s v="Yes"/>
    <m/>
    <s v="I"/>
    <s v="A"/>
    <m/>
    <m/>
    <m/>
    <m/>
    <s v="No"/>
    <d v="2017-08-23T00:00:00"/>
    <x v="56"/>
    <m/>
    <m/>
    <m/>
    <m/>
  </r>
  <r>
    <n v="1940"/>
    <x v="31"/>
    <s v="Rubber Product Reclaim Operator"/>
    <s v="RSC/Q3702"/>
    <s v="Rubber Product Reclaim Operator"/>
    <n v="4"/>
    <m/>
    <m/>
    <m/>
    <n v="9"/>
    <m/>
    <n v="9"/>
    <n v="1"/>
    <s v="10th Standard"/>
    <n v="140"/>
    <n v="210"/>
    <n v="350"/>
    <m/>
    <m/>
    <m/>
    <m/>
    <m/>
    <s v="Yes"/>
    <m/>
    <s v="I"/>
    <s v="A"/>
    <m/>
    <m/>
    <m/>
    <m/>
    <s v="Yes"/>
    <d v="2017-08-23T00:00:00"/>
    <x v="56"/>
    <m/>
    <m/>
    <m/>
    <m/>
  </r>
  <r>
    <n v="1941"/>
    <x v="31"/>
    <s v="Rubber Tube Extruder Operator"/>
    <s v="RSC/Q2602"/>
    <s v="Rubber Tube Extruder Operator"/>
    <n v="4"/>
    <m/>
    <m/>
    <m/>
    <n v="13"/>
    <m/>
    <n v="13"/>
    <n v="1"/>
    <s v="10th Standard"/>
    <n v="140"/>
    <n v="210"/>
    <n v="350"/>
    <m/>
    <m/>
    <m/>
    <m/>
    <m/>
    <s v="Yes"/>
    <m/>
    <s v="I"/>
    <s v="B, C"/>
    <m/>
    <m/>
    <m/>
    <m/>
    <s v="No"/>
    <d v="2017-08-23T00:00:00"/>
    <x v="2"/>
    <m/>
    <m/>
    <m/>
    <m/>
  </r>
  <r>
    <n v="1942"/>
    <x v="31"/>
    <s v="Tyre Fitter - Servicing and Maintenance"/>
    <s v="RSC/Q3601"/>
    <s v="Tyre Fitter - Servicing and Maintenance"/>
    <n v="4"/>
    <m/>
    <m/>
    <m/>
    <n v="9"/>
    <m/>
    <n v="9"/>
    <n v="1"/>
    <s v="10th Standard"/>
    <m/>
    <m/>
    <m/>
    <m/>
    <m/>
    <m/>
    <m/>
    <m/>
    <m/>
    <m/>
    <s v="I"/>
    <s v="A"/>
    <m/>
    <m/>
    <m/>
    <m/>
    <s v="Yes"/>
    <d v="2017-08-23T00:00:00"/>
    <x v="2"/>
    <m/>
    <m/>
    <m/>
    <m/>
  </r>
  <r>
    <n v="1943"/>
    <x v="31"/>
    <s v="Whole Tyre Reclaim Operator"/>
    <s v="RSC/Q3701"/>
    <s v="Whole Tyre Reclaim Operator"/>
    <n v="4"/>
    <m/>
    <m/>
    <m/>
    <n v="9"/>
    <m/>
    <n v="9"/>
    <n v="1"/>
    <s v="10th Standard"/>
    <n v="140"/>
    <n v="210"/>
    <n v="350"/>
    <m/>
    <m/>
    <m/>
    <m/>
    <m/>
    <s v="Yes"/>
    <m/>
    <s v="I"/>
    <s v="B, C"/>
    <m/>
    <m/>
    <m/>
    <m/>
    <s v="Yes"/>
    <d v="2017-08-23T00:00:00"/>
    <x v="57"/>
    <m/>
    <m/>
    <m/>
    <m/>
  </r>
  <r>
    <n v="1944"/>
    <x v="31"/>
    <s v="Solid Tyre Moulding Operator"/>
    <s v="RSC/Q2203"/>
    <s v="Solid Tyre Moulding Operator"/>
    <n v="4"/>
    <m/>
    <m/>
    <m/>
    <n v="9"/>
    <m/>
    <n v="9"/>
    <n v="1"/>
    <s v="Class VIIIth Pass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5"/>
    <x v="31"/>
    <s v="Pre &amp; Post-Tyre Moulding Operator"/>
    <s v="RSC/Q2209"/>
    <s v="Pre &amp; Post-Tyre Moulding Operator"/>
    <n v="4"/>
    <s v="Option"/>
    <n v="1"/>
    <s v="O1: Carry out Post Cure Inflation"/>
    <n v="8"/>
    <n v="1"/>
    <n v="9"/>
    <n v="1"/>
    <s v="Class VIIIth Pass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6"/>
    <x v="31"/>
    <s v="Lab Chemist-Rubber"/>
    <s v="RSC/Q2301"/>
    <s v="Lab Chemist-Rubber"/>
    <n v="5"/>
    <m/>
    <m/>
    <m/>
    <n v="8"/>
    <m/>
    <n v="8"/>
    <n v="1"/>
    <s v="Class XIIth Pass in Science stream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947"/>
    <x v="31"/>
    <s v="Rubber Product-Quality Assurance Supervisor"/>
    <s v="RSC/Q2401"/>
    <s v="Rubber Product-Quality Assurance Supervisor"/>
    <n v="6"/>
    <s v="Option"/>
    <n v="1"/>
    <s v="O1: Quality assurance of latex products"/>
    <n v="7"/>
    <n v="1"/>
    <n v="8"/>
    <n v="1"/>
    <s v="Class XIIth Pass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948"/>
    <x v="31"/>
    <s v="Rubber Adhesive Fabric Dipping Operator"/>
    <s v="RSC/Q2901"/>
    <s v="Rubber Adhesive Fabric Dipping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9"/>
    <x v="31"/>
    <s v="Assembling &amp; Curing Operator-Footwear &amp; Sports Good"/>
    <s v="RSC/Q3104"/>
    <s v="Assembling &amp; Curing Operator-Footwear &amp; Sports Good"/>
    <n v="4"/>
    <m/>
    <m/>
    <m/>
    <n v="9"/>
    <m/>
    <n v="9"/>
    <n v="1"/>
    <s v="Class VIIIth Pass  "/>
    <n v="140"/>
    <n v="210"/>
    <n v="350"/>
    <m/>
    <m/>
    <m/>
    <m/>
    <m/>
    <s v="Yes"/>
    <m/>
    <s v="I"/>
    <s v="A, B"/>
    <m/>
    <m/>
    <m/>
    <m/>
    <s v="No"/>
    <d v="2017-10-25T00:00:00"/>
    <x v="2"/>
    <m/>
    <m/>
    <m/>
    <m/>
  </r>
  <r>
    <n v="1950"/>
    <x v="31"/>
    <s v="Latex Mixing Operator"/>
    <s v="RSC/Q3401"/>
    <s v="Latex Mixing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1"/>
    <x v="31"/>
    <s v="Rubber Foaming Machine Operator"/>
    <s v="RSC/Q3403"/>
    <s v="Rubber Foaming Machine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2"/>
    <x v="31"/>
    <s v="Latex Dipping Plant Operator"/>
    <s v="RSC/Q3404"/>
    <s v="Latex Dipping Plant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3"/>
    <x v="31"/>
    <s v="Finishing and Packaging Operator (Latex)"/>
    <s v="RSC/Q3406"/>
    <s v="Finishing and Packaging Operator (Latex)"/>
    <n v="4"/>
    <m/>
    <m/>
    <m/>
    <n v="7"/>
    <m/>
    <n v="7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4"/>
    <x v="31"/>
    <s v="Tyre Component Stock Preparation Operator"/>
    <s v="RSC/Q2509"/>
    <s v="Tyre Component Stock Preparation Operator"/>
    <n v="4"/>
    <s v="Option"/>
    <n v="1"/>
    <s v="O1: Perform  steel cord cutting operation"/>
    <n v="8"/>
    <n v="1"/>
    <n v="9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5"/>
    <x v="31"/>
    <s v="Tyre Retreading - Building &amp; Curing Operator "/>
    <s v="RSC/Q3502"/>
    <s v="Tyre Retreading - Building &amp; Curing Operator "/>
    <n v="4"/>
    <m/>
    <m/>
    <m/>
    <n v="9"/>
    <m/>
    <n v="10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6"/>
    <x v="31"/>
    <s v="Tyre Retreading Inspection and Buffing Operator"/>
    <s v="RSC/Q3501"/>
    <s v="Tyre Retreading Inspection and Buffing Operator"/>
    <n v="4"/>
    <m/>
    <m/>
    <m/>
    <n v="8"/>
    <m/>
    <n v="9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7"/>
    <x v="31"/>
    <s v="Tyre Balancing Operator"/>
    <s v="RSC/Q3602"/>
    <s v="Tyre Balancing Operator"/>
    <n v="4"/>
    <m/>
    <m/>
    <m/>
    <n v="8"/>
    <m/>
    <n v="16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8"/>
    <x v="31"/>
    <s v="Tyre Uniformity Operator"/>
    <s v="RSC/Q2006"/>
    <s v="Tyre Uniformity Operator"/>
    <n v="4"/>
    <m/>
    <m/>
    <m/>
    <n v="7"/>
    <m/>
    <n v="7"/>
    <n v="1"/>
    <s v="Class VIII"/>
    <m/>
    <m/>
    <m/>
    <m/>
    <m/>
    <m/>
    <m/>
    <m/>
    <m/>
    <m/>
    <s v="I"/>
    <s v="A"/>
    <m/>
    <m/>
    <m/>
    <m/>
    <s v="No"/>
    <d v="2017-12-20T00:00:00"/>
    <x v="2"/>
    <m/>
    <m/>
    <m/>
    <s v="Rationalised QP"/>
  </r>
  <r>
    <n v="1959"/>
    <x v="32"/>
    <s v="Armed Security Guard"/>
    <s v="SSS/Q0201"/>
    <s v="Armed Security Guard"/>
    <n v="4"/>
    <m/>
    <m/>
    <m/>
    <n v="12"/>
    <m/>
    <n v="12"/>
    <n v="1"/>
    <s v="10th Class ,Trained as per PSARA requirements in QP &amp; NOS aligned syllabus"/>
    <n v="77"/>
    <n v="83"/>
    <n v="160"/>
    <m/>
    <m/>
    <m/>
    <m/>
    <m/>
    <s v="Yes"/>
    <m/>
    <s v="II"/>
    <m/>
    <m/>
    <m/>
    <s v="Addl Ready"/>
    <m/>
    <s v="Yes"/>
    <m/>
    <x v="3"/>
    <m/>
    <m/>
    <m/>
    <m/>
  </r>
  <r>
    <n v="1960"/>
    <x v="32"/>
    <s v="Assignment Manager"/>
    <s v="SSS/Q0701"/>
    <s v="Assignment Manager"/>
    <n v="6"/>
    <m/>
    <m/>
    <m/>
    <n v="9"/>
    <m/>
    <n v="9"/>
    <n v="1"/>
    <s v="Graduate"/>
    <m/>
    <m/>
    <n v="350"/>
    <m/>
    <m/>
    <m/>
    <m/>
    <m/>
    <m/>
    <m/>
    <m/>
    <m/>
    <m/>
    <m/>
    <m/>
    <m/>
    <s v="Yes"/>
    <m/>
    <x v="11"/>
    <m/>
    <m/>
    <m/>
    <m/>
  </r>
  <r>
    <n v="1961"/>
    <x v="32"/>
    <s v="CCTV Supervisor"/>
    <s v="SSS/Q0501"/>
    <s v="CCTV Supervisor"/>
    <n v="5"/>
    <m/>
    <m/>
    <m/>
    <n v="9"/>
    <m/>
    <n v="9"/>
    <n v="1"/>
    <s v="12th Class.Trained as per PSARA requirements in QP &amp; NOS aligned syllabus"/>
    <n v="100"/>
    <n v="150"/>
    <n v="250"/>
    <m/>
    <m/>
    <m/>
    <m/>
    <m/>
    <s v="Yes"/>
    <s v="Yes"/>
    <s v="II"/>
    <m/>
    <m/>
    <m/>
    <s v="Cat 1 (Phase 1)"/>
    <m/>
    <s v="Yes"/>
    <m/>
    <x v="4"/>
    <m/>
    <m/>
    <m/>
    <m/>
  </r>
  <r>
    <n v="1962"/>
    <x v="32"/>
    <s v="Investigator"/>
    <s v="SSS/Q1401"/>
    <s v="Investigator"/>
    <n v="4"/>
    <m/>
    <m/>
    <m/>
    <n v="7"/>
    <m/>
    <n v="7"/>
    <n v="1"/>
    <s v="12th Class"/>
    <m/>
    <m/>
    <n v="600"/>
    <m/>
    <m/>
    <m/>
    <m/>
    <m/>
    <m/>
    <m/>
    <m/>
    <m/>
    <m/>
    <m/>
    <m/>
    <m/>
    <s v="No"/>
    <m/>
    <x v="2"/>
    <m/>
    <m/>
    <m/>
    <m/>
  </r>
  <r>
    <n v="1963"/>
    <x v="32"/>
    <s v="Personal Security Officer"/>
    <s v="SSS/Q0401"/>
    <s v="Personal Security Officer"/>
    <n v="5"/>
    <m/>
    <m/>
    <m/>
    <n v="10"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m/>
    <s v="Yes"/>
    <m/>
    <x v="4"/>
    <m/>
    <m/>
    <m/>
    <m/>
  </r>
  <r>
    <n v="1964"/>
    <x v="32"/>
    <s v="Security Officer"/>
    <s v="SSS/Q0601"/>
    <s v="Security Officer"/>
    <n v="6"/>
    <m/>
    <m/>
    <m/>
    <n v="8"/>
    <m/>
    <n v="8"/>
    <n v="1"/>
    <s v="Graduate"/>
    <m/>
    <m/>
    <n v="350"/>
    <m/>
    <m/>
    <m/>
    <m/>
    <m/>
    <m/>
    <m/>
    <m/>
    <m/>
    <m/>
    <m/>
    <m/>
    <m/>
    <s v="Yes"/>
    <m/>
    <x v="2"/>
    <m/>
    <m/>
    <m/>
    <m/>
  </r>
  <r>
    <n v="1965"/>
    <x v="32"/>
    <s v="Security Supervisor"/>
    <s v="SSS/Q0301"/>
    <s v="Security Supervisor"/>
    <n v="5"/>
    <m/>
    <m/>
    <m/>
    <n v="14"/>
    <m/>
    <n v="14"/>
    <n v="1"/>
    <s v="12th Class"/>
    <n v="85"/>
    <n v="95"/>
    <n v="180"/>
    <m/>
    <m/>
    <m/>
    <m/>
    <m/>
    <s v="Yes"/>
    <s v="Yes"/>
    <s v="II"/>
    <m/>
    <m/>
    <m/>
    <s v="Cat 1 (Phase 1)"/>
    <m/>
    <s v="Yes"/>
    <m/>
    <x v="23"/>
    <m/>
    <m/>
    <m/>
    <m/>
  </r>
  <r>
    <n v="1966"/>
    <x v="32"/>
    <s v="Unarmed Security Guard"/>
    <s v="SSS/Q0101"/>
    <s v="Unarmed Security Guard"/>
    <n v="4"/>
    <m/>
    <m/>
    <m/>
    <n v="11"/>
    <m/>
    <n v="11"/>
    <n v="1"/>
    <s v="VIII"/>
    <n v="80"/>
    <n v="80"/>
    <n v="160"/>
    <m/>
    <m/>
    <m/>
    <m/>
    <m/>
    <s v="Yes"/>
    <s v="Yes"/>
    <s v="II"/>
    <s v="A"/>
    <s v="Yes"/>
    <s v="Yes"/>
    <m/>
    <m/>
    <s v="Yes"/>
    <m/>
    <x v="3"/>
    <m/>
    <m/>
    <m/>
    <m/>
  </r>
  <r>
    <n v="1967"/>
    <x v="33"/>
    <s v="Fitness Trainer"/>
    <s v="SPF/Q1102"/>
    <s v="Fitness Trainer"/>
    <n v="4"/>
    <m/>
    <m/>
    <m/>
    <n v="4"/>
    <m/>
    <n v="4"/>
    <n v="1"/>
    <s v="12th Class"/>
    <n v="60"/>
    <n v="190"/>
    <n v="250"/>
    <m/>
    <m/>
    <m/>
    <m/>
    <m/>
    <s v="Yes"/>
    <s v="Yes"/>
    <s v="I"/>
    <s v="A"/>
    <s v="Yes"/>
    <s v="Yes"/>
    <m/>
    <m/>
    <s v="Yes"/>
    <m/>
    <x v="58"/>
    <m/>
    <m/>
    <m/>
    <m/>
  </r>
  <r>
    <n v="1968"/>
    <x v="33"/>
    <s v="Life Guard-Pool &amp; Beach "/>
    <s v="SPF/Q1104"/>
    <s v="Life Guard-Pool &amp; Beach "/>
    <n v="4"/>
    <m/>
    <m/>
    <m/>
    <n v="3"/>
    <m/>
    <n v="3"/>
    <n v="1"/>
    <s v="10th Class /be able to swim"/>
    <n v="60"/>
    <n v="190"/>
    <n v="250"/>
    <m/>
    <m/>
    <m/>
    <m/>
    <m/>
    <s v="Yes"/>
    <s v="Yes"/>
    <s v="II"/>
    <s v="A"/>
    <s v="Yes"/>
    <s v="Yes"/>
    <m/>
    <m/>
    <s v="Yes"/>
    <m/>
    <x v="59"/>
    <m/>
    <m/>
    <m/>
    <m/>
  </r>
  <r>
    <n v="1969"/>
    <x v="33"/>
    <s v="Sports Masseur"/>
    <s v="SPF/Q1103"/>
    <s v="Sports Masseur"/>
    <n v="4"/>
    <m/>
    <m/>
    <m/>
    <n v="4"/>
    <m/>
    <n v="4"/>
    <n v="1"/>
    <s v="Class XII preferably with Biology"/>
    <n v="50"/>
    <n v="150"/>
    <n v="200"/>
    <m/>
    <m/>
    <m/>
    <m/>
    <m/>
    <s v="Yes"/>
    <s v="Yes"/>
    <s v="II"/>
    <s v="A"/>
    <s v="Yes"/>
    <s v="Yes"/>
    <m/>
    <m/>
    <s v="Yes"/>
    <m/>
    <x v="59"/>
    <m/>
    <m/>
    <m/>
    <m/>
  </r>
  <r>
    <n v="1970"/>
    <x v="33"/>
    <s v="Sports Coach"/>
    <s v="SPF/Q1101"/>
    <s v="Sports Coach"/>
    <n v="5"/>
    <m/>
    <m/>
    <m/>
    <n v="5"/>
    <m/>
    <n v="5"/>
    <n v="1"/>
    <s v="12th Class"/>
    <m/>
    <m/>
    <n v="300"/>
    <m/>
    <m/>
    <m/>
    <m/>
    <m/>
    <m/>
    <m/>
    <m/>
    <m/>
    <m/>
    <m/>
    <m/>
    <m/>
    <s v="Yes"/>
    <m/>
    <x v="2"/>
    <m/>
    <m/>
    <m/>
    <m/>
  </r>
  <r>
    <n v="1971"/>
    <x v="33"/>
    <s v="Physical Activity Trainer"/>
    <s v="SPF/Q4004"/>
    <s v="Physical Activity Trainer"/>
    <n v="4"/>
    <m/>
    <m/>
    <m/>
    <n v="7"/>
    <m/>
    <n v="7"/>
    <n v="1"/>
    <s v="Class 12th"/>
    <m/>
    <m/>
    <m/>
    <m/>
    <m/>
    <m/>
    <m/>
    <m/>
    <m/>
    <m/>
    <m/>
    <m/>
    <m/>
    <m/>
    <m/>
    <m/>
    <s v="No"/>
    <m/>
    <x v="2"/>
    <m/>
    <m/>
    <m/>
    <m/>
  </r>
  <r>
    <n v="1972"/>
    <x v="34"/>
    <s v="Pipe Fitter - Ship Building"/>
    <s v="SMC/Q3101"/>
    <s v="Pipe Fitter - Ship Building"/>
    <n v="4"/>
    <m/>
    <m/>
    <m/>
    <n v="4"/>
    <m/>
    <n v="4"/>
    <n v="1"/>
    <s v="8th Class"/>
    <n v="95"/>
    <n v="115"/>
    <n v="210"/>
    <m/>
    <m/>
    <m/>
    <m/>
    <m/>
    <s v="Yes"/>
    <s v="Yes"/>
    <m/>
    <m/>
    <m/>
    <m/>
    <m/>
    <m/>
    <s v="Yes"/>
    <m/>
    <x v="60"/>
    <m/>
    <m/>
    <m/>
    <m/>
  </r>
  <r>
    <n v="1973"/>
    <x v="34"/>
    <s v="Technician - Installation and Commissioning (Fire Safety System)"/>
    <s v="SMC/Q7601"/>
    <s v="Technician - Installation and Commissioning (Fire Safety System)"/>
    <n v="4"/>
    <m/>
    <m/>
    <m/>
    <n v="5"/>
    <m/>
    <n v="5"/>
    <n v="1"/>
    <s v="10th Class"/>
    <n v="132"/>
    <n v="128"/>
    <n v="260"/>
    <m/>
    <m/>
    <m/>
    <m/>
    <m/>
    <s v="Yes"/>
    <s v="Yes"/>
    <m/>
    <m/>
    <m/>
    <m/>
    <m/>
    <m/>
    <s v="Yes"/>
    <m/>
    <x v="60"/>
    <m/>
    <m/>
    <m/>
    <m/>
  </r>
  <r>
    <n v="1974"/>
    <x v="34"/>
    <s v="Marine Fitter and Rigger"/>
    <s v="SMC/Q3401"/>
    <s v="Marine Fitter and Rigger"/>
    <n v="4"/>
    <m/>
    <m/>
    <m/>
    <n v="4"/>
    <m/>
    <n v="4"/>
    <n v="1"/>
    <s v="12th Standard"/>
    <n v="115"/>
    <n v="181"/>
    <n v="296"/>
    <m/>
    <m/>
    <m/>
    <m/>
    <m/>
    <s v="Yes"/>
    <m/>
    <s v="II"/>
    <s v="C"/>
    <m/>
    <m/>
    <m/>
    <m/>
    <s v="No"/>
    <d v="2017-09-13T00:00:00"/>
    <x v="2"/>
    <m/>
    <m/>
    <m/>
    <m/>
  </r>
  <r>
    <n v="1975"/>
    <x v="34"/>
    <s v="Lager Insulator"/>
    <s v="SMC/Q3601"/>
    <s v="Lager Insulator"/>
    <n v="3"/>
    <m/>
    <m/>
    <m/>
    <n v="4"/>
    <m/>
    <n v="4"/>
    <n v="1"/>
    <s v="10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76"/>
    <x v="34"/>
    <s v="Technician – Ship scrapper"/>
    <s v="SMC/Q4501"/>
    <s v="Technician – Ship scrapper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77"/>
    <x v="34"/>
    <s v="Pre-cleaning technician – Shipbreaking"/>
    <s v="SMC/Q4601"/>
    <s v="Pre-cleaning technician – Shipbreaking"/>
    <n v="4"/>
    <m/>
    <m/>
    <m/>
    <n v="4"/>
    <m/>
    <n v="4"/>
    <n v="1"/>
    <s v="12th Standard"/>
    <n v="117"/>
    <n v="179"/>
    <n v="296"/>
    <m/>
    <m/>
    <m/>
    <m/>
    <m/>
    <s v="Yes"/>
    <m/>
    <s v="II"/>
    <s v="C"/>
    <m/>
    <m/>
    <m/>
    <m/>
    <s v="No"/>
    <d v="2017-09-13T00:00:00"/>
    <x v="2"/>
    <m/>
    <m/>
    <m/>
    <m/>
  </r>
  <r>
    <n v="1978"/>
    <x v="34"/>
    <s v="Utility Hand (Skilled-Marine)"/>
    <s v="SMC/Q4801"/>
    <s v="Utility Hand (Skilled-Marine)"/>
    <n v="3"/>
    <m/>
    <m/>
    <m/>
    <n v="3"/>
    <m/>
    <n v="3"/>
    <n v="1"/>
    <s v="8th Standard"/>
    <n v="90"/>
    <n v="146"/>
    <n v="236"/>
    <m/>
    <m/>
    <m/>
    <m/>
    <m/>
    <s v="Yes"/>
    <m/>
    <s v="II"/>
    <s v="C"/>
    <m/>
    <m/>
    <m/>
    <m/>
    <s v="No"/>
    <d v="2017-09-13T00:00:00"/>
    <x v="2"/>
    <m/>
    <m/>
    <m/>
    <m/>
  </r>
  <r>
    <n v="1979"/>
    <x v="34"/>
    <s v="Design Engineer - Hull &amp; Structures"/>
    <s v="SMC/Q3301"/>
    <s v="Design Engineer - Hull &amp; Structures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0"/>
    <x v="34"/>
    <s v="Design Engineer - Marine Piping &amp; Engineering"/>
    <s v="SMC/Q3801"/>
    <s v="Design Engineer - Marine Piping &amp; Engineering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1"/>
    <x v="34"/>
    <s v="Structural Fabricator - Ship"/>
    <s v="SMC/Q4301"/>
    <s v="Structural Fabricator - Ship"/>
    <n v="3"/>
    <m/>
    <m/>
    <m/>
    <n v="3"/>
    <m/>
    <n v="3"/>
    <n v="1"/>
    <s v="10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2"/>
    <x v="34"/>
    <s v="Joiner Ship"/>
    <s v="SMC/Q3901"/>
    <s v="Joiner Ship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3"/>
    <x v="34"/>
    <s v="Ship Safety Inspector – Radiation and Hazardous Material"/>
    <s v="SMC/Q4901"/>
    <s v="Ship Safety Inspector – Radiation and Hazardous Material"/>
    <n v="5"/>
    <m/>
    <m/>
    <m/>
    <n v="4"/>
    <m/>
    <n v="4"/>
    <n v="1"/>
    <s v="Diploma inIndustrial Safety/health and safety environment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4"/>
    <x v="35"/>
    <s v="Broadband Technician"/>
    <s v="TEL/Q0102"/>
    <s v="Broadband Technician"/>
    <n v="4"/>
    <m/>
    <m/>
    <m/>
    <n v="4"/>
    <m/>
    <n v="4"/>
    <n v="1"/>
    <s v="12th Class or equivalent"/>
    <n v="120"/>
    <n v="180"/>
    <n v="300"/>
    <m/>
    <m/>
    <m/>
    <m/>
    <m/>
    <s v="Yes"/>
    <m/>
    <s v="I"/>
    <m/>
    <m/>
    <m/>
    <s v="Addl Ready"/>
    <m/>
    <s v="No"/>
    <m/>
    <x v="3"/>
    <m/>
    <m/>
    <m/>
    <m/>
  </r>
  <r>
    <n v="1985"/>
    <x v="35"/>
    <s v="BSS Support Engineer"/>
    <s v="TEL/Q6200"/>
    <s v="BSS Support Engineer"/>
    <n v="6"/>
    <m/>
    <m/>
    <m/>
    <n v="4"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m/>
    <s v="No"/>
    <m/>
    <x v="61"/>
    <m/>
    <m/>
    <m/>
    <m/>
  </r>
  <r>
    <n v="1986"/>
    <x v="35"/>
    <s v="Cluster In-charge"/>
    <s v="TEL/Q4101"/>
    <s v="Cluster In-charge"/>
    <n v="5"/>
    <m/>
    <m/>
    <m/>
    <n v="4"/>
    <m/>
    <n v="4"/>
    <n v="1"/>
    <s v="ITI /Diploma in Electrical/Mechanical. B.Tech or B.SC in Electrical/Mechanical"/>
    <m/>
    <m/>
    <n v="300"/>
    <m/>
    <m/>
    <m/>
    <m/>
    <m/>
    <m/>
    <m/>
    <s v="I"/>
    <m/>
    <m/>
    <m/>
    <m/>
    <m/>
    <s v="No"/>
    <m/>
    <x v="4"/>
    <m/>
    <m/>
    <m/>
    <m/>
  </r>
  <r>
    <n v="1987"/>
    <x v="35"/>
    <s v="Cluster Manager"/>
    <s v="TEL/Q4102"/>
    <s v="Cluster Manager"/>
    <n v="6"/>
    <m/>
    <m/>
    <m/>
    <n v="6"/>
    <m/>
    <n v="6"/>
    <n v="1"/>
    <s v="ITI /Diploma in Technical Degree"/>
    <m/>
    <m/>
    <n v="350"/>
    <m/>
    <m/>
    <m/>
    <m/>
    <m/>
    <m/>
    <m/>
    <s v="I"/>
    <m/>
    <m/>
    <m/>
    <m/>
    <m/>
    <s v="No"/>
    <m/>
    <x v="4"/>
    <m/>
    <m/>
    <m/>
    <m/>
  </r>
  <r>
    <n v="1988"/>
    <x v="35"/>
    <s v="Core Engineer"/>
    <s v="TEL/Q6201"/>
    <s v="Core Engineer"/>
    <n v="6"/>
    <m/>
    <m/>
    <m/>
    <n v="4"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m/>
    <s v="No"/>
    <m/>
    <x v="4"/>
    <m/>
    <m/>
    <m/>
    <m/>
  </r>
  <r>
    <n v="1989"/>
    <x v="35"/>
    <s v="Customer Care Executive (Call Centre)"/>
    <s v="TEL/Q0100"/>
    <s v="Customer Care Executive (Call Centre)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0"/>
    <x v="35"/>
    <s v="Customer Care Executive (Relationship Centre)"/>
    <s v="TEL/Q0101"/>
    <s v="Customer Care Executive (Relationship Centre)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1"/>
    <x v="35"/>
    <s v="Customer Care Executive (Repair Centre)"/>
    <s v="TEL/Q2200"/>
    <s v="Customer Care Executive (Repair Centre)"/>
    <n v="4"/>
    <m/>
    <m/>
    <m/>
    <n v="3"/>
    <m/>
    <n v="3"/>
    <n v="1"/>
    <s v="12th Class or equivalent"/>
    <n v="70"/>
    <n v="130"/>
    <n v="200"/>
    <m/>
    <m/>
    <m/>
    <m/>
    <m/>
    <s v="Yes"/>
    <s v="Yes"/>
    <s v="II"/>
    <m/>
    <m/>
    <m/>
    <s v="Cat 1 (Phase 1)"/>
    <m/>
    <s v="Yes"/>
    <m/>
    <x v="4"/>
    <m/>
    <m/>
    <m/>
    <m/>
  </r>
  <r>
    <n v="1992"/>
    <x v="35"/>
    <s v="Distributor Sales Representative"/>
    <s v="TEL/Q2100"/>
    <s v="Distributor Sales Representative"/>
    <n v="4"/>
    <m/>
    <m/>
    <m/>
    <n v="4"/>
    <m/>
    <n v="4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3"/>
    <x v="35"/>
    <s v="E-Waste Collector"/>
    <s v="TEL/Q2400"/>
    <s v="E-Waste Collector"/>
    <n v="3"/>
    <m/>
    <m/>
    <m/>
    <n v="2"/>
    <m/>
    <n v="2"/>
    <n v="1"/>
    <s v="5th Class Pass"/>
    <m/>
    <m/>
    <n v="200"/>
    <m/>
    <m/>
    <m/>
    <m/>
    <m/>
    <m/>
    <m/>
    <s v="II"/>
    <m/>
    <m/>
    <m/>
    <m/>
    <m/>
    <s v="No"/>
    <m/>
    <x v="61"/>
    <m/>
    <m/>
    <m/>
    <m/>
  </r>
  <r>
    <n v="1994"/>
    <x v="35"/>
    <s v="Fault Management Engineer"/>
    <s v="TEL/Q6500"/>
    <s v="Fault Management Engineer"/>
    <n v="5"/>
    <m/>
    <m/>
    <m/>
    <n v="2"/>
    <m/>
    <n v="2"/>
    <n v="1"/>
    <s v="ITI/Diploma (Electronics, Computer Science, IT and related field)"/>
    <m/>
    <m/>
    <n v="300"/>
    <m/>
    <m/>
    <m/>
    <m/>
    <m/>
    <m/>
    <m/>
    <s v="I"/>
    <m/>
    <m/>
    <m/>
    <m/>
    <m/>
    <s v="No"/>
    <m/>
    <x v="4"/>
    <m/>
    <m/>
    <m/>
    <m/>
  </r>
  <r>
    <n v="1995"/>
    <x v="35"/>
    <s v="Field Maintenance Engineer"/>
    <s v="TEL/Q6202"/>
    <s v="Field Maintenance Engineer"/>
    <n v="5"/>
    <m/>
    <m/>
    <m/>
    <n v="4"/>
    <m/>
    <n v="4"/>
    <n v="1"/>
    <s v="ITI / Diploma/B.E/B.Tech"/>
    <m/>
    <m/>
    <n v="300"/>
    <m/>
    <m/>
    <m/>
    <m/>
    <m/>
    <m/>
    <m/>
    <s v="I"/>
    <m/>
    <m/>
    <m/>
    <m/>
    <m/>
    <s v="No"/>
    <m/>
    <x v="11"/>
    <m/>
    <m/>
    <m/>
    <m/>
  </r>
  <r>
    <n v="1996"/>
    <x v="35"/>
    <s v="Field Sales Executive-Telecom Plan &amp; Services"/>
    <s v="TEL/Q0200"/>
    <s v="Field Sales Executive-Telecom Plan &amp; Services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7"/>
    <x v="35"/>
    <s v="Grass Root Telecom Provider (GRTP)"/>
    <s v="TEL/Q6207"/>
    <s v="Grass Root Telecom Provider (GRTP)"/>
    <n v="4"/>
    <m/>
    <m/>
    <m/>
    <n v="3"/>
    <m/>
    <n v="3"/>
    <n v="1"/>
    <s v="12th Class"/>
    <n v="120"/>
    <n v="180"/>
    <n v="300"/>
    <m/>
    <m/>
    <m/>
    <m/>
    <m/>
    <s v="Yes"/>
    <s v="Yes"/>
    <s v="I"/>
    <m/>
    <s v="Added - June 2017"/>
    <s v="Added - June 2017"/>
    <m/>
    <m/>
    <s v="No"/>
    <m/>
    <x v="4"/>
    <m/>
    <m/>
    <m/>
    <m/>
  </r>
  <r>
    <n v="1998"/>
    <x v="35"/>
    <s v="Handset Repair Engineer"/>
    <s v="TEL/Q2201"/>
    <s v="Handset Repair Engineer"/>
    <n v="4"/>
    <m/>
    <m/>
    <m/>
    <n v="3"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m/>
    <s v="Yes"/>
    <s v="Yes"/>
    <s v="II"/>
    <s v="A"/>
    <s v="Yes"/>
    <s v="Yes"/>
    <m/>
    <m/>
    <s v="Yes"/>
    <m/>
    <x v="4"/>
    <m/>
    <m/>
    <m/>
    <m/>
  </r>
  <r>
    <n v="1999"/>
    <x v="35"/>
    <s v="ICT Engineer"/>
    <s v="TEL/Q6205"/>
    <s v="ICT Engineer"/>
    <n v="6"/>
    <m/>
    <m/>
    <m/>
    <n v="4"/>
    <m/>
    <n v="4"/>
    <n v="1"/>
    <s v="Graduate in Science/Engineering/Technology    Electronics, Computer Science, and IT"/>
    <m/>
    <m/>
    <n v="350"/>
    <m/>
    <m/>
    <m/>
    <m/>
    <m/>
    <m/>
    <m/>
    <s v="I"/>
    <m/>
    <m/>
    <m/>
    <m/>
    <m/>
    <s v="No"/>
    <m/>
    <x v="4"/>
    <m/>
    <m/>
    <m/>
    <m/>
  </r>
  <r>
    <n v="2000"/>
    <x v="35"/>
    <s v="ICT Technician"/>
    <s v="TEL/Q6206"/>
    <s v="ICT Technician"/>
    <n v="4"/>
    <m/>
    <m/>
    <m/>
    <n v="4"/>
    <m/>
    <n v="4"/>
    <n v="1"/>
    <s v="10th Class  and/or ITI Diploma in Electronics, Computer Science, IT or related  fields"/>
    <n v="120"/>
    <n v="180"/>
    <n v="300"/>
    <m/>
    <m/>
    <m/>
    <m/>
    <m/>
    <s v="Yes"/>
    <m/>
    <s v="I"/>
    <m/>
    <m/>
    <m/>
    <m/>
    <m/>
    <s v="No"/>
    <m/>
    <x v="4"/>
    <m/>
    <m/>
    <m/>
    <m/>
  </r>
  <r>
    <n v="2001"/>
    <x v="35"/>
    <s v="Infrastructure Engineer"/>
    <s v="TEL/Q6100"/>
    <s v="Infrastructure Engineer"/>
    <n v="5"/>
    <m/>
    <m/>
    <m/>
    <n v="4"/>
    <m/>
    <n v="4"/>
    <n v="1"/>
    <s v="ITI/ Diploma"/>
    <m/>
    <m/>
    <n v="300"/>
    <m/>
    <m/>
    <m/>
    <m/>
    <m/>
    <m/>
    <m/>
    <s v="I"/>
    <m/>
    <m/>
    <m/>
    <m/>
    <m/>
    <s v="No"/>
    <m/>
    <x v="11"/>
    <m/>
    <m/>
    <m/>
    <m/>
  </r>
  <r>
    <n v="2002"/>
    <x v="35"/>
    <s v="Installation Engineer L2 &amp; L3"/>
    <s v="TEL/Q6301"/>
    <s v="Installation Engineer L2 &amp; L3"/>
    <n v="5"/>
    <m/>
    <m/>
    <m/>
    <n v="3"/>
    <m/>
    <n v="3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3"/>
    <x v="35"/>
    <s v="Installation Engineer SDH &amp; DWDM"/>
    <s v="TEL/Q6300"/>
    <s v="Installation Engineer SDH &amp; DWDM"/>
    <n v="5"/>
    <m/>
    <m/>
    <m/>
    <n v="3"/>
    <m/>
    <n v="3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4"/>
    <x v="35"/>
    <s v="Telecom -In-store promoter"/>
    <s v="TEL/Q2101"/>
    <s v="Telecom -In-store promoter"/>
    <n v="4"/>
    <m/>
    <m/>
    <m/>
    <n v="3"/>
    <m/>
    <n v="3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2005"/>
    <x v="35"/>
    <s v="Network Engineer"/>
    <s v="TEL/Q6209"/>
    <s v="Network Engineer"/>
    <n v="4"/>
    <m/>
    <m/>
    <m/>
    <n v="4"/>
    <m/>
    <n v="4"/>
    <n v="1"/>
    <s v="Diploma/ITI"/>
    <m/>
    <m/>
    <n v="200"/>
    <m/>
    <m/>
    <m/>
    <m/>
    <m/>
    <m/>
    <m/>
    <s v="I"/>
    <m/>
    <m/>
    <m/>
    <m/>
    <m/>
    <s v="No"/>
    <m/>
    <x v="2"/>
    <m/>
    <m/>
    <m/>
    <m/>
  </r>
  <r>
    <n v="2006"/>
    <x v="35"/>
    <s v="Network Management Engineer "/>
    <s v="TEL/Q6302"/>
    <s v="Network Management Engineer "/>
    <n v="5"/>
    <m/>
    <m/>
    <m/>
    <n v="4"/>
    <m/>
    <n v="4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7"/>
    <x v="35"/>
    <s v="Optical Fiber Splicer"/>
    <s v="TEL/Q6400"/>
    <s v="Optical Fiber Splicer"/>
    <n v="3"/>
    <m/>
    <m/>
    <m/>
    <n v="2"/>
    <m/>
    <n v="2"/>
    <n v="1"/>
    <s v="8th Class"/>
    <n v="110"/>
    <n v="190"/>
    <n v="300"/>
    <m/>
    <m/>
    <m/>
    <m/>
    <m/>
    <s v="Yes"/>
    <m/>
    <s v="I"/>
    <m/>
    <m/>
    <m/>
    <s v="Addl Ready"/>
    <m/>
    <s v="No"/>
    <m/>
    <x v="4"/>
    <m/>
    <m/>
    <m/>
    <m/>
  </r>
  <r>
    <n v="2008"/>
    <x v="35"/>
    <s v="Optical Fiber Technician"/>
    <s v="TEL/Q6401"/>
    <s v="Optical Fiber Technician"/>
    <n v="4"/>
    <m/>
    <m/>
    <m/>
    <n v="3"/>
    <m/>
    <n v="3"/>
    <n v="1"/>
    <s v="Class VIII"/>
    <n v="150"/>
    <n v="15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2009"/>
    <x v="35"/>
    <s v="Product Specialist Engineer"/>
    <s v="TEL/Q6204"/>
    <s v="Product Specialist Engineer"/>
    <n v="5"/>
    <m/>
    <m/>
    <m/>
    <n v="3"/>
    <m/>
    <n v="3"/>
    <n v="1"/>
    <s v="Bachelor of Technology (Electronics, Computer Science, IT and related field) "/>
    <m/>
    <m/>
    <n v="300"/>
    <m/>
    <m/>
    <m/>
    <m/>
    <m/>
    <m/>
    <m/>
    <s v="I"/>
    <m/>
    <m/>
    <m/>
    <m/>
    <m/>
    <s v="No"/>
    <m/>
    <x v="11"/>
    <m/>
    <m/>
    <m/>
    <m/>
  </r>
  <r>
    <n v="2010"/>
    <x v="35"/>
    <s v="RF Site Surveyor"/>
    <s v="TEL/Q4103"/>
    <s v="RF Site Surveyor"/>
    <n v="4"/>
    <m/>
    <m/>
    <m/>
    <n v="3"/>
    <m/>
    <n v="3"/>
    <n v="1"/>
    <s v="12th Class, Preferably"/>
    <n v="85"/>
    <n v="115"/>
    <n v="200"/>
    <m/>
    <m/>
    <m/>
    <m/>
    <m/>
    <s v="Yes"/>
    <m/>
    <s v="I"/>
    <m/>
    <m/>
    <m/>
    <m/>
    <m/>
    <s v="No"/>
    <m/>
    <x v="11"/>
    <m/>
    <m/>
    <m/>
    <m/>
  </r>
  <r>
    <n v="2011"/>
    <x v="35"/>
    <s v="Sales Executive (Broadband)"/>
    <s v="TEL/Q0201"/>
    <s v="Sales Executive (Broadband)"/>
    <n v="4"/>
    <m/>
    <m/>
    <m/>
    <n v="4"/>
    <m/>
    <n v="4"/>
    <n v="1"/>
    <s v="Graduate in any stream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2012"/>
    <x v="35"/>
    <s v="Telecom Board Bring-Up Engineer"/>
    <s v="TEL/Q2302"/>
    <s v="Telecom Board Bring-Up Engineer"/>
    <n v="3"/>
    <m/>
    <m/>
    <m/>
    <n v="4"/>
    <m/>
    <n v="4"/>
    <n v="1"/>
    <s v="10th Class"/>
    <m/>
    <m/>
    <n v="225"/>
    <m/>
    <m/>
    <m/>
    <m/>
    <m/>
    <m/>
    <m/>
    <s v="II"/>
    <m/>
    <m/>
    <m/>
    <m/>
    <m/>
    <s v="No"/>
    <m/>
    <x v="11"/>
    <m/>
    <m/>
    <m/>
    <m/>
  </r>
  <r>
    <n v="2013"/>
    <x v="35"/>
    <s v="Telecom Embedded Hardware Developer"/>
    <s v="TEL/Q2303"/>
    <s v="Telecom Embedded Hardware Developer"/>
    <n v="4"/>
    <m/>
    <m/>
    <m/>
    <n v="3"/>
    <m/>
    <n v="3"/>
    <n v="1"/>
    <s v="Diploma(Electrical/ Electronics/ Computer Science)"/>
    <n v="140"/>
    <n v="210"/>
    <n v="350"/>
    <m/>
    <m/>
    <m/>
    <m/>
    <m/>
    <s v="Yes"/>
    <m/>
    <s v="II"/>
    <m/>
    <m/>
    <m/>
    <m/>
    <m/>
    <s v="No"/>
    <m/>
    <x v="11"/>
    <m/>
    <m/>
    <m/>
    <m/>
  </r>
  <r>
    <n v="2014"/>
    <x v="35"/>
    <s v="Telecom Network Security Technician"/>
    <s v="TEL/Q6208"/>
    <s v="Telecom Network Security Technician"/>
    <n v="3"/>
    <m/>
    <m/>
    <m/>
    <n v="3"/>
    <m/>
    <n v="3"/>
    <n v="1"/>
    <s v="ITI (IT related streams)"/>
    <m/>
    <m/>
    <n v="200"/>
    <m/>
    <m/>
    <m/>
    <m/>
    <m/>
    <m/>
    <m/>
    <s v="I"/>
    <m/>
    <m/>
    <m/>
    <m/>
    <m/>
    <s v="No"/>
    <m/>
    <x v="2"/>
    <m/>
    <m/>
    <m/>
    <m/>
  </r>
  <r>
    <n v="2015"/>
    <x v="35"/>
    <s v="Telecom Terminal Equipment Application Developer (Android Application)"/>
    <s v="TEL/Q2300"/>
    <s v="Telecom Terminal Equipment Application Developer (Android Application)"/>
    <n v="4"/>
    <m/>
    <m/>
    <m/>
    <n v="4"/>
    <m/>
    <n v="4"/>
    <n v="1"/>
    <s v="12th Class,  preferably"/>
    <n v="80"/>
    <n v="170"/>
    <n v="250"/>
    <m/>
    <m/>
    <m/>
    <m/>
    <m/>
    <s v="Yes"/>
    <s v="Yes"/>
    <s v="II"/>
    <s v="A"/>
    <s v="Yes"/>
    <s v="Yes"/>
    <m/>
    <m/>
    <s v="Yes"/>
    <m/>
    <x v="11"/>
    <m/>
    <m/>
    <m/>
    <m/>
  </r>
  <r>
    <n v="2016"/>
    <x v="35"/>
    <s v="Telecom Terminal Equipment Application Developer (Native Application)"/>
    <s v="TEL/Q2301"/>
    <s v="Telecom Terminal Equipment Application Developer (Native Application)"/>
    <n v="4"/>
    <m/>
    <m/>
    <m/>
    <n v="3"/>
    <m/>
    <n v="3"/>
    <n v="1"/>
    <s v="10th Class"/>
    <n v="80"/>
    <n v="170"/>
    <n v="250"/>
    <m/>
    <m/>
    <m/>
    <m/>
    <m/>
    <s v="Yes"/>
    <m/>
    <s v="II"/>
    <m/>
    <m/>
    <m/>
    <m/>
    <m/>
    <s v="No"/>
    <m/>
    <x v="11"/>
    <m/>
    <m/>
    <m/>
    <m/>
  </r>
  <r>
    <n v="2017"/>
    <x v="35"/>
    <s v="Telecom Tower / Bay Installation Supervisor"/>
    <s v="TEL/Q4104"/>
    <s v="Telecom Tower / Bay Installation Supervisor"/>
    <n v="4"/>
    <m/>
    <m/>
    <m/>
    <n v="4"/>
    <m/>
    <n v="4"/>
    <n v="1"/>
    <s v="ITI"/>
    <m/>
    <m/>
    <n v="350"/>
    <m/>
    <m/>
    <m/>
    <m/>
    <m/>
    <m/>
    <m/>
    <s v="I"/>
    <m/>
    <m/>
    <m/>
    <m/>
    <m/>
    <s v="No"/>
    <m/>
    <x v="11"/>
    <m/>
    <m/>
    <m/>
    <m/>
  </r>
  <r>
    <n v="2018"/>
    <x v="35"/>
    <s v="Territory Sales Manager (Broadband)"/>
    <s v="TEL/Q0204"/>
    <s v="Territory Sales Manager (Broadband)"/>
    <n v="7"/>
    <m/>
    <m/>
    <m/>
    <n v="4"/>
    <m/>
    <n v="4"/>
    <n v="1"/>
    <s v="Graduate in any discipline"/>
    <m/>
    <m/>
    <n v="400"/>
    <m/>
    <m/>
    <m/>
    <m/>
    <m/>
    <m/>
    <m/>
    <s v="II"/>
    <m/>
    <m/>
    <m/>
    <m/>
    <m/>
    <s v="No"/>
    <m/>
    <x v="4"/>
    <m/>
    <m/>
    <m/>
    <m/>
  </r>
  <r>
    <n v="2019"/>
    <x v="35"/>
    <s v="Territory Sales Manager (Prepaid)"/>
    <s v="TEL/Q0203"/>
    <s v="Territory Sales Manager (Prepaid)"/>
    <n v="7"/>
    <m/>
    <m/>
    <m/>
    <n v="4"/>
    <m/>
    <n v="4"/>
    <n v="1"/>
    <s v="Graduate in any discipline"/>
    <m/>
    <m/>
    <n v="400"/>
    <m/>
    <m/>
    <m/>
    <m/>
    <m/>
    <m/>
    <m/>
    <s v="II"/>
    <m/>
    <m/>
    <m/>
    <m/>
    <m/>
    <s v="No"/>
    <m/>
    <x v="11"/>
    <m/>
    <m/>
    <m/>
    <m/>
  </r>
  <r>
    <n v="2020"/>
    <x v="35"/>
    <s v="Telecom- Tower Technician"/>
    <s v="TEL/Q4100"/>
    <s v="Telecom- Tower Technician"/>
    <n v="4"/>
    <m/>
    <m/>
    <m/>
    <n v="5"/>
    <m/>
    <n v="5"/>
    <n v="1"/>
    <s v="12th Class and/or ITI Diploma in Electrical/Mechanical"/>
    <n v="120"/>
    <n v="180"/>
    <n v="300"/>
    <m/>
    <m/>
    <m/>
    <m/>
    <m/>
    <s v="Yes"/>
    <s v="Yes"/>
    <s v="I"/>
    <s v="A"/>
    <s v="Yes"/>
    <s v="Yes"/>
    <m/>
    <m/>
    <s v="Yes"/>
    <m/>
    <x v="11"/>
    <m/>
    <m/>
    <m/>
    <m/>
  </r>
  <r>
    <n v="2021"/>
    <x v="35"/>
    <s v="Transmission Engineer"/>
    <s v="TEL/Q6203"/>
    <s v="Transmission Engineer"/>
    <n v="6"/>
    <m/>
    <m/>
    <m/>
    <n v="3"/>
    <m/>
    <n v="3"/>
    <n v="1"/>
    <s v="Diploma"/>
    <m/>
    <m/>
    <n v="350"/>
    <m/>
    <m/>
    <m/>
    <m/>
    <m/>
    <m/>
    <m/>
    <s v="I"/>
    <m/>
    <m/>
    <m/>
    <m/>
    <m/>
    <s v="No"/>
    <m/>
    <x v="11"/>
    <m/>
    <m/>
    <m/>
    <m/>
  </r>
  <r>
    <n v="2022"/>
    <x v="35"/>
    <s v="Wireless Technician"/>
    <s v="TEL/Q4105"/>
    <s v="Wireless Technician"/>
    <n v="4"/>
    <m/>
    <m/>
    <m/>
    <n v="4"/>
    <m/>
    <n v="4"/>
    <n v="1"/>
    <s v="12th Class, Preferably"/>
    <m/>
    <m/>
    <n v="300"/>
    <m/>
    <m/>
    <m/>
    <m/>
    <m/>
    <m/>
    <m/>
    <s v="I"/>
    <m/>
    <m/>
    <m/>
    <m/>
    <m/>
    <s v="No"/>
    <m/>
    <x v="2"/>
    <m/>
    <m/>
    <m/>
    <m/>
  </r>
  <r>
    <n v="2023"/>
    <x v="35"/>
    <s v="Telecom Technician - IoT Device/System (Installation &amp; M2M Communication Setup)"/>
    <s v="TEL/Q6210"/>
    <s v="Telecom Technician - IoT Device/System (Installation &amp; M2M Communication Setup)"/>
    <n v="4"/>
    <m/>
    <m/>
    <m/>
    <n v="4"/>
    <m/>
    <n v="4"/>
    <n v="1"/>
    <s v="ITI/Diploma"/>
    <m/>
    <m/>
    <n v="300"/>
    <m/>
    <m/>
    <m/>
    <m/>
    <m/>
    <m/>
    <m/>
    <s v="I"/>
    <s v="A"/>
    <m/>
    <m/>
    <m/>
    <m/>
    <s v="No"/>
    <m/>
    <x v="2"/>
    <m/>
    <m/>
    <m/>
    <m/>
  </r>
  <r>
    <n v="2024"/>
    <x v="35"/>
    <s v="Drive Test Engineer"/>
    <s v="TEL/Q6211"/>
    <s v="Drive Test Engineer"/>
    <n v="5"/>
    <m/>
    <m/>
    <m/>
    <n v="5"/>
    <m/>
    <n v="5"/>
    <n v="1"/>
    <s v="ITI, Diploma"/>
    <m/>
    <m/>
    <m/>
    <m/>
    <m/>
    <m/>
    <m/>
    <m/>
    <m/>
    <m/>
    <s v="I"/>
    <s v="A"/>
    <m/>
    <m/>
    <m/>
    <m/>
    <m/>
    <d v="2017-11-10T00:00:00"/>
    <x v="2"/>
    <m/>
    <m/>
    <m/>
    <m/>
  </r>
  <r>
    <n v="2025"/>
    <x v="35"/>
    <s v="Outside Plant Fiber Installation, Testing and Commissioning Supervisor"/>
    <s v="TEL/Q4107"/>
    <s v="Outside Plant Fiber Installation, Testing and Commissioning Supervisor"/>
    <n v="5"/>
    <m/>
    <m/>
    <m/>
    <n v="6"/>
    <m/>
    <n v="6"/>
    <n v="1"/>
    <s v="10+2 or OFT QP certified with one-year experience."/>
    <m/>
    <m/>
    <m/>
    <m/>
    <m/>
    <m/>
    <m/>
    <m/>
    <m/>
    <m/>
    <s v="I"/>
    <s v="A"/>
    <m/>
    <m/>
    <m/>
    <m/>
    <m/>
    <d v="2017-11-10T00:00:00"/>
    <x v="2"/>
    <m/>
    <m/>
    <m/>
    <m/>
  </r>
  <r>
    <n v="2026"/>
    <x v="35"/>
    <s v="Line Assembler - Telecom Products"/>
    <s v="TEL/Q2502"/>
    <s v="Line Assembler - Telecom Products"/>
    <n v="4"/>
    <m/>
    <m/>
    <m/>
    <n v="4"/>
    <m/>
    <n v="4"/>
    <n v="1"/>
    <s v="ITI/Diploma or Qualified on Handset Repair Eng QP with 1 yr exp."/>
    <n v="120"/>
    <n v="180"/>
    <n v="300"/>
    <m/>
    <m/>
    <m/>
    <m/>
    <m/>
    <s v="Yes"/>
    <m/>
    <s v="II"/>
    <s v="A"/>
    <m/>
    <m/>
    <m/>
    <m/>
    <m/>
    <d v="2017-11-10T00:00:00"/>
    <x v="6"/>
    <m/>
    <m/>
    <m/>
    <m/>
  </r>
  <r>
    <n v="2027"/>
    <x v="35"/>
    <s v="Hand Soldering Technician Telecom Board"/>
    <s v="TEL/Q2500"/>
    <s v="Hand Soldering Technician Telecom Board"/>
    <n v="4"/>
    <m/>
    <m/>
    <m/>
    <n v="4"/>
    <m/>
    <n v="4"/>
    <n v="1"/>
    <s v="10+2"/>
    <m/>
    <m/>
    <m/>
    <m/>
    <m/>
    <m/>
    <m/>
    <m/>
    <m/>
    <m/>
    <s v="II"/>
    <s v="A"/>
    <m/>
    <m/>
    <m/>
    <m/>
    <m/>
    <d v="2017-11-10T00:00:00"/>
    <x v="2"/>
    <m/>
    <m/>
    <m/>
    <m/>
  </r>
  <r>
    <n v="2028"/>
    <x v="35"/>
    <s v="Surface Mount Technology Technician"/>
    <s v="TEL/Q2501"/>
    <s v="Surface Mount Technology Technician"/>
    <n v="4"/>
    <m/>
    <m/>
    <m/>
    <n v="5"/>
    <m/>
    <n v="5"/>
    <n v="1"/>
    <s v="ITI"/>
    <n v="120"/>
    <n v="180"/>
    <n v="300"/>
    <m/>
    <m/>
    <m/>
    <m/>
    <m/>
    <s v="Yes"/>
    <m/>
    <s v="II"/>
    <s v="A"/>
    <m/>
    <m/>
    <m/>
    <m/>
    <m/>
    <d v="2017-11-10T00:00:00"/>
    <x v="6"/>
    <m/>
    <m/>
    <m/>
    <m/>
  </r>
  <r>
    <n v="2029"/>
    <x v="36"/>
    <s v="Autoconer Tenter "/>
    <s v="TSC/Q0301"/>
    <s v="Autoconer Tenter "/>
    <n v="4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2030"/>
    <x v="36"/>
    <s v="Automatic shuttle loom operator"/>
    <s v="TSC/Q2201"/>
    <s v="Automatic shuttle loom operator"/>
    <n v="4"/>
    <m/>
    <m/>
    <m/>
    <n v="6"/>
    <m/>
    <n v="6"/>
    <n v="1"/>
    <s v="Minimum Age - 14 Years ; Preferable Qualification shall be 10th Pass with 1-2 years experience in a textile processing."/>
    <m/>
    <m/>
    <n v="300"/>
    <m/>
    <m/>
    <m/>
    <m/>
    <m/>
    <m/>
    <m/>
    <s v="I"/>
    <m/>
    <m/>
    <m/>
    <m/>
    <m/>
    <s v="Yes"/>
    <m/>
    <x v="11"/>
    <m/>
    <m/>
    <m/>
    <m/>
  </r>
  <r>
    <n v="2031"/>
    <x v="36"/>
    <s v="Balloon Squeezer Machine Operator "/>
    <s v="TSC/Q5501"/>
    <s v="Balloon Squeezer Machine Operator "/>
    <n v="4"/>
    <m/>
    <m/>
    <m/>
    <n v="7"/>
    <m/>
    <n v="7"/>
    <n v="1"/>
    <s v="Minimum Age - 14 Years ; Preferable Qualification shall be 10th Pass with training in weaving department."/>
    <n v="68.5"/>
    <n v="231.5"/>
    <n v="300"/>
    <m/>
    <m/>
    <m/>
    <m/>
    <m/>
    <s v="Yes"/>
    <m/>
    <s v="I"/>
    <m/>
    <m/>
    <m/>
    <m/>
    <m/>
    <s v="Yes"/>
    <m/>
    <x v="14"/>
    <m/>
    <m/>
    <m/>
    <m/>
  </r>
  <r>
    <n v="2032"/>
    <x v="36"/>
    <s v="Beam Carrier - Loader"/>
    <s v="TSC/Q2601"/>
    <s v="Beam Carrier - Loader"/>
    <n v="3"/>
    <m/>
    <m/>
    <m/>
    <n v="6"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m/>
    <s v="I"/>
    <m/>
    <m/>
    <m/>
    <m/>
    <m/>
    <s v="Yes"/>
    <m/>
    <x v="11"/>
    <m/>
    <m/>
    <m/>
    <m/>
  </r>
  <r>
    <n v="2033"/>
    <x v="36"/>
    <s v="Blowroom Operator"/>
    <s v="TSC/Q0101"/>
    <s v="Blowroom Operator"/>
    <n v="4"/>
    <m/>
    <m/>
    <m/>
    <n v="7"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m/>
    <s v="Yes"/>
    <m/>
    <s v="I"/>
    <m/>
    <m/>
    <m/>
    <m/>
    <m/>
    <s v="Yes"/>
    <m/>
    <x v="11"/>
    <m/>
    <m/>
    <m/>
    <m/>
  </r>
  <r>
    <n v="2034"/>
    <x v="36"/>
    <s v="Calendaring Machine Operator"/>
    <s v="TSC/Q5402"/>
    <s v="Calendaring Machine Operator"/>
    <n v="4"/>
    <m/>
    <m/>
    <m/>
    <n v="7"/>
    <m/>
    <n v="7"/>
    <n v="1"/>
    <s v="Minimum Age - 14 Years ; Preferable Qualification shall be 10th Pass."/>
    <n v="70"/>
    <n v="230"/>
    <n v="300"/>
    <m/>
    <m/>
    <m/>
    <m/>
    <m/>
    <s v="Yes"/>
    <m/>
    <s v="I"/>
    <m/>
    <m/>
    <m/>
    <m/>
    <m/>
    <s v="Yes"/>
    <m/>
    <x v="14"/>
    <m/>
    <m/>
    <m/>
    <m/>
  </r>
  <r>
    <n v="2035"/>
    <x v="36"/>
    <s v="Card Puncher (Automatic Machine)"/>
    <s v="TSC/Q7401"/>
    <s v="Card Puncher (Automatic Machine)"/>
    <n v="3"/>
    <m/>
    <m/>
    <m/>
    <n v="5"/>
    <m/>
    <n v="5"/>
    <n v="1"/>
    <s v="8th Class pass, preferably"/>
    <n v="100"/>
    <n v="200"/>
    <n v="300"/>
    <m/>
    <m/>
    <m/>
    <m/>
    <m/>
    <s v="Yes"/>
    <m/>
    <s v="I"/>
    <m/>
    <m/>
    <m/>
    <m/>
    <m/>
    <s v="Yes"/>
    <m/>
    <x v="25"/>
    <m/>
    <m/>
    <m/>
    <m/>
  </r>
  <r>
    <n v="2036"/>
    <x v="36"/>
    <s v="Carding Operator"/>
    <s v="TSC/Q0102"/>
    <s v="Carding Operator"/>
    <n v="4"/>
    <m/>
    <m/>
    <m/>
    <n v="7"/>
    <m/>
    <n v="7"/>
    <n v="1"/>
    <s v="Minimum Age - 14 Years ; Preferable Qualification shall be 10th Pass with training in weaving department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37"/>
    <x v="36"/>
    <s v="Combing operator"/>
    <s v="TSC/Q0104"/>
    <s v="Combing operator"/>
    <n v="4"/>
    <m/>
    <m/>
    <m/>
    <n v="7"/>
    <m/>
    <n v="7"/>
    <n v="1"/>
    <s v="Minimum Age - 14 Years ; Preferable Qualification shall be 10th Pass with 1-2 years experience in a Textile Mill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38"/>
    <x v="36"/>
    <s v="Combing Preparatory operator"/>
    <s v="TSC/Q0103"/>
    <s v="Combing Preparatory operator"/>
    <n v="4"/>
    <m/>
    <m/>
    <m/>
    <n v="7"/>
    <m/>
    <n v="7"/>
    <n v="1"/>
    <s v="5th Class ,Preferably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39"/>
    <x v="36"/>
    <s v="Compacting Machine Operator"/>
    <s v="TSC/Q5503"/>
    <s v="Compacting Machine Operator"/>
    <n v="4"/>
    <m/>
    <m/>
    <m/>
    <n v="7"/>
    <m/>
    <n v="7"/>
    <n v="1"/>
    <s v="10th Class ,Preferably"/>
    <n v="73.5"/>
    <n v="226.5"/>
    <n v="300"/>
    <m/>
    <m/>
    <m/>
    <m/>
    <m/>
    <s v="Yes"/>
    <m/>
    <s v="I"/>
    <m/>
    <m/>
    <m/>
    <m/>
    <m/>
    <s v="Yes"/>
    <m/>
    <x v="14"/>
    <m/>
    <m/>
    <m/>
    <m/>
  </r>
  <r>
    <n v="2040"/>
    <x v="36"/>
    <s v="Cone winder cum pirn winder"/>
    <s v="TSC/Q7301"/>
    <s v="Cone winder cum pirn winder"/>
    <n v="3"/>
    <m/>
    <m/>
    <m/>
    <n v="5"/>
    <m/>
    <n v="5"/>
    <n v="1"/>
    <s v="8th Class, Preferably"/>
    <m/>
    <m/>
    <n v="300"/>
    <m/>
    <m/>
    <m/>
    <m/>
    <m/>
    <m/>
    <m/>
    <s v="I"/>
    <m/>
    <m/>
    <m/>
    <m/>
    <m/>
    <s v="Yes"/>
    <m/>
    <x v="12"/>
    <m/>
    <m/>
    <m/>
    <m/>
  </r>
  <r>
    <n v="2041"/>
    <x v="36"/>
    <s v="Cone Winding Operator"/>
    <s v="TSC/Q0302"/>
    <s v="Cone Winding Operator"/>
    <n v="4"/>
    <m/>
    <m/>
    <m/>
    <n v="8"/>
    <m/>
    <n v="8"/>
    <n v="1"/>
    <s v="5th Class ,Preferably"/>
    <n v="100"/>
    <n v="20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42"/>
    <x v="36"/>
    <s v="Continuous Bleaching Range Operator"/>
    <s v="TSC/Q5102"/>
    <s v="Continuous Bleaching Range Operator"/>
    <n v="4"/>
    <m/>
    <m/>
    <m/>
    <n v="7"/>
    <m/>
    <n v="7"/>
    <n v="1"/>
    <s v="10th Class ,Preferably ITI Certificate"/>
    <m/>
    <m/>
    <n v="300"/>
    <m/>
    <m/>
    <m/>
    <m/>
    <m/>
    <m/>
    <m/>
    <s v="I"/>
    <m/>
    <m/>
    <m/>
    <m/>
    <m/>
    <s v="Yes"/>
    <m/>
    <x v="14"/>
    <m/>
    <m/>
    <m/>
    <m/>
  </r>
  <r>
    <n v="2043"/>
    <x v="36"/>
    <s v="Drawframe Operator"/>
    <s v="TSC/Q0105"/>
    <s v="Drawframe Operator"/>
    <n v="4"/>
    <m/>
    <m/>
    <m/>
    <n v="7"/>
    <m/>
    <n v="7"/>
    <n v="1"/>
    <s v="5th Class ,Preferably"/>
    <n v="100"/>
    <n v="20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44"/>
    <x v="36"/>
    <s v="Drying Range Machine Operator"/>
    <s v="TSC/Q5302"/>
    <s v="Drying Range Machine Operator"/>
    <n v="4"/>
    <m/>
    <m/>
    <m/>
    <n v="7"/>
    <m/>
    <n v="7"/>
    <n v="1"/>
    <s v="Minimum Age - 14 Years ; Preferable Qualification shall be 5th Pass with 1-2 years’ experience in a Textile Mill."/>
    <m/>
    <m/>
    <n v="300"/>
    <m/>
    <m/>
    <m/>
    <m/>
    <m/>
    <m/>
    <m/>
    <s v="I"/>
    <m/>
    <m/>
    <m/>
    <m/>
    <m/>
    <s v="Yes"/>
    <m/>
    <x v="14"/>
    <m/>
    <m/>
    <m/>
    <m/>
  </r>
  <r>
    <n v="2045"/>
    <x v="36"/>
    <s v="Dyestuff &amp; Chemical Preparation Operator"/>
    <s v="TSC/Q5205"/>
    <s v="Dyestuff &amp; Chemical Preparation Operator"/>
    <n v="4"/>
    <m/>
    <m/>
    <m/>
    <n v="8"/>
    <m/>
    <n v="8"/>
    <n v="1"/>
    <s v="Minimum Age - 14 Years ; Preferable Qualification shall be 10th Pass."/>
    <n v="74.5"/>
    <n v="225.5"/>
    <n v="300"/>
    <m/>
    <m/>
    <m/>
    <m/>
    <m/>
    <s v="Yes"/>
    <m/>
    <s v="I"/>
    <m/>
    <m/>
    <m/>
    <s v="Addl Ready"/>
    <m/>
    <s v="Yes"/>
    <m/>
    <x v="14"/>
    <m/>
    <m/>
    <m/>
    <m/>
  </r>
  <r>
    <n v="2046"/>
    <x v="36"/>
    <s v="Fabric Checker"/>
    <s v="TSC/Q2301"/>
    <s v="Fabric Checker"/>
    <n v="4"/>
    <m/>
    <m/>
    <m/>
    <n v="6"/>
    <m/>
    <n v="6"/>
    <n v="1"/>
    <s v="Preferably Class 10th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47"/>
    <x v="36"/>
    <s v="Fabric Mender"/>
    <s v="TSC/Q2302"/>
    <s v="Fabric Mender"/>
    <n v="3"/>
    <m/>
    <m/>
    <m/>
    <n v="6"/>
    <m/>
    <n v="6"/>
    <n v="1"/>
    <s v="Minimum Age - 14 Years ;  Preferable Qualification shall be 10th Pass with 1-2 years’ experience in textile mill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48"/>
    <x v="36"/>
    <s v="Finishing Machine Operator (Zero-Zero/Compacting)"/>
    <s v="TSC/Q5403"/>
    <s v="Finishing Machine Operator (Zero-Zero/Compacting)"/>
    <n v="4"/>
    <m/>
    <m/>
    <m/>
    <n v="7"/>
    <m/>
    <n v="7"/>
    <n v="1"/>
    <s v="Minimum Age - 14 Years ;  Preferable Qualification shall be 10th Pass with training in weaving department."/>
    <m/>
    <m/>
    <n v="300"/>
    <m/>
    <m/>
    <m/>
    <m/>
    <m/>
    <m/>
    <m/>
    <s v="I"/>
    <m/>
    <m/>
    <m/>
    <m/>
    <m/>
    <s v="Yes"/>
    <m/>
    <x v="14"/>
    <m/>
    <m/>
    <m/>
    <m/>
  </r>
  <r>
    <n v="2049"/>
    <x v="36"/>
    <s v="Fitter - Auto loom Weaving Machine"/>
    <s v="TSC/Q2402"/>
    <s v="Fitter - Auto loom Weaving Machine"/>
    <n v="5"/>
    <m/>
    <m/>
    <m/>
    <n v="6"/>
    <m/>
    <n v="6"/>
    <n v="1"/>
    <s v="Minimum Age - 14 Years ;  Preferable Qualification shall be 10th Pass with training in weaving department."/>
    <n v="126.5"/>
    <n v="273.5"/>
    <n v="400"/>
    <m/>
    <m/>
    <m/>
    <m/>
    <m/>
    <s v="Yes"/>
    <m/>
    <s v="I"/>
    <m/>
    <m/>
    <m/>
    <m/>
    <m/>
    <s v="Yes"/>
    <m/>
    <x v="14"/>
    <m/>
    <m/>
    <m/>
    <m/>
  </r>
  <r>
    <n v="2050"/>
    <x v="36"/>
    <s v="Fitter - Post Spinning"/>
    <s v="TSC/Q0403"/>
    <s v="Fitter - Post Spinning"/>
    <n v="5"/>
    <m/>
    <m/>
    <m/>
    <n v="9"/>
    <m/>
    <n v="9"/>
    <n v="1"/>
    <s v="Minimum Age - 14 Years ;  Preferable Qualification shall be 10th Pass with 1-2 years’ experience in textile processing."/>
    <n v="90"/>
    <n v="210"/>
    <n v="300"/>
    <m/>
    <m/>
    <m/>
    <m/>
    <m/>
    <s v="Yes"/>
    <m/>
    <s v="I"/>
    <m/>
    <m/>
    <m/>
    <m/>
    <m/>
    <s v="Yes"/>
    <m/>
    <x v="11"/>
    <m/>
    <m/>
    <m/>
    <m/>
  </r>
  <r>
    <n v="2051"/>
    <x v="36"/>
    <s v="Fitter - Processing"/>
    <s v="TSC/Q5701"/>
    <s v="Fitter - Processing"/>
    <n v="5"/>
    <m/>
    <m/>
    <m/>
    <n v="7"/>
    <m/>
    <n v="7"/>
    <n v="1"/>
    <s v="Preferable Qualification shall be 5th Pass with 1  2 years experience in a Textile Mill."/>
    <m/>
    <m/>
    <n v="400"/>
    <m/>
    <m/>
    <m/>
    <m/>
    <m/>
    <m/>
    <m/>
    <s v="I"/>
    <m/>
    <m/>
    <m/>
    <m/>
    <m/>
    <s v="Yes"/>
    <m/>
    <x v="11"/>
    <m/>
    <m/>
    <m/>
    <m/>
  </r>
  <r>
    <n v="2052"/>
    <x v="36"/>
    <s v="Fitter - Ring Spinning"/>
    <s v="TSC/Q0402"/>
    <s v="Fitter - Ring Spinning"/>
    <n v="5"/>
    <m/>
    <m/>
    <m/>
    <n v="9"/>
    <m/>
    <n v="9"/>
    <n v="1"/>
    <s v="Preferable Qualification shall be 10th Pass with 1  2 years experience in a Textile Mill."/>
    <n v="90"/>
    <n v="210"/>
    <n v="300"/>
    <m/>
    <m/>
    <m/>
    <m/>
    <m/>
    <s v="Yes"/>
    <m/>
    <s v="I"/>
    <m/>
    <m/>
    <m/>
    <m/>
    <m/>
    <s v="Yes"/>
    <m/>
    <x v="11"/>
    <m/>
    <m/>
    <m/>
    <m/>
  </r>
  <r>
    <n v="2053"/>
    <x v="36"/>
    <s v="Fitter - Shuttle less Weaving Machine: Air-Jet"/>
    <s v="TSC/Q2405"/>
    <s v="Fitter - Shuttle less Weaving Machine: Air-Jet"/>
    <n v="5"/>
    <m/>
    <m/>
    <m/>
    <n v="6"/>
    <m/>
    <n v="6"/>
    <n v="1"/>
    <s v="Preferable Qualification shall be 8th Pass with 1  2 years experience in a Textile Mill."/>
    <n v="108.5"/>
    <n v="291.5"/>
    <n v="400"/>
    <m/>
    <m/>
    <m/>
    <m/>
    <m/>
    <s v="Yes"/>
    <m/>
    <s v="I"/>
    <m/>
    <m/>
    <m/>
    <m/>
    <m/>
    <s v="Yes"/>
    <m/>
    <x v="14"/>
    <m/>
    <m/>
    <m/>
    <m/>
  </r>
  <r>
    <n v="2054"/>
    <x v="36"/>
    <s v="Fitter - Shuttle less Weaving Machine: Projectile"/>
    <s v="TSC/Q2404"/>
    <s v="Fitter - Shuttle less Weaving Machine: Projectile"/>
    <n v="5"/>
    <m/>
    <m/>
    <m/>
    <n v="6"/>
    <m/>
    <n v="6"/>
    <n v="1"/>
    <s v="Preferable Qualification shall be 5th Pass with 1  2 years experience in a textile Mill."/>
    <n v="131.5"/>
    <n v="268.5"/>
    <n v="400"/>
    <m/>
    <m/>
    <m/>
    <m/>
    <m/>
    <s v="Yes"/>
    <m/>
    <s v="I"/>
    <m/>
    <m/>
    <m/>
    <m/>
    <m/>
    <s v="Yes"/>
    <m/>
    <x v="14"/>
    <m/>
    <m/>
    <m/>
    <m/>
  </r>
  <r>
    <n v="2055"/>
    <x v="36"/>
    <s v="Fitter - Shuttle less Weaving Machine: Rapier"/>
    <s v="TSC/Q2403"/>
    <s v="Fitter - Shuttle less Weaving Machine: Rapier"/>
    <n v="5"/>
    <m/>
    <m/>
    <m/>
    <n v="6"/>
    <m/>
    <n v="6"/>
    <n v="1"/>
    <s v="Preferable Qualification shall be 5th Pass with 1  2 years experience in a Textile Mill."/>
    <n v="134.5"/>
    <n v="265.5"/>
    <n v="400"/>
    <m/>
    <m/>
    <m/>
    <m/>
    <m/>
    <s v="Yes"/>
    <m/>
    <s v="I"/>
    <m/>
    <m/>
    <m/>
    <m/>
    <m/>
    <s v="Yes"/>
    <m/>
    <x v="11"/>
    <m/>
    <m/>
    <m/>
    <m/>
  </r>
  <r>
    <n v="2056"/>
    <x v="36"/>
    <s v="Fitter- Spinning Preparatory"/>
    <s v="TSC/Q0401"/>
    <s v="Fitter- Spinning Preparatory"/>
    <n v="5"/>
    <m/>
    <m/>
    <m/>
    <n v="9"/>
    <m/>
    <n v="9"/>
    <n v="1"/>
    <s v="Preferable Qualification shall be 5th Pass with 1  2 years experience in a Textile Mill."/>
    <n v="135"/>
    <n v="265"/>
    <n v="400"/>
    <m/>
    <m/>
    <m/>
    <m/>
    <m/>
    <s v="Yes"/>
    <m/>
    <s v="I"/>
    <m/>
    <m/>
    <m/>
    <m/>
    <m/>
    <s v="Yes"/>
    <m/>
    <x v="14"/>
    <m/>
    <m/>
    <m/>
    <m/>
  </r>
  <r>
    <n v="2057"/>
    <x v="36"/>
    <s v="Fitter - Weaving preparatory"/>
    <s v="TSC/Q2401"/>
    <s v="Fitter - Weaving preparatory"/>
    <n v="5"/>
    <m/>
    <m/>
    <m/>
    <n v="6"/>
    <m/>
    <n v="6"/>
    <n v="1"/>
    <s v="Minimum Age    14 Years ; Preferable Qualification shall be 5th Pass."/>
    <n v="131.5"/>
    <n v="268.5"/>
    <n v="400"/>
    <m/>
    <m/>
    <m/>
    <m/>
    <m/>
    <s v="Yes"/>
    <m/>
    <s v="I"/>
    <m/>
    <m/>
    <m/>
    <m/>
    <m/>
    <s v="Yes"/>
    <m/>
    <x v="14"/>
    <m/>
    <m/>
    <m/>
    <m/>
  </r>
  <r>
    <n v="2058"/>
    <x v="36"/>
    <s v="Folding Machine Operator"/>
    <s v="TSC/Q5601"/>
    <s v="Folding Machine Operator"/>
    <n v="4"/>
    <m/>
    <m/>
    <m/>
    <n v="7"/>
    <m/>
    <n v="7"/>
    <n v="1"/>
    <s v="Minimum Age    14 Years ; Preferable Qualification shall be 10th Pass with training in weaving department."/>
    <n v="73"/>
    <n v="227"/>
    <n v="300"/>
    <m/>
    <m/>
    <m/>
    <m/>
    <m/>
    <s v="Yes"/>
    <m/>
    <s v="I"/>
    <m/>
    <m/>
    <m/>
    <m/>
    <m/>
    <s v="Yes"/>
    <m/>
    <x v="14"/>
    <m/>
    <m/>
    <m/>
    <m/>
  </r>
  <r>
    <n v="2059"/>
    <x v="36"/>
    <s v="Handloom Entrepreneur"/>
    <s v="TSC/Q7801"/>
    <s v="Handloom Entrepreneur"/>
    <n v="6"/>
    <m/>
    <m/>
    <m/>
    <n v="5"/>
    <m/>
    <n v="5"/>
    <n v="1"/>
    <s v="10th Class ,Preferably"/>
    <n v="163"/>
    <n v="437"/>
    <n v="600"/>
    <m/>
    <m/>
    <m/>
    <m/>
    <m/>
    <s v="Yes"/>
    <m/>
    <s v="I"/>
    <m/>
    <m/>
    <m/>
    <m/>
    <m/>
    <s v="Yes"/>
    <m/>
    <x v="2"/>
    <m/>
    <m/>
    <m/>
    <m/>
  </r>
  <r>
    <n v="2060"/>
    <x v="36"/>
    <s v="Hank dyer"/>
    <s v="TSC/Q7201"/>
    <s v="Hank dyer"/>
    <n v="4"/>
    <m/>
    <m/>
    <m/>
    <n v="7"/>
    <m/>
    <n v="7"/>
    <n v="1"/>
    <s v="8th Class, Preferably"/>
    <n v="110"/>
    <n v="19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061"/>
    <x v="36"/>
    <s v="Jacquard Harness Builder"/>
    <s v="TSC/Q7502"/>
    <s v="Jacquard Harness Builder"/>
    <n v="4"/>
    <m/>
    <m/>
    <m/>
    <n v="5"/>
    <m/>
    <n v="5"/>
    <n v="1"/>
    <s v="8th Class pass, preferably"/>
    <n v="114"/>
    <n v="186"/>
    <n v="300"/>
    <m/>
    <m/>
    <m/>
    <m/>
    <m/>
    <s v="Yes"/>
    <m/>
    <s v="I"/>
    <m/>
    <m/>
    <m/>
    <m/>
    <m/>
    <s v="Yes"/>
    <m/>
    <x v="25"/>
    <m/>
    <m/>
    <m/>
    <m/>
  </r>
  <r>
    <n v="2062"/>
    <x v="36"/>
    <s v="Jacquard Weaver- Handloom"/>
    <s v="TSC/Q7306"/>
    <s v="Jacquard Weaver- Handloom"/>
    <n v="4"/>
    <m/>
    <m/>
    <m/>
    <n v="6"/>
    <m/>
    <n v="6"/>
    <n v="1"/>
    <s v="8th Class pass, preferably"/>
    <n v="100"/>
    <n v="200"/>
    <n v="300"/>
    <m/>
    <m/>
    <m/>
    <m/>
    <m/>
    <s v="Yes"/>
    <m/>
    <s v="I"/>
    <m/>
    <m/>
    <m/>
    <m/>
    <m/>
    <s v="Yes"/>
    <m/>
    <x v="25"/>
    <m/>
    <m/>
    <m/>
    <m/>
  </r>
  <r>
    <n v="2063"/>
    <x v="36"/>
    <s v="Jigger Machine Operator"/>
    <s v="TSC/Q5201"/>
    <s v="Jigger Machine Operator"/>
    <n v="4"/>
    <m/>
    <m/>
    <m/>
    <n v="7"/>
    <m/>
    <n v="7"/>
    <n v="1"/>
    <s v="8th Class pass, preferably"/>
    <m/>
    <m/>
    <n v="300"/>
    <m/>
    <m/>
    <m/>
    <m/>
    <m/>
    <m/>
    <m/>
    <s v="I"/>
    <m/>
    <m/>
    <m/>
    <m/>
    <m/>
    <s v="Yes"/>
    <m/>
    <x v="2"/>
    <s v="Yes"/>
    <d v="2017-08-23T00:00:00"/>
    <d v="2017-09-23T00:00:00"/>
    <m/>
  </r>
  <r>
    <n v="2064"/>
    <x v="36"/>
    <s v="Knitting Machine Fitter "/>
    <s v="TSC/Q4201"/>
    <s v="Knitting Machine Fitter "/>
    <n v="5"/>
    <m/>
    <m/>
    <m/>
    <n v="9"/>
    <m/>
    <n v="9"/>
    <n v="1"/>
    <s v="Minimum Age    14 Years ; Preferable Qualification shall be 12th Pass with 1  2 years experience as maintenance assistant in a textile mill."/>
    <n v="135"/>
    <n v="265"/>
    <n v="400"/>
    <m/>
    <m/>
    <m/>
    <m/>
    <m/>
    <s v="Yes"/>
    <m/>
    <s v="I"/>
    <m/>
    <m/>
    <m/>
    <m/>
    <m/>
    <s v="Yes"/>
    <m/>
    <x v="14"/>
    <m/>
    <m/>
    <m/>
    <m/>
  </r>
  <r>
    <n v="2065"/>
    <x v="36"/>
    <s v="Knitting Machine Operator – Circular Knitting"/>
    <s v="TSC/Q4101"/>
    <s v="Knitting Machine Operator – Circular Knitting"/>
    <n v="4"/>
    <m/>
    <m/>
    <m/>
    <n v="8"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m/>
    <s v="Yes"/>
    <m/>
    <x v="14"/>
    <m/>
    <m/>
    <m/>
    <m/>
  </r>
  <r>
    <n v="2066"/>
    <x v="36"/>
    <s v="Knitting Machine Operator – Flat Bed Knitting"/>
    <s v="TSC/Q4102"/>
    <s v="Knitting Machine Operator – Flat Bed Knitting"/>
    <n v="4"/>
    <m/>
    <m/>
    <m/>
    <n v="8"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m/>
    <s v="Yes"/>
    <m/>
    <x v="14"/>
    <m/>
    <m/>
    <m/>
    <m/>
  </r>
  <r>
    <n v="2067"/>
    <x v="36"/>
    <s v="Knitting Machine Operator – Warp Knitting"/>
    <s v="TSC/Q4103"/>
    <s v="Knitting Machine Operator – Warp Knitting"/>
    <n v="4"/>
    <m/>
    <m/>
    <m/>
    <n v="9"/>
    <m/>
    <n v="9"/>
    <n v="1"/>
    <s v="Minimum Age    14 Years ; Preferable Qualification shall be 5th Pass"/>
    <m/>
    <m/>
    <n v="300"/>
    <m/>
    <m/>
    <m/>
    <m/>
    <m/>
    <m/>
    <m/>
    <s v="I"/>
    <m/>
    <m/>
    <m/>
    <m/>
    <m/>
    <s v="Yes"/>
    <m/>
    <x v="14"/>
    <m/>
    <m/>
    <m/>
    <m/>
  </r>
  <r>
    <n v="2068"/>
    <x v="36"/>
    <s v="Knotting  Machine Operator"/>
    <s v="TSC/Q2205"/>
    <s v="Knotting  Machine Operator"/>
    <n v="4"/>
    <m/>
    <m/>
    <m/>
    <n v="6"/>
    <m/>
    <n v="6"/>
    <n v="1"/>
    <s v="Minimum Age    14 Years ; Preferable Qualification shall be 5th Pass with 1  2 years of work experience in a textile mill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69"/>
    <x v="36"/>
    <s v="Oiler-Weaving Machine Maintenance"/>
    <s v="TSC/Q2406"/>
    <s v="Oiler-Weaving Machine Maintenance"/>
    <n v="3"/>
    <m/>
    <m/>
    <m/>
    <n v="6"/>
    <m/>
    <n v="6"/>
    <n v="1"/>
    <s v="Minimum Age    14 Years ; Preferable Qualification shall be 10th Pass with 1  2 years experience in a Textile Mill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70"/>
    <x v="36"/>
    <s v="Open End Spinning Tenter"/>
    <s v="TSC/Q0203"/>
    <s v="Open End Spinning Tenter"/>
    <n v="4"/>
    <m/>
    <m/>
    <m/>
    <n v="8"/>
    <m/>
    <n v="8"/>
    <n v="1"/>
    <s v="Minimum Age    14 Years ; Preferable Qualification shall be 10th Pass with 1  2 years experience in a Textile Mill."/>
    <n v="100"/>
    <n v="200"/>
    <n v="300"/>
    <m/>
    <m/>
    <m/>
    <m/>
    <m/>
    <s v="Yes"/>
    <s v="Yes"/>
    <s v="I"/>
    <m/>
    <m/>
    <m/>
    <s v="Cat 1(Phase 2)"/>
    <m/>
    <s v="Yes"/>
    <m/>
    <x v="11"/>
    <m/>
    <m/>
    <m/>
    <m/>
  </r>
  <r>
    <n v="2071"/>
    <x v="36"/>
    <s v="Package Dyeing Machine Operator"/>
    <s v="TSC/Q5203"/>
    <s v="Package Dyeing Machine Operator"/>
    <n v="4"/>
    <m/>
    <m/>
    <m/>
    <n v="7"/>
    <m/>
    <n v="7"/>
    <n v="1"/>
    <s v="Minimum Age    14 Years ; Preferable Qualification shall be 10th Pass with 1  2 years experience in a Textile Mill.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72"/>
    <x v="36"/>
    <s v="Packing Checker "/>
    <s v="TSC/Q0501"/>
    <s v="Packing Checker "/>
    <n v="4"/>
    <m/>
    <m/>
    <m/>
    <n v="7"/>
    <m/>
    <n v="7"/>
    <n v="1"/>
    <s v="Minimum Age    14 Years ; Preferable Qualification shall be 10th Pass with 1  2 years experience in a Textile processing."/>
    <n v="100"/>
    <n v="200"/>
    <n v="300"/>
    <m/>
    <m/>
    <m/>
    <m/>
    <m/>
    <s v="Yes"/>
    <s v="Yes"/>
    <s v="I"/>
    <m/>
    <m/>
    <m/>
    <s v="Cat 1(Phase 2)"/>
    <m/>
    <s v="Yes"/>
    <m/>
    <x v="11"/>
    <m/>
    <m/>
    <m/>
    <m/>
  </r>
  <r>
    <n v="2073"/>
    <x v="36"/>
    <s v="Pirn Winding Machine Operator"/>
    <s v="TSC/Q2206"/>
    <s v="Pirn Winding Machine Operator"/>
    <n v="4"/>
    <m/>
    <m/>
    <m/>
    <n v="6"/>
    <m/>
    <n v="6"/>
    <n v="1"/>
    <s v="Minimum Age    14 Years ; Preferable Qualification shall be 10th Pass with 2  3 years experience in a textile processing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74"/>
    <x v="36"/>
    <s v="Power Loom Operator"/>
    <s v="TSC/Q2208"/>
    <s v="Power Loom Operator"/>
    <n v="4"/>
    <m/>
    <m/>
    <m/>
    <n v="6"/>
    <m/>
    <n v="6"/>
    <n v="1"/>
    <s v="6th Class, Preferably"/>
    <m/>
    <m/>
    <n v="300"/>
    <m/>
    <m/>
    <m/>
    <m/>
    <m/>
    <m/>
    <m/>
    <s v="I"/>
    <m/>
    <m/>
    <m/>
    <m/>
    <m/>
    <s v="Yes"/>
    <m/>
    <x v="25"/>
    <s v="Yes"/>
    <d v="2017-08-23T00:00:00"/>
    <d v="2018-03-31T00:00:00"/>
    <m/>
  </r>
  <r>
    <n v="2075"/>
    <x v="36"/>
    <s v="Printing Machine operator"/>
    <s v="TSC/Q5204"/>
    <s v="Printing Machine operator"/>
    <n v="4"/>
    <m/>
    <m/>
    <m/>
    <n v="7"/>
    <m/>
    <n v="7"/>
    <n v="1"/>
    <s v="Minimum Age    14 Years ; Preferable Qualification shall be 10th Pass with training in weaving department. "/>
    <n v="74"/>
    <n v="226"/>
    <n v="300"/>
    <m/>
    <m/>
    <m/>
    <m/>
    <m/>
    <s v="Yes"/>
    <m/>
    <s v="I"/>
    <m/>
    <m/>
    <m/>
    <m/>
    <m/>
    <s v="Yes"/>
    <m/>
    <x v="14"/>
    <m/>
    <m/>
    <m/>
    <m/>
  </r>
  <r>
    <n v="2076"/>
    <x v="36"/>
    <s v="Relax Dryer Operator "/>
    <s v="TSC/Q5502"/>
    <s v="Relax Dryer Operator "/>
    <n v="4"/>
    <m/>
    <m/>
    <m/>
    <n v="7"/>
    <m/>
    <n v="7"/>
    <n v="1"/>
    <s v="10th Class ,Preferably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77"/>
    <x v="36"/>
    <s v="Ring Frame Doffer"/>
    <s v="TSC/Q0202"/>
    <s v="Ring Frame Doffer"/>
    <n v="3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2078"/>
    <x v="36"/>
    <s v="Ring Frame Tenter "/>
    <s v="TSC/Q0201"/>
    <s v="Ring Frame Tenter "/>
    <n v="4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4"/>
    <m/>
    <m/>
    <m/>
    <m/>
  </r>
  <r>
    <n v="2079"/>
    <x v="36"/>
    <s v="Screen preparatory operator – rotary/ flat bed"/>
    <s v="TSC/Q5206"/>
    <s v="Screen preparatory operator – rotary/ flat bed"/>
    <n v="4"/>
    <m/>
    <m/>
    <m/>
    <n v="7"/>
    <m/>
    <n v="7"/>
    <n v="1"/>
    <s v="Minimum Age    14 Years ; Preferable Qualification shall be 10th Pass."/>
    <m/>
    <m/>
    <n v="300"/>
    <m/>
    <m/>
    <m/>
    <m/>
    <m/>
    <m/>
    <m/>
    <s v="I"/>
    <m/>
    <m/>
    <m/>
    <m/>
    <m/>
    <s v="Yes"/>
    <m/>
    <x v="14"/>
    <m/>
    <m/>
    <m/>
    <m/>
  </r>
  <r>
    <n v="2080"/>
    <x v="36"/>
    <s v="Shuttle less loom Fitter - water jet"/>
    <s v="TSC/Q2407"/>
    <s v="Shuttle less loom Fitter - water jet"/>
    <n v="5"/>
    <m/>
    <m/>
    <m/>
    <n v="6"/>
    <m/>
    <n v="6"/>
    <n v="1"/>
    <s v="10th Class ,Preferably"/>
    <n v="122"/>
    <n v="278"/>
    <n v="400"/>
    <m/>
    <m/>
    <m/>
    <m/>
    <m/>
    <s v="Yes"/>
    <m/>
    <s v="I"/>
    <m/>
    <m/>
    <m/>
    <m/>
    <m/>
    <s v="Yes"/>
    <m/>
    <x v="25"/>
    <m/>
    <m/>
    <m/>
    <m/>
  </r>
  <r>
    <n v="2081"/>
    <x v="36"/>
    <s v="Shuttle less loom weaver - water jet"/>
    <s v="TSC/Q2207"/>
    <s v="Shuttle less loom weaver - water jet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Yes"/>
    <m/>
    <x v="25"/>
    <m/>
    <m/>
    <m/>
    <m/>
  </r>
  <r>
    <n v="2082"/>
    <x v="36"/>
    <s v="Shuttle-less Loom Weaver - Airjet"/>
    <s v="TSC/Q2204"/>
    <s v="Shuttle-less Loom Weaver - Airjet"/>
    <n v="4"/>
    <m/>
    <m/>
    <m/>
    <n v="6"/>
    <m/>
    <n v="6"/>
    <n v="1"/>
    <s v="Minimum Age    14 Years ; Preferable Qualification shall be 10th Pass with 1  2 years experience in a Textile Mill."/>
    <n v="101.5"/>
    <n v="198.5"/>
    <n v="300"/>
    <m/>
    <m/>
    <m/>
    <m/>
    <m/>
    <s v="Yes"/>
    <m/>
    <s v="I"/>
    <m/>
    <m/>
    <m/>
    <m/>
    <m/>
    <s v="Yes"/>
    <m/>
    <x v="14"/>
    <m/>
    <m/>
    <m/>
    <m/>
  </r>
  <r>
    <n v="2083"/>
    <x v="36"/>
    <s v="Shuttle-less Loom Weaver - Projectile"/>
    <s v="TSC/Q2202"/>
    <s v="Shuttle-less Loom Weaver - Projectile"/>
    <n v="4"/>
    <m/>
    <m/>
    <m/>
    <n v="6"/>
    <m/>
    <n v="6"/>
    <n v="1"/>
    <s v="Minimum Age    14 Years ; Preferable Qualification shall be 10th Pass with training in weaving department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4"/>
    <x v="36"/>
    <s v="Shuttle-less Loom Weaver - Rapier"/>
    <s v="TSC/Q2203"/>
    <s v="Shuttle-less Loom Weaver - Rapier"/>
    <n v="4"/>
    <m/>
    <m/>
    <m/>
    <n v="6"/>
    <m/>
    <n v="6"/>
    <n v="1"/>
    <s v="Minimum Age    14 Years ; Preferable Qualification shall be 10th Pass with 2  3 years experience in a textile processing."/>
    <n v="101"/>
    <n v="199"/>
    <n v="300"/>
    <m/>
    <m/>
    <m/>
    <m/>
    <m/>
    <s v="Yes"/>
    <m/>
    <s v="I"/>
    <m/>
    <m/>
    <m/>
    <m/>
    <m/>
    <s v="Yes"/>
    <m/>
    <x v="14"/>
    <m/>
    <m/>
    <m/>
    <m/>
  </r>
  <r>
    <n v="2085"/>
    <x v="36"/>
    <s v="Singeing &amp; De-sizing machine operator"/>
    <s v="TSC/Q5101"/>
    <s v="Singeing &amp; De-sizing machine operator"/>
    <n v="4"/>
    <m/>
    <m/>
    <m/>
    <n v="7"/>
    <m/>
    <n v="7"/>
    <n v="1"/>
    <s v="Minimum Age    14 Years ; Preferable Qualification shall be 10th Pass and trained in weaving department. 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86"/>
    <x v="36"/>
    <s v="Size Mixer"/>
    <s v="TSC/Q2102"/>
    <s v="Size Mixer"/>
    <n v="4"/>
    <m/>
    <m/>
    <m/>
    <n v="6"/>
    <m/>
    <n v="6"/>
    <n v="1"/>
    <s v="Minimum Age    14 Years ; Preferable Qualification shall be 10th Pass with training in weaving preparatory department. 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7"/>
    <x v="36"/>
    <s v="Sizing Machine Operator"/>
    <s v="TSC/Q2103"/>
    <s v="Sizing Machine Operator"/>
    <n v="4"/>
    <m/>
    <m/>
    <m/>
    <n v="6"/>
    <m/>
    <n v="6"/>
    <n v="1"/>
    <s v="Minimum Age    14 Years ; Preferable Qualification shall be 10th Pass with 1  2 years’ experience in a textile processing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8"/>
    <x v="36"/>
    <s v="Soft Flow Dyeing Machine Operator"/>
    <s v="TSC/Q5202"/>
    <s v="Soft Flow Dyeing Machine Operator"/>
    <n v="4"/>
    <m/>
    <m/>
    <m/>
    <n v="7"/>
    <m/>
    <n v="7"/>
    <n v="1"/>
    <s v="Minimum Age    14 Years ; Preferable Qualification shall be 5th Pass with 1  2 years’ experience in a textile mill. "/>
    <n v="76.5"/>
    <n v="223.5"/>
    <n v="300"/>
    <m/>
    <m/>
    <m/>
    <m/>
    <m/>
    <s v="Yes"/>
    <m/>
    <s v="I"/>
    <m/>
    <m/>
    <m/>
    <m/>
    <m/>
    <s v="Yes"/>
    <m/>
    <x v="14"/>
    <m/>
    <m/>
    <m/>
    <m/>
  </r>
  <r>
    <n v="2089"/>
    <x v="36"/>
    <s v="Speed Frame Operator – Tenter &amp; Doffer"/>
    <s v="TSC/Q0106"/>
    <s v="Speed Frame Operator – Tenter &amp; Doffer"/>
    <n v="4"/>
    <m/>
    <m/>
    <m/>
    <n v="11"/>
    <m/>
    <n v="11"/>
    <n v="1"/>
    <s v="Minimum Age    14 Years ; Preferable Qualification shall be 5th Pass with 1  2 years’ experience in a Textile Mill."/>
    <n v="90"/>
    <n v="21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90"/>
    <x v="36"/>
    <s v="Stenter Machine Operator"/>
    <s v="TSC/Q5401"/>
    <s v="Stenter Machine Operator"/>
    <n v="4"/>
    <m/>
    <m/>
    <m/>
    <n v="7"/>
    <m/>
    <n v="7"/>
    <n v="1"/>
    <s v="10th Standard, preferably"/>
    <n v="75"/>
    <n v="225"/>
    <n v="300"/>
    <m/>
    <m/>
    <m/>
    <m/>
    <m/>
    <s v="Yes"/>
    <s v="Yes"/>
    <s v="I"/>
    <s v="C"/>
    <s v="Yes"/>
    <s v="Yes"/>
    <m/>
    <m/>
    <s v="Yes"/>
    <m/>
    <x v="14"/>
    <m/>
    <m/>
    <m/>
    <m/>
  </r>
  <r>
    <n v="2091"/>
    <x v="36"/>
    <s v="Textile Designer- Handloom Jacquard"/>
    <s v="TSC/Q7403"/>
    <s v="Textile Designer- Handloom Jacquard"/>
    <n v="4"/>
    <m/>
    <m/>
    <m/>
    <n v="5"/>
    <m/>
    <n v="5"/>
    <n v="1"/>
    <s v="10th Class ,Preferably"/>
    <n v="100"/>
    <n v="200"/>
    <n v="300"/>
    <m/>
    <m/>
    <m/>
    <m/>
    <m/>
    <s v="Yes"/>
    <s v="Yes"/>
    <s v="I"/>
    <m/>
    <m/>
    <s v="*May be added from 1-Apr-2018; 9th SC"/>
    <s v="Cat 1 (Phase 1)"/>
    <m/>
    <s v="Yes"/>
    <m/>
    <x v="25"/>
    <m/>
    <m/>
    <m/>
    <m/>
  </r>
  <r>
    <n v="2092"/>
    <x v="36"/>
    <s v="TFO Tenter"/>
    <s v="TSC/Q0303"/>
    <s v="TFO Tenter"/>
    <n v="4"/>
    <m/>
    <m/>
    <m/>
    <n v="8"/>
    <m/>
    <n v="8"/>
    <n v="1"/>
    <s v="Minimum Age    14 Years ; Preferable Qualification shall be 10th Pass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93"/>
    <x v="36"/>
    <s v="Two shaft Handloom Weaver"/>
    <s v="TSC/Q7303"/>
    <s v="Two shaft Handloom Weaver"/>
    <n v="4"/>
    <m/>
    <m/>
    <m/>
    <n v="7"/>
    <m/>
    <n v="7"/>
    <n v="1"/>
    <s v="Preferably, 8th Standard"/>
    <n v="100"/>
    <n v="200"/>
    <n v="300"/>
    <m/>
    <m/>
    <m/>
    <m/>
    <m/>
    <s v="Yes"/>
    <s v="Yes"/>
    <s v="I"/>
    <s v="A"/>
    <s v="Yes"/>
    <s v="Yes-* May be Replaced from 1-Apr-2018 by TSC/Q7305; 9th SC"/>
    <m/>
    <m/>
    <s v="Yes"/>
    <m/>
    <x v="12"/>
    <s v="Yes"/>
    <d v="2017-08-23T00:00:00"/>
    <d v="2018-03-31T00:00:00"/>
    <s v="Rationalised to TSC/Q7305"/>
  </r>
  <r>
    <n v="2094"/>
    <x v="36"/>
    <s v="Warper"/>
    <s v="TSC/Q7302"/>
    <s v="Warper"/>
    <n v="3"/>
    <m/>
    <m/>
    <m/>
    <n v="7"/>
    <m/>
    <n v="7"/>
    <n v="1"/>
    <s v="8th Class pass, preferably"/>
    <n v="110"/>
    <n v="19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095"/>
    <x v="36"/>
    <s v="Warper - Direct Warping Machine"/>
    <s v="TSC/Q2101"/>
    <s v="Warper - Direct Warping Machine"/>
    <n v="4"/>
    <m/>
    <m/>
    <m/>
    <n v="7"/>
    <m/>
    <n v="7"/>
    <n v="1"/>
    <s v="Minimum Age    14 Years ;  Preferable Qualification shall be 5th Pass with 1  2 years’ experience in a textile mill. "/>
    <n v="100.5"/>
    <n v="199.5"/>
    <n v="300"/>
    <m/>
    <m/>
    <m/>
    <m/>
    <m/>
    <s v="Yes"/>
    <m/>
    <s v="I"/>
    <m/>
    <m/>
    <m/>
    <m/>
    <m/>
    <s v="Yes"/>
    <m/>
    <x v="14"/>
    <m/>
    <m/>
    <m/>
    <m/>
  </r>
  <r>
    <n v="2096"/>
    <x v="36"/>
    <s v="Washing Range Operator"/>
    <s v="TSC/Q5301"/>
    <s v="Washing Range Operator"/>
    <n v="4"/>
    <m/>
    <m/>
    <m/>
    <n v="7"/>
    <m/>
    <n v="7"/>
    <n v="1"/>
    <s v="Minimum Age    14 Years ;  Preferable Qualification shall be 10th Pass with training in weaving department.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97"/>
    <x v="36"/>
    <s v="Ginning Helper"/>
    <s v="TSC/Q0901"/>
    <s v="Ginning Helper"/>
    <n v="2"/>
    <m/>
    <m/>
    <m/>
    <n v="4"/>
    <m/>
    <n v="4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098"/>
    <x v="36"/>
    <s v="Assistant Cotton Grader (Ginning)"/>
    <s v="TSC/Q0902"/>
    <s v="Assistant Cotton Grader (Ginning)"/>
    <n v="3"/>
    <m/>
    <m/>
    <m/>
    <n v="4"/>
    <m/>
    <n v="4"/>
    <n v="1"/>
    <s v="12th Standard pass, preferably"/>
    <m/>
    <m/>
    <n v="300"/>
    <m/>
    <m/>
    <m/>
    <m/>
    <m/>
    <m/>
    <m/>
    <m/>
    <m/>
    <m/>
    <m/>
    <m/>
    <m/>
    <s v="No"/>
    <d v="2017-05-17T00:00:00"/>
    <x v="18"/>
    <m/>
    <m/>
    <m/>
    <m/>
  </r>
  <r>
    <n v="2099"/>
    <x v="36"/>
    <s v="Assistant Ginning Fitter"/>
    <s v="TSC/Q0903"/>
    <s v="Assistant Ginning Fitter"/>
    <n v="3"/>
    <m/>
    <m/>
    <m/>
    <n v="4"/>
    <m/>
    <n v="4"/>
    <n v="1"/>
    <s v="10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100"/>
    <x v="36"/>
    <s v="Traditional Bale Press Operator"/>
    <s v="TSC/Q0904"/>
    <s v="Traditional Bale Press Operator"/>
    <n v="4"/>
    <m/>
    <m/>
    <m/>
    <n v="4"/>
    <m/>
    <n v="4"/>
    <n v="1"/>
    <s v="10th Standard pass, preferably"/>
    <m/>
    <m/>
    <n v="300"/>
    <m/>
    <m/>
    <m/>
    <m/>
    <m/>
    <m/>
    <m/>
    <m/>
    <m/>
    <m/>
    <m/>
    <m/>
    <m/>
    <s v="No"/>
    <d v="2017-05-17T00:00:00"/>
    <x v="18"/>
    <m/>
    <m/>
    <m/>
    <m/>
  </r>
  <r>
    <n v="2101"/>
    <x v="36"/>
    <s v="Kalamkari Artisan"/>
    <s v="TSC/Q7402"/>
    <s v="Kalamkari Artisan"/>
    <n v="4"/>
    <m/>
    <m/>
    <m/>
    <n v="5"/>
    <m/>
    <n v="5"/>
    <n v="1"/>
    <s v="8th Standard pass, preferably"/>
    <n v="100"/>
    <n v="200"/>
    <n v="300"/>
    <m/>
    <m/>
    <m/>
    <m/>
    <m/>
    <s v="Yes"/>
    <m/>
    <m/>
    <m/>
    <m/>
    <m/>
    <m/>
    <m/>
    <s v="No"/>
    <d v="2017-05-17T00:00:00"/>
    <x v="62"/>
    <m/>
    <m/>
    <m/>
    <m/>
  </r>
  <r>
    <n v="2102"/>
    <x v="36"/>
    <s v="Ikkat Artisan"/>
    <s v="TSC/Q7404"/>
    <s v="Ikkat Artisan"/>
    <n v="4"/>
    <m/>
    <m/>
    <m/>
    <n v="8"/>
    <m/>
    <n v="8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62"/>
    <m/>
    <m/>
    <m/>
    <m/>
  </r>
  <r>
    <n v="2103"/>
    <x v="36"/>
    <s v="Twister cum Doubler - Handloom"/>
    <s v="TSC/Q7902"/>
    <s v="Twister cum Doubler - Handloom"/>
    <n v="4"/>
    <m/>
    <m/>
    <m/>
    <n v="5"/>
    <m/>
    <n v="5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104"/>
    <x v="36"/>
    <s v="Hand Operated Knitting Machine Operator (Circular &amp; Flat)"/>
    <s v="TSC/Q7304"/>
    <s v="Hand Operated Knitting Machine Operator (Circular &amp; Flat)"/>
    <n v="4"/>
    <m/>
    <m/>
    <m/>
    <n v="5"/>
    <m/>
    <n v="5"/>
    <n v="1"/>
    <s v="5th Standard pass, preferably"/>
    <n v="100"/>
    <n v="200"/>
    <n v="300"/>
    <m/>
    <m/>
    <m/>
    <m/>
    <m/>
    <s v="Yes"/>
    <m/>
    <s v="I"/>
    <m/>
    <m/>
    <m/>
    <m/>
    <m/>
    <s v="No"/>
    <d v="2017-06-14T00:00:00"/>
    <x v="18"/>
    <m/>
    <m/>
    <m/>
    <m/>
  </r>
  <r>
    <n v="2105"/>
    <x v="36"/>
    <s v="Hand Spinning Operator"/>
    <s v="TSC/Q7901"/>
    <s v="Hand Spinning Operator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m/>
    <s v="Yes"/>
    <s v="Yes"/>
    <s v="I"/>
    <m/>
    <m/>
    <m/>
    <m/>
    <m/>
    <s v="No"/>
    <d v="2017-06-14T00:00:00"/>
    <x v="22"/>
    <m/>
    <m/>
    <m/>
    <m/>
  </r>
  <r>
    <n v="2106"/>
    <x v="36"/>
    <s v="Circular Loom operator (Shuttle type)"/>
    <s v="TSC/Q8401"/>
    <s v="Circular Loom operator (Shuttle type)"/>
    <n v="4"/>
    <m/>
    <m/>
    <m/>
    <n v="8"/>
    <m/>
    <n v="8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7"/>
    <x v="36"/>
    <s v="Tape Plant Operator"/>
    <s v="TSC/Q8201"/>
    <s v="Tape Plant Operator"/>
    <n v="4"/>
    <m/>
    <m/>
    <m/>
    <n v="7"/>
    <m/>
    <n v="7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8"/>
    <x v="36"/>
    <s v="Tape Winder"/>
    <s v="TSC/Q8301"/>
    <s v="Tape Winder"/>
    <n v="4"/>
    <m/>
    <m/>
    <m/>
    <n v="7"/>
    <m/>
    <n v="7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9"/>
    <x v="36"/>
    <s v="Jute Selector cum Assorter"/>
    <s v="TSC/Q0107"/>
    <s v="Jute Selector cum Assorter"/>
    <n v="4"/>
    <m/>
    <m/>
    <m/>
    <n v="7"/>
    <m/>
    <n v="7"/>
    <n v="1"/>
    <s v="8th Standard pass, preferably"/>
    <n v="125"/>
    <n v="175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0"/>
    <x v="36"/>
    <s v="Jute Beaming Operator"/>
    <s v="TSC/Q2104"/>
    <s v="Jute Beaming Operator"/>
    <n v="4"/>
    <m/>
    <m/>
    <m/>
    <n v="8"/>
    <m/>
    <n v="8"/>
    <n v="1"/>
    <s v="8th Standard pass, preferably"/>
    <n v="120"/>
    <n v="180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1"/>
    <x v="36"/>
    <s v="Jute Weft Winding Operator"/>
    <s v="TSC/Q0304"/>
    <s v="Jute Weft Winding Operator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m/>
    <s v="No"/>
    <d v="2017-08-23T00:00:00"/>
    <x v="18"/>
    <m/>
    <m/>
    <m/>
    <m/>
  </r>
  <r>
    <n v="2112"/>
    <x v="36"/>
    <s v="Jute Carding Operator"/>
    <s v="TSC/Q0108"/>
    <s v="Jute Carding Operator"/>
    <n v="4"/>
    <m/>
    <m/>
    <m/>
    <n v="7"/>
    <m/>
    <n v="7"/>
    <n v="1"/>
    <s v="8th Standard pass, preferably"/>
    <n v="120"/>
    <n v="180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3"/>
    <x v="36"/>
    <s v="Jute spinning Sardar ( Jobber)cum Jr. Supervisor"/>
    <s v="TSC/Q0204"/>
    <s v="Jute spinning Sardar ( Jobber)cum Jr. Supervisor"/>
    <n v="5"/>
    <m/>
    <m/>
    <m/>
    <n v="9"/>
    <m/>
    <n v="9"/>
    <n v="1"/>
    <s v="12th Standard pass, preferably"/>
    <m/>
    <m/>
    <m/>
    <m/>
    <m/>
    <m/>
    <m/>
    <m/>
    <m/>
    <m/>
    <s v="I"/>
    <s v="C"/>
    <m/>
    <m/>
    <m/>
    <m/>
    <s v="No"/>
    <d v="2017-08-23T00:00:00"/>
    <x v="18"/>
    <m/>
    <m/>
    <m/>
    <m/>
  </r>
  <r>
    <n v="2114"/>
    <x v="36"/>
    <s v="Powerloom Operator "/>
    <s v="TSC/Q2209"/>
    <s v="Powerloom Operator "/>
    <n v="4"/>
    <s v="Option"/>
    <n v="1"/>
    <s v="O1: Solar Power Drive Attachment"/>
    <n v="6"/>
    <n v="1"/>
    <n v="7"/>
    <n v="1"/>
    <s v="6th Standard, preferrably"/>
    <n v="107"/>
    <n v="193"/>
    <n v="300"/>
    <n v="10"/>
    <n v="20"/>
    <n v="300"/>
    <m/>
    <m/>
    <s v="Yes"/>
    <m/>
    <s v="I"/>
    <s v="C"/>
    <m/>
    <s v="*May be added from 1-Apr-2018; 9th SC"/>
    <m/>
    <m/>
    <s v="No"/>
    <d v="2017-08-23T00:00:00"/>
    <x v="5"/>
    <m/>
    <m/>
    <m/>
    <m/>
  </r>
  <r>
    <n v="2115"/>
    <x v="36"/>
    <s v="Two shaft handloom weaver "/>
    <s v="TSC/Q7305"/>
    <s v="Two shaft handloom weaver "/>
    <n v="4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m/>
    <s v="Yes"/>
    <m/>
    <s v="I"/>
    <s v="A"/>
    <m/>
    <s v="*May be added from 1-Apr-2018; 9th SC"/>
    <m/>
    <m/>
    <s v="No"/>
    <d v="2017-08-23T00:00:00"/>
    <x v="5"/>
    <m/>
    <m/>
    <m/>
    <m/>
  </r>
  <r>
    <n v="2116"/>
    <x v="36"/>
    <s v="Jigger Machine Operator "/>
    <s v="TSC/Q5207"/>
    <s v="Jigger Machine Operator "/>
    <n v="4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m/>
    <s v="Yes"/>
    <m/>
    <s v="I"/>
    <s v="A"/>
    <m/>
    <m/>
    <m/>
    <m/>
    <s v="No"/>
    <d v="2017-08-23T00:00:00"/>
    <x v="5"/>
    <m/>
    <m/>
    <m/>
    <m/>
  </r>
  <r>
    <n v="2117"/>
    <x v="37"/>
    <s v="Assistant Catering Manager"/>
    <s v="THC/Q5901"/>
    <s v="Assistant Catering Manager"/>
    <n v="6"/>
    <m/>
    <m/>
    <m/>
    <n v="11"/>
    <m/>
    <n v="11"/>
    <n v="1"/>
    <s v="12th Class passed, Preferably"/>
    <m/>
    <m/>
    <n v="475"/>
    <m/>
    <m/>
    <m/>
    <m/>
    <m/>
    <m/>
    <m/>
    <s v="II"/>
    <s v="A"/>
    <m/>
    <m/>
    <m/>
    <m/>
    <s v="No"/>
    <m/>
    <x v="15"/>
    <m/>
    <m/>
    <m/>
    <m/>
  </r>
  <r>
    <n v="2118"/>
    <x v="37"/>
    <s v="Assistant Facility Manager"/>
    <s v="THC/Q5707"/>
    <s v="Assistant Facility Manager"/>
    <n v="7"/>
    <m/>
    <m/>
    <m/>
    <n v="12"/>
    <m/>
    <n v="12"/>
    <n v="1"/>
    <s v="Diploma in Electrical Engineering"/>
    <m/>
    <m/>
    <n v="435"/>
    <m/>
    <m/>
    <m/>
    <m/>
    <m/>
    <m/>
    <m/>
    <s v="II"/>
    <m/>
    <m/>
    <m/>
    <m/>
    <m/>
    <s v="No"/>
    <m/>
    <x v="15"/>
    <m/>
    <m/>
    <m/>
    <m/>
  </r>
  <r>
    <n v="2119"/>
    <x v="37"/>
    <s v="Bartender"/>
    <s v="THC/Q0302"/>
    <s v="Bartender"/>
    <n v="5"/>
    <m/>
    <m/>
    <m/>
    <n v="10"/>
    <m/>
    <n v="10"/>
    <n v="1"/>
    <s v="Preferable Diploma"/>
    <m/>
    <m/>
    <n v="320"/>
    <m/>
    <m/>
    <m/>
    <m/>
    <m/>
    <m/>
    <m/>
    <s v="II"/>
    <m/>
    <m/>
    <m/>
    <m/>
    <m/>
    <s v="Yes"/>
    <m/>
    <x v="15"/>
    <m/>
    <m/>
    <m/>
    <m/>
  </r>
  <r>
    <n v="2120"/>
    <x v="37"/>
    <s v="Base Camp Manager"/>
    <s v="THC/Q4521"/>
    <s v="Base Camp Manager"/>
    <n v="6"/>
    <m/>
    <m/>
    <m/>
    <n v="11"/>
    <m/>
    <n v="11"/>
    <n v="1"/>
    <s v="12th Class passed, Preferably"/>
    <m/>
    <m/>
    <n v="480"/>
    <m/>
    <m/>
    <m/>
    <m/>
    <m/>
    <m/>
    <m/>
    <s v="III"/>
    <m/>
    <m/>
    <m/>
    <m/>
    <m/>
    <s v="No"/>
    <m/>
    <x v="15"/>
    <m/>
    <m/>
    <m/>
    <m/>
  </r>
  <r>
    <n v="2121"/>
    <x v="37"/>
    <s v="Bell Boy"/>
    <s v="THC/Q0104"/>
    <s v="Bell Boy"/>
    <n v="4"/>
    <m/>
    <m/>
    <m/>
    <n v="10"/>
    <m/>
    <n v="10"/>
    <n v="1"/>
    <s v="8th Class pass, preferably"/>
    <m/>
    <m/>
    <n v="300"/>
    <m/>
    <m/>
    <m/>
    <m/>
    <m/>
    <m/>
    <m/>
    <s v="II"/>
    <m/>
    <m/>
    <m/>
    <m/>
    <m/>
    <s v="Yes"/>
    <m/>
    <x v="11"/>
    <m/>
    <m/>
    <m/>
    <m/>
  </r>
  <r>
    <n v="2122"/>
    <x v="37"/>
    <s v="Bell Captain"/>
    <s v="THC/Q0103"/>
    <s v="Bell Captain"/>
    <n v="5"/>
    <m/>
    <m/>
    <m/>
    <n v="11"/>
    <m/>
    <n v="11"/>
    <n v="1"/>
    <s v="8th Class pass, preferably"/>
    <m/>
    <m/>
    <n v="290"/>
    <m/>
    <m/>
    <m/>
    <m/>
    <m/>
    <m/>
    <m/>
    <s v="II"/>
    <m/>
    <m/>
    <m/>
    <m/>
    <m/>
    <s v="Yes"/>
    <m/>
    <x v="15"/>
    <m/>
    <m/>
    <m/>
    <m/>
  </r>
  <r>
    <n v="2123"/>
    <x v="37"/>
    <s v="Billing Executive"/>
    <s v="THC/Q5801"/>
    <s v="Billing Executive"/>
    <n v="4"/>
    <m/>
    <m/>
    <m/>
    <n v="9"/>
    <m/>
    <n v="9"/>
    <n v="1"/>
    <s v="Graduate"/>
    <m/>
    <m/>
    <n v="390"/>
    <m/>
    <m/>
    <m/>
    <m/>
    <m/>
    <m/>
    <m/>
    <s v="III"/>
    <m/>
    <m/>
    <m/>
    <m/>
    <m/>
    <s v="No"/>
    <m/>
    <x v="15"/>
    <m/>
    <m/>
    <m/>
    <m/>
  </r>
  <r>
    <n v="2124"/>
    <x v="37"/>
    <s v="Bungee Jump Guide "/>
    <s v="THC/Q4517"/>
    <s v="Bungee Jump Guide "/>
    <n v="5"/>
    <m/>
    <m/>
    <m/>
    <n v="9"/>
    <m/>
    <n v="9"/>
    <n v="1"/>
    <s v="10th Class pass, preferably"/>
    <m/>
    <m/>
    <n v="500"/>
    <m/>
    <m/>
    <m/>
    <m/>
    <m/>
    <m/>
    <m/>
    <s v="II"/>
    <m/>
    <m/>
    <m/>
    <m/>
    <m/>
    <s v="No"/>
    <m/>
    <x v="15"/>
    <m/>
    <m/>
    <m/>
    <m/>
  </r>
  <r>
    <n v="2125"/>
    <x v="37"/>
    <s v="Captain"/>
    <s v="THC/Q0306"/>
    <s v="Captain"/>
    <n v="6"/>
    <m/>
    <m/>
    <m/>
    <n v="11"/>
    <m/>
    <n v="11"/>
    <n v="1"/>
    <s v="8th Class pass, preferably"/>
    <m/>
    <m/>
    <n v="285"/>
    <m/>
    <m/>
    <m/>
    <m/>
    <m/>
    <m/>
    <m/>
    <s v="I"/>
    <m/>
    <m/>
    <m/>
    <m/>
    <m/>
    <s v="Yes"/>
    <m/>
    <x v="15"/>
    <m/>
    <m/>
    <m/>
    <m/>
  </r>
  <r>
    <n v="2126"/>
    <x v="37"/>
    <s v="Chef-de-partie"/>
    <s v="THC/Q0404"/>
    <s v="Chef-de-partie"/>
    <n v="6"/>
    <m/>
    <m/>
    <m/>
    <n v="11"/>
    <m/>
    <n v="11"/>
    <n v="1"/>
    <s v="8th Class pass, preferably"/>
    <m/>
    <m/>
    <n v="180"/>
    <m/>
    <m/>
    <m/>
    <m/>
    <m/>
    <m/>
    <m/>
    <s v="II"/>
    <m/>
    <m/>
    <m/>
    <m/>
    <m/>
    <s v="Yes"/>
    <m/>
    <x v="15"/>
    <m/>
    <m/>
    <m/>
    <m/>
  </r>
  <r>
    <n v="2127"/>
    <x v="37"/>
    <s v="Cleaner – Carpet and Chair"/>
    <s v="THC/Q5703"/>
    <s v="Cleaner – Carpet and Chair"/>
    <n v="4"/>
    <m/>
    <m/>
    <m/>
    <n v="10"/>
    <m/>
    <n v="10"/>
    <n v="1"/>
    <s v="Preferably primary education passed"/>
    <m/>
    <m/>
    <n v="250"/>
    <m/>
    <m/>
    <m/>
    <m/>
    <m/>
    <m/>
    <m/>
    <s v="II"/>
    <m/>
    <m/>
    <m/>
    <m/>
    <m/>
    <s v="Yes"/>
    <m/>
    <x v="11"/>
    <m/>
    <m/>
    <m/>
    <m/>
  </r>
  <r>
    <n v="2128"/>
    <x v="37"/>
    <s v="Pest Controller"/>
    <s v="THC/Q5704"/>
    <s v="Pest Controller"/>
    <n v="4"/>
    <m/>
    <m/>
    <m/>
    <n v="10"/>
    <m/>
    <n v="10"/>
    <n v="1"/>
    <s v="8th Class, Preferably"/>
    <m/>
    <m/>
    <n v="500"/>
    <m/>
    <m/>
    <m/>
    <m/>
    <m/>
    <m/>
    <m/>
    <s v="I"/>
    <m/>
    <m/>
    <m/>
    <m/>
    <m/>
    <s v="No"/>
    <m/>
    <x v="11"/>
    <m/>
    <m/>
    <m/>
    <m/>
  </r>
  <r>
    <n v="2129"/>
    <x v="37"/>
    <s v="Cleaner-Roadside Eatery"/>
    <s v="THC/Q3002"/>
    <s v="Cleaner-Roadside Eatery"/>
    <n v="1"/>
    <m/>
    <m/>
    <m/>
    <n v="10"/>
    <m/>
    <n v="10"/>
    <n v="1"/>
    <s v="Preferably primary education passed"/>
    <m/>
    <m/>
    <n v="500"/>
    <m/>
    <m/>
    <m/>
    <m/>
    <m/>
    <m/>
    <m/>
    <s v="I"/>
    <m/>
    <m/>
    <m/>
    <m/>
    <m/>
    <s v="No"/>
    <m/>
    <x v="15"/>
    <m/>
    <m/>
    <m/>
    <m/>
  </r>
  <r>
    <n v="2130"/>
    <x v="37"/>
    <s v="Commi 1"/>
    <s v="THC/Q0405"/>
    <s v="Commi 1"/>
    <n v="5"/>
    <m/>
    <m/>
    <m/>
    <n v="10"/>
    <m/>
    <n v="10"/>
    <n v="1"/>
    <s v="12th Class passed, Preferably"/>
    <m/>
    <m/>
    <n v="240"/>
    <m/>
    <m/>
    <m/>
    <m/>
    <m/>
    <m/>
    <m/>
    <s v="I"/>
    <s v="C"/>
    <m/>
    <m/>
    <m/>
    <m/>
    <s v="Yes"/>
    <m/>
    <x v="15"/>
    <m/>
    <m/>
    <m/>
    <m/>
  </r>
  <r>
    <n v="2131"/>
    <x v="37"/>
    <s v="Commis Chef"/>
    <s v="THC/Q0406"/>
    <s v="Commis Chef"/>
    <n v="4"/>
    <m/>
    <m/>
    <m/>
    <n v="10"/>
    <m/>
    <n v="10"/>
    <n v="1"/>
    <s v="12th Class passed, Preferably"/>
    <m/>
    <m/>
    <n v="500"/>
    <m/>
    <m/>
    <m/>
    <m/>
    <m/>
    <m/>
    <m/>
    <s v="I"/>
    <s v="C"/>
    <m/>
    <s v="*May be added from 1-Apr-2018; 9th SC"/>
    <m/>
    <s v="HOS701"/>
    <s v="Yes"/>
    <m/>
    <x v="15"/>
    <m/>
    <m/>
    <m/>
    <m/>
  </r>
  <r>
    <n v="2132"/>
    <x v="37"/>
    <s v="Counter Sale Executive"/>
    <s v="THC/Q2903"/>
    <s v="Counter Sale Executive"/>
    <n v="4"/>
    <m/>
    <m/>
    <m/>
    <n v="9"/>
    <m/>
    <n v="9"/>
    <n v="1"/>
    <s v="12th Class passed, Preferably"/>
    <n v="70"/>
    <n v="170"/>
    <n v="240"/>
    <m/>
    <m/>
    <m/>
    <m/>
    <m/>
    <s v="Yes"/>
    <s v="Yes"/>
    <s v="II"/>
    <s v="C"/>
    <s v="Yes"/>
    <s v="Yes"/>
    <m/>
    <m/>
    <s v="Yes"/>
    <m/>
    <x v="15"/>
    <m/>
    <m/>
    <m/>
    <m/>
  </r>
  <r>
    <n v="2133"/>
    <x v="37"/>
    <s v="Boat Jetty In-charge"/>
    <s v="THC/Q7601"/>
    <s v="Boat Jetty In-charge"/>
    <n v="5"/>
    <m/>
    <m/>
    <m/>
    <n v="9"/>
    <m/>
    <n v="9"/>
    <n v="1"/>
    <s v="Diploma"/>
    <m/>
    <m/>
    <n v="300"/>
    <m/>
    <m/>
    <m/>
    <m/>
    <m/>
    <m/>
    <m/>
    <s v="II"/>
    <m/>
    <m/>
    <m/>
    <m/>
    <m/>
    <s v="No"/>
    <m/>
    <x v="15"/>
    <m/>
    <m/>
    <m/>
    <m/>
  </r>
  <r>
    <n v="2134"/>
    <x v="37"/>
    <s v="Dishwasher"/>
    <s v="THC/Q2701"/>
    <s v="Dishwasher"/>
    <n v="1"/>
    <m/>
    <m/>
    <m/>
    <n v="8"/>
    <m/>
    <n v="8"/>
    <n v="1"/>
    <s v="Preferable primary education"/>
    <m/>
    <m/>
    <n v="220"/>
    <m/>
    <m/>
    <m/>
    <m/>
    <m/>
    <m/>
    <m/>
    <s v="II"/>
    <m/>
    <m/>
    <m/>
    <m/>
    <m/>
    <s v="Yes"/>
    <m/>
    <x v="11"/>
    <m/>
    <m/>
    <m/>
    <m/>
  </r>
  <r>
    <n v="2135"/>
    <x v="37"/>
    <s v="Duty Manager"/>
    <s v="THC/Q0106"/>
    <s v="Duty Manager"/>
    <n v="7"/>
    <m/>
    <m/>
    <m/>
    <n v="11"/>
    <m/>
    <n v="11"/>
    <n v="1"/>
    <s v="12th Class passed, Preferably"/>
    <m/>
    <m/>
    <n v="300"/>
    <m/>
    <m/>
    <m/>
    <m/>
    <m/>
    <m/>
    <m/>
    <s v="II"/>
    <m/>
    <m/>
    <m/>
    <m/>
    <m/>
    <s v="Yes"/>
    <m/>
    <x v="15"/>
    <m/>
    <m/>
    <m/>
    <m/>
  </r>
  <r>
    <n v="2136"/>
    <x v="37"/>
    <s v="F&amp;B Service Trainee"/>
    <s v="THC/Q0307"/>
    <s v="F&amp;B Service Trainee"/>
    <n v="3"/>
    <m/>
    <m/>
    <m/>
    <n v="11"/>
    <m/>
    <n v="11"/>
    <n v="1"/>
    <s v="8th Class pass, preferably"/>
    <m/>
    <m/>
    <n v="435"/>
    <m/>
    <m/>
    <m/>
    <m/>
    <m/>
    <m/>
    <m/>
    <s v="II"/>
    <m/>
    <m/>
    <m/>
    <m/>
    <m/>
    <s v="No"/>
    <m/>
    <x v="15"/>
    <m/>
    <m/>
    <m/>
    <m/>
  </r>
  <r>
    <n v="2137"/>
    <x v="37"/>
    <s v="Facility Management Executive"/>
    <s v="THC/Q5708"/>
    <s v="Facility Management Executive"/>
    <n v="6"/>
    <m/>
    <m/>
    <m/>
    <n v="12"/>
    <m/>
    <n v="12"/>
    <n v="1"/>
    <s v="Diploma preferable in Electrical Engineering"/>
    <m/>
    <m/>
    <n v="280"/>
    <m/>
    <m/>
    <m/>
    <m/>
    <m/>
    <m/>
    <m/>
    <s v="II"/>
    <m/>
    <m/>
    <m/>
    <m/>
    <m/>
    <s v="Yes"/>
    <m/>
    <x v="15"/>
    <m/>
    <m/>
    <m/>
    <m/>
  </r>
  <r>
    <n v="2138"/>
    <x v="37"/>
    <s v="Facility Store Keeper"/>
    <s v="THC/Q5602"/>
    <s v="Facility Store Keeper"/>
    <n v="4"/>
    <m/>
    <m/>
    <m/>
    <n v="8"/>
    <m/>
    <n v="8"/>
    <n v="1"/>
    <s v="10th Class pass, preferably"/>
    <m/>
    <m/>
    <n v="475"/>
    <m/>
    <m/>
    <m/>
    <m/>
    <m/>
    <m/>
    <m/>
    <s v="II"/>
    <m/>
    <m/>
    <m/>
    <m/>
    <m/>
    <s v="No"/>
    <m/>
    <x v="15"/>
    <m/>
    <m/>
    <m/>
    <m/>
  </r>
  <r>
    <n v="2139"/>
    <x v="37"/>
    <s v="Facility Supervisor"/>
    <s v="THC/Q5709"/>
    <s v="Facility Supervisor"/>
    <n v="5"/>
    <m/>
    <m/>
    <m/>
    <n v="11"/>
    <m/>
    <n v="11"/>
    <n v="1"/>
    <s v="Preferable ITI"/>
    <m/>
    <m/>
    <n v="370"/>
    <m/>
    <m/>
    <m/>
    <m/>
    <m/>
    <m/>
    <m/>
    <s v="II"/>
    <m/>
    <m/>
    <m/>
    <m/>
    <m/>
    <s v="No"/>
    <m/>
    <x v="15"/>
    <m/>
    <m/>
    <m/>
    <m/>
  </r>
  <r>
    <n v="2140"/>
    <x v="37"/>
    <s v="Food &amp; Beverage Service-Steward"/>
    <s v="THC/Q0301"/>
    <s v="Food &amp; Beverage Service-Steward"/>
    <n v="4"/>
    <m/>
    <m/>
    <m/>
    <n v="12"/>
    <m/>
    <n v="12"/>
    <n v="1"/>
    <s v="10th Class pass, preferably"/>
    <n v="90"/>
    <n v="210"/>
    <n v="300"/>
    <m/>
    <m/>
    <m/>
    <m/>
    <m/>
    <s v="Yes"/>
    <s v="Yes"/>
    <s v="II"/>
    <s v="C"/>
    <s v="Yes"/>
    <s v="Yes"/>
    <m/>
    <m/>
    <s v="Yes"/>
    <m/>
    <x v="11"/>
    <m/>
    <m/>
    <m/>
    <m/>
  </r>
  <r>
    <n v="2141"/>
    <x v="37"/>
    <s v="Front Office Associate"/>
    <s v="THC/Q0102"/>
    <s v="Front Office Associate"/>
    <n v="4"/>
    <m/>
    <m/>
    <m/>
    <n v="12"/>
    <m/>
    <n v="12"/>
    <n v="1"/>
    <s v="Preferable 12th standard passed"/>
    <n v="110"/>
    <n v="170"/>
    <n v="280"/>
    <m/>
    <m/>
    <m/>
    <m/>
    <m/>
    <s v="Yes"/>
    <s v="Yes"/>
    <s v="II"/>
    <s v="A"/>
    <s v="Yes"/>
    <s v="Yes"/>
    <m/>
    <s v="HOS705"/>
    <s v="Yes"/>
    <m/>
    <x v="11"/>
    <m/>
    <m/>
    <m/>
    <m/>
  </r>
  <r>
    <n v="2142"/>
    <x v="37"/>
    <s v="Front Office Executive"/>
    <s v="THC/Q0109"/>
    <s v="Front Office Executive"/>
    <n v="5"/>
    <m/>
    <m/>
    <m/>
    <n v="12"/>
    <m/>
    <n v="12"/>
    <n v="1"/>
    <s v="12th Class passed, Preferably"/>
    <m/>
    <m/>
    <n v="340"/>
    <m/>
    <m/>
    <m/>
    <m/>
    <m/>
    <m/>
    <m/>
    <s v="II"/>
    <m/>
    <m/>
    <m/>
    <m/>
    <m/>
    <s v="Yes"/>
    <m/>
    <x v="15"/>
    <m/>
    <m/>
    <m/>
    <m/>
  </r>
  <r>
    <n v="2143"/>
    <x v="37"/>
    <s v="Guest House Caretaker"/>
    <s v="THC/Q0501"/>
    <s v="Guest House Caretaker"/>
    <n v="5"/>
    <m/>
    <m/>
    <m/>
    <n v="9"/>
    <m/>
    <n v="9"/>
    <n v="1"/>
    <s v="10th Class pass, preferably"/>
    <n v="120"/>
    <n v="250"/>
    <n v="370"/>
    <m/>
    <m/>
    <m/>
    <m/>
    <m/>
    <s v="Yes"/>
    <m/>
    <s v="II"/>
    <s v="A"/>
    <m/>
    <m/>
    <m/>
    <m/>
    <s v="Yes"/>
    <m/>
    <x v="15"/>
    <m/>
    <m/>
    <m/>
    <m/>
  </r>
  <r>
    <n v="2144"/>
    <x v="37"/>
    <s v="Guest Relations Manager"/>
    <s v="THC/Q0108"/>
    <s v="Guest Relations Manager"/>
    <n v="6"/>
    <m/>
    <m/>
    <m/>
    <n v="12"/>
    <m/>
    <n v="12"/>
    <n v="1"/>
    <s v="12th Class passed, Preferably"/>
    <m/>
    <m/>
    <n v="350"/>
    <m/>
    <m/>
    <m/>
    <m/>
    <m/>
    <m/>
    <m/>
    <s v="II"/>
    <m/>
    <m/>
    <m/>
    <m/>
    <m/>
    <s v="Yes"/>
    <m/>
    <x v="15"/>
    <m/>
    <m/>
    <m/>
    <m/>
  </r>
  <r>
    <n v="2145"/>
    <x v="37"/>
    <s v="Heritage Tour Guide "/>
    <s v="THC/Q4501"/>
    <s v="Heritage Tour Guide "/>
    <n v="4"/>
    <m/>
    <m/>
    <m/>
    <n v="8"/>
    <m/>
    <n v="8"/>
    <n v="1"/>
    <s v="10th Class pass, preferably"/>
    <m/>
    <m/>
    <n v="400"/>
    <m/>
    <m/>
    <m/>
    <m/>
    <m/>
    <m/>
    <m/>
    <s v="II"/>
    <m/>
    <m/>
    <m/>
    <m/>
    <m/>
    <s v="No"/>
    <m/>
    <x v="15"/>
    <m/>
    <m/>
    <m/>
    <m/>
  </r>
  <r>
    <n v="2146"/>
    <x v="37"/>
    <s v="Home Delivery Boy"/>
    <s v="THC/Q2902"/>
    <s v="Home Delivery Boy"/>
    <n v="3"/>
    <m/>
    <m/>
    <m/>
    <n v="8"/>
    <m/>
    <n v="8"/>
    <n v="1"/>
    <s v="8th Class pass, preferably"/>
    <n v="50"/>
    <n v="15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2147"/>
    <x v="37"/>
    <s v="Housekeeping Attendant (Manual Cleaning)"/>
    <s v="THC/Q0203"/>
    <s v="Housekeeping Attendant (Manual Cleaning)"/>
    <n v="3"/>
    <m/>
    <m/>
    <m/>
    <n v="12"/>
    <m/>
    <n v="12"/>
    <n v="1"/>
    <s v="Preferable Primary Education"/>
    <n v="75"/>
    <n v="175"/>
    <n v="250"/>
    <m/>
    <m/>
    <m/>
    <m/>
    <m/>
    <s v="Yes"/>
    <s v="Yes"/>
    <s v="II"/>
    <s v="A"/>
    <s v="Yes"/>
    <s v="Yes"/>
    <m/>
    <m/>
    <s v="Yes"/>
    <m/>
    <x v="11"/>
    <m/>
    <m/>
    <m/>
    <m/>
  </r>
  <r>
    <n v="2148"/>
    <x v="37"/>
    <s v="Housekeeping Executive"/>
    <s v="THC/Q0208"/>
    <s v="Housekeeping Executive"/>
    <n v="5"/>
    <m/>
    <m/>
    <m/>
    <n v="10"/>
    <m/>
    <n v="10"/>
    <n v="1"/>
    <s v="12th Class passed, Preferably"/>
    <m/>
    <m/>
    <n v="200"/>
    <m/>
    <m/>
    <m/>
    <m/>
    <m/>
    <m/>
    <m/>
    <s v="I"/>
    <m/>
    <m/>
    <m/>
    <m/>
    <s v="HOS704"/>
    <s v="Yes"/>
    <m/>
    <x v="15"/>
    <m/>
    <m/>
    <m/>
    <m/>
  </r>
  <r>
    <n v="2149"/>
    <x v="37"/>
    <s v="Housekeeping Manager"/>
    <s v="THC/Q0207"/>
    <s v="Housekeeping Manager"/>
    <n v="7"/>
    <m/>
    <m/>
    <m/>
    <n v="10"/>
    <m/>
    <n v="10"/>
    <n v="1"/>
    <s v="12th Class passed, Preferably"/>
    <m/>
    <m/>
    <n v="240"/>
    <m/>
    <m/>
    <m/>
    <m/>
    <m/>
    <m/>
    <m/>
    <s v="II"/>
    <m/>
    <m/>
    <m/>
    <m/>
    <m/>
    <s v="Yes"/>
    <m/>
    <x v="15"/>
    <m/>
    <m/>
    <m/>
    <m/>
  </r>
  <r>
    <n v="2150"/>
    <x v="37"/>
    <s v="Housekeeping Supervisor"/>
    <s v="THC/Q0201"/>
    <s v="Housekeeping Supervisor"/>
    <n v="6"/>
    <m/>
    <m/>
    <m/>
    <n v="10"/>
    <m/>
    <n v="10"/>
    <n v="1"/>
    <s v="12th Class passed, Preferably"/>
    <n v="70"/>
    <n v="150"/>
    <n v="220"/>
    <m/>
    <m/>
    <m/>
    <m/>
    <m/>
    <s v="Yes"/>
    <m/>
    <s v="II"/>
    <s v="A"/>
    <m/>
    <m/>
    <m/>
    <m/>
    <s v="Yes"/>
    <m/>
    <x v="11"/>
    <m/>
    <m/>
    <m/>
    <m/>
  </r>
  <r>
    <n v="2151"/>
    <x v="37"/>
    <s v="Kitchen Helper"/>
    <s v="THC/Q3303"/>
    <s v="Kitchen Helper"/>
    <n v="2"/>
    <m/>
    <m/>
    <m/>
    <n v="9"/>
    <m/>
    <n v="9"/>
    <n v="1"/>
    <s v="Preferable primary education"/>
    <m/>
    <m/>
    <n v="260"/>
    <m/>
    <m/>
    <m/>
    <m/>
    <m/>
    <m/>
    <m/>
    <s v="I"/>
    <s v="C"/>
    <m/>
    <m/>
    <m/>
    <m/>
    <s v="Yes"/>
    <m/>
    <x v="15"/>
    <m/>
    <m/>
    <m/>
    <m/>
  </r>
  <r>
    <n v="2152"/>
    <x v="37"/>
    <s v="Kitchen Steward"/>
    <s v="THC/Q0401"/>
    <s v="Kitchen Steward"/>
    <n v="3"/>
    <m/>
    <m/>
    <m/>
    <n v="8"/>
    <m/>
    <n v="8"/>
    <n v="1"/>
    <s v="Preferable Primary education"/>
    <m/>
    <m/>
    <n v="205"/>
    <m/>
    <m/>
    <m/>
    <m/>
    <m/>
    <m/>
    <m/>
    <s v="I"/>
    <m/>
    <m/>
    <m/>
    <m/>
    <m/>
    <s v="Yes"/>
    <m/>
    <x v="11"/>
    <m/>
    <m/>
    <m/>
    <m/>
  </r>
  <r>
    <n v="2153"/>
    <x v="37"/>
    <s v="Laundry Machine Operator"/>
    <s v="THC/Q0205"/>
    <s v="Laundry Machine Operator"/>
    <n v="4"/>
    <m/>
    <m/>
    <m/>
    <n v="5"/>
    <m/>
    <n v="5"/>
    <n v="1"/>
    <s v="5th Class passed, Preferably"/>
    <m/>
    <m/>
    <n v="240"/>
    <m/>
    <m/>
    <m/>
    <m/>
    <m/>
    <m/>
    <m/>
    <s v="II"/>
    <m/>
    <m/>
    <m/>
    <m/>
    <m/>
    <s v="Yes"/>
    <m/>
    <x v="15"/>
    <m/>
    <m/>
    <m/>
    <m/>
  </r>
  <r>
    <n v="2154"/>
    <x v="37"/>
    <s v="Laundry Valet"/>
    <s v="THC/Q0204"/>
    <s v="Laundry Valet"/>
    <n v="3"/>
    <m/>
    <m/>
    <m/>
    <n v="10"/>
    <m/>
    <n v="10"/>
    <n v="1"/>
    <s v="Preferable primary education"/>
    <m/>
    <m/>
    <n v="580"/>
    <m/>
    <m/>
    <m/>
    <m/>
    <m/>
    <m/>
    <m/>
    <s v="II"/>
    <m/>
    <m/>
    <m/>
    <m/>
    <m/>
    <s v="No"/>
    <m/>
    <x v="15"/>
    <m/>
    <m/>
    <m/>
    <m/>
  </r>
  <r>
    <n v="2155"/>
    <x v="37"/>
    <s v="Meet &amp; Greet officer"/>
    <s v="THC/Q4205"/>
    <s v="Meet &amp; Greet officer"/>
    <n v="4"/>
    <m/>
    <m/>
    <m/>
    <n v="11"/>
    <m/>
    <n v="11"/>
    <n v="1"/>
    <s v="10th Class pass, preferably"/>
    <n v="81"/>
    <n v="179"/>
    <n v="260"/>
    <m/>
    <m/>
    <m/>
    <m/>
    <m/>
    <s v="Yes"/>
    <m/>
    <s v="III"/>
    <m/>
    <m/>
    <m/>
    <s v="Cat 1 (Phase 1)"/>
    <m/>
    <s v="Yes"/>
    <m/>
    <x v="11"/>
    <m/>
    <m/>
    <m/>
    <m/>
  </r>
  <r>
    <n v="2156"/>
    <x v="37"/>
    <s v="Meeting, Conference and Event Planner"/>
    <s v="THC/Q4401"/>
    <s v="Meeting, Conference and Event Planner"/>
    <n v="5"/>
    <m/>
    <m/>
    <m/>
    <n v="10"/>
    <m/>
    <n v="10"/>
    <n v="1"/>
    <s v="Preferable Diploma"/>
    <m/>
    <m/>
    <n v="500"/>
    <m/>
    <m/>
    <m/>
    <m/>
    <m/>
    <m/>
    <m/>
    <s v="III"/>
    <m/>
    <m/>
    <m/>
    <m/>
    <m/>
    <s v="No"/>
    <m/>
    <x v="11"/>
    <m/>
    <m/>
    <m/>
    <m/>
  </r>
  <r>
    <n v="2157"/>
    <x v="37"/>
    <s v="Mountaineering Camp Cook/ Camp Cook"/>
    <s v="THC/Q4524"/>
    <s v="Mountaineering Camp Cook/ Camp Cook"/>
    <n v="4"/>
    <m/>
    <m/>
    <m/>
    <n v="7"/>
    <m/>
    <n v="7"/>
    <n v="1"/>
    <s v="5th Class passed, Preferably"/>
    <m/>
    <m/>
    <n v="450"/>
    <m/>
    <m/>
    <m/>
    <m/>
    <m/>
    <m/>
    <m/>
    <s v="III"/>
    <m/>
    <m/>
    <m/>
    <m/>
    <m/>
    <s v="No"/>
    <m/>
    <x v="15"/>
    <m/>
    <m/>
    <m/>
    <m/>
  </r>
  <r>
    <n v="2158"/>
    <x v="37"/>
    <s v="Multi-cuisine Cook"/>
    <s v="THC/Q3006"/>
    <s v="Multi-cuisine Cook"/>
    <n v="4"/>
    <m/>
    <m/>
    <m/>
    <n v="10"/>
    <m/>
    <n v="10"/>
    <n v="1"/>
    <s v="Preferable primary education"/>
    <n v="200"/>
    <n v="300"/>
    <n v="500"/>
    <m/>
    <m/>
    <m/>
    <m/>
    <m/>
    <s v="Yes"/>
    <s v="Yes"/>
    <s v="I"/>
    <s v="C"/>
    <s v="Yes"/>
    <s v="Yes"/>
    <m/>
    <s v="HOS702, HOS703"/>
    <s v="Yes"/>
    <m/>
    <x v="15"/>
    <m/>
    <m/>
    <m/>
    <m/>
  </r>
  <r>
    <n v="2159"/>
    <x v="37"/>
    <s v="Order Taker-Home Delivery"/>
    <s v="THC/Q2901"/>
    <s v="Order Taker-Home Delivery"/>
    <n v="4"/>
    <m/>
    <m/>
    <m/>
    <n v="9"/>
    <m/>
    <n v="9"/>
    <n v="1"/>
    <s v="12th Class passed, Preferably"/>
    <m/>
    <m/>
    <n v="200"/>
    <m/>
    <m/>
    <m/>
    <m/>
    <m/>
    <m/>
    <m/>
    <s v="II"/>
    <m/>
    <m/>
    <m/>
    <m/>
    <m/>
    <s v="Yes"/>
    <m/>
    <x v="11"/>
    <m/>
    <m/>
    <m/>
    <m/>
  </r>
  <r>
    <n v="2160"/>
    <x v="37"/>
    <s v="Outlet Manager"/>
    <s v="THC/Q0305"/>
    <s v="Outlet Manager"/>
    <n v="7"/>
    <m/>
    <m/>
    <m/>
    <n v="10"/>
    <m/>
    <n v="10"/>
    <n v="1"/>
    <s v="12th Class passed, Preferably"/>
    <m/>
    <m/>
    <n v="180"/>
    <m/>
    <m/>
    <m/>
    <m/>
    <m/>
    <m/>
    <m/>
    <s v="II"/>
    <m/>
    <m/>
    <m/>
    <m/>
    <m/>
    <s v="Yes"/>
    <m/>
    <x v="15"/>
    <m/>
    <m/>
    <m/>
    <m/>
  </r>
  <r>
    <n v="2161"/>
    <x v="37"/>
    <s v="Paragliding Coach"/>
    <s v="THC/Q4509"/>
    <s v="Paragliding Coach"/>
    <n v="6"/>
    <m/>
    <m/>
    <m/>
    <n v="9"/>
    <m/>
    <n v="9"/>
    <n v="1"/>
    <s v="NA"/>
    <m/>
    <m/>
    <n v="200"/>
    <m/>
    <m/>
    <m/>
    <m/>
    <m/>
    <m/>
    <m/>
    <s v="II"/>
    <m/>
    <m/>
    <m/>
    <m/>
    <m/>
    <s v="No"/>
    <m/>
    <x v="15"/>
    <m/>
    <m/>
    <m/>
    <m/>
  </r>
  <r>
    <n v="2162"/>
    <x v="37"/>
    <s v="Procurement Executive (FM)"/>
    <s v="THC/Q5601"/>
    <s v="Procurement Executive (FM)"/>
    <n v="5"/>
    <m/>
    <m/>
    <m/>
    <n v="6"/>
    <m/>
    <n v="6"/>
    <n v="1"/>
    <s v="Preferable Graduate"/>
    <m/>
    <m/>
    <n v="340"/>
    <m/>
    <m/>
    <m/>
    <m/>
    <m/>
    <m/>
    <m/>
    <s v="II"/>
    <m/>
    <m/>
    <m/>
    <m/>
    <m/>
    <s v="Yes"/>
    <m/>
    <x v="11"/>
    <m/>
    <m/>
    <m/>
    <m/>
  </r>
  <r>
    <n v="2163"/>
    <x v="37"/>
    <s v="Room Attendant"/>
    <s v="THC/Q0202"/>
    <s v="Room Attendant"/>
    <n v="4"/>
    <m/>
    <m/>
    <m/>
    <n v="14"/>
    <m/>
    <n v="14"/>
    <n v="1"/>
    <s v="Preferably primary education"/>
    <n v="90"/>
    <n v="210"/>
    <n v="300"/>
    <m/>
    <m/>
    <m/>
    <m/>
    <m/>
    <s v="Yes"/>
    <s v="Yes"/>
    <s v="II"/>
    <s v="A"/>
    <s v="Yes"/>
    <s v="Yes"/>
    <m/>
    <m/>
    <s v="Yes"/>
    <m/>
    <x v="11"/>
    <m/>
    <m/>
    <m/>
    <m/>
  </r>
  <r>
    <n v="2164"/>
    <x v="37"/>
    <s v="Sous Chef"/>
    <s v="THC/Q0403"/>
    <s v="Sous Chef"/>
    <n v="7"/>
    <m/>
    <m/>
    <m/>
    <n v="12"/>
    <m/>
    <n v="12"/>
    <n v="1"/>
    <s v="8th Class pass, preferably"/>
    <m/>
    <m/>
    <n v="300"/>
    <m/>
    <m/>
    <m/>
    <m/>
    <m/>
    <m/>
    <m/>
    <s v="II"/>
    <m/>
    <m/>
    <m/>
    <m/>
    <m/>
    <s v="Yes"/>
    <m/>
    <x v="15"/>
    <m/>
    <m/>
    <m/>
    <m/>
  </r>
  <r>
    <n v="2165"/>
    <x v="37"/>
    <s v="Street Food Vendor-Standalone"/>
    <s v="THC/Q3007"/>
    <s v="Street Food Vendor-Standalone"/>
    <n v="4"/>
    <m/>
    <m/>
    <m/>
    <n v="6"/>
    <m/>
    <n v="6"/>
    <n v="1"/>
    <s v="Preferable primary education"/>
    <n v="116"/>
    <n v="174"/>
    <n v="290"/>
    <m/>
    <m/>
    <m/>
    <m/>
    <m/>
    <s v="Yes"/>
    <s v="Yes"/>
    <s v="I"/>
    <s v="A"/>
    <s v="Yes"/>
    <s v="Yes- *To be Deleted from 1-Apr2018; 9th SC"/>
    <m/>
    <m/>
    <s v="Yes"/>
    <m/>
    <x v="15"/>
    <m/>
    <m/>
    <m/>
    <m/>
  </r>
  <r>
    <n v="2166"/>
    <x v="37"/>
    <s v="Surface Polisher"/>
    <s v="THC/Q5701"/>
    <s v="Surface Polisher"/>
    <n v="4"/>
    <m/>
    <m/>
    <m/>
    <n v="10"/>
    <m/>
    <n v="10"/>
    <n v="1"/>
    <s v="Preferable primary school passed"/>
    <m/>
    <m/>
    <n v="290"/>
    <m/>
    <m/>
    <m/>
    <m/>
    <m/>
    <m/>
    <m/>
    <s v="II"/>
    <m/>
    <m/>
    <m/>
    <m/>
    <m/>
    <s v="Yes"/>
    <m/>
    <x v="15"/>
    <m/>
    <m/>
    <m/>
    <m/>
  </r>
  <r>
    <n v="2167"/>
    <x v="37"/>
    <s v="Tandoor Cook"/>
    <s v="THC/Q3001"/>
    <s v="Tandoor Cook"/>
    <n v="3"/>
    <m/>
    <m/>
    <m/>
    <n v="6"/>
    <m/>
    <n v="6"/>
    <n v="1"/>
    <s v="Preferable primary education"/>
    <m/>
    <m/>
    <n v="240"/>
    <m/>
    <m/>
    <m/>
    <m/>
    <m/>
    <m/>
    <m/>
    <s v="II"/>
    <m/>
    <m/>
    <m/>
    <m/>
    <m/>
    <s v="Yes"/>
    <m/>
    <x v="11"/>
    <m/>
    <m/>
    <m/>
    <m/>
  </r>
  <r>
    <n v="2168"/>
    <x v="37"/>
    <s v="Team Leader"/>
    <s v="THC/Q4304"/>
    <s v="Team Leader"/>
    <n v="6"/>
    <m/>
    <m/>
    <m/>
    <n v="9"/>
    <m/>
    <n v="9"/>
    <n v="1"/>
    <s v="1st Yr Bachelor's Passed"/>
    <m/>
    <m/>
    <n v="400"/>
    <m/>
    <m/>
    <m/>
    <m/>
    <m/>
    <m/>
    <m/>
    <s v="III"/>
    <m/>
    <m/>
    <m/>
    <m/>
    <m/>
    <s v="No"/>
    <m/>
    <x v="15"/>
    <m/>
    <m/>
    <m/>
    <m/>
  </r>
  <r>
    <n v="2169"/>
    <x v="37"/>
    <s v="Ticketing Consultant"/>
    <s v="THC/Q4302"/>
    <s v="Ticketing Consultant"/>
    <n v="5"/>
    <m/>
    <m/>
    <m/>
    <n v="9"/>
    <m/>
    <n v="9"/>
    <n v="1"/>
    <s v="Diploma"/>
    <m/>
    <m/>
    <n v="240"/>
    <m/>
    <m/>
    <m/>
    <m/>
    <m/>
    <m/>
    <m/>
    <s v="III"/>
    <m/>
    <m/>
    <m/>
    <m/>
    <s v="TRV601"/>
    <s v="Yes"/>
    <m/>
    <x v="11"/>
    <m/>
    <m/>
    <m/>
    <m/>
  </r>
  <r>
    <n v="2170"/>
    <x v="37"/>
    <s v="Tour Escort"/>
    <s v="THC/Q4402"/>
    <s v="Tour Escort"/>
    <n v="4"/>
    <m/>
    <m/>
    <m/>
    <n v="8"/>
    <m/>
    <n v="8"/>
    <n v="1"/>
    <s v="12th Class passed, Preferably"/>
    <n v="105"/>
    <n v="225"/>
    <n v="330"/>
    <m/>
    <m/>
    <m/>
    <m/>
    <s v="30 days"/>
    <s v="Yes"/>
    <m/>
    <s v="III"/>
    <s v="A"/>
    <m/>
    <m/>
    <s v="Addl Ready"/>
    <s v="TRV602"/>
    <s v="Yes"/>
    <m/>
    <x v="15"/>
    <m/>
    <m/>
    <m/>
    <m/>
  </r>
  <r>
    <n v="2171"/>
    <x v="37"/>
    <s v="Tour Guide "/>
    <s v="THC/Q4502"/>
    <s v="Tour Guide "/>
    <n v="4"/>
    <m/>
    <m/>
    <m/>
    <n v="18"/>
    <m/>
    <n v="18"/>
    <n v="1"/>
    <s v="10th Class pass, preferably"/>
    <m/>
    <m/>
    <n v="420"/>
    <m/>
    <m/>
    <m/>
    <m/>
    <m/>
    <m/>
    <m/>
    <s v="III"/>
    <m/>
    <m/>
    <m/>
    <m/>
    <m/>
    <s v="No"/>
    <m/>
    <x v="15"/>
    <m/>
    <m/>
    <m/>
    <m/>
  </r>
  <r>
    <n v="2172"/>
    <x v="37"/>
    <s v="Tour Manager"/>
    <s v="THC/Q4405"/>
    <s v="Tour Manager"/>
    <n v="6"/>
    <m/>
    <m/>
    <m/>
    <n v="9"/>
    <m/>
    <n v="9"/>
    <n v="1"/>
    <s v="Diploma"/>
    <n v="120"/>
    <n v="270"/>
    <n v="390"/>
    <m/>
    <m/>
    <m/>
    <m/>
    <m/>
    <s v="Yes"/>
    <m/>
    <s v="III"/>
    <m/>
    <m/>
    <m/>
    <m/>
    <m/>
    <s v="No"/>
    <m/>
    <x v="15"/>
    <m/>
    <m/>
    <m/>
    <m/>
  </r>
  <r>
    <n v="2173"/>
    <x v="37"/>
    <s v="Tour Vehicle Driver "/>
    <s v="THC/Q4202"/>
    <s v="Tour Vehicle Driver "/>
    <n v="4"/>
    <m/>
    <m/>
    <m/>
    <n v="10"/>
    <m/>
    <n v="10"/>
    <n v="1"/>
    <s v="8th Class pass, preferably"/>
    <m/>
    <m/>
    <n v="300"/>
    <m/>
    <m/>
    <m/>
    <m/>
    <m/>
    <m/>
    <m/>
    <s v="III"/>
    <m/>
    <m/>
    <m/>
    <m/>
    <m/>
    <s v="Yes"/>
    <m/>
    <x v="15"/>
    <m/>
    <m/>
    <m/>
    <m/>
  </r>
  <r>
    <n v="2174"/>
    <x v="37"/>
    <s v="Trainee Chef"/>
    <s v="THC/Q2702"/>
    <s v="Trainee Chef"/>
    <n v="3"/>
    <m/>
    <m/>
    <m/>
    <n v="10"/>
    <m/>
    <n v="10"/>
    <n v="1"/>
    <s v="8th Class pass, preferably"/>
    <n v="120"/>
    <n v="280"/>
    <n v="400"/>
    <m/>
    <m/>
    <m/>
    <m/>
    <m/>
    <s v="Yes"/>
    <m/>
    <s v="II"/>
    <m/>
    <m/>
    <m/>
    <s v="Addl Ready"/>
    <m/>
    <s v="No"/>
    <m/>
    <x v="15"/>
    <m/>
    <m/>
    <m/>
    <m/>
  </r>
  <r>
    <n v="2175"/>
    <x v="37"/>
    <s v="Transport Coordinator "/>
    <s v="THC/Q4201"/>
    <s v="Transport Coordinator "/>
    <n v="5"/>
    <m/>
    <m/>
    <m/>
    <n v="9"/>
    <m/>
    <n v="9"/>
    <n v="1"/>
    <s v="12th Class Passed"/>
    <m/>
    <m/>
    <n v="400"/>
    <m/>
    <m/>
    <m/>
    <m/>
    <m/>
    <m/>
    <m/>
    <s v="I"/>
    <m/>
    <m/>
    <m/>
    <m/>
    <m/>
    <s v="No"/>
    <m/>
    <x v="15"/>
    <m/>
    <m/>
    <m/>
    <m/>
  </r>
  <r>
    <n v="2176"/>
    <x v="37"/>
    <s v="Travel Consultant"/>
    <s v="THC/Q4404"/>
    <s v="Travel Consultant"/>
    <n v="4"/>
    <m/>
    <m/>
    <m/>
    <n v="10"/>
    <m/>
    <n v="10"/>
    <n v="1"/>
    <s v="Preferable Diploma"/>
    <n v="70"/>
    <n v="160"/>
    <n v="230"/>
    <m/>
    <m/>
    <m/>
    <m/>
    <m/>
    <s v="Yes"/>
    <s v="Yes"/>
    <s v="III"/>
    <s v="A"/>
    <s v="Yes"/>
    <s v="Yes"/>
    <m/>
    <s v="TRV703"/>
    <s v="Yes"/>
    <m/>
    <x v="11"/>
    <m/>
    <m/>
    <m/>
    <m/>
  </r>
  <r>
    <n v="2177"/>
    <x v="37"/>
    <s v="Travel Insurance Executive"/>
    <s v="THC/Q4301"/>
    <s v="Travel Insurance Executive"/>
    <n v="3"/>
    <m/>
    <m/>
    <m/>
    <n v="9"/>
    <m/>
    <n v="9"/>
    <n v="1"/>
    <s v="Diploma"/>
    <m/>
    <m/>
    <n v="220"/>
    <m/>
    <m/>
    <m/>
    <m/>
    <m/>
    <m/>
    <m/>
    <s v="III"/>
    <m/>
    <m/>
    <m/>
    <m/>
    <m/>
    <s v="Yes"/>
    <m/>
    <x v="11"/>
    <m/>
    <m/>
    <m/>
    <m/>
  </r>
  <r>
    <n v="2178"/>
    <x v="37"/>
    <s v="Visa Assistance Consultant"/>
    <s v="THC/Q4303"/>
    <s v="Visa Assistance Consultant"/>
    <n v="4"/>
    <m/>
    <m/>
    <m/>
    <n v="9"/>
    <m/>
    <n v="9"/>
    <n v="1"/>
    <s v="Preferable Diploma"/>
    <m/>
    <m/>
    <n v="230"/>
    <m/>
    <m/>
    <m/>
    <m/>
    <m/>
    <m/>
    <m/>
    <s v="III"/>
    <m/>
    <m/>
    <m/>
    <m/>
    <m/>
    <s v="Yes"/>
    <m/>
    <x v="11"/>
    <m/>
    <m/>
    <m/>
    <m/>
  </r>
  <r>
    <n v="2179"/>
    <x v="37"/>
    <s v="Water Tank Cleaner"/>
    <s v="THC/Q5802"/>
    <s v="Water Tank Cleaner"/>
    <n v="4"/>
    <m/>
    <m/>
    <m/>
    <n v="10"/>
    <m/>
    <n v="10"/>
    <n v="1"/>
    <s v="Preferable Primary school passed"/>
    <m/>
    <m/>
    <n v="210"/>
    <m/>
    <m/>
    <m/>
    <m/>
    <m/>
    <m/>
    <m/>
    <s v="III"/>
    <m/>
    <m/>
    <m/>
    <m/>
    <m/>
    <s v="Yes"/>
    <m/>
    <x v="15"/>
    <m/>
    <m/>
    <m/>
    <m/>
  </r>
  <r>
    <s v="SPWD"/>
    <x v="38"/>
    <s v="Retail Sales Associate "/>
    <s v="PWR/Q0104"/>
    <s v="Retail Sales Associate "/>
    <s v="4*"/>
    <m/>
    <m/>
    <m/>
    <s v="16*"/>
    <m/>
    <s v="16*"/>
    <n v="1"/>
    <s v="10th Class"/>
    <n v="140"/>
    <n v="140"/>
    <n v="280"/>
    <m/>
    <m/>
    <m/>
    <m/>
    <m/>
    <s v="Yes"/>
    <s v="Yes"/>
    <s v="II"/>
    <s v="A"/>
    <s v="Yes"/>
    <s v="Yes"/>
    <m/>
    <m/>
    <s v="Yes"/>
    <m/>
    <x v="2"/>
    <m/>
    <m/>
    <m/>
    <m/>
  </r>
  <r>
    <s v="SPWD"/>
    <x v="38"/>
    <s v="Housekeeping Attendant (Manual Cleaning)"/>
    <s v="PWT/Q0203"/>
    <s v="Housekeeping Attendant (Manual Cleaning)"/>
    <s v="3*"/>
    <m/>
    <m/>
    <m/>
    <s v="12*"/>
    <m/>
    <s v="12*"/>
    <n v="1"/>
    <s v="Preferable Primary Education"/>
    <n v="75"/>
    <n v="175"/>
    <n v="250"/>
    <m/>
    <m/>
    <m/>
    <m/>
    <m/>
    <s v="Yes"/>
    <s v="Yes"/>
    <s v="II"/>
    <s v="A"/>
    <s v="Yes"/>
    <s v="Yes"/>
    <m/>
    <m/>
    <s v="Yes"/>
    <m/>
    <x v="2"/>
    <m/>
    <m/>
    <m/>
    <m/>
  </r>
  <r>
    <s v="SPWD"/>
    <x v="38"/>
    <s v="Food &amp; Beverage Service-Steward"/>
    <s v="PWT/Q0301"/>
    <s v="Food &amp; Beverage Service-Steward"/>
    <s v="4*"/>
    <m/>
    <m/>
    <m/>
    <s v="12*"/>
    <m/>
    <s v="12*"/>
    <n v="1"/>
    <s v="10th Class pass, preferably"/>
    <n v="90"/>
    <n v="210"/>
    <n v="300"/>
    <m/>
    <m/>
    <m/>
    <m/>
    <m/>
    <s v="Yes"/>
    <s v="Yes"/>
    <s v="II"/>
    <s v="C"/>
    <s v="Yes"/>
    <s v="Yes"/>
    <m/>
    <m/>
    <s v="Yes"/>
    <m/>
    <x v="2"/>
    <m/>
    <m/>
    <m/>
    <m/>
  </r>
  <r>
    <s v="SPWD"/>
    <x v="38"/>
    <s v="Stores Ops Assistant"/>
    <s v="PWD/RAS/Q0101"/>
    <s v="Stores Ops Assistant"/>
    <s v="1*"/>
    <m/>
    <m/>
    <m/>
    <s v="8*"/>
    <m/>
    <s v="8*"/>
    <n v="1"/>
    <s v="Secondary School Grade X Passed"/>
    <m/>
    <m/>
    <m/>
    <m/>
    <m/>
    <m/>
    <m/>
    <m/>
    <m/>
    <m/>
    <m/>
    <m/>
    <m/>
    <m/>
    <m/>
    <m/>
    <s v="No"/>
    <m/>
    <x v="2"/>
    <m/>
    <m/>
    <m/>
    <m/>
  </r>
  <r>
    <s v="SPWD"/>
    <x v="38"/>
    <s v="CRM Domestic Non-Voice"/>
    <s v="PWD/SSC/Q2211"/>
    <s v="CRM Domestic Non-Voice"/>
    <s v="4*"/>
    <m/>
    <m/>
    <m/>
    <s v="3*"/>
    <m/>
    <s v="3*"/>
    <n v="1"/>
    <s v="10th Class"/>
    <n v="82"/>
    <n v="318"/>
    <n v="400"/>
    <m/>
    <m/>
    <m/>
    <m/>
    <m/>
    <s v="Yes"/>
    <s v="Yes"/>
    <m/>
    <m/>
    <s v="Added - June 2017"/>
    <s v="Added - June 2017"/>
    <m/>
    <m/>
    <s v="Yes"/>
    <m/>
    <x v="2"/>
    <m/>
    <m/>
    <m/>
    <m/>
  </r>
  <r>
    <s v="SPWD"/>
    <x v="38"/>
    <s v="Domestic Data Entry Operator"/>
    <s v="PWD/SSC/Q2212"/>
    <s v="Domestic Data Entry Operator"/>
    <s v="4*"/>
    <m/>
    <m/>
    <m/>
    <s v="3*"/>
    <m/>
    <s v="3*"/>
    <n v="1"/>
    <s v="10th Class"/>
    <n v="117"/>
    <n v="283"/>
    <n v="400"/>
    <m/>
    <m/>
    <m/>
    <m/>
    <m/>
    <s v="Yes"/>
    <s v="Yes"/>
    <m/>
    <m/>
    <s v="Added - June 2017"/>
    <s v="Added - June 2017"/>
    <m/>
    <m/>
    <s v="Yes"/>
    <m/>
    <x v="2"/>
    <m/>
    <m/>
    <m/>
    <m/>
  </r>
  <r>
    <s v="SPWD"/>
    <x v="38"/>
    <s v="Customer Care Executive (Call Centre)"/>
    <s v="PWD/TEL/Q0100"/>
    <s v="Customer Care Executive (Call Centre)"/>
    <s v="4*"/>
    <m/>
    <m/>
    <m/>
    <n v="5"/>
    <m/>
    <s v="5*"/>
    <n v="1"/>
    <s v="12th Class or equivalent."/>
    <n v="80"/>
    <n v="120"/>
    <n v="20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Dairy Farmer/ Entrepreneur"/>
    <s v="PWD/AGR/Q4101"/>
    <s v="Dairy Farmer/ Entrepreneur"/>
    <s v="4*"/>
    <m/>
    <m/>
    <m/>
    <n v="8"/>
    <m/>
    <s v="8*"/>
    <n v="1"/>
    <s v="5th Class Pass ,Preferably"/>
    <n v="80"/>
    <n v="120"/>
    <n v="20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Hand Embroiderer"/>
    <s v="PWD/AMH/Q1001"/>
    <s v="Hand Embroiderer"/>
    <s v="4*"/>
    <m/>
    <m/>
    <m/>
    <s v="5*"/>
    <m/>
    <s v="5*"/>
    <n v="1"/>
    <s v="5th Class ,Preferably"/>
    <n v="60"/>
    <n v="140"/>
    <n v="20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Telecom -In-store promoter"/>
    <s v="PWD/TEL/Q2101"/>
    <s v="Telecom -In-store promoter"/>
    <s v="4*"/>
    <m/>
    <m/>
    <m/>
    <s v="8*"/>
    <m/>
    <s v="3*"/>
    <n v="1"/>
    <s v="12th Class or equivalent"/>
    <n v="80"/>
    <n v="120"/>
    <n v="20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Jam, Jelly and Ketchup Processing Technician"/>
    <s v="PWD/FIC/Q0103"/>
    <s v="Jam, Jelly and Ketchup Processing Technician"/>
    <s v="4*"/>
    <m/>
    <m/>
    <m/>
    <s v="5*"/>
    <m/>
    <s v="5*"/>
    <n v="1"/>
    <s v="8th Class ,Preferably"/>
    <n v="90"/>
    <n v="150"/>
    <n v="240"/>
    <m/>
    <m/>
    <m/>
    <m/>
    <n v="90"/>
    <s v="Yes"/>
    <s v="Yes"/>
    <s v=" I"/>
    <s v="A"/>
    <s v="Added - June 2017"/>
    <s v="Added - June 2017"/>
    <m/>
    <m/>
    <s v="No"/>
    <d v="2017-07-25T00:00:00"/>
    <x v="2"/>
    <m/>
    <m/>
    <m/>
    <m/>
  </r>
  <r>
    <s v="SPWD"/>
    <x v="38"/>
    <s v="Packer"/>
    <s v="PWD/AMH/Q1407"/>
    <s v="Packer"/>
    <s v="3*"/>
    <m/>
    <m/>
    <m/>
    <s v="3*"/>
    <m/>
    <s v="5*"/>
    <n v="1"/>
    <s v="8th Class"/>
    <n v="60"/>
    <n v="120"/>
    <n v="18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Pickle Making Technician"/>
    <s v="PWD/FIC/Q0102"/>
    <s v="Pickle Making Technician"/>
    <s v="4*"/>
    <m/>
    <m/>
    <m/>
    <s v="5*"/>
    <m/>
    <s v="5*"/>
    <n v="1"/>
    <s v="8th Class ,Preferably"/>
    <n v="90"/>
    <n v="150"/>
    <n v="240"/>
    <m/>
    <m/>
    <m/>
    <m/>
    <n v="80"/>
    <s v="Yes"/>
    <s v="Yes"/>
    <s v=" I"/>
    <s v="A"/>
    <s v="Added - June 2017"/>
    <s v="Added - June 2017"/>
    <m/>
    <m/>
    <s v="No"/>
    <d v="2017-07-25T00:00:00"/>
    <x v="2"/>
    <m/>
    <m/>
    <m/>
    <m/>
  </r>
  <r>
    <s v="SPWD"/>
    <x v="38"/>
    <s v="Handmade Gold and Gems-set Jewellery - Polisher and Cleaner"/>
    <s v="PWD/G&amp;J/Q0701"/>
    <s v="Handmade Gold and Gems-set Jewellery - Polisher and Cleaner"/>
    <s v="3*"/>
    <m/>
    <m/>
    <m/>
    <s v="5*"/>
    <m/>
    <s v="4*"/>
    <n v="1"/>
    <s v="10th Class ,Preferably"/>
    <n v="24"/>
    <n v="126"/>
    <n v="15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Room Attendant"/>
    <s v="PWD/THC/Q0202"/>
    <s v="Room Attendant"/>
    <s v="4*"/>
    <m/>
    <m/>
    <m/>
    <s v="5*"/>
    <m/>
    <s v="14*"/>
    <n v="1"/>
    <s v="12th Class, Passed"/>
    <n v="97"/>
    <n v="223"/>
    <n v="32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Sewing Machine Operator"/>
    <s v="PWD/AMH/Q0301"/>
    <s v="Sewing Machine Operator"/>
    <s v="4*"/>
    <m/>
    <m/>
    <m/>
    <s v="4*"/>
    <m/>
    <s v="5*"/>
    <n v="1"/>
    <s v="5th Class ,Preferably"/>
    <n v="80"/>
    <n v="190"/>
    <n v="27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Retail Trainee Associate "/>
    <s v="PWD/RAS/Q0103"/>
    <s v="Retail Trainee Associate "/>
    <s v="3*"/>
    <m/>
    <m/>
    <m/>
    <s v="14*"/>
    <m/>
    <s v="12*"/>
    <n v="1"/>
    <s v="10th Class"/>
    <n v="140"/>
    <n v="140"/>
    <n v="280"/>
    <m/>
    <m/>
    <m/>
    <m/>
    <m/>
    <s v="Yes"/>
    <s v="Yes"/>
    <s v=" II"/>
    <s v="A"/>
    <s v="Added - June 2017"/>
    <s v="Added - June 2017"/>
    <m/>
    <m/>
    <s v="No"/>
    <d v="2017-07-25T00:00:00"/>
    <x v="2"/>
    <m/>
    <m/>
    <m/>
    <m/>
  </r>
  <r>
    <s v="SPWD"/>
    <x v="38"/>
    <s v="Agarbatti Packer"/>
    <s v="PWD/HCS/Q8002"/>
    <s v="Agarbatti Packer"/>
    <s v="3*"/>
    <m/>
    <m/>
    <m/>
    <s v="5*"/>
    <m/>
    <s v="6*"/>
    <n v="1"/>
    <s v="5th Class ,Preferably"/>
    <n v="65"/>
    <n v="155"/>
    <n v="220"/>
    <m/>
    <m/>
    <m/>
    <m/>
    <m/>
    <s v="Yes"/>
    <s v="Yes"/>
    <s v="II"/>
    <s v="A"/>
    <s v="Added - 16th Feb 2018"/>
    <s v="Added - 16th Feb 2018"/>
    <m/>
    <m/>
    <s v="Yes"/>
    <d v="2018-02-16T00:00:00"/>
    <x v="63"/>
    <m/>
    <m/>
    <m/>
    <m/>
  </r>
  <r>
    <s v="SPWD"/>
    <x v="38"/>
    <s v="Assistant Spa Therapist"/>
    <s v="PWD/BWS/Q1001"/>
    <s v="Assistant Spa Therapist"/>
    <s v="3*"/>
    <m/>
    <m/>
    <m/>
    <s v="12*"/>
    <m/>
    <s v="4*"/>
    <n v="1"/>
    <s v="10th Class"/>
    <n v="50"/>
    <n v="250"/>
    <n v="300"/>
    <m/>
    <m/>
    <m/>
    <m/>
    <m/>
    <s v="Yes"/>
    <s v="Yes"/>
    <m/>
    <s v="A"/>
    <s v="Added - 16th Feb 2018"/>
    <s v="Added - 16th Feb 2018"/>
    <m/>
    <s v="SPW701"/>
    <s v="Yes"/>
    <d v="2018-02-16T00:00:00"/>
    <x v="64"/>
    <s v="Tentative"/>
    <d v="2018-01-17T00:00:00"/>
    <n v="43190"/>
    <s v="Revised version 2.0 QP"/>
  </r>
  <r>
    <s v="SPWD"/>
    <x v="38"/>
    <s v="Bamboo Basket Maker"/>
    <s v="PWD/HCS/Q8704"/>
    <s v="Bamboo Basket Maker"/>
    <s v="3*"/>
    <m/>
    <m/>
    <m/>
    <s v="6*"/>
    <m/>
    <s v="7*"/>
    <n v="1"/>
    <s v="5th Class ,Preferably"/>
    <n v="74"/>
    <n v="166"/>
    <n v="240"/>
    <m/>
    <m/>
    <m/>
    <m/>
    <m/>
    <s v="Yes"/>
    <s v="Yes"/>
    <s v="II"/>
    <s v="A"/>
    <s v="Added - 16th Feb 2018"/>
    <s v="Added - 16th Feb 2018"/>
    <m/>
    <m/>
    <s v="Yes"/>
    <d v="2018-02-16T00:00:00"/>
    <x v="65"/>
    <m/>
    <m/>
    <m/>
    <m/>
  </r>
  <r>
    <s v="SPWD"/>
    <x v="38"/>
    <s v="Dealership Telecaller Sales Executive"/>
    <s v="PWD/ASC/Q1011"/>
    <s v="Dealership Telecaller Sales Executive"/>
    <s v="4*"/>
    <m/>
    <m/>
    <m/>
    <s v="4*"/>
    <m/>
    <s v="6*"/>
    <n v="1"/>
    <s v="12th Standard pass, preferably"/>
    <n v="150"/>
    <n v="350"/>
    <n v="500"/>
    <m/>
    <m/>
    <m/>
    <m/>
    <m/>
    <s v="Yes"/>
    <s v="Yes"/>
    <s v="II"/>
    <s v="A"/>
    <s v="Added - 16th Feb 2018"/>
    <s v="Added - 16th Feb 2018"/>
    <m/>
    <m/>
    <s v="Yes"/>
    <d v="2018-02-16T00:00:00"/>
    <x v="66"/>
    <m/>
    <m/>
    <m/>
    <m/>
  </r>
  <r>
    <s v="SPWD"/>
    <x v="38"/>
    <s v="Fitter- Modular Furniture"/>
    <s v="PWD/FFS/Q5702"/>
    <s v="Fitter- Modular Furniture"/>
    <s v="4*"/>
    <m/>
    <m/>
    <m/>
    <s v="7*"/>
    <m/>
    <s v="4*"/>
    <n v="1"/>
    <s v="5th Class,Preferably"/>
    <n v="120"/>
    <n v="180"/>
    <n v="300"/>
    <m/>
    <m/>
    <m/>
    <m/>
    <m/>
    <s v="Yes"/>
    <s v="Yes"/>
    <s v="II"/>
    <s v="A"/>
    <s v="Added - 16th Feb 2018"/>
    <s v="Added - 16th Feb 2018"/>
    <m/>
    <m/>
    <s v="Yes"/>
    <d v="2018-02-16T00:00:00"/>
    <x v="67"/>
    <s v="Tentative"/>
    <d v="2018-01-17T00:00:00"/>
    <n v="43190"/>
    <s v="QP Rationalised to FFS/Q5103"/>
  </r>
  <r>
    <s v="IISC"/>
    <x v="30"/>
    <s v="Sales Associate"/>
    <s v="I/RAS/Q0104"/>
    <s v="Sales Associate"/>
    <n v="4"/>
    <m/>
    <m/>
    <m/>
    <s v="6*"/>
    <m/>
    <n v="16"/>
    <n v="1"/>
    <s v="10th Class"/>
    <n v="160"/>
    <n v="160"/>
    <n v="32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37"/>
    <s v="Food &amp; Beverage Service - Steward"/>
    <s v="I/THC/Q0301"/>
    <s v="Food &amp; Beverage Service - Steward"/>
    <n v="4"/>
    <m/>
    <m/>
    <m/>
    <s v="4*"/>
    <m/>
    <n v="12"/>
    <n v="1"/>
    <s v="10th Class pass, preferably"/>
    <n v="95"/>
    <n v="210"/>
    <n v="305"/>
    <m/>
    <m/>
    <m/>
    <m/>
    <m/>
    <s v="Yes"/>
    <s v="Yes"/>
    <s v="II"/>
    <s v="C"/>
    <s v="Added - June 2017"/>
    <s v="Added - June 2017"/>
    <m/>
    <m/>
    <s v="No"/>
    <m/>
    <x v="2"/>
    <m/>
    <m/>
    <m/>
    <m/>
  </r>
  <r>
    <s v="IISC"/>
    <x v="32"/>
    <s v="Unarmed Security Guard"/>
    <s v="I/SSS/Q0101"/>
    <s v="Unarmed Security Guard"/>
    <n v="4"/>
    <m/>
    <m/>
    <m/>
    <n v="11"/>
    <m/>
    <n v="11"/>
    <n v="1"/>
    <s v="7th Class,Trained as per PSARA requirements in QP &amp; NOS aligned syllabus"/>
    <n v="100"/>
    <n v="100"/>
    <n v="20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7"/>
    <s v="Mason General"/>
    <s v="I/CON/Q0103"/>
    <s v="Mason General"/>
    <n v="4"/>
    <m/>
    <m/>
    <m/>
    <n v="8"/>
    <m/>
    <n v="8"/>
    <n v="1"/>
    <s v="5th Class"/>
    <n v="232"/>
    <n v="320"/>
    <n v="552"/>
    <m/>
    <m/>
    <m/>
    <m/>
    <m/>
    <s v="Yes"/>
    <s v="Yes"/>
    <s v="I"/>
    <s v="A"/>
    <s v="Added - June 2017"/>
    <s v="Added - June 2017"/>
    <m/>
    <m/>
    <s v="No"/>
    <m/>
    <x v="2"/>
    <m/>
    <m/>
    <m/>
    <m/>
  </r>
  <r>
    <s v="IISC"/>
    <x v="7"/>
    <s v="Foreman – Electrical Works (Construction)"/>
    <s v="I/CON/Q0604"/>
    <s v="Foreman – Electrical Works (Construction)"/>
    <n v="5"/>
    <m/>
    <m/>
    <m/>
    <n v="7"/>
    <m/>
    <n v="7"/>
    <n v="1"/>
    <s v="10th Class ,Preferably / Low Voltage license from any Govt. recognized licensing authority"/>
    <n v="360"/>
    <n v="540"/>
    <n v="900"/>
    <m/>
    <m/>
    <m/>
    <m/>
    <m/>
    <s v="Yes"/>
    <s v="Yes"/>
    <s v="I"/>
    <s v="A"/>
    <s v="Added - June 2017"/>
    <s v="Added - June 2017"/>
    <m/>
    <m/>
    <s v="No"/>
    <m/>
    <x v="2"/>
    <m/>
    <m/>
    <m/>
    <m/>
  </r>
  <r>
    <s v="IISC"/>
    <x v="6"/>
    <s v="Metal Inert Gas/Metal Active Gas/Gas Metal Arc Welder (MIG/MAG/GMAW)"/>
    <s v="I/CSC/Q0209"/>
    <s v="Metal Inert Gas/Metal Active Gas/Gas Metal Arc Welder (MIG/MAG/GMAW)"/>
    <n v="4"/>
    <m/>
    <m/>
    <m/>
    <n v="6"/>
    <m/>
    <n v="6"/>
    <n v="1"/>
    <s v="10th Class"/>
    <n v="160"/>
    <n v="440"/>
    <n v="600"/>
    <m/>
    <m/>
    <m/>
    <m/>
    <m/>
    <s v="Yes"/>
    <s v="Yes"/>
    <s v="I"/>
    <s v="A, C"/>
    <s v="Added - June 2017"/>
    <s v="Added - June 2017"/>
    <m/>
    <m/>
    <s v="No"/>
    <m/>
    <x v="2"/>
    <m/>
    <m/>
    <m/>
    <m/>
  </r>
  <r>
    <s v="IISC"/>
    <x v="8"/>
    <s v="General Housekeeper"/>
    <s v="I/DWC/Q0102"/>
    <s v="General Housekeeper"/>
    <n v="3"/>
    <m/>
    <m/>
    <m/>
    <n v="7"/>
    <m/>
    <n v="7"/>
    <n v="1"/>
    <s v="5th Class ,Preferably"/>
    <n v="100"/>
    <n v="150"/>
    <n v="25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15"/>
    <s v="General Duty Assistant"/>
    <s v="I/HSS/Q5101"/>
    <s v="General Duty Assistant"/>
    <n v="4"/>
    <m/>
    <m/>
    <m/>
    <n v="21"/>
    <m/>
    <n v="21"/>
    <n v="1"/>
    <s v="10th Class ,Preferably but Class VIII is also considered in certain situations"/>
    <n v="100"/>
    <n v="500"/>
    <n v="60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3"/>
    <s v="Commercial Vehicle Driver Level 4"/>
    <s v="I/ASC/Q9703"/>
    <s v="Commercial Vehicle Driver Level 4"/>
    <n v="4"/>
    <m/>
    <m/>
    <m/>
    <n v="5"/>
    <m/>
    <n v="5"/>
    <n v="1"/>
    <s v="8th Class, Preferably"/>
    <n v="220"/>
    <n v="260"/>
    <n v="480"/>
    <m/>
    <m/>
    <m/>
    <m/>
    <m/>
    <s v="Yes"/>
    <s v="Yes"/>
    <s v="I"/>
    <s v="C"/>
    <s v="Added - June 2017"/>
    <s v="Added - June 2017"/>
    <m/>
    <m/>
    <s v="No"/>
    <m/>
    <x v="2"/>
    <m/>
    <m/>
    <m/>
    <m/>
  </r>
  <r>
    <s v="Special Projects"/>
    <x v="36"/>
    <s v="Hand Spinning Operator -Solar operated new model charkha)"/>
    <s v="SPL/TSC/Q7901"/>
    <s v="Hand Spinning Operator -Solar operated new model charkha)"/>
    <n v="3"/>
    <m/>
    <m/>
    <m/>
    <n v="6"/>
    <m/>
    <n v="6"/>
    <n v="1"/>
    <s v="5th standard, preferably"/>
    <n v="110"/>
    <n v="220"/>
    <n v="330"/>
    <m/>
    <m/>
    <m/>
    <m/>
    <m/>
    <s v="Yes"/>
    <m/>
    <s v="I"/>
    <s v="A"/>
    <m/>
    <m/>
    <m/>
    <m/>
    <m/>
    <d v="2017-06-14T00:00:00"/>
    <x v="68"/>
    <m/>
    <m/>
    <m/>
    <m/>
  </r>
  <r>
    <s v="Special Projects"/>
    <x v="36"/>
    <s v="Powerloom Operator -Solar power drive attachment"/>
    <s v="SPL/TSC/Q2209"/>
    <s v="Powerloom Operator -Solar power drive attachment"/>
    <n v="4"/>
    <m/>
    <m/>
    <m/>
    <n v="7"/>
    <m/>
    <n v="7"/>
    <n v="1"/>
    <s v="6th standard, preferably"/>
    <n v="117"/>
    <n v="213"/>
    <n v="330"/>
    <m/>
    <m/>
    <m/>
    <m/>
    <m/>
    <s v="Yes"/>
    <m/>
    <s v="I"/>
    <s v="C"/>
    <m/>
    <m/>
    <m/>
    <m/>
    <m/>
    <d v="2017-08-23T00:00:00"/>
    <x v="69"/>
    <m/>
    <m/>
    <m/>
    <m/>
  </r>
  <r>
    <s v="Special Projects"/>
    <x v="36"/>
    <s v="Two shaft handloom weaver -Solar power drive attachment"/>
    <s v="SPL/TSC/Q7305"/>
    <s v="Two shaft handloom weaver -Solar power drive attachment"/>
    <n v="4"/>
    <m/>
    <m/>
    <m/>
    <n v="8"/>
    <m/>
    <n v="8"/>
    <n v="1"/>
    <s v="8th standard, preferably"/>
    <n v="110"/>
    <n v="220"/>
    <n v="330"/>
    <m/>
    <m/>
    <m/>
    <m/>
    <m/>
    <s v="Yes"/>
    <m/>
    <s v="I"/>
    <s v="A"/>
    <m/>
    <m/>
    <m/>
    <m/>
    <m/>
    <d v="2017-08-23T00:00:00"/>
    <x v="70"/>
    <m/>
    <m/>
    <m/>
    <m/>
  </r>
  <r>
    <s v="Special Projects"/>
    <x v="36"/>
    <s v="Jigger Machine Operator -Solar power drive attachment"/>
    <s v="SPL/TSC/Q5207"/>
    <s v="Jigger Machine Operator -Solar power drive attachment"/>
    <n v="4"/>
    <m/>
    <m/>
    <m/>
    <n v="8"/>
    <m/>
    <n v="8"/>
    <n v="1"/>
    <s v="10th standard, preferably"/>
    <n v="91"/>
    <n v="239"/>
    <n v="330"/>
    <m/>
    <m/>
    <m/>
    <m/>
    <m/>
    <s v="Yes"/>
    <m/>
    <s v="I"/>
    <s v="C"/>
    <m/>
    <m/>
    <m/>
    <m/>
    <m/>
    <d v="2017-08-23T00:00:00"/>
    <x v="70"/>
    <m/>
    <m/>
    <m/>
    <m/>
  </r>
  <r>
    <s v="Revised QP"/>
    <x v="5"/>
    <s v="Insurance Agent"/>
    <s v="BSC/Q3801"/>
    <s v="Insurance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71"/>
    <m/>
    <m/>
    <m/>
    <s v="Revised QP of BSC/Q0101"/>
  </r>
  <r>
    <s v="Revised QP"/>
    <x v="5"/>
    <s v="Business Correspondent / Business Facilitator"/>
    <s v="BSC/Q8401"/>
    <s v="Business Correspondent / Business Facilitator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71"/>
    <m/>
    <m/>
    <m/>
    <s v="Revised QP of BSC/Q0301"/>
  </r>
  <r>
    <s v="Revised QP"/>
    <x v="5"/>
    <s v="Debt Recovery Agent"/>
    <s v="BSC/Q2303"/>
    <s v="Debt Recovery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21"/>
    <m/>
    <m/>
    <m/>
    <s v="Revised QP of BSC/Q0701"/>
  </r>
  <r>
    <s v="Revised QP"/>
    <x v="5"/>
    <s v="Manager - Loan Approval "/>
    <s v="BSC/Q2301"/>
    <s v="Manager - Loan Approval "/>
    <n v="6"/>
    <s v="Elective"/>
    <n v="2"/>
    <s v="E1: Create and/or review management control system_x000a_E2: Assay and administer hallmark on the precious-metal product"/>
    <n v="8"/>
    <n v="2"/>
    <n v="8"/>
    <n v="2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401"/>
  </r>
  <r>
    <s v="Revised QP"/>
    <x v="5"/>
    <s v="Mutual Fund Agent"/>
    <s v="BSC/Q3802"/>
    <s v="Mutual Fund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21"/>
    <m/>
    <m/>
    <m/>
    <s v="Revised QP of BSC/Q0601"/>
  </r>
  <r>
    <s v="Revised QP"/>
    <x v="5"/>
    <s v="Small and Medium Enterprise (SME) Officer"/>
    <s v="BSC/Q2302"/>
    <s v="Small and Medium Enterprise (SME) Officer"/>
    <n v="4"/>
    <m/>
    <m/>
    <m/>
    <n v="6"/>
    <m/>
    <n v="6"/>
    <n v="2"/>
    <s v="12th Pass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501"/>
  </r>
  <r>
    <s v="Revised QP"/>
    <x v="5"/>
    <s v="Accounts Executive"/>
    <s v="BSC/Q8101"/>
    <s v="Accounts Executive"/>
    <n v="5"/>
    <m/>
    <m/>
    <m/>
    <n v="8"/>
    <m/>
    <n v="8"/>
    <n v="2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901, BSC/Q1001, BSC/Q1201 &amp; BSC/Q1101"/>
  </r>
  <r>
    <s v="Revised QP"/>
    <x v="12"/>
    <s v="Diamond Processing-Assorter (Advanced)"/>
    <s v="G&amp;J/Q3603"/>
    <s v="Diamond Processing-Assorter (Advanced)"/>
    <n v="4"/>
    <s v="Elective"/>
    <n v="4"/>
    <s v="E1: Assorter for Jewellery Manufacturing_x000a_E2: Polshed Diamonds Assorter_x000a_E3: Rough Diamonds Assorter_x000a_E4: Gemstone Assorter"/>
    <n v="3"/>
    <n v="4"/>
    <n v="6"/>
    <n v="2"/>
    <s v="10th Standard, preferably"/>
    <m/>
    <m/>
    <m/>
    <m/>
    <m/>
    <m/>
    <m/>
    <m/>
    <m/>
    <m/>
    <s v="I"/>
    <s v="A"/>
    <m/>
    <m/>
    <m/>
    <m/>
    <m/>
    <d v="2017-11-24T00:00:00"/>
    <x v="2"/>
    <m/>
    <d v="2017-08-23T00:00:00"/>
    <d v="2018-03-31T00:00:00"/>
    <s v="For PMKVY 2.0 only N3604 (Assort Polish Diamond) is being implemented_x000a_QP has been revised - V2 (QP code remains the same G&amp;J/Q3603)"/>
  </r>
  <r>
    <s v="Revised QP"/>
    <x v="31"/>
    <s v="Material Handling and Storage Operator"/>
    <s v="RSC/Q0108"/>
    <s v="Material Handling and Storage Operator"/>
    <n v="4"/>
    <s v="Option"/>
    <n v="1"/>
    <s v="O1: Foaming Operator"/>
    <n v="8"/>
    <m/>
    <n v="9"/>
    <n v="3"/>
    <s v="10th Class /ITI, Preferably-18 years"/>
    <m/>
    <m/>
    <m/>
    <m/>
    <m/>
    <m/>
    <m/>
    <m/>
    <m/>
    <m/>
    <s v="I"/>
    <s v="A"/>
    <m/>
    <m/>
    <m/>
    <m/>
    <m/>
    <d v="2017-12-20T00:00:00"/>
    <x v="2"/>
    <m/>
    <m/>
    <m/>
    <s v="Revised verion of this QP with 8 compulsory NOS &amp; 1 Optional NOS._x000a_This version is being used for PMKVY"/>
  </r>
  <r>
    <s v="Revised QP"/>
    <x v="12"/>
    <s v="Diamond Processing - Boiling In-charge"/>
    <s v="G&amp;J/Q4801"/>
    <s v="Diamond Processing - Boiling In-charge"/>
    <n v="2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3 compulsory NOSs (QP code remains the same G&amp;J/Q4801)"/>
  </r>
  <r>
    <s v="Revised QP"/>
    <x v="12"/>
    <s v="Diamond Processing - Inclusion Plotter"/>
    <s v="G&amp;J/Q4203"/>
    <s v="Diamond Processing - Inclusion Plotter"/>
    <n v="4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QP code remains the same G&amp;J/Q4203)"/>
  </r>
  <r>
    <s v="Revised QP"/>
    <x v="12"/>
    <s v="Diamond Processing - Spectrum Operator"/>
    <s v="G&amp;J/Q4204"/>
    <s v="Diamond Processing - Spectrum Operator"/>
    <n v="3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3 NOSs (QP code remains the same G&amp;J/Q4204)"/>
  </r>
  <r>
    <s v="Revised QP"/>
    <x v="12"/>
    <s v="Diamond Processing - Laser Sawing Machine Operator"/>
    <s v="G&amp;J/Q4404"/>
    <s v="Diamond Processing - Laser Sawing Machine Operato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QP code remains the same G&amp;J/Q4404)"/>
  </r>
  <r>
    <s v="Revised QP"/>
    <x v="12"/>
    <s v="Diamond Processing - Bottom Polisher"/>
    <s v="G&amp;J/Q4703"/>
    <s v="Diamond Processing - Bottom Polish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(QP code remains the same G&amp;J/Q4703)"/>
  </r>
  <r>
    <s v="Revised QP"/>
    <x v="12"/>
    <s v="Diamond Processing - Auto Blocker"/>
    <s v="G&amp;J/Q4602"/>
    <s v="Diamond Processing - Auto Block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602)"/>
  </r>
  <r>
    <s v="Revised QP"/>
    <x v="12"/>
    <s v="Diamond Processing - Blade Sawyer"/>
    <s v="G&amp;J/Q4403"/>
    <s v="Diamond Processing - Blade Sawy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403)"/>
  </r>
  <r>
    <s v="Revised QP"/>
    <x v="12"/>
    <s v="Diamond Processing - Symmetry Analyser Machine Operator"/>
    <s v="G&amp;J/Q4705"/>
    <s v="Diamond Processing - Symmetry Analyser Machine Operator"/>
    <n v="2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705)"/>
  </r>
  <r>
    <s v="Revised QP"/>
    <x v="39"/>
    <s v="Assistant Mine Surveyor"/>
    <s v="MIN/Q0426"/>
    <s v="Assistant Mine Surveyor"/>
    <n v="4"/>
    <m/>
    <m/>
    <m/>
    <n v="3"/>
    <m/>
    <n v="3"/>
    <n v="2"/>
    <s v="ITI or Diploma in Draughtsmanship / Civil"/>
    <m/>
    <m/>
    <m/>
    <m/>
    <m/>
    <m/>
    <m/>
    <m/>
    <m/>
    <m/>
    <s v="I"/>
    <s v="B"/>
    <m/>
    <m/>
    <m/>
    <m/>
    <m/>
    <d v="2018-01-17T00:00:00"/>
    <x v="2"/>
    <m/>
    <m/>
    <m/>
    <s v="This is revised QP with 3 NOSs. The QP code remains the same (MIN/Q0426)"/>
  </r>
  <r>
    <s v="Revised QP"/>
    <x v="39"/>
    <s v="Driver Special Vehicle"/>
    <s v="MIN/Q0207"/>
    <s v="Driver Special Vehicle"/>
    <n v="4"/>
    <m/>
    <m/>
    <m/>
    <n v="4"/>
    <m/>
    <n v="4"/>
    <n v="1"/>
    <s v="X"/>
    <m/>
    <m/>
    <m/>
    <m/>
    <m/>
    <m/>
    <m/>
    <m/>
    <m/>
    <m/>
    <s v="I"/>
    <s v="C"/>
    <m/>
    <m/>
    <m/>
    <m/>
    <m/>
    <d v="2018-01-17T00:00:00"/>
    <x v="2"/>
    <m/>
    <m/>
    <m/>
    <s v="This is a merged QP of MIN/Q0209 &amp; MIN/Q0429"/>
  </r>
  <r>
    <s v="Revised QP"/>
    <x v="39"/>
    <s v="HEMM Mechanic"/>
    <s v="MIN/Q0433"/>
    <s v="HEMM Mechanic"/>
    <n v="4"/>
    <m/>
    <m/>
    <m/>
    <n v="3"/>
    <m/>
    <n v="3"/>
    <n v="2"/>
    <s v="ITI / Diploma"/>
    <m/>
    <m/>
    <m/>
    <m/>
    <m/>
    <m/>
    <m/>
    <m/>
    <m/>
    <m/>
    <s v="I"/>
    <s v="C"/>
    <m/>
    <m/>
    <m/>
    <m/>
    <m/>
    <d v="2018-01-17T00:00:00"/>
    <x v="2"/>
    <m/>
    <m/>
    <m/>
    <s v="QP has been revised. The QP code remains the same."/>
  </r>
  <r>
    <s v="Revised QP"/>
    <x v="39"/>
    <s v="Rig Mounted Drill Operator"/>
    <s v="MIN/Q0202"/>
    <s v="Rig Mounted Drill Operator"/>
    <n v="4"/>
    <m/>
    <m/>
    <m/>
    <n v="4"/>
    <m/>
    <n v="4"/>
    <n v="2"/>
    <s v="ITI / Diploma"/>
    <m/>
    <m/>
    <m/>
    <m/>
    <m/>
    <m/>
    <m/>
    <m/>
    <m/>
    <m/>
    <s v="I"/>
    <m/>
    <m/>
    <m/>
    <m/>
    <m/>
    <m/>
    <d v="2018-01-17T00:00:00"/>
    <x v="2"/>
    <m/>
    <m/>
    <m/>
    <s v="This is revised QP with 4 NOSs. The QP code remains the same (MIN/Q0202)"/>
  </r>
  <r>
    <s v="Revised QP"/>
    <x v="39"/>
    <s v="Sampler"/>
    <s v="MIN/Q0418"/>
    <s v="Sampler"/>
    <n v="3"/>
    <m/>
    <m/>
    <m/>
    <n v="3"/>
    <m/>
    <n v="3"/>
    <n v="2"/>
    <s v="XII/ITI"/>
    <m/>
    <m/>
    <m/>
    <m/>
    <m/>
    <m/>
    <m/>
    <m/>
    <m/>
    <m/>
    <s v="I"/>
    <s v="B"/>
    <m/>
    <m/>
    <m/>
    <m/>
    <m/>
    <d v="2018-01-17T00:00:00"/>
    <x v="2"/>
    <m/>
    <m/>
    <m/>
    <s v="This is revised QP. The QP code remains the same (MIN/Q0418)"/>
  </r>
  <r>
    <s v="Revised QP"/>
    <x v="12"/>
    <s v="Rough Cutter - Gemstone Processing "/>
    <s v="G&amp;J/Q6502"/>
    <s v="Rough Cutter - Gemstone Processing "/>
    <n v="3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8-01-17T00:00:00"/>
    <x v="2"/>
    <m/>
    <m/>
    <m/>
    <s v="This is revised QP-V2 with 3 NOSs. The QP code remains the same (G&amp;J/Q6502)"/>
  </r>
  <r>
    <s v="Revised QP"/>
    <x v="12"/>
    <s v="Driller - Gemstone Processing "/>
    <s v="G&amp;J/Q6801"/>
    <s v="Driller - Gemstone Processing "/>
    <n v="2"/>
    <m/>
    <m/>
    <m/>
    <n v="3"/>
    <m/>
    <n v="3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3 NOSs. The QP code remains the same (G&amp;J/Q6801)"/>
  </r>
  <r>
    <s v="Revised QP"/>
    <x v="12"/>
    <s v="Final Shaper &amp; Calibrator - Gemstone Processing "/>
    <s v="G&amp;J/Q6603"/>
    <s v="Final Shaper &amp; Calibrator - Gemstone Processing "/>
    <n v="4"/>
    <m/>
    <m/>
    <m/>
    <n v="4"/>
    <m/>
    <n v="4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4 NOSs. The QP code remains the same (G&amp;J/Q6603)"/>
  </r>
  <r>
    <s v="Revised QP"/>
    <x v="12"/>
    <s v="Pre-shaper - Gemstone Processing "/>
    <s v="G&amp;J/Q6602"/>
    <s v="Pre-shaper - Gemstone Processing "/>
    <n v="3"/>
    <m/>
    <m/>
    <m/>
    <n v="5"/>
    <m/>
    <n v="5"/>
    <n v="2"/>
    <s v="8th Standard"/>
    <m/>
    <m/>
    <m/>
    <m/>
    <m/>
    <m/>
    <m/>
    <m/>
    <m/>
    <m/>
    <s v="I"/>
    <s v="A"/>
    <m/>
    <m/>
    <m/>
    <m/>
    <s v="No"/>
    <d v="2018-01-17T00:00:00"/>
    <x v="2"/>
    <s v="Yes"/>
    <d v="2018-03-08T00:00:00"/>
    <d v="2018-03-31T00:00:00"/>
    <s v="This is revised QP-V2 with 5 NOSs. The QP code remains the same (G&amp;J/Q6602)"/>
  </r>
  <r>
    <s v="Revised QP"/>
    <x v="12"/>
    <s v=" Thread Maker - Gemstone Processing "/>
    <s v="G&amp;J/Q6901"/>
    <s v=" Thread Maker - Gemstone Processing "/>
    <n v="2"/>
    <m/>
    <m/>
    <m/>
    <n v="3"/>
    <m/>
    <n v="3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3 NOSs. The QP code remains the same (G&amp;J/Q6901)"/>
  </r>
  <r>
    <s v="Revised QP"/>
    <x v="39"/>
    <s v="Banksman"/>
    <s v="MIN/Q0414"/>
    <s v="Banksman"/>
    <n v="4"/>
    <m/>
    <m/>
    <m/>
    <n v="3"/>
    <m/>
    <n v="3"/>
    <n v="2"/>
    <s v="XII / ITI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14)"/>
  </r>
  <r>
    <s v="Revised QP"/>
    <x v="39"/>
    <s v="Jumbo Drill Operator"/>
    <s v="MIN/Q0432"/>
    <s v="Jumbo Drill Operator"/>
    <n v="4"/>
    <m/>
    <m/>
    <m/>
    <n v="4"/>
    <m/>
    <n v="4"/>
    <n v="2"/>
    <s v="ITI / Diploma"/>
    <m/>
    <m/>
    <m/>
    <m/>
    <m/>
    <m/>
    <m/>
    <m/>
    <m/>
    <m/>
    <s v="I"/>
    <s v="B"/>
    <m/>
    <m/>
    <m/>
    <m/>
    <m/>
    <d v="2018-02-16T00:00:00"/>
    <x v="2"/>
    <m/>
    <m/>
    <m/>
    <s v="This is revised QP-V2 with an additonal NOS on MVTR Health &amp; Safety NOS. The QP code remains the same (MIN/Q0432)"/>
  </r>
  <r>
    <s v="Revised QP"/>
    <x v="39"/>
    <s v="Mine Welder"/>
    <s v="MIN/Q0423"/>
    <s v="Mine Welder"/>
    <n v="4"/>
    <m/>
    <m/>
    <m/>
    <n v="4"/>
    <m/>
    <n v="4"/>
    <n v="2"/>
    <s v="ITI 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23)"/>
  </r>
  <r>
    <s v="Revised QP"/>
    <x v="39"/>
    <s v="Ore Processing Operator"/>
    <s v="MIN/Q0434"/>
    <s v="Ore Processing Operator"/>
    <n v="4"/>
    <m/>
    <m/>
    <m/>
    <n v="3"/>
    <m/>
    <n v="3"/>
    <n v="2"/>
    <s v="ITI / Graduate (Science)"/>
    <m/>
    <m/>
    <m/>
    <m/>
    <m/>
    <m/>
    <m/>
    <m/>
    <m/>
    <m/>
    <s v="I"/>
    <m/>
    <m/>
    <m/>
    <m/>
    <m/>
    <m/>
    <d v="2018-02-16T00:00:00"/>
    <x v="2"/>
    <m/>
    <m/>
    <m/>
    <s v="This is revised QP-V2 with an additonal NOS on MVTR Health &amp; Safety NOS. The QP code remains the same (MIN/Q0434)"/>
  </r>
  <r>
    <s v="Revised QP"/>
    <x v="39"/>
    <s v="Reclamation Supervisor"/>
    <s v="MIN/Q0436"/>
    <s v="Reclamation Supervisor"/>
    <n v="5"/>
    <m/>
    <m/>
    <m/>
    <n v="3"/>
    <m/>
    <n v="3"/>
    <n v="2"/>
    <s v="B.Sc.- Environment science, Diplmo/degree in Mining or Civil or Environmental Engineering. 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36)"/>
  </r>
  <r>
    <s v="Revised QP"/>
    <x v="39"/>
    <s v="Compressor Operator"/>
    <s v="MIN/Q0415"/>
    <s v="Compressor Operator"/>
    <n v="4"/>
    <m/>
    <m/>
    <m/>
    <n v="4"/>
    <m/>
    <n v="4"/>
    <n v="2"/>
    <s v="XII / ITI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15)"/>
  </r>
  <r>
    <s v="Revised QP"/>
    <x v="39"/>
    <s v="Mechanic / Fitter"/>
    <s v="MIN/Q0304"/>
    <s v="Mechanic / Fitter"/>
    <n v="3"/>
    <m/>
    <m/>
    <m/>
    <n v="3"/>
    <m/>
    <n v="3"/>
    <n v="2"/>
    <s v="ITI"/>
    <m/>
    <m/>
    <m/>
    <m/>
    <m/>
    <m/>
    <m/>
    <m/>
    <m/>
    <m/>
    <s v="I"/>
    <s v="C"/>
    <m/>
    <m/>
    <m/>
    <m/>
    <m/>
    <d v="2018-03-08T00:00:00"/>
    <x v="2"/>
    <m/>
    <m/>
    <m/>
    <s v="This is revised QP-V2 with an additonal NOS on MVTR Health &amp; Safety NOS. The QP code remains the same (MIN/Q0304)"/>
  </r>
  <r>
    <s v="Revised QP"/>
    <x v="39"/>
    <s v="Roof Bolter"/>
    <s v="MIN/Q0417"/>
    <s v="Roof Bolter"/>
    <n v="4"/>
    <m/>
    <m/>
    <m/>
    <n v="3"/>
    <m/>
    <n v="3"/>
    <n v="2"/>
    <s v="X / ITI (Mechanical / Civil / Electrical)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17)"/>
  </r>
  <r>
    <s v="Revised QP"/>
    <x v="39"/>
    <s v="Side Discharge Loader (SDL) &amp; Load Haul Dump (LHD) Operator"/>
    <s v="MIN/Q0422"/>
    <s v="Side Discharge Loader (SDL) &amp; Load Haul Dump (LHD) Operator"/>
    <n v="4"/>
    <m/>
    <m/>
    <m/>
    <n v="4"/>
    <m/>
    <n v="4"/>
    <n v="2"/>
    <s v="XII  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36)"/>
  </r>
  <r>
    <s v="Revised QP"/>
    <x v="39"/>
    <s v="Winding Engine Operator"/>
    <s v="MIN/Q0420"/>
    <s v="Winding Engine Operator"/>
    <n v="4"/>
    <m/>
    <m/>
    <m/>
    <n v="4"/>
    <m/>
    <n v="4"/>
    <n v="2"/>
    <s v="XII / ITI"/>
    <m/>
    <m/>
    <m/>
    <m/>
    <m/>
    <m/>
    <m/>
    <m/>
    <m/>
    <m/>
    <s v="I"/>
    <s v="C"/>
    <m/>
    <m/>
    <m/>
    <m/>
    <m/>
    <d v="2018-03-08T00:00:00"/>
    <x v="2"/>
    <m/>
    <m/>
    <m/>
    <s v="This is revised QP-V2 with an additonal NOS on MVTR Health &amp; Safety NOS. The QP code remains the same (MIN/Q0436)"/>
  </r>
  <r>
    <s v="Revised QP"/>
    <x v="24"/>
    <s v="Trainer"/>
    <s v="MEP/Q2601"/>
    <s v="Trainer"/>
    <n v="5"/>
    <m/>
    <m/>
    <m/>
    <n v="6"/>
    <m/>
    <n v="6"/>
    <n v="1"/>
    <s v="12th standard passed or equivalent.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2"/>
  </r>
  <r>
    <s v="Revised QP"/>
    <x v="24"/>
    <s v="Master Trainer"/>
    <s v="MEP/Q2602"/>
    <s v="Master Trainer"/>
    <n v="6"/>
    <m/>
    <m/>
    <m/>
    <n v="7"/>
    <m/>
    <n v="7"/>
    <n v="1"/>
    <s v="12th standard passed or equivalent_x000a_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1"/>
  </r>
  <r>
    <s v="Revised QP"/>
    <x v="24"/>
    <s v="Assessor"/>
    <s v="MEP/Q2701"/>
    <s v="Assessor"/>
    <n v="5"/>
    <m/>
    <m/>
    <m/>
    <n v="4"/>
    <m/>
    <n v="4"/>
    <n v="1"/>
    <s v="12th standard passed or equivalent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4"/>
  </r>
  <r>
    <s v="Revised QP"/>
    <x v="24"/>
    <s v="Lead Assessor"/>
    <s v="MEP/Q2702"/>
    <s v="Lead Assessor"/>
    <n v="6"/>
    <m/>
    <m/>
    <m/>
    <n v="6"/>
    <m/>
    <n v="6"/>
    <n v="1"/>
    <s v="12th standard passed or equivalent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3"/>
  </r>
  <r>
    <s v="Please Note * The job roles shall be added under PMKVY 2.0 only on compliance of following requirements:_x000a_• NSQC clearance_x000a_• Curriculum &amp; Content readiness_x000a_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1" firstHeaderRow="1" firstDataRow="1" firstDataCol="1"/>
  <pivotFields count="14">
    <pivotField showAll="0"/>
    <pivotField axis="axisRow" showAll="0">
      <items count="38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 of No. of QPs" fld="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S43" firstHeaderRow="1" firstDataRow="2" firstDataCol="1"/>
  <pivotFields count="33">
    <pivotField showAll="0"/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7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multipleItemSelectionAllowed="1" showAll="0">
      <items count="19">
        <item x="8"/>
        <item x="5"/>
        <item x="12"/>
        <item x="6"/>
        <item x="11"/>
        <item h="1" x="0"/>
        <item x="10"/>
        <item x="15"/>
        <item x="9"/>
        <item x="17"/>
        <item x="2"/>
        <item x="13"/>
        <item x="14"/>
        <item x="3"/>
        <item x="16"/>
        <item x="4"/>
        <item x="7"/>
        <item x="1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8"/>
  </colFields>
  <colItems count="18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">
    <dataField name="Count of NSQC Approval Status" fld="28" subtotal="count" baseField="0" baseItem="0"/>
  </dataFields>
  <formats count="93">
    <format dxfId="155">
      <pivotArea collapsedLevelsAreSubtotals="1" fieldPosition="0">
        <references count="1">
          <reference field="1" count="1">
            <x v="7"/>
          </reference>
        </references>
      </pivotArea>
    </format>
    <format dxfId="154">
      <pivotArea dataOnly="0" labelOnly="1" fieldPosition="0">
        <references count="1">
          <reference field="1" count="1">
            <x v="7"/>
          </reference>
        </references>
      </pivotArea>
    </format>
    <format dxfId="153">
      <pivotArea collapsedLevelsAreSubtotals="1" fieldPosition="0">
        <references count="1">
          <reference field="1" count="1">
            <x v="25"/>
          </reference>
        </references>
      </pivotArea>
    </format>
    <format dxfId="152">
      <pivotArea dataOnly="0" labelOnly="1" fieldPosition="0">
        <references count="1">
          <reference field="1" count="1">
            <x v="25"/>
          </reference>
        </references>
      </pivotArea>
    </format>
    <format dxfId="151">
      <pivotArea collapsedLevelsAreSubtotals="1" fieldPosition="0">
        <references count="1">
          <reference field="1" count="1">
            <x v="2"/>
          </reference>
        </references>
      </pivotArea>
    </format>
    <format dxfId="150">
      <pivotArea dataOnly="0" labelOnly="1" fieldPosition="0">
        <references count="1">
          <reference field="1" count="1">
            <x v="2"/>
          </reference>
        </references>
      </pivotArea>
    </format>
    <format dxfId="149">
      <pivotArea collapsedLevelsAreSubtotals="1" fieldPosition="0">
        <references count="1">
          <reference field="1" count="1">
            <x v="6"/>
          </reference>
        </references>
      </pivotArea>
    </format>
    <format dxfId="148">
      <pivotArea dataOnly="0" labelOnly="1" fieldPosition="0">
        <references count="1">
          <reference field="1" count="1">
            <x v="6"/>
          </reference>
        </references>
      </pivotArea>
    </format>
    <format dxfId="147">
      <pivotArea collapsedLevelsAreSubtotals="1" fieldPosition="0">
        <references count="1">
          <reference field="1" count="1">
            <x v="7"/>
          </reference>
        </references>
      </pivotArea>
    </format>
    <format dxfId="146">
      <pivotArea dataOnly="0" labelOnly="1" fieldPosition="0">
        <references count="1">
          <reference field="1" count="1">
            <x v="7"/>
          </reference>
        </references>
      </pivotArea>
    </format>
    <format dxfId="145">
      <pivotArea collapsedLevelsAreSubtotals="1" fieldPosition="0">
        <references count="1">
          <reference field="1" count="1">
            <x v="10"/>
          </reference>
        </references>
      </pivotArea>
    </format>
    <format dxfId="144">
      <pivotArea dataOnly="0" labelOnly="1" fieldPosition="0">
        <references count="1">
          <reference field="1" count="1">
            <x v="10"/>
          </reference>
        </references>
      </pivotArea>
    </format>
    <format dxfId="143">
      <pivotArea field="1" type="button" dataOnly="0" labelOnly="1" outline="0" axis="axisRow" fieldPosition="0"/>
    </format>
    <format dxfId="142">
      <pivotArea dataOnly="0" labelOnly="1" fieldPosition="0">
        <references count="1">
          <reference field="28" count="0"/>
        </references>
      </pivotArea>
    </format>
    <format dxfId="141">
      <pivotArea dataOnly="0" labelOnly="1" grandCol="1" outline="0" fieldPosition="0"/>
    </format>
    <format dxfId="140">
      <pivotArea type="all" dataOnly="0" outline="0" fieldPosition="0"/>
    </format>
    <format dxfId="139">
      <pivotArea collapsedLevelsAreSubtotals="1" fieldPosition="0">
        <references count="2">
          <reference field="1" count="1">
            <x v="2"/>
          </reference>
          <reference field="28" count="1" selected="0">
            <x v="15"/>
          </reference>
        </references>
      </pivotArea>
    </format>
    <format dxfId="138">
      <pivotArea collapsedLevelsAreSubtotals="1" fieldPosition="0">
        <references count="2">
          <reference field="1" count="1">
            <x v="6"/>
          </reference>
          <reference field="28" count="1" selected="0">
            <x v="15"/>
          </reference>
        </references>
      </pivotArea>
    </format>
    <format dxfId="137">
      <pivotArea collapsedLevelsAreSubtotals="1" fieldPosition="0">
        <references count="2">
          <reference field="1" count="1">
            <x v="7"/>
          </reference>
          <reference field="28" count="1" selected="0">
            <x v="2"/>
          </reference>
        </references>
      </pivotArea>
    </format>
    <format dxfId="136">
      <pivotArea collapsedLevelsAreSubtotals="1" fieldPosition="0">
        <references count="2">
          <reference field="1" count="1">
            <x v="7"/>
          </reference>
          <reference field="28" count="1" selected="0">
            <x v="4"/>
          </reference>
        </references>
      </pivotArea>
    </format>
    <format dxfId="135">
      <pivotArea collapsedLevelsAreSubtotals="1" fieldPosition="0">
        <references count="2">
          <reference field="1" count="1">
            <x v="7"/>
          </reference>
          <reference field="28" count="1" selected="0">
            <x v="11"/>
          </reference>
        </references>
      </pivotArea>
    </format>
    <format dxfId="134">
      <pivotArea collapsedLevelsAreSubtotals="1" fieldPosition="0">
        <references count="2">
          <reference field="1" count="1">
            <x v="7"/>
          </reference>
          <reference field="28" count="1" selected="0">
            <x v="10"/>
          </reference>
        </references>
      </pivotArea>
    </format>
    <format dxfId="133">
      <pivotArea collapsedLevelsAreSubtotals="1" fieldPosition="0">
        <references count="2">
          <reference field="1" count="1">
            <x v="10"/>
          </reference>
          <reference field="28" count="1" selected="0">
            <x v="1"/>
          </reference>
        </references>
      </pivotArea>
    </format>
    <format dxfId="132">
      <pivotArea collapsedLevelsAreSubtotals="1" fieldPosition="0">
        <references count="2">
          <reference field="1" count="1">
            <x v="10"/>
          </reference>
          <reference field="28" count="1" selected="0">
            <x v="4"/>
          </reference>
        </references>
      </pivotArea>
    </format>
    <format dxfId="131">
      <pivotArea collapsedLevelsAreSubtotals="1" fieldPosition="0">
        <references count="1">
          <reference field="1" count="1">
            <x v="9"/>
          </reference>
        </references>
      </pivotArea>
    </format>
    <format dxfId="130">
      <pivotArea dataOnly="0" labelOnly="1" fieldPosition="0">
        <references count="1">
          <reference field="1" count="1">
            <x v="9"/>
          </reference>
        </references>
      </pivotArea>
    </format>
    <format dxfId="129">
      <pivotArea collapsedLevelsAreSubtotals="1" fieldPosition="0">
        <references count="1">
          <reference field="1" count="1">
            <x v="12"/>
          </reference>
        </references>
      </pivotArea>
    </format>
    <format dxfId="128">
      <pivotArea dataOnly="0" labelOnly="1" fieldPosition="0">
        <references count="1">
          <reference field="1" count="1">
            <x v="12"/>
          </reference>
        </references>
      </pivotArea>
    </format>
    <format dxfId="127">
      <pivotArea collapsedLevelsAreSubtotals="1" fieldPosition="0">
        <references count="1">
          <reference field="1" count="1">
            <x v="14"/>
          </reference>
        </references>
      </pivotArea>
    </format>
    <format dxfId="126">
      <pivotArea dataOnly="0" labelOnly="1" fieldPosition="0">
        <references count="1">
          <reference field="1" count="1">
            <x v="14"/>
          </reference>
        </references>
      </pivotArea>
    </format>
    <format dxfId="125">
      <pivotArea collapsedLevelsAreSubtotals="1" fieldPosition="0">
        <references count="1">
          <reference field="1" count="1">
            <x v="15"/>
          </reference>
        </references>
      </pivotArea>
    </format>
    <format dxfId="124">
      <pivotArea dataOnly="0" labelOnly="1" fieldPosition="0">
        <references count="1">
          <reference field="1" count="1">
            <x v="15"/>
          </reference>
        </references>
      </pivotArea>
    </format>
    <format dxfId="123">
      <pivotArea collapsedLevelsAreSubtotals="1" fieldPosition="0">
        <references count="1">
          <reference field="1" count="1">
            <x v="19"/>
          </reference>
        </references>
      </pivotArea>
    </format>
    <format dxfId="122">
      <pivotArea dataOnly="0" labelOnly="1" fieldPosition="0">
        <references count="1">
          <reference field="1" count="1">
            <x v="19"/>
          </reference>
        </references>
      </pivotArea>
    </format>
    <format dxfId="121">
      <pivotArea collapsedLevelsAreSubtotals="1" fieldPosition="0">
        <references count="1">
          <reference field="1" count="1">
            <x v="22"/>
          </reference>
        </references>
      </pivotArea>
    </format>
    <format dxfId="120">
      <pivotArea dataOnly="0" labelOnly="1" fieldPosition="0">
        <references count="1">
          <reference field="1" count="1">
            <x v="22"/>
          </reference>
        </references>
      </pivotArea>
    </format>
    <format dxfId="119">
      <pivotArea collapsedLevelsAreSubtotals="1" fieldPosition="0">
        <references count="1">
          <reference field="1" count="1">
            <x v="24"/>
          </reference>
        </references>
      </pivotArea>
    </format>
    <format dxfId="118">
      <pivotArea dataOnly="0" labelOnly="1" fieldPosition="0">
        <references count="1">
          <reference field="1" count="1">
            <x v="24"/>
          </reference>
        </references>
      </pivotArea>
    </format>
    <format dxfId="117">
      <pivotArea collapsedLevelsAreSubtotals="1" fieldPosition="0">
        <references count="1">
          <reference field="1" count="1">
            <x v="26"/>
          </reference>
        </references>
      </pivotArea>
    </format>
    <format dxfId="116">
      <pivotArea dataOnly="0" labelOnly="1" fieldPosition="0">
        <references count="1">
          <reference field="1" count="1">
            <x v="26"/>
          </reference>
        </references>
      </pivotArea>
    </format>
    <format dxfId="115">
      <pivotArea collapsedLevelsAreSubtotals="1" fieldPosition="0">
        <references count="1">
          <reference field="1" count="1">
            <x v="28"/>
          </reference>
        </references>
      </pivotArea>
    </format>
    <format dxfId="114">
      <pivotArea dataOnly="0" labelOnly="1" fieldPosition="0">
        <references count="1">
          <reference field="1" count="1">
            <x v="28"/>
          </reference>
        </references>
      </pivotArea>
    </format>
    <format dxfId="113">
      <pivotArea collapsedLevelsAreSubtotals="1" fieldPosition="0">
        <references count="1">
          <reference field="1" count="1">
            <x v="29"/>
          </reference>
        </references>
      </pivotArea>
    </format>
    <format dxfId="112">
      <pivotArea dataOnly="0" labelOnly="1" fieldPosition="0">
        <references count="1">
          <reference field="1" count="1">
            <x v="29"/>
          </reference>
        </references>
      </pivotArea>
    </format>
    <format dxfId="111">
      <pivotArea collapsedLevelsAreSubtotals="1" fieldPosition="0">
        <references count="1">
          <reference field="1" count="1">
            <x v="31"/>
          </reference>
        </references>
      </pivotArea>
    </format>
    <format dxfId="110">
      <pivotArea dataOnly="0" labelOnly="1" fieldPosition="0">
        <references count="1">
          <reference field="1" count="1">
            <x v="31"/>
          </reference>
        </references>
      </pivotArea>
    </format>
    <format dxfId="109">
      <pivotArea collapsedLevelsAreSubtotals="1" fieldPosition="0">
        <references count="1">
          <reference field="1" count="1">
            <x v="32"/>
          </reference>
        </references>
      </pivotArea>
    </format>
    <format dxfId="108">
      <pivotArea dataOnly="0" labelOnly="1" fieldPosition="0">
        <references count="1">
          <reference field="1" count="1">
            <x v="32"/>
          </reference>
        </references>
      </pivotArea>
    </format>
    <format dxfId="107">
      <pivotArea collapsedLevelsAreSubtotals="1" fieldPosition="0">
        <references count="1">
          <reference field="1" count="1">
            <x v="35"/>
          </reference>
        </references>
      </pivotArea>
    </format>
    <format dxfId="106">
      <pivotArea dataOnly="0" labelOnly="1" fieldPosition="0">
        <references count="1">
          <reference field="1" count="1">
            <x v="35"/>
          </reference>
        </references>
      </pivotArea>
    </format>
    <format dxfId="105">
      <pivotArea collapsedLevelsAreSubtotals="1" fieldPosition="0">
        <references count="1">
          <reference field="1" count="1">
            <x v="37"/>
          </reference>
        </references>
      </pivotArea>
    </format>
    <format dxfId="104">
      <pivotArea dataOnly="0" labelOnly="1" fieldPosition="0">
        <references count="1">
          <reference field="1" count="1">
            <x v="37"/>
          </reference>
        </references>
      </pivotArea>
    </format>
    <format dxfId="103">
      <pivotArea collapsedLevelsAreSubtotals="1" fieldPosition="0">
        <references count="2">
          <reference field="1" count="1">
            <x v="12"/>
          </reference>
          <reference field="28" count="1" selected="0">
            <x v="16"/>
          </reference>
        </references>
      </pivotArea>
    </format>
    <format dxfId="102">
      <pivotArea collapsedLevelsAreSubtotals="1" fieldPosition="0">
        <references count="2">
          <reference field="1" count="1">
            <x v="14"/>
          </reference>
          <reference field="28" count="1" selected="0">
            <x v="16"/>
          </reference>
        </references>
      </pivotArea>
    </format>
    <format dxfId="101">
      <pivotArea collapsedLevelsAreSubtotals="1" fieldPosition="0">
        <references count="2">
          <reference field="1" count="1">
            <x v="15"/>
          </reference>
          <reference field="28" count="1" selected="0">
            <x v="15"/>
          </reference>
        </references>
      </pivotArea>
    </format>
    <format dxfId="100">
      <pivotArea collapsedLevelsAreSubtotals="1" fieldPosition="0">
        <references count="2">
          <reference field="1" count="1">
            <x v="19"/>
          </reference>
          <reference field="28" count="1" selected="0">
            <x v="10"/>
          </reference>
        </references>
      </pivotArea>
    </format>
    <format dxfId="99">
      <pivotArea collapsedLevelsAreSubtotals="1" fieldPosition="0">
        <references count="2">
          <reference field="1" count="1">
            <x v="19"/>
          </reference>
          <reference field="28" count="1" selected="0">
            <x v="12"/>
          </reference>
        </references>
      </pivotArea>
    </format>
    <format dxfId="98">
      <pivotArea collapsedLevelsAreSubtotals="1" fieldPosition="0">
        <references count="2">
          <reference field="1" count="1">
            <x v="19"/>
          </reference>
          <reference field="28" count="1" selected="0">
            <x v="15"/>
          </reference>
        </references>
      </pivotArea>
    </format>
    <format dxfId="97">
      <pivotArea collapsedLevelsAreSubtotals="1" fieldPosition="0">
        <references count="2">
          <reference field="1" count="1">
            <x v="19"/>
          </reference>
          <reference field="28" count="1" selected="0">
            <x v="16"/>
          </reference>
        </references>
      </pivotArea>
    </format>
    <format dxfId="96">
      <pivotArea collapsedLevelsAreSubtotals="1" fieldPosition="0">
        <references count="2">
          <reference field="1" count="1">
            <x v="22"/>
          </reference>
          <reference field="28" count="1" selected="0">
            <x v="4"/>
          </reference>
        </references>
      </pivotArea>
    </format>
    <format dxfId="95">
      <pivotArea collapsedLevelsAreSubtotals="1" fieldPosition="0">
        <references count="2">
          <reference field="1" count="1">
            <x v="24"/>
          </reference>
          <reference field="28" count="1" selected="0">
            <x v="0"/>
          </reference>
        </references>
      </pivotArea>
    </format>
    <format dxfId="94">
      <pivotArea collapsedLevelsAreSubtotals="1" fieldPosition="0">
        <references count="2">
          <reference field="1" count="1">
            <x v="26"/>
          </reference>
          <reference field="28" count="1" selected="0">
            <x v="4"/>
          </reference>
        </references>
      </pivotArea>
    </format>
    <format dxfId="93">
      <pivotArea collapsedLevelsAreSubtotals="1" fieldPosition="0">
        <references count="2">
          <reference field="1" count="1">
            <x v="28"/>
          </reference>
          <reference field="28" count="1" selected="0">
            <x v="7"/>
          </reference>
        </references>
      </pivotArea>
    </format>
    <format dxfId="92">
      <pivotArea collapsedLevelsAreSubtotals="1" fieldPosition="0">
        <references count="2">
          <reference field="1" count="1">
            <x v="28"/>
          </reference>
          <reference field="28" count="1" selected="0">
            <x v="8"/>
          </reference>
        </references>
      </pivotArea>
    </format>
    <format dxfId="91">
      <pivotArea collapsedLevelsAreSubtotals="1" fieldPosition="0">
        <references count="2">
          <reference field="1" count="1">
            <x v="28"/>
          </reference>
          <reference field="28" count="1" selected="0">
            <x v="15"/>
          </reference>
        </references>
      </pivotArea>
    </format>
    <format dxfId="90">
      <pivotArea collapsedLevelsAreSubtotals="1" fieldPosition="0">
        <references count="2">
          <reference field="1" count="1">
            <x v="29"/>
          </reference>
          <reference field="28" count="1" selected="0">
            <x v="15"/>
          </reference>
        </references>
      </pivotArea>
    </format>
    <format dxfId="89">
      <pivotArea collapsedLevelsAreSubtotals="1" fieldPosition="0">
        <references count="2">
          <reference field="1" count="1">
            <x v="31"/>
          </reference>
          <reference field="28" count="2" selected="0">
            <x v="13"/>
            <x v="14"/>
          </reference>
        </references>
      </pivotArea>
    </format>
    <format dxfId="88">
      <pivotArea collapsedLevelsAreSubtotals="1" fieldPosition="0">
        <references count="2">
          <reference field="1" count="1">
            <x v="31"/>
          </reference>
          <reference field="28" count="1" selected="0">
            <x v="15"/>
          </reference>
        </references>
      </pivotArea>
    </format>
    <format dxfId="87">
      <pivotArea collapsedLevelsAreSubtotals="1" fieldPosition="0">
        <references count="2">
          <reference field="1" count="1">
            <x v="32"/>
          </reference>
          <reference field="28" count="1" selected="0">
            <x v="15"/>
          </reference>
        </references>
      </pivotArea>
    </format>
    <format dxfId="86">
      <pivotArea collapsedLevelsAreSubtotals="1" fieldPosition="0">
        <references count="2">
          <reference field="1" count="1">
            <x v="32"/>
          </reference>
          <reference field="28" count="1" selected="0">
            <x v="8"/>
          </reference>
        </references>
      </pivotArea>
    </format>
    <format dxfId="85">
      <pivotArea collapsedLevelsAreSubtotals="1" fieldPosition="0">
        <references count="2">
          <reference field="1" count="1">
            <x v="32"/>
          </reference>
          <reference field="28" count="1" selected="0">
            <x v="8"/>
          </reference>
        </references>
      </pivotArea>
    </format>
    <format dxfId="84">
      <pivotArea collapsedLevelsAreSubtotals="1" fieldPosition="0">
        <references count="2">
          <reference field="1" count="1">
            <x v="35"/>
          </reference>
          <reference field="28" count="1" selected="0">
            <x v="9"/>
          </reference>
        </references>
      </pivotArea>
    </format>
    <format dxfId="83">
      <pivotArea collapsedLevelsAreSubtotals="1" fieldPosition="0">
        <references count="2">
          <reference field="1" count="1">
            <x v="35"/>
          </reference>
          <reference field="28" count="1" selected="0">
            <x v="10"/>
          </reference>
        </references>
      </pivotArea>
    </format>
    <format dxfId="82">
      <pivotArea collapsedLevelsAreSubtotals="1" fieldPosition="0">
        <references count="2">
          <reference field="1" count="1">
            <x v="35"/>
          </reference>
          <reference field="28" count="1" selected="0">
            <x v="13"/>
          </reference>
        </references>
      </pivotArea>
    </format>
    <format dxfId="81">
      <pivotArea collapsedLevelsAreSubtotals="1" fieldPosition="0">
        <references count="2">
          <reference field="1" count="1">
            <x v="37"/>
          </reference>
          <reference field="28" count="1" selected="0">
            <x v="0"/>
          </reference>
        </references>
      </pivotArea>
    </format>
    <format dxfId="80">
      <pivotArea collapsedLevelsAreSubtotals="1" fieldPosition="0">
        <references count="2">
          <reference field="1" count="1">
            <x v="37"/>
          </reference>
          <reference field="28" count="1" selected="0">
            <x v="15"/>
          </reference>
        </references>
      </pivotArea>
    </format>
    <format dxfId="79">
      <pivotArea dataOnly="0" labelOnly="1" fieldPosition="0">
        <references count="1">
          <reference field="1" count="1">
            <x v="2"/>
          </reference>
        </references>
      </pivotArea>
    </format>
    <format dxfId="78">
      <pivotArea dataOnly="0" labelOnly="1" fieldPosition="0">
        <references count="1">
          <reference field="1" count="1">
            <x v="6"/>
          </reference>
        </references>
      </pivotArea>
    </format>
    <format dxfId="77">
      <pivotArea dataOnly="0" labelOnly="1" fieldPosition="0">
        <references count="1">
          <reference field="1" count="1">
            <x v="9"/>
          </reference>
        </references>
      </pivotArea>
    </format>
    <format dxfId="76">
      <pivotArea dataOnly="0" labelOnly="1" fieldPosition="0">
        <references count="1">
          <reference field="1" count="1">
            <x v="10"/>
          </reference>
        </references>
      </pivotArea>
    </format>
    <format dxfId="75">
      <pivotArea dataOnly="0" labelOnly="1" fieldPosition="0">
        <references count="1">
          <reference field="1" count="1">
            <x v="12"/>
          </reference>
        </references>
      </pivotArea>
    </format>
    <format dxfId="74">
      <pivotArea dataOnly="0" labelOnly="1" fieldPosition="0">
        <references count="1">
          <reference field="1" count="1">
            <x v="15"/>
          </reference>
        </references>
      </pivotArea>
    </format>
    <format dxfId="73">
      <pivotArea dataOnly="0" labelOnly="1" fieldPosition="0">
        <references count="1">
          <reference field="1" count="1">
            <x v="22"/>
          </reference>
        </references>
      </pivotArea>
    </format>
    <format dxfId="72">
      <pivotArea dataOnly="0" labelOnly="1" fieldPosition="0">
        <references count="1">
          <reference field="1" count="1">
            <x v="24"/>
          </reference>
        </references>
      </pivotArea>
    </format>
    <format dxfId="71">
      <pivotArea dataOnly="0" labelOnly="1" fieldPosition="0">
        <references count="1">
          <reference field="1" count="1">
            <x v="26"/>
          </reference>
        </references>
      </pivotArea>
    </format>
    <format dxfId="70">
      <pivotArea collapsedLevelsAreSubtotals="1" fieldPosition="0">
        <references count="2">
          <reference field="1" count="1">
            <x v="28"/>
          </reference>
          <reference field="28" count="1" selected="0">
            <x v="13"/>
          </reference>
        </references>
      </pivotArea>
    </format>
    <format dxfId="69">
      <pivotArea dataOnly="0" labelOnly="1" fieldPosition="0">
        <references count="1">
          <reference field="1" count="1">
            <x v="28"/>
          </reference>
        </references>
      </pivotArea>
    </format>
    <format dxfId="68">
      <pivotArea dataOnly="0" labelOnly="1" fieldPosition="0">
        <references count="1">
          <reference field="1" count="1">
            <x v="29"/>
          </reference>
        </references>
      </pivotArea>
    </format>
    <format dxfId="67">
      <pivotArea dataOnly="0" labelOnly="1" fieldPosition="0">
        <references count="1">
          <reference field="1" count="1">
            <x v="31"/>
          </reference>
        </references>
      </pivotArea>
    </format>
    <format dxfId="66">
      <pivotArea dataOnly="0" labelOnly="1" fieldPosition="0">
        <references count="1">
          <reference field="1" count="1">
            <x v="32"/>
          </reference>
        </references>
      </pivotArea>
    </format>
    <format dxfId="65">
      <pivotArea dataOnly="0" labelOnly="1" fieldPosition="0">
        <references count="1">
          <reference field="1" count="1">
            <x v="35"/>
          </reference>
        </references>
      </pivotArea>
    </format>
    <format dxfId="64">
      <pivotArea dataOnly="0" labelOnly="1" fieldPosition="0">
        <references count="1">
          <reference field="1" count="1">
            <x v="37"/>
          </reference>
        </references>
      </pivotArea>
    </format>
    <format dxfId="63">
      <pivotArea dataOnly="0" labelOnly="1" fieldPosition="0">
        <references count="1">
          <reference field="1" count="1">
            <x v="19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2" firstHeaderRow="1" firstDataRow="1" firstDataCol="1"/>
  <pivotFields count="35">
    <pivotField showAll="0"/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um of Total No. of NOS" fld="10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40" firstHeaderRow="0" firstDataRow="1" firstDataCol="1" rowPageCount="1" colPageCount="1"/>
  <pivotFields count="37">
    <pivotField showAll="0"/>
    <pivotField axis="axisRow" showAll="0">
      <items count="42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2"/>
        <item x="24"/>
        <item x="25"/>
        <item x="39"/>
        <item x="26"/>
        <item x="27"/>
        <item x="38"/>
        <item x="28"/>
        <item x="29"/>
        <item x="30"/>
        <item x="31"/>
        <item x="33"/>
        <item x="34"/>
        <item x="35"/>
        <item x="36"/>
        <item x="37"/>
        <item x="4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73">
        <item h="1" x="15"/>
        <item h="1" x="12"/>
        <item h="1" x="26"/>
        <item h="1" x="13"/>
        <item h="1" x="25"/>
        <item h="1" x="0"/>
        <item h="1" x="17"/>
        <item h="1" x="27"/>
        <item h="1" x="8"/>
        <item h="1" x="5"/>
        <item h="1" x="24"/>
        <item h="1" x="52"/>
        <item h="1" x="23"/>
        <item h="1" x="3"/>
        <item h="1" x="28"/>
        <item h="1" x="49"/>
        <item h="1" x="61"/>
        <item h="1" x="4"/>
        <item h="1" x="11"/>
        <item h="1" x="30"/>
        <item h="1" x="19"/>
        <item h="1" x="14"/>
        <item h="1" x="66"/>
        <item h="1" x="64"/>
        <item h="1" x="67"/>
        <item h="1" x="63"/>
        <item h="1" x="65"/>
        <item h="1" x="69"/>
        <item h="1" x="70"/>
        <item h="1" x="68"/>
        <item x="18"/>
        <item x="22"/>
        <item x="40"/>
        <item x="36"/>
        <item x="43"/>
        <item x="31"/>
        <item x="46"/>
        <item x="59"/>
        <item x="10"/>
        <item x="47"/>
        <item x="50"/>
        <item x="54"/>
        <item x="45"/>
        <item x="7"/>
        <item x="39"/>
        <item x="56"/>
        <item x="16"/>
        <item x="44"/>
        <item x="20"/>
        <item x="41"/>
        <item x="57"/>
        <item x="34"/>
        <item x="53"/>
        <item x="1"/>
        <item x="33"/>
        <item x="58"/>
        <item x="60"/>
        <item x="55"/>
        <item x="48"/>
        <item x="71"/>
        <item x="51"/>
        <item x="35"/>
        <item x="21"/>
        <item x="32"/>
        <item x="9"/>
        <item x="62"/>
        <item x="6"/>
        <item x="42"/>
        <item x="38"/>
        <item x="37"/>
        <item x="29"/>
        <item x="2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7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Count of NSQC Approval Status" fld="32" subtotal="count" baseField="0" baseItem="0"/>
    <dataField name="Count of Name of the QP" fld="2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Sector">
  <location ref="A3:C41" firstHeaderRow="0" firstDataRow="1" firstDataCol="1"/>
  <pivotFields count="34">
    <pivotField showAll="0"/>
    <pivotField axis="axisRow" showAll="0">
      <items count="38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/>
    <pivotField showAll="0"/>
    <pivotField multipleItemSelectionAllowed="1" showAll="0">
      <items count="10">
        <item x="7"/>
        <item x="5"/>
        <item x="0"/>
        <item x="1"/>
        <item x="3"/>
        <item x="2"/>
        <item x="4"/>
        <item x="6"/>
        <item x="8"/>
        <item t="default"/>
      </items>
    </pivotField>
    <pivotField showAll="0"/>
    <pivotField showAll="0"/>
    <pivotField showAll="0"/>
    <pivotField showAll="0"/>
    <pivotField showAll="0"/>
    <pivotField dataField="1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No.of QPs" fld="2" subtotal="count" baseField="0" baseItem="0"/>
    <dataField name="Total No of NOSs" fld="10" baseField="1" baseItem="3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e17" displayName="Table17" ref="A3:S35" totalsRowShown="0" headerRowDxfId="234" dataDxfId="232" headerRowBorderDxfId="233" tableBorderDxfId="231">
  <sortState ref="A4:T24">
    <sortCondition ref="B4:B24"/>
  </sortState>
  <tableColumns count="19">
    <tableColumn id="1" name="S.No." dataDxfId="230" totalsRowDxfId="229"/>
    <tableColumn id="2" name="Sector" dataDxfId="228" totalsRowDxfId="227"/>
    <tableColumn id="3" name="No. of QPs" dataDxfId="226" totalsRowDxfId="225"/>
    <tableColumn id="4" name="Total No. of NOSs" dataDxfId="224" totalsRowDxfId="223"/>
    <tableColumn id="6" name="Level 1" dataDxfId="222" totalsRowDxfId="221"/>
    <tableColumn id="7" name="Level 2" dataDxfId="220" totalsRowDxfId="219"/>
    <tableColumn id="8" name=" Level 3" dataDxfId="218" totalsRowDxfId="217"/>
    <tableColumn id="9" name="Level 4" dataDxfId="216" totalsRowDxfId="215"/>
    <tableColumn id="10" name="Level 5" dataDxfId="214" totalsRowDxfId="213"/>
    <tableColumn id="11" name="Level 6" dataDxfId="212" totalsRowDxfId="211"/>
    <tableColumn id="12" name="Level 7" dataDxfId="210" totalsRowDxfId="209"/>
    <tableColumn id="14" name=" Level 8" totalsRowDxfId="208"/>
    <tableColumn id="15" name="Public View" dataDxfId="207" totalsRowDxfId="206"/>
    <tableColumn id="16" name="Under Industry Validation" dataDxfId="205" totalsRowDxfId="204"/>
    <tableColumn id="19" name="Draft Standards" dataDxfId="203" totalsRowDxfId="202"/>
    <tableColumn id="5" name="Public View2" dataDxfId="201" totalsRowDxfId="200"/>
    <tableColumn id="17" name="Under Industry Validation3" dataDxfId="199" totalsRowDxfId="198"/>
    <tableColumn id="20" name="National Standards" dataDxfId="197" totalsRowDxfId="196"/>
    <tableColumn id="22" name="Draft Standards2" dataDxfId="195" totalsRowDxfId="194"/>
  </tableColumns>
  <tableStyleInfo name="TableStyleLight13 2" showFirstColumn="0" showLastColumn="0" showRowStripes="1" showColumnStripes="0"/>
</table>
</file>

<file path=xl/tables/table2.xml><?xml version="1.0" encoding="utf-8"?>
<table xmlns="http://schemas.openxmlformats.org/spreadsheetml/2006/main" id="5" name="Table16" displayName="Table16" ref="A3:R35" totalsRowShown="0" headerRowDxfId="193" dataDxfId="191" headerRowBorderDxfId="192" tableBorderDxfId="190">
  <sortState ref="A4:T24">
    <sortCondition ref="B4:B24"/>
  </sortState>
  <tableColumns count="18">
    <tableColumn id="1" name="S.No." dataDxfId="189" totalsRowDxfId="188"/>
    <tableColumn id="2" name="Sector" dataDxfId="187" totalsRowDxfId="186"/>
    <tableColumn id="3" name="No. of QPs" dataDxfId="185" totalsRowDxfId="184"/>
    <tableColumn id="4" name="Total No. of NOSs" dataDxfId="183" totalsRowDxfId="182"/>
    <tableColumn id="15" name="Total No. of Unique NOS" totalsRowDxfId="181"/>
    <tableColumn id="6" name="Level 1" dataDxfId="180" totalsRowDxfId="179"/>
    <tableColumn id="7" name="Level 2" dataDxfId="178" totalsRowDxfId="177"/>
    <tableColumn id="8" name=" Level 3" dataDxfId="176" totalsRowDxfId="175"/>
    <tableColumn id="9" name="Level 4" dataDxfId="174" totalsRowDxfId="173"/>
    <tableColumn id="10" name="Level 5" dataDxfId="172" totalsRowDxfId="171"/>
    <tableColumn id="11" name="Level 6" dataDxfId="170" totalsRowDxfId="169"/>
    <tableColumn id="12" name="Level 7" dataDxfId="168" totalsRowDxfId="167"/>
    <tableColumn id="14" name=" Level 8" totalsRowDxfId="166"/>
    <tableColumn id="5" name="Public View " dataDxfId="165" totalsRowDxfId="164"/>
    <tableColumn id="17" name="Under Industry Validation " dataDxfId="163" totalsRowDxfId="162"/>
    <tableColumn id="13" name="Total No. of NOS under Industry Validation" dataDxfId="161" totalsRowDxfId="160"/>
    <tableColumn id="20" name="National Standards" dataDxfId="159" totalsRowDxfId="158"/>
    <tableColumn id="22" name="Draft Standards   " dataDxfId="157" totalsRowDxfId="156"/>
  </tableColumns>
  <tableStyleInfo name="TableStyleLight13 2" showFirstColumn="0" showLastColumn="0" showRowStripes="1" showColumnStripes="0"/>
</table>
</file>

<file path=xl/tables/table3.xml><?xml version="1.0" encoding="utf-8"?>
<table xmlns="http://schemas.openxmlformats.org/spreadsheetml/2006/main" id="1" name="Table122" displayName="Table122" ref="A3:R48" totalsRowCount="1" headerRowDxfId="62" dataDxfId="60" headerRowBorderDxfId="61" tableBorderDxfId="59" totalsRowBorderDxfId="58">
  <autoFilter ref="A3:R47"/>
  <sortState ref="A4:N43">
    <sortCondition ref="B4:B43"/>
  </sortState>
  <tableColumns count="18">
    <tableColumn id="1" name="S.No." dataDxfId="57" totalsRowDxfId="56"/>
    <tableColumn id="2" name="Sector" dataDxfId="55" totalsRowDxfId="54"/>
    <tableColumn id="3" name="No. of QPs" dataDxfId="53" totalsRowDxfId="52"/>
    <tableColumn id="5" name="No of Unique NOS" dataDxfId="51" totalsRowDxfId="50"/>
    <tableColumn id="4" name="Total No. of NOSs" dataDxfId="49" totalsRowDxfId="48"/>
    <tableColumn id="6" name="Level 1" dataDxfId="47" totalsRowDxfId="46"/>
    <tableColumn id="7" name="Level 2" dataDxfId="45" totalsRowDxfId="44"/>
    <tableColumn id="8" name=" Level 3" dataDxfId="43" totalsRowDxfId="42"/>
    <tableColumn id="9" name="Level 4" dataDxfId="41" totalsRowDxfId="40"/>
    <tableColumn id="10" name="Level 5" dataDxfId="39" totalsRowDxfId="38"/>
    <tableColumn id="11" name="Level 6" dataDxfId="37" totalsRowDxfId="36"/>
    <tableColumn id="12" name="Level 7" dataDxfId="35" totalsRowDxfId="34"/>
    <tableColumn id="14" name=" Level 8" dataDxfId="33" totalsRowDxfId="32"/>
    <tableColumn id="13" name="Level 9" dataDxfId="31" totalsRowDxfId="30"/>
    <tableColumn id="15" name="National Standrads" dataDxfId="29" totalsRowDxfId="28"/>
    <tableColumn id="16" name="Public View" dataDxfId="27" totalsRowDxfId="26"/>
    <tableColumn id="17" name="Draft Standards" dataDxfId="25" totalsRowDxfId="24"/>
    <tableColumn id="18" name="Column1" dataDxfId="23" totalsRowDxfId="22"/>
  </tableColumns>
  <tableStyleInfo name="TableStyleLight13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68"/>
  <sheetViews>
    <sheetView topLeftCell="B1" workbookViewId="0">
      <pane ySplit="1" topLeftCell="A650" activePane="bottomLeft" state="frozen"/>
      <selection activeCell="C1" sqref="C1"/>
      <selection pane="bottomLeft" activeCell="D768" sqref="D741:D768"/>
    </sheetView>
  </sheetViews>
  <sheetFormatPr defaultRowHeight="14.5" x14ac:dyDescent="0.35"/>
  <cols>
    <col min="1" max="1" width="1.54296875" customWidth="1"/>
    <col min="2" max="2" width="14.7265625" customWidth="1"/>
    <col min="3" max="3" width="14.54296875" customWidth="1"/>
    <col min="4" max="4" width="60.54296875" customWidth="1"/>
    <col min="5" max="5" width="14.7265625" hidden="1" customWidth="1"/>
    <col min="6" max="6" width="12.453125" customWidth="1"/>
    <col min="7" max="7" width="10.7265625" customWidth="1"/>
    <col min="8" max="8" width="12.26953125" customWidth="1"/>
    <col min="9" max="9" width="18.1796875" customWidth="1"/>
    <col min="10" max="10" width="28.26953125" bestFit="1" customWidth="1"/>
    <col min="11" max="11" width="9.1796875" hidden="1" customWidth="1"/>
    <col min="12" max="12" width="14.453125" customWidth="1"/>
    <col min="13" max="13" width="17.81640625" customWidth="1"/>
    <col min="14" max="14" width="7.453125" hidden="1" customWidth="1"/>
    <col min="15" max="15" width="47.54296875" hidden="1" customWidth="1"/>
    <col min="16" max="16" width="18.81640625" bestFit="1" customWidth="1"/>
  </cols>
  <sheetData>
    <row r="2" spans="1:16" x14ac:dyDescent="0.35">
      <c r="A2" s="1" t="s">
        <v>0</v>
      </c>
      <c r="B2" s="1" t="s">
        <v>1</v>
      </c>
      <c r="C2" s="1" t="s">
        <v>2</v>
      </c>
      <c r="D2" s="1" t="s">
        <v>3</v>
      </c>
      <c r="E2" s="1" t="s">
        <v>1543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L2" s="1" t="s">
        <v>1513</v>
      </c>
      <c r="M2" s="58" t="s">
        <v>1540</v>
      </c>
      <c r="N2" s="57" t="s">
        <v>1539</v>
      </c>
      <c r="P2" s="68" t="s">
        <v>1600</v>
      </c>
    </row>
    <row r="3" spans="1:16" x14ac:dyDescent="0.35">
      <c r="A3" s="2">
        <v>1</v>
      </c>
      <c r="B3" s="491" t="s">
        <v>9</v>
      </c>
      <c r="C3" s="33" t="s">
        <v>1031</v>
      </c>
      <c r="D3" s="56" t="s">
        <v>10</v>
      </c>
      <c r="E3" s="3" t="s">
        <v>11</v>
      </c>
      <c r="F3" s="3" t="s">
        <v>11</v>
      </c>
      <c r="G3" s="3">
        <v>6</v>
      </c>
      <c r="H3" s="3">
        <v>4</v>
      </c>
      <c r="I3" s="3" t="s">
        <v>12</v>
      </c>
      <c r="J3" s="3" t="s">
        <v>13</v>
      </c>
      <c r="L3" s="51">
        <v>41680</v>
      </c>
      <c r="M3" t="s">
        <v>1536</v>
      </c>
      <c r="N3">
        <v>7</v>
      </c>
      <c r="P3" t="s">
        <v>1601</v>
      </c>
    </row>
    <row r="4" spans="1:16" x14ac:dyDescent="0.35">
      <c r="A4" s="2">
        <v>2</v>
      </c>
      <c r="B4" s="492"/>
      <c r="C4" s="33" t="s">
        <v>1031</v>
      </c>
      <c r="D4" s="56" t="s">
        <v>14</v>
      </c>
      <c r="E4" s="3" t="s">
        <v>15</v>
      </c>
      <c r="F4" s="3" t="s">
        <v>15</v>
      </c>
      <c r="G4" s="3">
        <v>7</v>
      </c>
      <c r="H4" s="3">
        <v>2</v>
      </c>
      <c r="I4" s="3" t="s">
        <v>12</v>
      </c>
      <c r="J4" s="3" t="s">
        <v>13</v>
      </c>
      <c r="L4" s="51">
        <v>41680</v>
      </c>
      <c r="M4" t="s">
        <v>1537</v>
      </c>
      <c r="N4">
        <v>8</v>
      </c>
      <c r="P4" t="s">
        <v>1601</v>
      </c>
    </row>
    <row r="5" spans="1:16" x14ac:dyDescent="0.35">
      <c r="A5" s="2">
        <v>3</v>
      </c>
      <c r="B5" s="492"/>
      <c r="C5" s="34" t="s">
        <v>1032</v>
      </c>
      <c r="D5" s="56" t="s">
        <v>16</v>
      </c>
      <c r="E5" s="3" t="s">
        <v>17</v>
      </c>
      <c r="F5" s="3" t="s">
        <v>17</v>
      </c>
      <c r="G5" s="3">
        <v>8</v>
      </c>
      <c r="H5" s="3">
        <v>4</v>
      </c>
      <c r="I5" s="3" t="s">
        <v>12</v>
      </c>
      <c r="J5" s="3" t="s">
        <v>13</v>
      </c>
      <c r="L5" s="51">
        <v>41680</v>
      </c>
      <c r="M5" t="s">
        <v>1538</v>
      </c>
      <c r="N5">
        <v>8</v>
      </c>
      <c r="P5" t="s">
        <v>1601</v>
      </c>
    </row>
    <row r="6" spans="1:16" x14ac:dyDescent="0.35">
      <c r="A6" s="2">
        <v>4</v>
      </c>
      <c r="B6" s="492"/>
      <c r="C6" s="34" t="s">
        <v>1032</v>
      </c>
      <c r="D6" s="56" t="s">
        <v>18</v>
      </c>
      <c r="E6" s="3" t="s">
        <v>19</v>
      </c>
      <c r="F6" s="3" t="s">
        <v>19</v>
      </c>
      <c r="G6" s="3">
        <v>7</v>
      </c>
      <c r="H6" s="3">
        <v>2</v>
      </c>
      <c r="I6" s="3" t="s">
        <v>12</v>
      </c>
      <c r="J6" s="3" t="s">
        <v>13</v>
      </c>
      <c r="L6" s="51">
        <v>41680</v>
      </c>
      <c r="M6" t="s">
        <v>1541</v>
      </c>
      <c r="N6">
        <v>8</v>
      </c>
      <c r="P6" t="s">
        <v>1601</v>
      </c>
    </row>
    <row r="7" spans="1:16" x14ac:dyDescent="0.35">
      <c r="A7" s="2">
        <v>5</v>
      </c>
      <c r="B7" s="492"/>
      <c r="C7" s="34" t="s">
        <v>1031</v>
      </c>
      <c r="D7" s="56" t="s">
        <v>20</v>
      </c>
      <c r="E7" s="3" t="s">
        <v>21</v>
      </c>
      <c r="F7" s="3" t="s">
        <v>21</v>
      </c>
      <c r="G7" s="3">
        <v>3</v>
      </c>
      <c r="H7" s="3">
        <v>4</v>
      </c>
      <c r="I7" s="3" t="s">
        <v>12</v>
      </c>
      <c r="J7" s="3" t="s">
        <v>13</v>
      </c>
      <c r="L7" s="51">
        <v>41708</v>
      </c>
      <c r="M7" t="s">
        <v>1537</v>
      </c>
      <c r="N7">
        <v>3</v>
      </c>
      <c r="P7" t="s">
        <v>1601</v>
      </c>
    </row>
    <row r="8" spans="1:16" x14ac:dyDescent="0.35">
      <c r="A8" s="2">
        <v>6</v>
      </c>
      <c r="B8" s="492"/>
      <c r="C8" s="34" t="s">
        <v>1033</v>
      </c>
      <c r="D8" s="56" t="s">
        <v>22</v>
      </c>
      <c r="E8" s="3" t="s">
        <v>1542</v>
      </c>
      <c r="F8" s="3" t="s">
        <v>23</v>
      </c>
      <c r="G8" s="3">
        <v>3</v>
      </c>
      <c r="H8" s="3">
        <v>4</v>
      </c>
      <c r="I8" s="3" t="s">
        <v>12</v>
      </c>
      <c r="J8" s="3" t="s">
        <v>13</v>
      </c>
      <c r="L8" s="51">
        <v>41680</v>
      </c>
      <c r="M8" t="s">
        <v>1537</v>
      </c>
      <c r="N8">
        <v>3</v>
      </c>
      <c r="P8" t="s">
        <v>1601</v>
      </c>
    </row>
    <row r="9" spans="1:16" x14ac:dyDescent="0.35">
      <c r="A9" s="2">
        <v>7</v>
      </c>
      <c r="B9" s="492"/>
      <c r="C9" s="34" t="s">
        <v>1031</v>
      </c>
      <c r="D9" s="56" t="s">
        <v>24</v>
      </c>
      <c r="E9" s="3" t="s">
        <v>25</v>
      </c>
      <c r="F9" s="3" t="s">
        <v>25</v>
      </c>
      <c r="G9" s="3">
        <v>3</v>
      </c>
      <c r="H9" s="3">
        <v>4</v>
      </c>
      <c r="I9" s="3" t="s">
        <v>12</v>
      </c>
      <c r="J9" s="3" t="s">
        <v>13</v>
      </c>
      <c r="L9" s="51">
        <v>41680</v>
      </c>
      <c r="M9" t="s">
        <v>1544</v>
      </c>
      <c r="N9">
        <v>3</v>
      </c>
      <c r="P9" t="s">
        <v>1601</v>
      </c>
    </row>
    <row r="10" spans="1:16" x14ac:dyDescent="0.35">
      <c r="A10" s="2">
        <v>8</v>
      </c>
      <c r="B10" s="492"/>
      <c r="C10" s="34" t="s">
        <v>1033</v>
      </c>
      <c r="D10" s="56" t="s">
        <v>26</v>
      </c>
      <c r="E10" s="3" t="s">
        <v>27</v>
      </c>
      <c r="F10" s="3" t="s">
        <v>27</v>
      </c>
      <c r="G10" s="3">
        <v>3</v>
      </c>
      <c r="H10" s="3">
        <v>4</v>
      </c>
      <c r="I10" s="3" t="s">
        <v>12</v>
      </c>
      <c r="J10" s="3" t="s">
        <v>13</v>
      </c>
      <c r="L10" s="51">
        <v>41680</v>
      </c>
      <c r="M10" t="s">
        <v>1537</v>
      </c>
      <c r="N10">
        <v>3</v>
      </c>
      <c r="P10" t="s">
        <v>1601</v>
      </c>
    </row>
    <row r="11" spans="1:16" x14ac:dyDescent="0.35">
      <c r="A11" s="2">
        <v>9</v>
      </c>
      <c r="B11" s="492"/>
      <c r="C11" s="34" t="s">
        <v>1033</v>
      </c>
      <c r="D11" s="56" t="s">
        <v>28</v>
      </c>
      <c r="E11" s="3" t="s">
        <v>29</v>
      </c>
      <c r="F11" s="3" t="s">
        <v>29</v>
      </c>
      <c r="G11" s="3">
        <v>3</v>
      </c>
      <c r="H11" s="3">
        <v>4</v>
      </c>
      <c r="I11" s="3" t="s">
        <v>12</v>
      </c>
      <c r="J11" s="3" t="s">
        <v>13</v>
      </c>
      <c r="L11" s="51">
        <v>41680</v>
      </c>
      <c r="M11" t="s">
        <v>1537</v>
      </c>
      <c r="N11">
        <v>3</v>
      </c>
      <c r="P11" t="s">
        <v>1601</v>
      </c>
    </row>
    <row r="12" spans="1:16" x14ac:dyDescent="0.35">
      <c r="A12" s="2">
        <v>10</v>
      </c>
      <c r="B12" s="492"/>
      <c r="C12" s="34" t="s">
        <v>1034</v>
      </c>
      <c r="D12" s="56" t="s">
        <v>30</v>
      </c>
      <c r="E12" s="3" t="s">
        <v>31</v>
      </c>
      <c r="F12" s="3" t="s">
        <v>31</v>
      </c>
      <c r="G12" s="3">
        <v>7</v>
      </c>
      <c r="H12" s="3">
        <v>4</v>
      </c>
      <c r="I12" s="3" t="s">
        <v>12</v>
      </c>
      <c r="J12" s="3" t="s">
        <v>13</v>
      </c>
      <c r="L12" s="51">
        <v>41680</v>
      </c>
      <c r="M12" t="s">
        <v>1545</v>
      </c>
      <c r="N12">
        <v>7</v>
      </c>
      <c r="P12" t="s">
        <v>1601</v>
      </c>
    </row>
    <row r="13" spans="1:16" x14ac:dyDescent="0.35">
      <c r="A13" s="2">
        <v>11</v>
      </c>
      <c r="B13" s="492"/>
      <c r="C13" s="34" t="s">
        <v>1031</v>
      </c>
      <c r="D13" s="56" t="s">
        <v>32</v>
      </c>
      <c r="E13" s="3" t="s">
        <v>33</v>
      </c>
      <c r="F13" s="3" t="s">
        <v>33</v>
      </c>
      <c r="G13" s="3">
        <v>7</v>
      </c>
      <c r="H13" s="3">
        <v>2</v>
      </c>
      <c r="I13" s="3" t="s">
        <v>12</v>
      </c>
      <c r="J13" s="3" t="s">
        <v>13</v>
      </c>
      <c r="L13" s="51">
        <v>41680</v>
      </c>
      <c r="M13" t="s">
        <v>1537</v>
      </c>
      <c r="N13">
        <v>7</v>
      </c>
      <c r="P13" t="s">
        <v>1601</v>
      </c>
    </row>
    <row r="14" spans="1:16" x14ac:dyDescent="0.35">
      <c r="A14" s="2">
        <v>12</v>
      </c>
      <c r="B14" s="492"/>
      <c r="C14" s="34" t="s">
        <v>1035</v>
      </c>
      <c r="D14" s="56" t="s">
        <v>34</v>
      </c>
      <c r="E14" s="3" t="s">
        <v>35</v>
      </c>
      <c r="F14" s="3" t="s">
        <v>35</v>
      </c>
      <c r="G14" s="3">
        <v>2</v>
      </c>
      <c r="H14" s="3">
        <v>4</v>
      </c>
      <c r="I14" s="3" t="s">
        <v>12</v>
      </c>
      <c r="J14" s="3" t="s">
        <v>13</v>
      </c>
      <c r="L14" s="51">
        <v>41680</v>
      </c>
      <c r="M14" t="s">
        <v>1546</v>
      </c>
      <c r="N14">
        <v>2</v>
      </c>
      <c r="P14" t="s">
        <v>1601</v>
      </c>
    </row>
    <row r="15" spans="1:16" x14ac:dyDescent="0.35">
      <c r="A15" s="2">
        <v>13</v>
      </c>
      <c r="B15" s="492"/>
      <c r="C15" s="34" t="s">
        <v>1036</v>
      </c>
      <c r="D15" s="56" t="s">
        <v>36</v>
      </c>
      <c r="E15" s="3" t="s">
        <v>37</v>
      </c>
      <c r="F15" s="3" t="s">
        <v>37</v>
      </c>
      <c r="G15" s="3">
        <v>10</v>
      </c>
      <c r="H15" s="3">
        <v>4</v>
      </c>
      <c r="I15" s="3" t="s">
        <v>12</v>
      </c>
      <c r="J15" s="3" t="s">
        <v>38</v>
      </c>
      <c r="L15" s="51">
        <v>41906</v>
      </c>
      <c r="M15" t="s">
        <v>1547</v>
      </c>
      <c r="N15">
        <v>10</v>
      </c>
      <c r="P15" t="s">
        <v>1601</v>
      </c>
    </row>
    <row r="16" spans="1:16" x14ac:dyDescent="0.35">
      <c r="A16" s="2">
        <v>14</v>
      </c>
      <c r="B16" s="492"/>
      <c r="C16" s="34" t="s">
        <v>1036</v>
      </c>
      <c r="D16" s="56" t="s">
        <v>39</v>
      </c>
      <c r="E16" s="3" t="s">
        <v>40</v>
      </c>
      <c r="F16" s="3" t="s">
        <v>40</v>
      </c>
      <c r="G16" s="3">
        <v>10</v>
      </c>
      <c r="H16" s="3">
        <v>4</v>
      </c>
      <c r="I16" s="3" t="s">
        <v>12</v>
      </c>
      <c r="J16" s="3" t="s">
        <v>38</v>
      </c>
      <c r="L16" s="51">
        <v>41906</v>
      </c>
      <c r="M16" t="s">
        <v>1547</v>
      </c>
      <c r="N16">
        <v>10</v>
      </c>
      <c r="P16" t="s">
        <v>1601</v>
      </c>
    </row>
    <row r="17" spans="1:16" x14ac:dyDescent="0.35">
      <c r="A17" s="2">
        <v>15</v>
      </c>
      <c r="B17" s="492"/>
      <c r="C17" s="34" t="s">
        <v>1037</v>
      </c>
      <c r="D17" s="56" t="s">
        <v>41</v>
      </c>
      <c r="E17" s="3" t="s">
        <v>42</v>
      </c>
      <c r="F17" s="3" t="s">
        <v>42</v>
      </c>
      <c r="G17" s="3">
        <v>10</v>
      </c>
      <c r="H17" s="3">
        <v>4</v>
      </c>
      <c r="I17" s="3" t="s">
        <v>12</v>
      </c>
      <c r="J17" s="3" t="s">
        <v>38</v>
      </c>
      <c r="L17" s="51">
        <v>41906</v>
      </c>
      <c r="M17" t="s">
        <v>1547</v>
      </c>
      <c r="N17">
        <v>10</v>
      </c>
      <c r="P17" t="s">
        <v>1601</v>
      </c>
    </row>
    <row r="18" spans="1:16" x14ac:dyDescent="0.35">
      <c r="A18" s="2">
        <v>16</v>
      </c>
      <c r="B18" s="492"/>
      <c r="C18" s="34" t="s">
        <v>1036</v>
      </c>
      <c r="D18" s="56" t="s">
        <v>43</v>
      </c>
      <c r="E18" s="3" t="s">
        <v>44</v>
      </c>
      <c r="F18" s="3" t="s">
        <v>44</v>
      </c>
      <c r="G18" s="3">
        <v>10</v>
      </c>
      <c r="H18" s="3">
        <v>4</v>
      </c>
      <c r="I18" s="3" t="s">
        <v>12</v>
      </c>
      <c r="J18" s="3" t="s">
        <v>38</v>
      </c>
      <c r="L18" s="51">
        <v>41906</v>
      </c>
      <c r="M18" t="s">
        <v>1547</v>
      </c>
      <c r="N18">
        <v>10</v>
      </c>
      <c r="P18" t="s">
        <v>1601</v>
      </c>
    </row>
    <row r="19" spans="1:16" x14ac:dyDescent="0.35">
      <c r="A19" s="2">
        <v>17</v>
      </c>
      <c r="B19" s="492"/>
      <c r="C19" s="34" t="s">
        <v>9</v>
      </c>
      <c r="D19" s="56" t="s">
        <v>45</v>
      </c>
      <c r="E19" s="3" t="s">
        <v>46</v>
      </c>
      <c r="F19" s="3" t="s">
        <v>46</v>
      </c>
      <c r="G19" s="3">
        <v>11</v>
      </c>
      <c r="H19" s="3">
        <v>4</v>
      </c>
      <c r="I19" s="3" t="s">
        <v>12</v>
      </c>
      <c r="J19" s="3" t="s">
        <v>38</v>
      </c>
      <c r="L19" s="51">
        <v>41906</v>
      </c>
      <c r="M19" t="s">
        <v>1548</v>
      </c>
      <c r="N19">
        <v>11</v>
      </c>
      <c r="P19" t="s">
        <v>1601</v>
      </c>
    </row>
    <row r="20" spans="1:16" x14ac:dyDescent="0.35">
      <c r="A20" s="2">
        <v>18</v>
      </c>
      <c r="B20" s="492"/>
      <c r="C20" s="34" t="s">
        <v>1036</v>
      </c>
      <c r="D20" s="56" t="s">
        <v>47</v>
      </c>
      <c r="E20" s="3" t="s">
        <v>48</v>
      </c>
      <c r="F20" s="3" t="s">
        <v>48</v>
      </c>
      <c r="G20" s="3">
        <v>10</v>
      </c>
      <c r="H20" s="3">
        <v>4</v>
      </c>
      <c r="I20" s="3" t="s">
        <v>12</v>
      </c>
      <c r="J20" s="3" t="s">
        <v>38</v>
      </c>
      <c r="L20" s="51">
        <v>41906</v>
      </c>
      <c r="M20" t="s">
        <v>1549</v>
      </c>
      <c r="N20">
        <v>10</v>
      </c>
      <c r="P20" t="s">
        <v>1601</v>
      </c>
    </row>
    <row r="21" spans="1:16" x14ac:dyDescent="0.35">
      <c r="A21" s="2">
        <v>19</v>
      </c>
      <c r="B21" s="492"/>
      <c r="C21" s="34" t="s">
        <v>1036</v>
      </c>
      <c r="D21" s="56" t="s">
        <v>49</v>
      </c>
      <c r="E21" s="3" t="s">
        <v>50</v>
      </c>
      <c r="F21" s="3" t="s">
        <v>50</v>
      </c>
      <c r="G21" s="3">
        <v>10</v>
      </c>
      <c r="H21" s="3">
        <v>4</v>
      </c>
      <c r="I21" s="3" t="s">
        <v>12</v>
      </c>
      <c r="J21" s="3" t="s">
        <v>38</v>
      </c>
      <c r="L21" s="51">
        <v>41906</v>
      </c>
      <c r="M21" t="s">
        <v>1549</v>
      </c>
      <c r="N21">
        <v>10</v>
      </c>
      <c r="P21" t="s">
        <v>1601</v>
      </c>
    </row>
    <row r="22" spans="1:16" x14ac:dyDescent="0.35">
      <c r="A22" s="2">
        <v>20</v>
      </c>
      <c r="B22" s="492"/>
      <c r="C22" s="34" t="s">
        <v>1036</v>
      </c>
      <c r="D22" s="56" t="s">
        <v>51</v>
      </c>
      <c r="E22" s="3" t="s">
        <v>52</v>
      </c>
      <c r="F22" s="3" t="s">
        <v>52</v>
      </c>
      <c r="G22" s="3">
        <v>10</v>
      </c>
      <c r="H22" s="3">
        <v>4</v>
      </c>
      <c r="I22" s="3" t="s">
        <v>12</v>
      </c>
      <c r="J22" s="3" t="s">
        <v>38</v>
      </c>
      <c r="L22" s="51">
        <v>41906</v>
      </c>
      <c r="M22" t="s">
        <v>1550</v>
      </c>
      <c r="N22">
        <v>10</v>
      </c>
      <c r="P22" t="s">
        <v>1601</v>
      </c>
    </row>
    <row r="23" spans="1:16" x14ac:dyDescent="0.35">
      <c r="A23" s="2">
        <v>21</v>
      </c>
      <c r="B23" s="492"/>
      <c r="C23" s="34" t="s">
        <v>1036</v>
      </c>
      <c r="D23" s="56" t="s">
        <v>53</v>
      </c>
      <c r="E23" s="3" t="s">
        <v>54</v>
      </c>
      <c r="F23" s="3" t="s">
        <v>54</v>
      </c>
      <c r="G23" s="3">
        <v>10</v>
      </c>
      <c r="H23" s="3">
        <v>4</v>
      </c>
      <c r="I23" s="3" t="s">
        <v>12</v>
      </c>
      <c r="J23" s="3" t="s">
        <v>38</v>
      </c>
      <c r="L23" s="51">
        <v>41906</v>
      </c>
      <c r="M23" t="s">
        <v>1550</v>
      </c>
      <c r="N23">
        <v>10</v>
      </c>
      <c r="P23" t="s">
        <v>1601</v>
      </c>
    </row>
    <row r="24" spans="1:16" x14ac:dyDescent="0.35">
      <c r="A24" s="2">
        <v>22</v>
      </c>
      <c r="B24" s="492"/>
      <c r="C24" s="34" t="s">
        <v>1036</v>
      </c>
      <c r="D24" s="56" t="s">
        <v>1514</v>
      </c>
      <c r="E24" s="3" t="s">
        <v>55</v>
      </c>
      <c r="F24" s="3" t="s">
        <v>55</v>
      </c>
      <c r="G24" s="3">
        <v>10</v>
      </c>
      <c r="H24" s="3">
        <v>4</v>
      </c>
      <c r="I24" s="3" t="s">
        <v>12</v>
      </c>
      <c r="J24" s="3" t="s">
        <v>38</v>
      </c>
      <c r="L24" s="51">
        <v>41906</v>
      </c>
      <c r="M24" t="s">
        <v>1550</v>
      </c>
      <c r="N24">
        <v>10</v>
      </c>
      <c r="P24" t="s">
        <v>1601</v>
      </c>
    </row>
    <row r="25" spans="1:16" s="64" customFormat="1" ht="28.5" customHeight="1" x14ac:dyDescent="0.35">
      <c r="A25" s="61">
        <v>23</v>
      </c>
      <c r="B25" s="492"/>
      <c r="C25" s="62" t="s">
        <v>1038</v>
      </c>
      <c r="D25" s="28" t="s">
        <v>56</v>
      </c>
      <c r="E25" s="28" t="s">
        <v>57</v>
      </c>
      <c r="F25" s="63" t="s">
        <v>57</v>
      </c>
      <c r="G25" s="63">
        <v>5</v>
      </c>
      <c r="H25" s="63">
        <v>4</v>
      </c>
      <c r="I25" s="63" t="s">
        <v>12</v>
      </c>
      <c r="J25" s="63" t="s">
        <v>38</v>
      </c>
      <c r="L25" s="65">
        <v>41906</v>
      </c>
      <c r="M25" s="64" t="s">
        <v>1577</v>
      </c>
      <c r="N25" s="64">
        <v>5</v>
      </c>
      <c r="O25" s="60" t="s">
        <v>1551</v>
      </c>
      <c r="P25" t="s">
        <v>1601</v>
      </c>
    </row>
    <row r="26" spans="1:16" x14ac:dyDescent="0.35">
      <c r="A26" s="2">
        <v>24</v>
      </c>
      <c r="B26" s="492"/>
      <c r="C26" s="34" t="s">
        <v>1038</v>
      </c>
      <c r="D26" s="56" t="s">
        <v>58</v>
      </c>
      <c r="E26" s="3" t="s">
        <v>59</v>
      </c>
      <c r="F26" s="3" t="s">
        <v>59</v>
      </c>
      <c r="G26" s="3">
        <v>5</v>
      </c>
      <c r="H26" s="3">
        <v>3</v>
      </c>
      <c r="I26" s="3" t="s">
        <v>12</v>
      </c>
      <c r="J26" s="3" t="s">
        <v>38</v>
      </c>
      <c r="L26" s="51">
        <v>41906</v>
      </c>
      <c r="M26" t="s">
        <v>1534</v>
      </c>
      <c r="N26">
        <v>5</v>
      </c>
      <c r="P26" t="s">
        <v>1601</v>
      </c>
    </row>
    <row r="27" spans="1:16" x14ac:dyDescent="0.35">
      <c r="A27" s="2">
        <v>25</v>
      </c>
      <c r="B27" s="492"/>
      <c r="C27" s="34" t="s">
        <v>1038</v>
      </c>
      <c r="D27" s="56" t="s">
        <v>60</v>
      </c>
      <c r="E27" s="3" t="s">
        <v>61</v>
      </c>
      <c r="F27" s="3" t="s">
        <v>61</v>
      </c>
      <c r="G27" s="3">
        <v>10</v>
      </c>
      <c r="H27" s="3">
        <v>4</v>
      </c>
      <c r="I27" s="3" t="s">
        <v>12</v>
      </c>
      <c r="J27" s="3" t="s">
        <v>38</v>
      </c>
      <c r="L27" s="51">
        <v>41906</v>
      </c>
      <c r="M27" t="s">
        <v>1534</v>
      </c>
      <c r="N27">
        <v>10</v>
      </c>
      <c r="P27" t="s">
        <v>1601</v>
      </c>
    </row>
    <row r="28" spans="1:16" x14ac:dyDescent="0.35">
      <c r="A28" s="2">
        <v>26</v>
      </c>
      <c r="B28" s="492"/>
      <c r="C28" s="34" t="s">
        <v>1038</v>
      </c>
      <c r="D28" s="56" t="s">
        <v>62</v>
      </c>
      <c r="E28" s="3" t="s">
        <v>63</v>
      </c>
      <c r="F28" s="3" t="s">
        <v>63</v>
      </c>
      <c r="G28" s="3">
        <v>3</v>
      </c>
      <c r="H28" s="3">
        <v>4</v>
      </c>
      <c r="I28" s="3" t="s">
        <v>12</v>
      </c>
      <c r="J28" s="3" t="s">
        <v>38</v>
      </c>
      <c r="L28" s="51">
        <v>41906</v>
      </c>
      <c r="M28" t="s">
        <v>1552</v>
      </c>
      <c r="N28">
        <v>3</v>
      </c>
      <c r="P28" t="s">
        <v>1601</v>
      </c>
    </row>
    <row r="29" spans="1:16" x14ac:dyDescent="0.35">
      <c r="A29" s="2">
        <v>27</v>
      </c>
      <c r="B29" s="492"/>
      <c r="C29" s="34" t="s">
        <v>1039</v>
      </c>
      <c r="D29" s="56" t="s">
        <v>64</v>
      </c>
      <c r="E29" s="3" t="s">
        <v>65</v>
      </c>
      <c r="F29" s="3" t="s">
        <v>65</v>
      </c>
      <c r="G29" s="3">
        <v>5</v>
      </c>
      <c r="H29" s="3">
        <v>4</v>
      </c>
      <c r="I29" s="3" t="s">
        <v>12</v>
      </c>
      <c r="J29" s="3" t="s">
        <v>38</v>
      </c>
      <c r="L29" s="51">
        <v>41906</v>
      </c>
      <c r="M29" t="s">
        <v>1534</v>
      </c>
      <c r="N29">
        <v>5</v>
      </c>
      <c r="P29" t="s">
        <v>1601</v>
      </c>
    </row>
    <row r="30" spans="1:16" x14ac:dyDescent="0.35">
      <c r="A30" s="2">
        <v>28</v>
      </c>
      <c r="B30" s="492"/>
      <c r="C30" s="34"/>
      <c r="D30" s="56" t="s">
        <v>66</v>
      </c>
      <c r="E30" s="3" t="s">
        <v>1553</v>
      </c>
      <c r="F30" s="3" t="s">
        <v>1553</v>
      </c>
      <c r="G30" s="3">
        <v>10</v>
      </c>
      <c r="H30" s="3">
        <v>4</v>
      </c>
      <c r="I30" s="3" t="s">
        <v>12</v>
      </c>
      <c r="J30" s="3" t="s">
        <v>67</v>
      </c>
      <c r="K30" s="5">
        <v>41791</v>
      </c>
      <c r="L30" s="51">
        <v>42179</v>
      </c>
      <c r="M30" t="s">
        <v>1547</v>
      </c>
      <c r="N30">
        <v>10</v>
      </c>
      <c r="P30" t="s">
        <v>1601</v>
      </c>
    </row>
    <row r="31" spans="1:16" x14ac:dyDescent="0.35">
      <c r="A31" s="2">
        <v>29</v>
      </c>
      <c r="B31" s="492"/>
      <c r="C31" s="34"/>
      <c r="D31" s="56" t="s">
        <v>68</v>
      </c>
      <c r="E31" s="3" t="s">
        <v>1554</v>
      </c>
      <c r="F31" s="3" t="s">
        <v>1554</v>
      </c>
      <c r="G31" s="3">
        <v>10</v>
      </c>
      <c r="H31" s="3">
        <v>4</v>
      </c>
      <c r="I31" s="3" t="s">
        <v>12</v>
      </c>
      <c r="J31" s="3" t="s">
        <v>67</v>
      </c>
      <c r="K31" s="5">
        <v>41791</v>
      </c>
      <c r="L31" s="51">
        <v>42179</v>
      </c>
      <c r="M31" t="s">
        <v>1555</v>
      </c>
      <c r="N31">
        <v>10</v>
      </c>
      <c r="P31" t="s">
        <v>1601</v>
      </c>
    </row>
    <row r="32" spans="1:16" x14ac:dyDescent="0.35">
      <c r="A32" s="2">
        <v>30</v>
      </c>
      <c r="B32" s="492"/>
      <c r="C32" s="34"/>
      <c r="D32" s="56" t="s">
        <v>69</v>
      </c>
      <c r="E32" s="3" t="s">
        <v>1556</v>
      </c>
      <c r="F32" s="3" t="s">
        <v>1556</v>
      </c>
      <c r="G32" s="3">
        <v>10</v>
      </c>
      <c r="H32" s="3">
        <v>4</v>
      </c>
      <c r="I32" s="3" t="s">
        <v>12</v>
      </c>
      <c r="J32" s="3" t="s">
        <v>67</v>
      </c>
      <c r="K32" s="5">
        <v>41791</v>
      </c>
      <c r="L32" s="51">
        <v>42179</v>
      </c>
      <c r="M32" t="s">
        <v>1555</v>
      </c>
      <c r="N32">
        <v>10</v>
      </c>
      <c r="P32" t="s">
        <v>1601</v>
      </c>
    </row>
    <row r="33" spans="1:16" x14ac:dyDescent="0.35">
      <c r="A33" s="2">
        <v>31</v>
      </c>
      <c r="B33" s="492"/>
      <c r="C33" s="34"/>
      <c r="D33" s="56" t="s">
        <v>70</v>
      </c>
      <c r="E33" s="3" t="s">
        <v>1557</v>
      </c>
      <c r="F33" s="3" t="s">
        <v>1557</v>
      </c>
      <c r="G33" s="3">
        <v>11</v>
      </c>
      <c r="H33" s="3">
        <v>4</v>
      </c>
      <c r="I33" s="3" t="s">
        <v>12</v>
      </c>
      <c r="J33" s="3" t="s">
        <v>67</v>
      </c>
      <c r="K33" s="5">
        <v>41791</v>
      </c>
      <c r="L33" s="51">
        <v>42179</v>
      </c>
      <c r="M33" t="s">
        <v>1534</v>
      </c>
      <c r="N33">
        <v>11</v>
      </c>
      <c r="P33" t="s">
        <v>1601</v>
      </c>
    </row>
    <row r="34" spans="1:16" x14ac:dyDescent="0.35">
      <c r="A34" s="2">
        <v>32</v>
      </c>
      <c r="B34" s="492"/>
      <c r="C34" s="34"/>
      <c r="D34" s="56" t="s">
        <v>71</v>
      </c>
      <c r="E34" s="3" t="s">
        <v>1558</v>
      </c>
      <c r="F34" s="3" t="s">
        <v>1558</v>
      </c>
      <c r="G34" s="3">
        <v>5</v>
      </c>
      <c r="H34" s="3">
        <v>4</v>
      </c>
      <c r="I34" s="3" t="s">
        <v>12</v>
      </c>
      <c r="J34" s="3" t="s">
        <v>67</v>
      </c>
      <c r="K34" s="5">
        <v>41791</v>
      </c>
      <c r="L34" s="51">
        <v>42179</v>
      </c>
      <c r="M34" t="s">
        <v>1559</v>
      </c>
      <c r="N34">
        <v>5</v>
      </c>
      <c r="P34" t="s">
        <v>1601</v>
      </c>
    </row>
    <row r="35" spans="1:16" x14ac:dyDescent="0.35">
      <c r="A35" s="2">
        <v>33</v>
      </c>
      <c r="B35" s="492"/>
      <c r="C35" s="34"/>
      <c r="D35" s="56" t="s">
        <v>1563</v>
      </c>
      <c r="E35" s="3" t="s">
        <v>1564</v>
      </c>
      <c r="F35" s="3" t="s">
        <v>1564</v>
      </c>
      <c r="G35" s="3">
        <v>5</v>
      </c>
      <c r="H35" s="3">
        <v>5</v>
      </c>
      <c r="I35" s="3" t="s">
        <v>12</v>
      </c>
      <c r="J35" s="3" t="s">
        <v>67</v>
      </c>
      <c r="K35" s="5">
        <v>41791</v>
      </c>
      <c r="L35" s="51">
        <v>42179</v>
      </c>
      <c r="M35" t="s">
        <v>1565</v>
      </c>
      <c r="N35">
        <v>5</v>
      </c>
      <c r="P35" t="s">
        <v>1601</v>
      </c>
    </row>
    <row r="36" spans="1:16" x14ac:dyDescent="0.35">
      <c r="A36" s="2">
        <v>34</v>
      </c>
      <c r="B36" s="492"/>
      <c r="C36" s="34"/>
      <c r="D36" s="56" t="s">
        <v>1560</v>
      </c>
      <c r="E36" s="3" t="s">
        <v>1561</v>
      </c>
      <c r="F36" s="3" t="s">
        <v>1561</v>
      </c>
      <c r="G36" s="3">
        <v>6</v>
      </c>
      <c r="H36" s="3">
        <v>3</v>
      </c>
      <c r="I36" s="3" t="s">
        <v>12</v>
      </c>
      <c r="J36" s="3" t="s">
        <v>67</v>
      </c>
      <c r="K36" s="5">
        <v>41791</v>
      </c>
      <c r="L36" s="51">
        <v>42179</v>
      </c>
      <c r="M36" t="s">
        <v>1562</v>
      </c>
      <c r="N36">
        <v>6</v>
      </c>
      <c r="P36" t="s">
        <v>1601</v>
      </c>
    </row>
    <row r="37" spans="1:16" x14ac:dyDescent="0.35">
      <c r="A37" s="2">
        <v>35</v>
      </c>
      <c r="B37" s="492"/>
      <c r="C37" s="34"/>
      <c r="D37" s="56" t="s">
        <v>72</v>
      </c>
      <c r="E37" s="3" t="s">
        <v>1566</v>
      </c>
      <c r="F37" s="3" t="s">
        <v>1566</v>
      </c>
      <c r="G37" s="3">
        <v>7</v>
      </c>
      <c r="H37" s="3">
        <v>5</v>
      </c>
      <c r="I37" s="3" t="s">
        <v>12</v>
      </c>
      <c r="J37" s="3" t="s">
        <v>67</v>
      </c>
      <c r="K37" s="5">
        <v>41791</v>
      </c>
      <c r="L37" s="51">
        <v>42179</v>
      </c>
      <c r="M37" t="s">
        <v>1567</v>
      </c>
      <c r="N37">
        <v>7</v>
      </c>
      <c r="P37" t="s">
        <v>1601</v>
      </c>
    </row>
    <row r="38" spans="1:16" x14ac:dyDescent="0.35">
      <c r="A38" s="2">
        <v>36</v>
      </c>
      <c r="B38" s="492"/>
      <c r="C38" s="34"/>
      <c r="D38" s="56" t="s">
        <v>73</v>
      </c>
      <c r="E38" s="3" t="s">
        <v>1568</v>
      </c>
      <c r="F38" s="3" t="s">
        <v>1568</v>
      </c>
      <c r="G38" s="3">
        <v>5</v>
      </c>
      <c r="H38" s="3">
        <v>4</v>
      </c>
      <c r="I38" s="3" t="s">
        <v>12</v>
      </c>
      <c r="J38" s="3" t="s">
        <v>67</v>
      </c>
      <c r="K38" s="5">
        <v>41791</v>
      </c>
      <c r="L38" s="51">
        <v>42179</v>
      </c>
      <c r="M38" t="s">
        <v>1569</v>
      </c>
      <c r="N38">
        <v>5</v>
      </c>
      <c r="P38" t="s">
        <v>1601</v>
      </c>
    </row>
    <row r="39" spans="1:16" x14ac:dyDescent="0.35">
      <c r="A39" s="2">
        <v>37</v>
      </c>
      <c r="B39" s="492"/>
      <c r="C39" s="34"/>
      <c r="D39" s="56" t="s">
        <v>74</v>
      </c>
      <c r="E39" s="3" t="s">
        <v>1570</v>
      </c>
      <c r="F39" s="3" t="s">
        <v>1570</v>
      </c>
      <c r="G39" s="3">
        <v>6</v>
      </c>
      <c r="H39" s="3">
        <v>4</v>
      </c>
      <c r="I39" s="3" t="s">
        <v>12</v>
      </c>
      <c r="J39" s="3" t="s">
        <v>67</v>
      </c>
      <c r="K39" s="5">
        <v>41791</v>
      </c>
      <c r="L39" s="51">
        <v>42179</v>
      </c>
      <c r="M39" t="s">
        <v>1571</v>
      </c>
      <c r="N39">
        <v>6</v>
      </c>
      <c r="P39" t="s">
        <v>1601</v>
      </c>
    </row>
    <row r="40" spans="1:16" x14ac:dyDescent="0.35">
      <c r="A40" s="2">
        <v>38</v>
      </c>
      <c r="B40" s="492"/>
      <c r="C40" s="34"/>
      <c r="D40" s="56" t="s">
        <v>75</v>
      </c>
      <c r="E40" s="3" t="s">
        <v>1572</v>
      </c>
      <c r="F40" s="3" t="s">
        <v>1572</v>
      </c>
      <c r="G40" s="3">
        <v>5</v>
      </c>
      <c r="H40" s="3">
        <v>3</v>
      </c>
      <c r="I40" s="3" t="s">
        <v>12</v>
      </c>
      <c r="J40" s="3" t="s">
        <v>67</v>
      </c>
      <c r="K40" s="5">
        <v>41791</v>
      </c>
      <c r="L40" s="51">
        <v>42179</v>
      </c>
      <c r="M40" t="s">
        <v>1534</v>
      </c>
      <c r="N40">
        <v>5</v>
      </c>
      <c r="P40" t="s">
        <v>1601</v>
      </c>
    </row>
    <row r="41" spans="1:16" x14ac:dyDescent="0.35">
      <c r="A41" s="2">
        <v>39</v>
      </c>
      <c r="B41" s="492"/>
      <c r="C41" s="34"/>
      <c r="D41" s="56" t="s">
        <v>76</v>
      </c>
      <c r="E41" s="3" t="s">
        <v>1573</v>
      </c>
      <c r="F41" s="3" t="s">
        <v>1573</v>
      </c>
      <c r="G41" s="3">
        <v>6</v>
      </c>
      <c r="H41" s="3">
        <v>4</v>
      </c>
      <c r="I41" s="3" t="s">
        <v>12</v>
      </c>
      <c r="J41" s="3" t="s">
        <v>67</v>
      </c>
      <c r="K41" s="5">
        <v>41791</v>
      </c>
      <c r="L41" s="51">
        <v>42179</v>
      </c>
      <c r="M41" t="s">
        <v>1534</v>
      </c>
      <c r="N41">
        <v>6</v>
      </c>
      <c r="P41" t="s">
        <v>1601</v>
      </c>
    </row>
    <row r="42" spans="1:16" x14ac:dyDescent="0.35">
      <c r="A42" s="2">
        <v>40</v>
      </c>
      <c r="B42" s="492"/>
      <c r="C42" s="34"/>
      <c r="D42" s="56" t="s">
        <v>77</v>
      </c>
      <c r="E42" s="3" t="s">
        <v>1574</v>
      </c>
      <c r="F42" s="3" t="s">
        <v>1574</v>
      </c>
      <c r="G42" s="3">
        <v>7</v>
      </c>
      <c r="H42" s="3">
        <v>3</v>
      </c>
      <c r="I42" s="3" t="s">
        <v>12</v>
      </c>
      <c r="J42" s="3" t="s">
        <v>67</v>
      </c>
      <c r="K42" s="5">
        <v>41791</v>
      </c>
      <c r="L42" s="51">
        <v>42179</v>
      </c>
      <c r="M42" t="s">
        <v>1534</v>
      </c>
      <c r="N42">
        <v>7</v>
      </c>
      <c r="P42" t="s">
        <v>1601</v>
      </c>
    </row>
    <row r="43" spans="1:16" x14ac:dyDescent="0.35">
      <c r="A43" s="2">
        <v>41</v>
      </c>
      <c r="B43" s="492"/>
      <c r="C43" s="34"/>
      <c r="D43" s="56" t="s">
        <v>78</v>
      </c>
      <c r="E43" s="3" t="s">
        <v>1575</v>
      </c>
      <c r="F43" s="3" t="s">
        <v>1575</v>
      </c>
      <c r="G43" s="3">
        <v>7</v>
      </c>
      <c r="H43" s="3">
        <v>6</v>
      </c>
      <c r="I43" s="3" t="s">
        <v>12</v>
      </c>
      <c r="J43" s="3" t="s">
        <v>67</v>
      </c>
      <c r="K43" s="5">
        <v>41791</v>
      </c>
      <c r="L43" s="51">
        <v>42179</v>
      </c>
      <c r="M43" t="s">
        <v>1534</v>
      </c>
      <c r="N43">
        <v>7</v>
      </c>
      <c r="P43" t="s">
        <v>1601</v>
      </c>
    </row>
    <row r="44" spans="1:16" x14ac:dyDescent="0.35">
      <c r="A44" s="2">
        <v>42</v>
      </c>
      <c r="B44" s="493"/>
      <c r="C44" s="35"/>
      <c r="D44" s="3" t="s">
        <v>79</v>
      </c>
      <c r="E44" s="3" t="s">
        <v>1576</v>
      </c>
      <c r="F44" s="3" t="s">
        <v>1576</v>
      </c>
      <c r="G44" s="3">
        <v>4</v>
      </c>
      <c r="H44" s="3">
        <v>4</v>
      </c>
      <c r="I44" s="3" t="s">
        <v>12</v>
      </c>
      <c r="J44" s="3" t="s">
        <v>67</v>
      </c>
      <c r="K44" s="5">
        <v>41791</v>
      </c>
      <c r="L44" s="51">
        <v>42179</v>
      </c>
      <c r="M44" t="s">
        <v>1534</v>
      </c>
      <c r="N44">
        <v>4</v>
      </c>
      <c r="P44" t="s">
        <v>1601</v>
      </c>
    </row>
    <row r="45" spans="1:16" ht="16.5" customHeight="1" x14ac:dyDescent="0.35">
      <c r="A45" s="2">
        <v>43</v>
      </c>
      <c r="B45" s="494" t="s">
        <v>80</v>
      </c>
      <c r="C45" s="6" t="s">
        <v>1040</v>
      </c>
      <c r="D45" s="56" t="s">
        <v>81</v>
      </c>
      <c r="E45" s="16"/>
      <c r="F45" s="3" t="s">
        <v>82</v>
      </c>
      <c r="G45" s="3">
        <v>5</v>
      </c>
      <c r="H45" s="3">
        <v>4</v>
      </c>
      <c r="I45" s="3" t="s">
        <v>12</v>
      </c>
      <c r="J45" s="3" t="s">
        <v>38</v>
      </c>
      <c r="L45" s="51">
        <v>41913</v>
      </c>
      <c r="M45" t="s">
        <v>1604</v>
      </c>
      <c r="P45" t="s">
        <v>1601</v>
      </c>
    </row>
    <row r="46" spans="1:16" ht="16.5" customHeight="1" x14ac:dyDescent="0.35">
      <c r="A46" s="2">
        <v>44</v>
      </c>
      <c r="B46" s="494"/>
      <c r="C46" s="6" t="s">
        <v>1040</v>
      </c>
      <c r="D46" s="56" t="s">
        <v>83</v>
      </c>
      <c r="E46" s="16"/>
      <c r="F46" s="3" t="s">
        <v>84</v>
      </c>
      <c r="G46" s="3">
        <v>4</v>
      </c>
      <c r="H46" s="3">
        <v>4</v>
      </c>
      <c r="I46" s="3" t="s">
        <v>12</v>
      </c>
      <c r="J46" s="3" t="s">
        <v>38</v>
      </c>
      <c r="L46" s="51">
        <v>41913</v>
      </c>
      <c r="M46" t="s">
        <v>1534</v>
      </c>
      <c r="P46" t="s">
        <v>1601</v>
      </c>
    </row>
    <row r="47" spans="1:16" ht="12.75" customHeight="1" x14ac:dyDescent="0.35">
      <c r="A47" s="2">
        <v>45</v>
      </c>
      <c r="B47" s="494"/>
      <c r="C47" s="6" t="s">
        <v>1040</v>
      </c>
      <c r="D47" s="56" t="s">
        <v>85</v>
      </c>
      <c r="E47" s="16"/>
      <c r="F47" s="3" t="s">
        <v>86</v>
      </c>
      <c r="G47" s="3">
        <v>4</v>
      </c>
      <c r="H47" s="3">
        <v>4</v>
      </c>
      <c r="I47" s="3" t="s">
        <v>12</v>
      </c>
      <c r="J47" s="3" t="s">
        <v>38</v>
      </c>
      <c r="L47" s="51">
        <v>41913</v>
      </c>
      <c r="M47" t="s">
        <v>1534</v>
      </c>
      <c r="P47" t="s">
        <v>1601</v>
      </c>
    </row>
    <row r="48" spans="1:16" ht="14.25" customHeight="1" x14ac:dyDescent="0.35">
      <c r="A48" s="2">
        <v>46</v>
      </c>
      <c r="B48" s="494"/>
      <c r="C48" s="6" t="s">
        <v>1040</v>
      </c>
      <c r="D48" s="56" t="s">
        <v>87</v>
      </c>
      <c r="E48" s="16"/>
      <c r="F48" s="3" t="s">
        <v>88</v>
      </c>
      <c r="G48" s="3">
        <v>4</v>
      </c>
      <c r="H48" s="3">
        <v>3</v>
      </c>
      <c r="I48" s="3" t="s">
        <v>12</v>
      </c>
      <c r="J48" s="3" t="s">
        <v>38</v>
      </c>
      <c r="L48" s="51">
        <v>41913</v>
      </c>
      <c r="M48" t="s">
        <v>1534</v>
      </c>
      <c r="P48" t="s">
        <v>1601</v>
      </c>
    </row>
    <row r="49" spans="1:16" ht="15" customHeight="1" x14ac:dyDescent="0.35">
      <c r="A49" s="2">
        <v>47</v>
      </c>
      <c r="B49" s="494"/>
      <c r="C49" s="6" t="s">
        <v>1040</v>
      </c>
      <c r="D49" s="56" t="s">
        <v>89</v>
      </c>
      <c r="E49" s="16"/>
      <c r="F49" s="3" t="s">
        <v>90</v>
      </c>
      <c r="G49" s="3">
        <v>4</v>
      </c>
      <c r="H49" s="3">
        <v>4</v>
      </c>
      <c r="I49" s="3" t="s">
        <v>12</v>
      </c>
      <c r="J49" s="3" t="s">
        <v>38</v>
      </c>
      <c r="L49" s="51">
        <v>41913</v>
      </c>
      <c r="M49" t="s">
        <v>1605</v>
      </c>
      <c r="P49" t="s">
        <v>1601</v>
      </c>
    </row>
    <row r="50" spans="1:16" ht="15.75" customHeight="1" x14ac:dyDescent="0.35">
      <c r="A50" s="2">
        <v>48</v>
      </c>
      <c r="B50" s="494"/>
      <c r="C50" s="6" t="s">
        <v>1040</v>
      </c>
      <c r="D50" s="56" t="s">
        <v>91</v>
      </c>
      <c r="E50" s="16"/>
      <c r="F50" s="3" t="s">
        <v>92</v>
      </c>
      <c r="G50" s="3">
        <v>4</v>
      </c>
      <c r="H50" s="3">
        <v>3</v>
      </c>
      <c r="I50" s="3" t="s">
        <v>12</v>
      </c>
      <c r="J50" s="3" t="s">
        <v>38</v>
      </c>
      <c r="L50" s="51">
        <v>41913</v>
      </c>
      <c r="M50" s="32" t="s">
        <v>1534</v>
      </c>
      <c r="P50" t="s">
        <v>1601</v>
      </c>
    </row>
    <row r="51" spans="1:16" ht="12.75" customHeight="1" x14ac:dyDescent="0.35">
      <c r="A51" s="2">
        <v>49</v>
      </c>
      <c r="B51" s="494" t="s">
        <v>94</v>
      </c>
      <c r="C51" s="24" t="s">
        <v>1113</v>
      </c>
      <c r="D51" s="16" t="s">
        <v>95</v>
      </c>
      <c r="E51" s="16"/>
      <c r="F51" s="3" t="s">
        <v>96</v>
      </c>
      <c r="G51" s="3">
        <v>2</v>
      </c>
      <c r="H51" s="3">
        <v>2</v>
      </c>
      <c r="I51" s="3" t="s">
        <v>12</v>
      </c>
      <c r="J51" s="7" t="s">
        <v>97</v>
      </c>
      <c r="L51" s="51">
        <v>42215</v>
      </c>
      <c r="M51" s="32"/>
      <c r="P51" t="s">
        <v>1601</v>
      </c>
    </row>
    <row r="52" spans="1:16" x14ac:dyDescent="0.35">
      <c r="A52" s="2">
        <v>50</v>
      </c>
      <c r="B52" s="494"/>
      <c r="C52" s="6" t="s">
        <v>93</v>
      </c>
      <c r="D52" s="16" t="s">
        <v>98</v>
      </c>
      <c r="E52" s="16"/>
      <c r="F52" s="3" t="s">
        <v>99</v>
      </c>
      <c r="G52" s="3">
        <v>6</v>
      </c>
      <c r="H52" s="3">
        <v>4</v>
      </c>
      <c r="I52" s="3" t="s">
        <v>12</v>
      </c>
      <c r="J52" s="7" t="s">
        <v>97</v>
      </c>
      <c r="L52" s="51">
        <v>42217</v>
      </c>
      <c r="M52" s="32"/>
      <c r="P52" t="s">
        <v>1601</v>
      </c>
    </row>
    <row r="53" spans="1:16" x14ac:dyDescent="0.35">
      <c r="A53" s="2">
        <v>51</v>
      </c>
      <c r="B53" s="494"/>
      <c r="C53" s="6" t="s">
        <v>93</v>
      </c>
      <c r="D53" s="16" t="s">
        <v>100</v>
      </c>
      <c r="E53" s="16"/>
      <c r="F53" s="3" t="s">
        <v>101</v>
      </c>
      <c r="G53" s="3">
        <v>4</v>
      </c>
      <c r="H53" s="3">
        <v>4</v>
      </c>
      <c r="I53" s="3" t="s">
        <v>12</v>
      </c>
      <c r="J53" s="7" t="s">
        <v>97</v>
      </c>
      <c r="L53" s="51">
        <v>42208</v>
      </c>
      <c r="M53" s="32"/>
      <c r="P53" t="s">
        <v>1601</v>
      </c>
    </row>
    <row r="54" spans="1:16" ht="15.75" customHeight="1" x14ac:dyDescent="0.35">
      <c r="A54" s="2">
        <v>52</v>
      </c>
      <c r="B54" s="494"/>
      <c r="C54" s="6" t="s">
        <v>1046</v>
      </c>
      <c r="D54" s="16" t="s">
        <v>102</v>
      </c>
      <c r="E54" s="16"/>
      <c r="F54" s="3" t="s">
        <v>103</v>
      </c>
      <c r="G54" s="3">
        <v>4</v>
      </c>
      <c r="H54" s="3">
        <v>4</v>
      </c>
      <c r="I54" s="3" t="s">
        <v>12</v>
      </c>
      <c r="J54" s="7" t="s">
        <v>97</v>
      </c>
      <c r="L54" s="51">
        <v>42215</v>
      </c>
      <c r="M54" s="32"/>
      <c r="P54" t="s">
        <v>1601</v>
      </c>
    </row>
    <row r="55" spans="1:16" x14ac:dyDescent="0.35">
      <c r="A55" s="2">
        <v>53</v>
      </c>
      <c r="B55" s="494"/>
      <c r="C55" s="6" t="s">
        <v>149</v>
      </c>
      <c r="D55" s="16" t="s">
        <v>104</v>
      </c>
      <c r="E55" s="16"/>
      <c r="F55" s="3" t="s">
        <v>105</v>
      </c>
      <c r="G55" s="3">
        <v>6</v>
      </c>
      <c r="H55" s="3">
        <v>7</v>
      </c>
      <c r="I55" s="3" t="s">
        <v>12</v>
      </c>
      <c r="J55" s="7" t="s">
        <v>97</v>
      </c>
      <c r="L55" s="51">
        <v>42208</v>
      </c>
      <c r="M55" s="32"/>
      <c r="P55" t="s">
        <v>1601</v>
      </c>
    </row>
    <row r="56" spans="1:16" x14ac:dyDescent="0.35">
      <c r="A56" s="2">
        <v>54</v>
      </c>
      <c r="B56" s="494"/>
      <c r="C56" s="6" t="s">
        <v>180</v>
      </c>
      <c r="D56" s="16" t="s">
        <v>106</v>
      </c>
      <c r="E56" s="16"/>
      <c r="F56" s="3" t="s">
        <v>1080</v>
      </c>
      <c r="G56" s="3">
        <v>4</v>
      </c>
      <c r="H56" s="3">
        <v>4</v>
      </c>
      <c r="I56" s="3" t="s">
        <v>12</v>
      </c>
      <c r="J56" s="7" t="s">
        <v>97</v>
      </c>
      <c r="L56" s="51">
        <v>42205</v>
      </c>
      <c r="M56" s="32"/>
      <c r="P56" t="s">
        <v>1601</v>
      </c>
    </row>
    <row r="57" spans="1:16" x14ac:dyDescent="0.35">
      <c r="A57" s="2">
        <v>55</v>
      </c>
      <c r="B57" s="494"/>
      <c r="C57" s="6" t="s">
        <v>93</v>
      </c>
      <c r="D57" s="16" t="s">
        <v>1051</v>
      </c>
      <c r="E57" s="16"/>
      <c r="F57" s="3" t="s">
        <v>1050</v>
      </c>
      <c r="G57" s="3">
        <v>4</v>
      </c>
      <c r="H57" s="3">
        <v>3</v>
      </c>
      <c r="I57" s="3" t="s">
        <v>12</v>
      </c>
      <c r="J57" s="7" t="s">
        <v>97</v>
      </c>
      <c r="L57" s="51">
        <v>42165</v>
      </c>
      <c r="M57" s="32"/>
      <c r="P57" t="s">
        <v>1601</v>
      </c>
    </row>
    <row r="58" spans="1:16" x14ac:dyDescent="0.35">
      <c r="A58" s="2">
        <v>56</v>
      </c>
      <c r="B58" s="494"/>
      <c r="C58" s="6" t="s">
        <v>93</v>
      </c>
      <c r="D58" s="16" t="s">
        <v>1515</v>
      </c>
      <c r="E58" s="16"/>
      <c r="F58" s="3" t="s">
        <v>1052</v>
      </c>
      <c r="G58" s="3">
        <v>5</v>
      </c>
      <c r="H58" s="3">
        <v>4</v>
      </c>
      <c r="I58" s="3" t="s">
        <v>12</v>
      </c>
      <c r="J58" s="7" t="s">
        <v>97</v>
      </c>
      <c r="L58" s="51">
        <v>42165</v>
      </c>
      <c r="M58" s="32"/>
      <c r="P58" t="s">
        <v>1601</v>
      </c>
    </row>
    <row r="59" spans="1:16" x14ac:dyDescent="0.35">
      <c r="A59" s="2">
        <v>57</v>
      </c>
      <c r="B59" s="494"/>
      <c r="C59" s="6" t="s">
        <v>180</v>
      </c>
      <c r="D59" s="16" t="s">
        <v>107</v>
      </c>
      <c r="E59" s="16"/>
      <c r="F59" s="3" t="s">
        <v>108</v>
      </c>
      <c r="G59" s="3">
        <v>5</v>
      </c>
      <c r="H59" s="3">
        <v>4</v>
      </c>
      <c r="I59" s="3" t="s">
        <v>12</v>
      </c>
      <c r="J59" s="7" t="s">
        <v>97</v>
      </c>
      <c r="L59" s="51">
        <v>41532</v>
      </c>
      <c r="M59" s="32"/>
      <c r="P59" t="s">
        <v>1601</v>
      </c>
    </row>
    <row r="60" spans="1:16" x14ac:dyDescent="0.35">
      <c r="A60" s="2">
        <v>58</v>
      </c>
      <c r="B60" s="494"/>
      <c r="C60" s="6" t="s">
        <v>93</v>
      </c>
      <c r="D60" s="16" t="s">
        <v>1028</v>
      </c>
      <c r="E60" s="16"/>
      <c r="F60" s="3" t="s">
        <v>109</v>
      </c>
      <c r="G60" s="3">
        <v>4</v>
      </c>
      <c r="H60" s="3">
        <v>4</v>
      </c>
      <c r="I60" s="3" t="s">
        <v>12</v>
      </c>
      <c r="J60" s="7" t="s">
        <v>97</v>
      </c>
      <c r="L60" s="51">
        <v>42165</v>
      </c>
      <c r="M60" s="32"/>
      <c r="P60" t="s">
        <v>1601</v>
      </c>
    </row>
    <row r="61" spans="1:16" x14ac:dyDescent="0.35">
      <c r="A61" s="2">
        <v>59</v>
      </c>
      <c r="B61" s="494"/>
      <c r="C61" s="6" t="s">
        <v>180</v>
      </c>
      <c r="D61" s="16" t="s">
        <v>110</v>
      </c>
      <c r="E61" s="16"/>
      <c r="F61" s="3" t="s">
        <v>111</v>
      </c>
      <c r="G61" s="3">
        <v>6</v>
      </c>
      <c r="H61" s="3">
        <v>4</v>
      </c>
      <c r="I61" s="3" t="s">
        <v>12</v>
      </c>
      <c r="J61" s="7" t="s">
        <v>97</v>
      </c>
      <c r="L61" s="51">
        <v>42262</v>
      </c>
      <c r="M61" s="32"/>
      <c r="P61" t="s">
        <v>1601</v>
      </c>
    </row>
    <row r="62" spans="1:16" x14ac:dyDescent="0.35">
      <c r="A62" s="2">
        <v>60</v>
      </c>
      <c r="B62" s="494"/>
      <c r="C62" s="6" t="s">
        <v>93</v>
      </c>
      <c r="D62" s="16" t="s">
        <v>1030</v>
      </c>
      <c r="E62" s="16"/>
      <c r="F62" s="3" t="s">
        <v>112</v>
      </c>
      <c r="G62" s="3">
        <v>4</v>
      </c>
      <c r="H62" s="3">
        <v>4</v>
      </c>
      <c r="I62" s="3" t="s">
        <v>12</v>
      </c>
      <c r="J62" s="7" t="s">
        <v>97</v>
      </c>
      <c r="L62" s="51">
        <v>42165</v>
      </c>
      <c r="M62" s="32"/>
      <c r="P62" t="s">
        <v>1601</v>
      </c>
    </row>
    <row r="63" spans="1:16" x14ac:dyDescent="0.35">
      <c r="A63" s="2">
        <v>61</v>
      </c>
      <c r="B63" s="494"/>
      <c r="C63" s="6" t="s">
        <v>180</v>
      </c>
      <c r="D63" s="16" t="s">
        <v>113</v>
      </c>
      <c r="E63" s="16"/>
      <c r="F63" s="3" t="s">
        <v>114</v>
      </c>
      <c r="G63" s="3">
        <v>4</v>
      </c>
      <c r="H63" s="3">
        <v>2</v>
      </c>
      <c r="I63" s="3" t="s">
        <v>12</v>
      </c>
      <c r="J63" s="7" t="s">
        <v>97</v>
      </c>
      <c r="L63" s="51">
        <v>42215</v>
      </c>
      <c r="M63" s="32"/>
      <c r="P63" t="s">
        <v>1601</v>
      </c>
    </row>
    <row r="64" spans="1:16" x14ac:dyDescent="0.35">
      <c r="A64" s="2">
        <v>62</v>
      </c>
      <c r="B64" s="494"/>
      <c r="C64" s="6"/>
      <c r="D64" s="16" t="s">
        <v>115</v>
      </c>
      <c r="E64" s="16"/>
      <c r="F64" s="3" t="s">
        <v>116</v>
      </c>
      <c r="G64" s="3">
        <v>6</v>
      </c>
      <c r="H64" s="3">
        <v>7</v>
      </c>
      <c r="I64" s="3"/>
      <c r="J64" s="7" t="s">
        <v>97</v>
      </c>
      <c r="L64" s="51">
        <v>42165</v>
      </c>
      <c r="M64" s="32"/>
      <c r="P64" t="s">
        <v>1601</v>
      </c>
    </row>
    <row r="65" spans="1:16" x14ac:dyDescent="0.35">
      <c r="A65" s="2">
        <v>63</v>
      </c>
      <c r="B65" s="494"/>
      <c r="C65" s="6" t="s">
        <v>93</v>
      </c>
      <c r="D65" s="16" t="s">
        <v>1029</v>
      </c>
      <c r="E65" s="16"/>
      <c r="F65" s="3" t="s">
        <v>117</v>
      </c>
      <c r="G65" s="3">
        <v>4</v>
      </c>
      <c r="H65" s="3">
        <v>4</v>
      </c>
      <c r="I65" s="3" t="s">
        <v>12</v>
      </c>
      <c r="J65" s="7" t="s">
        <v>97</v>
      </c>
      <c r="L65" s="51">
        <v>42167</v>
      </c>
      <c r="M65" s="32"/>
      <c r="P65" t="s">
        <v>1601</v>
      </c>
    </row>
    <row r="66" spans="1:16" x14ac:dyDescent="0.35">
      <c r="A66" s="2">
        <v>64</v>
      </c>
      <c r="B66" s="494"/>
      <c r="C66" s="6" t="s">
        <v>93</v>
      </c>
      <c r="D66" s="16" t="s">
        <v>1024</v>
      </c>
      <c r="E66" s="16"/>
      <c r="F66" s="3" t="s">
        <v>118</v>
      </c>
      <c r="G66" s="3">
        <v>4</v>
      </c>
      <c r="H66" s="3">
        <v>3</v>
      </c>
      <c r="I66" s="3" t="s">
        <v>12</v>
      </c>
      <c r="J66" s="7" t="s">
        <v>97</v>
      </c>
      <c r="L66" s="51">
        <v>42174</v>
      </c>
      <c r="M66" s="32"/>
      <c r="P66" t="s">
        <v>1601</v>
      </c>
    </row>
    <row r="67" spans="1:16" x14ac:dyDescent="0.35">
      <c r="A67" s="2">
        <v>65</v>
      </c>
      <c r="B67" s="494"/>
      <c r="C67" s="6" t="s">
        <v>93</v>
      </c>
      <c r="D67" s="16" t="s">
        <v>1025</v>
      </c>
      <c r="E67" s="16"/>
      <c r="F67" s="3" t="s">
        <v>119</v>
      </c>
      <c r="G67" s="3">
        <v>5</v>
      </c>
      <c r="H67" s="3">
        <v>4</v>
      </c>
      <c r="I67" s="3" t="s">
        <v>12</v>
      </c>
      <c r="J67" s="7" t="s">
        <v>97</v>
      </c>
      <c r="L67" s="51">
        <v>42165</v>
      </c>
      <c r="P67" t="s">
        <v>1601</v>
      </c>
    </row>
    <row r="68" spans="1:16" x14ac:dyDescent="0.35">
      <c r="A68" s="2">
        <v>66</v>
      </c>
      <c r="B68" s="494"/>
      <c r="C68" s="6" t="s">
        <v>93</v>
      </c>
      <c r="D68" s="16" t="s">
        <v>1026</v>
      </c>
      <c r="E68" s="16"/>
      <c r="F68" s="3" t="s">
        <v>120</v>
      </c>
      <c r="G68" s="3">
        <v>6</v>
      </c>
      <c r="H68" s="3">
        <v>5</v>
      </c>
      <c r="I68" s="3" t="s">
        <v>12</v>
      </c>
      <c r="J68" s="7" t="s">
        <v>97</v>
      </c>
      <c r="L68" s="51">
        <v>42167</v>
      </c>
      <c r="P68" t="s">
        <v>1601</v>
      </c>
    </row>
    <row r="69" spans="1:16" x14ac:dyDescent="0.35">
      <c r="A69" s="2">
        <v>67</v>
      </c>
      <c r="B69" s="494"/>
      <c r="C69" s="6" t="s">
        <v>93</v>
      </c>
      <c r="D69" s="16" t="s">
        <v>1027</v>
      </c>
      <c r="E69" s="16"/>
      <c r="F69" s="3" t="s">
        <v>121</v>
      </c>
      <c r="G69" s="3">
        <v>9</v>
      </c>
      <c r="H69" s="3">
        <v>6</v>
      </c>
      <c r="I69" s="3" t="s">
        <v>12</v>
      </c>
      <c r="J69" s="7" t="s">
        <v>97</v>
      </c>
      <c r="L69" s="51">
        <v>42167</v>
      </c>
      <c r="P69" t="s">
        <v>1601</v>
      </c>
    </row>
    <row r="70" spans="1:16" x14ac:dyDescent="0.35">
      <c r="A70" s="2">
        <v>68</v>
      </c>
      <c r="B70" s="494"/>
      <c r="C70" s="6" t="s">
        <v>93</v>
      </c>
      <c r="D70" s="16" t="s">
        <v>122</v>
      </c>
      <c r="E70" s="16"/>
      <c r="F70" s="3" t="s">
        <v>123</v>
      </c>
      <c r="G70" s="3">
        <v>5</v>
      </c>
      <c r="H70" s="3">
        <v>7</v>
      </c>
      <c r="I70" s="3" t="s">
        <v>12</v>
      </c>
      <c r="J70" s="7" t="s">
        <v>97</v>
      </c>
      <c r="L70" s="51">
        <v>42204</v>
      </c>
      <c r="P70" t="s">
        <v>1601</v>
      </c>
    </row>
    <row r="71" spans="1:16" x14ac:dyDescent="0.35">
      <c r="A71" s="2">
        <v>69</v>
      </c>
      <c r="B71" s="494"/>
      <c r="C71" s="6" t="s">
        <v>93</v>
      </c>
      <c r="D71" s="16" t="s">
        <v>124</v>
      </c>
      <c r="E71" s="16"/>
      <c r="F71" s="3" t="s">
        <v>125</v>
      </c>
      <c r="G71" s="3">
        <v>4</v>
      </c>
      <c r="H71" s="3">
        <v>4</v>
      </c>
      <c r="I71" s="3" t="s">
        <v>12</v>
      </c>
      <c r="J71" s="7" t="s">
        <v>97</v>
      </c>
      <c r="L71" s="51">
        <v>41487</v>
      </c>
      <c r="P71" t="s">
        <v>1601</v>
      </c>
    </row>
    <row r="72" spans="1:16" x14ac:dyDescent="0.35">
      <c r="A72" s="2">
        <v>70</v>
      </c>
      <c r="B72" s="494"/>
      <c r="C72" s="6" t="s">
        <v>180</v>
      </c>
      <c r="D72" s="16" t="s">
        <v>126</v>
      </c>
      <c r="E72" s="16"/>
      <c r="F72" s="3" t="s">
        <v>127</v>
      </c>
      <c r="G72" s="3">
        <v>6</v>
      </c>
      <c r="H72" s="3">
        <v>3</v>
      </c>
      <c r="I72" s="3" t="s">
        <v>12</v>
      </c>
      <c r="J72" s="7" t="s">
        <v>97</v>
      </c>
      <c r="L72" s="51">
        <v>42215</v>
      </c>
      <c r="P72" t="s">
        <v>1601</v>
      </c>
    </row>
    <row r="73" spans="1:16" x14ac:dyDescent="0.35">
      <c r="A73" s="2">
        <v>71</v>
      </c>
      <c r="B73" s="494"/>
      <c r="C73" s="6" t="s">
        <v>180</v>
      </c>
      <c r="D73" s="16" t="s">
        <v>128</v>
      </c>
      <c r="E73" s="16"/>
      <c r="F73" s="3" t="s">
        <v>129</v>
      </c>
      <c r="G73" s="3">
        <v>6</v>
      </c>
      <c r="H73" s="3">
        <v>4</v>
      </c>
      <c r="I73" s="3" t="s">
        <v>12</v>
      </c>
      <c r="J73" s="7" t="s">
        <v>97</v>
      </c>
      <c r="L73" s="51">
        <v>42215</v>
      </c>
      <c r="P73" t="s">
        <v>1601</v>
      </c>
    </row>
    <row r="74" spans="1:16" x14ac:dyDescent="0.35">
      <c r="A74" s="2">
        <v>72</v>
      </c>
      <c r="B74" s="494"/>
      <c r="C74" s="6" t="s">
        <v>93</v>
      </c>
      <c r="D74" s="16" t="s">
        <v>130</v>
      </c>
      <c r="E74" s="16"/>
      <c r="F74" s="3" t="s">
        <v>131</v>
      </c>
      <c r="G74" s="3">
        <v>4</v>
      </c>
      <c r="H74" s="3">
        <v>4</v>
      </c>
      <c r="I74" s="3" t="s">
        <v>12</v>
      </c>
      <c r="J74" s="7" t="s">
        <v>97</v>
      </c>
      <c r="L74" s="51">
        <v>42217</v>
      </c>
      <c r="P74" t="s">
        <v>1601</v>
      </c>
    </row>
    <row r="75" spans="1:16" x14ac:dyDescent="0.35">
      <c r="A75" s="2">
        <v>73</v>
      </c>
      <c r="B75" s="494"/>
      <c r="C75" s="6" t="s">
        <v>93</v>
      </c>
      <c r="D75" s="16" t="s">
        <v>132</v>
      </c>
      <c r="E75" s="16"/>
      <c r="F75" s="3" t="s">
        <v>133</v>
      </c>
      <c r="G75" s="3">
        <v>4</v>
      </c>
      <c r="H75" s="3">
        <v>5</v>
      </c>
      <c r="I75" s="3" t="s">
        <v>12</v>
      </c>
      <c r="J75" s="7" t="s">
        <v>97</v>
      </c>
      <c r="L75" s="51">
        <v>42205</v>
      </c>
      <c r="P75" t="s">
        <v>1601</v>
      </c>
    </row>
    <row r="76" spans="1:16" ht="29" x14ac:dyDescent="0.35">
      <c r="A76" s="2">
        <v>74</v>
      </c>
      <c r="B76" s="494"/>
      <c r="C76" s="6" t="s">
        <v>1046</v>
      </c>
      <c r="D76" s="16" t="s">
        <v>134</v>
      </c>
      <c r="E76" s="16"/>
      <c r="F76" s="3" t="s">
        <v>135</v>
      </c>
      <c r="G76" s="3">
        <v>5</v>
      </c>
      <c r="H76" s="3">
        <v>3</v>
      </c>
      <c r="I76" s="3" t="s">
        <v>12</v>
      </c>
      <c r="J76" s="7" t="s">
        <v>97</v>
      </c>
      <c r="L76" s="51">
        <v>42215</v>
      </c>
      <c r="P76" t="s">
        <v>1601</v>
      </c>
    </row>
    <row r="77" spans="1:16" ht="29" x14ac:dyDescent="0.35">
      <c r="A77" s="2">
        <v>75</v>
      </c>
      <c r="B77" s="494"/>
      <c r="C77" s="6" t="s">
        <v>1046</v>
      </c>
      <c r="D77" s="16" t="s">
        <v>136</v>
      </c>
      <c r="E77" s="16"/>
      <c r="F77" s="3" t="s">
        <v>133</v>
      </c>
      <c r="G77" s="3">
        <v>5</v>
      </c>
      <c r="H77" s="3">
        <v>4</v>
      </c>
      <c r="I77" s="3" t="s">
        <v>12</v>
      </c>
      <c r="J77" s="7" t="s">
        <v>97</v>
      </c>
      <c r="L77" s="51">
        <v>42200</v>
      </c>
      <c r="P77" t="s">
        <v>1601</v>
      </c>
    </row>
    <row r="78" spans="1:16" x14ac:dyDescent="0.35">
      <c r="A78" s="2">
        <v>76</v>
      </c>
      <c r="B78" s="494"/>
      <c r="C78" s="6" t="s">
        <v>149</v>
      </c>
      <c r="D78" s="16" t="s">
        <v>137</v>
      </c>
      <c r="E78" s="16"/>
      <c r="F78" s="3" t="s">
        <v>138</v>
      </c>
      <c r="G78" s="3">
        <v>5</v>
      </c>
      <c r="H78" s="3">
        <v>4</v>
      </c>
      <c r="I78" s="3" t="s">
        <v>12</v>
      </c>
      <c r="J78" s="7" t="s">
        <v>97</v>
      </c>
      <c r="L78" s="51">
        <v>42208</v>
      </c>
      <c r="P78" t="s">
        <v>1601</v>
      </c>
    </row>
    <row r="79" spans="1:16" x14ac:dyDescent="0.35">
      <c r="A79" s="2">
        <v>77</v>
      </c>
      <c r="B79" s="494"/>
      <c r="C79" s="6" t="s">
        <v>149</v>
      </c>
      <c r="D79" s="16" t="s">
        <v>139</v>
      </c>
      <c r="E79" s="16"/>
      <c r="F79" s="3" t="s">
        <v>140</v>
      </c>
      <c r="G79" s="3">
        <v>6</v>
      </c>
      <c r="H79" s="3">
        <v>7</v>
      </c>
      <c r="I79" s="3" t="s">
        <v>12</v>
      </c>
      <c r="J79" s="7" t="s">
        <v>97</v>
      </c>
      <c r="L79" s="51">
        <v>42165</v>
      </c>
      <c r="P79" t="s">
        <v>1601</v>
      </c>
    </row>
    <row r="80" spans="1:16" ht="29" x14ac:dyDescent="0.35">
      <c r="A80" s="2">
        <v>78</v>
      </c>
      <c r="B80" s="494"/>
      <c r="C80" s="6" t="s">
        <v>1046</v>
      </c>
      <c r="D80" s="16" t="s">
        <v>141</v>
      </c>
      <c r="E80" s="16"/>
      <c r="F80" s="3" t="s">
        <v>142</v>
      </c>
      <c r="G80" s="3">
        <v>4</v>
      </c>
      <c r="H80" s="3">
        <v>2</v>
      </c>
      <c r="I80" s="3" t="s">
        <v>12</v>
      </c>
      <c r="J80" s="7" t="s">
        <v>97</v>
      </c>
      <c r="L80" s="51">
        <v>42215</v>
      </c>
      <c r="P80" t="s">
        <v>1601</v>
      </c>
    </row>
    <row r="81" spans="1:16" x14ac:dyDescent="0.35">
      <c r="A81" s="2">
        <v>79</v>
      </c>
      <c r="B81" s="494"/>
      <c r="C81" s="6" t="s">
        <v>180</v>
      </c>
      <c r="D81" s="16" t="s">
        <v>143</v>
      </c>
      <c r="E81" s="16"/>
      <c r="F81" s="3" t="s">
        <v>144</v>
      </c>
      <c r="G81" s="3">
        <v>3</v>
      </c>
      <c r="H81" s="3">
        <v>3</v>
      </c>
      <c r="I81" s="3" t="s">
        <v>12</v>
      </c>
      <c r="J81" s="7" t="s">
        <v>97</v>
      </c>
      <c r="L81" s="52">
        <v>42277</v>
      </c>
      <c r="P81" t="s">
        <v>1601</v>
      </c>
    </row>
    <row r="82" spans="1:16" x14ac:dyDescent="0.35">
      <c r="A82" s="2">
        <v>80</v>
      </c>
      <c r="B82" s="494"/>
      <c r="C82" s="6" t="s">
        <v>1117</v>
      </c>
      <c r="D82" s="16" t="s">
        <v>145</v>
      </c>
      <c r="E82" s="16"/>
      <c r="F82" s="3" t="s">
        <v>146</v>
      </c>
      <c r="G82" s="3">
        <v>3</v>
      </c>
      <c r="H82" s="3">
        <v>4</v>
      </c>
      <c r="I82" s="3" t="s">
        <v>12</v>
      </c>
      <c r="J82" s="7" t="s">
        <v>97</v>
      </c>
      <c r="L82" s="51">
        <v>42277</v>
      </c>
      <c r="P82" t="s">
        <v>1601</v>
      </c>
    </row>
    <row r="83" spans="1:16" x14ac:dyDescent="0.35">
      <c r="A83" s="2">
        <v>81</v>
      </c>
      <c r="B83" s="494"/>
      <c r="C83" s="6" t="s">
        <v>149</v>
      </c>
      <c r="D83" s="16" t="s">
        <v>147</v>
      </c>
      <c r="E83" s="16"/>
      <c r="F83" s="3" t="s">
        <v>148</v>
      </c>
      <c r="G83" s="3">
        <v>5</v>
      </c>
      <c r="H83" s="3">
        <v>5</v>
      </c>
      <c r="I83" s="3" t="s">
        <v>12</v>
      </c>
      <c r="J83" s="7" t="s">
        <v>97</v>
      </c>
      <c r="L83" s="51">
        <v>42165</v>
      </c>
      <c r="P83" t="s">
        <v>1601</v>
      </c>
    </row>
    <row r="84" spans="1:16" x14ac:dyDescent="0.35">
      <c r="A84" s="2">
        <v>82</v>
      </c>
      <c r="B84" s="494"/>
      <c r="C84" s="6" t="s">
        <v>180</v>
      </c>
      <c r="D84" s="16" t="s">
        <v>150</v>
      </c>
      <c r="E84" s="16"/>
      <c r="F84" s="3" t="s">
        <v>151</v>
      </c>
      <c r="G84" s="3">
        <v>6</v>
      </c>
      <c r="H84" s="3">
        <v>4</v>
      </c>
      <c r="I84" s="3" t="s">
        <v>12</v>
      </c>
      <c r="J84" s="7" t="s">
        <v>97</v>
      </c>
      <c r="L84" s="51">
        <v>42307</v>
      </c>
      <c r="P84" t="s">
        <v>1601</v>
      </c>
    </row>
    <row r="85" spans="1:16" ht="29" x14ac:dyDescent="0.35">
      <c r="A85" s="2">
        <v>83</v>
      </c>
      <c r="B85" s="494"/>
      <c r="C85" s="6" t="s">
        <v>1046</v>
      </c>
      <c r="D85" s="16" t="s">
        <v>152</v>
      </c>
      <c r="E85" s="16"/>
      <c r="F85" s="3" t="s">
        <v>153</v>
      </c>
      <c r="G85" s="3">
        <v>3</v>
      </c>
      <c r="H85" s="3">
        <v>5</v>
      </c>
      <c r="I85" s="3" t="s">
        <v>12</v>
      </c>
      <c r="J85" s="7" t="s">
        <v>97</v>
      </c>
      <c r="L85" s="51">
        <v>42215</v>
      </c>
      <c r="P85" t="s">
        <v>1601</v>
      </c>
    </row>
    <row r="86" spans="1:16" x14ac:dyDescent="0.35">
      <c r="A86" s="2">
        <v>84</v>
      </c>
      <c r="B86" s="494"/>
      <c r="C86" s="6" t="s">
        <v>180</v>
      </c>
      <c r="D86" s="16" t="s">
        <v>154</v>
      </c>
      <c r="E86" s="16"/>
      <c r="F86" s="3" t="s">
        <v>155</v>
      </c>
      <c r="G86" s="3">
        <v>6</v>
      </c>
      <c r="H86" s="3">
        <v>2</v>
      </c>
      <c r="I86" s="3" t="s">
        <v>12</v>
      </c>
      <c r="J86" s="7" t="s">
        <v>97</v>
      </c>
      <c r="L86" s="51">
        <v>42215</v>
      </c>
      <c r="P86" t="s">
        <v>1601</v>
      </c>
    </row>
    <row r="87" spans="1:16" ht="29" x14ac:dyDescent="0.35">
      <c r="A87" s="2">
        <v>85</v>
      </c>
      <c r="B87" s="494"/>
      <c r="C87" s="6" t="s">
        <v>1112</v>
      </c>
      <c r="D87" s="16" t="s">
        <v>156</v>
      </c>
      <c r="E87" s="16"/>
      <c r="F87" s="3" t="s">
        <v>157</v>
      </c>
      <c r="G87" s="3">
        <v>2</v>
      </c>
      <c r="H87" s="3">
        <v>2</v>
      </c>
      <c r="I87" s="3" t="s">
        <v>12</v>
      </c>
      <c r="J87" s="7" t="s">
        <v>97</v>
      </c>
      <c r="L87" s="51">
        <v>42215</v>
      </c>
      <c r="P87" t="s">
        <v>1601</v>
      </c>
    </row>
    <row r="88" spans="1:16" x14ac:dyDescent="0.35">
      <c r="A88" s="2">
        <v>86</v>
      </c>
      <c r="B88" s="494"/>
      <c r="C88" s="6" t="s">
        <v>180</v>
      </c>
      <c r="D88" s="16" t="s">
        <v>158</v>
      </c>
      <c r="E88" s="16"/>
      <c r="F88" s="3" t="s">
        <v>159</v>
      </c>
      <c r="G88" s="3">
        <v>6</v>
      </c>
      <c r="H88" s="3">
        <v>4</v>
      </c>
      <c r="I88" s="3" t="s">
        <v>12</v>
      </c>
      <c r="J88" s="7" t="s">
        <v>97</v>
      </c>
      <c r="L88" s="51">
        <v>42287</v>
      </c>
      <c r="P88" t="s">
        <v>1601</v>
      </c>
    </row>
    <row r="89" spans="1:16" x14ac:dyDescent="0.35">
      <c r="A89" s="2">
        <v>87</v>
      </c>
      <c r="B89" s="494"/>
      <c r="C89" s="6" t="s">
        <v>149</v>
      </c>
      <c r="D89" s="16" t="s">
        <v>160</v>
      </c>
      <c r="E89" s="16"/>
      <c r="F89" s="3" t="s">
        <v>1047</v>
      </c>
      <c r="G89" s="3">
        <v>4</v>
      </c>
      <c r="H89" s="3">
        <v>6</v>
      </c>
      <c r="I89" s="3" t="s">
        <v>12</v>
      </c>
      <c r="J89" s="7" t="s">
        <v>97</v>
      </c>
      <c r="L89" s="51">
        <v>42165</v>
      </c>
      <c r="P89" t="s">
        <v>1601</v>
      </c>
    </row>
    <row r="90" spans="1:16" x14ac:dyDescent="0.35">
      <c r="A90" s="2">
        <v>88</v>
      </c>
      <c r="B90" s="494"/>
      <c r="C90" s="6" t="s">
        <v>180</v>
      </c>
      <c r="D90" s="16" t="s">
        <v>161</v>
      </c>
      <c r="E90" s="16"/>
      <c r="F90" s="3" t="s">
        <v>1099</v>
      </c>
      <c r="G90" s="3">
        <v>5</v>
      </c>
      <c r="H90" s="3">
        <v>5</v>
      </c>
      <c r="I90" s="3" t="s">
        <v>12</v>
      </c>
      <c r="J90" s="7" t="s">
        <v>97</v>
      </c>
      <c r="L90" s="51">
        <v>42277</v>
      </c>
      <c r="P90" t="s">
        <v>1601</v>
      </c>
    </row>
    <row r="91" spans="1:16" x14ac:dyDescent="0.35">
      <c r="A91" s="2">
        <v>89</v>
      </c>
      <c r="B91" s="494"/>
      <c r="C91" s="6" t="s">
        <v>180</v>
      </c>
      <c r="D91" s="16" t="s">
        <v>162</v>
      </c>
      <c r="E91" s="16"/>
      <c r="F91" s="3" t="s">
        <v>1098</v>
      </c>
      <c r="G91" s="3">
        <v>5</v>
      </c>
      <c r="H91" s="3">
        <v>6</v>
      </c>
      <c r="I91" s="3" t="s">
        <v>12</v>
      </c>
      <c r="J91" s="7" t="s">
        <v>97</v>
      </c>
      <c r="L91" s="51">
        <v>42277</v>
      </c>
      <c r="P91" t="s">
        <v>1601</v>
      </c>
    </row>
    <row r="92" spans="1:16" x14ac:dyDescent="0.35">
      <c r="A92" s="2">
        <v>90</v>
      </c>
      <c r="B92" s="494"/>
      <c r="C92" s="6" t="s">
        <v>1044</v>
      </c>
      <c r="D92" s="16" t="s">
        <v>163</v>
      </c>
      <c r="E92" s="16"/>
      <c r="F92" s="3" t="s">
        <v>1045</v>
      </c>
      <c r="G92" s="3">
        <v>4</v>
      </c>
      <c r="H92" s="3">
        <v>4</v>
      </c>
      <c r="I92" s="3" t="s">
        <v>12</v>
      </c>
      <c r="J92" s="7" t="s">
        <v>97</v>
      </c>
      <c r="L92" s="51">
        <v>42205</v>
      </c>
      <c r="P92" t="s">
        <v>1601</v>
      </c>
    </row>
    <row r="93" spans="1:16" x14ac:dyDescent="0.35">
      <c r="A93" s="2">
        <v>91</v>
      </c>
      <c r="B93" s="494"/>
      <c r="C93" s="6" t="s">
        <v>180</v>
      </c>
      <c r="D93" s="16" t="s">
        <v>164</v>
      </c>
      <c r="E93" s="16"/>
      <c r="F93" s="3" t="s">
        <v>165</v>
      </c>
      <c r="G93" s="3">
        <v>2</v>
      </c>
      <c r="H93" s="3">
        <v>1</v>
      </c>
      <c r="I93" s="3" t="s">
        <v>12</v>
      </c>
      <c r="J93" s="7" t="s">
        <v>97</v>
      </c>
      <c r="L93" s="51">
        <v>42215</v>
      </c>
      <c r="P93" t="s">
        <v>1601</v>
      </c>
    </row>
    <row r="94" spans="1:16" x14ac:dyDescent="0.35">
      <c r="A94" s="2">
        <v>92</v>
      </c>
      <c r="B94" s="494"/>
      <c r="C94" s="6" t="s">
        <v>180</v>
      </c>
      <c r="D94" s="16" t="s">
        <v>166</v>
      </c>
      <c r="E94" s="16"/>
      <c r="F94" s="3" t="s">
        <v>167</v>
      </c>
      <c r="G94" s="3">
        <v>3</v>
      </c>
      <c r="H94" s="3">
        <v>2</v>
      </c>
      <c r="I94" s="3" t="s">
        <v>12</v>
      </c>
      <c r="J94" s="7" t="s">
        <v>97</v>
      </c>
      <c r="L94" s="51">
        <v>42215</v>
      </c>
      <c r="P94" t="s">
        <v>1601</v>
      </c>
    </row>
    <row r="95" spans="1:16" x14ac:dyDescent="0.35">
      <c r="A95" s="2">
        <v>93</v>
      </c>
      <c r="B95" s="494"/>
      <c r="C95" s="6" t="s">
        <v>180</v>
      </c>
      <c r="D95" s="16" t="s">
        <v>168</v>
      </c>
      <c r="E95" s="16"/>
      <c r="F95" s="3" t="s">
        <v>169</v>
      </c>
      <c r="G95" s="3">
        <v>4</v>
      </c>
      <c r="H95" s="3">
        <v>3</v>
      </c>
      <c r="I95" s="3" t="s">
        <v>12</v>
      </c>
      <c r="J95" s="7" t="s">
        <v>97</v>
      </c>
      <c r="L95" s="51">
        <v>42215</v>
      </c>
      <c r="P95" t="s">
        <v>1601</v>
      </c>
    </row>
    <row r="96" spans="1:16" x14ac:dyDescent="0.35">
      <c r="A96" s="2">
        <v>94</v>
      </c>
      <c r="B96" s="494"/>
      <c r="C96" s="6" t="s">
        <v>180</v>
      </c>
      <c r="D96" s="16" t="s">
        <v>170</v>
      </c>
      <c r="E96" s="16"/>
      <c r="F96" s="3" t="s">
        <v>171</v>
      </c>
      <c r="G96" s="3">
        <v>5</v>
      </c>
      <c r="H96" s="3">
        <v>4</v>
      </c>
      <c r="I96" s="3" t="s">
        <v>12</v>
      </c>
      <c r="J96" s="7" t="s">
        <v>97</v>
      </c>
      <c r="L96" s="51">
        <v>42215</v>
      </c>
      <c r="M96" s="50" t="s">
        <v>1082</v>
      </c>
      <c r="P96" t="s">
        <v>1601</v>
      </c>
    </row>
    <row r="97" spans="1:16" x14ac:dyDescent="0.35">
      <c r="A97" s="2">
        <v>95</v>
      </c>
      <c r="B97" s="494"/>
      <c r="C97" s="6" t="s">
        <v>93</v>
      </c>
      <c r="D97" s="16" t="s">
        <v>545</v>
      </c>
      <c r="E97" s="16"/>
      <c r="F97" s="3" t="s">
        <v>1077</v>
      </c>
      <c r="G97" s="3">
        <v>4</v>
      </c>
      <c r="H97" s="3">
        <v>4</v>
      </c>
      <c r="I97" s="3" t="s">
        <v>12</v>
      </c>
      <c r="J97" s="7" t="s">
        <v>97</v>
      </c>
      <c r="L97" s="51">
        <v>42165</v>
      </c>
      <c r="P97" t="s">
        <v>1601</v>
      </c>
    </row>
    <row r="98" spans="1:16" x14ac:dyDescent="0.35">
      <c r="A98" s="2">
        <v>96</v>
      </c>
      <c r="B98" s="494"/>
      <c r="C98" s="6" t="s">
        <v>180</v>
      </c>
      <c r="D98" s="16" t="s">
        <v>172</v>
      </c>
      <c r="E98" s="16"/>
      <c r="F98" s="3" t="s">
        <v>1101</v>
      </c>
      <c r="G98" s="3">
        <v>4</v>
      </c>
      <c r="H98" s="3">
        <v>4</v>
      </c>
      <c r="I98" s="3" t="s">
        <v>12</v>
      </c>
      <c r="J98" s="7" t="s">
        <v>97</v>
      </c>
      <c r="L98" s="51">
        <v>42277</v>
      </c>
      <c r="P98" t="s">
        <v>1601</v>
      </c>
    </row>
    <row r="99" spans="1:16" x14ac:dyDescent="0.35">
      <c r="A99" s="2">
        <v>97</v>
      </c>
      <c r="B99" s="494"/>
      <c r="C99" s="6" t="s">
        <v>180</v>
      </c>
      <c r="D99" s="16" t="s">
        <v>173</v>
      </c>
      <c r="E99" s="16"/>
      <c r="F99" s="3" t="s">
        <v>1090</v>
      </c>
      <c r="G99" s="3">
        <v>4</v>
      </c>
      <c r="H99" s="3">
        <v>4</v>
      </c>
      <c r="I99" s="3" t="s">
        <v>12</v>
      </c>
      <c r="J99" s="7" t="s">
        <v>97</v>
      </c>
      <c r="L99" s="51">
        <v>42277</v>
      </c>
      <c r="P99" t="s">
        <v>1601</v>
      </c>
    </row>
    <row r="100" spans="1:16" x14ac:dyDescent="0.35">
      <c r="A100" s="2">
        <v>98</v>
      </c>
      <c r="B100" s="494"/>
      <c r="C100" s="6" t="s">
        <v>180</v>
      </c>
      <c r="D100" s="16" t="s">
        <v>174</v>
      </c>
      <c r="E100" s="16"/>
      <c r="F100" s="3" t="s">
        <v>1083</v>
      </c>
      <c r="G100" s="3">
        <v>4</v>
      </c>
      <c r="H100" s="3">
        <v>6</v>
      </c>
      <c r="I100" s="3" t="s">
        <v>12</v>
      </c>
      <c r="J100" s="7" t="s">
        <v>97</v>
      </c>
      <c r="L100" s="51">
        <v>42215</v>
      </c>
      <c r="P100" t="s">
        <v>1601</v>
      </c>
    </row>
    <row r="101" spans="1:16" x14ac:dyDescent="0.35">
      <c r="A101" s="2">
        <v>99</v>
      </c>
      <c r="B101" s="494"/>
      <c r="C101" s="6" t="s">
        <v>180</v>
      </c>
      <c r="D101" s="16" t="s">
        <v>175</v>
      </c>
      <c r="E101" s="16"/>
      <c r="F101" s="3" t="s">
        <v>1100</v>
      </c>
      <c r="G101" s="3">
        <v>3</v>
      </c>
      <c r="H101" s="3">
        <v>6</v>
      </c>
      <c r="I101" s="3" t="s">
        <v>12</v>
      </c>
      <c r="J101" s="7" t="s">
        <v>97</v>
      </c>
      <c r="L101" s="51">
        <v>42277</v>
      </c>
      <c r="P101" t="s">
        <v>1601</v>
      </c>
    </row>
    <row r="102" spans="1:16" x14ac:dyDescent="0.35">
      <c r="A102" s="2">
        <v>100</v>
      </c>
      <c r="B102" s="494"/>
      <c r="C102" s="6" t="s">
        <v>180</v>
      </c>
      <c r="D102" s="16" t="s">
        <v>176</v>
      </c>
      <c r="E102" s="16"/>
      <c r="F102" s="3" t="s">
        <v>1121</v>
      </c>
      <c r="G102" s="3">
        <v>4</v>
      </c>
      <c r="H102" s="3">
        <v>7</v>
      </c>
      <c r="I102" s="3" t="s">
        <v>12</v>
      </c>
      <c r="J102" s="7" t="s">
        <v>97</v>
      </c>
      <c r="L102" s="51">
        <v>42215</v>
      </c>
      <c r="P102" t="s">
        <v>1601</v>
      </c>
    </row>
    <row r="103" spans="1:16" x14ac:dyDescent="0.35">
      <c r="A103" s="2">
        <v>101</v>
      </c>
      <c r="B103" s="494"/>
      <c r="C103" s="6" t="s">
        <v>1117</v>
      </c>
      <c r="D103" s="16" t="s">
        <v>177</v>
      </c>
      <c r="E103" s="16"/>
      <c r="F103" s="3" t="s">
        <v>1118</v>
      </c>
      <c r="G103" s="3">
        <v>3</v>
      </c>
      <c r="H103" s="3">
        <v>5</v>
      </c>
      <c r="I103" s="3" t="s">
        <v>12</v>
      </c>
      <c r="J103" s="7" t="s">
        <v>97</v>
      </c>
      <c r="L103" s="51">
        <v>42277</v>
      </c>
      <c r="P103" t="s">
        <v>1601</v>
      </c>
    </row>
    <row r="104" spans="1:16" x14ac:dyDescent="0.35">
      <c r="A104" s="2">
        <v>102</v>
      </c>
      <c r="B104" s="494"/>
      <c r="C104" s="6" t="s">
        <v>1117</v>
      </c>
      <c r="D104" s="16" t="s">
        <v>178</v>
      </c>
      <c r="E104" s="16"/>
      <c r="F104" s="3" t="s">
        <v>1120</v>
      </c>
      <c r="G104" s="3">
        <v>3</v>
      </c>
      <c r="H104" s="3">
        <v>7</v>
      </c>
      <c r="I104" s="3" t="s">
        <v>12</v>
      </c>
      <c r="J104" s="7" t="s">
        <v>97</v>
      </c>
      <c r="L104" s="51">
        <v>42277</v>
      </c>
      <c r="P104" t="s">
        <v>1601</v>
      </c>
    </row>
    <row r="105" spans="1:16" x14ac:dyDescent="0.35">
      <c r="A105" s="2">
        <v>103</v>
      </c>
      <c r="B105" s="494"/>
      <c r="C105" s="6" t="s">
        <v>180</v>
      </c>
      <c r="D105" s="16" t="s">
        <v>179</v>
      </c>
      <c r="E105" s="16"/>
      <c r="F105" s="3" t="s">
        <v>1093</v>
      </c>
      <c r="G105" s="3">
        <v>6</v>
      </c>
      <c r="H105" s="3">
        <v>6</v>
      </c>
      <c r="I105" s="3" t="s">
        <v>12</v>
      </c>
      <c r="J105" s="7" t="s">
        <v>97</v>
      </c>
      <c r="L105" s="51">
        <v>42215</v>
      </c>
      <c r="P105" t="s">
        <v>1601</v>
      </c>
    </row>
    <row r="106" spans="1:16" x14ac:dyDescent="0.35">
      <c r="A106" s="2">
        <v>104</v>
      </c>
      <c r="B106" s="494"/>
      <c r="C106" s="6" t="s">
        <v>180</v>
      </c>
      <c r="D106" s="16" t="s">
        <v>181</v>
      </c>
      <c r="E106" s="16"/>
      <c r="F106" s="3" t="s">
        <v>1094</v>
      </c>
      <c r="G106" s="3">
        <v>3</v>
      </c>
      <c r="H106" s="3">
        <v>6</v>
      </c>
      <c r="I106" s="3" t="s">
        <v>12</v>
      </c>
      <c r="J106" s="7" t="s">
        <v>97</v>
      </c>
      <c r="L106" s="51">
        <v>42277</v>
      </c>
      <c r="P106" t="s">
        <v>1601</v>
      </c>
    </row>
    <row r="107" spans="1:16" x14ac:dyDescent="0.35">
      <c r="A107" s="2">
        <v>105</v>
      </c>
      <c r="B107" s="494"/>
      <c r="C107" s="6" t="s">
        <v>180</v>
      </c>
      <c r="D107" s="16" t="s">
        <v>182</v>
      </c>
      <c r="E107" s="16"/>
      <c r="F107" s="3" t="s">
        <v>1095</v>
      </c>
      <c r="G107" s="3">
        <v>5</v>
      </c>
      <c r="H107" s="3">
        <v>6</v>
      </c>
      <c r="I107" s="3" t="s">
        <v>12</v>
      </c>
      <c r="J107" s="7" t="s">
        <v>97</v>
      </c>
      <c r="L107" s="51">
        <v>42215</v>
      </c>
      <c r="P107" t="s">
        <v>1601</v>
      </c>
    </row>
    <row r="108" spans="1:16" x14ac:dyDescent="0.35">
      <c r="A108" s="2">
        <v>106</v>
      </c>
      <c r="B108" s="494"/>
      <c r="C108" s="6" t="s">
        <v>180</v>
      </c>
      <c r="D108" s="16" t="s">
        <v>183</v>
      </c>
      <c r="E108" s="16"/>
      <c r="F108" s="3" t="s">
        <v>1091</v>
      </c>
      <c r="G108" s="3">
        <v>5</v>
      </c>
      <c r="H108" s="3">
        <v>7</v>
      </c>
      <c r="I108" s="3" t="s">
        <v>12</v>
      </c>
      <c r="J108" s="7" t="s">
        <v>97</v>
      </c>
      <c r="L108" s="51">
        <v>42277</v>
      </c>
      <c r="P108" t="s">
        <v>1601</v>
      </c>
    </row>
    <row r="109" spans="1:16" x14ac:dyDescent="0.35">
      <c r="A109" s="2">
        <v>107</v>
      </c>
      <c r="B109" s="494"/>
      <c r="C109" s="6" t="s">
        <v>1117</v>
      </c>
      <c r="D109" s="16" t="s">
        <v>184</v>
      </c>
      <c r="E109" s="16"/>
      <c r="F109" s="3" t="s">
        <v>1119</v>
      </c>
      <c r="G109" s="3">
        <v>3</v>
      </c>
      <c r="H109" s="3">
        <v>7</v>
      </c>
      <c r="I109" s="3" t="s">
        <v>12</v>
      </c>
      <c r="J109" s="7" t="s">
        <v>97</v>
      </c>
      <c r="L109" s="51">
        <v>42307</v>
      </c>
      <c r="P109" t="s">
        <v>1601</v>
      </c>
    </row>
    <row r="110" spans="1:16" x14ac:dyDescent="0.35">
      <c r="A110" s="2">
        <v>108</v>
      </c>
      <c r="B110" s="494"/>
      <c r="C110" s="6" t="s">
        <v>180</v>
      </c>
      <c r="D110" s="16" t="s">
        <v>185</v>
      </c>
      <c r="E110" s="16"/>
      <c r="F110" s="3" t="s">
        <v>1092</v>
      </c>
      <c r="G110" s="3">
        <v>6</v>
      </c>
      <c r="H110" s="3">
        <v>4</v>
      </c>
      <c r="I110" s="3" t="s">
        <v>12</v>
      </c>
      <c r="J110" s="7" t="s">
        <v>97</v>
      </c>
      <c r="L110" s="51">
        <v>42215</v>
      </c>
      <c r="P110" t="s">
        <v>1601</v>
      </c>
    </row>
    <row r="111" spans="1:16" x14ac:dyDescent="0.35">
      <c r="A111" s="2">
        <v>109</v>
      </c>
      <c r="B111" s="494"/>
      <c r="C111" s="6" t="s">
        <v>149</v>
      </c>
      <c r="D111" s="16" t="s">
        <v>186</v>
      </c>
      <c r="E111" s="16"/>
      <c r="F111" s="3" t="s">
        <v>1073</v>
      </c>
      <c r="G111" s="3">
        <v>4</v>
      </c>
      <c r="H111" s="3">
        <v>7</v>
      </c>
      <c r="I111" s="3" t="s">
        <v>12</v>
      </c>
      <c r="J111" s="7" t="s">
        <v>97</v>
      </c>
      <c r="L111" s="51">
        <v>42165</v>
      </c>
      <c r="P111" t="s">
        <v>1601</v>
      </c>
    </row>
    <row r="112" spans="1:16" x14ac:dyDescent="0.35">
      <c r="A112" s="2">
        <v>110</v>
      </c>
      <c r="B112" s="494"/>
      <c r="C112" s="6" t="s">
        <v>180</v>
      </c>
      <c r="D112" s="16" t="s">
        <v>187</v>
      </c>
      <c r="E112" s="16"/>
      <c r="F112" s="3" t="s">
        <v>1102</v>
      </c>
      <c r="G112" s="3">
        <v>5</v>
      </c>
      <c r="H112" s="3">
        <v>5</v>
      </c>
      <c r="I112" s="3" t="s">
        <v>12</v>
      </c>
      <c r="J112" s="7" t="s">
        <v>97</v>
      </c>
      <c r="L112" s="51">
        <v>42215</v>
      </c>
      <c r="P112" t="s">
        <v>1601</v>
      </c>
    </row>
    <row r="113" spans="1:16" x14ac:dyDescent="0.35">
      <c r="A113" s="2">
        <v>111</v>
      </c>
      <c r="B113" s="494"/>
      <c r="C113" s="6" t="s">
        <v>180</v>
      </c>
      <c r="D113" s="16" t="s">
        <v>188</v>
      </c>
      <c r="E113" s="16"/>
      <c r="F113" s="3" t="s">
        <v>1096</v>
      </c>
      <c r="G113" s="3">
        <v>5</v>
      </c>
      <c r="H113" s="3">
        <v>5</v>
      </c>
      <c r="I113" s="3" t="s">
        <v>12</v>
      </c>
      <c r="J113" s="7" t="s">
        <v>97</v>
      </c>
      <c r="L113" s="51">
        <v>42277</v>
      </c>
      <c r="P113" t="s">
        <v>1601</v>
      </c>
    </row>
    <row r="114" spans="1:16" x14ac:dyDescent="0.35">
      <c r="A114" s="2">
        <v>112</v>
      </c>
      <c r="B114" s="494"/>
      <c r="C114" s="6" t="s">
        <v>180</v>
      </c>
      <c r="D114" s="16" t="s">
        <v>189</v>
      </c>
      <c r="E114" s="16"/>
      <c r="F114" s="3" t="s">
        <v>1122</v>
      </c>
      <c r="G114" s="3">
        <v>4</v>
      </c>
      <c r="H114" s="3">
        <v>2</v>
      </c>
      <c r="I114" s="3" t="s">
        <v>12</v>
      </c>
      <c r="J114" s="7" t="s">
        <v>97</v>
      </c>
      <c r="L114" s="51">
        <v>42307</v>
      </c>
      <c r="P114" t="s">
        <v>1601</v>
      </c>
    </row>
    <row r="115" spans="1:16" x14ac:dyDescent="0.35">
      <c r="A115" s="2">
        <v>113</v>
      </c>
      <c r="B115" s="494"/>
      <c r="C115" s="6" t="s">
        <v>180</v>
      </c>
      <c r="D115" s="16" t="s">
        <v>190</v>
      </c>
      <c r="E115" s="16"/>
      <c r="F115" s="3" t="s">
        <v>1097</v>
      </c>
      <c r="G115" s="3">
        <v>4</v>
      </c>
      <c r="H115" s="3">
        <v>4</v>
      </c>
      <c r="I115" s="3" t="s">
        <v>12</v>
      </c>
      <c r="J115" s="7" t="s">
        <v>97</v>
      </c>
      <c r="L115" s="51">
        <v>42236</v>
      </c>
      <c r="P115" t="s">
        <v>1601</v>
      </c>
    </row>
    <row r="116" spans="1:16" x14ac:dyDescent="0.35">
      <c r="A116" s="2">
        <v>114</v>
      </c>
      <c r="B116" s="494"/>
      <c r="C116" s="6" t="s">
        <v>180</v>
      </c>
      <c r="D116" s="16" t="s">
        <v>191</v>
      </c>
      <c r="E116" s="16"/>
      <c r="F116" s="3" t="s">
        <v>192</v>
      </c>
      <c r="G116" s="3">
        <v>2</v>
      </c>
      <c r="H116" s="3">
        <v>2</v>
      </c>
      <c r="I116" s="3" t="s">
        <v>12</v>
      </c>
      <c r="J116" s="7" t="s">
        <v>97</v>
      </c>
      <c r="L116" s="51">
        <v>42215</v>
      </c>
      <c r="P116" t="s">
        <v>1601</v>
      </c>
    </row>
    <row r="117" spans="1:16" x14ac:dyDescent="0.35">
      <c r="A117" s="2">
        <v>115</v>
      </c>
      <c r="B117" s="494"/>
      <c r="C117" s="6" t="s">
        <v>180</v>
      </c>
      <c r="D117" s="16" t="s">
        <v>193</v>
      </c>
      <c r="E117" s="16"/>
      <c r="F117" s="3" t="s">
        <v>1078</v>
      </c>
      <c r="G117" s="3">
        <v>4</v>
      </c>
      <c r="H117" s="3">
        <v>3</v>
      </c>
      <c r="I117" s="3" t="s">
        <v>12</v>
      </c>
      <c r="J117" s="7" t="s">
        <v>97</v>
      </c>
      <c r="L117" s="51">
        <v>42165</v>
      </c>
      <c r="P117" t="s">
        <v>1601</v>
      </c>
    </row>
    <row r="118" spans="1:16" x14ac:dyDescent="0.35">
      <c r="A118" s="2">
        <v>116</v>
      </c>
      <c r="B118" s="494"/>
      <c r="C118" s="6" t="s">
        <v>180</v>
      </c>
      <c r="D118" s="16" t="s">
        <v>194</v>
      </c>
      <c r="E118" s="16"/>
      <c r="F118" s="3" t="s">
        <v>1079</v>
      </c>
      <c r="G118" s="3">
        <v>5</v>
      </c>
      <c r="H118" s="3">
        <v>4</v>
      </c>
      <c r="I118" s="3" t="s">
        <v>12</v>
      </c>
      <c r="J118" s="7" t="s">
        <v>97</v>
      </c>
      <c r="L118" s="51">
        <v>42165</v>
      </c>
      <c r="P118" t="s">
        <v>1601</v>
      </c>
    </row>
    <row r="119" spans="1:16" x14ac:dyDescent="0.35">
      <c r="A119" s="2">
        <v>117</v>
      </c>
      <c r="B119" s="494"/>
      <c r="C119" s="6" t="s">
        <v>180</v>
      </c>
      <c r="D119" s="16" t="s">
        <v>195</v>
      </c>
      <c r="E119" s="16"/>
      <c r="F119" s="3" t="s">
        <v>1104</v>
      </c>
      <c r="G119" s="3">
        <v>5</v>
      </c>
      <c r="H119" s="3">
        <v>4</v>
      </c>
      <c r="I119" s="3" t="s">
        <v>12</v>
      </c>
      <c r="J119" s="7" t="s">
        <v>97</v>
      </c>
      <c r="L119" s="51">
        <v>42262</v>
      </c>
      <c r="P119" t="s">
        <v>1601</v>
      </c>
    </row>
    <row r="120" spans="1:16" x14ac:dyDescent="0.35">
      <c r="A120" s="2">
        <v>118</v>
      </c>
      <c r="B120" s="494"/>
      <c r="C120" s="6" t="s">
        <v>180</v>
      </c>
      <c r="D120" s="16" t="s">
        <v>196</v>
      </c>
      <c r="E120" s="16"/>
      <c r="F120" s="3" t="s">
        <v>197</v>
      </c>
      <c r="G120" s="3">
        <v>2</v>
      </c>
      <c r="H120" s="3">
        <v>3</v>
      </c>
      <c r="I120" s="3" t="s">
        <v>12</v>
      </c>
      <c r="J120" s="7" t="s">
        <v>97</v>
      </c>
      <c r="L120" s="51">
        <v>42215</v>
      </c>
      <c r="P120" t="s">
        <v>1601</v>
      </c>
    </row>
    <row r="121" spans="1:16" x14ac:dyDescent="0.35">
      <c r="A121" s="2">
        <v>119</v>
      </c>
      <c r="B121" s="494"/>
      <c r="C121" s="6" t="s">
        <v>149</v>
      </c>
      <c r="D121" s="16" t="s">
        <v>198</v>
      </c>
      <c r="E121" s="16"/>
      <c r="F121" s="3" t="s">
        <v>1068</v>
      </c>
      <c r="G121" s="3">
        <v>5</v>
      </c>
      <c r="H121" s="3">
        <v>6</v>
      </c>
      <c r="I121" s="3" t="s">
        <v>12</v>
      </c>
      <c r="J121" s="7" t="s">
        <v>97</v>
      </c>
      <c r="L121" s="51">
        <v>42211</v>
      </c>
      <c r="P121" t="s">
        <v>1601</v>
      </c>
    </row>
    <row r="122" spans="1:16" x14ac:dyDescent="0.35">
      <c r="A122" s="2">
        <v>120</v>
      </c>
      <c r="B122" s="494"/>
      <c r="C122" s="6" t="s">
        <v>149</v>
      </c>
      <c r="D122" s="16" t="s">
        <v>199</v>
      </c>
      <c r="E122" s="16"/>
      <c r="F122" s="3" t="s">
        <v>1069</v>
      </c>
      <c r="G122" s="3">
        <v>4</v>
      </c>
      <c r="H122" s="3">
        <v>5</v>
      </c>
      <c r="I122" s="3" t="s">
        <v>12</v>
      </c>
      <c r="J122" s="7" t="s">
        <v>97</v>
      </c>
      <c r="L122" s="51">
        <v>42212</v>
      </c>
      <c r="P122" t="s">
        <v>1601</v>
      </c>
    </row>
    <row r="123" spans="1:16" x14ac:dyDescent="0.35">
      <c r="A123" s="2">
        <v>121</v>
      </c>
      <c r="B123" s="494"/>
      <c r="C123" s="6" t="s">
        <v>180</v>
      </c>
      <c r="D123" s="16" t="s">
        <v>200</v>
      </c>
      <c r="E123" s="16"/>
      <c r="F123" s="3" t="s">
        <v>1081</v>
      </c>
      <c r="G123" s="3">
        <v>2</v>
      </c>
      <c r="H123" s="3">
        <v>2</v>
      </c>
      <c r="I123" s="3" t="s">
        <v>12</v>
      </c>
      <c r="J123" s="7" t="s">
        <v>97</v>
      </c>
      <c r="L123" s="51">
        <v>42215</v>
      </c>
      <c r="P123" t="s">
        <v>1601</v>
      </c>
    </row>
    <row r="124" spans="1:16" x14ac:dyDescent="0.35">
      <c r="A124" s="2">
        <v>122</v>
      </c>
      <c r="B124" s="494"/>
      <c r="C124" s="6" t="s">
        <v>180</v>
      </c>
      <c r="D124" s="16" t="s">
        <v>201</v>
      </c>
      <c r="E124" s="16"/>
      <c r="F124" s="3" t="s">
        <v>1084</v>
      </c>
      <c r="G124" s="3">
        <v>5</v>
      </c>
      <c r="H124" s="3">
        <v>4</v>
      </c>
      <c r="I124" s="3" t="s">
        <v>12</v>
      </c>
      <c r="J124" s="7" t="s">
        <v>97</v>
      </c>
      <c r="L124" s="51">
        <v>42215</v>
      </c>
      <c r="P124" t="s">
        <v>1601</v>
      </c>
    </row>
    <row r="125" spans="1:16" x14ac:dyDescent="0.35">
      <c r="A125" s="2">
        <v>123</v>
      </c>
      <c r="B125" s="494"/>
      <c r="C125" s="6" t="s">
        <v>180</v>
      </c>
      <c r="D125" s="16" t="s">
        <v>202</v>
      </c>
      <c r="E125" s="16"/>
      <c r="F125" s="3" t="s">
        <v>1085</v>
      </c>
      <c r="G125" s="3">
        <v>4</v>
      </c>
      <c r="H125" s="3">
        <v>6</v>
      </c>
      <c r="I125" s="3" t="s">
        <v>12</v>
      </c>
      <c r="J125" s="7" t="s">
        <v>97</v>
      </c>
      <c r="L125" s="51">
        <v>42277</v>
      </c>
      <c r="P125" t="s">
        <v>1601</v>
      </c>
    </row>
    <row r="126" spans="1:16" x14ac:dyDescent="0.35">
      <c r="A126" s="2">
        <v>124</v>
      </c>
      <c r="B126" s="494"/>
      <c r="C126" s="6" t="s">
        <v>180</v>
      </c>
      <c r="D126" s="16" t="s">
        <v>203</v>
      </c>
      <c r="E126" s="16"/>
      <c r="F126" s="3" t="s">
        <v>1086</v>
      </c>
      <c r="G126" s="3">
        <v>4</v>
      </c>
      <c r="H126" s="3">
        <v>4</v>
      </c>
      <c r="I126" s="3" t="s">
        <v>12</v>
      </c>
      <c r="J126" s="7" t="s">
        <v>97</v>
      </c>
      <c r="L126" s="51">
        <v>42277</v>
      </c>
      <c r="P126" t="s">
        <v>1601</v>
      </c>
    </row>
    <row r="127" spans="1:16" x14ac:dyDescent="0.35">
      <c r="A127" s="2">
        <v>125</v>
      </c>
      <c r="B127" s="494"/>
      <c r="C127" s="6" t="s">
        <v>180</v>
      </c>
      <c r="D127" s="16" t="s">
        <v>204</v>
      </c>
      <c r="E127" s="16"/>
      <c r="F127" s="3" t="s">
        <v>1086</v>
      </c>
      <c r="G127" s="3">
        <v>2</v>
      </c>
      <c r="H127" s="3">
        <v>3</v>
      </c>
      <c r="I127" s="3" t="s">
        <v>12</v>
      </c>
      <c r="J127" s="7" t="s">
        <v>97</v>
      </c>
      <c r="L127" s="51">
        <v>42277</v>
      </c>
      <c r="P127" t="s">
        <v>1601</v>
      </c>
    </row>
    <row r="128" spans="1:16" x14ac:dyDescent="0.35">
      <c r="A128" s="2">
        <v>126</v>
      </c>
      <c r="B128" s="494"/>
      <c r="C128" s="6" t="s">
        <v>180</v>
      </c>
      <c r="D128" s="16" t="s">
        <v>205</v>
      </c>
      <c r="E128" s="16"/>
      <c r="F128" s="3" t="s">
        <v>1087</v>
      </c>
      <c r="G128" s="3">
        <v>2</v>
      </c>
      <c r="H128" s="3">
        <v>5</v>
      </c>
      <c r="I128" s="3" t="s">
        <v>12</v>
      </c>
      <c r="J128" s="7" t="s">
        <v>97</v>
      </c>
      <c r="L128" s="51">
        <v>42277</v>
      </c>
      <c r="P128" t="s">
        <v>1601</v>
      </c>
    </row>
    <row r="129" spans="1:16" x14ac:dyDescent="0.35">
      <c r="A129" s="2">
        <v>127</v>
      </c>
      <c r="B129" s="494"/>
      <c r="C129" s="6" t="s">
        <v>180</v>
      </c>
      <c r="D129" s="16" t="s">
        <v>206</v>
      </c>
      <c r="E129" s="16"/>
      <c r="F129" s="3" t="s">
        <v>1088</v>
      </c>
      <c r="G129" s="3">
        <v>4</v>
      </c>
      <c r="H129" s="3">
        <v>5</v>
      </c>
      <c r="I129" s="3" t="s">
        <v>12</v>
      </c>
      <c r="J129" s="7" t="s">
        <v>97</v>
      </c>
      <c r="L129" s="51">
        <v>42215</v>
      </c>
      <c r="P129" t="s">
        <v>1601</v>
      </c>
    </row>
    <row r="130" spans="1:16" x14ac:dyDescent="0.35">
      <c r="A130" s="2">
        <v>128</v>
      </c>
      <c r="B130" s="494"/>
      <c r="C130" s="6" t="s">
        <v>180</v>
      </c>
      <c r="D130" s="16" t="s">
        <v>207</v>
      </c>
      <c r="E130" s="16"/>
      <c r="F130" s="3" t="s">
        <v>1089</v>
      </c>
      <c r="G130" s="3">
        <v>2</v>
      </c>
      <c r="H130" s="3">
        <v>3</v>
      </c>
      <c r="I130" s="3" t="s">
        <v>12</v>
      </c>
      <c r="J130" s="7" t="s">
        <v>97</v>
      </c>
      <c r="L130" s="51">
        <v>42215</v>
      </c>
      <c r="P130" t="s">
        <v>1601</v>
      </c>
    </row>
    <row r="131" spans="1:16" x14ac:dyDescent="0.35">
      <c r="A131" s="2">
        <v>129</v>
      </c>
      <c r="B131" s="494"/>
      <c r="C131" s="6" t="s">
        <v>180</v>
      </c>
      <c r="D131" s="16" t="s">
        <v>208</v>
      </c>
      <c r="E131" s="16"/>
      <c r="F131" s="3" t="s">
        <v>1123</v>
      </c>
      <c r="G131" s="3">
        <v>2</v>
      </c>
      <c r="H131" s="3">
        <v>4</v>
      </c>
      <c r="I131" s="3" t="s">
        <v>12</v>
      </c>
      <c r="J131" s="7" t="s">
        <v>97</v>
      </c>
      <c r="L131" s="51">
        <v>42215</v>
      </c>
      <c r="P131" t="s">
        <v>1601</v>
      </c>
    </row>
    <row r="132" spans="1:16" ht="29" x14ac:dyDescent="0.35">
      <c r="A132" s="2">
        <v>130</v>
      </c>
      <c r="B132" s="494"/>
      <c r="C132" s="6" t="s">
        <v>1115</v>
      </c>
      <c r="D132" s="16" t="s">
        <v>209</v>
      </c>
      <c r="E132" s="16"/>
      <c r="F132" s="3" t="s">
        <v>1114</v>
      </c>
      <c r="G132" s="3">
        <v>2</v>
      </c>
      <c r="H132" s="3">
        <v>2</v>
      </c>
      <c r="I132" s="3" t="s">
        <v>12</v>
      </c>
      <c r="J132" s="7" t="s">
        <v>97</v>
      </c>
      <c r="L132" s="51">
        <v>42215</v>
      </c>
      <c r="P132" t="s">
        <v>1601</v>
      </c>
    </row>
    <row r="133" spans="1:16" x14ac:dyDescent="0.35">
      <c r="A133" s="2">
        <v>131</v>
      </c>
      <c r="B133" s="494"/>
      <c r="C133" s="6" t="s">
        <v>93</v>
      </c>
      <c r="D133" s="16" t="s">
        <v>210</v>
      </c>
      <c r="E133" s="16"/>
      <c r="F133" s="3" t="s">
        <v>1053</v>
      </c>
      <c r="G133" s="3">
        <v>4</v>
      </c>
      <c r="H133" s="3">
        <v>6</v>
      </c>
      <c r="I133" s="3" t="s">
        <v>12</v>
      </c>
      <c r="J133" s="7" t="s">
        <v>97</v>
      </c>
      <c r="L133" s="51">
        <v>42205</v>
      </c>
      <c r="P133" t="s">
        <v>1601</v>
      </c>
    </row>
    <row r="134" spans="1:16" x14ac:dyDescent="0.35">
      <c r="A134" s="2">
        <v>132</v>
      </c>
      <c r="B134" s="494"/>
      <c r="C134" s="6" t="s">
        <v>149</v>
      </c>
      <c r="D134" s="16" t="s">
        <v>211</v>
      </c>
      <c r="E134" s="16"/>
      <c r="F134" s="3" t="s">
        <v>1059</v>
      </c>
      <c r="G134" s="3">
        <v>6</v>
      </c>
      <c r="H134" s="3">
        <v>5</v>
      </c>
      <c r="I134" s="3" t="s">
        <v>12</v>
      </c>
      <c r="J134" s="7" t="s">
        <v>97</v>
      </c>
      <c r="L134" s="51">
        <v>42165</v>
      </c>
      <c r="P134" t="s">
        <v>1601</v>
      </c>
    </row>
    <row r="135" spans="1:16" x14ac:dyDescent="0.35">
      <c r="A135" s="2">
        <v>133</v>
      </c>
      <c r="B135" s="494"/>
      <c r="C135" s="6" t="s">
        <v>149</v>
      </c>
      <c r="D135" s="16" t="s">
        <v>212</v>
      </c>
      <c r="E135" s="16"/>
      <c r="F135" s="3" t="s">
        <v>1060</v>
      </c>
      <c r="G135" s="3">
        <v>6</v>
      </c>
      <c r="H135" s="3">
        <v>6</v>
      </c>
      <c r="I135" s="3" t="s">
        <v>12</v>
      </c>
      <c r="J135" s="7" t="s">
        <v>97</v>
      </c>
      <c r="L135" s="51">
        <v>42165</v>
      </c>
      <c r="P135" t="s">
        <v>1601</v>
      </c>
    </row>
    <row r="136" spans="1:16" x14ac:dyDescent="0.35">
      <c r="A136" s="2">
        <v>134</v>
      </c>
      <c r="B136" s="494"/>
      <c r="C136" s="6" t="s">
        <v>149</v>
      </c>
      <c r="D136" s="16" t="s">
        <v>1061</v>
      </c>
      <c r="E136" s="16"/>
      <c r="F136" s="3" t="s">
        <v>1062</v>
      </c>
      <c r="G136" s="3">
        <v>6</v>
      </c>
      <c r="H136" s="3">
        <v>6</v>
      </c>
      <c r="I136" s="3" t="s">
        <v>12</v>
      </c>
      <c r="J136" s="7" t="s">
        <v>97</v>
      </c>
      <c r="L136" s="51">
        <v>42165</v>
      </c>
      <c r="P136" t="s">
        <v>1601</v>
      </c>
    </row>
    <row r="137" spans="1:16" x14ac:dyDescent="0.35">
      <c r="A137" s="2">
        <v>135</v>
      </c>
      <c r="B137" s="494"/>
      <c r="C137" s="6" t="s">
        <v>1064</v>
      </c>
      <c r="D137" s="16" t="s">
        <v>213</v>
      </c>
      <c r="E137" s="16"/>
      <c r="F137" s="3" t="s">
        <v>1063</v>
      </c>
      <c r="G137" s="3">
        <v>5</v>
      </c>
      <c r="H137" s="3">
        <v>5</v>
      </c>
      <c r="I137" s="3" t="s">
        <v>12</v>
      </c>
      <c r="J137" s="7" t="s">
        <v>97</v>
      </c>
      <c r="L137" s="51">
        <v>42165</v>
      </c>
      <c r="P137" t="s">
        <v>1601</v>
      </c>
    </row>
    <row r="138" spans="1:16" x14ac:dyDescent="0.35">
      <c r="A138" s="2">
        <v>136</v>
      </c>
      <c r="B138" s="494"/>
      <c r="C138" s="6" t="s">
        <v>149</v>
      </c>
      <c r="D138" s="16" t="s">
        <v>214</v>
      </c>
      <c r="E138" s="16"/>
      <c r="F138" s="3" t="s">
        <v>215</v>
      </c>
      <c r="G138" s="3">
        <v>4</v>
      </c>
      <c r="H138" s="3">
        <v>4</v>
      </c>
      <c r="I138" s="3" t="s">
        <v>12</v>
      </c>
      <c r="J138" s="7" t="s">
        <v>97</v>
      </c>
      <c r="L138" s="51">
        <v>42165</v>
      </c>
      <c r="P138" t="s">
        <v>1601</v>
      </c>
    </row>
    <row r="139" spans="1:16" x14ac:dyDescent="0.35">
      <c r="A139" s="2">
        <v>137</v>
      </c>
      <c r="B139" s="494"/>
      <c r="C139" s="6" t="s">
        <v>149</v>
      </c>
      <c r="D139" s="16" t="s">
        <v>216</v>
      </c>
      <c r="E139" s="16"/>
      <c r="F139" s="3" t="s">
        <v>1058</v>
      </c>
      <c r="G139" s="3">
        <v>5</v>
      </c>
      <c r="H139" s="3">
        <v>4</v>
      </c>
      <c r="I139" s="3" t="s">
        <v>12</v>
      </c>
      <c r="J139" s="7" t="s">
        <v>97</v>
      </c>
      <c r="L139" s="51">
        <v>42168</v>
      </c>
      <c r="P139" t="s">
        <v>1601</v>
      </c>
    </row>
    <row r="140" spans="1:16" x14ac:dyDescent="0.35">
      <c r="A140" s="2">
        <v>138</v>
      </c>
      <c r="B140" s="494"/>
      <c r="C140" s="6" t="s">
        <v>149</v>
      </c>
      <c r="D140" s="16" t="s">
        <v>217</v>
      </c>
      <c r="E140" s="16"/>
      <c r="F140" s="3" t="s">
        <v>1070</v>
      </c>
      <c r="G140" s="3">
        <v>7</v>
      </c>
      <c r="H140" s="3">
        <v>7</v>
      </c>
      <c r="I140" s="3" t="s">
        <v>12</v>
      </c>
      <c r="J140" s="7" t="s">
        <v>97</v>
      </c>
      <c r="L140" s="51">
        <v>42165</v>
      </c>
      <c r="P140" t="s">
        <v>1601</v>
      </c>
    </row>
    <row r="141" spans="1:16" x14ac:dyDescent="0.35">
      <c r="A141" s="2">
        <v>139</v>
      </c>
      <c r="B141" s="494"/>
      <c r="C141" s="6" t="s">
        <v>149</v>
      </c>
      <c r="D141" s="16" t="s">
        <v>218</v>
      </c>
      <c r="E141" s="16"/>
      <c r="F141" s="3" t="s">
        <v>1071</v>
      </c>
      <c r="G141" s="3">
        <v>7</v>
      </c>
      <c r="H141" s="3">
        <v>8</v>
      </c>
      <c r="I141" s="3" t="s">
        <v>12</v>
      </c>
      <c r="J141" s="7" t="s">
        <v>97</v>
      </c>
      <c r="L141" s="51">
        <v>42165</v>
      </c>
      <c r="P141" t="s">
        <v>1601</v>
      </c>
    </row>
    <row r="142" spans="1:16" x14ac:dyDescent="0.35">
      <c r="A142" s="2">
        <v>140</v>
      </c>
      <c r="B142" s="494"/>
      <c r="C142" s="6" t="s">
        <v>149</v>
      </c>
      <c r="D142" s="27" t="s">
        <v>219</v>
      </c>
      <c r="E142" s="27"/>
      <c r="F142" s="3" t="s">
        <v>1074</v>
      </c>
      <c r="G142" s="3">
        <v>5</v>
      </c>
      <c r="H142" s="3">
        <v>5</v>
      </c>
      <c r="I142" s="3" t="s">
        <v>12</v>
      </c>
      <c r="J142" s="7" t="s">
        <v>97</v>
      </c>
      <c r="L142" s="51">
        <v>42201</v>
      </c>
      <c r="M142" t="s">
        <v>1075</v>
      </c>
      <c r="P142" t="s">
        <v>1601</v>
      </c>
    </row>
    <row r="143" spans="1:16" x14ac:dyDescent="0.35">
      <c r="A143" s="2">
        <v>141</v>
      </c>
      <c r="B143" s="494"/>
      <c r="C143" s="6" t="s">
        <v>149</v>
      </c>
      <c r="D143" s="16" t="s">
        <v>220</v>
      </c>
      <c r="E143" s="16"/>
      <c r="F143" s="3" t="s">
        <v>1076</v>
      </c>
      <c r="G143" s="3">
        <v>5</v>
      </c>
      <c r="H143" s="3">
        <v>4</v>
      </c>
      <c r="I143" s="3" t="s">
        <v>12</v>
      </c>
      <c r="J143" s="7" t="s">
        <v>97</v>
      </c>
      <c r="L143" s="51">
        <v>42201</v>
      </c>
      <c r="P143" t="s">
        <v>1601</v>
      </c>
    </row>
    <row r="144" spans="1:16" x14ac:dyDescent="0.35">
      <c r="A144" s="2">
        <v>142</v>
      </c>
      <c r="B144" s="494"/>
      <c r="C144" s="6" t="s">
        <v>149</v>
      </c>
      <c r="D144" s="16" t="s">
        <v>221</v>
      </c>
      <c r="E144" s="16"/>
      <c r="F144" s="3" t="s">
        <v>1049</v>
      </c>
      <c r="G144" s="3">
        <v>5</v>
      </c>
      <c r="H144" s="3">
        <v>6</v>
      </c>
      <c r="I144" s="3" t="s">
        <v>12</v>
      </c>
      <c r="J144" s="7" t="s">
        <v>97</v>
      </c>
      <c r="L144" s="51">
        <v>42165</v>
      </c>
      <c r="P144" t="s">
        <v>1601</v>
      </c>
    </row>
    <row r="145" spans="1:16" x14ac:dyDescent="0.35">
      <c r="A145" s="2">
        <v>143</v>
      </c>
      <c r="B145" s="494"/>
      <c r="C145" s="6" t="s">
        <v>180</v>
      </c>
      <c r="D145" s="16" t="s">
        <v>222</v>
      </c>
      <c r="E145" s="16"/>
      <c r="F145" s="3" t="s">
        <v>1103</v>
      </c>
      <c r="G145" s="3">
        <v>9</v>
      </c>
      <c r="H145" s="3">
        <v>4</v>
      </c>
      <c r="I145" s="3" t="s">
        <v>12</v>
      </c>
      <c r="J145" s="7" t="s">
        <v>97</v>
      </c>
      <c r="L145" s="51">
        <v>42297</v>
      </c>
      <c r="P145" t="s">
        <v>1601</v>
      </c>
    </row>
    <row r="146" spans="1:16" x14ac:dyDescent="0.35">
      <c r="A146" s="2">
        <v>144</v>
      </c>
      <c r="B146" s="494"/>
      <c r="C146" s="6" t="s">
        <v>93</v>
      </c>
      <c r="D146" s="16" t="s">
        <v>223</v>
      </c>
      <c r="E146" s="16"/>
      <c r="F146" s="3" t="s">
        <v>1516</v>
      </c>
      <c r="G146" s="3">
        <v>5</v>
      </c>
      <c r="H146" s="3">
        <v>6</v>
      </c>
      <c r="I146" s="3" t="s">
        <v>12</v>
      </c>
      <c r="J146" s="7" t="s">
        <v>97</v>
      </c>
      <c r="L146" s="51">
        <v>42181</v>
      </c>
      <c r="P146" t="s">
        <v>1601</v>
      </c>
    </row>
    <row r="147" spans="1:16" x14ac:dyDescent="0.35">
      <c r="A147" s="2">
        <v>145</v>
      </c>
      <c r="B147" s="494"/>
      <c r="C147" s="6" t="s">
        <v>93</v>
      </c>
      <c r="D147" s="16" t="s">
        <v>224</v>
      </c>
      <c r="E147" s="16"/>
      <c r="F147" s="3" t="s">
        <v>1048</v>
      </c>
      <c r="G147" s="3">
        <v>5</v>
      </c>
      <c r="H147" s="3">
        <v>7</v>
      </c>
      <c r="I147" s="3" t="s">
        <v>12</v>
      </c>
      <c r="J147" s="7" t="s">
        <v>97</v>
      </c>
      <c r="L147" s="51">
        <v>42187</v>
      </c>
      <c r="P147" t="s">
        <v>1601</v>
      </c>
    </row>
    <row r="148" spans="1:16" x14ac:dyDescent="0.35">
      <c r="A148" s="2">
        <v>146</v>
      </c>
      <c r="B148" s="494"/>
      <c r="C148" s="6" t="s">
        <v>149</v>
      </c>
      <c r="D148" s="16" t="s">
        <v>225</v>
      </c>
      <c r="E148" s="16"/>
      <c r="F148" s="3" t="s">
        <v>226</v>
      </c>
      <c r="G148" s="3">
        <v>4</v>
      </c>
      <c r="H148" s="3">
        <v>3</v>
      </c>
      <c r="I148" s="3" t="s">
        <v>12</v>
      </c>
      <c r="J148" s="7" t="s">
        <v>97</v>
      </c>
      <c r="L148" s="51">
        <v>42205</v>
      </c>
      <c r="M148" t="s">
        <v>1067</v>
      </c>
      <c r="P148" t="s">
        <v>1601</v>
      </c>
    </row>
    <row r="149" spans="1:16" x14ac:dyDescent="0.35">
      <c r="A149" s="2">
        <v>147</v>
      </c>
      <c r="B149" s="494"/>
      <c r="C149" s="6" t="s">
        <v>180</v>
      </c>
      <c r="D149" s="16" t="s">
        <v>227</v>
      </c>
      <c r="E149" s="16"/>
      <c r="F149" s="3" t="s">
        <v>1105</v>
      </c>
      <c r="G149" s="3">
        <v>4</v>
      </c>
      <c r="H149" s="3">
        <v>4</v>
      </c>
      <c r="I149" s="3" t="s">
        <v>12</v>
      </c>
      <c r="J149" s="7" t="s">
        <v>97</v>
      </c>
      <c r="L149" s="51">
        <v>42323</v>
      </c>
      <c r="P149" t="s">
        <v>1601</v>
      </c>
    </row>
    <row r="150" spans="1:16" x14ac:dyDescent="0.35">
      <c r="A150" s="2">
        <v>148</v>
      </c>
      <c r="B150" s="494"/>
      <c r="C150" s="6"/>
      <c r="D150" s="26" t="s">
        <v>1041</v>
      </c>
      <c r="E150" s="26"/>
      <c r="F150" s="3" t="s">
        <v>228</v>
      </c>
      <c r="G150" s="3">
        <v>5</v>
      </c>
      <c r="H150" s="3">
        <v>5</v>
      </c>
      <c r="I150" s="3" t="s">
        <v>12</v>
      </c>
      <c r="J150" s="7" t="s">
        <v>97</v>
      </c>
      <c r="L150" s="23"/>
      <c r="P150" t="s">
        <v>1601</v>
      </c>
    </row>
    <row r="151" spans="1:16" x14ac:dyDescent="0.35">
      <c r="A151" s="2">
        <v>149</v>
      </c>
      <c r="B151" s="494"/>
      <c r="C151" s="6" t="s">
        <v>93</v>
      </c>
      <c r="D151" s="16" t="s">
        <v>1042</v>
      </c>
      <c r="E151" s="16"/>
      <c r="F151" s="3" t="s">
        <v>228</v>
      </c>
      <c r="G151" s="3">
        <v>4</v>
      </c>
      <c r="H151" s="3">
        <v>3</v>
      </c>
      <c r="I151" s="3" t="s">
        <v>12</v>
      </c>
      <c r="J151" s="7" t="s">
        <v>97</v>
      </c>
      <c r="L151" s="51">
        <v>42175</v>
      </c>
      <c r="P151" t="s">
        <v>1601</v>
      </c>
    </row>
    <row r="152" spans="1:16" x14ac:dyDescent="0.35">
      <c r="A152" s="2">
        <v>150</v>
      </c>
      <c r="B152" s="494"/>
      <c r="C152" s="6" t="s">
        <v>93</v>
      </c>
      <c r="D152" s="16" t="s">
        <v>229</v>
      </c>
      <c r="E152" s="16"/>
      <c r="F152" s="3" t="s">
        <v>1054</v>
      </c>
      <c r="G152" s="3">
        <v>6</v>
      </c>
      <c r="H152" s="3">
        <v>7</v>
      </c>
      <c r="I152" s="3" t="s">
        <v>12</v>
      </c>
      <c r="J152" s="7" t="s">
        <v>97</v>
      </c>
      <c r="L152" s="51">
        <v>42181</v>
      </c>
      <c r="P152" t="s">
        <v>1601</v>
      </c>
    </row>
    <row r="153" spans="1:16" x14ac:dyDescent="0.35">
      <c r="A153" s="2">
        <v>151</v>
      </c>
      <c r="B153" s="494"/>
      <c r="C153" s="6" t="s">
        <v>180</v>
      </c>
      <c r="D153" s="16" t="s">
        <v>230</v>
      </c>
      <c r="E153" s="16"/>
      <c r="F153" s="3" t="s">
        <v>1106</v>
      </c>
      <c r="G153" s="3">
        <v>4</v>
      </c>
      <c r="H153" s="3">
        <v>4</v>
      </c>
      <c r="I153" s="3" t="s">
        <v>12</v>
      </c>
      <c r="J153" s="7" t="s">
        <v>97</v>
      </c>
      <c r="L153" s="51">
        <v>42323</v>
      </c>
      <c r="P153" t="s">
        <v>1601</v>
      </c>
    </row>
    <row r="154" spans="1:16" x14ac:dyDescent="0.35">
      <c r="A154" s="2">
        <v>152</v>
      </c>
      <c r="B154" s="494"/>
      <c r="C154" s="6" t="s">
        <v>180</v>
      </c>
      <c r="D154" s="16" t="s">
        <v>231</v>
      </c>
      <c r="E154" s="16"/>
      <c r="F154" s="3" t="s">
        <v>1107</v>
      </c>
      <c r="G154" s="3">
        <v>4</v>
      </c>
      <c r="H154" s="3">
        <v>4</v>
      </c>
      <c r="I154" s="3" t="s">
        <v>12</v>
      </c>
      <c r="J154" s="7" t="s">
        <v>97</v>
      </c>
      <c r="L154" s="51">
        <v>42297</v>
      </c>
      <c r="P154" t="s">
        <v>1601</v>
      </c>
    </row>
    <row r="155" spans="1:16" ht="18" customHeight="1" x14ac:dyDescent="0.35">
      <c r="A155" s="2">
        <v>153</v>
      </c>
      <c r="B155" s="494"/>
      <c r="C155" s="6" t="s">
        <v>1046</v>
      </c>
      <c r="D155" s="16" t="s">
        <v>232</v>
      </c>
      <c r="E155" s="16"/>
      <c r="F155" s="3" t="s">
        <v>233</v>
      </c>
      <c r="G155" s="3">
        <v>5</v>
      </c>
      <c r="H155" s="3">
        <v>4</v>
      </c>
      <c r="I155" s="3" t="s">
        <v>12</v>
      </c>
      <c r="J155" s="7" t="s">
        <v>97</v>
      </c>
      <c r="L155" s="51">
        <v>42215</v>
      </c>
      <c r="P155" t="s">
        <v>1601</v>
      </c>
    </row>
    <row r="156" spans="1:16" x14ac:dyDescent="0.35">
      <c r="A156" s="2">
        <v>154</v>
      </c>
      <c r="B156" s="494"/>
      <c r="C156" s="6" t="s">
        <v>149</v>
      </c>
      <c r="D156" s="16" t="s">
        <v>234</v>
      </c>
      <c r="E156" s="16"/>
      <c r="F156" s="3" t="s">
        <v>1072</v>
      </c>
      <c r="G156" s="3">
        <v>5</v>
      </c>
      <c r="H156" s="3">
        <v>4</v>
      </c>
      <c r="I156" s="3" t="s">
        <v>12</v>
      </c>
      <c r="J156" s="7" t="s">
        <v>97</v>
      </c>
      <c r="L156" s="51">
        <v>42165</v>
      </c>
      <c r="P156" t="s">
        <v>1601</v>
      </c>
    </row>
    <row r="157" spans="1:16" x14ac:dyDescent="0.35">
      <c r="A157" s="2">
        <v>155</v>
      </c>
      <c r="B157" s="494"/>
      <c r="C157" s="6" t="s">
        <v>180</v>
      </c>
      <c r="D157" s="16" t="s">
        <v>235</v>
      </c>
      <c r="E157" s="16"/>
      <c r="F157" s="3" t="s">
        <v>1108</v>
      </c>
      <c r="G157" s="3">
        <v>3</v>
      </c>
      <c r="H157" s="3">
        <v>5</v>
      </c>
      <c r="I157" s="3" t="s">
        <v>12</v>
      </c>
      <c r="J157" s="7" t="s">
        <v>97</v>
      </c>
      <c r="L157" s="51">
        <v>41584</v>
      </c>
      <c r="P157" t="s">
        <v>1601</v>
      </c>
    </row>
    <row r="158" spans="1:16" x14ac:dyDescent="0.35">
      <c r="A158" s="2">
        <v>156</v>
      </c>
      <c r="B158" s="494"/>
      <c r="C158" s="6" t="s">
        <v>180</v>
      </c>
      <c r="D158" s="16" t="s">
        <v>236</v>
      </c>
      <c r="E158" s="16"/>
      <c r="F158" s="3" t="s">
        <v>1109</v>
      </c>
      <c r="G158" s="3">
        <v>5</v>
      </c>
      <c r="H158" s="3">
        <v>4</v>
      </c>
      <c r="I158" s="3" t="s">
        <v>12</v>
      </c>
      <c r="J158" s="7" t="s">
        <v>97</v>
      </c>
      <c r="L158" s="51">
        <v>42314</v>
      </c>
      <c r="P158" t="s">
        <v>1601</v>
      </c>
    </row>
    <row r="159" spans="1:16" ht="15" customHeight="1" x14ac:dyDescent="0.35">
      <c r="A159" s="2">
        <v>157</v>
      </c>
      <c r="B159" s="494"/>
      <c r="C159" s="6" t="s">
        <v>1115</v>
      </c>
      <c r="D159" s="16" t="s">
        <v>237</v>
      </c>
      <c r="E159" s="16"/>
      <c r="F159" s="3" t="s">
        <v>1116</v>
      </c>
      <c r="G159" s="3">
        <v>3</v>
      </c>
      <c r="H159" s="3">
        <v>2</v>
      </c>
      <c r="I159" s="3" t="s">
        <v>12</v>
      </c>
      <c r="J159" s="7" t="s">
        <v>97</v>
      </c>
      <c r="L159" s="51">
        <v>42215</v>
      </c>
      <c r="P159" t="s">
        <v>1601</v>
      </c>
    </row>
    <row r="160" spans="1:16" x14ac:dyDescent="0.35">
      <c r="A160" s="2">
        <v>158</v>
      </c>
      <c r="B160" s="494"/>
      <c r="C160" s="6" t="s">
        <v>180</v>
      </c>
      <c r="D160" s="16" t="s">
        <v>238</v>
      </c>
      <c r="E160" s="16"/>
      <c r="F160" s="3" t="s">
        <v>1110</v>
      </c>
      <c r="G160" s="3">
        <v>6</v>
      </c>
      <c r="H160" s="3">
        <v>4</v>
      </c>
      <c r="I160" s="3" t="s">
        <v>12</v>
      </c>
      <c r="J160" s="7" t="s">
        <v>97</v>
      </c>
      <c r="L160" s="51">
        <v>42262</v>
      </c>
      <c r="P160" t="s">
        <v>1601</v>
      </c>
    </row>
    <row r="161" spans="1:16" x14ac:dyDescent="0.35">
      <c r="A161" s="2">
        <v>159</v>
      </c>
      <c r="B161" s="494"/>
      <c r="C161" s="6" t="s">
        <v>180</v>
      </c>
      <c r="D161" s="16" t="s">
        <v>239</v>
      </c>
      <c r="E161" s="16"/>
      <c r="F161" s="3" t="s">
        <v>1111</v>
      </c>
      <c r="G161" s="3">
        <v>4</v>
      </c>
      <c r="H161" s="3">
        <v>5</v>
      </c>
      <c r="I161" s="3" t="s">
        <v>12</v>
      </c>
      <c r="J161" s="7" t="s">
        <v>97</v>
      </c>
      <c r="L161" s="51">
        <v>42215</v>
      </c>
      <c r="P161" t="s">
        <v>1601</v>
      </c>
    </row>
    <row r="162" spans="1:16" x14ac:dyDescent="0.35">
      <c r="A162" s="2">
        <v>160</v>
      </c>
      <c r="B162" s="494"/>
      <c r="C162" s="6" t="s">
        <v>93</v>
      </c>
      <c r="D162" s="16" t="s">
        <v>240</v>
      </c>
      <c r="E162" s="16"/>
      <c r="F162" s="3" t="s">
        <v>1055</v>
      </c>
      <c r="G162" s="3">
        <v>7</v>
      </c>
      <c r="H162" s="3">
        <v>6</v>
      </c>
      <c r="I162" s="3" t="s">
        <v>12</v>
      </c>
      <c r="J162" s="7" t="s">
        <v>97</v>
      </c>
      <c r="L162" s="51">
        <v>42179</v>
      </c>
      <c r="P162" t="s">
        <v>1601</v>
      </c>
    </row>
    <row r="163" spans="1:16" x14ac:dyDescent="0.35">
      <c r="A163" s="2">
        <v>161</v>
      </c>
      <c r="B163" s="494"/>
      <c r="C163" s="6" t="s">
        <v>93</v>
      </c>
      <c r="D163" s="16" t="s">
        <v>1043</v>
      </c>
      <c r="E163" s="16"/>
      <c r="F163" s="3" t="s">
        <v>241</v>
      </c>
      <c r="G163" s="3">
        <v>5</v>
      </c>
      <c r="H163" s="3">
        <v>4</v>
      </c>
      <c r="I163" s="3" t="s">
        <v>12</v>
      </c>
      <c r="J163" s="7" t="s">
        <v>97</v>
      </c>
      <c r="L163" s="51">
        <v>42179</v>
      </c>
      <c r="P163" t="s">
        <v>1601</v>
      </c>
    </row>
    <row r="164" spans="1:16" x14ac:dyDescent="0.35">
      <c r="A164" s="2">
        <v>162</v>
      </c>
      <c r="B164" s="494"/>
      <c r="C164" s="6" t="s">
        <v>93</v>
      </c>
      <c r="D164" s="16" t="s">
        <v>242</v>
      </c>
      <c r="E164" s="16"/>
      <c r="F164" s="3" t="s">
        <v>243</v>
      </c>
      <c r="G164" s="3">
        <v>4</v>
      </c>
      <c r="H164" s="3">
        <v>2</v>
      </c>
      <c r="I164" s="3" t="s">
        <v>12</v>
      </c>
      <c r="J164" s="7" t="s">
        <v>97</v>
      </c>
      <c r="L164" s="51">
        <v>42208</v>
      </c>
      <c r="P164" t="s">
        <v>1601</v>
      </c>
    </row>
    <row r="165" spans="1:16" x14ac:dyDescent="0.35">
      <c r="A165" s="2">
        <v>163</v>
      </c>
      <c r="B165" s="494"/>
      <c r="C165" s="6" t="s">
        <v>180</v>
      </c>
      <c r="D165" s="16" t="s">
        <v>244</v>
      </c>
      <c r="E165" s="16"/>
      <c r="F165" s="3" t="s">
        <v>248</v>
      </c>
      <c r="G165" s="3">
        <v>7</v>
      </c>
      <c r="H165" s="3">
        <v>4</v>
      </c>
      <c r="I165" s="3" t="s">
        <v>12</v>
      </c>
      <c r="J165" s="7" t="s">
        <v>97</v>
      </c>
      <c r="L165" s="51">
        <v>42246</v>
      </c>
      <c r="P165" t="s">
        <v>1601</v>
      </c>
    </row>
    <row r="166" spans="1:16" x14ac:dyDescent="0.35">
      <c r="A166" s="2">
        <v>164</v>
      </c>
      <c r="B166" s="494"/>
      <c r="C166" s="6" t="s">
        <v>180</v>
      </c>
      <c r="D166" s="16" t="s">
        <v>245</v>
      </c>
      <c r="E166" s="16"/>
      <c r="F166" s="3" t="s">
        <v>246</v>
      </c>
      <c r="G166" s="3">
        <v>3</v>
      </c>
      <c r="H166" s="3">
        <v>2</v>
      </c>
      <c r="I166" s="3" t="s">
        <v>12</v>
      </c>
      <c r="J166" s="7" t="s">
        <v>97</v>
      </c>
      <c r="L166" s="51">
        <v>42215</v>
      </c>
      <c r="P166" t="s">
        <v>1601</v>
      </c>
    </row>
    <row r="167" spans="1:16" x14ac:dyDescent="0.35">
      <c r="A167" s="2">
        <v>165</v>
      </c>
      <c r="B167" s="494"/>
      <c r="C167" s="6"/>
      <c r="D167" s="16" t="s">
        <v>247</v>
      </c>
      <c r="E167" s="16"/>
      <c r="F167" s="3" t="s">
        <v>248</v>
      </c>
      <c r="G167" s="3">
        <v>7</v>
      </c>
      <c r="H167" s="3">
        <v>4</v>
      </c>
      <c r="I167" s="3" t="s">
        <v>12</v>
      </c>
      <c r="J167" s="7" t="s">
        <v>97</v>
      </c>
      <c r="L167" s="51">
        <v>42215</v>
      </c>
      <c r="P167" t="s">
        <v>1601</v>
      </c>
    </row>
    <row r="168" spans="1:16" x14ac:dyDescent="0.35">
      <c r="A168" s="2">
        <v>166</v>
      </c>
      <c r="B168" s="494"/>
      <c r="C168" s="6" t="s">
        <v>180</v>
      </c>
      <c r="D168" s="16" t="s">
        <v>249</v>
      </c>
      <c r="E168" s="16"/>
      <c r="F168" s="3" t="s">
        <v>250</v>
      </c>
      <c r="G168" s="3">
        <v>7</v>
      </c>
      <c r="H168" s="3">
        <v>3</v>
      </c>
      <c r="I168" s="3" t="s">
        <v>12</v>
      </c>
      <c r="J168" s="7" t="s">
        <v>97</v>
      </c>
      <c r="L168" s="51">
        <v>42215</v>
      </c>
      <c r="P168" t="s">
        <v>1601</v>
      </c>
    </row>
    <row r="169" spans="1:16" x14ac:dyDescent="0.35">
      <c r="A169" s="2">
        <v>167</v>
      </c>
      <c r="B169" s="494"/>
      <c r="C169" s="6" t="s">
        <v>93</v>
      </c>
      <c r="D169" s="16" t="s">
        <v>1056</v>
      </c>
      <c r="E169" s="16"/>
      <c r="F169" s="3" t="s">
        <v>1057</v>
      </c>
      <c r="G169" s="3">
        <v>7</v>
      </c>
      <c r="H169" s="3">
        <v>8</v>
      </c>
      <c r="I169" s="3" t="s">
        <v>12</v>
      </c>
      <c r="J169" s="7" t="s">
        <v>97</v>
      </c>
      <c r="L169" s="51">
        <v>42179</v>
      </c>
      <c r="P169" t="s">
        <v>1601</v>
      </c>
    </row>
    <row r="170" spans="1:16" x14ac:dyDescent="0.35">
      <c r="A170" s="2">
        <v>168</v>
      </c>
      <c r="B170" s="494"/>
      <c r="C170" s="6" t="s">
        <v>149</v>
      </c>
      <c r="D170" s="16" t="s">
        <v>251</v>
      </c>
      <c r="E170" s="16"/>
      <c r="F170" s="3" t="s">
        <v>1065</v>
      </c>
      <c r="G170" s="3">
        <v>6</v>
      </c>
      <c r="H170" s="3">
        <v>5</v>
      </c>
      <c r="I170" s="3" t="s">
        <v>12</v>
      </c>
      <c r="J170" s="7" t="s">
        <v>97</v>
      </c>
      <c r="L170" s="51">
        <v>42167</v>
      </c>
      <c r="P170" t="s">
        <v>1601</v>
      </c>
    </row>
    <row r="171" spans="1:16" ht="29" x14ac:dyDescent="0.35">
      <c r="A171" s="2">
        <v>169</v>
      </c>
      <c r="B171" s="494"/>
      <c r="C171" s="6"/>
      <c r="D171" s="8" t="s">
        <v>252</v>
      </c>
      <c r="E171" s="55"/>
      <c r="F171" s="3"/>
      <c r="G171" s="3">
        <v>6</v>
      </c>
      <c r="H171" s="9">
        <v>5</v>
      </c>
      <c r="I171" s="3"/>
      <c r="J171" s="7" t="s">
        <v>1066</v>
      </c>
      <c r="L171" s="23"/>
      <c r="P171" t="s">
        <v>1601</v>
      </c>
    </row>
    <row r="172" spans="1:16" ht="29" x14ac:dyDescent="0.35">
      <c r="A172" s="2">
        <v>170</v>
      </c>
      <c r="B172" s="494"/>
      <c r="C172" s="6"/>
      <c r="D172" s="8" t="s">
        <v>253</v>
      </c>
      <c r="E172" s="55"/>
      <c r="F172" s="3"/>
      <c r="G172" s="3">
        <v>6</v>
      </c>
      <c r="H172" s="9">
        <v>6</v>
      </c>
      <c r="I172" s="3"/>
      <c r="J172" s="7" t="s">
        <v>1066</v>
      </c>
      <c r="L172" s="23"/>
      <c r="P172" t="s">
        <v>1601</v>
      </c>
    </row>
    <row r="173" spans="1:16" ht="29" x14ac:dyDescent="0.35">
      <c r="A173" s="2">
        <v>171</v>
      </c>
      <c r="B173" s="494"/>
      <c r="C173" s="6"/>
      <c r="D173" s="6" t="s">
        <v>254</v>
      </c>
      <c r="E173" s="54"/>
      <c r="F173" s="3"/>
      <c r="G173" s="3">
        <v>7</v>
      </c>
      <c r="H173" s="9">
        <v>4</v>
      </c>
      <c r="I173" s="3"/>
      <c r="J173" s="7" t="s">
        <v>1066</v>
      </c>
      <c r="L173" s="23"/>
      <c r="P173" t="s">
        <v>1601</v>
      </c>
    </row>
    <row r="174" spans="1:16" ht="29" x14ac:dyDescent="0.35">
      <c r="A174" s="2">
        <v>172</v>
      </c>
      <c r="B174" s="494"/>
      <c r="C174" s="6"/>
      <c r="D174" s="6" t="s">
        <v>255</v>
      </c>
      <c r="E174" s="54"/>
      <c r="F174" s="3"/>
      <c r="G174" s="3">
        <v>6</v>
      </c>
      <c r="H174" s="9">
        <v>6</v>
      </c>
      <c r="I174" s="3"/>
      <c r="J174" s="7" t="s">
        <v>1066</v>
      </c>
      <c r="L174" s="23"/>
      <c r="P174" t="s">
        <v>1601</v>
      </c>
    </row>
    <row r="175" spans="1:16" ht="29" x14ac:dyDescent="0.35">
      <c r="A175" s="2">
        <v>173</v>
      </c>
      <c r="B175" s="494"/>
      <c r="C175" s="6"/>
      <c r="D175" s="6" t="s">
        <v>256</v>
      </c>
      <c r="E175" s="54"/>
      <c r="F175" s="3"/>
      <c r="G175" s="3">
        <v>6</v>
      </c>
      <c r="H175" s="9">
        <v>5</v>
      </c>
      <c r="I175" s="3"/>
      <c r="J175" s="7" t="s">
        <v>1066</v>
      </c>
      <c r="L175" s="23"/>
      <c r="P175" t="s">
        <v>1601</v>
      </c>
    </row>
    <row r="176" spans="1:16" ht="29" x14ac:dyDescent="0.35">
      <c r="A176" s="2">
        <v>174</v>
      </c>
      <c r="B176" s="494"/>
      <c r="C176" s="6"/>
      <c r="D176" s="8" t="s">
        <v>257</v>
      </c>
      <c r="E176" s="55"/>
      <c r="F176" s="3"/>
      <c r="G176" s="3">
        <v>6</v>
      </c>
      <c r="H176" s="9">
        <v>5</v>
      </c>
      <c r="I176" s="3"/>
      <c r="J176" s="7" t="s">
        <v>1066</v>
      </c>
      <c r="L176" s="23"/>
      <c r="P176" t="s">
        <v>1601</v>
      </c>
    </row>
    <row r="177" spans="1:16" ht="29" x14ac:dyDescent="0.35">
      <c r="A177" s="2">
        <v>175</v>
      </c>
      <c r="B177" s="494"/>
      <c r="C177" s="6"/>
      <c r="D177" s="8" t="s">
        <v>258</v>
      </c>
      <c r="E177" s="55"/>
      <c r="F177" s="3"/>
      <c r="G177" s="3">
        <v>6</v>
      </c>
      <c r="H177" s="9">
        <v>6</v>
      </c>
      <c r="I177" s="3"/>
      <c r="J177" s="7" t="s">
        <v>1066</v>
      </c>
      <c r="L177" s="23"/>
      <c r="P177" t="s">
        <v>1601</v>
      </c>
    </row>
    <row r="178" spans="1:16" ht="29" x14ac:dyDescent="0.35">
      <c r="A178" s="2">
        <v>176</v>
      </c>
      <c r="B178" s="494"/>
      <c r="C178" s="6"/>
      <c r="D178" s="8" t="s">
        <v>259</v>
      </c>
      <c r="E178" s="55"/>
      <c r="F178" s="3"/>
      <c r="G178" s="3">
        <v>6</v>
      </c>
      <c r="H178" s="9">
        <v>5</v>
      </c>
      <c r="I178" s="3"/>
      <c r="J178" s="7" t="s">
        <v>1066</v>
      </c>
      <c r="L178" s="23"/>
      <c r="P178" t="s">
        <v>1601</v>
      </c>
    </row>
    <row r="179" spans="1:16" ht="29" x14ac:dyDescent="0.35">
      <c r="A179" s="2">
        <v>177</v>
      </c>
      <c r="B179" s="494"/>
      <c r="C179" s="6"/>
      <c r="D179" s="8" t="s">
        <v>260</v>
      </c>
      <c r="E179" s="55"/>
      <c r="F179" s="3"/>
      <c r="G179" s="3">
        <v>6</v>
      </c>
      <c r="H179" s="9">
        <v>6</v>
      </c>
      <c r="I179" s="3"/>
      <c r="J179" s="7" t="s">
        <v>1066</v>
      </c>
      <c r="L179" s="23"/>
      <c r="P179" t="s">
        <v>1601</v>
      </c>
    </row>
    <row r="180" spans="1:16" ht="29" x14ac:dyDescent="0.35">
      <c r="A180" s="2">
        <v>178</v>
      </c>
      <c r="B180" s="494"/>
      <c r="C180" s="6"/>
      <c r="D180" s="8" t="s">
        <v>261</v>
      </c>
      <c r="E180" s="55"/>
      <c r="F180" s="3"/>
      <c r="G180" s="3">
        <v>6</v>
      </c>
      <c r="H180" s="9">
        <v>5</v>
      </c>
      <c r="I180" s="3"/>
      <c r="J180" s="7" t="s">
        <v>1066</v>
      </c>
      <c r="L180" s="23"/>
      <c r="P180" t="s">
        <v>1601</v>
      </c>
    </row>
    <row r="181" spans="1:16" ht="29" x14ac:dyDescent="0.35">
      <c r="A181" s="2">
        <v>179</v>
      </c>
      <c r="B181" s="494"/>
      <c r="C181" s="6"/>
      <c r="D181" s="8" t="s">
        <v>262</v>
      </c>
      <c r="E181" s="55"/>
      <c r="F181" s="3"/>
      <c r="G181" s="3">
        <v>6</v>
      </c>
      <c r="H181" s="9">
        <v>6</v>
      </c>
      <c r="I181" s="3"/>
      <c r="J181" s="7" t="s">
        <v>1066</v>
      </c>
      <c r="L181" s="23"/>
      <c r="P181" t="s">
        <v>1601</v>
      </c>
    </row>
    <row r="182" spans="1:16" ht="29" x14ac:dyDescent="0.35">
      <c r="A182" s="2">
        <v>180</v>
      </c>
      <c r="B182" s="494"/>
      <c r="C182" s="6"/>
      <c r="D182" s="8" t="s">
        <v>263</v>
      </c>
      <c r="E182" s="55"/>
      <c r="F182" s="3"/>
      <c r="G182" s="3">
        <v>6</v>
      </c>
      <c r="H182" s="9">
        <v>5</v>
      </c>
      <c r="I182" s="3"/>
      <c r="J182" s="7" t="s">
        <v>1066</v>
      </c>
      <c r="L182" s="23"/>
      <c r="P182" t="s">
        <v>1601</v>
      </c>
    </row>
    <row r="183" spans="1:16" ht="29" x14ac:dyDescent="0.35">
      <c r="A183" s="2">
        <v>181</v>
      </c>
      <c r="B183" s="494"/>
      <c r="C183" s="6"/>
      <c r="D183" s="8" t="s">
        <v>264</v>
      </c>
      <c r="E183" s="55"/>
      <c r="F183" s="3"/>
      <c r="G183" s="3">
        <v>6</v>
      </c>
      <c r="H183" s="9">
        <v>6</v>
      </c>
      <c r="I183" s="3"/>
      <c r="J183" s="7" t="s">
        <v>1066</v>
      </c>
      <c r="L183" s="23"/>
      <c r="P183" t="s">
        <v>1601</v>
      </c>
    </row>
    <row r="184" spans="1:16" ht="29" x14ac:dyDescent="0.35">
      <c r="A184" s="2">
        <v>182</v>
      </c>
      <c r="B184" s="494"/>
      <c r="C184" s="6"/>
      <c r="D184" s="8" t="s">
        <v>265</v>
      </c>
      <c r="E184" s="55"/>
      <c r="F184" s="3"/>
      <c r="G184" s="3">
        <v>6</v>
      </c>
      <c r="H184" s="9">
        <v>5</v>
      </c>
      <c r="I184" s="3"/>
      <c r="J184" s="7" t="s">
        <v>1066</v>
      </c>
      <c r="L184" s="23"/>
      <c r="P184" t="s">
        <v>1601</v>
      </c>
    </row>
    <row r="185" spans="1:16" ht="29" x14ac:dyDescent="0.35">
      <c r="A185" s="2">
        <v>183</v>
      </c>
      <c r="B185" s="494"/>
      <c r="C185" s="6"/>
      <c r="D185" s="6" t="s">
        <v>266</v>
      </c>
      <c r="E185" s="54"/>
      <c r="F185" s="3"/>
      <c r="G185" s="3">
        <v>6</v>
      </c>
      <c r="H185" s="9">
        <v>6</v>
      </c>
      <c r="I185" s="3"/>
      <c r="J185" s="7" t="s">
        <v>1066</v>
      </c>
      <c r="L185" s="23"/>
      <c r="P185" t="s">
        <v>1601</v>
      </c>
    </row>
    <row r="186" spans="1:16" ht="29" x14ac:dyDescent="0.35">
      <c r="A186" s="2">
        <v>184</v>
      </c>
      <c r="B186" s="494"/>
      <c r="C186" s="6"/>
      <c r="D186" s="8" t="s">
        <v>267</v>
      </c>
      <c r="E186" s="55"/>
      <c r="F186" s="3"/>
      <c r="G186" s="3">
        <v>6</v>
      </c>
      <c r="H186" s="9">
        <v>5</v>
      </c>
      <c r="I186" s="3"/>
      <c r="J186" s="7" t="s">
        <v>1066</v>
      </c>
      <c r="L186" s="23"/>
      <c r="P186" t="s">
        <v>1601</v>
      </c>
    </row>
    <row r="187" spans="1:16" ht="29" x14ac:dyDescent="0.35">
      <c r="A187" s="2">
        <v>185</v>
      </c>
      <c r="B187" s="494"/>
      <c r="C187" s="6"/>
      <c r="D187" s="8" t="s">
        <v>268</v>
      </c>
      <c r="E187" s="55"/>
      <c r="F187" s="3"/>
      <c r="G187" s="3">
        <v>6</v>
      </c>
      <c r="H187" s="9">
        <v>6</v>
      </c>
      <c r="I187" s="3"/>
      <c r="J187" s="7" t="s">
        <v>1066</v>
      </c>
      <c r="L187" s="23"/>
      <c r="P187" t="s">
        <v>1601</v>
      </c>
    </row>
    <row r="188" spans="1:16" ht="29" x14ac:dyDescent="0.35">
      <c r="A188" s="2">
        <v>186</v>
      </c>
      <c r="B188" s="494"/>
      <c r="C188" s="6"/>
      <c r="D188" s="8" t="s">
        <v>269</v>
      </c>
      <c r="E188" s="55"/>
      <c r="F188" s="3"/>
      <c r="G188" s="3">
        <v>6</v>
      </c>
      <c r="H188" s="9">
        <v>5</v>
      </c>
      <c r="I188" s="3"/>
      <c r="J188" s="7" t="s">
        <v>1066</v>
      </c>
      <c r="L188" s="23"/>
      <c r="P188" t="s">
        <v>1601</v>
      </c>
    </row>
    <row r="189" spans="1:16" ht="29" x14ac:dyDescent="0.35">
      <c r="A189" s="2">
        <v>187</v>
      </c>
      <c r="B189" s="494"/>
      <c r="C189" s="6"/>
      <c r="D189" s="8" t="s">
        <v>270</v>
      </c>
      <c r="E189" s="55"/>
      <c r="F189" s="3"/>
      <c r="G189" s="3">
        <v>6</v>
      </c>
      <c r="H189" s="9">
        <v>6</v>
      </c>
      <c r="I189" s="3"/>
      <c r="J189" s="7" t="s">
        <v>1066</v>
      </c>
      <c r="L189" s="23"/>
      <c r="P189" t="s">
        <v>1601</v>
      </c>
    </row>
    <row r="190" spans="1:16" ht="29" x14ac:dyDescent="0.35">
      <c r="A190" s="2">
        <v>188</v>
      </c>
      <c r="B190" s="494"/>
      <c r="C190" s="6"/>
      <c r="D190" s="8" t="s">
        <v>271</v>
      </c>
      <c r="E190" s="55"/>
      <c r="F190" s="3"/>
      <c r="G190" s="3">
        <v>6</v>
      </c>
      <c r="H190" s="9">
        <v>5</v>
      </c>
      <c r="I190" s="3"/>
      <c r="J190" s="7" t="s">
        <v>1066</v>
      </c>
      <c r="L190" s="23"/>
      <c r="P190" t="s">
        <v>1601</v>
      </c>
    </row>
    <row r="191" spans="1:16" ht="29" x14ac:dyDescent="0.35">
      <c r="A191" s="2">
        <v>189</v>
      </c>
      <c r="B191" s="494"/>
      <c r="C191" s="6"/>
      <c r="D191" s="8" t="s">
        <v>272</v>
      </c>
      <c r="E191" s="55"/>
      <c r="F191" s="3"/>
      <c r="G191" s="3">
        <v>3</v>
      </c>
      <c r="H191" s="9">
        <v>3</v>
      </c>
      <c r="I191" s="3"/>
      <c r="J191" s="7" t="s">
        <v>1066</v>
      </c>
      <c r="L191" s="23"/>
      <c r="P191" t="s">
        <v>1601</v>
      </c>
    </row>
    <row r="192" spans="1:16" ht="29" x14ac:dyDescent="0.35">
      <c r="A192" s="2">
        <v>190</v>
      </c>
      <c r="B192" s="494"/>
      <c r="C192" s="6"/>
      <c r="D192" s="8" t="s">
        <v>273</v>
      </c>
      <c r="E192" s="55"/>
      <c r="F192" s="3"/>
      <c r="G192" s="3">
        <v>3</v>
      </c>
      <c r="H192" s="9">
        <v>3</v>
      </c>
      <c r="I192" s="3"/>
      <c r="J192" s="7" t="s">
        <v>1066</v>
      </c>
      <c r="L192" s="23"/>
      <c r="P192" t="s">
        <v>1601</v>
      </c>
    </row>
    <row r="193" spans="1:16" ht="29" x14ac:dyDescent="0.35">
      <c r="A193" s="2">
        <v>191</v>
      </c>
      <c r="B193" s="494"/>
      <c r="C193" s="6"/>
      <c r="D193" s="8" t="s">
        <v>274</v>
      </c>
      <c r="E193" s="55"/>
      <c r="F193" s="3"/>
      <c r="G193" s="3">
        <v>2</v>
      </c>
      <c r="H193" s="9">
        <v>2</v>
      </c>
      <c r="I193" s="3"/>
      <c r="J193" s="7" t="s">
        <v>1066</v>
      </c>
      <c r="L193" s="23"/>
      <c r="P193" t="s">
        <v>1601</v>
      </c>
    </row>
    <row r="194" spans="1:16" ht="29" x14ac:dyDescent="0.35">
      <c r="A194" s="2">
        <v>192</v>
      </c>
      <c r="B194" s="494"/>
      <c r="C194" s="6"/>
      <c r="D194" s="8" t="s">
        <v>275</v>
      </c>
      <c r="E194" s="55"/>
      <c r="F194" s="3"/>
      <c r="G194" s="3">
        <v>4</v>
      </c>
      <c r="H194" s="9">
        <v>6</v>
      </c>
      <c r="I194" s="3"/>
      <c r="J194" s="7" t="s">
        <v>1066</v>
      </c>
      <c r="L194" s="23"/>
      <c r="P194" t="s">
        <v>1601</v>
      </c>
    </row>
    <row r="195" spans="1:16" ht="29" x14ac:dyDescent="0.35">
      <c r="A195" s="2">
        <v>193</v>
      </c>
      <c r="B195" s="494"/>
      <c r="C195" s="6"/>
      <c r="D195" s="3" t="s">
        <v>276</v>
      </c>
      <c r="E195" s="3"/>
      <c r="F195" s="3"/>
      <c r="G195" s="3">
        <v>5</v>
      </c>
      <c r="H195" s="10">
        <v>6</v>
      </c>
      <c r="I195" s="3"/>
      <c r="J195" s="7" t="s">
        <v>1066</v>
      </c>
      <c r="L195" s="23"/>
      <c r="P195" t="s">
        <v>1601</v>
      </c>
    </row>
    <row r="196" spans="1:16" ht="29" x14ac:dyDescent="0.35">
      <c r="A196" s="2">
        <v>194</v>
      </c>
      <c r="B196" s="494"/>
      <c r="C196" s="6"/>
      <c r="D196" s="3" t="s">
        <v>277</v>
      </c>
      <c r="E196" s="3"/>
      <c r="F196" s="3"/>
      <c r="G196" s="3">
        <v>3</v>
      </c>
      <c r="H196" s="10">
        <v>4</v>
      </c>
      <c r="I196" s="3"/>
      <c r="J196" s="7" t="s">
        <v>1066</v>
      </c>
      <c r="L196" s="23"/>
      <c r="P196" t="s">
        <v>1601</v>
      </c>
    </row>
    <row r="197" spans="1:16" ht="29" x14ac:dyDescent="0.35">
      <c r="A197" s="2">
        <v>195</v>
      </c>
      <c r="B197" s="494"/>
      <c r="C197" s="6"/>
      <c r="D197" s="3" t="s">
        <v>278</v>
      </c>
      <c r="E197" s="3"/>
      <c r="F197" s="3"/>
      <c r="G197" s="3">
        <v>4</v>
      </c>
      <c r="H197" s="10">
        <v>6</v>
      </c>
      <c r="I197" s="3"/>
      <c r="J197" s="7" t="s">
        <v>1066</v>
      </c>
      <c r="L197" s="23"/>
      <c r="P197" t="s">
        <v>1601</v>
      </c>
    </row>
    <row r="198" spans="1:16" ht="29" x14ac:dyDescent="0.35">
      <c r="A198" s="2">
        <v>196</v>
      </c>
      <c r="B198" s="494"/>
      <c r="C198" s="6"/>
      <c r="D198" s="3" t="s">
        <v>279</v>
      </c>
      <c r="E198" s="3"/>
      <c r="F198" s="3"/>
      <c r="G198" s="3">
        <v>5</v>
      </c>
      <c r="H198" s="10">
        <v>7</v>
      </c>
      <c r="I198" s="3"/>
      <c r="J198" s="7" t="s">
        <v>1066</v>
      </c>
      <c r="L198" s="23"/>
      <c r="P198" t="s">
        <v>1601</v>
      </c>
    </row>
    <row r="199" spans="1:16" ht="29" x14ac:dyDescent="0.35">
      <c r="A199" s="2">
        <v>197</v>
      </c>
      <c r="B199" s="494"/>
      <c r="C199" s="6"/>
      <c r="D199" s="7" t="s">
        <v>280</v>
      </c>
      <c r="E199" s="7"/>
      <c r="F199" s="3"/>
      <c r="G199" s="3">
        <v>5</v>
      </c>
      <c r="H199" s="9">
        <v>6</v>
      </c>
      <c r="I199" s="3"/>
      <c r="J199" s="7" t="s">
        <v>1066</v>
      </c>
      <c r="L199" s="23"/>
      <c r="P199" t="s">
        <v>1601</v>
      </c>
    </row>
    <row r="200" spans="1:16" ht="29" x14ac:dyDescent="0.35">
      <c r="A200" s="2">
        <v>198</v>
      </c>
      <c r="B200" s="494"/>
      <c r="C200" s="6"/>
      <c r="D200" s="3" t="s">
        <v>281</v>
      </c>
      <c r="E200" s="3"/>
      <c r="F200" s="3"/>
      <c r="G200" s="3">
        <v>4</v>
      </c>
      <c r="H200" s="10">
        <v>6</v>
      </c>
      <c r="I200" s="3"/>
      <c r="J200" s="7" t="s">
        <v>1066</v>
      </c>
      <c r="L200" s="23"/>
      <c r="P200" t="s">
        <v>1601</v>
      </c>
    </row>
    <row r="201" spans="1:16" ht="29" x14ac:dyDescent="0.35">
      <c r="A201" s="2">
        <v>199</v>
      </c>
      <c r="B201" s="494"/>
      <c r="C201" s="6"/>
      <c r="D201" s="3" t="s">
        <v>282</v>
      </c>
      <c r="E201" s="3"/>
      <c r="F201" s="3"/>
      <c r="G201" s="3">
        <v>5</v>
      </c>
      <c r="H201" s="10">
        <v>7</v>
      </c>
      <c r="I201" s="3"/>
      <c r="J201" s="7" t="s">
        <v>1066</v>
      </c>
      <c r="L201" s="23"/>
      <c r="P201" t="s">
        <v>1601</v>
      </c>
    </row>
    <row r="202" spans="1:16" ht="29" x14ac:dyDescent="0.35">
      <c r="A202" s="2">
        <v>200</v>
      </c>
      <c r="B202" s="494"/>
      <c r="C202" s="6"/>
      <c r="D202" s="3" t="s">
        <v>283</v>
      </c>
      <c r="E202" s="3"/>
      <c r="F202" s="3"/>
      <c r="G202" s="3">
        <v>4</v>
      </c>
      <c r="H202" s="10">
        <v>4</v>
      </c>
      <c r="I202" s="3"/>
      <c r="J202" s="7" t="s">
        <v>1066</v>
      </c>
      <c r="L202" s="23"/>
      <c r="P202" t="s">
        <v>1601</v>
      </c>
    </row>
    <row r="203" spans="1:16" ht="29" x14ac:dyDescent="0.35">
      <c r="A203" s="2">
        <v>201</v>
      </c>
      <c r="B203" s="494"/>
      <c r="C203" s="6"/>
      <c r="D203" s="3" t="s">
        <v>284</v>
      </c>
      <c r="E203" s="3"/>
      <c r="F203" s="3"/>
      <c r="G203" s="3">
        <v>4</v>
      </c>
      <c r="H203" s="10">
        <v>5</v>
      </c>
      <c r="I203" s="3"/>
      <c r="J203" s="7" t="s">
        <v>1066</v>
      </c>
      <c r="L203" s="23"/>
      <c r="P203" t="s">
        <v>1601</v>
      </c>
    </row>
    <row r="204" spans="1:16" ht="29" x14ac:dyDescent="0.35">
      <c r="A204" s="2">
        <v>202</v>
      </c>
      <c r="B204" s="494"/>
      <c r="C204" s="6"/>
      <c r="D204" s="3" t="s">
        <v>285</v>
      </c>
      <c r="E204" s="3"/>
      <c r="F204" s="3"/>
      <c r="G204" s="3">
        <v>6</v>
      </c>
      <c r="H204" s="10">
        <v>5</v>
      </c>
      <c r="I204" s="3"/>
      <c r="J204" s="7" t="s">
        <v>1066</v>
      </c>
      <c r="L204" s="23"/>
      <c r="P204" t="s">
        <v>1601</v>
      </c>
    </row>
    <row r="205" spans="1:16" ht="29" x14ac:dyDescent="0.35">
      <c r="A205" s="2">
        <v>203</v>
      </c>
      <c r="B205" s="494"/>
      <c r="C205" s="6"/>
      <c r="D205" s="3" t="s">
        <v>286</v>
      </c>
      <c r="E205" s="3"/>
      <c r="F205" s="3"/>
      <c r="G205" s="3">
        <v>4</v>
      </c>
      <c r="H205" s="10">
        <v>7</v>
      </c>
      <c r="I205" s="3"/>
      <c r="J205" s="7" t="s">
        <v>1066</v>
      </c>
      <c r="L205" s="23"/>
      <c r="P205" t="s">
        <v>1601</v>
      </c>
    </row>
    <row r="206" spans="1:16" ht="29" x14ac:dyDescent="0.35">
      <c r="A206" s="2">
        <v>204</v>
      </c>
      <c r="B206" s="494"/>
      <c r="C206" s="6"/>
      <c r="D206" s="3" t="s">
        <v>287</v>
      </c>
      <c r="E206" s="3"/>
      <c r="F206" s="3"/>
      <c r="G206" s="3">
        <v>5</v>
      </c>
      <c r="H206" s="10">
        <v>6</v>
      </c>
      <c r="I206" s="3"/>
      <c r="J206" s="7" t="s">
        <v>1066</v>
      </c>
      <c r="L206" s="23"/>
      <c r="P206" t="s">
        <v>1601</v>
      </c>
    </row>
    <row r="207" spans="1:16" ht="29" x14ac:dyDescent="0.35">
      <c r="A207" s="2">
        <v>205</v>
      </c>
      <c r="B207" s="494"/>
      <c r="C207" s="6"/>
      <c r="D207" s="3" t="s">
        <v>288</v>
      </c>
      <c r="E207" s="3"/>
      <c r="F207" s="3"/>
      <c r="G207" s="3">
        <v>5</v>
      </c>
      <c r="H207" s="10">
        <v>7</v>
      </c>
      <c r="I207" s="3"/>
      <c r="J207" s="7" t="s">
        <v>1066</v>
      </c>
      <c r="L207" s="23"/>
      <c r="P207" t="s">
        <v>1601</v>
      </c>
    </row>
    <row r="208" spans="1:16" ht="29" x14ac:dyDescent="0.35">
      <c r="A208" s="2">
        <v>206</v>
      </c>
      <c r="B208" s="494"/>
      <c r="C208" s="6"/>
      <c r="D208" s="11" t="s">
        <v>289</v>
      </c>
      <c r="E208" s="11"/>
      <c r="F208" s="3"/>
      <c r="G208" s="3">
        <v>6</v>
      </c>
      <c r="H208" s="12">
        <v>5</v>
      </c>
      <c r="I208" s="3"/>
      <c r="J208" s="7" t="s">
        <v>1066</v>
      </c>
      <c r="L208" s="23"/>
      <c r="P208" t="s">
        <v>1601</v>
      </c>
    </row>
    <row r="209" spans="1:16" ht="29" x14ac:dyDescent="0.35">
      <c r="A209" s="2">
        <v>207</v>
      </c>
      <c r="B209" s="494"/>
      <c r="C209" s="6"/>
      <c r="D209" s="11" t="s">
        <v>290</v>
      </c>
      <c r="E209" s="11"/>
      <c r="F209" s="3"/>
      <c r="G209" s="3">
        <v>6</v>
      </c>
      <c r="H209" s="12">
        <v>5</v>
      </c>
      <c r="I209" s="3"/>
      <c r="J209" s="7" t="s">
        <v>1066</v>
      </c>
      <c r="L209" s="23"/>
      <c r="P209" t="s">
        <v>1601</v>
      </c>
    </row>
    <row r="210" spans="1:16" ht="29" x14ac:dyDescent="0.35">
      <c r="A210" s="2">
        <v>208</v>
      </c>
      <c r="B210" s="494"/>
      <c r="C210" s="6"/>
      <c r="D210" s="13" t="s">
        <v>291</v>
      </c>
      <c r="E210" s="13"/>
      <c r="F210" s="3"/>
      <c r="G210" s="3">
        <v>6</v>
      </c>
      <c r="H210" s="12">
        <v>7</v>
      </c>
      <c r="I210" s="3"/>
      <c r="J210" s="7" t="s">
        <v>1066</v>
      </c>
      <c r="L210" s="23"/>
      <c r="P210" t="s">
        <v>1601</v>
      </c>
    </row>
    <row r="211" spans="1:16" ht="31" x14ac:dyDescent="0.35">
      <c r="A211" s="2">
        <v>209</v>
      </c>
      <c r="B211" s="494"/>
      <c r="C211" s="6"/>
      <c r="D211" s="11" t="s">
        <v>292</v>
      </c>
      <c r="E211" s="11"/>
      <c r="F211" s="3"/>
      <c r="G211" s="3">
        <v>6</v>
      </c>
      <c r="H211" s="12">
        <v>5</v>
      </c>
      <c r="I211" s="3"/>
      <c r="J211" s="7" t="s">
        <v>1066</v>
      </c>
      <c r="L211" s="23"/>
      <c r="P211" t="s">
        <v>1601</v>
      </c>
    </row>
    <row r="212" spans="1:16" ht="31" x14ac:dyDescent="0.35">
      <c r="A212" s="2">
        <v>210</v>
      </c>
      <c r="B212" s="494"/>
      <c r="C212" s="6"/>
      <c r="D212" s="11" t="s">
        <v>293</v>
      </c>
      <c r="E212" s="11"/>
      <c r="F212" s="3"/>
      <c r="G212" s="3">
        <v>6</v>
      </c>
      <c r="H212" s="12">
        <v>6</v>
      </c>
      <c r="I212" s="3"/>
      <c r="J212" s="7" t="s">
        <v>1066</v>
      </c>
      <c r="L212" s="23"/>
      <c r="P212" t="s">
        <v>1601</v>
      </c>
    </row>
    <row r="213" spans="1:16" ht="29" x14ac:dyDescent="0.35">
      <c r="A213" s="2">
        <v>211</v>
      </c>
      <c r="B213" s="494"/>
      <c r="C213" s="6"/>
      <c r="D213" s="13" t="s">
        <v>294</v>
      </c>
      <c r="E213" s="13"/>
      <c r="F213" s="3"/>
      <c r="G213" s="3">
        <v>4</v>
      </c>
      <c r="H213" s="12">
        <v>5</v>
      </c>
      <c r="I213" s="3"/>
      <c r="J213" s="7" t="s">
        <v>1066</v>
      </c>
      <c r="L213" s="23"/>
      <c r="P213" t="s">
        <v>1601</v>
      </c>
    </row>
    <row r="214" spans="1:16" ht="31" x14ac:dyDescent="0.35">
      <c r="A214" s="2">
        <v>212</v>
      </c>
      <c r="B214" s="494"/>
      <c r="C214" s="6"/>
      <c r="D214" s="13" t="s">
        <v>295</v>
      </c>
      <c r="E214" s="13"/>
      <c r="F214" s="3"/>
      <c r="G214" s="3">
        <v>6</v>
      </c>
      <c r="H214" s="12">
        <v>6</v>
      </c>
      <c r="I214" s="3"/>
      <c r="J214" s="7" t="s">
        <v>1066</v>
      </c>
      <c r="L214" s="23"/>
      <c r="P214" t="s">
        <v>1601</v>
      </c>
    </row>
    <row r="215" spans="1:16" ht="29" x14ac:dyDescent="0.35">
      <c r="A215" s="2">
        <v>213</v>
      </c>
      <c r="B215" s="494"/>
      <c r="C215" s="6"/>
      <c r="D215" s="13" t="s">
        <v>296</v>
      </c>
      <c r="E215" s="13"/>
      <c r="F215" s="3"/>
      <c r="G215" s="3">
        <v>5</v>
      </c>
      <c r="H215" s="12">
        <v>6</v>
      </c>
      <c r="I215" s="3"/>
      <c r="J215" s="7" t="s">
        <v>1066</v>
      </c>
      <c r="L215" s="23"/>
      <c r="P215" t="s">
        <v>1601</v>
      </c>
    </row>
    <row r="216" spans="1:16" ht="31" x14ac:dyDescent="0.35">
      <c r="A216" s="2">
        <v>214</v>
      </c>
      <c r="B216" s="494"/>
      <c r="C216" s="6"/>
      <c r="D216" s="13" t="s">
        <v>297</v>
      </c>
      <c r="E216" s="13"/>
      <c r="F216" s="3"/>
      <c r="G216" s="3">
        <v>6</v>
      </c>
      <c r="H216" s="12">
        <v>6</v>
      </c>
      <c r="I216" s="3"/>
      <c r="J216" s="7" t="s">
        <v>1066</v>
      </c>
      <c r="L216" s="23"/>
      <c r="P216" t="s">
        <v>1601</v>
      </c>
    </row>
    <row r="217" spans="1:16" ht="29" x14ac:dyDescent="0.35">
      <c r="A217" s="2">
        <v>215</v>
      </c>
      <c r="B217" s="494"/>
      <c r="C217" s="6"/>
      <c r="D217" s="13" t="s">
        <v>298</v>
      </c>
      <c r="E217" s="13"/>
      <c r="F217" s="3"/>
      <c r="G217" s="3">
        <v>5</v>
      </c>
      <c r="H217" s="12">
        <v>6</v>
      </c>
      <c r="I217" s="3"/>
      <c r="J217" s="7" t="s">
        <v>1066</v>
      </c>
      <c r="L217" s="23"/>
      <c r="P217" t="s">
        <v>1601</v>
      </c>
    </row>
    <row r="218" spans="1:16" ht="29" x14ac:dyDescent="0.35">
      <c r="A218" s="2">
        <v>216</v>
      </c>
      <c r="B218" s="494"/>
      <c r="C218" s="6"/>
      <c r="D218" s="13" t="s">
        <v>299</v>
      </c>
      <c r="E218" s="13"/>
      <c r="F218" s="3"/>
      <c r="G218" s="3">
        <v>5</v>
      </c>
      <c r="H218" s="12">
        <v>6</v>
      </c>
      <c r="I218" s="3"/>
      <c r="J218" s="7" t="s">
        <v>1066</v>
      </c>
      <c r="L218" s="23"/>
      <c r="P218" t="s">
        <v>1601</v>
      </c>
    </row>
    <row r="219" spans="1:16" ht="29" x14ac:dyDescent="0.35">
      <c r="A219" s="2">
        <v>217</v>
      </c>
      <c r="B219" s="494"/>
      <c r="C219" s="6"/>
      <c r="D219" s="13" t="s">
        <v>300</v>
      </c>
      <c r="E219" s="13"/>
      <c r="F219" s="3"/>
      <c r="G219" s="3">
        <v>5</v>
      </c>
      <c r="H219" s="12">
        <v>6</v>
      </c>
      <c r="I219" s="3"/>
      <c r="J219" s="7" t="s">
        <v>1066</v>
      </c>
      <c r="L219" s="23"/>
      <c r="P219" t="s">
        <v>1601</v>
      </c>
    </row>
    <row r="220" spans="1:16" ht="29" x14ac:dyDescent="0.35">
      <c r="A220" s="2">
        <v>218</v>
      </c>
      <c r="B220" s="494"/>
      <c r="C220" s="6"/>
      <c r="D220" s="13" t="s">
        <v>301</v>
      </c>
      <c r="E220" s="13"/>
      <c r="F220" s="3"/>
      <c r="G220" s="3">
        <v>6</v>
      </c>
      <c r="H220" s="12">
        <v>6</v>
      </c>
      <c r="I220" s="3"/>
      <c r="J220" s="7" t="s">
        <v>1066</v>
      </c>
      <c r="L220" s="23"/>
      <c r="P220" t="s">
        <v>1601</v>
      </c>
    </row>
    <row r="221" spans="1:16" ht="29" x14ac:dyDescent="0.35">
      <c r="A221" s="2">
        <v>219</v>
      </c>
      <c r="B221" s="494"/>
      <c r="C221" s="6"/>
      <c r="D221" s="13" t="s">
        <v>302</v>
      </c>
      <c r="E221" s="13"/>
      <c r="F221" s="3"/>
      <c r="G221" s="3">
        <v>6</v>
      </c>
      <c r="H221" s="12">
        <v>7</v>
      </c>
      <c r="I221" s="3"/>
      <c r="J221" s="7" t="s">
        <v>1066</v>
      </c>
      <c r="L221" s="23"/>
      <c r="P221" t="s">
        <v>1601</v>
      </c>
    </row>
    <row r="222" spans="1:16" ht="29" x14ac:dyDescent="0.35">
      <c r="A222" s="2">
        <v>220</v>
      </c>
      <c r="B222" s="494"/>
      <c r="C222" s="6"/>
      <c r="D222" s="13" t="s">
        <v>303</v>
      </c>
      <c r="E222" s="13"/>
      <c r="F222" s="3"/>
      <c r="G222" s="3">
        <v>5</v>
      </c>
      <c r="H222" s="12">
        <v>5</v>
      </c>
      <c r="I222" s="3"/>
      <c r="J222" s="7" t="s">
        <v>1066</v>
      </c>
      <c r="L222" s="23"/>
      <c r="P222" t="s">
        <v>1601</v>
      </c>
    </row>
    <row r="223" spans="1:16" ht="29" x14ac:dyDescent="0.35">
      <c r="A223" s="2">
        <v>221</v>
      </c>
      <c r="B223" s="494"/>
      <c r="C223" s="6"/>
      <c r="D223" s="13" t="s">
        <v>304</v>
      </c>
      <c r="E223" s="13"/>
      <c r="F223" s="3"/>
      <c r="G223" s="3">
        <v>6</v>
      </c>
      <c r="H223" s="12">
        <v>5</v>
      </c>
      <c r="I223" s="3"/>
      <c r="J223" s="7" t="s">
        <v>1066</v>
      </c>
      <c r="L223" s="23"/>
      <c r="P223" t="s">
        <v>1601</v>
      </c>
    </row>
    <row r="224" spans="1:16" ht="29" x14ac:dyDescent="0.35">
      <c r="A224" s="2">
        <v>222</v>
      </c>
      <c r="B224" s="494"/>
      <c r="C224" s="6"/>
      <c r="D224" s="13" t="s">
        <v>305</v>
      </c>
      <c r="E224" s="13"/>
      <c r="F224" s="3"/>
      <c r="G224" s="3">
        <v>7</v>
      </c>
      <c r="H224" s="12">
        <v>6</v>
      </c>
      <c r="I224" s="3"/>
      <c r="J224" s="7" t="s">
        <v>1066</v>
      </c>
      <c r="L224" s="23"/>
      <c r="P224" t="s">
        <v>1601</v>
      </c>
    </row>
    <row r="225" spans="1:16" ht="29" x14ac:dyDescent="0.35">
      <c r="A225" s="2">
        <v>223</v>
      </c>
      <c r="B225" s="494"/>
      <c r="C225" s="6"/>
      <c r="D225" s="13" t="s">
        <v>306</v>
      </c>
      <c r="E225" s="13"/>
      <c r="F225" s="3"/>
      <c r="G225" s="3">
        <v>5</v>
      </c>
      <c r="H225" s="12">
        <v>5</v>
      </c>
      <c r="I225" s="3"/>
      <c r="J225" s="7" t="s">
        <v>1066</v>
      </c>
      <c r="L225" s="23"/>
      <c r="P225" t="s">
        <v>1601</v>
      </c>
    </row>
    <row r="226" spans="1:16" ht="29" x14ac:dyDescent="0.35">
      <c r="A226" s="2">
        <v>224</v>
      </c>
      <c r="B226" s="494"/>
      <c r="C226" s="6"/>
      <c r="D226" s="13" t="s">
        <v>307</v>
      </c>
      <c r="E226" s="13"/>
      <c r="F226" s="3"/>
      <c r="G226" s="3">
        <v>5</v>
      </c>
      <c r="H226" s="12">
        <v>5</v>
      </c>
      <c r="I226" s="3"/>
      <c r="J226" s="7" t="s">
        <v>1066</v>
      </c>
      <c r="L226" s="23"/>
      <c r="P226" t="s">
        <v>1601</v>
      </c>
    </row>
    <row r="227" spans="1:16" ht="29" x14ac:dyDescent="0.35">
      <c r="A227" s="2">
        <v>225</v>
      </c>
      <c r="B227" s="494"/>
      <c r="C227" s="6"/>
      <c r="D227" s="13" t="s">
        <v>308</v>
      </c>
      <c r="E227" s="13"/>
      <c r="F227" s="3"/>
      <c r="G227" s="3">
        <v>6</v>
      </c>
      <c r="H227" s="12">
        <v>6</v>
      </c>
      <c r="I227" s="3"/>
      <c r="J227" s="7" t="s">
        <v>1066</v>
      </c>
      <c r="L227" s="23"/>
      <c r="P227" t="s">
        <v>1601</v>
      </c>
    </row>
    <row r="228" spans="1:16" ht="31" x14ac:dyDescent="0.35">
      <c r="A228" s="2">
        <v>226</v>
      </c>
      <c r="B228" s="494"/>
      <c r="C228" s="6"/>
      <c r="D228" s="13" t="s">
        <v>309</v>
      </c>
      <c r="E228" s="13"/>
      <c r="F228" s="3"/>
      <c r="G228" s="3">
        <v>7</v>
      </c>
      <c r="H228" s="12">
        <v>7</v>
      </c>
      <c r="I228" s="3"/>
      <c r="J228" s="7" t="s">
        <v>1066</v>
      </c>
      <c r="L228" s="23"/>
      <c r="P228" t="s">
        <v>1601</v>
      </c>
    </row>
    <row r="229" spans="1:16" ht="29" x14ac:dyDescent="0.35">
      <c r="A229" s="2">
        <v>227</v>
      </c>
      <c r="B229" s="494"/>
      <c r="C229" s="6"/>
      <c r="D229" s="13" t="s">
        <v>310</v>
      </c>
      <c r="E229" s="13"/>
      <c r="F229" s="3"/>
      <c r="G229" s="3">
        <v>6</v>
      </c>
      <c r="H229" s="12">
        <v>6</v>
      </c>
      <c r="I229" s="3"/>
      <c r="J229" s="7" t="s">
        <v>1066</v>
      </c>
      <c r="L229" s="23"/>
      <c r="P229" t="s">
        <v>1601</v>
      </c>
    </row>
    <row r="230" spans="1:16" ht="29" x14ac:dyDescent="0.35">
      <c r="A230" s="2">
        <v>228</v>
      </c>
      <c r="B230" s="494"/>
      <c r="C230" s="6"/>
      <c r="D230" s="13" t="s">
        <v>311</v>
      </c>
      <c r="E230" s="13"/>
      <c r="F230" s="3"/>
      <c r="G230" s="3">
        <v>4</v>
      </c>
      <c r="H230" s="12">
        <v>6</v>
      </c>
      <c r="I230" s="3"/>
      <c r="J230" s="7" t="s">
        <v>1066</v>
      </c>
      <c r="L230" s="23"/>
      <c r="P230" t="s">
        <v>1601</v>
      </c>
    </row>
    <row r="231" spans="1:16" ht="29" x14ac:dyDescent="0.35">
      <c r="A231" s="2">
        <v>229</v>
      </c>
      <c r="B231" s="494"/>
      <c r="C231" s="6"/>
      <c r="D231" s="13" t="s">
        <v>312</v>
      </c>
      <c r="E231" s="13"/>
      <c r="F231" s="3"/>
      <c r="G231" s="3">
        <v>5</v>
      </c>
      <c r="H231" s="12">
        <v>5</v>
      </c>
      <c r="I231" s="3"/>
      <c r="J231" s="7" t="s">
        <v>1066</v>
      </c>
      <c r="L231" s="23"/>
      <c r="P231" t="s">
        <v>1601</v>
      </c>
    </row>
    <row r="232" spans="1:16" ht="29" x14ac:dyDescent="0.35">
      <c r="A232" s="2">
        <v>230</v>
      </c>
      <c r="B232" s="494"/>
      <c r="C232" s="6"/>
      <c r="D232" s="13" t="s">
        <v>313</v>
      </c>
      <c r="E232" s="13"/>
      <c r="F232" s="3"/>
      <c r="G232" s="3">
        <v>5</v>
      </c>
      <c r="H232" s="12">
        <v>6</v>
      </c>
      <c r="I232" s="3"/>
      <c r="J232" s="7" t="s">
        <v>1066</v>
      </c>
      <c r="L232" s="23"/>
      <c r="P232" t="s">
        <v>1601</v>
      </c>
    </row>
    <row r="233" spans="1:16" ht="29" x14ac:dyDescent="0.35">
      <c r="A233" s="2">
        <v>231</v>
      </c>
      <c r="B233" s="494"/>
      <c r="C233" s="6"/>
      <c r="D233" s="13" t="s">
        <v>314</v>
      </c>
      <c r="E233" s="13"/>
      <c r="F233" s="3"/>
      <c r="G233" s="3">
        <v>4</v>
      </c>
      <c r="H233" s="12">
        <v>4</v>
      </c>
      <c r="I233" s="3"/>
      <c r="J233" s="7" t="s">
        <v>1066</v>
      </c>
      <c r="L233" s="23"/>
      <c r="P233" t="s">
        <v>1601</v>
      </c>
    </row>
    <row r="234" spans="1:16" ht="29" x14ac:dyDescent="0.35">
      <c r="A234" s="2">
        <v>232</v>
      </c>
      <c r="B234" s="494"/>
      <c r="C234" s="6"/>
      <c r="D234" s="13" t="s">
        <v>315</v>
      </c>
      <c r="E234" s="13"/>
      <c r="F234" s="3"/>
      <c r="G234" s="3">
        <v>5</v>
      </c>
      <c r="H234" s="12">
        <v>5</v>
      </c>
      <c r="I234" s="3"/>
      <c r="J234" s="7" t="s">
        <v>1066</v>
      </c>
      <c r="L234" s="23"/>
      <c r="P234" t="s">
        <v>1601</v>
      </c>
    </row>
    <row r="235" spans="1:16" ht="29" x14ac:dyDescent="0.35">
      <c r="A235" s="2">
        <v>233</v>
      </c>
      <c r="B235" s="494"/>
      <c r="C235" s="6"/>
      <c r="D235" s="12" t="s">
        <v>316</v>
      </c>
      <c r="E235" s="12"/>
      <c r="F235" s="3"/>
      <c r="G235" s="3">
        <v>5</v>
      </c>
      <c r="H235" s="14">
        <v>3</v>
      </c>
      <c r="I235" s="3"/>
      <c r="J235" s="7" t="s">
        <v>1066</v>
      </c>
      <c r="L235" s="23"/>
      <c r="P235" t="s">
        <v>1601</v>
      </c>
    </row>
    <row r="236" spans="1:16" ht="29" x14ac:dyDescent="0.35">
      <c r="A236" s="2">
        <v>234</v>
      </c>
      <c r="B236" s="494"/>
      <c r="C236" s="6"/>
      <c r="D236" s="3" t="s">
        <v>317</v>
      </c>
      <c r="E236" s="3"/>
      <c r="F236" s="3"/>
      <c r="G236" s="3">
        <v>5</v>
      </c>
      <c r="H236" s="10">
        <v>3</v>
      </c>
      <c r="I236" s="3"/>
      <c r="J236" s="7" t="s">
        <v>1066</v>
      </c>
      <c r="L236" s="23"/>
      <c r="P236" t="s">
        <v>1601</v>
      </c>
    </row>
    <row r="237" spans="1:16" ht="29" x14ac:dyDescent="0.35">
      <c r="A237" s="2">
        <v>235</v>
      </c>
      <c r="B237" s="494"/>
      <c r="C237" s="6"/>
      <c r="D237" s="3" t="s">
        <v>318</v>
      </c>
      <c r="E237" s="3"/>
      <c r="F237" s="3"/>
      <c r="G237" s="3">
        <v>5</v>
      </c>
      <c r="H237" s="10">
        <v>4</v>
      </c>
      <c r="I237" s="3"/>
      <c r="J237" s="7" t="s">
        <v>1066</v>
      </c>
      <c r="L237" s="23"/>
      <c r="P237" t="s">
        <v>1601</v>
      </c>
    </row>
    <row r="238" spans="1:16" ht="29" x14ac:dyDescent="0.35">
      <c r="A238" s="2">
        <v>236</v>
      </c>
      <c r="B238" s="494"/>
      <c r="C238" s="6"/>
      <c r="D238" s="3" t="s">
        <v>319</v>
      </c>
      <c r="E238" s="3"/>
      <c r="F238" s="3"/>
      <c r="G238" s="3">
        <v>4</v>
      </c>
      <c r="H238" s="10">
        <v>4</v>
      </c>
      <c r="I238" s="3"/>
      <c r="J238" s="7" t="s">
        <v>1066</v>
      </c>
      <c r="L238" s="23"/>
      <c r="P238" t="s">
        <v>1601</v>
      </c>
    </row>
    <row r="239" spans="1:16" ht="29" x14ac:dyDescent="0.35">
      <c r="A239" s="2">
        <v>237</v>
      </c>
      <c r="B239" s="494"/>
      <c r="C239" s="6"/>
      <c r="D239" s="3" t="s">
        <v>320</v>
      </c>
      <c r="E239" s="3"/>
      <c r="F239" s="3"/>
      <c r="G239" s="3">
        <v>3</v>
      </c>
      <c r="H239" s="10">
        <v>5</v>
      </c>
      <c r="I239" s="3"/>
      <c r="J239" s="7" t="s">
        <v>1066</v>
      </c>
      <c r="L239" s="23"/>
      <c r="P239" t="s">
        <v>1601</v>
      </c>
    </row>
    <row r="240" spans="1:16" ht="29" x14ac:dyDescent="0.35">
      <c r="A240" s="2">
        <v>238</v>
      </c>
      <c r="B240" s="494"/>
      <c r="C240" s="6"/>
      <c r="D240" s="3" t="s">
        <v>321</v>
      </c>
      <c r="E240" s="3"/>
      <c r="F240" s="3"/>
      <c r="G240" s="3">
        <v>5</v>
      </c>
      <c r="H240" s="10">
        <v>3</v>
      </c>
      <c r="I240" s="3"/>
      <c r="J240" s="7" t="s">
        <v>1066</v>
      </c>
      <c r="L240" s="23"/>
      <c r="P240" t="s">
        <v>1601</v>
      </c>
    </row>
    <row r="241" spans="1:16" ht="29" x14ac:dyDescent="0.35">
      <c r="A241" s="2">
        <v>239</v>
      </c>
      <c r="B241" s="494"/>
      <c r="C241" s="6"/>
      <c r="D241" s="3" t="s">
        <v>322</v>
      </c>
      <c r="E241" s="3"/>
      <c r="F241" s="3"/>
      <c r="G241" s="3">
        <v>5</v>
      </c>
      <c r="H241" s="10">
        <v>4</v>
      </c>
      <c r="I241" s="3"/>
      <c r="J241" s="7" t="s">
        <v>1066</v>
      </c>
      <c r="L241" s="23"/>
      <c r="P241" t="s">
        <v>1601</v>
      </c>
    </row>
    <row r="242" spans="1:16" ht="29" x14ac:dyDescent="0.35">
      <c r="A242" s="2">
        <v>240</v>
      </c>
      <c r="B242" s="494"/>
      <c r="C242" s="6"/>
      <c r="D242" s="3" t="s">
        <v>323</v>
      </c>
      <c r="E242" s="3"/>
      <c r="F242" s="3"/>
      <c r="G242" s="3">
        <v>5</v>
      </c>
      <c r="H242" s="10">
        <v>5</v>
      </c>
      <c r="I242" s="3"/>
      <c r="J242" s="7" t="s">
        <v>1066</v>
      </c>
      <c r="L242" s="23"/>
      <c r="P242" t="s">
        <v>1601</v>
      </c>
    </row>
    <row r="243" spans="1:16" ht="29" x14ac:dyDescent="0.35">
      <c r="A243" s="2">
        <v>241</v>
      </c>
      <c r="B243" s="494"/>
      <c r="C243" s="6"/>
      <c r="D243" s="8" t="s">
        <v>324</v>
      </c>
      <c r="E243" s="55"/>
      <c r="F243" s="3"/>
      <c r="G243" s="3">
        <v>4</v>
      </c>
      <c r="H243" s="15"/>
      <c r="I243" s="3"/>
      <c r="J243" s="7" t="s">
        <v>1066</v>
      </c>
      <c r="L243" s="23"/>
      <c r="P243" t="s">
        <v>1601</v>
      </c>
    </row>
    <row r="244" spans="1:16" ht="29" x14ac:dyDescent="0.35">
      <c r="A244" s="2">
        <v>242</v>
      </c>
      <c r="B244" s="494"/>
      <c r="C244" s="6"/>
      <c r="D244" s="8" t="s">
        <v>325</v>
      </c>
      <c r="E244" s="55"/>
      <c r="F244" s="3"/>
      <c r="G244" s="3">
        <v>2</v>
      </c>
      <c r="H244" s="15"/>
      <c r="I244" s="3"/>
      <c r="J244" s="7" t="s">
        <v>1066</v>
      </c>
      <c r="L244" s="23"/>
      <c r="P244" t="s">
        <v>1601</v>
      </c>
    </row>
    <row r="245" spans="1:16" ht="29" x14ac:dyDescent="0.35">
      <c r="A245" s="2">
        <v>243</v>
      </c>
      <c r="B245" s="494"/>
      <c r="C245" s="6"/>
      <c r="D245" s="8" t="s">
        <v>326</v>
      </c>
      <c r="E245" s="55"/>
      <c r="F245" s="3"/>
      <c r="G245" s="3">
        <v>6</v>
      </c>
      <c r="H245" s="15"/>
      <c r="I245" s="3"/>
      <c r="J245" s="7" t="s">
        <v>1066</v>
      </c>
      <c r="L245" s="23"/>
      <c r="P245" t="s">
        <v>1601</v>
      </c>
    </row>
    <row r="246" spans="1:16" ht="29" x14ac:dyDescent="0.35">
      <c r="A246" s="2">
        <v>244</v>
      </c>
      <c r="B246" s="494"/>
      <c r="C246" s="6"/>
      <c r="D246" s="8" t="s">
        <v>327</v>
      </c>
      <c r="E246" s="55"/>
      <c r="F246" s="3"/>
      <c r="G246" s="3">
        <v>6</v>
      </c>
      <c r="H246" s="15"/>
      <c r="I246" s="3"/>
      <c r="J246" s="7" t="s">
        <v>1066</v>
      </c>
      <c r="L246" s="23"/>
      <c r="P246" t="s">
        <v>1601</v>
      </c>
    </row>
    <row r="247" spans="1:16" ht="29" x14ac:dyDescent="0.35">
      <c r="A247" s="2">
        <v>245</v>
      </c>
      <c r="B247" s="494"/>
      <c r="C247" s="6"/>
      <c r="D247" s="8" t="s">
        <v>328</v>
      </c>
      <c r="E247" s="55"/>
      <c r="F247" s="3"/>
      <c r="G247" s="3">
        <v>4</v>
      </c>
      <c r="H247" s="15"/>
      <c r="I247" s="3"/>
      <c r="J247" s="7" t="s">
        <v>1066</v>
      </c>
      <c r="L247" s="23"/>
      <c r="P247" t="s">
        <v>1601</v>
      </c>
    </row>
    <row r="248" spans="1:16" ht="29" x14ac:dyDescent="0.35">
      <c r="A248" s="2">
        <v>246</v>
      </c>
      <c r="B248" s="494"/>
      <c r="C248" s="6"/>
      <c r="D248" s="8" t="s">
        <v>329</v>
      </c>
      <c r="E248" s="55"/>
      <c r="F248" s="3"/>
      <c r="G248" s="3">
        <v>5</v>
      </c>
      <c r="H248" s="15"/>
      <c r="I248" s="3"/>
      <c r="J248" s="7" t="s">
        <v>1066</v>
      </c>
      <c r="L248" s="23"/>
      <c r="P248" t="s">
        <v>1601</v>
      </c>
    </row>
    <row r="249" spans="1:16" ht="29" x14ac:dyDescent="0.35">
      <c r="A249" s="2">
        <v>247</v>
      </c>
      <c r="B249" s="494"/>
      <c r="C249" s="6"/>
      <c r="D249" s="8" t="s">
        <v>330</v>
      </c>
      <c r="E249" s="55"/>
      <c r="F249" s="3"/>
      <c r="G249" s="3">
        <v>5</v>
      </c>
      <c r="H249" s="15"/>
      <c r="I249" s="3"/>
      <c r="J249" s="7" t="s">
        <v>1066</v>
      </c>
      <c r="L249" s="23"/>
      <c r="P249" t="s">
        <v>1601</v>
      </c>
    </row>
    <row r="250" spans="1:16" x14ac:dyDescent="0.35">
      <c r="A250" s="2">
        <v>248</v>
      </c>
      <c r="B250" s="494" t="s">
        <v>331</v>
      </c>
      <c r="C250" s="496" t="s">
        <v>1128</v>
      </c>
      <c r="D250" s="16" t="s">
        <v>332</v>
      </c>
      <c r="E250" s="16"/>
      <c r="F250" s="3" t="s">
        <v>333</v>
      </c>
      <c r="G250" s="3">
        <v>4</v>
      </c>
      <c r="H250" s="3">
        <v>2</v>
      </c>
      <c r="I250" s="3" t="s">
        <v>12</v>
      </c>
      <c r="J250" s="3" t="s">
        <v>38</v>
      </c>
      <c r="L250" s="51">
        <v>42087</v>
      </c>
      <c r="M250" t="s">
        <v>1607</v>
      </c>
      <c r="P250" t="s">
        <v>1601</v>
      </c>
    </row>
    <row r="251" spans="1:16" ht="18" customHeight="1" x14ac:dyDescent="0.35">
      <c r="A251" s="2">
        <v>249</v>
      </c>
      <c r="B251" s="494"/>
      <c r="C251" s="497"/>
      <c r="D251" s="28" t="s">
        <v>334</v>
      </c>
      <c r="E251" s="28"/>
      <c r="F251" s="3" t="s">
        <v>335</v>
      </c>
      <c r="G251" s="3">
        <v>7</v>
      </c>
      <c r="H251" s="3">
        <v>3</v>
      </c>
      <c r="I251" s="3" t="s">
        <v>12</v>
      </c>
      <c r="J251" s="3" t="s">
        <v>38</v>
      </c>
      <c r="L251" s="51">
        <v>42087</v>
      </c>
      <c r="M251" t="s">
        <v>1608</v>
      </c>
      <c r="P251" t="s">
        <v>1601</v>
      </c>
    </row>
    <row r="252" spans="1:16" x14ac:dyDescent="0.35">
      <c r="A252" s="2">
        <v>250</v>
      </c>
      <c r="B252" s="494"/>
      <c r="C252" s="498"/>
      <c r="D252" s="16" t="s">
        <v>336</v>
      </c>
      <c r="E252" s="16"/>
      <c r="F252" s="3" t="s">
        <v>337</v>
      </c>
      <c r="G252" s="3">
        <v>7</v>
      </c>
      <c r="H252" s="3">
        <v>3</v>
      </c>
      <c r="I252" s="3" t="s">
        <v>12</v>
      </c>
      <c r="J252" s="3" t="s">
        <v>38</v>
      </c>
      <c r="L252" s="51">
        <v>42087</v>
      </c>
      <c r="M252" t="s">
        <v>1606</v>
      </c>
      <c r="P252" t="s">
        <v>1601</v>
      </c>
    </row>
    <row r="253" spans="1:16" x14ac:dyDescent="0.35">
      <c r="A253" s="2">
        <v>251</v>
      </c>
      <c r="B253" s="495" t="s">
        <v>338</v>
      </c>
      <c r="C253" s="25" t="s">
        <v>1125</v>
      </c>
      <c r="D253" s="16" t="s">
        <v>339</v>
      </c>
      <c r="E253" s="16"/>
      <c r="F253" s="3" t="s">
        <v>340</v>
      </c>
      <c r="G253" s="3">
        <v>4</v>
      </c>
      <c r="H253" s="3" t="s">
        <v>341</v>
      </c>
      <c r="I253" s="7" t="s">
        <v>12</v>
      </c>
      <c r="J253" s="3" t="s">
        <v>38</v>
      </c>
      <c r="L253" s="51">
        <v>41699</v>
      </c>
      <c r="P253" t="s">
        <v>1601</v>
      </c>
    </row>
    <row r="254" spans="1:16" x14ac:dyDescent="0.35">
      <c r="A254" s="2">
        <v>252</v>
      </c>
      <c r="B254" s="495"/>
      <c r="C254" s="25" t="s">
        <v>1126</v>
      </c>
      <c r="D254" s="16" t="s">
        <v>342</v>
      </c>
      <c r="E254" s="16"/>
      <c r="F254" s="3" t="s">
        <v>343</v>
      </c>
      <c r="G254" s="3">
        <v>2</v>
      </c>
      <c r="H254" s="3" t="s">
        <v>341</v>
      </c>
      <c r="I254" s="7" t="s">
        <v>12</v>
      </c>
      <c r="J254" s="3" t="s">
        <v>38</v>
      </c>
      <c r="L254" s="51">
        <v>41699</v>
      </c>
      <c r="P254" t="s">
        <v>1601</v>
      </c>
    </row>
    <row r="255" spans="1:16" x14ac:dyDescent="0.35">
      <c r="A255" s="2">
        <v>253</v>
      </c>
      <c r="B255" s="495"/>
      <c r="C255" s="25" t="s">
        <v>1127</v>
      </c>
      <c r="D255" s="16" t="s">
        <v>344</v>
      </c>
      <c r="E255" s="16"/>
      <c r="F255" s="3" t="s">
        <v>345</v>
      </c>
      <c r="G255" s="3">
        <v>4</v>
      </c>
      <c r="H255" s="3" t="s">
        <v>341</v>
      </c>
      <c r="I255" s="7" t="s">
        <v>12</v>
      </c>
      <c r="J255" s="3" t="s">
        <v>38</v>
      </c>
      <c r="L255" s="51">
        <v>41699</v>
      </c>
      <c r="P255" t="s">
        <v>1601</v>
      </c>
    </row>
    <row r="256" spans="1:16" x14ac:dyDescent="0.35">
      <c r="A256" s="2">
        <v>254</v>
      </c>
      <c r="B256" s="495"/>
      <c r="C256" s="25" t="s">
        <v>1127</v>
      </c>
      <c r="D256" s="16" t="s">
        <v>346</v>
      </c>
      <c r="E256" s="16"/>
      <c r="F256" s="3" t="s">
        <v>347</v>
      </c>
      <c r="G256" s="3">
        <v>3</v>
      </c>
      <c r="H256" s="3" t="s">
        <v>341</v>
      </c>
      <c r="I256" s="7" t="s">
        <v>12</v>
      </c>
      <c r="J256" s="3" t="s">
        <v>38</v>
      </c>
      <c r="L256" s="51">
        <v>41699</v>
      </c>
      <c r="P256" t="s">
        <v>1601</v>
      </c>
    </row>
    <row r="257" spans="1:16" x14ac:dyDescent="0.35">
      <c r="A257" s="2">
        <v>255</v>
      </c>
      <c r="B257" s="495"/>
      <c r="C257" s="25" t="s">
        <v>1124</v>
      </c>
      <c r="D257" s="16" t="s">
        <v>348</v>
      </c>
      <c r="E257" s="16"/>
      <c r="F257" s="3" t="s">
        <v>349</v>
      </c>
      <c r="G257" s="3">
        <v>4</v>
      </c>
      <c r="H257" s="3" t="s">
        <v>341</v>
      </c>
      <c r="I257" s="7" t="s">
        <v>1129</v>
      </c>
      <c r="J257" s="7" t="s">
        <v>350</v>
      </c>
      <c r="L257" s="51">
        <v>41699</v>
      </c>
      <c r="P257" t="s">
        <v>1601</v>
      </c>
    </row>
    <row r="258" spans="1:16" x14ac:dyDescent="0.35">
      <c r="A258" s="2">
        <v>256</v>
      </c>
      <c r="B258" s="495"/>
      <c r="C258" s="8" t="s">
        <v>1127</v>
      </c>
      <c r="D258" s="16" t="s">
        <v>351</v>
      </c>
      <c r="E258" s="16"/>
      <c r="F258" s="3" t="s">
        <v>352</v>
      </c>
      <c r="G258" s="3">
        <v>3</v>
      </c>
      <c r="H258" s="3">
        <v>4</v>
      </c>
      <c r="I258" s="7" t="s">
        <v>1129</v>
      </c>
      <c r="J258" s="7" t="s">
        <v>350</v>
      </c>
      <c r="L258" s="51">
        <v>41699</v>
      </c>
      <c r="P258" t="s">
        <v>1601</v>
      </c>
    </row>
    <row r="259" spans="1:16" x14ac:dyDescent="0.35">
      <c r="A259" s="2">
        <v>257</v>
      </c>
      <c r="B259" s="495" t="s">
        <v>353</v>
      </c>
      <c r="C259" s="491" t="s">
        <v>1130</v>
      </c>
      <c r="D259" s="16" t="s">
        <v>354</v>
      </c>
      <c r="E259" s="16"/>
      <c r="F259" s="3" t="s">
        <v>355</v>
      </c>
      <c r="G259" s="3">
        <v>7</v>
      </c>
      <c r="H259" s="3">
        <v>4</v>
      </c>
      <c r="I259" s="3" t="s">
        <v>12</v>
      </c>
      <c r="J259" s="3" t="s">
        <v>38</v>
      </c>
      <c r="L259" s="51">
        <v>41859</v>
      </c>
      <c r="P259" t="s">
        <v>1601</v>
      </c>
    </row>
    <row r="260" spans="1:16" x14ac:dyDescent="0.35">
      <c r="A260" s="2">
        <v>258</v>
      </c>
      <c r="B260" s="495"/>
      <c r="C260" s="492"/>
      <c r="D260" s="16" t="s">
        <v>356</v>
      </c>
      <c r="E260" s="16"/>
      <c r="F260" s="3" t="s">
        <v>357</v>
      </c>
      <c r="G260" s="3">
        <v>8</v>
      </c>
      <c r="H260" s="3">
        <v>4</v>
      </c>
      <c r="I260" s="3" t="s">
        <v>12</v>
      </c>
      <c r="J260" s="3" t="s">
        <v>38</v>
      </c>
      <c r="L260" s="51">
        <v>41859</v>
      </c>
      <c r="P260" t="s">
        <v>1601</v>
      </c>
    </row>
    <row r="261" spans="1:16" x14ac:dyDescent="0.35">
      <c r="A261" s="2">
        <v>259</v>
      </c>
      <c r="B261" s="495"/>
      <c r="C261" s="492"/>
      <c r="D261" s="16" t="s">
        <v>358</v>
      </c>
      <c r="E261" s="16"/>
      <c r="F261" s="3" t="s">
        <v>359</v>
      </c>
      <c r="G261" s="3">
        <v>9</v>
      </c>
      <c r="H261" s="3">
        <v>4</v>
      </c>
      <c r="I261" s="3" t="s">
        <v>12</v>
      </c>
      <c r="J261" s="3" t="s">
        <v>38</v>
      </c>
      <c r="L261" s="51">
        <v>41859</v>
      </c>
      <c r="P261" t="s">
        <v>1601</v>
      </c>
    </row>
    <row r="262" spans="1:16" x14ac:dyDescent="0.35">
      <c r="A262" s="2">
        <v>260</v>
      </c>
      <c r="B262" s="495"/>
      <c r="C262" s="493"/>
      <c r="D262" s="16" t="s">
        <v>360</v>
      </c>
      <c r="E262" s="16"/>
      <c r="F262" s="3" t="s">
        <v>361</v>
      </c>
      <c r="G262" s="3">
        <v>7</v>
      </c>
      <c r="H262" s="3">
        <v>4</v>
      </c>
      <c r="I262" s="3" t="s">
        <v>12</v>
      </c>
      <c r="J262" s="3" t="s">
        <v>38</v>
      </c>
      <c r="L262" s="51">
        <v>41859</v>
      </c>
      <c r="P262" t="s">
        <v>1601</v>
      </c>
    </row>
    <row r="263" spans="1:16" x14ac:dyDescent="0.35">
      <c r="A263" s="2">
        <v>261</v>
      </c>
      <c r="B263" s="495" t="s">
        <v>362</v>
      </c>
      <c r="C263" s="491" t="s">
        <v>1131</v>
      </c>
      <c r="D263" s="16" t="s">
        <v>363</v>
      </c>
      <c r="E263" s="16"/>
      <c r="F263" s="3" t="s">
        <v>364</v>
      </c>
      <c r="G263" s="3">
        <v>7</v>
      </c>
      <c r="H263" s="3">
        <v>1</v>
      </c>
      <c r="I263" s="7" t="s">
        <v>12</v>
      </c>
      <c r="J263" s="3" t="s">
        <v>97</v>
      </c>
      <c r="L263" s="51">
        <v>41850</v>
      </c>
      <c r="M263" t="s">
        <v>1592</v>
      </c>
      <c r="P263" t="s">
        <v>1601</v>
      </c>
    </row>
    <row r="264" spans="1:16" x14ac:dyDescent="0.35">
      <c r="A264" s="2">
        <v>262</v>
      </c>
      <c r="B264" s="495"/>
      <c r="C264" s="492"/>
      <c r="D264" s="16" t="s">
        <v>365</v>
      </c>
      <c r="E264" s="16"/>
      <c r="F264" s="3" t="s">
        <v>366</v>
      </c>
      <c r="G264" s="3">
        <v>8</v>
      </c>
      <c r="H264" s="3">
        <v>1</v>
      </c>
      <c r="I264" s="7" t="s">
        <v>12</v>
      </c>
      <c r="J264" s="3" t="s">
        <v>97</v>
      </c>
      <c r="L264" s="51">
        <v>41850</v>
      </c>
      <c r="M264" t="s">
        <v>1592</v>
      </c>
      <c r="P264" t="s">
        <v>1601</v>
      </c>
    </row>
    <row r="265" spans="1:16" x14ac:dyDescent="0.35">
      <c r="A265" s="2">
        <v>263</v>
      </c>
      <c r="B265" s="495"/>
      <c r="C265" s="492"/>
      <c r="D265" s="16" t="s">
        <v>367</v>
      </c>
      <c r="E265" s="16"/>
      <c r="F265" s="3" t="s">
        <v>368</v>
      </c>
      <c r="G265" s="3">
        <v>6</v>
      </c>
      <c r="H265" s="3">
        <v>1</v>
      </c>
      <c r="I265" s="7" t="s">
        <v>12</v>
      </c>
      <c r="J265" s="3" t="s">
        <v>97</v>
      </c>
      <c r="L265" s="51">
        <v>41850</v>
      </c>
      <c r="M265" t="s">
        <v>1592</v>
      </c>
      <c r="P265" t="s">
        <v>1601</v>
      </c>
    </row>
    <row r="266" spans="1:16" x14ac:dyDescent="0.35">
      <c r="A266" s="2">
        <v>264</v>
      </c>
      <c r="B266" s="495"/>
      <c r="C266" s="492"/>
      <c r="D266" s="16" t="s">
        <v>369</v>
      </c>
      <c r="E266" s="16"/>
      <c r="F266" s="3" t="s">
        <v>370</v>
      </c>
      <c r="G266" s="3">
        <v>5</v>
      </c>
      <c r="H266" s="3">
        <v>1</v>
      </c>
      <c r="I266" s="7" t="s">
        <v>12</v>
      </c>
      <c r="J266" s="3" t="s">
        <v>97</v>
      </c>
      <c r="L266" s="51">
        <v>41669</v>
      </c>
      <c r="M266" t="s">
        <v>1593</v>
      </c>
      <c r="P266" t="s">
        <v>1601</v>
      </c>
    </row>
    <row r="267" spans="1:16" x14ac:dyDescent="0.35">
      <c r="A267" s="2">
        <v>265</v>
      </c>
      <c r="B267" s="495"/>
      <c r="C267" s="492"/>
      <c r="D267" s="16" t="s">
        <v>371</v>
      </c>
      <c r="E267" s="16"/>
      <c r="F267" s="3" t="s">
        <v>372</v>
      </c>
      <c r="G267" s="3">
        <v>6</v>
      </c>
      <c r="H267" s="3">
        <v>2</v>
      </c>
      <c r="I267" s="7" t="s">
        <v>12</v>
      </c>
      <c r="J267" s="3" t="s">
        <v>97</v>
      </c>
      <c r="L267" s="51">
        <v>41850</v>
      </c>
      <c r="M267" t="s">
        <v>1594</v>
      </c>
      <c r="P267" t="s">
        <v>1601</v>
      </c>
    </row>
    <row r="268" spans="1:16" x14ac:dyDescent="0.35">
      <c r="A268" s="2">
        <v>266</v>
      </c>
      <c r="B268" s="495"/>
      <c r="C268" s="493"/>
      <c r="D268" s="56" t="s">
        <v>373</v>
      </c>
      <c r="E268" s="16"/>
      <c r="F268" s="3" t="s">
        <v>374</v>
      </c>
      <c r="G268" s="3">
        <v>5</v>
      </c>
      <c r="H268" s="3">
        <v>2</v>
      </c>
      <c r="I268" s="7" t="s">
        <v>12</v>
      </c>
      <c r="J268" s="3" t="s">
        <v>97</v>
      </c>
      <c r="L268" s="51">
        <v>41669</v>
      </c>
      <c r="M268" t="s">
        <v>1591</v>
      </c>
      <c r="P268" t="s">
        <v>1601</v>
      </c>
    </row>
    <row r="269" spans="1:16" x14ac:dyDescent="0.35">
      <c r="A269" s="2">
        <v>267</v>
      </c>
      <c r="B269" s="495"/>
      <c r="C269" s="491" t="s">
        <v>1132</v>
      </c>
      <c r="D269" s="16" t="s">
        <v>375</v>
      </c>
      <c r="E269" s="16"/>
      <c r="F269" s="10" t="s">
        <v>376</v>
      </c>
      <c r="G269" s="9">
        <v>7</v>
      </c>
      <c r="H269" s="9">
        <v>1</v>
      </c>
      <c r="I269" s="10" t="s">
        <v>12</v>
      </c>
      <c r="J269" s="3" t="s">
        <v>97</v>
      </c>
      <c r="L269" s="51">
        <v>42075</v>
      </c>
      <c r="M269" t="s">
        <v>1595</v>
      </c>
      <c r="P269" t="s">
        <v>1601</v>
      </c>
    </row>
    <row r="270" spans="1:16" x14ac:dyDescent="0.35">
      <c r="A270" s="2">
        <v>268</v>
      </c>
      <c r="B270" s="495"/>
      <c r="C270" s="492"/>
      <c r="D270" s="16" t="s">
        <v>377</v>
      </c>
      <c r="E270" s="16"/>
      <c r="F270" s="10" t="s">
        <v>378</v>
      </c>
      <c r="G270" s="10">
        <v>6</v>
      </c>
      <c r="H270" s="10">
        <v>1</v>
      </c>
      <c r="I270" s="10" t="s">
        <v>12</v>
      </c>
      <c r="J270" s="3" t="s">
        <v>97</v>
      </c>
      <c r="L270" s="51">
        <v>42073</v>
      </c>
      <c r="M270" t="s">
        <v>1595</v>
      </c>
      <c r="P270" t="s">
        <v>1601</v>
      </c>
    </row>
    <row r="271" spans="1:16" x14ac:dyDescent="0.35">
      <c r="A271" s="2">
        <v>269</v>
      </c>
      <c r="B271" s="495"/>
      <c r="C271" s="492"/>
      <c r="D271" s="16" t="s">
        <v>379</v>
      </c>
      <c r="E271" s="16"/>
      <c r="F271" s="10" t="s">
        <v>380</v>
      </c>
      <c r="G271" s="9">
        <v>7</v>
      </c>
      <c r="H271" s="9">
        <v>2</v>
      </c>
      <c r="I271" s="10" t="s">
        <v>12</v>
      </c>
      <c r="J271" s="3" t="s">
        <v>97</v>
      </c>
      <c r="L271" s="51">
        <v>42073</v>
      </c>
      <c r="M271" t="s">
        <v>1596</v>
      </c>
      <c r="P271" t="s">
        <v>1601</v>
      </c>
    </row>
    <row r="272" spans="1:16" x14ac:dyDescent="0.35">
      <c r="A272" s="2">
        <v>270</v>
      </c>
      <c r="B272" s="495"/>
      <c r="C272" s="492"/>
      <c r="D272" s="16" t="s">
        <v>381</v>
      </c>
      <c r="E272" s="16"/>
      <c r="F272" s="10" t="s">
        <v>382</v>
      </c>
      <c r="G272" s="9">
        <v>8</v>
      </c>
      <c r="H272" s="9">
        <v>2</v>
      </c>
      <c r="I272" s="10" t="s">
        <v>12</v>
      </c>
      <c r="J272" s="3" t="s">
        <v>97</v>
      </c>
      <c r="L272" s="51">
        <v>42073</v>
      </c>
      <c r="M272" t="s">
        <v>1597</v>
      </c>
      <c r="P272" t="s">
        <v>1601</v>
      </c>
    </row>
    <row r="273" spans="1:16" x14ac:dyDescent="0.35">
      <c r="A273" s="2">
        <v>271</v>
      </c>
      <c r="B273" s="495"/>
      <c r="C273" s="492"/>
      <c r="D273" s="16" t="s">
        <v>383</v>
      </c>
      <c r="E273" s="16"/>
      <c r="F273" s="10" t="s">
        <v>384</v>
      </c>
      <c r="G273" s="9">
        <v>6</v>
      </c>
      <c r="H273" s="9">
        <v>2</v>
      </c>
      <c r="I273" s="10" t="s">
        <v>12</v>
      </c>
      <c r="J273" s="3" t="s">
        <v>97</v>
      </c>
      <c r="L273" s="51">
        <v>42073</v>
      </c>
      <c r="M273" t="s">
        <v>1598</v>
      </c>
      <c r="P273" t="s">
        <v>1601</v>
      </c>
    </row>
    <row r="274" spans="1:16" x14ac:dyDescent="0.35">
      <c r="A274" s="2">
        <v>272</v>
      </c>
      <c r="B274" s="495"/>
      <c r="C274" s="493"/>
      <c r="D274" s="16" t="s">
        <v>385</v>
      </c>
      <c r="E274" s="16"/>
      <c r="F274" s="10" t="s">
        <v>386</v>
      </c>
      <c r="G274" s="10">
        <v>6</v>
      </c>
      <c r="H274" s="10">
        <v>2</v>
      </c>
      <c r="I274" s="10" t="s">
        <v>12</v>
      </c>
      <c r="J274" s="3" t="s">
        <v>97</v>
      </c>
      <c r="L274" s="51">
        <v>42073</v>
      </c>
      <c r="M274" t="s">
        <v>1599</v>
      </c>
      <c r="P274" t="s">
        <v>1601</v>
      </c>
    </row>
    <row r="275" spans="1:16" x14ac:dyDescent="0.35">
      <c r="A275" s="2">
        <v>273</v>
      </c>
      <c r="B275" s="491" t="s">
        <v>387</v>
      </c>
      <c r="C275" s="8" t="s">
        <v>1133</v>
      </c>
      <c r="D275" s="16" t="s">
        <v>388</v>
      </c>
      <c r="E275" s="16"/>
      <c r="F275" s="3" t="s">
        <v>389</v>
      </c>
      <c r="G275" s="3">
        <v>2</v>
      </c>
      <c r="H275" s="3">
        <v>2</v>
      </c>
      <c r="I275" s="3" t="s">
        <v>12</v>
      </c>
      <c r="J275" s="3" t="s">
        <v>1135</v>
      </c>
      <c r="L275" s="51">
        <v>41722</v>
      </c>
      <c r="P275" t="s">
        <v>1601</v>
      </c>
    </row>
    <row r="276" spans="1:16" x14ac:dyDescent="0.35">
      <c r="A276" s="2">
        <v>274</v>
      </c>
      <c r="B276" s="492"/>
      <c r="C276" s="491" t="s">
        <v>1134</v>
      </c>
      <c r="D276" s="16" t="s">
        <v>390</v>
      </c>
      <c r="E276" s="16"/>
      <c r="F276" s="3" t="s">
        <v>391</v>
      </c>
      <c r="G276" s="3">
        <v>2</v>
      </c>
      <c r="H276" s="3">
        <v>4</v>
      </c>
      <c r="I276" s="3" t="s">
        <v>12</v>
      </c>
      <c r="J276" s="3" t="s">
        <v>1135</v>
      </c>
      <c r="L276" s="51">
        <v>42087</v>
      </c>
      <c r="P276" t="s">
        <v>1601</v>
      </c>
    </row>
    <row r="277" spans="1:16" x14ac:dyDescent="0.35">
      <c r="A277" s="2">
        <v>275</v>
      </c>
      <c r="B277" s="492"/>
      <c r="C277" s="493"/>
      <c r="D277" s="16" t="s">
        <v>392</v>
      </c>
      <c r="E277" s="16"/>
      <c r="F277" s="3" t="s">
        <v>393</v>
      </c>
      <c r="G277" s="3">
        <v>2</v>
      </c>
      <c r="H277" s="3">
        <v>2</v>
      </c>
      <c r="I277" s="3" t="s">
        <v>12</v>
      </c>
      <c r="J277" s="3" t="s">
        <v>1135</v>
      </c>
      <c r="L277" s="51">
        <v>41722</v>
      </c>
      <c r="P277" t="s">
        <v>1601</v>
      </c>
    </row>
    <row r="278" spans="1:16" x14ac:dyDescent="0.35">
      <c r="A278" s="2">
        <v>276</v>
      </c>
      <c r="B278" s="492"/>
      <c r="C278" s="25" t="s">
        <v>1136</v>
      </c>
      <c r="D278" s="16" t="s">
        <v>394</v>
      </c>
      <c r="E278" s="16"/>
      <c r="F278" s="3" t="s">
        <v>395</v>
      </c>
      <c r="G278" s="3">
        <v>3</v>
      </c>
      <c r="H278" s="3">
        <v>2</v>
      </c>
      <c r="I278" s="3" t="s">
        <v>12</v>
      </c>
      <c r="J278" s="3" t="s">
        <v>1135</v>
      </c>
      <c r="L278" s="51">
        <v>42087</v>
      </c>
      <c r="P278" t="s">
        <v>1601</v>
      </c>
    </row>
    <row r="279" spans="1:16" x14ac:dyDescent="0.35">
      <c r="A279" s="2">
        <v>277</v>
      </c>
      <c r="B279" s="492"/>
      <c r="C279" s="491" t="s">
        <v>1137</v>
      </c>
      <c r="D279" s="16" t="s">
        <v>396</v>
      </c>
      <c r="E279" s="16"/>
      <c r="F279" s="3" t="s">
        <v>397</v>
      </c>
      <c r="G279" s="3">
        <v>3</v>
      </c>
      <c r="H279" s="3">
        <v>2</v>
      </c>
      <c r="I279" s="3" t="s">
        <v>12</v>
      </c>
      <c r="J279" s="3" t="s">
        <v>1135</v>
      </c>
      <c r="L279" s="51">
        <v>41996</v>
      </c>
      <c r="P279" t="s">
        <v>1601</v>
      </c>
    </row>
    <row r="280" spans="1:16" x14ac:dyDescent="0.35">
      <c r="A280" s="2">
        <v>278</v>
      </c>
      <c r="B280" s="492"/>
      <c r="C280" s="492"/>
      <c r="D280" s="16" t="s">
        <v>398</v>
      </c>
      <c r="E280" s="16"/>
      <c r="F280" s="3" t="s">
        <v>399</v>
      </c>
      <c r="G280" s="3">
        <v>4</v>
      </c>
      <c r="H280" s="3">
        <v>4</v>
      </c>
      <c r="I280" s="3" t="s">
        <v>12</v>
      </c>
      <c r="J280" s="3" t="s">
        <v>1135</v>
      </c>
      <c r="L280" s="51">
        <v>41996</v>
      </c>
      <c r="P280" t="s">
        <v>1601</v>
      </c>
    </row>
    <row r="281" spans="1:16" x14ac:dyDescent="0.35">
      <c r="A281" s="2">
        <v>279</v>
      </c>
      <c r="B281" s="492"/>
      <c r="C281" s="492"/>
      <c r="D281" s="16" t="s">
        <v>400</v>
      </c>
      <c r="E281" s="16"/>
      <c r="F281" s="3" t="s">
        <v>399</v>
      </c>
      <c r="G281" s="3">
        <v>4</v>
      </c>
      <c r="H281" s="3">
        <v>4</v>
      </c>
      <c r="I281" s="3" t="s">
        <v>12</v>
      </c>
      <c r="J281" s="3" t="s">
        <v>1135</v>
      </c>
      <c r="L281" s="51">
        <v>41996</v>
      </c>
      <c r="P281" t="s">
        <v>1601</v>
      </c>
    </row>
    <row r="282" spans="1:16" x14ac:dyDescent="0.35">
      <c r="A282" s="2">
        <v>280</v>
      </c>
      <c r="B282" s="492"/>
      <c r="C282" s="492"/>
      <c r="D282" s="16" t="s">
        <v>401</v>
      </c>
      <c r="E282" s="16"/>
      <c r="F282" s="3" t="s">
        <v>399</v>
      </c>
      <c r="G282" s="3">
        <v>4</v>
      </c>
      <c r="H282" s="3">
        <v>4</v>
      </c>
      <c r="I282" s="3" t="s">
        <v>12</v>
      </c>
      <c r="J282" s="3" t="s">
        <v>1135</v>
      </c>
      <c r="L282" s="51">
        <v>41996</v>
      </c>
      <c r="P282" t="s">
        <v>1601</v>
      </c>
    </row>
    <row r="283" spans="1:16" x14ac:dyDescent="0.35">
      <c r="A283" s="2">
        <v>281</v>
      </c>
      <c r="B283" s="492"/>
      <c r="C283" s="492"/>
      <c r="D283" s="16" t="s">
        <v>402</v>
      </c>
      <c r="E283" s="16"/>
      <c r="F283" s="3" t="s">
        <v>399</v>
      </c>
      <c r="G283" s="3">
        <v>5</v>
      </c>
      <c r="H283" s="3">
        <v>4</v>
      </c>
      <c r="I283" s="3" t="s">
        <v>12</v>
      </c>
      <c r="J283" s="3" t="s">
        <v>1135</v>
      </c>
      <c r="L283" s="51">
        <v>41996</v>
      </c>
      <c r="P283" t="s">
        <v>1601</v>
      </c>
    </row>
    <row r="284" spans="1:16" x14ac:dyDescent="0.35">
      <c r="A284" s="2">
        <v>282</v>
      </c>
      <c r="B284" s="492"/>
      <c r="C284" s="492"/>
      <c r="D284" s="16" t="s">
        <v>403</v>
      </c>
      <c r="E284" s="16"/>
      <c r="F284" s="3" t="s">
        <v>404</v>
      </c>
      <c r="G284" s="3">
        <v>4</v>
      </c>
      <c r="H284" s="3">
        <v>4</v>
      </c>
      <c r="I284" s="3" t="s">
        <v>12</v>
      </c>
      <c r="J284" s="3" t="s">
        <v>1135</v>
      </c>
      <c r="L284" s="53">
        <v>41996</v>
      </c>
      <c r="P284" t="s">
        <v>1601</v>
      </c>
    </row>
    <row r="285" spans="1:16" x14ac:dyDescent="0.35">
      <c r="A285" s="2">
        <v>283</v>
      </c>
      <c r="B285" s="492"/>
      <c r="C285" s="492"/>
      <c r="D285" s="16" t="s">
        <v>405</v>
      </c>
      <c r="E285" s="16"/>
      <c r="F285" s="3" t="s">
        <v>404</v>
      </c>
      <c r="G285" s="3">
        <v>4</v>
      </c>
      <c r="H285" s="3">
        <v>4</v>
      </c>
      <c r="I285" s="3" t="s">
        <v>12</v>
      </c>
      <c r="J285" s="3" t="s">
        <v>1135</v>
      </c>
      <c r="L285" s="51">
        <v>41996</v>
      </c>
      <c r="P285" t="s">
        <v>1601</v>
      </c>
    </row>
    <row r="286" spans="1:16" x14ac:dyDescent="0.35">
      <c r="A286" s="2">
        <v>284</v>
      </c>
      <c r="B286" s="492"/>
      <c r="C286" s="493"/>
      <c r="D286" s="16" t="s">
        <v>406</v>
      </c>
      <c r="E286" s="16"/>
      <c r="F286" s="3" t="s">
        <v>407</v>
      </c>
      <c r="G286" s="3">
        <v>2</v>
      </c>
      <c r="H286" s="3">
        <v>4</v>
      </c>
      <c r="I286" s="3" t="s">
        <v>12</v>
      </c>
      <c r="J286" s="3" t="s">
        <v>1135</v>
      </c>
      <c r="L286" s="51">
        <v>41996</v>
      </c>
      <c r="P286" t="s">
        <v>1601</v>
      </c>
    </row>
    <row r="287" spans="1:16" x14ac:dyDescent="0.35">
      <c r="A287" s="2">
        <v>285</v>
      </c>
      <c r="B287" s="492"/>
      <c r="C287" s="491" t="s">
        <v>1138</v>
      </c>
      <c r="D287" s="16" t="s">
        <v>408</v>
      </c>
      <c r="E287" s="16"/>
      <c r="F287" s="3" t="s">
        <v>409</v>
      </c>
      <c r="G287" s="3">
        <v>4</v>
      </c>
      <c r="H287" s="3">
        <v>4</v>
      </c>
      <c r="I287" s="3" t="s">
        <v>12</v>
      </c>
      <c r="J287" s="3" t="s">
        <v>1135</v>
      </c>
      <c r="L287" s="51">
        <v>41996</v>
      </c>
      <c r="P287" t="s">
        <v>1601</v>
      </c>
    </row>
    <row r="288" spans="1:16" x14ac:dyDescent="0.35">
      <c r="A288" s="2">
        <v>286</v>
      </c>
      <c r="B288" s="492"/>
      <c r="C288" s="492"/>
      <c r="D288" s="16" t="s">
        <v>410</v>
      </c>
      <c r="E288" s="16"/>
      <c r="F288" s="3" t="s">
        <v>409</v>
      </c>
      <c r="G288" s="3">
        <v>3</v>
      </c>
      <c r="H288" s="3">
        <v>3</v>
      </c>
      <c r="I288" s="3" t="s">
        <v>12</v>
      </c>
      <c r="J288" s="3" t="s">
        <v>1135</v>
      </c>
      <c r="L288" s="51">
        <v>41996</v>
      </c>
      <c r="P288" t="s">
        <v>1601</v>
      </c>
    </row>
    <row r="289" spans="1:16" x14ac:dyDescent="0.35">
      <c r="A289" s="2">
        <v>287</v>
      </c>
      <c r="B289" s="492"/>
      <c r="C289" s="492"/>
      <c r="D289" s="16" t="s">
        <v>411</v>
      </c>
      <c r="E289" s="16"/>
      <c r="F289" s="3" t="s">
        <v>412</v>
      </c>
      <c r="G289" s="3">
        <v>3</v>
      </c>
      <c r="H289" s="3">
        <v>4</v>
      </c>
      <c r="I289" s="3" t="s">
        <v>12</v>
      </c>
      <c r="J289" s="3" t="s">
        <v>1135</v>
      </c>
      <c r="L289" s="51">
        <v>41996</v>
      </c>
      <c r="P289" t="s">
        <v>1601</v>
      </c>
    </row>
    <row r="290" spans="1:16" x14ac:dyDescent="0.35">
      <c r="A290" s="2">
        <v>288</v>
      </c>
      <c r="B290" s="492"/>
      <c r="C290" s="492"/>
      <c r="D290" s="16" t="s">
        <v>413</v>
      </c>
      <c r="E290" s="16"/>
      <c r="F290" s="3" t="s">
        <v>414</v>
      </c>
      <c r="G290" s="3">
        <v>3</v>
      </c>
      <c r="H290" s="3">
        <v>5</v>
      </c>
      <c r="I290" s="3" t="s">
        <v>12</v>
      </c>
      <c r="J290" s="3" t="s">
        <v>1135</v>
      </c>
      <c r="L290" s="51">
        <v>41996</v>
      </c>
      <c r="P290" t="s">
        <v>1601</v>
      </c>
    </row>
    <row r="291" spans="1:16" x14ac:dyDescent="0.35">
      <c r="A291" s="2">
        <v>289</v>
      </c>
      <c r="B291" s="492"/>
      <c r="C291" s="492"/>
      <c r="D291" s="16" t="s">
        <v>415</v>
      </c>
      <c r="E291" s="16"/>
      <c r="F291" s="3" t="s">
        <v>409</v>
      </c>
      <c r="G291" s="3">
        <v>4</v>
      </c>
      <c r="H291" s="3">
        <v>4</v>
      </c>
      <c r="I291" s="3" t="s">
        <v>12</v>
      </c>
      <c r="J291" s="3" t="s">
        <v>1135</v>
      </c>
      <c r="L291" s="51">
        <v>41996</v>
      </c>
      <c r="P291" t="s">
        <v>1601</v>
      </c>
    </row>
    <row r="292" spans="1:16" x14ac:dyDescent="0.35">
      <c r="A292" s="2">
        <v>290</v>
      </c>
      <c r="B292" s="492"/>
      <c r="C292" s="492"/>
      <c r="D292" s="16" t="s">
        <v>416</v>
      </c>
      <c r="E292" s="16"/>
      <c r="F292" s="3" t="s">
        <v>417</v>
      </c>
      <c r="G292" s="3">
        <v>3</v>
      </c>
      <c r="H292" s="3">
        <v>4</v>
      </c>
      <c r="I292" s="3" t="s">
        <v>12</v>
      </c>
      <c r="J292" s="3" t="s">
        <v>1135</v>
      </c>
      <c r="L292" s="51">
        <v>41996</v>
      </c>
      <c r="P292" t="s">
        <v>1601</v>
      </c>
    </row>
    <row r="293" spans="1:16" x14ac:dyDescent="0.35">
      <c r="A293" s="2">
        <v>291</v>
      </c>
      <c r="B293" s="492"/>
      <c r="C293" s="492"/>
      <c r="D293" s="16" t="s">
        <v>418</v>
      </c>
      <c r="E293" s="16"/>
      <c r="F293" s="3" t="s">
        <v>409</v>
      </c>
      <c r="G293" s="3">
        <v>3</v>
      </c>
      <c r="H293" s="3">
        <v>3</v>
      </c>
      <c r="I293" s="3" t="s">
        <v>12</v>
      </c>
      <c r="J293" s="3" t="s">
        <v>1135</v>
      </c>
      <c r="L293" s="51">
        <v>41996</v>
      </c>
      <c r="P293" t="s">
        <v>1601</v>
      </c>
    </row>
    <row r="294" spans="1:16" x14ac:dyDescent="0.35">
      <c r="A294" s="2">
        <v>292</v>
      </c>
      <c r="B294" s="492"/>
      <c r="C294" s="493"/>
      <c r="D294" s="16" t="s">
        <v>419</v>
      </c>
      <c r="E294" s="16"/>
      <c r="F294" s="3" t="s">
        <v>417</v>
      </c>
      <c r="G294" s="3">
        <v>4</v>
      </c>
      <c r="H294" s="3">
        <v>4</v>
      </c>
      <c r="I294" s="3" t="s">
        <v>12</v>
      </c>
      <c r="J294" s="3" t="s">
        <v>1135</v>
      </c>
      <c r="L294" s="51">
        <v>41996</v>
      </c>
      <c r="P294" t="s">
        <v>1601</v>
      </c>
    </row>
    <row r="295" spans="1:16" x14ac:dyDescent="0.35">
      <c r="A295" s="2">
        <v>293</v>
      </c>
      <c r="B295" s="492"/>
      <c r="C295" s="491" t="s">
        <v>1137</v>
      </c>
      <c r="D295" s="16" t="s">
        <v>420</v>
      </c>
      <c r="E295" s="16"/>
      <c r="F295" s="3" t="s">
        <v>421</v>
      </c>
      <c r="G295" s="3">
        <v>2</v>
      </c>
      <c r="H295" s="3">
        <v>4</v>
      </c>
      <c r="I295" s="3" t="s">
        <v>12</v>
      </c>
      <c r="J295" s="3" t="s">
        <v>38</v>
      </c>
      <c r="L295" s="51">
        <v>42087</v>
      </c>
      <c r="P295" t="s">
        <v>1601</v>
      </c>
    </row>
    <row r="296" spans="1:16" x14ac:dyDescent="0.35">
      <c r="A296" s="2">
        <v>295</v>
      </c>
      <c r="B296" s="492"/>
      <c r="C296" s="492"/>
      <c r="D296" s="16" t="s">
        <v>422</v>
      </c>
      <c r="E296" s="16"/>
      <c r="F296" s="3" t="s">
        <v>423</v>
      </c>
      <c r="G296" s="3">
        <v>4</v>
      </c>
      <c r="H296" s="3">
        <v>4</v>
      </c>
      <c r="I296" s="3" t="s">
        <v>12</v>
      </c>
      <c r="J296" s="3" t="s">
        <v>38</v>
      </c>
      <c r="L296" s="51">
        <v>42087</v>
      </c>
      <c r="P296" t="s">
        <v>1601</v>
      </c>
    </row>
    <row r="297" spans="1:16" x14ac:dyDescent="0.35">
      <c r="A297" s="2">
        <v>296</v>
      </c>
      <c r="B297" s="492"/>
      <c r="C297" s="492"/>
      <c r="D297" s="16" t="s">
        <v>424</v>
      </c>
      <c r="E297" s="16"/>
      <c r="F297" s="3" t="s">
        <v>425</v>
      </c>
      <c r="G297" s="3">
        <v>3</v>
      </c>
      <c r="H297" s="3">
        <v>4</v>
      </c>
      <c r="I297" s="3" t="s">
        <v>12</v>
      </c>
      <c r="J297" s="3" t="s">
        <v>38</v>
      </c>
      <c r="L297" s="51">
        <v>42087</v>
      </c>
      <c r="P297" t="s">
        <v>1601</v>
      </c>
    </row>
    <row r="298" spans="1:16" x14ac:dyDescent="0.35">
      <c r="A298" s="2">
        <v>297</v>
      </c>
      <c r="B298" s="492"/>
      <c r="C298" s="492"/>
      <c r="D298" s="16" t="s">
        <v>426</v>
      </c>
      <c r="E298" s="16"/>
      <c r="F298" s="3" t="s">
        <v>427</v>
      </c>
      <c r="G298" s="3">
        <v>6</v>
      </c>
      <c r="H298" s="3">
        <v>4</v>
      </c>
      <c r="I298" s="3" t="s">
        <v>12</v>
      </c>
      <c r="J298" s="3" t="s">
        <v>38</v>
      </c>
      <c r="L298" s="51">
        <v>42087</v>
      </c>
      <c r="P298" t="s">
        <v>1601</v>
      </c>
    </row>
    <row r="299" spans="1:16" x14ac:dyDescent="0.35">
      <c r="A299" s="2">
        <v>298</v>
      </c>
      <c r="B299" s="492"/>
      <c r="C299" s="492"/>
      <c r="D299" s="16" t="s">
        <v>428</v>
      </c>
      <c r="E299" s="16"/>
      <c r="F299" s="3" t="s">
        <v>429</v>
      </c>
      <c r="G299" s="3">
        <v>4</v>
      </c>
      <c r="H299" s="3">
        <v>4</v>
      </c>
      <c r="I299" s="3" t="s">
        <v>12</v>
      </c>
      <c r="J299" s="3" t="s">
        <v>38</v>
      </c>
      <c r="L299" s="51">
        <v>42067</v>
      </c>
      <c r="P299" t="s">
        <v>1601</v>
      </c>
    </row>
    <row r="300" spans="1:16" x14ac:dyDescent="0.35">
      <c r="A300" s="2">
        <v>299</v>
      </c>
      <c r="B300" s="492"/>
      <c r="C300" s="492"/>
      <c r="D300" s="16" t="s">
        <v>430</v>
      </c>
      <c r="E300" s="16"/>
      <c r="F300" s="3" t="s">
        <v>431</v>
      </c>
      <c r="G300" s="3">
        <v>3</v>
      </c>
      <c r="H300" s="3">
        <v>4</v>
      </c>
      <c r="I300" s="3" t="s">
        <v>12</v>
      </c>
      <c r="J300" s="3" t="s">
        <v>38</v>
      </c>
      <c r="L300" s="51">
        <v>42087</v>
      </c>
      <c r="P300" t="s">
        <v>1601</v>
      </c>
    </row>
    <row r="301" spans="1:16" x14ac:dyDescent="0.35">
      <c r="A301" s="2">
        <v>300</v>
      </c>
      <c r="B301" s="492"/>
      <c r="C301" s="492"/>
      <c r="D301" s="16" t="s">
        <v>432</v>
      </c>
      <c r="E301" s="16"/>
      <c r="F301" s="3" t="s">
        <v>404</v>
      </c>
      <c r="G301" s="3">
        <v>3</v>
      </c>
      <c r="H301" s="3">
        <v>3</v>
      </c>
      <c r="I301" s="3" t="s">
        <v>12</v>
      </c>
      <c r="J301" s="3" t="s">
        <v>38</v>
      </c>
      <c r="L301" s="51">
        <v>41722</v>
      </c>
      <c r="P301" t="s">
        <v>1601</v>
      </c>
    </row>
    <row r="302" spans="1:16" x14ac:dyDescent="0.35">
      <c r="A302" s="2">
        <v>301</v>
      </c>
      <c r="B302" s="492"/>
      <c r="C302" s="492"/>
      <c r="D302" s="16" t="s">
        <v>433</v>
      </c>
      <c r="E302" s="16"/>
      <c r="F302" s="3" t="s">
        <v>434</v>
      </c>
      <c r="G302" s="3">
        <v>4</v>
      </c>
      <c r="H302" s="3">
        <v>4</v>
      </c>
      <c r="I302" s="3" t="s">
        <v>12</v>
      </c>
      <c r="J302" s="3" t="s">
        <v>38</v>
      </c>
      <c r="L302" s="51">
        <v>42087</v>
      </c>
      <c r="P302" t="s">
        <v>1601</v>
      </c>
    </row>
    <row r="303" spans="1:16" x14ac:dyDescent="0.35">
      <c r="A303" s="2">
        <v>302</v>
      </c>
      <c r="B303" s="492"/>
      <c r="C303" s="492"/>
      <c r="D303" s="16" t="s">
        <v>435</v>
      </c>
      <c r="E303" s="16"/>
      <c r="F303" s="3" t="s">
        <v>436</v>
      </c>
      <c r="G303" s="3">
        <v>5</v>
      </c>
      <c r="H303" s="3">
        <v>4</v>
      </c>
      <c r="I303" s="3" t="s">
        <v>12</v>
      </c>
      <c r="J303" s="3" t="s">
        <v>38</v>
      </c>
      <c r="L303" s="51">
        <v>42087</v>
      </c>
      <c r="P303" t="s">
        <v>1601</v>
      </c>
    </row>
    <row r="304" spans="1:16" x14ac:dyDescent="0.35">
      <c r="A304" s="2">
        <v>303</v>
      </c>
      <c r="B304" s="492"/>
      <c r="C304" s="492"/>
      <c r="D304" s="16" t="s">
        <v>437</v>
      </c>
      <c r="E304" s="16"/>
      <c r="F304" s="3" t="s">
        <v>438</v>
      </c>
      <c r="G304" s="3">
        <v>3</v>
      </c>
      <c r="H304" s="3">
        <v>4</v>
      </c>
      <c r="I304" s="3" t="s">
        <v>12</v>
      </c>
      <c r="J304" s="3" t="s">
        <v>38</v>
      </c>
      <c r="L304" s="51">
        <v>42087</v>
      </c>
      <c r="P304" t="s">
        <v>1601</v>
      </c>
    </row>
    <row r="305" spans="1:16" x14ac:dyDescent="0.35">
      <c r="A305" s="2">
        <v>304</v>
      </c>
      <c r="B305" s="492"/>
      <c r="C305" s="492"/>
      <c r="D305" s="16" t="s">
        <v>439</v>
      </c>
      <c r="E305" s="16"/>
      <c r="F305" s="3" t="s">
        <v>440</v>
      </c>
      <c r="G305" s="3">
        <v>3</v>
      </c>
      <c r="H305" s="3">
        <v>3</v>
      </c>
      <c r="I305" s="3" t="s">
        <v>12</v>
      </c>
      <c r="J305" s="3" t="s">
        <v>38</v>
      </c>
      <c r="L305" s="51">
        <v>42087</v>
      </c>
      <c r="P305" t="s">
        <v>1601</v>
      </c>
    </row>
    <row r="306" spans="1:16" x14ac:dyDescent="0.35">
      <c r="A306" s="2">
        <v>305</v>
      </c>
      <c r="B306" s="492"/>
      <c r="C306" s="492"/>
      <c r="D306" s="16" t="s">
        <v>441</v>
      </c>
      <c r="E306" s="16"/>
      <c r="F306" s="3" t="s">
        <v>442</v>
      </c>
      <c r="G306" s="3">
        <v>5</v>
      </c>
      <c r="H306" s="3">
        <v>3</v>
      </c>
      <c r="I306" s="3" t="s">
        <v>12</v>
      </c>
      <c r="J306" s="3" t="s">
        <v>38</v>
      </c>
      <c r="L306" s="51">
        <v>42087</v>
      </c>
      <c r="P306" t="s">
        <v>1601</v>
      </c>
    </row>
    <row r="307" spans="1:16" x14ac:dyDescent="0.35">
      <c r="A307" s="2">
        <v>306</v>
      </c>
      <c r="B307" s="492"/>
      <c r="C307" s="493"/>
      <c r="D307" s="16" t="s">
        <v>443</v>
      </c>
      <c r="E307" s="16"/>
      <c r="F307" s="3" t="s">
        <v>444</v>
      </c>
      <c r="G307" s="3">
        <v>3</v>
      </c>
      <c r="H307" s="3">
        <v>4</v>
      </c>
      <c r="I307" s="3" t="s">
        <v>12</v>
      </c>
      <c r="J307" s="3" t="s">
        <v>38</v>
      </c>
      <c r="L307" s="51">
        <v>42087</v>
      </c>
      <c r="P307" t="s">
        <v>1601</v>
      </c>
    </row>
    <row r="308" spans="1:16" x14ac:dyDescent="0.35">
      <c r="A308" s="2">
        <v>307</v>
      </c>
      <c r="B308" s="492"/>
      <c r="C308" s="491" t="s">
        <v>1140</v>
      </c>
      <c r="D308" s="16" t="s">
        <v>1139</v>
      </c>
      <c r="E308" s="16"/>
      <c r="F308" s="3" t="s">
        <v>445</v>
      </c>
      <c r="G308" s="3">
        <v>3</v>
      </c>
      <c r="H308" s="3">
        <v>5</v>
      </c>
      <c r="I308" s="3" t="s">
        <v>12</v>
      </c>
      <c r="J308" s="3" t="s">
        <v>38</v>
      </c>
      <c r="L308" s="51">
        <v>42087</v>
      </c>
      <c r="P308" t="s">
        <v>1601</v>
      </c>
    </row>
    <row r="309" spans="1:16" x14ac:dyDescent="0.35">
      <c r="A309" s="2">
        <v>308</v>
      </c>
      <c r="B309" s="492"/>
      <c r="C309" s="492"/>
      <c r="D309" s="18" t="s">
        <v>1141</v>
      </c>
      <c r="E309" s="18"/>
      <c r="F309" s="3" t="s">
        <v>446</v>
      </c>
      <c r="G309" s="3">
        <v>3</v>
      </c>
      <c r="H309" s="3">
        <v>3</v>
      </c>
      <c r="I309" s="3" t="s">
        <v>12</v>
      </c>
      <c r="J309" s="3" t="s">
        <v>38</v>
      </c>
      <c r="L309" s="51">
        <v>42087</v>
      </c>
      <c r="P309" t="s">
        <v>1601</v>
      </c>
    </row>
    <row r="310" spans="1:16" x14ac:dyDescent="0.35">
      <c r="A310" s="2">
        <v>309</v>
      </c>
      <c r="B310" s="492"/>
      <c r="C310" s="492"/>
      <c r="D310" s="16" t="s">
        <v>447</v>
      </c>
      <c r="E310" s="16"/>
      <c r="F310" s="3" t="s">
        <v>448</v>
      </c>
      <c r="G310" s="3">
        <v>4</v>
      </c>
      <c r="H310" s="3">
        <v>3</v>
      </c>
      <c r="I310" s="3" t="s">
        <v>12</v>
      </c>
      <c r="J310" s="3" t="s">
        <v>38</v>
      </c>
      <c r="L310" s="51">
        <v>42087</v>
      </c>
      <c r="P310" t="s">
        <v>1601</v>
      </c>
    </row>
    <row r="311" spans="1:16" x14ac:dyDescent="0.35">
      <c r="A311" s="2">
        <v>310</v>
      </c>
      <c r="B311" s="492"/>
      <c r="C311" s="492"/>
      <c r="D311" s="16" t="s">
        <v>449</v>
      </c>
      <c r="E311" s="16"/>
      <c r="F311" s="3" t="s">
        <v>450</v>
      </c>
      <c r="G311" s="3">
        <v>3</v>
      </c>
      <c r="H311" s="3">
        <v>3</v>
      </c>
      <c r="I311" s="3" t="s">
        <v>12</v>
      </c>
      <c r="J311" s="3" t="s">
        <v>38</v>
      </c>
      <c r="L311" s="51">
        <v>42087</v>
      </c>
      <c r="P311" t="s">
        <v>1601</v>
      </c>
    </row>
    <row r="312" spans="1:16" x14ac:dyDescent="0.35">
      <c r="A312" s="2">
        <v>311</v>
      </c>
      <c r="B312" s="492"/>
      <c r="C312" s="492"/>
      <c r="D312" s="16" t="s">
        <v>451</v>
      </c>
      <c r="E312" s="16"/>
      <c r="F312" s="3" t="s">
        <v>452</v>
      </c>
      <c r="G312" s="3">
        <v>2</v>
      </c>
      <c r="H312" s="3">
        <v>5</v>
      </c>
      <c r="I312" s="3" t="s">
        <v>12</v>
      </c>
      <c r="J312" s="3" t="s">
        <v>38</v>
      </c>
      <c r="L312" s="51">
        <v>42087</v>
      </c>
      <c r="P312" t="s">
        <v>1601</v>
      </c>
    </row>
    <row r="313" spans="1:16" x14ac:dyDescent="0.35">
      <c r="A313" s="2">
        <v>312</v>
      </c>
      <c r="B313" s="492"/>
      <c r="C313" s="492"/>
      <c r="D313" s="16" t="s">
        <v>453</v>
      </c>
      <c r="E313" s="16"/>
      <c r="F313" s="3" t="s">
        <v>454</v>
      </c>
      <c r="G313" s="3">
        <v>3</v>
      </c>
      <c r="H313" s="3">
        <v>3</v>
      </c>
      <c r="I313" s="3" t="s">
        <v>12</v>
      </c>
      <c r="J313" s="3" t="s">
        <v>38</v>
      </c>
      <c r="L313" s="51">
        <v>42087</v>
      </c>
      <c r="P313" t="s">
        <v>1601</v>
      </c>
    </row>
    <row r="314" spans="1:16" x14ac:dyDescent="0.35">
      <c r="A314" s="2">
        <v>313</v>
      </c>
      <c r="B314" s="492"/>
      <c r="C314" s="492"/>
      <c r="D314" s="16" t="s">
        <v>455</v>
      </c>
      <c r="E314" s="16"/>
      <c r="F314" s="3" t="s">
        <v>456</v>
      </c>
      <c r="G314" s="3">
        <v>4</v>
      </c>
      <c r="H314" s="3">
        <v>4</v>
      </c>
      <c r="I314" s="3" t="s">
        <v>12</v>
      </c>
      <c r="J314" s="3" t="s">
        <v>38</v>
      </c>
      <c r="L314" s="51">
        <v>42087</v>
      </c>
      <c r="P314" t="s">
        <v>1601</v>
      </c>
    </row>
    <row r="315" spans="1:16" x14ac:dyDescent="0.35">
      <c r="A315" s="2">
        <v>314</v>
      </c>
      <c r="B315" s="492"/>
      <c r="C315" s="492"/>
      <c r="D315" s="16" t="s">
        <v>457</v>
      </c>
      <c r="E315" s="16"/>
      <c r="F315" s="3" t="s">
        <v>458</v>
      </c>
      <c r="G315" s="3">
        <v>5</v>
      </c>
      <c r="H315" s="3">
        <v>3</v>
      </c>
      <c r="I315" s="3" t="s">
        <v>12</v>
      </c>
      <c r="J315" s="3" t="s">
        <v>38</v>
      </c>
      <c r="L315" s="51">
        <v>42087</v>
      </c>
      <c r="P315" t="s">
        <v>1601</v>
      </c>
    </row>
    <row r="316" spans="1:16" x14ac:dyDescent="0.35">
      <c r="A316" s="2">
        <v>315</v>
      </c>
      <c r="B316" s="492"/>
      <c r="C316" s="492"/>
      <c r="D316" s="16" t="s">
        <v>459</v>
      </c>
      <c r="E316" s="16"/>
      <c r="F316" s="3" t="s">
        <v>460</v>
      </c>
      <c r="G316" s="3">
        <v>3</v>
      </c>
      <c r="H316" s="3">
        <v>3</v>
      </c>
      <c r="I316" s="3" t="s">
        <v>12</v>
      </c>
      <c r="J316" s="3" t="s">
        <v>38</v>
      </c>
      <c r="L316" s="51">
        <v>42087</v>
      </c>
      <c r="P316" t="s">
        <v>1601</v>
      </c>
    </row>
    <row r="317" spans="1:16" x14ac:dyDescent="0.35">
      <c r="A317" s="2">
        <v>316</v>
      </c>
      <c r="B317" s="492"/>
      <c r="C317" s="492"/>
      <c r="D317" s="16" t="s">
        <v>461</v>
      </c>
      <c r="E317" s="16"/>
      <c r="F317" s="3" t="s">
        <v>1142</v>
      </c>
      <c r="G317" s="3">
        <v>5</v>
      </c>
      <c r="H317" s="3">
        <v>4</v>
      </c>
      <c r="I317" s="3" t="s">
        <v>12</v>
      </c>
      <c r="J317" s="3" t="s">
        <v>38</v>
      </c>
      <c r="L317" s="51">
        <v>42087</v>
      </c>
      <c r="P317" t="s">
        <v>1601</v>
      </c>
    </row>
    <row r="318" spans="1:16" x14ac:dyDescent="0.35">
      <c r="A318" s="2">
        <v>317</v>
      </c>
      <c r="B318" s="492"/>
      <c r="C318" s="492"/>
      <c r="D318" s="16" t="s">
        <v>462</v>
      </c>
      <c r="E318" s="16"/>
      <c r="F318" s="3" t="s">
        <v>1143</v>
      </c>
      <c r="G318" s="3">
        <v>3</v>
      </c>
      <c r="H318" s="3">
        <v>3</v>
      </c>
      <c r="I318" s="3" t="s">
        <v>12</v>
      </c>
      <c r="J318" s="3" t="s">
        <v>38</v>
      </c>
      <c r="L318" s="51">
        <v>42087</v>
      </c>
      <c r="P318" t="s">
        <v>1601</v>
      </c>
    </row>
    <row r="319" spans="1:16" x14ac:dyDescent="0.35">
      <c r="A319" s="2">
        <v>318</v>
      </c>
      <c r="B319" s="492"/>
      <c r="C319" s="492"/>
      <c r="D319" s="16" t="s">
        <v>463</v>
      </c>
      <c r="E319" s="16"/>
      <c r="F319" s="3" t="s">
        <v>1144</v>
      </c>
      <c r="G319" s="3">
        <v>3</v>
      </c>
      <c r="H319" s="3">
        <v>3</v>
      </c>
      <c r="I319" s="3" t="s">
        <v>12</v>
      </c>
      <c r="J319" s="3" t="s">
        <v>38</v>
      </c>
      <c r="L319" s="51">
        <v>42087</v>
      </c>
      <c r="P319" t="s">
        <v>1601</v>
      </c>
    </row>
    <row r="320" spans="1:16" x14ac:dyDescent="0.35">
      <c r="A320" s="2">
        <v>319</v>
      </c>
      <c r="B320" s="492"/>
      <c r="C320" s="492"/>
      <c r="D320" s="16" t="s">
        <v>464</v>
      </c>
      <c r="E320" s="16"/>
      <c r="F320" s="3" t="s">
        <v>1145</v>
      </c>
      <c r="G320" s="3">
        <v>3</v>
      </c>
      <c r="H320" s="3">
        <v>4</v>
      </c>
      <c r="I320" s="3" t="s">
        <v>12</v>
      </c>
      <c r="J320" s="3" t="s">
        <v>38</v>
      </c>
      <c r="L320" s="51">
        <v>42087</v>
      </c>
      <c r="P320" t="s">
        <v>1601</v>
      </c>
    </row>
    <row r="321" spans="1:16" x14ac:dyDescent="0.35">
      <c r="A321" s="2">
        <v>320</v>
      </c>
      <c r="B321" s="492"/>
      <c r="C321" s="493"/>
      <c r="D321" s="16" t="s">
        <v>465</v>
      </c>
      <c r="E321" s="16"/>
      <c r="F321" s="3" t="s">
        <v>1146</v>
      </c>
      <c r="G321" s="3">
        <v>3</v>
      </c>
      <c r="H321" s="3">
        <v>3</v>
      </c>
      <c r="I321" s="3" t="s">
        <v>12</v>
      </c>
      <c r="J321" s="3" t="s">
        <v>38</v>
      </c>
      <c r="L321" s="51">
        <v>42087</v>
      </c>
      <c r="P321" t="s">
        <v>1601</v>
      </c>
    </row>
    <row r="322" spans="1:16" x14ac:dyDescent="0.35">
      <c r="A322" s="2">
        <v>321</v>
      </c>
      <c r="B322" s="492"/>
      <c r="C322" s="491" t="s">
        <v>1134</v>
      </c>
      <c r="D322" s="16" t="s">
        <v>466</v>
      </c>
      <c r="E322" s="16"/>
      <c r="F322" s="3" t="s">
        <v>1147</v>
      </c>
      <c r="G322" s="3">
        <v>3</v>
      </c>
      <c r="H322" s="3">
        <v>4</v>
      </c>
      <c r="I322" s="3" t="s">
        <v>12</v>
      </c>
      <c r="J322" s="3" t="s">
        <v>38</v>
      </c>
      <c r="L322" s="51">
        <v>42087</v>
      </c>
      <c r="P322" t="s">
        <v>1601</v>
      </c>
    </row>
    <row r="323" spans="1:16" x14ac:dyDescent="0.35">
      <c r="A323" s="2">
        <v>322</v>
      </c>
      <c r="B323" s="492"/>
      <c r="C323" s="492"/>
      <c r="D323" s="16" t="s">
        <v>467</v>
      </c>
      <c r="E323" s="16"/>
      <c r="F323" s="3" t="s">
        <v>1148</v>
      </c>
      <c r="G323" s="3">
        <v>3</v>
      </c>
      <c r="H323" s="3">
        <v>4</v>
      </c>
      <c r="I323" s="3" t="s">
        <v>12</v>
      </c>
      <c r="J323" s="3" t="s">
        <v>38</v>
      </c>
      <c r="L323" s="51">
        <v>42087</v>
      </c>
      <c r="P323" t="s">
        <v>1601</v>
      </c>
    </row>
    <row r="324" spans="1:16" x14ac:dyDescent="0.35">
      <c r="A324" s="2">
        <v>323</v>
      </c>
      <c r="B324" s="492"/>
      <c r="C324" s="493"/>
      <c r="D324" s="16" t="s">
        <v>468</v>
      </c>
      <c r="E324" s="16"/>
      <c r="F324" s="3" t="s">
        <v>1149</v>
      </c>
      <c r="G324" s="3">
        <v>3</v>
      </c>
      <c r="H324" s="3">
        <v>4</v>
      </c>
      <c r="I324" s="3" t="s">
        <v>12</v>
      </c>
      <c r="J324" s="3" t="s">
        <v>38</v>
      </c>
      <c r="L324" s="51">
        <v>42087</v>
      </c>
      <c r="P324" t="s">
        <v>1601</v>
      </c>
    </row>
    <row r="325" spans="1:16" x14ac:dyDescent="0.35">
      <c r="A325" s="2">
        <v>324</v>
      </c>
      <c r="B325" s="492"/>
      <c r="C325" s="491" t="s">
        <v>1136</v>
      </c>
      <c r="D325" s="16" t="s">
        <v>469</v>
      </c>
      <c r="E325" s="16"/>
      <c r="F325" s="3" t="s">
        <v>1150</v>
      </c>
      <c r="G325" s="3">
        <v>2</v>
      </c>
      <c r="H325" s="3">
        <v>6</v>
      </c>
      <c r="I325" s="3" t="s">
        <v>12</v>
      </c>
      <c r="J325" s="3" t="s">
        <v>38</v>
      </c>
      <c r="L325" s="51">
        <v>42087</v>
      </c>
      <c r="P325" t="s">
        <v>1601</v>
      </c>
    </row>
    <row r="326" spans="1:16" x14ac:dyDescent="0.35">
      <c r="A326" s="2">
        <v>325</v>
      </c>
      <c r="B326" s="492"/>
      <c r="C326" s="492"/>
      <c r="D326" s="16" t="s">
        <v>470</v>
      </c>
      <c r="E326" s="16"/>
      <c r="F326" s="3" t="s">
        <v>1151</v>
      </c>
      <c r="G326" s="3">
        <v>3</v>
      </c>
      <c r="H326" s="3">
        <v>4</v>
      </c>
      <c r="I326" s="3" t="s">
        <v>12</v>
      </c>
      <c r="J326" s="3" t="s">
        <v>38</v>
      </c>
      <c r="L326" s="51">
        <v>42087</v>
      </c>
      <c r="P326" t="s">
        <v>1601</v>
      </c>
    </row>
    <row r="327" spans="1:16" x14ac:dyDescent="0.35">
      <c r="A327" s="2">
        <v>326</v>
      </c>
      <c r="B327" s="492"/>
      <c r="C327" s="492"/>
      <c r="D327" s="16" t="s">
        <v>471</v>
      </c>
      <c r="E327" s="16"/>
      <c r="F327" s="3" t="s">
        <v>1152</v>
      </c>
      <c r="G327" s="3">
        <v>3</v>
      </c>
      <c r="H327" s="3">
        <v>4</v>
      </c>
      <c r="I327" s="3" t="s">
        <v>12</v>
      </c>
      <c r="J327" s="3" t="s">
        <v>38</v>
      </c>
      <c r="L327" s="51">
        <v>42087</v>
      </c>
      <c r="P327" t="s">
        <v>1601</v>
      </c>
    </row>
    <row r="328" spans="1:16" x14ac:dyDescent="0.35">
      <c r="A328" s="2">
        <v>327</v>
      </c>
      <c r="B328" s="492"/>
      <c r="C328" s="492"/>
      <c r="D328" s="16" t="s">
        <v>472</v>
      </c>
      <c r="E328" s="16"/>
      <c r="F328" s="3" t="s">
        <v>395</v>
      </c>
      <c r="G328" s="3">
        <v>3</v>
      </c>
      <c r="H328" s="3">
        <v>4</v>
      </c>
      <c r="I328" s="3" t="s">
        <v>12</v>
      </c>
      <c r="J328" s="3" t="s">
        <v>38</v>
      </c>
      <c r="L328" s="51">
        <v>42087</v>
      </c>
      <c r="P328" t="s">
        <v>1601</v>
      </c>
    </row>
    <row r="329" spans="1:16" x14ac:dyDescent="0.35">
      <c r="A329" s="2">
        <v>328</v>
      </c>
      <c r="B329" s="492"/>
      <c r="C329" s="493"/>
      <c r="D329" s="16" t="s">
        <v>473</v>
      </c>
      <c r="E329" s="16"/>
      <c r="F329" s="3" t="s">
        <v>1153</v>
      </c>
      <c r="G329" s="3">
        <v>4</v>
      </c>
      <c r="H329" s="3">
        <v>4</v>
      </c>
      <c r="I329" s="3" t="s">
        <v>12</v>
      </c>
      <c r="J329" s="3" t="s">
        <v>38</v>
      </c>
      <c r="L329" s="51">
        <v>42087</v>
      </c>
      <c r="P329" t="s">
        <v>1601</v>
      </c>
    </row>
    <row r="330" spans="1:16" x14ac:dyDescent="0.35">
      <c r="A330" s="2">
        <v>329</v>
      </c>
      <c r="B330" s="492"/>
      <c r="C330" s="8" t="s">
        <v>1138</v>
      </c>
      <c r="D330" s="16" t="s">
        <v>1155</v>
      </c>
      <c r="E330" s="16"/>
      <c r="F330" s="3" t="s">
        <v>1154</v>
      </c>
      <c r="G330" s="3">
        <v>3</v>
      </c>
      <c r="H330" s="3">
        <v>4</v>
      </c>
      <c r="I330" s="3" t="s">
        <v>12</v>
      </c>
      <c r="J330" s="3" t="s">
        <v>38</v>
      </c>
      <c r="L330" s="51">
        <v>42087</v>
      </c>
      <c r="P330" t="s">
        <v>1601</v>
      </c>
    </row>
    <row r="331" spans="1:16" x14ac:dyDescent="0.35">
      <c r="A331" s="2">
        <v>330</v>
      </c>
      <c r="B331" s="492"/>
      <c r="C331" s="491" t="s">
        <v>1157</v>
      </c>
      <c r="D331" s="16" t="s">
        <v>475</v>
      </c>
      <c r="E331" s="16"/>
      <c r="F331" s="3" t="s">
        <v>1156</v>
      </c>
      <c r="G331" s="3">
        <v>6</v>
      </c>
      <c r="H331" s="3">
        <v>4</v>
      </c>
      <c r="I331" s="3" t="s">
        <v>12</v>
      </c>
      <c r="J331" s="3" t="s">
        <v>38</v>
      </c>
      <c r="L331" s="51">
        <v>42087</v>
      </c>
      <c r="P331" t="s">
        <v>1601</v>
      </c>
    </row>
    <row r="332" spans="1:16" x14ac:dyDescent="0.35">
      <c r="A332" s="2">
        <v>331</v>
      </c>
      <c r="B332" s="492"/>
      <c r="C332" s="492"/>
      <c r="D332" s="16" t="s">
        <v>476</v>
      </c>
      <c r="E332" s="16"/>
      <c r="F332" s="3" t="s">
        <v>1158</v>
      </c>
      <c r="G332" s="3">
        <v>5</v>
      </c>
      <c r="H332" s="3">
        <v>4</v>
      </c>
      <c r="I332" s="3" t="s">
        <v>12</v>
      </c>
      <c r="J332" s="3" t="s">
        <v>38</v>
      </c>
      <c r="L332" s="51">
        <v>42059</v>
      </c>
      <c r="P332" t="s">
        <v>1601</v>
      </c>
    </row>
    <row r="333" spans="1:16" x14ac:dyDescent="0.35">
      <c r="A333" s="2">
        <v>332</v>
      </c>
      <c r="B333" s="492"/>
      <c r="C333" s="492"/>
      <c r="D333" s="16" t="s">
        <v>477</v>
      </c>
      <c r="E333" s="16"/>
      <c r="F333" s="3" t="s">
        <v>1159</v>
      </c>
      <c r="G333" s="3">
        <v>4</v>
      </c>
      <c r="H333" s="3">
        <v>4</v>
      </c>
      <c r="I333" s="3" t="s">
        <v>12</v>
      </c>
      <c r="J333" s="3" t="s">
        <v>38</v>
      </c>
      <c r="L333" s="51">
        <v>42087</v>
      </c>
      <c r="P333" t="s">
        <v>1601</v>
      </c>
    </row>
    <row r="334" spans="1:16" x14ac:dyDescent="0.35">
      <c r="A334" s="2">
        <v>333</v>
      </c>
      <c r="B334" s="492"/>
      <c r="C334" s="492"/>
      <c r="D334" s="16" t="s">
        <v>478</v>
      </c>
      <c r="E334" s="16"/>
      <c r="F334" s="3" t="s">
        <v>1160</v>
      </c>
      <c r="G334" s="3">
        <v>6</v>
      </c>
      <c r="H334" s="3">
        <v>4</v>
      </c>
      <c r="I334" s="3" t="s">
        <v>12</v>
      </c>
      <c r="J334" s="3" t="s">
        <v>38</v>
      </c>
      <c r="L334" s="51">
        <v>42087</v>
      </c>
      <c r="P334" t="s">
        <v>1601</v>
      </c>
    </row>
    <row r="335" spans="1:16" x14ac:dyDescent="0.35">
      <c r="A335" s="2">
        <v>334</v>
      </c>
      <c r="B335" s="492"/>
      <c r="C335" s="492"/>
      <c r="D335" s="16" t="s">
        <v>479</v>
      </c>
      <c r="E335" s="16"/>
      <c r="F335" s="3" t="s">
        <v>1161</v>
      </c>
      <c r="G335" s="3">
        <v>7</v>
      </c>
      <c r="H335" s="3">
        <v>4</v>
      </c>
      <c r="I335" s="3" t="s">
        <v>12</v>
      </c>
      <c r="J335" s="3" t="s">
        <v>38</v>
      </c>
      <c r="L335" s="51">
        <v>42087</v>
      </c>
      <c r="P335" t="s">
        <v>1601</v>
      </c>
    </row>
    <row r="336" spans="1:16" x14ac:dyDescent="0.35">
      <c r="A336" s="2">
        <v>335</v>
      </c>
      <c r="B336" s="492"/>
      <c r="C336" s="492"/>
      <c r="D336" s="16" t="s">
        <v>480</v>
      </c>
      <c r="E336" s="16"/>
      <c r="F336" s="3" t="s">
        <v>1162</v>
      </c>
      <c r="G336" s="3">
        <v>3</v>
      </c>
      <c r="H336" s="3">
        <v>4</v>
      </c>
      <c r="I336" s="3" t="s">
        <v>12</v>
      </c>
      <c r="J336" s="3" t="s">
        <v>38</v>
      </c>
      <c r="L336" s="51">
        <v>42087</v>
      </c>
      <c r="P336" t="s">
        <v>1601</v>
      </c>
    </row>
    <row r="337" spans="1:16" x14ac:dyDescent="0.35">
      <c r="A337" s="2">
        <v>336</v>
      </c>
      <c r="B337" s="492"/>
      <c r="C337" s="492"/>
      <c r="D337" s="16" t="s">
        <v>1164</v>
      </c>
      <c r="E337" s="16"/>
      <c r="F337" s="3" t="s">
        <v>1163</v>
      </c>
      <c r="G337" s="3">
        <v>3</v>
      </c>
      <c r="H337" s="3">
        <v>5</v>
      </c>
      <c r="I337" s="3" t="s">
        <v>12</v>
      </c>
      <c r="J337" s="3" t="s">
        <v>38</v>
      </c>
      <c r="L337" s="51">
        <v>42087</v>
      </c>
      <c r="P337" t="s">
        <v>1601</v>
      </c>
    </row>
    <row r="338" spans="1:16" x14ac:dyDescent="0.35">
      <c r="A338" s="2">
        <v>337</v>
      </c>
      <c r="B338" s="492"/>
      <c r="C338" s="493"/>
      <c r="D338" s="16" t="s">
        <v>482</v>
      </c>
      <c r="E338" s="16"/>
      <c r="F338" s="3" t="s">
        <v>1165</v>
      </c>
      <c r="G338" s="3">
        <v>5</v>
      </c>
      <c r="H338" s="3">
        <v>5</v>
      </c>
      <c r="I338" s="3" t="s">
        <v>12</v>
      </c>
      <c r="J338" s="3" t="s">
        <v>38</v>
      </c>
      <c r="L338" s="51">
        <v>42087</v>
      </c>
      <c r="P338" t="s">
        <v>1601</v>
      </c>
    </row>
    <row r="339" spans="1:16" x14ac:dyDescent="0.35">
      <c r="A339" s="2">
        <v>338</v>
      </c>
      <c r="B339" s="492"/>
      <c r="C339" s="491" t="s">
        <v>1167</v>
      </c>
      <c r="D339" s="16" t="s">
        <v>483</v>
      </c>
      <c r="E339" s="16"/>
      <c r="F339" s="3" t="s">
        <v>1166</v>
      </c>
      <c r="G339" s="3">
        <v>3</v>
      </c>
      <c r="H339" s="3">
        <v>4</v>
      </c>
      <c r="I339" s="3" t="s">
        <v>12</v>
      </c>
      <c r="J339" s="3" t="s">
        <v>38</v>
      </c>
      <c r="L339" s="51">
        <v>42087</v>
      </c>
      <c r="P339" t="s">
        <v>1601</v>
      </c>
    </row>
    <row r="340" spans="1:16" x14ac:dyDescent="0.35">
      <c r="A340" s="2">
        <v>339</v>
      </c>
      <c r="B340" s="492"/>
      <c r="C340" s="492"/>
      <c r="D340" s="16" t="s">
        <v>484</v>
      </c>
      <c r="E340" s="16"/>
      <c r="F340" s="3" t="s">
        <v>1168</v>
      </c>
      <c r="G340" s="3">
        <v>3</v>
      </c>
      <c r="H340" s="3">
        <v>4</v>
      </c>
      <c r="I340" s="3" t="s">
        <v>12</v>
      </c>
      <c r="J340" s="3" t="s">
        <v>38</v>
      </c>
      <c r="L340" s="51">
        <v>42087</v>
      </c>
      <c r="P340" t="s">
        <v>1601</v>
      </c>
    </row>
    <row r="341" spans="1:16" x14ac:dyDescent="0.35">
      <c r="A341" s="2">
        <v>340</v>
      </c>
      <c r="B341" s="492"/>
      <c r="C341" s="492"/>
      <c r="D341" s="16" t="s">
        <v>485</v>
      </c>
      <c r="E341" s="16"/>
      <c r="F341" s="3" t="s">
        <v>1169</v>
      </c>
      <c r="G341" s="3">
        <v>3</v>
      </c>
      <c r="H341" s="3">
        <v>3</v>
      </c>
      <c r="I341" s="3" t="s">
        <v>12</v>
      </c>
      <c r="J341" s="3" t="s">
        <v>38</v>
      </c>
      <c r="L341" s="51">
        <v>42087</v>
      </c>
      <c r="P341" t="s">
        <v>1601</v>
      </c>
    </row>
    <row r="342" spans="1:16" x14ac:dyDescent="0.35">
      <c r="A342" s="2">
        <v>341</v>
      </c>
      <c r="B342" s="492"/>
      <c r="C342" s="492"/>
      <c r="D342" s="16" t="s">
        <v>486</v>
      </c>
      <c r="E342" s="16"/>
      <c r="F342" s="3" t="s">
        <v>1170</v>
      </c>
      <c r="G342" s="3">
        <v>3</v>
      </c>
      <c r="H342" s="3">
        <v>4</v>
      </c>
      <c r="I342" s="3" t="s">
        <v>12</v>
      </c>
      <c r="J342" s="3" t="s">
        <v>38</v>
      </c>
      <c r="L342" s="51">
        <v>42087</v>
      </c>
      <c r="P342" t="s">
        <v>1601</v>
      </c>
    </row>
    <row r="343" spans="1:16" x14ac:dyDescent="0.35">
      <c r="A343" s="2">
        <v>342</v>
      </c>
      <c r="B343" s="492"/>
      <c r="C343" s="492"/>
      <c r="D343" s="16" t="s">
        <v>487</v>
      </c>
      <c r="E343" s="16"/>
      <c r="F343" s="3" t="s">
        <v>1171</v>
      </c>
      <c r="G343" s="3">
        <v>3</v>
      </c>
      <c r="H343" s="3">
        <v>3</v>
      </c>
      <c r="I343" s="3" t="s">
        <v>12</v>
      </c>
      <c r="J343" s="3" t="s">
        <v>38</v>
      </c>
      <c r="L343" s="51">
        <v>42087</v>
      </c>
      <c r="P343" t="s">
        <v>1601</v>
      </c>
    </row>
    <row r="344" spans="1:16" x14ac:dyDescent="0.35">
      <c r="A344" s="2">
        <v>343</v>
      </c>
      <c r="B344" s="492"/>
      <c r="C344" s="492"/>
      <c r="D344" s="16" t="s">
        <v>488</v>
      </c>
      <c r="E344" s="16"/>
      <c r="F344" s="3" t="s">
        <v>1172</v>
      </c>
      <c r="G344" s="3">
        <v>3</v>
      </c>
      <c r="H344" s="3">
        <v>3</v>
      </c>
      <c r="I344" s="3" t="s">
        <v>12</v>
      </c>
      <c r="J344" s="3" t="s">
        <v>38</v>
      </c>
      <c r="L344" s="51">
        <v>42087</v>
      </c>
      <c r="P344" t="s">
        <v>1601</v>
      </c>
    </row>
    <row r="345" spans="1:16" x14ac:dyDescent="0.35">
      <c r="A345" s="2">
        <v>344</v>
      </c>
      <c r="B345" s="492"/>
      <c r="C345" s="492"/>
      <c r="D345" s="16" t="s">
        <v>489</v>
      </c>
      <c r="E345" s="16"/>
      <c r="F345" s="3" t="s">
        <v>1173</v>
      </c>
      <c r="G345" s="3">
        <v>3</v>
      </c>
      <c r="H345" s="3">
        <v>3</v>
      </c>
      <c r="I345" s="3" t="s">
        <v>12</v>
      </c>
      <c r="J345" s="3" t="s">
        <v>38</v>
      </c>
      <c r="L345" s="51">
        <v>42087</v>
      </c>
      <c r="P345" t="s">
        <v>1601</v>
      </c>
    </row>
    <row r="346" spans="1:16" x14ac:dyDescent="0.35">
      <c r="A346" s="2">
        <v>345</v>
      </c>
      <c r="B346" s="492"/>
      <c r="C346" s="492"/>
      <c r="D346" s="16" t="s">
        <v>490</v>
      </c>
      <c r="E346" s="16"/>
      <c r="F346" s="3" t="s">
        <v>1174</v>
      </c>
      <c r="G346" s="3">
        <v>3</v>
      </c>
      <c r="H346" s="3">
        <v>3</v>
      </c>
      <c r="I346" s="3" t="s">
        <v>12</v>
      </c>
      <c r="J346" s="3" t="s">
        <v>38</v>
      </c>
      <c r="L346" s="51">
        <v>42087</v>
      </c>
      <c r="P346" t="s">
        <v>1601</v>
      </c>
    </row>
    <row r="347" spans="1:16" x14ac:dyDescent="0.35">
      <c r="A347" s="2">
        <v>346</v>
      </c>
      <c r="B347" s="492"/>
      <c r="C347" s="492"/>
      <c r="D347" s="16" t="s">
        <v>491</v>
      </c>
      <c r="E347" s="16"/>
      <c r="F347" s="3" t="s">
        <v>1175</v>
      </c>
      <c r="G347" s="3">
        <v>3</v>
      </c>
      <c r="H347" s="3">
        <v>3</v>
      </c>
      <c r="I347" s="3" t="s">
        <v>12</v>
      </c>
      <c r="J347" s="3" t="s">
        <v>38</v>
      </c>
      <c r="L347" s="51">
        <v>42087</v>
      </c>
      <c r="P347" t="s">
        <v>1601</v>
      </c>
    </row>
    <row r="348" spans="1:16" x14ac:dyDescent="0.35">
      <c r="A348" s="2">
        <v>347</v>
      </c>
      <c r="B348" s="492"/>
      <c r="C348" s="492"/>
      <c r="D348" s="16" t="s">
        <v>492</v>
      </c>
      <c r="E348" s="16"/>
      <c r="F348" s="3" t="s">
        <v>1176</v>
      </c>
      <c r="G348" s="3">
        <v>3</v>
      </c>
      <c r="H348" s="3">
        <v>3</v>
      </c>
      <c r="I348" s="3" t="s">
        <v>12</v>
      </c>
      <c r="J348" s="3" t="s">
        <v>38</v>
      </c>
      <c r="L348" s="51">
        <v>42087</v>
      </c>
      <c r="P348" t="s">
        <v>1601</v>
      </c>
    </row>
    <row r="349" spans="1:16" x14ac:dyDescent="0.35">
      <c r="A349" s="2">
        <v>348</v>
      </c>
      <c r="B349" s="492"/>
      <c r="C349" s="493"/>
      <c r="D349" s="16" t="s">
        <v>493</v>
      </c>
      <c r="E349" s="16"/>
      <c r="F349" s="3" t="s">
        <v>1177</v>
      </c>
      <c r="G349" s="3">
        <v>3</v>
      </c>
      <c r="H349" s="3">
        <v>4</v>
      </c>
      <c r="I349" s="3" t="s">
        <v>12</v>
      </c>
      <c r="J349" s="3" t="s">
        <v>38</v>
      </c>
      <c r="L349" s="51">
        <v>42087</v>
      </c>
      <c r="P349" t="s">
        <v>1601</v>
      </c>
    </row>
    <row r="350" spans="1:16" x14ac:dyDescent="0.35">
      <c r="A350" s="2">
        <v>349</v>
      </c>
      <c r="B350" s="492"/>
      <c r="C350" s="25" t="s">
        <v>1179</v>
      </c>
      <c r="D350" s="16" t="s">
        <v>494</v>
      </c>
      <c r="E350" s="16"/>
      <c r="F350" s="3" t="s">
        <v>1178</v>
      </c>
      <c r="G350" s="3">
        <v>3</v>
      </c>
      <c r="H350" s="3">
        <v>4</v>
      </c>
      <c r="I350" s="3" t="s">
        <v>12</v>
      </c>
      <c r="J350" s="3" t="s">
        <v>38</v>
      </c>
      <c r="L350" s="51">
        <v>42087</v>
      </c>
      <c r="P350" t="s">
        <v>1601</v>
      </c>
    </row>
    <row r="351" spans="1:16" x14ac:dyDescent="0.35">
      <c r="A351" s="2">
        <v>350</v>
      </c>
      <c r="B351" s="492"/>
      <c r="C351" s="491" t="s">
        <v>1167</v>
      </c>
      <c r="D351" s="16" t="s">
        <v>495</v>
      </c>
      <c r="E351" s="16"/>
      <c r="F351" s="3" t="s">
        <v>1180</v>
      </c>
      <c r="G351" s="3">
        <v>3</v>
      </c>
      <c r="H351" s="3">
        <v>3</v>
      </c>
      <c r="I351" s="3" t="s">
        <v>12</v>
      </c>
      <c r="J351" s="3" t="s">
        <v>38</v>
      </c>
      <c r="L351" s="51">
        <v>42087</v>
      </c>
      <c r="P351" t="s">
        <v>1601</v>
      </c>
    </row>
    <row r="352" spans="1:16" x14ac:dyDescent="0.35">
      <c r="A352" s="2">
        <v>351</v>
      </c>
      <c r="B352" s="492"/>
      <c r="C352" s="492"/>
      <c r="D352" s="16" t="s">
        <v>1182</v>
      </c>
      <c r="E352" s="16"/>
      <c r="F352" s="3" t="s">
        <v>1181</v>
      </c>
      <c r="G352" s="3">
        <v>3</v>
      </c>
      <c r="H352" s="3">
        <v>4</v>
      </c>
      <c r="I352" s="3" t="s">
        <v>12</v>
      </c>
      <c r="J352" s="3" t="s">
        <v>38</v>
      </c>
      <c r="L352" s="51">
        <v>42087</v>
      </c>
      <c r="P352" t="s">
        <v>1601</v>
      </c>
    </row>
    <row r="353" spans="1:16" x14ac:dyDescent="0.35">
      <c r="A353" s="2">
        <v>352</v>
      </c>
      <c r="B353" s="492"/>
      <c r="C353" s="493"/>
      <c r="D353" s="16" t="s">
        <v>496</v>
      </c>
      <c r="E353" s="16"/>
      <c r="F353" s="3" t="s">
        <v>1184</v>
      </c>
      <c r="G353" s="3">
        <v>3</v>
      </c>
      <c r="H353" s="3">
        <v>4</v>
      </c>
      <c r="I353" s="3" t="s">
        <v>12</v>
      </c>
      <c r="J353" s="3" t="s">
        <v>38</v>
      </c>
      <c r="L353" s="51">
        <v>42087</v>
      </c>
      <c r="P353" t="s">
        <v>1601</v>
      </c>
    </row>
    <row r="354" spans="1:16" x14ac:dyDescent="0.35">
      <c r="A354" s="2">
        <v>353</v>
      </c>
      <c r="B354" s="492"/>
      <c r="C354" s="491" t="s">
        <v>1134</v>
      </c>
      <c r="D354" s="16" t="s">
        <v>497</v>
      </c>
      <c r="E354" s="16"/>
      <c r="F354" s="3" t="s">
        <v>1183</v>
      </c>
      <c r="G354" s="3">
        <v>3</v>
      </c>
      <c r="H354" s="3">
        <v>4</v>
      </c>
      <c r="I354" s="3" t="s">
        <v>12</v>
      </c>
      <c r="J354" s="3" t="s">
        <v>38</v>
      </c>
      <c r="L354" s="51">
        <v>42087</v>
      </c>
      <c r="P354" t="s">
        <v>1601</v>
      </c>
    </row>
    <row r="355" spans="1:16" x14ac:dyDescent="0.35">
      <c r="A355" s="2">
        <v>354</v>
      </c>
      <c r="B355" s="492"/>
      <c r="C355" s="492"/>
      <c r="D355" s="16" t="s">
        <v>498</v>
      </c>
      <c r="E355" s="16"/>
      <c r="F355" s="3" t="s">
        <v>1185</v>
      </c>
      <c r="G355" s="3">
        <v>3</v>
      </c>
      <c r="H355" s="3">
        <v>3</v>
      </c>
      <c r="I355" s="3" t="s">
        <v>12</v>
      </c>
      <c r="J355" s="3" t="s">
        <v>38</v>
      </c>
      <c r="L355" s="51">
        <v>42087</v>
      </c>
      <c r="P355" t="s">
        <v>1601</v>
      </c>
    </row>
    <row r="356" spans="1:16" x14ac:dyDescent="0.35">
      <c r="A356" s="2">
        <v>355</v>
      </c>
      <c r="B356" s="492"/>
      <c r="C356" s="492"/>
      <c r="D356" s="16" t="s">
        <v>499</v>
      </c>
      <c r="E356" s="16"/>
      <c r="F356" s="3" t="s">
        <v>1186</v>
      </c>
      <c r="G356" s="3">
        <v>3</v>
      </c>
      <c r="H356" s="3">
        <v>3</v>
      </c>
      <c r="I356" s="3" t="s">
        <v>12</v>
      </c>
      <c r="J356" s="3" t="s">
        <v>38</v>
      </c>
      <c r="L356" s="51">
        <v>42087</v>
      </c>
      <c r="P356" t="s">
        <v>1601</v>
      </c>
    </row>
    <row r="357" spans="1:16" x14ac:dyDescent="0.35">
      <c r="A357" s="2">
        <v>356</v>
      </c>
      <c r="B357" s="492"/>
      <c r="C357" s="492"/>
      <c r="D357" s="16" t="s">
        <v>500</v>
      </c>
      <c r="E357" s="16"/>
      <c r="F357" s="3" t="s">
        <v>1187</v>
      </c>
      <c r="G357" s="3">
        <v>3</v>
      </c>
      <c r="H357" s="3">
        <v>4</v>
      </c>
      <c r="I357" s="3" t="s">
        <v>12</v>
      </c>
      <c r="J357" s="3" t="s">
        <v>38</v>
      </c>
      <c r="L357" s="51">
        <v>42087</v>
      </c>
      <c r="P357" t="s">
        <v>1601</v>
      </c>
    </row>
    <row r="358" spans="1:16" x14ac:dyDescent="0.35">
      <c r="A358" s="2">
        <v>357</v>
      </c>
      <c r="B358" s="492"/>
      <c r="C358" s="492"/>
      <c r="D358" s="16" t="s">
        <v>501</v>
      </c>
      <c r="E358" s="16"/>
      <c r="F358" s="3" t="s">
        <v>1188</v>
      </c>
      <c r="G358" s="3">
        <v>3</v>
      </c>
      <c r="H358" s="3">
        <v>5</v>
      </c>
      <c r="I358" s="3" t="s">
        <v>12</v>
      </c>
      <c r="J358" s="3" t="s">
        <v>38</v>
      </c>
      <c r="L358" s="51">
        <v>42087</v>
      </c>
      <c r="P358" t="s">
        <v>1601</v>
      </c>
    </row>
    <row r="359" spans="1:16" x14ac:dyDescent="0.35">
      <c r="A359" s="2">
        <v>358</v>
      </c>
      <c r="B359" s="492"/>
      <c r="C359" s="492"/>
      <c r="D359" s="16" t="s">
        <v>502</v>
      </c>
      <c r="E359" s="16"/>
      <c r="F359" s="3" t="s">
        <v>1189</v>
      </c>
      <c r="G359" s="3">
        <v>3</v>
      </c>
      <c r="H359" s="3">
        <v>3</v>
      </c>
      <c r="I359" s="3" t="s">
        <v>12</v>
      </c>
      <c r="J359" s="3" t="s">
        <v>38</v>
      </c>
      <c r="L359" s="51">
        <v>42087</v>
      </c>
      <c r="P359" t="s">
        <v>1601</v>
      </c>
    </row>
    <row r="360" spans="1:16" x14ac:dyDescent="0.35">
      <c r="A360" s="2">
        <v>359</v>
      </c>
      <c r="B360" s="492"/>
      <c r="C360" s="492"/>
      <c r="D360" s="26" t="s">
        <v>1190</v>
      </c>
      <c r="E360" s="26"/>
      <c r="F360" s="3" t="s">
        <v>391</v>
      </c>
      <c r="G360" s="3">
        <v>3</v>
      </c>
      <c r="H360" s="3">
        <v>4</v>
      </c>
      <c r="I360" s="3" t="s">
        <v>12</v>
      </c>
      <c r="J360" s="3" t="s">
        <v>38</v>
      </c>
      <c r="L360" s="23"/>
      <c r="M360" t="s">
        <v>1191</v>
      </c>
      <c r="P360" t="s">
        <v>1601</v>
      </c>
    </row>
    <row r="361" spans="1:16" x14ac:dyDescent="0.35">
      <c r="A361" s="2">
        <v>360</v>
      </c>
      <c r="B361" s="492"/>
      <c r="C361" s="492"/>
      <c r="D361" s="16" t="s">
        <v>503</v>
      </c>
      <c r="E361" s="16"/>
      <c r="F361" s="3" t="s">
        <v>1192</v>
      </c>
      <c r="G361" s="3">
        <v>3</v>
      </c>
      <c r="H361" s="3">
        <v>3</v>
      </c>
      <c r="I361" s="3" t="s">
        <v>12</v>
      </c>
      <c r="J361" s="3" t="s">
        <v>38</v>
      </c>
      <c r="L361" s="51">
        <v>42087</v>
      </c>
      <c r="P361" t="s">
        <v>1601</v>
      </c>
    </row>
    <row r="362" spans="1:16" x14ac:dyDescent="0.35">
      <c r="A362" s="2">
        <v>361</v>
      </c>
      <c r="B362" s="492"/>
      <c r="C362" s="492"/>
      <c r="D362" s="16" t="s">
        <v>504</v>
      </c>
      <c r="E362" s="16"/>
      <c r="F362" s="3" t="s">
        <v>1193</v>
      </c>
      <c r="G362" s="3">
        <v>3</v>
      </c>
      <c r="H362" s="3">
        <v>3</v>
      </c>
      <c r="I362" s="3" t="s">
        <v>12</v>
      </c>
      <c r="J362" s="3" t="s">
        <v>38</v>
      </c>
      <c r="L362" s="51">
        <v>42087</v>
      </c>
      <c r="P362" t="s">
        <v>1601</v>
      </c>
    </row>
    <row r="363" spans="1:16" x14ac:dyDescent="0.35">
      <c r="A363" s="2">
        <v>362</v>
      </c>
      <c r="B363" s="492"/>
      <c r="C363" s="492"/>
      <c r="D363" s="26" t="s">
        <v>505</v>
      </c>
      <c r="E363" s="26"/>
      <c r="F363" s="3" t="s">
        <v>393</v>
      </c>
      <c r="G363" s="3">
        <v>3</v>
      </c>
      <c r="H363" s="3">
        <v>4</v>
      </c>
      <c r="I363" s="3" t="s">
        <v>12</v>
      </c>
      <c r="J363" s="3" t="s">
        <v>38</v>
      </c>
      <c r="L363" s="23"/>
      <c r="M363" t="s">
        <v>1191</v>
      </c>
      <c r="P363" t="s">
        <v>1601</v>
      </c>
    </row>
    <row r="364" spans="1:16" x14ac:dyDescent="0.35">
      <c r="A364" s="2">
        <v>363</v>
      </c>
      <c r="B364" s="492"/>
      <c r="C364" s="492"/>
      <c r="D364" s="16" t="s">
        <v>506</v>
      </c>
      <c r="E364" s="16"/>
      <c r="F364" s="3" t="s">
        <v>1194</v>
      </c>
      <c r="G364" s="3">
        <v>3</v>
      </c>
      <c r="H364" s="3">
        <v>3</v>
      </c>
      <c r="I364" s="3" t="s">
        <v>12</v>
      </c>
      <c r="J364" s="3" t="s">
        <v>38</v>
      </c>
      <c r="L364" s="51">
        <v>42087</v>
      </c>
      <c r="P364" t="s">
        <v>1601</v>
      </c>
    </row>
    <row r="365" spans="1:16" x14ac:dyDescent="0.35">
      <c r="A365" s="2">
        <v>364</v>
      </c>
      <c r="B365" s="492"/>
      <c r="C365" s="492"/>
      <c r="D365" s="16" t="s">
        <v>507</v>
      </c>
      <c r="E365" s="16"/>
      <c r="F365" s="3" t="s">
        <v>1195</v>
      </c>
      <c r="G365" s="3">
        <v>3</v>
      </c>
      <c r="H365" s="3">
        <v>4</v>
      </c>
      <c r="I365" s="3" t="s">
        <v>12</v>
      </c>
      <c r="J365" s="3" t="s">
        <v>38</v>
      </c>
      <c r="L365" s="51">
        <v>42087</v>
      </c>
      <c r="P365" t="s">
        <v>1601</v>
      </c>
    </row>
    <row r="366" spans="1:16" x14ac:dyDescent="0.35">
      <c r="A366" s="2">
        <v>365</v>
      </c>
      <c r="B366" s="492"/>
      <c r="C366" s="493"/>
      <c r="D366" s="16" t="s">
        <v>508</v>
      </c>
      <c r="E366" s="16"/>
      <c r="F366" s="3" t="s">
        <v>1196</v>
      </c>
      <c r="G366" s="3">
        <v>3</v>
      </c>
      <c r="H366" s="3">
        <v>5</v>
      </c>
      <c r="I366" s="3" t="s">
        <v>12</v>
      </c>
      <c r="J366" s="3" t="s">
        <v>38</v>
      </c>
      <c r="L366" s="51">
        <v>42087</v>
      </c>
      <c r="P366" t="s">
        <v>1601</v>
      </c>
    </row>
    <row r="367" spans="1:16" x14ac:dyDescent="0.35">
      <c r="A367" s="2">
        <v>366</v>
      </c>
      <c r="B367" s="492"/>
      <c r="C367" s="491" t="s">
        <v>1133</v>
      </c>
      <c r="D367" s="16" t="s">
        <v>509</v>
      </c>
      <c r="E367" s="16"/>
      <c r="F367" s="3" t="s">
        <v>1197</v>
      </c>
      <c r="G367" s="3">
        <v>3</v>
      </c>
      <c r="H367" s="3">
        <v>5</v>
      </c>
      <c r="I367" s="3" t="s">
        <v>12</v>
      </c>
      <c r="J367" s="3" t="s">
        <v>38</v>
      </c>
      <c r="L367" s="51">
        <v>42087</v>
      </c>
      <c r="P367" t="s">
        <v>1601</v>
      </c>
    </row>
    <row r="368" spans="1:16" x14ac:dyDescent="0.35">
      <c r="A368" s="2">
        <v>367</v>
      </c>
      <c r="B368" s="492"/>
      <c r="C368" s="492"/>
      <c r="D368" s="16" t="s">
        <v>510</v>
      </c>
      <c r="E368" s="16"/>
      <c r="F368" s="3" t="s">
        <v>1198</v>
      </c>
      <c r="G368" s="3">
        <v>3</v>
      </c>
      <c r="H368" s="3">
        <v>4</v>
      </c>
      <c r="I368" s="3" t="s">
        <v>12</v>
      </c>
      <c r="J368" s="3" t="s">
        <v>38</v>
      </c>
      <c r="L368" s="51">
        <v>42087</v>
      </c>
      <c r="P368" t="s">
        <v>1601</v>
      </c>
    </row>
    <row r="369" spans="1:16" x14ac:dyDescent="0.35">
      <c r="A369" s="2">
        <v>368</v>
      </c>
      <c r="B369" s="492"/>
      <c r="C369" s="492"/>
      <c r="D369" s="16" t="s">
        <v>511</v>
      </c>
      <c r="E369" s="16"/>
      <c r="F369" s="3" t="s">
        <v>1199</v>
      </c>
      <c r="G369" s="3">
        <v>3</v>
      </c>
      <c r="H369" s="3">
        <v>4</v>
      </c>
      <c r="I369" s="3" t="s">
        <v>12</v>
      </c>
      <c r="J369" s="3" t="s">
        <v>38</v>
      </c>
      <c r="L369" s="51">
        <v>41722</v>
      </c>
      <c r="P369" t="s">
        <v>1601</v>
      </c>
    </row>
    <row r="370" spans="1:16" x14ac:dyDescent="0.35">
      <c r="A370" s="2">
        <v>369</v>
      </c>
      <c r="B370" s="492"/>
      <c r="C370" s="492"/>
      <c r="D370" s="16" t="s">
        <v>512</v>
      </c>
      <c r="E370" s="16"/>
      <c r="F370" s="3" t="s">
        <v>1200</v>
      </c>
      <c r="G370" s="3">
        <v>3</v>
      </c>
      <c r="H370" s="3">
        <v>4</v>
      </c>
      <c r="I370" s="3" t="s">
        <v>12</v>
      </c>
      <c r="J370" s="3" t="s">
        <v>38</v>
      </c>
      <c r="L370" s="51">
        <v>42087</v>
      </c>
      <c r="P370" t="s">
        <v>1601</v>
      </c>
    </row>
    <row r="371" spans="1:16" x14ac:dyDescent="0.35">
      <c r="A371" s="2">
        <v>370</v>
      </c>
      <c r="B371" s="492"/>
      <c r="C371" s="492"/>
      <c r="D371" s="16" t="s">
        <v>513</v>
      </c>
      <c r="E371" s="16"/>
      <c r="F371" s="3" t="s">
        <v>1201</v>
      </c>
      <c r="G371" s="3">
        <v>3</v>
      </c>
      <c r="H371" s="3">
        <v>4</v>
      </c>
      <c r="I371" s="3" t="s">
        <v>12</v>
      </c>
      <c r="J371" s="3" t="s">
        <v>38</v>
      </c>
      <c r="L371" s="51">
        <v>42087</v>
      </c>
      <c r="P371" t="s">
        <v>1601</v>
      </c>
    </row>
    <row r="372" spans="1:16" x14ac:dyDescent="0.35">
      <c r="A372" s="2">
        <v>371</v>
      </c>
      <c r="B372" s="492"/>
      <c r="C372" s="492"/>
      <c r="D372" s="16" t="s">
        <v>514</v>
      </c>
      <c r="E372" s="16"/>
      <c r="F372" s="3" t="s">
        <v>1202</v>
      </c>
      <c r="G372" s="3">
        <v>3</v>
      </c>
      <c r="H372" s="3">
        <v>4</v>
      </c>
      <c r="I372" s="3" t="s">
        <v>12</v>
      </c>
      <c r="J372" s="3" t="s">
        <v>38</v>
      </c>
      <c r="L372" s="51">
        <v>42087</v>
      </c>
      <c r="P372" t="s">
        <v>1601</v>
      </c>
    </row>
    <row r="373" spans="1:16" x14ac:dyDescent="0.35">
      <c r="A373" s="2">
        <v>372</v>
      </c>
      <c r="B373" s="492"/>
      <c r="C373" s="492"/>
      <c r="D373" s="16" t="s">
        <v>515</v>
      </c>
      <c r="E373" s="16"/>
      <c r="F373" s="3" t="s">
        <v>1203</v>
      </c>
      <c r="G373" s="3">
        <v>3</v>
      </c>
      <c r="H373" s="3">
        <v>4</v>
      </c>
      <c r="I373" s="3" t="s">
        <v>12</v>
      </c>
      <c r="J373" s="3" t="s">
        <v>38</v>
      </c>
      <c r="L373" s="51">
        <v>42087</v>
      </c>
      <c r="P373" t="s">
        <v>1601</v>
      </c>
    </row>
    <row r="374" spans="1:16" x14ac:dyDescent="0.35">
      <c r="A374" s="2">
        <v>373</v>
      </c>
      <c r="B374" s="492"/>
      <c r="C374" s="493"/>
      <c r="D374" s="16" t="s">
        <v>516</v>
      </c>
      <c r="E374" s="16"/>
      <c r="F374" s="3" t="s">
        <v>1204</v>
      </c>
      <c r="G374" s="3">
        <v>4</v>
      </c>
      <c r="H374" s="3">
        <v>3</v>
      </c>
      <c r="I374" s="3" t="s">
        <v>12</v>
      </c>
      <c r="J374" s="3" t="s">
        <v>38</v>
      </c>
      <c r="L374" s="51">
        <v>42087</v>
      </c>
      <c r="P374" t="s">
        <v>1601</v>
      </c>
    </row>
    <row r="375" spans="1:16" x14ac:dyDescent="0.35">
      <c r="A375" s="2">
        <v>374</v>
      </c>
      <c r="B375" s="492"/>
      <c r="C375" s="491" t="s">
        <v>1179</v>
      </c>
      <c r="D375" s="16" t="s">
        <v>517</v>
      </c>
      <c r="E375" s="16"/>
      <c r="F375" s="3" t="s">
        <v>1205</v>
      </c>
      <c r="G375" s="3">
        <v>3</v>
      </c>
      <c r="H375" s="3">
        <v>5</v>
      </c>
      <c r="I375" s="3" t="s">
        <v>12</v>
      </c>
      <c r="J375" s="3" t="s">
        <v>38</v>
      </c>
      <c r="L375" s="51">
        <v>42087</v>
      </c>
      <c r="P375" t="s">
        <v>1601</v>
      </c>
    </row>
    <row r="376" spans="1:16" x14ac:dyDescent="0.35">
      <c r="A376" s="2">
        <v>375</v>
      </c>
      <c r="B376" s="492"/>
      <c r="C376" s="492"/>
      <c r="D376" s="16" t="s">
        <v>507</v>
      </c>
      <c r="E376" s="16"/>
      <c r="F376" s="3" t="s">
        <v>1206</v>
      </c>
      <c r="G376" s="3">
        <v>2</v>
      </c>
      <c r="H376" s="3">
        <v>5</v>
      </c>
      <c r="I376" s="3" t="s">
        <v>12</v>
      </c>
      <c r="J376" s="3" t="s">
        <v>38</v>
      </c>
      <c r="L376" s="51">
        <v>42087</v>
      </c>
      <c r="P376" t="s">
        <v>1601</v>
      </c>
    </row>
    <row r="377" spans="1:16" x14ac:dyDescent="0.35">
      <c r="A377" s="2">
        <v>376</v>
      </c>
      <c r="B377" s="492"/>
      <c r="C377" s="492"/>
      <c r="D377" s="16" t="s">
        <v>518</v>
      </c>
      <c r="E377" s="16"/>
      <c r="F377" s="3" t="s">
        <v>1207</v>
      </c>
      <c r="G377" s="3">
        <v>2</v>
      </c>
      <c r="H377" s="3">
        <v>5</v>
      </c>
      <c r="I377" s="3" t="s">
        <v>12</v>
      </c>
      <c r="J377" s="3" t="s">
        <v>38</v>
      </c>
      <c r="L377" s="51">
        <v>42087</v>
      </c>
      <c r="P377" t="s">
        <v>1601</v>
      </c>
    </row>
    <row r="378" spans="1:16" x14ac:dyDescent="0.35">
      <c r="A378" s="2">
        <v>377</v>
      </c>
      <c r="B378" s="492"/>
      <c r="C378" s="492"/>
      <c r="D378" s="16" t="s">
        <v>519</v>
      </c>
      <c r="E378" s="16"/>
      <c r="F378" s="3" t="s">
        <v>1208</v>
      </c>
      <c r="G378" s="3">
        <v>3</v>
      </c>
      <c r="H378" s="3">
        <v>4</v>
      </c>
      <c r="I378" s="3" t="s">
        <v>12</v>
      </c>
      <c r="J378" s="3" t="s">
        <v>38</v>
      </c>
      <c r="L378" s="51">
        <v>42087</v>
      </c>
      <c r="P378" t="s">
        <v>1601</v>
      </c>
    </row>
    <row r="379" spans="1:16" x14ac:dyDescent="0.35">
      <c r="A379" s="2">
        <v>378</v>
      </c>
      <c r="B379" s="492"/>
      <c r="C379" s="492"/>
      <c r="D379" s="16" t="s">
        <v>520</v>
      </c>
      <c r="E379" s="16"/>
      <c r="F379" s="3" t="s">
        <v>1209</v>
      </c>
      <c r="G379" s="3">
        <v>2</v>
      </c>
      <c r="H379" s="3">
        <v>5</v>
      </c>
      <c r="I379" s="3" t="s">
        <v>12</v>
      </c>
      <c r="J379" s="3" t="s">
        <v>38</v>
      </c>
      <c r="L379" s="51">
        <v>42087</v>
      </c>
      <c r="P379" t="s">
        <v>1601</v>
      </c>
    </row>
    <row r="380" spans="1:16" x14ac:dyDescent="0.35">
      <c r="A380" s="2">
        <v>379</v>
      </c>
      <c r="B380" s="492"/>
      <c r="C380" s="492"/>
      <c r="D380" s="16" t="s">
        <v>521</v>
      </c>
      <c r="E380" s="16"/>
      <c r="F380" s="3" t="s">
        <v>1210</v>
      </c>
      <c r="G380" s="3">
        <v>3</v>
      </c>
      <c r="H380" s="3">
        <v>4</v>
      </c>
      <c r="I380" s="3" t="s">
        <v>12</v>
      </c>
      <c r="J380" s="3" t="s">
        <v>38</v>
      </c>
      <c r="L380" s="51">
        <v>42087</v>
      </c>
      <c r="P380" t="s">
        <v>1601</v>
      </c>
    </row>
    <row r="381" spans="1:16" x14ac:dyDescent="0.35">
      <c r="A381" s="2">
        <v>380</v>
      </c>
      <c r="B381" s="492"/>
      <c r="C381" s="492"/>
      <c r="D381" s="16" t="s">
        <v>522</v>
      </c>
      <c r="E381" s="16"/>
      <c r="F381" s="3" t="s">
        <v>1212</v>
      </c>
      <c r="G381" s="3">
        <v>2</v>
      </c>
      <c r="H381" s="3">
        <v>5</v>
      </c>
      <c r="I381" s="3" t="s">
        <v>12</v>
      </c>
      <c r="J381" s="3" t="s">
        <v>38</v>
      </c>
      <c r="L381" s="51">
        <v>42087</v>
      </c>
      <c r="P381" t="s">
        <v>1601</v>
      </c>
    </row>
    <row r="382" spans="1:16" x14ac:dyDescent="0.35">
      <c r="A382" s="2">
        <v>381</v>
      </c>
      <c r="B382" s="492"/>
      <c r="C382" s="492"/>
      <c r="D382" s="16" t="s">
        <v>523</v>
      </c>
      <c r="E382" s="16"/>
      <c r="F382" s="3" t="s">
        <v>1211</v>
      </c>
      <c r="G382" s="3">
        <v>2</v>
      </c>
      <c r="H382" s="3">
        <v>5</v>
      </c>
      <c r="I382" s="3" t="s">
        <v>12</v>
      </c>
      <c r="J382" s="3" t="s">
        <v>38</v>
      </c>
      <c r="L382" s="51">
        <v>42087</v>
      </c>
      <c r="P382" t="s">
        <v>1601</v>
      </c>
    </row>
    <row r="383" spans="1:16" x14ac:dyDescent="0.35">
      <c r="A383" s="2">
        <v>382</v>
      </c>
      <c r="B383" s="492"/>
      <c r="C383" s="492"/>
      <c r="D383" s="16" t="s">
        <v>494</v>
      </c>
      <c r="E383" s="16"/>
      <c r="F383" s="3" t="s">
        <v>1178</v>
      </c>
      <c r="G383" s="3">
        <v>4</v>
      </c>
      <c r="H383" s="3">
        <v>4</v>
      </c>
      <c r="I383" s="3" t="s">
        <v>12</v>
      </c>
      <c r="J383" s="3" t="s">
        <v>38</v>
      </c>
      <c r="L383" s="51">
        <v>42087</v>
      </c>
      <c r="P383" t="s">
        <v>1601</v>
      </c>
    </row>
    <row r="384" spans="1:16" x14ac:dyDescent="0.35">
      <c r="A384" s="2">
        <v>383</v>
      </c>
      <c r="B384" s="492"/>
      <c r="C384" s="492"/>
      <c r="D384" s="16" t="s">
        <v>524</v>
      </c>
      <c r="E384" s="16"/>
      <c r="F384" s="3" t="s">
        <v>1213</v>
      </c>
      <c r="G384" s="3">
        <v>2</v>
      </c>
      <c r="H384" s="3">
        <v>5</v>
      </c>
      <c r="I384" s="3" t="s">
        <v>12</v>
      </c>
      <c r="J384" s="3" t="s">
        <v>38</v>
      </c>
      <c r="L384" s="51">
        <v>42087</v>
      </c>
      <c r="P384" t="s">
        <v>1601</v>
      </c>
    </row>
    <row r="385" spans="1:16" x14ac:dyDescent="0.35">
      <c r="A385" s="2">
        <v>384</v>
      </c>
      <c r="B385" s="492"/>
      <c r="C385" s="493"/>
      <c r="D385" s="16" t="s">
        <v>525</v>
      </c>
      <c r="E385" s="16"/>
      <c r="F385" s="3" t="s">
        <v>1208</v>
      </c>
      <c r="G385" s="3">
        <v>3</v>
      </c>
      <c r="H385" s="3">
        <v>4</v>
      </c>
      <c r="I385" s="3" t="s">
        <v>12</v>
      </c>
      <c r="J385" s="3" t="s">
        <v>38</v>
      </c>
      <c r="L385" s="51">
        <v>42087</v>
      </c>
      <c r="P385" t="s">
        <v>1601</v>
      </c>
    </row>
    <row r="386" spans="1:16" x14ac:dyDescent="0.35">
      <c r="A386" s="2">
        <v>385</v>
      </c>
      <c r="B386" s="492"/>
      <c r="C386" s="491" t="s">
        <v>1215</v>
      </c>
      <c r="D386" s="16" t="s">
        <v>481</v>
      </c>
      <c r="E386" s="16"/>
      <c r="F386" s="3" t="s">
        <v>1214</v>
      </c>
      <c r="G386" s="3">
        <v>3</v>
      </c>
      <c r="H386" s="3">
        <v>5</v>
      </c>
      <c r="I386" s="3" t="s">
        <v>12</v>
      </c>
      <c r="J386" s="3" t="s">
        <v>38</v>
      </c>
      <c r="L386" s="51">
        <v>42087</v>
      </c>
      <c r="P386" t="s">
        <v>1601</v>
      </c>
    </row>
    <row r="387" spans="1:16" x14ac:dyDescent="0.35">
      <c r="A387" s="2">
        <v>386</v>
      </c>
      <c r="B387" s="492"/>
      <c r="C387" s="492"/>
      <c r="D387" s="16" t="s">
        <v>526</v>
      </c>
      <c r="E387" s="16"/>
      <c r="F387" s="3" t="s">
        <v>1216</v>
      </c>
      <c r="G387" s="3">
        <v>4</v>
      </c>
      <c r="H387" s="3">
        <v>5</v>
      </c>
      <c r="I387" s="3" t="s">
        <v>12</v>
      </c>
      <c r="J387" s="3" t="s">
        <v>38</v>
      </c>
      <c r="L387" s="51">
        <v>42087</v>
      </c>
      <c r="P387" t="s">
        <v>1601</v>
      </c>
    </row>
    <row r="388" spans="1:16" x14ac:dyDescent="0.35">
      <c r="A388" s="2">
        <v>387</v>
      </c>
      <c r="B388" s="492"/>
      <c r="C388" s="492"/>
      <c r="D388" s="16" t="s">
        <v>527</v>
      </c>
      <c r="E388" s="16"/>
      <c r="F388" s="3" t="s">
        <v>1217</v>
      </c>
      <c r="G388" s="3">
        <v>3</v>
      </c>
      <c r="H388" s="3">
        <v>4</v>
      </c>
      <c r="I388" s="3" t="s">
        <v>12</v>
      </c>
      <c r="J388" s="3" t="s">
        <v>38</v>
      </c>
      <c r="L388" s="51">
        <v>42087</v>
      </c>
      <c r="P388" t="s">
        <v>1601</v>
      </c>
    </row>
    <row r="389" spans="1:16" x14ac:dyDescent="0.35">
      <c r="A389" s="2">
        <v>388</v>
      </c>
      <c r="B389" s="492"/>
      <c r="C389" s="492"/>
      <c r="D389" s="16" t="s">
        <v>474</v>
      </c>
      <c r="E389" s="16"/>
      <c r="F389" s="3" t="s">
        <v>1218</v>
      </c>
      <c r="G389" s="3">
        <v>3</v>
      </c>
      <c r="H389" s="3">
        <v>5</v>
      </c>
      <c r="I389" s="3" t="s">
        <v>12</v>
      </c>
      <c r="J389" s="3" t="s">
        <v>38</v>
      </c>
      <c r="L389" s="51">
        <v>42087</v>
      </c>
      <c r="P389" t="s">
        <v>1601</v>
      </c>
    </row>
    <row r="390" spans="1:16" x14ac:dyDescent="0.35">
      <c r="A390" s="2">
        <v>389</v>
      </c>
      <c r="B390" s="492"/>
      <c r="C390" s="492"/>
      <c r="D390" s="16" t="s">
        <v>528</v>
      </c>
      <c r="E390" s="16"/>
      <c r="F390" s="3" t="s">
        <v>1219</v>
      </c>
      <c r="G390" s="3">
        <v>3</v>
      </c>
      <c r="H390" s="3">
        <v>4</v>
      </c>
      <c r="I390" s="3" t="s">
        <v>12</v>
      </c>
      <c r="J390" s="3" t="s">
        <v>38</v>
      </c>
      <c r="L390" s="51">
        <v>42087</v>
      </c>
      <c r="P390" t="s">
        <v>1601</v>
      </c>
    </row>
    <row r="391" spans="1:16" x14ac:dyDescent="0.35">
      <c r="A391" s="2">
        <v>390</v>
      </c>
      <c r="B391" s="492"/>
      <c r="C391" s="492"/>
      <c r="D391" s="16" t="s">
        <v>529</v>
      </c>
      <c r="E391" s="16"/>
      <c r="F391" s="3" t="s">
        <v>1220</v>
      </c>
      <c r="G391" s="3">
        <v>4</v>
      </c>
      <c r="H391" s="3">
        <v>4</v>
      </c>
      <c r="I391" s="3" t="s">
        <v>12</v>
      </c>
      <c r="J391" s="3" t="s">
        <v>38</v>
      </c>
      <c r="L391" s="51">
        <v>42087</v>
      </c>
      <c r="P391" t="s">
        <v>1601</v>
      </c>
    </row>
    <row r="392" spans="1:16" x14ac:dyDescent="0.35">
      <c r="A392" s="2">
        <v>391</v>
      </c>
      <c r="B392" s="492"/>
      <c r="C392" s="493"/>
      <c r="D392" s="16" t="s">
        <v>530</v>
      </c>
      <c r="E392" s="16"/>
      <c r="F392" s="3" t="s">
        <v>1221</v>
      </c>
      <c r="G392" s="3">
        <v>3</v>
      </c>
      <c r="H392" s="3">
        <v>4</v>
      </c>
      <c r="I392" s="3" t="s">
        <v>12</v>
      </c>
      <c r="J392" s="3" t="s">
        <v>38</v>
      </c>
      <c r="L392" s="51">
        <v>42087</v>
      </c>
      <c r="P392" t="s">
        <v>1601</v>
      </c>
    </row>
    <row r="393" spans="1:16" x14ac:dyDescent="0.35">
      <c r="A393" s="2">
        <v>392</v>
      </c>
      <c r="B393" s="492"/>
      <c r="C393" s="491" t="s">
        <v>1223</v>
      </c>
      <c r="D393" s="16" t="s">
        <v>531</v>
      </c>
      <c r="E393" s="16"/>
      <c r="F393" s="3" t="s">
        <v>1222</v>
      </c>
      <c r="G393" s="3">
        <v>3</v>
      </c>
      <c r="H393" s="3">
        <v>5</v>
      </c>
      <c r="I393" s="3" t="s">
        <v>12</v>
      </c>
      <c r="J393" s="3" t="s">
        <v>38</v>
      </c>
      <c r="L393" s="51">
        <v>42087</v>
      </c>
      <c r="P393" t="s">
        <v>1601</v>
      </c>
    </row>
    <row r="394" spans="1:16" x14ac:dyDescent="0.35">
      <c r="A394" s="2">
        <v>393</v>
      </c>
      <c r="B394" s="492"/>
      <c r="C394" s="492"/>
      <c r="D394" s="16" t="s">
        <v>532</v>
      </c>
      <c r="E394" s="16"/>
      <c r="F394" s="3" t="s">
        <v>1224</v>
      </c>
      <c r="G394" s="3">
        <v>4</v>
      </c>
      <c r="H394" s="3">
        <v>4</v>
      </c>
      <c r="I394" s="3" t="s">
        <v>12</v>
      </c>
      <c r="J394" s="3" t="s">
        <v>38</v>
      </c>
      <c r="L394" s="51">
        <v>42087</v>
      </c>
      <c r="P394" t="s">
        <v>1601</v>
      </c>
    </row>
    <row r="395" spans="1:16" x14ac:dyDescent="0.35">
      <c r="A395" s="2">
        <v>394</v>
      </c>
      <c r="B395" s="492"/>
      <c r="C395" s="492"/>
      <c r="D395" s="16" t="s">
        <v>533</v>
      </c>
      <c r="E395" s="16"/>
      <c r="F395" s="3" t="s">
        <v>1225</v>
      </c>
      <c r="G395" s="3">
        <v>2</v>
      </c>
      <c r="H395" s="3">
        <v>5</v>
      </c>
      <c r="I395" s="3" t="s">
        <v>12</v>
      </c>
      <c r="J395" s="3" t="s">
        <v>38</v>
      </c>
      <c r="L395" s="51">
        <v>42087</v>
      </c>
      <c r="P395" t="s">
        <v>1601</v>
      </c>
    </row>
    <row r="396" spans="1:16" x14ac:dyDescent="0.35">
      <c r="A396" s="2">
        <v>395</v>
      </c>
      <c r="B396" s="492"/>
      <c r="C396" s="492"/>
      <c r="D396" s="16" t="s">
        <v>534</v>
      </c>
      <c r="E396" s="16"/>
      <c r="F396" s="3" t="s">
        <v>1226</v>
      </c>
      <c r="G396" s="3">
        <v>3</v>
      </c>
      <c r="H396" s="3">
        <v>3</v>
      </c>
      <c r="I396" s="3" t="s">
        <v>12</v>
      </c>
      <c r="J396" s="3" t="s">
        <v>38</v>
      </c>
      <c r="L396" s="51">
        <v>42087</v>
      </c>
      <c r="P396" t="s">
        <v>1601</v>
      </c>
    </row>
    <row r="397" spans="1:16" x14ac:dyDescent="0.35">
      <c r="A397" s="2">
        <v>396</v>
      </c>
      <c r="B397" s="492"/>
      <c r="C397" s="492"/>
      <c r="D397" s="16" t="s">
        <v>535</v>
      </c>
      <c r="E397" s="16"/>
      <c r="F397" s="3" t="s">
        <v>1227</v>
      </c>
      <c r="G397" s="3">
        <v>2</v>
      </c>
      <c r="H397" s="3">
        <v>5</v>
      </c>
      <c r="I397" s="3" t="s">
        <v>12</v>
      </c>
      <c r="J397" s="3" t="s">
        <v>38</v>
      </c>
      <c r="L397" s="51">
        <v>42087</v>
      </c>
      <c r="P397" t="s">
        <v>1601</v>
      </c>
    </row>
    <row r="398" spans="1:16" x14ac:dyDescent="0.35">
      <c r="A398" s="2">
        <v>397</v>
      </c>
      <c r="B398" s="492"/>
      <c r="C398" s="492"/>
      <c r="D398" s="16" t="s">
        <v>536</v>
      </c>
      <c r="E398" s="16"/>
      <c r="F398" s="3" t="s">
        <v>1228</v>
      </c>
      <c r="G398" s="3">
        <v>3</v>
      </c>
      <c r="H398" s="3">
        <v>3</v>
      </c>
      <c r="I398" s="3" t="s">
        <v>12</v>
      </c>
      <c r="J398" s="3" t="s">
        <v>38</v>
      </c>
      <c r="L398" s="51">
        <v>42087</v>
      </c>
      <c r="P398" t="s">
        <v>1601</v>
      </c>
    </row>
    <row r="399" spans="1:16" x14ac:dyDescent="0.35">
      <c r="A399" s="2">
        <v>398</v>
      </c>
      <c r="B399" s="492"/>
      <c r="C399" s="492"/>
      <c r="D399" s="16" t="s">
        <v>537</v>
      </c>
      <c r="E399" s="16"/>
      <c r="F399" s="3" t="s">
        <v>1229</v>
      </c>
      <c r="G399" s="3">
        <v>3</v>
      </c>
      <c r="H399" s="3">
        <v>4</v>
      </c>
      <c r="I399" s="3" t="s">
        <v>12</v>
      </c>
      <c r="J399" s="3" t="s">
        <v>38</v>
      </c>
      <c r="L399" s="51">
        <v>42087</v>
      </c>
      <c r="P399" t="s">
        <v>1601</v>
      </c>
    </row>
    <row r="400" spans="1:16" x14ac:dyDescent="0.35">
      <c r="A400" s="2">
        <v>399</v>
      </c>
      <c r="B400" s="492"/>
      <c r="C400" s="492"/>
      <c r="D400" s="16" t="s">
        <v>538</v>
      </c>
      <c r="E400" s="16"/>
      <c r="F400" s="3" t="s">
        <v>1230</v>
      </c>
      <c r="G400" s="3">
        <v>3</v>
      </c>
      <c r="H400" s="3">
        <v>5</v>
      </c>
      <c r="I400" s="3" t="s">
        <v>12</v>
      </c>
      <c r="J400" s="3" t="s">
        <v>38</v>
      </c>
      <c r="L400" s="51">
        <v>42087</v>
      </c>
      <c r="P400" t="s">
        <v>1601</v>
      </c>
    </row>
    <row r="401" spans="1:16" x14ac:dyDescent="0.35">
      <c r="A401" s="2">
        <v>400</v>
      </c>
      <c r="B401" s="492"/>
      <c r="C401" s="492"/>
      <c r="D401" s="16" t="s">
        <v>539</v>
      </c>
      <c r="E401" s="16"/>
      <c r="F401" s="3" t="s">
        <v>1231</v>
      </c>
      <c r="G401" s="3">
        <v>3</v>
      </c>
      <c r="H401" s="3">
        <v>4</v>
      </c>
      <c r="I401" s="3" t="s">
        <v>12</v>
      </c>
      <c r="J401" s="3" t="s">
        <v>38</v>
      </c>
      <c r="L401" s="51">
        <v>42087</v>
      </c>
      <c r="P401" t="s">
        <v>1601</v>
      </c>
    </row>
    <row r="402" spans="1:16" x14ac:dyDescent="0.35">
      <c r="A402" s="2">
        <v>401</v>
      </c>
      <c r="B402" s="492"/>
      <c r="C402" s="493"/>
      <c r="D402" s="16" t="s">
        <v>540</v>
      </c>
      <c r="E402" s="16"/>
      <c r="F402" s="3" t="s">
        <v>1232</v>
      </c>
      <c r="G402" s="3">
        <v>3</v>
      </c>
      <c r="H402" s="3">
        <v>4</v>
      </c>
      <c r="I402" s="3" t="s">
        <v>12</v>
      </c>
      <c r="J402" s="3" t="s">
        <v>38</v>
      </c>
      <c r="L402" s="51">
        <v>42087</v>
      </c>
      <c r="P402" t="s">
        <v>1601</v>
      </c>
    </row>
    <row r="403" spans="1:16" x14ac:dyDescent="0.35">
      <c r="A403" s="2">
        <v>402</v>
      </c>
      <c r="B403" s="492"/>
      <c r="C403" s="491" t="s">
        <v>1138</v>
      </c>
      <c r="D403" s="16" t="s">
        <v>541</v>
      </c>
      <c r="E403" s="16"/>
      <c r="F403" s="3" t="s">
        <v>1233</v>
      </c>
      <c r="G403" s="3">
        <v>3</v>
      </c>
      <c r="H403" s="3">
        <v>4</v>
      </c>
      <c r="I403" s="3" t="s">
        <v>12</v>
      </c>
      <c r="J403" s="3" t="s">
        <v>38</v>
      </c>
      <c r="L403" s="51">
        <v>42087</v>
      </c>
      <c r="P403" t="s">
        <v>1601</v>
      </c>
    </row>
    <row r="404" spans="1:16" x14ac:dyDescent="0.35">
      <c r="A404" s="2">
        <v>403</v>
      </c>
      <c r="B404" s="492"/>
      <c r="C404" s="492"/>
      <c r="D404" s="16" t="s">
        <v>542</v>
      </c>
      <c r="E404" s="16"/>
      <c r="F404" s="3" t="s">
        <v>1234</v>
      </c>
      <c r="G404" s="3">
        <v>4</v>
      </c>
      <c r="H404" s="3">
        <v>4</v>
      </c>
      <c r="I404" s="3" t="s">
        <v>12</v>
      </c>
      <c r="J404" s="3" t="s">
        <v>38</v>
      </c>
      <c r="L404" s="51">
        <v>42118</v>
      </c>
      <c r="P404" t="s">
        <v>1601</v>
      </c>
    </row>
    <row r="405" spans="1:16" x14ac:dyDescent="0.35">
      <c r="A405" s="2">
        <v>404</v>
      </c>
      <c r="B405" s="492"/>
      <c r="C405" s="492"/>
      <c r="D405" s="16" t="s">
        <v>543</v>
      </c>
      <c r="E405" s="16"/>
      <c r="F405" s="3" t="s">
        <v>1235</v>
      </c>
      <c r="G405" s="3">
        <v>4</v>
      </c>
      <c r="H405" s="3">
        <v>4</v>
      </c>
      <c r="I405" s="3" t="s">
        <v>12</v>
      </c>
      <c r="J405" s="3" t="s">
        <v>38</v>
      </c>
      <c r="L405" s="51">
        <v>42087</v>
      </c>
      <c r="P405" t="s">
        <v>1601</v>
      </c>
    </row>
    <row r="406" spans="1:16" x14ac:dyDescent="0.35">
      <c r="A406" s="2">
        <v>405</v>
      </c>
      <c r="B406" s="492"/>
      <c r="C406" s="492"/>
      <c r="D406" s="16" t="s">
        <v>544</v>
      </c>
      <c r="E406" s="16"/>
      <c r="F406" s="3" t="s">
        <v>1236</v>
      </c>
      <c r="G406" s="3">
        <v>3</v>
      </c>
      <c r="H406" s="3">
        <v>4</v>
      </c>
      <c r="I406" s="3" t="s">
        <v>12</v>
      </c>
      <c r="J406" s="3" t="s">
        <v>38</v>
      </c>
      <c r="L406" s="51">
        <v>42087</v>
      </c>
      <c r="P406" t="s">
        <v>1601</v>
      </c>
    </row>
    <row r="407" spans="1:16" x14ac:dyDescent="0.35">
      <c r="A407" s="2">
        <v>406</v>
      </c>
      <c r="B407" s="492"/>
      <c r="C407" s="492"/>
      <c r="D407" s="16" t="s">
        <v>545</v>
      </c>
      <c r="E407" s="16"/>
      <c r="F407" s="3" t="s">
        <v>1237</v>
      </c>
      <c r="G407" s="3">
        <v>4</v>
      </c>
      <c r="H407" s="3">
        <v>4</v>
      </c>
      <c r="I407" s="3" t="s">
        <v>12</v>
      </c>
      <c r="J407" s="3" t="s">
        <v>38</v>
      </c>
      <c r="L407" s="51">
        <v>42087</v>
      </c>
      <c r="P407" t="s">
        <v>1601</v>
      </c>
    </row>
    <row r="408" spans="1:16" x14ac:dyDescent="0.35">
      <c r="A408" s="2">
        <v>407</v>
      </c>
      <c r="B408" s="492"/>
      <c r="C408" s="493"/>
      <c r="D408" s="16" t="s">
        <v>546</v>
      </c>
      <c r="E408" s="16"/>
      <c r="F408" s="3" t="s">
        <v>547</v>
      </c>
      <c r="G408" s="3">
        <v>3</v>
      </c>
      <c r="H408" s="3">
        <v>5</v>
      </c>
      <c r="I408" s="3" t="s">
        <v>12</v>
      </c>
      <c r="J408" s="3" t="s">
        <v>38</v>
      </c>
      <c r="L408" s="51">
        <v>42087</v>
      </c>
      <c r="P408" t="s">
        <v>1601</v>
      </c>
    </row>
    <row r="409" spans="1:16" x14ac:dyDescent="0.35">
      <c r="A409" s="2">
        <v>408</v>
      </c>
      <c r="B409" s="492"/>
      <c r="C409" s="8" t="s">
        <v>1157</v>
      </c>
      <c r="D409" s="16" t="s">
        <v>1239</v>
      </c>
      <c r="E409" s="16"/>
      <c r="F409" s="3" t="s">
        <v>1238</v>
      </c>
      <c r="G409" s="3">
        <v>4</v>
      </c>
      <c r="H409" s="3">
        <v>5</v>
      </c>
      <c r="I409" s="3" t="s">
        <v>12</v>
      </c>
      <c r="J409" s="3" t="s">
        <v>38</v>
      </c>
      <c r="L409" s="51">
        <v>42087</v>
      </c>
      <c r="P409" t="s">
        <v>1601</v>
      </c>
    </row>
    <row r="410" spans="1:16" x14ac:dyDescent="0.35">
      <c r="A410" s="2">
        <v>409</v>
      </c>
      <c r="B410" s="492"/>
      <c r="C410" s="8" t="s">
        <v>1138</v>
      </c>
      <c r="D410" s="16" t="s">
        <v>548</v>
      </c>
      <c r="E410" s="16"/>
      <c r="F410" s="3" t="s">
        <v>549</v>
      </c>
      <c r="G410" s="3">
        <v>3</v>
      </c>
      <c r="H410" s="3">
        <v>5</v>
      </c>
      <c r="I410" s="3" t="s">
        <v>12</v>
      </c>
      <c r="J410" s="3" t="s">
        <v>38</v>
      </c>
      <c r="L410" s="51">
        <v>42087</v>
      </c>
      <c r="P410" t="s">
        <v>1601</v>
      </c>
    </row>
    <row r="411" spans="1:16" x14ac:dyDescent="0.35">
      <c r="A411" s="2">
        <v>410</v>
      </c>
      <c r="B411" s="492"/>
      <c r="C411" s="25"/>
      <c r="D411" s="4" t="s">
        <v>550</v>
      </c>
      <c r="E411" s="4"/>
      <c r="F411" s="3" t="s">
        <v>1526</v>
      </c>
      <c r="G411" s="3">
        <v>3</v>
      </c>
      <c r="H411" s="3">
        <v>3</v>
      </c>
      <c r="I411" s="3" t="s">
        <v>12</v>
      </c>
      <c r="J411" s="3"/>
      <c r="K411" s="5"/>
      <c r="L411" s="51">
        <v>42179</v>
      </c>
      <c r="M411" t="s">
        <v>1527</v>
      </c>
      <c r="P411" t="s">
        <v>1601</v>
      </c>
    </row>
    <row r="412" spans="1:16" x14ac:dyDescent="0.35">
      <c r="A412" s="2">
        <v>411</v>
      </c>
      <c r="B412" s="492"/>
      <c r="C412" s="25"/>
      <c r="D412" s="4" t="s">
        <v>551</v>
      </c>
      <c r="E412" s="4"/>
      <c r="F412" s="3" t="s">
        <v>1528</v>
      </c>
      <c r="G412" s="3">
        <v>3</v>
      </c>
      <c r="H412" s="3">
        <v>3</v>
      </c>
      <c r="I412" s="3" t="s">
        <v>12</v>
      </c>
      <c r="J412" s="3"/>
      <c r="K412" s="5"/>
      <c r="L412" s="51">
        <v>42179</v>
      </c>
      <c r="M412" t="s">
        <v>1529</v>
      </c>
      <c r="P412" t="s">
        <v>1601</v>
      </c>
    </row>
    <row r="413" spans="1:16" x14ac:dyDescent="0.35">
      <c r="A413" s="2">
        <v>412</v>
      </c>
      <c r="B413" s="492"/>
      <c r="C413" s="25"/>
      <c r="D413" s="4" t="s">
        <v>552</v>
      </c>
      <c r="E413" s="4"/>
      <c r="F413" s="3" t="s">
        <v>1530</v>
      </c>
      <c r="G413" s="3">
        <v>3</v>
      </c>
      <c r="H413" s="3">
        <v>5</v>
      </c>
      <c r="I413" s="3" t="s">
        <v>12</v>
      </c>
      <c r="J413" s="3"/>
      <c r="K413" s="5"/>
      <c r="L413" s="51">
        <v>42179</v>
      </c>
      <c r="M413" t="s">
        <v>1529</v>
      </c>
      <c r="P413" t="s">
        <v>1601</v>
      </c>
    </row>
    <row r="414" spans="1:16" x14ac:dyDescent="0.35">
      <c r="A414" s="2">
        <v>413</v>
      </c>
      <c r="B414" s="492"/>
      <c r="C414" s="25"/>
      <c r="D414" s="4" t="s">
        <v>553</v>
      </c>
      <c r="E414" s="4"/>
      <c r="F414" s="3" t="s">
        <v>1531</v>
      </c>
      <c r="G414" s="3">
        <v>3</v>
      </c>
      <c r="H414" s="3">
        <v>5</v>
      </c>
      <c r="I414" s="3" t="s">
        <v>12</v>
      </c>
      <c r="J414" s="3"/>
      <c r="K414" s="5"/>
      <c r="L414" s="51">
        <v>42179</v>
      </c>
      <c r="M414" t="s">
        <v>1529</v>
      </c>
      <c r="P414" t="s">
        <v>1601</v>
      </c>
    </row>
    <row r="415" spans="1:16" x14ac:dyDescent="0.35">
      <c r="A415" s="2">
        <v>414</v>
      </c>
      <c r="B415" s="492"/>
      <c r="C415" s="25"/>
      <c r="D415" s="4" t="s">
        <v>554</v>
      </c>
      <c r="E415" s="4"/>
      <c r="F415" s="3" t="s">
        <v>1532</v>
      </c>
      <c r="G415" s="3">
        <v>3</v>
      </c>
      <c r="H415" s="3">
        <v>4</v>
      </c>
      <c r="I415" s="3" t="s">
        <v>12</v>
      </c>
      <c r="J415" s="3"/>
      <c r="K415" s="5"/>
      <c r="L415" s="51">
        <v>42179</v>
      </c>
      <c r="M415" t="s">
        <v>1529</v>
      </c>
      <c r="P415" t="s">
        <v>1601</v>
      </c>
    </row>
    <row r="416" spans="1:16" x14ac:dyDescent="0.35">
      <c r="A416" s="2">
        <v>415</v>
      </c>
      <c r="B416" s="492"/>
      <c r="C416" s="25"/>
      <c r="D416" s="4" t="s">
        <v>555</v>
      </c>
      <c r="E416" s="4"/>
      <c r="F416" s="3" t="s">
        <v>1533</v>
      </c>
      <c r="G416" s="3">
        <v>3</v>
      </c>
      <c r="H416" s="3">
        <v>4</v>
      </c>
      <c r="I416" s="3" t="s">
        <v>12</v>
      </c>
      <c r="J416" s="3"/>
      <c r="K416" s="5"/>
      <c r="L416" s="51">
        <v>42179</v>
      </c>
      <c r="M416" t="s">
        <v>1534</v>
      </c>
      <c r="P416" t="s">
        <v>1601</v>
      </c>
    </row>
    <row r="417" spans="1:16" x14ac:dyDescent="0.35">
      <c r="A417" s="2">
        <v>416</v>
      </c>
      <c r="B417" s="493"/>
      <c r="C417" s="25"/>
      <c r="D417" s="4" t="s">
        <v>556</v>
      </c>
      <c r="E417" s="4"/>
      <c r="F417" s="3" t="s">
        <v>1535</v>
      </c>
      <c r="G417" s="3">
        <v>3</v>
      </c>
      <c r="H417" s="3">
        <v>4</v>
      </c>
      <c r="I417" s="3" t="s">
        <v>12</v>
      </c>
      <c r="J417" s="3"/>
      <c r="K417" s="5"/>
      <c r="L417" s="51">
        <v>42179</v>
      </c>
      <c r="M417" t="s">
        <v>1534</v>
      </c>
      <c r="P417" t="s">
        <v>1601</v>
      </c>
    </row>
    <row r="418" spans="1:16" x14ac:dyDescent="0.35">
      <c r="A418" s="2">
        <v>417</v>
      </c>
      <c r="B418" s="495" t="s">
        <v>557</v>
      </c>
      <c r="C418" s="491" t="s">
        <v>1240</v>
      </c>
      <c r="D418" s="16" t="s">
        <v>558</v>
      </c>
      <c r="E418" s="16"/>
      <c r="F418" s="3" t="s">
        <v>1517</v>
      </c>
      <c r="G418" s="3">
        <v>4</v>
      </c>
      <c r="H418" s="3">
        <v>3</v>
      </c>
      <c r="I418" s="3" t="s">
        <v>12</v>
      </c>
      <c r="J418" s="7" t="s">
        <v>97</v>
      </c>
      <c r="L418" s="51">
        <v>42200</v>
      </c>
      <c r="P418" t="s">
        <v>1602</v>
      </c>
    </row>
    <row r="419" spans="1:16" x14ac:dyDescent="0.35">
      <c r="A419" s="2">
        <v>418</v>
      </c>
      <c r="B419" s="495"/>
      <c r="C419" s="492"/>
      <c r="D419" s="16" t="s">
        <v>559</v>
      </c>
      <c r="E419" s="16"/>
      <c r="F419" s="3" t="s">
        <v>1518</v>
      </c>
      <c r="G419" s="3">
        <v>4</v>
      </c>
      <c r="H419" s="3">
        <v>3</v>
      </c>
      <c r="I419" s="3" t="s">
        <v>12</v>
      </c>
      <c r="J419" s="7" t="s">
        <v>97</v>
      </c>
      <c r="L419" s="51">
        <v>42170</v>
      </c>
      <c r="P419" t="s">
        <v>1602</v>
      </c>
    </row>
    <row r="420" spans="1:16" x14ac:dyDescent="0.35">
      <c r="A420" s="2">
        <v>419</v>
      </c>
      <c r="B420" s="495"/>
      <c r="C420" s="492"/>
      <c r="D420" s="16" t="s">
        <v>560</v>
      </c>
      <c r="E420" s="16"/>
      <c r="F420" s="3" t="s">
        <v>1423</v>
      </c>
      <c r="G420" s="3">
        <v>4</v>
      </c>
      <c r="H420" s="3">
        <v>3</v>
      </c>
      <c r="I420" s="3" t="s">
        <v>12</v>
      </c>
      <c r="J420" s="7" t="s">
        <v>97</v>
      </c>
      <c r="L420" s="51">
        <v>42170</v>
      </c>
      <c r="P420" t="s">
        <v>1602</v>
      </c>
    </row>
    <row r="421" spans="1:16" x14ac:dyDescent="0.35">
      <c r="A421" s="2">
        <v>420</v>
      </c>
      <c r="B421" s="495"/>
      <c r="C421" s="492"/>
      <c r="D421" s="16" t="s">
        <v>561</v>
      </c>
      <c r="E421" s="16"/>
      <c r="F421" s="3" t="s">
        <v>1422</v>
      </c>
      <c r="G421" s="3">
        <v>4</v>
      </c>
      <c r="H421" s="3">
        <v>3</v>
      </c>
      <c r="I421" s="3" t="s">
        <v>12</v>
      </c>
      <c r="J421" s="7" t="s">
        <v>97</v>
      </c>
      <c r="L421" s="51">
        <v>42170</v>
      </c>
      <c r="P421" t="s">
        <v>1602</v>
      </c>
    </row>
    <row r="422" spans="1:16" x14ac:dyDescent="0.35">
      <c r="A422" s="2">
        <v>421</v>
      </c>
      <c r="B422" s="495"/>
      <c r="C422" s="492"/>
      <c r="D422" s="16" t="s">
        <v>562</v>
      </c>
      <c r="E422" s="16"/>
      <c r="F422" s="3" t="s">
        <v>633</v>
      </c>
      <c r="G422" s="3">
        <v>4</v>
      </c>
      <c r="H422" s="3">
        <v>4</v>
      </c>
      <c r="I422" s="3" t="s">
        <v>12</v>
      </c>
      <c r="J422" s="7" t="s">
        <v>97</v>
      </c>
      <c r="L422" s="51">
        <v>42200</v>
      </c>
      <c r="P422" t="s">
        <v>1602</v>
      </c>
    </row>
    <row r="423" spans="1:16" x14ac:dyDescent="0.35">
      <c r="A423" s="2">
        <v>422</v>
      </c>
      <c r="B423" s="495"/>
      <c r="C423" s="493"/>
      <c r="D423" s="16" t="s">
        <v>563</v>
      </c>
      <c r="E423" s="16"/>
      <c r="F423" s="3" t="s">
        <v>1519</v>
      </c>
      <c r="G423" s="3">
        <v>4</v>
      </c>
      <c r="H423" s="3">
        <v>5</v>
      </c>
      <c r="I423" s="3" t="s">
        <v>12</v>
      </c>
      <c r="J423" s="7" t="s">
        <v>97</v>
      </c>
      <c r="L423" s="51">
        <v>42200</v>
      </c>
      <c r="P423" t="s">
        <v>1602</v>
      </c>
    </row>
    <row r="424" spans="1:16" x14ac:dyDescent="0.35">
      <c r="A424" s="2">
        <v>423</v>
      </c>
      <c r="B424" s="495"/>
      <c r="C424" s="491" t="s">
        <v>1424</v>
      </c>
      <c r="D424" s="16" t="s">
        <v>564</v>
      </c>
      <c r="E424" s="16"/>
      <c r="F424" s="3" t="s">
        <v>565</v>
      </c>
      <c r="G424" s="3">
        <v>3</v>
      </c>
      <c r="H424" s="3">
        <v>5</v>
      </c>
      <c r="I424" s="3" t="s">
        <v>12</v>
      </c>
      <c r="J424" s="7" t="s">
        <v>97</v>
      </c>
      <c r="L424" s="51">
        <v>42231</v>
      </c>
      <c r="P424" t="s">
        <v>1602</v>
      </c>
    </row>
    <row r="425" spans="1:16" x14ac:dyDescent="0.35">
      <c r="A425" s="2">
        <v>424</v>
      </c>
      <c r="B425" s="495"/>
      <c r="C425" s="492"/>
      <c r="D425" s="16" t="s">
        <v>566</v>
      </c>
      <c r="E425" s="16"/>
      <c r="F425" s="3" t="s">
        <v>1425</v>
      </c>
      <c r="G425" s="3">
        <v>3</v>
      </c>
      <c r="H425" s="3">
        <v>4</v>
      </c>
      <c r="I425" s="3" t="s">
        <v>12</v>
      </c>
      <c r="J425" s="7" t="s">
        <v>97</v>
      </c>
      <c r="L425" s="51">
        <v>42231</v>
      </c>
      <c r="P425" t="s">
        <v>1602</v>
      </c>
    </row>
    <row r="426" spans="1:16" x14ac:dyDescent="0.35">
      <c r="A426" s="2">
        <v>425</v>
      </c>
      <c r="B426" s="495"/>
      <c r="C426" s="492"/>
      <c r="D426" s="16" t="s">
        <v>567</v>
      </c>
      <c r="E426" s="16"/>
      <c r="F426" s="3" t="s">
        <v>1426</v>
      </c>
      <c r="G426" s="3">
        <v>6</v>
      </c>
      <c r="H426" s="3">
        <v>5</v>
      </c>
      <c r="I426" s="3" t="s">
        <v>12</v>
      </c>
      <c r="J426" s="7" t="s">
        <v>97</v>
      </c>
      <c r="L426" s="51">
        <v>42231</v>
      </c>
      <c r="P426" t="s">
        <v>1602</v>
      </c>
    </row>
    <row r="427" spans="1:16" x14ac:dyDescent="0.35">
      <c r="A427" s="2">
        <v>426</v>
      </c>
      <c r="B427" s="495"/>
      <c r="C427" s="492"/>
      <c r="D427" s="16" t="s">
        <v>568</v>
      </c>
      <c r="E427" s="16"/>
      <c r="F427" s="3" t="s">
        <v>1427</v>
      </c>
      <c r="G427" s="3">
        <v>3</v>
      </c>
      <c r="H427" s="3">
        <v>4</v>
      </c>
      <c r="I427" s="3" t="s">
        <v>12</v>
      </c>
      <c r="J427" s="7" t="s">
        <v>97</v>
      </c>
      <c r="L427" s="51">
        <v>42231</v>
      </c>
      <c r="P427" t="s">
        <v>1602</v>
      </c>
    </row>
    <row r="428" spans="1:16" x14ac:dyDescent="0.35">
      <c r="A428" s="2">
        <v>427</v>
      </c>
      <c r="B428" s="495"/>
      <c r="C428" s="492"/>
      <c r="D428" s="16" t="s">
        <v>569</v>
      </c>
      <c r="E428" s="16"/>
      <c r="F428" s="3" t="s">
        <v>1428</v>
      </c>
      <c r="G428" s="3">
        <v>7</v>
      </c>
      <c r="H428" s="3">
        <v>5</v>
      </c>
      <c r="I428" s="3" t="s">
        <v>12</v>
      </c>
      <c r="J428" s="7" t="s">
        <v>97</v>
      </c>
      <c r="L428" s="51">
        <v>42231</v>
      </c>
      <c r="P428" t="s">
        <v>1602</v>
      </c>
    </row>
    <row r="429" spans="1:16" x14ac:dyDescent="0.35">
      <c r="A429" s="2">
        <v>428</v>
      </c>
      <c r="B429" s="495"/>
      <c r="C429" s="492"/>
      <c r="D429" s="16" t="s">
        <v>570</v>
      </c>
      <c r="E429" s="16"/>
      <c r="F429" s="3" t="s">
        <v>1429</v>
      </c>
      <c r="G429" s="3">
        <v>4</v>
      </c>
      <c r="H429" s="3">
        <v>6</v>
      </c>
      <c r="I429" s="3" t="s">
        <v>12</v>
      </c>
      <c r="J429" s="7" t="s">
        <v>97</v>
      </c>
      <c r="L429" s="51">
        <v>42231</v>
      </c>
      <c r="P429" t="s">
        <v>1602</v>
      </c>
    </row>
    <row r="430" spans="1:16" x14ac:dyDescent="0.35">
      <c r="A430" s="2">
        <v>429</v>
      </c>
      <c r="B430" s="495"/>
      <c r="C430" s="492"/>
      <c r="D430" s="16" t="s">
        <v>571</v>
      </c>
      <c r="E430" s="16"/>
      <c r="F430" s="3" t="s">
        <v>1430</v>
      </c>
      <c r="G430" s="3">
        <v>5</v>
      </c>
      <c r="H430" s="3">
        <v>6</v>
      </c>
      <c r="I430" s="3" t="s">
        <v>12</v>
      </c>
      <c r="J430" s="7" t="s">
        <v>97</v>
      </c>
      <c r="L430" s="51">
        <v>42231</v>
      </c>
      <c r="P430" t="s">
        <v>1602</v>
      </c>
    </row>
    <row r="431" spans="1:16" x14ac:dyDescent="0.35">
      <c r="A431" s="2">
        <v>430</v>
      </c>
      <c r="B431" s="495"/>
      <c r="C431" s="492"/>
      <c r="D431" s="16" t="s">
        <v>572</v>
      </c>
      <c r="E431" s="16"/>
      <c r="F431" s="3" t="s">
        <v>1431</v>
      </c>
      <c r="G431" s="3">
        <v>7</v>
      </c>
      <c r="H431" s="3">
        <v>4</v>
      </c>
      <c r="I431" s="3" t="s">
        <v>12</v>
      </c>
      <c r="J431" s="7" t="s">
        <v>97</v>
      </c>
      <c r="L431" s="51">
        <v>42231</v>
      </c>
      <c r="P431" t="s">
        <v>1602</v>
      </c>
    </row>
    <row r="432" spans="1:16" x14ac:dyDescent="0.35">
      <c r="A432" s="2">
        <v>431</v>
      </c>
      <c r="B432" s="495"/>
      <c r="C432" s="493"/>
      <c r="D432" s="16" t="s">
        <v>573</v>
      </c>
      <c r="E432" s="16"/>
      <c r="F432" s="3" t="s">
        <v>1432</v>
      </c>
      <c r="G432" s="3">
        <v>3</v>
      </c>
      <c r="H432" s="3">
        <v>3</v>
      </c>
      <c r="I432" s="3" t="s">
        <v>12</v>
      </c>
      <c r="J432" s="7" t="s">
        <v>97</v>
      </c>
      <c r="L432" s="51">
        <v>42231</v>
      </c>
      <c r="P432" t="s">
        <v>1602</v>
      </c>
    </row>
    <row r="433" spans="1:16" x14ac:dyDescent="0.35">
      <c r="A433" s="2">
        <v>432</v>
      </c>
      <c r="B433" s="495"/>
      <c r="C433" s="491" t="s">
        <v>1434</v>
      </c>
      <c r="D433" s="16" t="s">
        <v>574</v>
      </c>
      <c r="E433" s="16"/>
      <c r="F433" s="3" t="s">
        <v>1433</v>
      </c>
      <c r="G433" s="3">
        <v>4</v>
      </c>
      <c r="H433" s="3">
        <v>5</v>
      </c>
      <c r="I433" s="3" t="s">
        <v>12</v>
      </c>
      <c r="J433" s="7" t="s">
        <v>97</v>
      </c>
      <c r="L433" s="51">
        <v>42200</v>
      </c>
      <c r="P433" t="s">
        <v>1602</v>
      </c>
    </row>
    <row r="434" spans="1:16" x14ac:dyDescent="0.35">
      <c r="A434" s="2">
        <v>433</v>
      </c>
      <c r="B434" s="495"/>
      <c r="C434" s="492"/>
      <c r="D434" s="16" t="s">
        <v>575</v>
      </c>
      <c r="E434" s="16"/>
      <c r="F434" s="3" t="s">
        <v>1435</v>
      </c>
      <c r="G434" s="3">
        <v>7</v>
      </c>
      <c r="H434" s="3">
        <v>3</v>
      </c>
      <c r="I434" s="3" t="s">
        <v>12</v>
      </c>
      <c r="J434" s="7" t="s">
        <v>97</v>
      </c>
      <c r="L434" s="51">
        <v>42200</v>
      </c>
      <c r="P434" t="s">
        <v>1602</v>
      </c>
    </row>
    <row r="435" spans="1:16" x14ac:dyDescent="0.35">
      <c r="A435" s="2">
        <v>434</v>
      </c>
      <c r="B435" s="495"/>
      <c r="C435" s="492"/>
      <c r="D435" s="16" t="s">
        <v>576</v>
      </c>
      <c r="E435" s="16"/>
      <c r="F435" s="3" t="s">
        <v>1436</v>
      </c>
      <c r="G435" s="3">
        <v>4</v>
      </c>
      <c r="H435" s="3">
        <v>4</v>
      </c>
      <c r="I435" s="3" t="s">
        <v>12</v>
      </c>
      <c r="J435" s="7" t="s">
        <v>97</v>
      </c>
      <c r="L435" s="51">
        <v>42200</v>
      </c>
      <c r="P435" t="s">
        <v>1602</v>
      </c>
    </row>
    <row r="436" spans="1:16" x14ac:dyDescent="0.35">
      <c r="A436" s="2">
        <v>435</v>
      </c>
      <c r="B436" s="495"/>
      <c r="C436" s="492"/>
      <c r="D436" s="16" t="s">
        <v>577</v>
      </c>
      <c r="E436" s="16"/>
      <c r="F436" s="3" t="s">
        <v>1437</v>
      </c>
      <c r="G436" s="3">
        <v>4</v>
      </c>
      <c r="H436" s="3">
        <v>4</v>
      </c>
      <c r="I436" s="3" t="s">
        <v>12</v>
      </c>
      <c r="J436" s="7" t="s">
        <v>97</v>
      </c>
      <c r="L436" s="51">
        <v>42200</v>
      </c>
      <c r="P436" t="s">
        <v>1602</v>
      </c>
    </row>
    <row r="437" spans="1:16" x14ac:dyDescent="0.35">
      <c r="A437" s="2">
        <v>436</v>
      </c>
      <c r="B437" s="495"/>
      <c r="C437" s="492"/>
      <c r="D437" s="16" t="s">
        <v>578</v>
      </c>
      <c r="E437" s="16"/>
      <c r="F437" s="3" t="s">
        <v>1438</v>
      </c>
      <c r="G437" s="3">
        <v>4</v>
      </c>
      <c r="H437" s="3">
        <v>7</v>
      </c>
      <c r="I437" s="3" t="s">
        <v>12</v>
      </c>
      <c r="J437" s="7" t="s">
        <v>97</v>
      </c>
      <c r="L437" s="51">
        <v>42200</v>
      </c>
      <c r="P437" t="s">
        <v>1602</v>
      </c>
    </row>
    <row r="438" spans="1:16" x14ac:dyDescent="0.35">
      <c r="A438" s="2">
        <v>437</v>
      </c>
      <c r="B438" s="495"/>
      <c r="C438" s="492"/>
      <c r="D438" s="16" t="s">
        <v>579</v>
      </c>
      <c r="E438" s="16"/>
      <c r="F438" s="3" t="s">
        <v>1439</v>
      </c>
      <c r="G438" s="3">
        <v>4</v>
      </c>
      <c r="H438" s="3">
        <v>3</v>
      </c>
      <c r="I438" s="3" t="s">
        <v>12</v>
      </c>
      <c r="J438" s="7" t="s">
        <v>97</v>
      </c>
      <c r="L438" s="51">
        <v>42200</v>
      </c>
      <c r="P438" t="s">
        <v>1602</v>
      </c>
    </row>
    <row r="439" spans="1:16" x14ac:dyDescent="0.35">
      <c r="A439" s="2">
        <v>438</v>
      </c>
      <c r="B439" s="495"/>
      <c r="C439" s="492"/>
      <c r="D439" s="16" t="s">
        <v>580</v>
      </c>
      <c r="E439" s="16"/>
      <c r="F439" s="3" t="s">
        <v>1440</v>
      </c>
      <c r="G439" s="3">
        <v>4</v>
      </c>
      <c r="H439" s="3">
        <v>3</v>
      </c>
      <c r="I439" s="3" t="s">
        <v>12</v>
      </c>
      <c r="J439" s="7" t="s">
        <v>97</v>
      </c>
      <c r="L439" s="51">
        <v>42200</v>
      </c>
      <c r="P439" t="s">
        <v>1602</v>
      </c>
    </row>
    <row r="440" spans="1:16" x14ac:dyDescent="0.35">
      <c r="A440" s="2">
        <v>439</v>
      </c>
      <c r="B440" s="495"/>
      <c r="C440" s="492"/>
      <c r="D440" s="16" t="s">
        <v>581</v>
      </c>
      <c r="E440" s="16"/>
      <c r="F440" s="3" t="s">
        <v>1441</v>
      </c>
      <c r="G440" s="3">
        <v>4</v>
      </c>
      <c r="H440" s="3">
        <v>3</v>
      </c>
      <c r="I440" s="3" t="s">
        <v>12</v>
      </c>
      <c r="J440" s="7" t="s">
        <v>97</v>
      </c>
      <c r="L440" s="51">
        <v>42200</v>
      </c>
      <c r="P440" t="s">
        <v>1602</v>
      </c>
    </row>
    <row r="441" spans="1:16" x14ac:dyDescent="0.35">
      <c r="A441" s="2">
        <v>440</v>
      </c>
      <c r="B441" s="495"/>
      <c r="C441" s="492"/>
      <c r="D441" s="16" t="s">
        <v>582</v>
      </c>
      <c r="E441" s="16"/>
      <c r="F441" s="3" t="s">
        <v>1442</v>
      </c>
      <c r="G441" s="3">
        <v>4</v>
      </c>
      <c r="H441" s="3">
        <v>3</v>
      </c>
      <c r="I441" s="3" t="s">
        <v>12</v>
      </c>
      <c r="J441" s="7" t="s">
        <v>97</v>
      </c>
      <c r="L441" s="51">
        <v>42200</v>
      </c>
      <c r="P441" t="s">
        <v>1602</v>
      </c>
    </row>
    <row r="442" spans="1:16" x14ac:dyDescent="0.35">
      <c r="A442" s="2">
        <v>441</v>
      </c>
      <c r="B442" s="495"/>
      <c r="C442" s="493"/>
      <c r="D442" s="16" t="s">
        <v>583</v>
      </c>
      <c r="E442" s="16"/>
      <c r="F442" s="3" t="s">
        <v>1443</v>
      </c>
      <c r="G442" s="3">
        <v>4</v>
      </c>
      <c r="H442" s="3">
        <v>4</v>
      </c>
      <c r="I442" s="3" t="s">
        <v>12</v>
      </c>
      <c r="J442" s="7" t="s">
        <v>97</v>
      </c>
      <c r="L442" s="51">
        <v>42200</v>
      </c>
      <c r="P442" t="s">
        <v>1602</v>
      </c>
    </row>
    <row r="443" spans="1:16" x14ac:dyDescent="0.35">
      <c r="A443" s="2">
        <v>442</v>
      </c>
      <c r="B443" s="495"/>
      <c r="C443" s="30" t="s">
        <v>1445</v>
      </c>
      <c r="D443" s="16" t="s">
        <v>584</v>
      </c>
      <c r="E443" s="16"/>
      <c r="F443" s="3" t="s">
        <v>1444</v>
      </c>
      <c r="G443" s="3">
        <v>4</v>
      </c>
      <c r="H443" s="3">
        <v>2</v>
      </c>
      <c r="I443" s="3" t="s">
        <v>12</v>
      </c>
      <c r="J443" s="7" t="s">
        <v>97</v>
      </c>
      <c r="L443" s="51">
        <v>42200</v>
      </c>
      <c r="P443" t="s">
        <v>1602</v>
      </c>
    </row>
    <row r="444" spans="1:16" x14ac:dyDescent="0.35">
      <c r="A444" s="2">
        <v>443</v>
      </c>
      <c r="B444" s="495"/>
      <c r="C444" s="30" t="s">
        <v>1447</v>
      </c>
      <c r="D444" s="16" t="s">
        <v>585</v>
      </c>
      <c r="E444" s="16"/>
      <c r="F444" s="3" t="s">
        <v>1446</v>
      </c>
      <c r="G444" s="3">
        <v>4</v>
      </c>
      <c r="H444" s="3">
        <v>3</v>
      </c>
      <c r="I444" s="3" t="s">
        <v>12</v>
      </c>
      <c r="J444" s="7" t="s">
        <v>97</v>
      </c>
      <c r="L444" s="51">
        <v>42170</v>
      </c>
      <c r="P444" t="s">
        <v>1602</v>
      </c>
    </row>
    <row r="445" spans="1:16" x14ac:dyDescent="0.35">
      <c r="A445" s="2">
        <v>444</v>
      </c>
      <c r="B445" s="495"/>
      <c r="C445" s="491" t="s">
        <v>1445</v>
      </c>
      <c r="D445" s="16" t="s">
        <v>1448</v>
      </c>
      <c r="E445" s="16"/>
      <c r="F445" s="3" t="s">
        <v>1449</v>
      </c>
      <c r="G445" s="3">
        <v>5</v>
      </c>
      <c r="H445" s="3">
        <v>4</v>
      </c>
      <c r="I445" s="3" t="s">
        <v>12</v>
      </c>
      <c r="J445" s="7" t="s">
        <v>97</v>
      </c>
      <c r="L445" s="51">
        <v>42200</v>
      </c>
      <c r="P445" t="s">
        <v>1602</v>
      </c>
    </row>
    <row r="446" spans="1:16" x14ac:dyDescent="0.35">
      <c r="A446" s="2">
        <v>445</v>
      </c>
      <c r="B446" s="495"/>
      <c r="C446" s="492"/>
      <c r="D446" s="16" t="s">
        <v>586</v>
      </c>
      <c r="E446" s="16"/>
      <c r="F446" s="3" t="s">
        <v>1450</v>
      </c>
      <c r="G446" s="3">
        <v>5</v>
      </c>
      <c r="H446" s="3">
        <v>3</v>
      </c>
      <c r="I446" s="3" t="s">
        <v>12</v>
      </c>
      <c r="J446" s="7" t="s">
        <v>97</v>
      </c>
      <c r="L446" s="51">
        <v>42200</v>
      </c>
      <c r="P446" t="s">
        <v>1602</v>
      </c>
    </row>
    <row r="447" spans="1:16" x14ac:dyDescent="0.35">
      <c r="A447" s="2">
        <v>446</v>
      </c>
      <c r="B447" s="495"/>
      <c r="C447" s="492"/>
      <c r="D447" s="16" t="s">
        <v>587</v>
      </c>
      <c r="E447" s="16"/>
      <c r="F447" s="3" t="s">
        <v>588</v>
      </c>
      <c r="G447" s="3">
        <v>1</v>
      </c>
      <c r="H447" s="3">
        <v>4</v>
      </c>
      <c r="I447" s="3" t="s">
        <v>12</v>
      </c>
      <c r="J447" s="7" t="s">
        <v>97</v>
      </c>
      <c r="L447" s="51">
        <v>42200</v>
      </c>
      <c r="P447" t="s">
        <v>1602</v>
      </c>
    </row>
    <row r="448" spans="1:16" x14ac:dyDescent="0.35">
      <c r="A448" s="2">
        <v>447</v>
      </c>
      <c r="B448" s="495"/>
      <c r="C448" s="492"/>
      <c r="D448" s="16" t="s">
        <v>589</v>
      </c>
      <c r="E448" s="16"/>
      <c r="F448" s="3" t="s">
        <v>1451</v>
      </c>
      <c r="G448" s="3">
        <v>5</v>
      </c>
      <c r="H448" s="3">
        <v>3</v>
      </c>
      <c r="I448" s="3" t="s">
        <v>12</v>
      </c>
      <c r="J448" s="7" t="s">
        <v>97</v>
      </c>
      <c r="L448" s="51">
        <v>42200</v>
      </c>
      <c r="M448" t="s">
        <v>1452</v>
      </c>
      <c r="P448" t="s">
        <v>1602</v>
      </c>
    </row>
    <row r="449" spans="1:16" x14ac:dyDescent="0.35">
      <c r="A449" s="2">
        <v>448</v>
      </c>
      <c r="B449" s="495"/>
      <c r="C449" s="492"/>
      <c r="D449" s="16" t="s">
        <v>590</v>
      </c>
      <c r="E449" s="16"/>
      <c r="F449" s="3" t="s">
        <v>1453</v>
      </c>
      <c r="G449" s="3">
        <v>6</v>
      </c>
      <c r="H449" s="3">
        <v>3</v>
      </c>
      <c r="I449" s="3" t="s">
        <v>12</v>
      </c>
      <c r="J449" s="7" t="s">
        <v>97</v>
      </c>
      <c r="L449" s="51">
        <v>42200</v>
      </c>
      <c r="P449" t="s">
        <v>1602</v>
      </c>
    </row>
    <row r="450" spans="1:16" x14ac:dyDescent="0.35">
      <c r="A450" s="2">
        <v>449</v>
      </c>
      <c r="B450" s="495"/>
      <c r="C450" s="492"/>
      <c r="D450" s="16" t="s">
        <v>591</v>
      </c>
      <c r="E450" s="16"/>
      <c r="F450" s="3" t="s">
        <v>1454</v>
      </c>
      <c r="G450" s="3">
        <v>4</v>
      </c>
      <c r="H450" s="3">
        <v>3</v>
      </c>
      <c r="I450" s="3" t="s">
        <v>12</v>
      </c>
      <c r="J450" s="7" t="s">
        <v>97</v>
      </c>
      <c r="L450" s="51">
        <v>42200</v>
      </c>
      <c r="P450" t="s">
        <v>1602</v>
      </c>
    </row>
    <row r="451" spans="1:16" x14ac:dyDescent="0.35">
      <c r="A451" s="2">
        <v>450</v>
      </c>
      <c r="B451" s="495"/>
      <c r="C451" s="492"/>
      <c r="D451" s="16" t="s">
        <v>592</v>
      </c>
      <c r="E451" s="16"/>
      <c r="F451" s="3" t="s">
        <v>1455</v>
      </c>
      <c r="G451" s="3">
        <v>4</v>
      </c>
      <c r="H451" s="3">
        <v>5</v>
      </c>
      <c r="I451" s="3" t="s">
        <v>12</v>
      </c>
      <c r="J451" s="7" t="s">
        <v>97</v>
      </c>
      <c r="L451" s="51">
        <v>42200</v>
      </c>
      <c r="P451" t="s">
        <v>1602</v>
      </c>
    </row>
    <row r="452" spans="1:16" x14ac:dyDescent="0.35">
      <c r="A452" s="2">
        <v>451</v>
      </c>
      <c r="B452" s="495"/>
      <c r="C452" s="492"/>
      <c r="D452" s="16" t="s">
        <v>593</v>
      </c>
      <c r="E452" s="16"/>
      <c r="F452" s="3" t="s">
        <v>1456</v>
      </c>
      <c r="G452" s="3">
        <v>4</v>
      </c>
      <c r="H452" s="3">
        <v>2</v>
      </c>
      <c r="I452" s="3" t="s">
        <v>12</v>
      </c>
      <c r="J452" s="7" t="s">
        <v>97</v>
      </c>
      <c r="L452" s="51">
        <v>42200</v>
      </c>
      <c r="P452" t="s">
        <v>1602</v>
      </c>
    </row>
    <row r="453" spans="1:16" x14ac:dyDescent="0.35">
      <c r="A453" s="2">
        <v>452</v>
      </c>
      <c r="B453" s="495"/>
      <c r="C453" s="492"/>
      <c r="D453" s="16" t="s">
        <v>594</v>
      </c>
      <c r="E453" s="16"/>
      <c r="F453" s="3" t="s">
        <v>1457</v>
      </c>
      <c r="G453" s="3">
        <v>5</v>
      </c>
      <c r="H453" s="3">
        <v>3</v>
      </c>
      <c r="I453" s="3" t="s">
        <v>12</v>
      </c>
      <c r="J453" s="7" t="s">
        <v>97</v>
      </c>
      <c r="L453" s="51">
        <v>42200</v>
      </c>
      <c r="P453" t="s">
        <v>1602</v>
      </c>
    </row>
    <row r="454" spans="1:16" x14ac:dyDescent="0.35">
      <c r="A454" s="2">
        <v>453</v>
      </c>
      <c r="B454" s="495"/>
      <c r="C454" s="492"/>
      <c r="D454" s="16" t="s">
        <v>596</v>
      </c>
      <c r="E454" s="16"/>
      <c r="F454" s="3" t="s">
        <v>1458</v>
      </c>
      <c r="G454" s="3">
        <v>5</v>
      </c>
      <c r="H454" s="3">
        <v>3</v>
      </c>
      <c r="I454" s="3" t="s">
        <v>12</v>
      </c>
      <c r="J454" s="7" t="s">
        <v>97</v>
      </c>
      <c r="L454" s="51">
        <v>42200</v>
      </c>
      <c r="P454" t="s">
        <v>1602</v>
      </c>
    </row>
    <row r="455" spans="1:16" x14ac:dyDescent="0.35">
      <c r="A455" s="2">
        <v>454</v>
      </c>
      <c r="B455" s="495"/>
      <c r="C455" s="492"/>
      <c r="D455" s="16" t="s">
        <v>598</v>
      </c>
      <c r="E455" s="16"/>
      <c r="F455" s="3" t="s">
        <v>1459</v>
      </c>
      <c r="G455" s="3">
        <v>4</v>
      </c>
      <c r="H455" s="3">
        <v>5</v>
      </c>
      <c r="I455" s="3" t="s">
        <v>12</v>
      </c>
      <c r="J455" s="7" t="s">
        <v>97</v>
      </c>
      <c r="L455" s="51">
        <v>42200</v>
      </c>
      <c r="P455" t="s">
        <v>1602</v>
      </c>
    </row>
    <row r="456" spans="1:16" x14ac:dyDescent="0.35">
      <c r="A456" s="2">
        <v>455</v>
      </c>
      <c r="B456" s="495"/>
      <c r="C456" s="492"/>
      <c r="D456" s="16" t="s">
        <v>600</v>
      </c>
      <c r="E456" s="16"/>
      <c r="F456" s="3" t="s">
        <v>1460</v>
      </c>
      <c r="G456" s="3">
        <v>5</v>
      </c>
      <c r="H456" s="3">
        <v>3</v>
      </c>
      <c r="I456" s="3" t="s">
        <v>12</v>
      </c>
      <c r="J456" s="7" t="s">
        <v>97</v>
      </c>
      <c r="L456" s="51">
        <v>42200</v>
      </c>
      <c r="P456" t="s">
        <v>1602</v>
      </c>
    </row>
    <row r="457" spans="1:16" x14ac:dyDescent="0.35">
      <c r="A457" s="2">
        <v>456</v>
      </c>
      <c r="B457" s="495"/>
      <c r="C457" s="492"/>
      <c r="D457" s="16" t="s">
        <v>601</v>
      </c>
      <c r="E457" s="16"/>
      <c r="F457" s="3" t="s">
        <v>595</v>
      </c>
      <c r="G457" s="3">
        <v>4</v>
      </c>
      <c r="H457" s="3">
        <v>5</v>
      </c>
      <c r="I457" s="3" t="s">
        <v>12</v>
      </c>
      <c r="J457" s="7" t="s">
        <v>97</v>
      </c>
      <c r="L457" s="51">
        <v>42200</v>
      </c>
      <c r="P457" t="s">
        <v>1602</v>
      </c>
    </row>
    <row r="458" spans="1:16" x14ac:dyDescent="0.35">
      <c r="A458" s="2">
        <v>457</v>
      </c>
      <c r="B458" s="495"/>
      <c r="C458" s="492"/>
      <c r="D458" s="16" t="s">
        <v>602</v>
      </c>
      <c r="E458" s="16"/>
      <c r="F458" s="3" t="s">
        <v>1461</v>
      </c>
      <c r="G458" s="3">
        <v>4</v>
      </c>
      <c r="H458" s="3">
        <v>2</v>
      </c>
      <c r="I458" s="3" t="s">
        <v>12</v>
      </c>
      <c r="J458" s="7" t="s">
        <v>97</v>
      </c>
      <c r="L458" s="51">
        <v>42200</v>
      </c>
      <c r="P458" t="s">
        <v>1602</v>
      </c>
    </row>
    <row r="459" spans="1:16" x14ac:dyDescent="0.35">
      <c r="A459" s="2">
        <v>458</v>
      </c>
      <c r="B459" s="495"/>
      <c r="C459" s="492"/>
      <c r="D459" s="16" t="s">
        <v>603</v>
      </c>
      <c r="E459" s="16"/>
      <c r="F459" s="3" t="s">
        <v>1462</v>
      </c>
      <c r="G459" s="3">
        <v>5</v>
      </c>
      <c r="H459" s="3">
        <v>3</v>
      </c>
      <c r="I459" s="3" t="s">
        <v>12</v>
      </c>
      <c r="J459" s="7" t="s">
        <v>97</v>
      </c>
      <c r="L459" s="51">
        <v>42200</v>
      </c>
      <c r="P459" t="s">
        <v>1602</v>
      </c>
    </row>
    <row r="460" spans="1:16" x14ac:dyDescent="0.35">
      <c r="A460" s="2">
        <v>459</v>
      </c>
      <c r="B460" s="495"/>
      <c r="C460" s="492"/>
      <c r="D460" s="16" t="s">
        <v>604</v>
      </c>
      <c r="E460" s="16"/>
      <c r="F460" s="3" t="s">
        <v>597</v>
      </c>
      <c r="G460" s="3">
        <v>4</v>
      </c>
      <c r="H460" s="3">
        <v>5</v>
      </c>
      <c r="I460" s="3" t="s">
        <v>12</v>
      </c>
      <c r="J460" s="7" t="s">
        <v>97</v>
      </c>
      <c r="L460" s="51">
        <v>42200</v>
      </c>
      <c r="P460" t="s">
        <v>1602</v>
      </c>
    </row>
    <row r="461" spans="1:16" x14ac:dyDescent="0.35">
      <c r="A461" s="2">
        <v>460</v>
      </c>
      <c r="B461" s="495"/>
      <c r="C461" s="492"/>
      <c r="D461" s="16" t="s">
        <v>605</v>
      </c>
      <c r="E461" s="16"/>
      <c r="F461" s="3" t="s">
        <v>1463</v>
      </c>
      <c r="G461" s="3">
        <v>4</v>
      </c>
      <c r="H461" s="3">
        <v>3</v>
      </c>
      <c r="I461" s="3" t="s">
        <v>12</v>
      </c>
      <c r="J461" s="7" t="s">
        <v>97</v>
      </c>
      <c r="L461" s="51">
        <v>42200</v>
      </c>
      <c r="P461" t="s">
        <v>1602</v>
      </c>
    </row>
    <row r="462" spans="1:16" x14ac:dyDescent="0.35">
      <c r="A462" s="2">
        <v>461</v>
      </c>
      <c r="B462" s="495"/>
      <c r="C462" s="492"/>
      <c r="D462" s="16" t="s">
        <v>606</v>
      </c>
      <c r="E462" s="16"/>
      <c r="F462" s="3" t="s">
        <v>1464</v>
      </c>
      <c r="G462" s="3">
        <v>4</v>
      </c>
      <c r="H462" s="3">
        <v>2</v>
      </c>
      <c r="I462" s="3" t="s">
        <v>12</v>
      </c>
      <c r="J462" s="7" t="s">
        <v>97</v>
      </c>
      <c r="L462" s="51">
        <v>42200</v>
      </c>
      <c r="P462" t="s">
        <v>1602</v>
      </c>
    </row>
    <row r="463" spans="1:16" x14ac:dyDescent="0.35">
      <c r="A463" s="2">
        <v>462</v>
      </c>
      <c r="B463" s="495"/>
      <c r="C463" s="492"/>
      <c r="D463" s="16" t="s">
        <v>607</v>
      </c>
      <c r="E463" s="16"/>
      <c r="F463" s="3" t="s">
        <v>1465</v>
      </c>
      <c r="G463" s="3">
        <v>4</v>
      </c>
      <c r="H463" s="3">
        <v>5</v>
      </c>
      <c r="I463" s="3" t="s">
        <v>12</v>
      </c>
      <c r="J463" s="7" t="s">
        <v>97</v>
      </c>
      <c r="L463" s="51">
        <v>42200</v>
      </c>
      <c r="P463" t="s">
        <v>1602</v>
      </c>
    </row>
    <row r="464" spans="1:16" x14ac:dyDescent="0.35">
      <c r="A464" s="2">
        <v>463</v>
      </c>
      <c r="B464" s="495"/>
      <c r="C464" s="492"/>
      <c r="D464" s="16" t="s">
        <v>608</v>
      </c>
      <c r="E464" s="16"/>
      <c r="F464" s="3" t="s">
        <v>1466</v>
      </c>
      <c r="G464" s="3">
        <v>5</v>
      </c>
      <c r="H464" s="3">
        <v>4</v>
      </c>
      <c r="I464" s="3" t="s">
        <v>12</v>
      </c>
      <c r="J464" s="7" t="s">
        <v>97</v>
      </c>
      <c r="L464" s="51">
        <v>42200</v>
      </c>
      <c r="P464" t="s">
        <v>1602</v>
      </c>
    </row>
    <row r="465" spans="1:16" x14ac:dyDescent="0.35">
      <c r="A465" s="2">
        <v>464</v>
      </c>
      <c r="B465" s="495"/>
      <c r="C465" s="492"/>
      <c r="D465" s="16" t="s">
        <v>610</v>
      </c>
      <c r="E465" s="16"/>
      <c r="F465" s="3" t="s">
        <v>1467</v>
      </c>
      <c r="G465" s="3">
        <v>4</v>
      </c>
      <c r="H465" s="3">
        <v>3</v>
      </c>
      <c r="I465" s="3" t="s">
        <v>12</v>
      </c>
      <c r="J465" s="7" t="s">
        <v>97</v>
      </c>
      <c r="L465" s="51">
        <v>42200</v>
      </c>
      <c r="P465" t="s">
        <v>1602</v>
      </c>
    </row>
    <row r="466" spans="1:16" x14ac:dyDescent="0.35">
      <c r="A466" s="2">
        <v>465</v>
      </c>
      <c r="B466" s="495"/>
      <c r="C466" s="492"/>
      <c r="D466" s="16" t="s">
        <v>611</v>
      </c>
      <c r="E466" s="16"/>
      <c r="F466" s="3" t="s">
        <v>599</v>
      </c>
      <c r="G466" s="3">
        <v>5</v>
      </c>
      <c r="H466" s="3">
        <v>3</v>
      </c>
      <c r="I466" s="3" t="s">
        <v>12</v>
      </c>
      <c r="J466" s="7" t="s">
        <v>97</v>
      </c>
      <c r="L466" s="51">
        <v>42200</v>
      </c>
      <c r="P466" t="s">
        <v>1602</v>
      </c>
    </row>
    <row r="467" spans="1:16" x14ac:dyDescent="0.35">
      <c r="A467" s="2">
        <v>466</v>
      </c>
      <c r="B467" s="495"/>
      <c r="C467" s="492"/>
      <c r="D467" s="16" t="s">
        <v>612</v>
      </c>
      <c r="E467" s="16"/>
      <c r="F467" s="3" t="s">
        <v>1468</v>
      </c>
      <c r="G467" s="3">
        <v>4</v>
      </c>
      <c r="H467" s="3">
        <v>5</v>
      </c>
      <c r="I467" s="3" t="s">
        <v>12</v>
      </c>
      <c r="J467" s="7" t="s">
        <v>97</v>
      </c>
      <c r="L467" s="51">
        <v>42200</v>
      </c>
      <c r="P467" t="s">
        <v>1602</v>
      </c>
    </row>
    <row r="468" spans="1:16" x14ac:dyDescent="0.35">
      <c r="A468" s="2">
        <v>467</v>
      </c>
      <c r="B468" s="495"/>
      <c r="C468" s="492"/>
      <c r="D468" s="16" t="s">
        <v>613</v>
      </c>
      <c r="E468" s="16"/>
      <c r="F468" s="3" t="s">
        <v>1469</v>
      </c>
      <c r="G468" s="3">
        <v>5</v>
      </c>
      <c r="H468" s="3">
        <v>3</v>
      </c>
      <c r="I468" s="3" t="s">
        <v>12</v>
      </c>
      <c r="J468" s="7" t="s">
        <v>97</v>
      </c>
      <c r="L468" s="51">
        <v>42200</v>
      </c>
      <c r="P468" t="s">
        <v>1602</v>
      </c>
    </row>
    <row r="469" spans="1:16" x14ac:dyDescent="0.35">
      <c r="A469" s="2">
        <v>468</v>
      </c>
      <c r="B469" s="495"/>
      <c r="C469" s="492"/>
      <c r="D469" s="16" t="s">
        <v>614</v>
      </c>
      <c r="E469" s="16"/>
      <c r="F469" s="3" t="s">
        <v>1470</v>
      </c>
      <c r="G469" s="3">
        <v>4</v>
      </c>
      <c r="H469" s="3">
        <v>3</v>
      </c>
      <c r="I469" s="3" t="s">
        <v>12</v>
      </c>
      <c r="J469" s="7" t="s">
        <v>97</v>
      </c>
      <c r="L469" s="51">
        <v>42200</v>
      </c>
      <c r="P469" t="s">
        <v>1602</v>
      </c>
    </row>
    <row r="470" spans="1:16" x14ac:dyDescent="0.35">
      <c r="A470" s="2">
        <v>469</v>
      </c>
      <c r="B470" s="495"/>
      <c r="C470" s="492"/>
      <c r="D470" s="16" t="s">
        <v>615</v>
      </c>
      <c r="E470" s="16"/>
      <c r="F470" s="3" t="s">
        <v>609</v>
      </c>
      <c r="G470" s="3">
        <v>4</v>
      </c>
      <c r="H470" s="3">
        <v>4</v>
      </c>
      <c r="I470" s="3" t="s">
        <v>12</v>
      </c>
      <c r="J470" s="7" t="s">
        <v>97</v>
      </c>
      <c r="L470" s="51">
        <v>42200</v>
      </c>
      <c r="P470" t="s">
        <v>1602</v>
      </c>
    </row>
    <row r="471" spans="1:16" x14ac:dyDescent="0.35">
      <c r="A471" s="2">
        <v>470</v>
      </c>
      <c r="B471" s="495"/>
      <c r="C471" s="492"/>
      <c r="D471" s="16" t="s">
        <v>616</v>
      </c>
      <c r="E471" s="16"/>
      <c r="F471" s="3" t="s">
        <v>1471</v>
      </c>
      <c r="G471" s="3">
        <v>4</v>
      </c>
      <c r="H471" s="3">
        <v>5</v>
      </c>
      <c r="I471" s="3" t="s">
        <v>12</v>
      </c>
      <c r="J471" s="7" t="s">
        <v>97</v>
      </c>
      <c r="L471" s="51">
        <v>42200</v>
      </c>
      <c r="P471" t="s">
        <v>1602</v>
      </c>
    </row>
    <row r="472" spans="1:16" x14ac:dyDescent="0.35">
      <c r="A472" s="2">
        <v>471</v>
      </c>
      <c r="B472" s="495"/>
      <c r="C472" s="492"/>
      <c r="D472" s="16" t="s">
        <v>617</v>
      </c>
      <c r="E472" s="16"/>
      <c r="F472" s="3" t="s">
        <v>1472</v>
      </c>
      <c r="G472" s="3">
        <v>4</v>
      </c>
      <c r="H472" s="3">
        <v>4</v>
      </c>
      <c r="I472" s="3" t="s">
        <v>12</v>
      </c>
      <c r="J472" s="7" t="s">
        <v>97</v>
      </c>
      <c r="L472" s="51">
        <v>42200</v>
      </c>
      <c r="P472" t="s">
        <v>1602</v>
      </c>
    </row>
    <row r="473" spans="1:16" x14ac:dyDescent="0.35">
      <c r="A473" s="2">
        <v>472</v>
      </c>
      <c r="B473" s="495"/>
      <c r="C473" s="492"/>
      <c r="D473" s="16" t="s">
        <v>618</v>
      </c>
      <c r="E473" s="16"/>
      <c r="F473" s="3" t="s">
        <v>1473</v>
      </c>
      <c r="G473" s="3">
        <v>4</v>
      </c>
      <c r="H473" s="3">
        <v>3</v>
      </c>
      <c r="I473" s="3" t="s">
        <v>12</v>
      </c>
      <c r="J473" s="7" t="s">
        <v>97</v>
      </c>
      <c r="L473" s="51">
        <v>42200</v>
      </c>
      <c r="P473" t="s">
        <v>1602</v>
      </c>
    </row>
    <row r="474" spans="1:16" x14ac:dyDescent="0.35">
      <c r="A474" s="2">
        <v>473</v>
      </c>
      <c r="B474" s="495"/>
      <c r="C474" s="492"/>
      <c r="D474" s="16" t="s">
        <v>619</v>
      </c>
      <c r="E474" s="16"/>
      <c r="F474" s="3" t="s">
        <v>1474</v>
      </c>
      <c r="G474" s="3">
        <v>4</v>
      </c>
      <c r="H474" s="3">
        <v>5</v>
      </c>
      <c r="I474" s="3" t="s">
        <v>12</v>
      </c>
      <c r="J474" s="7" t="s">
        <v>97</v>
      </c>
      <c r="L474" s="51">
        <v>42200</v>
      </c>
      <c r="P474" t="s">
        <v>1602</v>
      </c>
    </row>
    <row r="475" spans="1:16" x14ac:dyDescent="0.35">
      <c r="A475" s="2">
        <v>474</v>
      </c>
      <c r="B475" s="495"/>
      <c r="C475" s="492"/>
      <c r="D475" s="16" t="s">
        <v>620</v>
      </c>
      <c r="E475" s="16"/>
      <c r="F475" s="3" t="s">
        <v>621</v>
      </c>
      <c r="G475" s="3">
        <v>4</v>
      </c>
      <c r="H475" s="3">
        <v>4</v>
      </c>
      <c r="I475" s="3" t="s">
        <v>12</v>
      </c>
      <c r="J475" s="7" t="s">
        <v>97</v>
      </c>
      <c r="L475" s="51">
        <v>42200</v>
      </c>
      <c r="P475" t="s">
        <v>1602</v>
      </c>
    </row>
    <row r="476" spans="1:16" x14ac:dyDescent="0.35">
      <c r="A476" s="2">
        <v>475</v>
      </c>
      <c r="B476" s="495"/>
      <c r="C476" s="492"/>
      <c r="D476" s="16" t="s">
        <v>622</v>
      </c>
      <c r="E476" s="16"/>
      <c r="F476" s="3" t="s">
        <v>1475</v>
      </c>
      <c r="G476" s="3">
        <v>4</v>
      </c>
      <c r="H476" s="3">
        <v>3</v>
      </c>
      <c r="I476" s="3" t="s">
        <v>12</v>
      </c>
      <c r="J476" s="7" t="s">
        <v>97</v>
      </c>
      <c r="L476" s="51">
        <v>42200</v>
      </c>
      <c r="P476" t="s">
        <v>1602</v>
      </c>
    </row>
    <row r="477" spans="1:16" x14ac:dyDescent="0.35">
      <c r="A477" s="2">
        <v>476</v>
      </c>
      <c r="B477" s="495"/>
      <c r="C477" s="492"/>
      <c r="D477" s="16" t="s">
        <v>623</v>
      </c>
      <c r="E477" s="16"/>
      <c r="F477" s="3" t="s">
        <v>1476</v>
      </c>
      <c r="G477" s="3">
        <v>4</v>
      </c>
      <c r="H477" s="3">
        <v>3</v>
      </c>
      <c r="I477" s="3" t="s">
        <v>12</v>
      </c>
      <c r="J477" s="7" t="s">
        <v>97</v>
      </c>
      <c r="L477" s="51">
        <v>42200</v>
      </c>
      <c r="P477" t="s">
        <v>1602</v>
      </c>
    </row>
    <row r="478" spans="1:16" x14ac:dyDescent="0.35">
      <c r="A478" s="2">
        <v>477</v>
      </c>
      <c r="B478" s="495"/>
      <c r="C478" s="492"/>
      <c r="D478" s="16" t="s">
        <v>624</v>
      </c>
      <c r="E478" s="16"/>
      <c r="F478" s="3" t="s">
        <v>1477</v>
      </c>
      <c r="G478" s="3">
        <v>4</v>
      </c>
      <c r="H478" s="3">
        <v>2</v>
      </c>
      <c r="I478" s="3" t="s">
        <v>12</v>
      </c>
      <c r="J478" s="7" t="s">
        <v>97</v>
      </c>
      <c r="L478" s="51">
        <v>42200</v>
      </c>
      <c r="P478" t="s">
        <v>1602</v>
      </c>
    </row>
    <row r="479" spans="1:16" x14ac:dyDescent="0.35">
      <c r="A479" s="2">
        <v>478</v>
      </c>
      <c r="B479" s="495"/>
      <c r="C479" s="492"/>
      <c r="D479" s="16" t="s">
        <v>625</v>
      </c>
      <c r="E479" s="16"/>
      <c r="F479" s="3" t="s">
        <v>1478</v>
      </c>
      <c r="G479" s="3">
        <v>4</v>
      </c>
      <c r="H479" s="3">
        <v>3</v>
      </c>
      <c r="I479" s="3" t="s">
        <v>12</v>
      </c>
      <c r="J479" s="7" t="s">
        <v>97</v>
      </c>
      <c r="L479" s="51">
        <v>42200</v>
      </c>
      <c r="P479" t="s">
        <v>1602</v>
      </c>
    </row>
    <row r="480" spans="1:16" x14ac:dyDescent="0.35">
      <c r="A480" s="2">
        <v>479</v>
      </c>
      <c r="B480" s="495"/>
      <c r="C480" s="492"/>
      <c r="D480" s="16" t="s">
        <v>626</v>
      </c>
      <c r="E480" s="16"/>
      <c r="F480" s="3" t="s">
        <v>1479</v>
      </c>
      <c r="G480" s="3">
        <v>4</v>
      </c>
      <c r="H480" s="3">
        <v>1</v>
      </c>
      <c r="I480" s="3" t="s">
        <v>12</v>
      </c>
      <c r="J480" s="7" t="s">
        <v>97</v>
      </c>
      <c r="L480" s="51">
        <v>42200</v>
      </c>
      <c r="P480" t="s">
        <v>1602</v>
      </c>
    </row>
    <row r="481" spans="1:16" x14ac:dyDescent="0.35">
      <c r="A481" s="2">
        <v>480</v>
      </c>
      <c r="B481" s="495"/>
      <c r="C481" s="493"/>
      <c r="D481" s="16" t="s">
        <v>627</v>
      </c>
      <c r="E481" s="16"/>
      <c r="F481" s="3" t="s">
        <v>1480</v>
      </c>
      <c r="G481" s="3">
        <v>4</v>
      </c>
      <c r="H481" s="3">
        <v>3</v>
      </c>
      <c r="I481" s="3" t="s">
        <v>12</v>
      </c>
      <c r="J481" s="7" t="s">
        <v>97</v>
      </c>
      <c r="L481" s="51">
        <v>42200</v>
      </c>
      <c r="P481" t="s">
        <v>1602</v>
      </c>
    </row>
    <row r="482" spans="1:16" x14ac:dyDescent="0.35">
      <c r="A482" s="2">
        <v>481</v>
      </c>
      <c r="B482" s="495"/>
      <c r="C482" s="491" t="s">
        <v>1240</v>
      </c>
      <c r="D482" s="16" t="s">
        <v>628</v>
      </c>
      <c r="E482" s="16"/>
      <c r="F482" s="3" t="s">
        <v>1481</v>
      </c>
      <c r="G482" s="3">
        <v>5</v>
      </c>
      <c r="H482" s="3">
        <v>4</v>
      </c>
      <c r="I482" s="3" t="s">
        <v>12</v>
      </c>
      <c r="J482" s="7" t="s">
        <v>97</v>
      </c>
      <c r="L482" s="51">
        <v>42200</v>
      </c>
      <c r="P482" t="s">
        <v>1602</v>
      </c>
    </row>
    <row r="483" spans="1:16" x14ac:dyDescent="0.35">
      <c r="A483" s="2">
        <v>482</v>
      </c>
      <c r="B483" s="495"/>
      <c r="C483" s="492"/>
      <c r="D483" s="16" t="s">
        <v>629</v>
      </c>
      <c r="E483" s="16"/>
      <c r="F483" s="3" t="s">
        <v>1482</v>
      </c>
      <c r="G483" s="3">
        <v>4</v>
      </c>
      <c r="H483" s="3">
        <v>4</v>
      </c>
      <c r="I483" s="3" t="s">
        <v>12</v>
      </c>
      <c r="J483" s="7" t="s">
        <v>97</v>
      </c>
      <c r="L483" s="51">
        <v>42200</v>
      </c>
      <c r="P483" t="s">
        <v>1602</v>
      </c>
    </row>
    <row r="484" spans="1:16" x14ac:dyDescent="0.35">
      <c r="A484" s="2">
        <v>483</v>
      </c>
      <c r="B484" s="495"/>
      <c r="C484" s="492"/>
      <c r="D484" s="16" t="s">
        <v>630</v>
      </c>
      <c r="E484" s="16"/>
      <c r="F484" s="3" t="s">
        <v>1483</v>
      </c>
      <c r="G484" s="3">
        <v>3</v>
      </c>
      <c r="H484" s="3">
        <v>4</v>
      </c>
      <c r="I484" s="3" t="s">
        <v>12</v>
      </c>
      <c r="J484" s="7" t="s">
        <v>97</v>
      </c>
      <c r="L484" s="51">
        <v>42200</v>
      </c>
      <c r="P484" t="s">
        <v>1602</v>
      </c>
    </row>
    <row r="485" spans="1:16" x14ac:dyDescent="0.35">
      <c r="A485" s="2">
        <v>484</v>
      </c>
      <c r="B485" s="495"/>
      <c r="C485" s="492"/>
      <c r="D485" s="16" t="s">
        <v>631</v>
      </c>
      <c r="E485" s="16"/>
      <c r="F485" s="3" t="s">
        <v>1484</v>
      </c>
      <c r="G485" s="3">
        <v>4</v>
      </c>
      <c r="H485" s="3">
        <v>3</v>
      </c>
      <c r="I485" s="3" t="s">
        <v>12</v>
      </c>
      <c r="J485" s="7" t="s">
        <v>97</v>
      </c>
      <c r="L485" s="51">
        <v>42200</v>
      </c>
      <c r="P485" t="s">
        <v>1602</v>
      </c>
    </row>
    <row r="486" spans="1:16" x14ac:dyDescent="0.35">
      <c r="A486" s="2">
        <v>485</v>
      </c>
      <c r="B486" s="495"/>
      <c r="C486" s="492"/>
      <c r="D486" s="16" t="s">
        <v>632</v>
      </c>
      <c r="E486" s="16"/>
      <c r="F486" s="3" t="s">
        <v>1485</v>
      </c>
      <c r="G486" s="3">
        <v>4</v>
      </c>
      <c r="H486" s="3">
        <v>6</v>
      </c>
      <c r="I486" s="3" t="s">
        <v>12</v>
      </c>
      <c r="J486" s="7" t="s">
        <v>97</v>
      </c>
      <c r="L486" s="51">
        <v>42200</v>
      </c>
      <c r="P486" t="s">
        <v>1602</v>
      </c>
    </row>
    <row r="487" spans="1:16" x14ac:dyDescent="0.35">
      <c r="A487" s="2">
        <v>486</v>
      </c>
      <c r="B487" s="495"/>
      <c r="C487" s="492"/>
      <c r="D487" s="16" t="s">
        <v>634</v>
      </c>
      <c r="E487" s="16"/>
      <c r="F487" s="3" t="s">
        <v>1486</v>
      </c>
      <c r="G487" s="3">
        <v>4</v>
      </c>
      <c r="H487" s="3">
        <v>4</v>
      </c>
      <c r="I487" s="3" t="s">
        <v>12</v>
      </c>
      <c r="J487" s="7" t="s">
        <v>97</v>
      </c>
      <c r="L487" s="51">
        <v>42200</v>
      </c>
      <c r="P487" t="s">
        <v>1602</v>
      </c>
    </row>
    <row r="488" spans="1:16" x14ac:dyDescent="0.35">
      <c r="A488" s="2">
        <v>487</v>
      </c>
      <c r="B488" s="495"/>
      <c r="C488" s="492"/>
      <c r="D488" s="16" t="s">
        <v>635</v>
      </c>
      <c r="E488" s="16"/>
      <c r="F488" s="3" t="s">
        <v>1487</v>
      </c>
      <c r="G488" s="3">
        <v>4</v>
      </c>
      <c r="H488" s="3">
        <v>7</v>
      </c>
      <c r="I488" s="3" t="s">
        <v>12</v>
      </c>
      <c r="J488" s="7" t="s">
        <v>97</v>
      </c>
      <c r="L488" s="51">
        <v>42200</v>
      </c>
      <c r="P488" t="s">
        <v>1602</v>
      </c>
    </row>
    <row r="489" spans="1:16" x14ac:dyDescent="0.35">
      <c r="A489" s="2">
        <v>488</v>
      </c>
      <c r="B489" s="495"/>
      <c r="C489" s="492"/>
      <c r="D489" s="16" t="s">
        <v>636</v>
      </c>
      <c r="E489" s="16"/>
      <c r="F489" s="3" t="s">
        <v>1488</v>
      </c>
      <c r="G489" s="3">
        <v>3</v>
      </c>
      <c r="H489" s="3">
        <v>6</v>
      </c>
      <c r="I489" s="3" t="s">
        <v>12</v>
      </c>
      <c r="J489" s="7" t="s">
        <v>97</v>
      </c>
      <c r="L489" s="51">
        <v>42200</v>
      </c>
      <c r="P489" t="s">
        <v>1602</v>
      </c>
    </row>
    <row r="490" spans="1:16" x14ac:dyDescent="0.35">
      <c r="A490" s="2">
        <v>489</v>
      </c>
      <c r="B490" s="495"/>
      <c r="C490" s="492"/>
      <c r="D490" s="16" t="s">
        <v>637</v>
      </c>
      <c r="E490" s="16"/>
      <c r="F490" s="3" t="s">
        <v>1489</v>
      </c>
      <c r="G490" s="3">
        <v>4</v>
      </c>
      <c r="H490" s="3">
        <v>4</v>
      </c>
      <c r="I490" s="3" t="s">
        <v>12</v>
      </c>
      <c r="J490" s="7" t="s">
        <v>97</v>
      </c>
      <c r="L490" s="51">
        <v>42200</v>
      </c>
      <c r="P490" t="s">
        <v>1602</v>
      </c>
    </row>
    <row r="491" spans="1:16" x14ac:dyDescent="0.35">
      <c r="A491" s="2">
        <v>490</v>
      </c>
      <c r="B491" s="495"/>
      <c r="C491" s="492"/>
      <c r="D491" s="16" t="s">
        <v>638</v>
      </c>
      <c r="E491" s="16"/>
      <c r="F491" s="3" t="s">
        <v>1490</v>
      </c>
      <c r="G491" s="3">
        <v>4</v>
      </c>
      <c r="H491" s="3">
        <v>3</v>
      </c>
      <c r="I491" s="3" t="s">
        <v>12</v>
      </c>
      <c r="J491" s="7" t="s">
        <v>97</v>
      </c>
      <c r="L491" s="51">
        <v>42200</v>
      </c>
      <c r="P491" t="s">
        <v>1602</v>
      </c>
    </row>
    <row r="492" spans="1:16" x14ac:dyDescent="0.35">
      <c r="A492" s="2">
        <v>491</v>
      </c>
      <c r="B492" s="495"/>
      <c r="C492" s="492"/>
      <c r="D492" s="16" t="s">
        <v>639</v>
      </c>
      <c r="E492" s="16"/>
      <c r="F492" s="3" t="s">
        <v>1491</v>
      </c>
      <c r="G492" s="3">
        <v>4</v>
      </c>
      <c r="H492" s="3">
        <v>4</v>
      </c>
      <c r="I492" s="3" t="s">
        <v>12</v>
      </c>
      <c r="J492" s="7" t="s">
        <v>97</v>
      </c>
      <c r="L492" s="51">
        <v>42200</v>
      </c>
      <c r="P492" t="s">
        <v>1602</v>
      </c>
    </row>
    <row r="493" spans="1:16" x14ac:dyDescent="0.35">
      <c r="A493" s="2">
        <v>492</v>
      </c>
      <c r="B493" s="495"/>
      <c r="C493" s="493"/>
      <c r="D493" s="16" t="s">
        <v>640</v>
      </c>
      <c r="E493" s="16"/>
      <c r="F493" s="3" t="s">
        <v>588</v>
      </c>
      <c r="G493" s="3">
        <v>1</v>
      </c>
      <c r="H493" s="3">
        <v>4</v>
      </c>
      <c r="I493" s="3" t="s">
        <v>12</v>
      </c>
      <c r="J493" s="7" t="s">
        <v>97</v>
      </c>
      <c r="L493" s="51">
        <v>42200</v>
      </c>
      <c r="M493" t="s">
        <v>1191</v>
      </c>
      <c r="P493" t="s">
        <v>1602</v>
      </c>
    </row>
    <row r="494" spans="1:16" x14ac:dyDescent="0.35">
      <c r="A494" s="2">
        <v>493</v>
      </c>
      <c r="B494" s="495"/>
      <c r="C494" s="8" t="s">
        <v>1445</v>
      </c>
      <c r="D494" s="16" t="s">
        <v>641</v>
      </c>
      <c r="E494" s="16"/>
      <c r="F494" s="3" t="s">
        <v>1492</v>
      </c>
      <c r="G494" s="3">
        <v>4</v>
      </c>
      <c r="H494" s="3">
        <v>2</v>
      </c>
      <c r="I494" s="3" t="s">
        <v>12</v>
      </c>
      <c r="J494" s="7" t="s">
        <v>97</v>
      </c>
      <c r="L494" s="51">
        <v>42200</v>
      </c>
      <c r="M494" t="s">
        <v>1452</v>
      </c>
      <c r="P494" t="s">
        <v>1602</v>
      </c>
    </row>
    <row r="495" spans="1:16" x14ac:dyDescent="0.35">
      <c r="A495" s="2">
        <v>494</v>
      </c>
      <c r="B495" s="495" t="s">
        <v>642</v>
      </c>
      <c r="C495" s="491" t="s">
        <v>1242</v>
      </c>
      <c r="D495" s="16" t="s">
        <v>643</v>
      </c>
      <c r="E495" s="16"/>
      <c r="F495" s="3" t="s">
        <v>1241</v>
      </c>
      <c r="G495" s="8">
        <v>12</v>
      </c>
      <c r="H495" s="6">
        <v>4</v>
      </c>
      <c r="I495" s="7" t="s">
        <v>12</v>
      </c>
      <c r="J495" s="7" t="s">
        <v>97</v>
      </c>
      <c r="L495" s="51">
        <v>42204</v>
      </c>
      <c r="P495" t="s">
        <v>1601</v>
      </c>
    </row>
    <row r="496" spans="1:16" x14ac:dyDescent="0.35">
      <c r="A496" s="2">
        <v>495</v>
      </c>
      <c r="B496" s="495"/>
      <c r="C496" s="492"/>
      <c r="D496" s="16" t="s">
        <v>644</v>
      </c>
      <c r="E496" s="16"/>
      <c r="F496" s="3" t="s">
        <v>645</v>
      </c>
      <c r="G496" s="8">
        <v>8</v>
      </c>
      <c r="H496" s="6">
        <v>4</v>
      </c>
      <c r="I496" s="7" t="s">
        <v>12</v>
      </c>
      <c r="J496" s="7" t="s">
        <v>97</v>
      </c>
      <c r="L496" s="51">
        <v>42146</v>
      </c>
      <c r="P496" t="s">
        <v>1601</v>
      </c>
    </row>
    <row r="497" spans="1:16" x14ac:dyDescent="0.35">
      <c r="A497" s="2">
        <v>496</v>
      </c>
      <c r="B497" s="495"/>
      <c r="C497" s="492"/>
      <c r="D497" s="16" t="s">
        <v>646</v>
      </c>
      <c r="E497" s="16"/>
      <c r="F497" s="3" t="s">
        <v>1243</v>
      </c>
      <c r="G497" s="8">
        <v>16</v>
      </c>
      <c r="H497" s="6">
        <v>4</v>
      </c>
      <c r="I497" s="7" t="s">
        <v>12</v>
      </c>
      <c r="J497" s="7" t="s">
        <v>97</v>
      </c>
      <c r="L497" s="51">
        <v>42276</v>
      </c>
      <c r="P497" t="s">
        <v>1601</v>
      </c>
    </row>
    <row r="498" spans="1:16" x14ac:dyDescent="0.35">
      <c r="A498" s="2">
        <v>497</v>
      </c>
      <c r="B498" s="495"/>
      <c r="C498" s="492"/>
      <c r="D498" s="16" t="s">
        <v>647</v>
      </c>
      <c r="E498" s="16"/>
      <c r="F498" s="3" t="s">
        <v>648</v>
      </c>
      <c r="G498" s="8">
        <v>10</v>
      </c>
      <c r="H498" s="6">
        <v>4</v>
      </c>
      <c r="I498" s="7" t="s">
        <v>12</v>
      </c>
      <c r="J498" s="7" t="s">
        <v>97</v>
      </c>
      <c r="L498" s="51">
        <v>42146</v>
      </c>
      <c r="P498" t="s">
        <v>1601</v>
      </c>
    </row>
    <row r="499" spans="1:16" x14ac:dyDescent="0.35">
      <c r="A499" s="2">
        <v>498</v>
      </c>
      <c r="B499" s="495"/>
      <c r="C499" s="492"/>
      <c r="D499" s="16" t="s">
        <v>649</v>
      </c>
      <c r="E499" s="16"/>
      <c r="F499" s="3" t="s">
        <v>677</v>
      </c>
      <c r="G499" s="8">
        <v>13</v>
      </c>
      <c r="H499" s="6">
        <v>4</v>
      </c>
      <c r="I499" s="7" t="s">
        <v>350</v>
      </c>
      <c r="J499" s="7" t="s">
        <v>350</v>
      </c>
      <c r="L499" s="29" t="s">
        <v>1520</v>
      </c>
      <c r="P499" t="s">
        <v>1601</v>
      </c>
    </row>
    <row r="500" spans="1:16" x14ac:dyDescent="0.35">
      <c r="A500" s="2">
        <v>499</v>
      </c>
      <c r="B500" s="495"/>
      <c r="C500" s="492"/>
      <c r="D500" s="16" t="s">
        <v>650</v>
      </c>
      <c r="E500" s="16"/>
      <c r="F500" s="3" t="s">
        <v>651</v>
      </c>
      <c r="G500" s="8">
        <v>17</v>
      </c>
      <c r="H500" s="6">
        <v>4</v>
      </c>
      <c r="I500" s="7" t="s">
        <v>12</v>
      </c>
      <c r="J500" s="7" t="s">
        <v>97</v>
      </c>
      <c r="L500" s="51">
        <v>42146</v>
      </c>
      <c r="P500" t="s">
        <v>1601</v>
      </c>
    </row>
    <row r="501" spans="1:16" x14ac:dyDescent="0.35">
      <c r="A501" s="2">
        <v>500</v>
      </c>
      <c r="B501" s="495"/>
      <c r="C501" s="492"/>
      <c r="D501" s="16" t="s">
        <v>652</v>
      </c>
      <c r="E501" s="16"/>
      <c r="F501" s="3" t="s">
        <v>653</v>
      </c>
      <c r="G501" s="8">
        <v>15</v>
      </c>
      <c r="H501" s="6">
        <v>4</v>
      </c>
      <c r="I501" s="7" t="s">
        <v>12</v>
      </c>
      <c r="J501" s="18" t="s">
        <v>97</v>
      </c>
      <c r="L501" s="51">
        <v>42146</v>
      </c>
      <c r="P501" t="s">
        <v>1601</v>
      </c>
    </row>
    <row r="502" spans="1:16" x14ac:dyDescent="0.35">
      <c r="A502" s="2">
        <v>501</v>
      </c>
      <c r="B502" s="495"/>
      <c r="C502" s="492"/>
      <c r="D502" s="16" t="s">
        <v>654</v>
      </c>
      <c r="E502" s="16"/>
      <c r="F502" s="3" t="s">
        <v>1244</v>
      </c>
      <c r="G502" s="8">
        <v>12</v>
      </c>
      <c r="H502" s="6">
        <v>4</v>
      </c>
      <c r="I502" s="7" t="s">
        <v>12</v>
      </c>
      <c r="J502" s="7" t="s">
        <v>350</v>
      </c>
      <c r="L502" s="29" t="s">
        <v>1520</v>
      </c>
      <c r="P502" t="s">
        <v>1601</v>
      </c>
    </row>
    <row r="503" spans="1:16" ht="29" x14ac:dyDescent="0.35">
      <c r="A503" s="2">
        <v>502</v>
      </c>
      <c r="B503" s="495"/>
      <c r="C503" s="492"/>
      <c r="D503" s="18" t="s">
        <v>655</v>
      </c>
      <c r="E503" s="18"/>
      <c r="F503" s="7" t="s">
        <v>656</v>
      </c>
      <c r="G503" s="8">
        <v>22</v>
      </c>
      <c r="H503" s="6">
        <v>3</v>
      </c>
      <c r="I503" s="7" t="s">
        <v>350</v>
      </c>
      <c r="J503" s="7" t="s">
        <v>97</v>
      </c>
      <c r="L503" s="29" t="s">
        <v>1520</v>
      </c>
      <c r="P503" t="s">
        <v>1601</v>
      </c>
    </row>
    <row r="504" spans="1:16" x14ac:dyDescent="0.35">
      <c r="A504" s="2">
        <v>503</v>
      </c>
      <c r="B504" s="495"/>
      <c r="C504" s="492"/>
      <c r="D504" s="16" t="s">
        <v>657</v>
      </c>
      <c r="E504" s="16"/>
      <c r="F504" s="3" t="s">
        <v>658</v>
      </c>
      <c r="G504" s="8">
        <v>19</v>
      </c>
      <c r="H504" s="6">
        <v>4</v>
      </c>
      <c r="I504" s="7" t="s">
        <v>12</v>
      </c>
      <c r="J504" s="7" t="s">
        <v>97</v>
      </c>
      <c r="L504" s="51">
        <v>42146</v>
      </c>
      <c r="P504" t="s">
        <v>1601</v>
      </c>
    </row>
    <row r="505" spans="1:16" x14ac:dyDescent="0.35">
      <c r="A505" s="2">
        <v>504</v>
      </c>
      <c r="B505" s="495"/>
      <c r="C505" s="492"/>
      <c r="D505" s="16" t="s">
        <v>659</v>
      </c>
      <c r="E505" s="16"/>
      <c r="F505" s="3" t="s">
        <v>1245</v>
      </c>
      <c r="G505" s="8">
        <v>11</v>
      </c>
      <c r="H505" s="6">
        <v>4</v>
      </c>
      <c r="I505" s="7" t="s">
        <v>12</v>
      </c>
      <c r="J505" s="7" t="s">
        <v>97</v>
      </c>
      <c r="L505" s="51">
        <v>42209</v>
      </c>
      <c r="P505" t="s">
        <v>1601</v>
      </c>
    </row>
    <row r="506" spans="1:16" x14ac:dyDescent="0.35">
      <c r="A506" s="2">
        <v>505</v>
      </c>
      <c r="B506" s="495"/>
      <c r="C506" s="492"/>
      <c r="D506" s="16" t="s">
        <v>660</v>
      </c>
      <c r="E506" s="16"/>
      <c r="F506" s="3" t="s">
        <v>1246</v>
      </c>
      <c r="G506" s="8">
        <v>35</v>
      </c>
      <c r="H506" s="6">
        <v>5</v>
      </c>
      <c r="I506" s="7" t="s">
        <v>12</v>
      </c>
      <c r="J506" s="7" t="s">
        <v>97</v>
      </c>
      <c r="L506" s="51">
        <v>42146</v>
      </c>
      <c r="P506" t="s">
        <v>1601</v>
      </c>
    </row>
    <row r="507" spans="1:16" x14ac:dyDescent="0.35">
      <c r="A507" s="2">
        <v>506</v>
      </c>
      <c r="B507" s="495"/>
      <c r="C507" s="492"/>
      <c r="D507" s="16" t="s">
        <v>661</v>
      </c>
      <c r="E507" s="16"/>
      <c r="F507" s="3" t="s">
        <v>662</v>
      </c>
      <c r="G507" s="8">
        <v>33</v>
      </c>
      <c r="H507" s="6">
        <v>4</v>
      </c>
      <c r="I507" s="7" t="s">
        <v>12</v>
      </c>
      <c r="J507" s="7" t="s">
        <v>97</v>
      </c>
      <c r="L507" s="51">
        <v>42146</v>
      </c>
      <c r="P507" t="s">
        <v>1601</v>
      </c>
    </row>
    <row r="508" spans="1:16" x14ac:dyDescent="0.35">
      <c r="A508" s="2">
        <v>507</v>
      </c>
      <c r="B508" s="495"/>
      <c r="C508" s="492"/>
      <c r="D508" s="16" t="s">
        <v>663</v>
      </c>
      <c r="E508" s="16"/>
      <c r="F508" s="3" t="s">
        <v>664</v>
      </c>
      <c r="G508" s="8">
        <v>23</v>
      </c>
      <c r="H508" s="6">
        <v>4</v>
      </c>
      <c r="I508" s="7" t="s">
        <v>12</v>
      </c>
      <c r="J508" s="7" t="s">
        <v>97</v>
      </c>
      <c r="L508" s="51">
        <v>42146</v>
      </c>
      <c r="P508" t="s">
        <v>1601</v>
      </c>
    </row>
    <row r="509" spans="1:16" x14ac:dyDescent="0.35">
      <c r="A509" s="2">
        <v>508</v>
      </c>
      <c r="B509" s="495"/>
      <c r="C509" s="492"/>
      <c r="D509" s="16" t="s">
        <v>665</v>
      </c>
      <c r="E509" s="16"/>
      <c r="F509" s="3" t="s">
        <v>666</v>
      </c>
      <c r="G509" s="8">
        <v>17</v>
      </c>
      <c r="H509" s="6">
        <v>4</v>
      </c>
      <c r="I509" s="7" t="s">
        <v>12</v>
      </c>
      <c r="J509" s="7" t="s">
        <v>97</v>
      </c>
      <c r="L509" s="51">
        <v>42146</v>
      </c>
      <c r="P509" t="s">
        <v>1601</v>
      </c>
    </row>
    <row r="510" spans="1:16" x14ac:dyDescent="0.35">
      <c r="A510" s="2">
        <v>509</v>
      </c>
      <c r="B510" s="495"/>
      <c r="C510" s="492"/>
      <c r="D510" s="16" t="s">
        <v>667</v>
      </c>
      <c r="E510" s="16"/>
      <c r="F510" s="3" t="s">
        <v>1247</v>
      </c>
      <c r="G510" s="8">
        <v>15</v>
      </c>
      <c r="H510" s="6">
        <v>3</v>
      </c>
      <c r="I510" s="7" t="s">
        <v>12</v>
      </c>
      <c r="J510" s="7" t="s">
        <v>97</v>
      </c>
      <c r="L510" s="51">
        <v>42204</v>
      </c>
      <c r="P510" t="s">
        <v>1601</v>
      </c>
    </row>
    <row r="511" spans="1:16" x14ac:dyDescent="0.35">
      <c r="A511" s="2">
        <v>510</v>
      </c>
      <c r="B511" s="495"/>
      <c r="C511" s="492"/>
      <c r="D511" s="16" t="s">
        <v>668</v>
      </c>
      <c r="E511" s="16"/>
      <c r="F511" s="3" t="s">
        <v>1248</v>
      </c>
      <c r="G511" s="8">
        <v>7</v>
      </c>
      <c r="H511" s="6">
        <v>4</v>
      </c>
      <c r="I511" s="7" t="s">
        <v>12</v>
      </c>
      <c r="J511" s="7" t="s">
        <v>97</v>
      </c>
      <c r="L511" s="51">
        <v>42204</v>
      </c>
      <c r="P511" t="s">
        <v>1601</v>
      </c>
    </row>
    <row r="512" spans="1:16" x14ac:dyDescent="0.35">
      <c r="A512" s="2">
        <v>511</v>
      </c>
      <c r="B512" s="495"/>
      <c r="C512" s="492"/>
      <c r="D512" s="16" t="s">
        <v>669</v>
      </c>
      <c r="E512" s="16"/>
      <c r="F512" s="3" t="s">
        <v>670</v>
      </c>
      <c r="G512" s="8">
        <v>18</v>
      </c>
      <c r="H512" s="6">
        <v>4</v>
      </c>
      <c r="I512" s="7" t="s">
        <v>12</v>
      </c>
      <c r="J512" s="7" t="s">
        <v>97</v>
      </c>
      <c r="L512" s="51">
        <v>42146</v>
      </c>
      <c r="P512" t="s">
        <v>1601</v>
      </c>
    </row>
    <row r="513" spans="1:16" x14ac:dyDescent="0.35">
      <c r="A513" s="2">
        <v>512</v>
      </c>
      <c r="B513" s="495"/>
      <c r="C513" s="492"/>
      <c r="D513" s="16" t="s">
        <v>671</v>
      </c>
      <c r="E513" s="16"/>
      <c r="F513" s="3" t="s">
        <v>1249</v>
      </c>
      <c r="G513" s="8">
        <v>10</v>
      </c>
      <c r="H513" s="6">
        <v>4</v>
      </c>
      <c r="I513" s="7" t="s">
        <v>12</v>
      </c>
      <c r="J513" s="7" t="s">
        <v>97</v>
      </c>
      <c r="L513" s="51">
        <v>42204</v>
      </c>
      <c r="P513" t="s">
        <v>1601</v>
      </c>
    </row>
    <row r="514" spans="1:16" x14ac:dyDescent="0.35">
      <c r="A514" s="2">
        <v>513</v>
      </c>
      <c r="B514" s="495"/>
      <c r="C514" s="492"/>
      <c r="D514" s="16" t="s">
        <v>672</v>
      </c>
      <c r="E514" s="16"/>
      <c r="F514" s="3" t="s">
        <v>1250</v>
      </c>
      <c r="G514" s="8">
        <v>13</v>
      </c>
      <c r="H514" s="6">
        <v>4</v>
      </c>
      <c r="I514" s="7" t="s">
        <v>350</v>
      </c>
      <c r="J514" s="7" t="s">
        <v>350</v>
      </c>
      <c r="L514" s="29" t="s">
        <v>1520</v>
      </c>
      <c r="P514" t="s">
        <v>1601</v>
      </c>
    </row>
    <row r="515" spans="1:16" x14ac:dyDescent="0.35">
      <c r="A515" s="2">
        <v>514</v>
      </c>
      <c r="B515" s="495"/>
      <c r="C515" s="492"/>
      <c r="D515" s="16" t="s">
        <v>673</v>
      </c>
      <c r="E515" s="16"/>
      <c r="F515" s="3" t="s">
        <v>1251</v>
      </c>
      <c r="G515" s="8">
        <v>17</v>
      </c>
      <c r="H515" s="6">
        <v>4</v>
      </c>
      <c r="I515" s="7" t="s">
        <v>12</v>
      </c>
      <c r="J515" s="7" t="s">
        <v>97</v>
      </c>
      <c r="L515" s="51">
        <v>42146</v>
      </c>
      <c r="P515" t="s">
        <v>1601</v>
      </c>
    </row>
    <row r="516" spans="1:16" x14ac:dyDescent="0.35">
      <c r="A516" s="2">
        <v>515</v>
      </c>
      <c r="B516" s="495"/>
      <c r="C516" s="492"/>
      <c r="D516" s="16" t="s">
        <v>674</v>
      </c>
      <c r="E516" s="16"/>
      <c r="F516" s="3" t="s">
        <v>666</v>
      </c>
      <c r="G516" s="8">
        <v>16</v>
      </c>
      <c r="H516" s="6">
        <v>4</v>
      </c>
      <c r="I516" s="7" t="s">
        <v>350</v>
      </c>
      <c r="J516" s="7" t="s">
        <v>350</v>
      </c>
      <c r="L516" s="29" t="s">
        <v>1520</v>
      </c>
      <c r="P516" t="s">
        <v>1601</v>
      </c>
    </row>
    <row r="517" spans="1:16" x14ac:dyDescent="0.35">
      <c r="A517" s="2">
        <v>516</v>
      </c>
      <c r="B517" s="495"/>
      <c r="C517" s="492"/>
      <c r="D517" s="16" t="s">
        <v>675</v>
      </c>
      <c r="E517" s="16"/>
      <c r="F517" s="3" t="s">
        <v>1252</v>
      </c>
      <c r="G517" s="8">
        <v>7</v>
      </c>
      <c r="H517" s="6">
        <v>4</v>
      </c>
      <c r="I517" s="7" t="s">
        <v>12</v>
      </c>
      <c r="J517" s="7" t="s">
        <v>97</v>
      </c>
      <c r="L517" s="51">
        <v>42204</v>
      </c>
      <c r="P517" t="s">
        <v>1601</v>
      </c>
    </row>
    <row r="518" spans="1:16" x14ac:dyDescent="0.35">
      <c r="A518" s="2">
        <v>517</v>
      </c>
      <c r="B518" s="495"/>
      <c r="C518" s="492"/>
      <c r="D518" s="16" t="s">
        <v>676</v>
      </c>
      <c r="E518" s="16"/>
      <c r="F518" s="3" t="s">
        <v>677</v>
      </c>
      <c r="G518" s="8">
        <v>18</v>
      </c>
      <c r="H518" s="6">
        <v>4</v>
      </c>
      <c r="I518" s="7" t="s">
        <v>12</v>
      </c>
      <c r="J518" s="7" t="s">
        <v>97</v>
      </c>
      <c r="L518" s="51">
        <v>42146</v>
      </c>
      <c r="P518" t="s">
        <v>1601</v>
      </c>
    </row>
    <row r="519" spans="1:16" x14ac:dyDescent="0.35">
      <c r="A519" s="2">
        <v>518</v>
      </c>
      <c r="B519" s="495"/>
      <c r="C519" s="492"/>
      <c r="D519" s="16" t="s">
        <v>678</v>
      </c>
      <c r="E519" s="16"/>
      <c r="F519" s="3" t="s">
        <v>679</v>
      </c>
      <c r="G519" s="8">
        <v>14</v>
      </c>
      <c r="H519" s="6">
        <v>4</v>
      </c>
      <c r="I519" s="7" t="s">
        <v>12</v>
      </c>
      <c r="J519" s="7" t="s">
        <v>97</v>
      </c>
      <c r="L519" s="51">
        <v>42146</v>
      </c>
      <c r="P519" t="s">
        <v>1601</v>
      </c>
    </row>
    <row r="520" spans="1:16" x14ac:dyDescent="0.35">
      <c r="A520" s="2">
        <v>519</v>
      </c>
      <c r="B520" s="495"/>
      <c r="C520" s="492"/>
      <c r="D520" s="16" t="s">
        <v>680</v>
      </c>
      <c r="E520" s="16"/>
      <c r="F520" s="3" t="s">
        <v>681</v>
      </c>
      <c r="G520" s="8">
        <v>17</v>
      </c>
      <c r="H520" s="6">
        <v>4</v>
      </c>
      <c r="I520" s="7" t="s">
        <v>12</v>
      </c>
      <c r="J520" s="7" t="s">
        <v>97</v>
      </c>
      <c r="L520" s="51">
        <v>42146</v>
      </c>
      <c r="P520" t="s">
        <v>1601</v>
      </c>
    </row>
    <row r="521" spans="1:16" x14ac:dyDescent="0.35">
      <c r="A521" s="2">
        <v>520</v>
      </c>
      <c r="B521" s="495"/>
      <c r="C521" s="492"/>
      <c r="D521" s="16" t="s">
        <v>682</v>
      </c>
      <c r="E521" s="16"/>
      <c r="F521" s="3" t="s">
        <v>1253</v>
      </c>
      <c r="G521" s="8">
        <v>5</v>
      </c>
      <c r="H521" s="6">
        <v>4</v>
      </c>
      <c r="I521" s="7" t="s">
        <v>350</v>
      </c>
      <c r="J521" s="7" t="s">
        <v>97</v>
      </c>
      <c r="L521" s="51">
        <v>42204</v>
      </c>
      <c r="P521" t="s">
        <v>1601</v>
      </c>
    </row>
    <row r="522" spans="1:16" x14ac:dyDescent="0.35">
      <c r="A522" s="2">
        <v>521</v>
      </c>
      <c r="B522" s="495"/>
      <c r="C522" s="493"/>
      <c r="D522" s="16" t="s">
        <v>683</v>
      </c>
      <c r="E522" s="16"/>
      <c r="F522" s="3" t="s">
        <v>684</v>
      </c>
      <c r="G522" s="8">
        <v>13</v>
      </c>
      <c r="H522" s="6">
        <v>4</v>
      </c>
      <c r="I522" s="7" t="s">
        <v>12</v>
      </c>
      <c r="J522" s="7" t="s">
        <v>97</v>
      </c>
      <c r="L522" s="51">
        <v>42146</v>
      </c>
      <c r="P522" t="s">
        <v>1601</v>
      </c>
    </row>
    <row r="523" spans="1:16" x14ac:dyDescent="0.35">
      <c r="A523" s="2">
        <v>522</v>
      </c>
      <c r="B523" s="491" t="s">
        <v>1508</v>
      </c>
      <c r="C523" s="491" t="s">
        <v>1254</v>
      </c>
      <c r="D523" s="18" t="s">
        <v>685</v>
      </c>
      <c r="E523" s="18"/>
      <c r="F523" s="7" t="s">
        <v>686</v>
      </c>
      <c r="G523" s="3">
        <v>8</v>
      </c>
      <c r="H523" s="3">
        <v>7</v>
      </c>
      <c r="I523" s="7" t="s">
        <v>12</v>
      </c>
      <c r="J523" s="7" t="s">
        <v>97</v>
      </c>
      <c r="L523" s="51">
        <v>41820</v>
      </c>
      <c r="P523" t="s">
        <v>1601</v>
      </c>
    </row>
    <row r="524" spans="1:16" x14ac:dyDescent="0.35">
      <c r="A524" s="2">
        <v>523</v>
      </c>
      <c r="B524" s="492"/>
      <c r="C524" s="492"/>
      <c r="D524" s="18" t="s">
        <v>687</v>
      </c>
      <c r="E524" s="18"/>
      <c r="F524" s="7" t="s">
        <v>1255</v>
      </c>
      <c r="G524" s="3">
        <v>7</v>
      </c>
      <c r="H524" s="3">
        <v>7</v>
      </c>
      <c r="I524" s="7" t="s">
        <v>12</v>
      </c>
      <c r="J524" s="7" t="s">
        <v>97</v>
      </c>
      <c r="L524" s="51">
        <v>41820</v>
      </c>
      <c r="P524" t="s">
        <v>1601</v>
      </c>
    </row>
    <row r="525" spans="1:16" x14ac:dyDescent="0.35">
      <c r="A525" s="2">
        <v>524</v>
      </c>
      <c r="B525" s="492"/>
      <c r="C525" s="492"/>
      <c r="D525" s="18" t="s">
        <v>688</v>
      </c>
      <c r="E525" s="18"/>
      <c r="F525" s="7" t="s">
        <v>1256</v>
      </c>
      <c r="G525" s="3">
        <v>10</v>
      </c>
      <c r="H525" s="3">
        <v>7</v>
      </c>
      <c r="I525" s="7" t="s">
        <v>12</v>
      </c>
      <c r="J525" s="7" t="s">
        <v>97</v>
      </c>
      <c r="L525" s="51">
        <v>41820</v>
      </c>
      <c r="P525" t="s">
        <v>1601</v>
      </c>
    </row>
    <row r="526" spans="1:16" x14ac:dyDescent="0.35">
      <c r="A526" s="2">
        <v>525</v>
      </c>
      <c r="B526" s="492"/>
      <c r="C526" s="492"/>
      <c r="D526" s="18" t="s">
        <v>689</v>
      </c>
      <c r="E526" s="18"/>
      <c r="F526" s="7" t="s">
        <v>1257</v>
      </c>
      <c r="G526" s="3">
        <v>9</v>
      </c>
      <c r="H526" s="3">
        <v>5</v>
      </c>
      <c r="I526" s="7" t="s">
        <v>12</v>
      </c>
      <c r="J526" s="7" t="s">
        <v>97</v>
      </c>
      <c r="L526" s="51">
        <v>41820</v>
      </c>
      <c r="P526" t="s">
        <v>1601</v>
      </c>
    </row>
    <row r="527" spans="1:16" x14ac:dyDescent="0.35">
      <c r="A527" s="2">
        <v>526</v>
      </c>
      <c r="B527" s="492"/>
      <c r="C527" s="492"/>
      <c r="D527" s="18" t="s">
        <v>690</v>
      </c>
      <c r="E527" s="18"/>
      <c r="F527" s="7" t="s">
        <v>691</v>
      </c>
      <c r="G527" s="3">
        <v>6</v>
      </c>
      <c r="H527" s="3">
        <v>5</v>
      </c>
      <c r="I527" s="7" t="s">
        <v>12</v>
      </c>
      <c r="J527" s="7" t="s">
        <v>97</v>
      </c>
      <c r="L527" s="51">
        <v>41820</v>
      </c>
      <c r="P527" t="s">
        <v>1601</v>
      </c>
    </row>
    <row r="528" spans="1:16" x14ac:dyDescent="0.35">
      <c r="A528" s="2">
        <v>527</v>
      </c>
      <c r="B528" s="492"/>
      <c r="C528" s="492"/>
      <c r="D528" s="18" t="s">
        <v>692</v>
      </c>
      <c r="E528" s="18"/>
      <c r="F528" s="7" t="s">
        <v>1258</v>
      </c>
      <c r="G528" s="3">
        <v>7</v>
      </c>
      <c r="H528" s="3">
        <v>7</v>
      </c>
      <c r="I528" s="7" t="s">
        <v>12</v>
      </c>
      <c r="J528" s="7" t="s">
        <v>97</v>
      </c>
      <c r="L528" s="51">
        <v>41820</v>
      </c>
      <c r="P528" t="s">
        <v>1601</v>
      </c>
    </row>
    <row r="529" spans="1:16" x14ac:dyDescent="0.35">
      <c r="A529" s="2">
        <v>528</v>
      </c>
      <c r="B529" s="492"/>
      <c r="C529" s="492"/>
      <c r="D529" s="18" t="s">
        <v>693</v>
      </c>
      <c r="E529" s="18"/>
      <c r="F529" s="7" t="s">
        <v>1259</v>
      </c>
      <c r="G529" s="3">
        <v>6</v>
      </c>
      <c r="H529" s="3">
        <v>7</v>
      </c>
      <c r="I529" s="7" t="s">
        <v>12</v>
      </c>
      <c r="J529" s="7" t="s">
        <v>97</v>
      </c>
      <c r="L529" s="51">
        <v>41820</v>
      </c>
      <c r="P529" t="s">
        <v>1601</v>
      </c>
    </row>
    <row r="530" spans="1:16" x14ac:dyDescent="0.35">
      <c r="A530" s="2">
        <v>529</v>
      </c>
      <c r="B530" s="492"/>
      <c r="C530" s="492"/>
      <c r="D530" s="18" t="s">
        <v>694</v>
      </c>
      <c r="E530" s="18"/>
      <c r="F530" s="7" t="s">
        <v>695</v>
      </c>
      <c r="G530" s="3">
        <v>7</v>
      </c>
      <c r="H530" s="3">
        <v>7</v>
      </c>
      <c r="I530" s="7" t="s">
        <v>12</v>
      </c>
      <c r="J530" s="7" t="s">
        <v>97</v>
      </c>
      <c r="L530" s="51">
        <v>41820</v>
      </c>
      <c r="P530" t="s">
        <v>1601</v>
      </c>
    </row>
    <row r="531" spans="1:16" x14ac:dyDescent="0.35">
      <c r="A531" s="2">
        <v>530</v>
      </c>
      <c r="B531" s="492"/>
      <c r="C531" s="492"/>
      <c r="D531" s="18" t="s">
        <v>696</v>
      </c>
      <c r="E531" s="18"/>
      <c r="F531" s="7" t="s">
        <v>1260</v>
      </c>
      <c r="G531" s="3">
        <v>10</v>
      </c>
      <c r="H531" s="3">
        <v>7</v>
      </c>
      <c r="I531" s="7" t="s">
        <v>12</v>
      </c>
      <c r="J531" s="7" t="s">
        <v>97</v>
      </c>
      <c r="L531" s="51">
        <v>41820</v>
      </c>
      <c r="P531" t="s">
        <v>1601</v>
      </c>
    </row>
    <row r="532" spans="1:16" x14ac:dyDescent="0.35">
      <c r="A532" s="2">
        <v>531</v>
      </c>
      <c r="B532" s="492"/>
      <c r="C532" s="492"/>
      <c r="D532" s="18" t="s">
        <v>697</v>
      </c>
      <c r="E532" s="18"/>
      <c r="F532" s="7" t="s">
        <v>1261</v>
      </c>
      <c r="G532" s="3">
        <v>9</v>
      </c>
      <c r="H532" s="3">
        <v>7</v>
      </c>
      <c r="I532" s="7" t="s">
        <v>12</v>
      </c>
      <c r="J532" s="7" t="s">
        <v>97</v>
      </c>
      <c r="L532" s="51">
        <v>41820</v>
      </c>
      <c r="P532" t="s">
        <v>1601</v>
      </c>
    </row>
    <row r="533" spans="1:16" x14ac:dyDescent="0.35">
      <c r="A533" s="2">
        <v>532</v>
      </c>
      <c r="B533" s="492"/>
      <c r="C533" s="492"/>
      <c r="D533" s="18" t="s">
        <v>698</v>
      </c>
      <c r="E533" s="18"/>
      <c r="F533" s="7" t="s">
        <v>1262</v>
      </c>
      <c r="G533" s="3">
        <v>8</v>
      </c>
      <c r="H533" s="3">
        <v>7</v>
      </c>
      <c r="I533" s="7" t="s">
        <v>12</v>
      </c>
      <c r="J533" s="7" t="s">
        <v>97</v>
      </c>
      <c r="L533" s="51">
        <v>41820</v>
      </c>
      <c r="P533" t="s">
        <v>1601</v>
      </c>
    </row>
    <row r="534" spans="1:16" x14ac:dyDescent="0.35">
      <c r="A534" s="2">
        <v>533</v>
      </c>
      <c r="B534" s="492"/>
      <c r="C534" s="492"/>
      <c r="D534" s="18" t="s">
        <v>699</v>
      </c>
      <c r="E534" s="18"/>
      <c r="F534" s="7" t="s">
        <v>1263</v>
      </c>
      <c r="G534" s="3">
        <v>6</v>
      </c>
      <c r="H534" s="3">
        <v>5</v>
      </c>
      <c r="I534" s="7" t="s">
        <v>12</v>
      </c>
      <c r="J534" s="7" t="s">
        <v>97</v>
      </c>
      <c r="L534" s="51">
        <v>41820</v>
      </c>
      <c r="P534" t="s">
        <v>1601</v>
      </c>
    </row>
    <row r="535" spans="1:16" x14ac:dyDescent="0.35">
      <c r="A535" s="2">
        <v>534</v>
      </c>
      <c r="B535" s="492"/>
      <c r="C535" s="492"/>
      <c r="D535" s="18" t="s">
        <v>700</v>
      </c>
      <c r="E535" s="18"/>
      <c r="F535" s="7" t="s">
        <v>1264</v>
      </c>
      <c r="G535" s="3">
        <v>11</v>
      </c>
      <c r="H535" s="3">
        <v>7</v>
      </c>
      <c r="I535" s="7" t="s">
        <v>12</v>
      </c>
      <c r="J535" s="7" t="s">
        <v>97</v>
      </c>
      <c r="L535" s="51">
        <v>41820</v>
      </c>
      <c r="P535" t="s">
        <v>1601</v>
      </c>
    </row>
    <row r="536" spans="1:16" x14ac:dyDescent="0.35">
      <c r="A536" s="2">
        <v>535</v>
      </c>
      <c r="B536" s="492"/>
      <c r="C536" s="492"/>
      <c r="D536" s="18" t="s">
        <v>701</v>
      </c>
      <c r="E536" s="18"/>
      <c r="F536" s="7" t="s">
        <v>702</v>
      </c>
      <c r="G536" s="3">
        <v>12</v>
      </c>
      <c r="H536" s="3">
        <v>7</v>
      </c>
      <c r="I536" s="7" t="s">
        <v>12</v>
      </c>
      <c r="J536" s="7" t="s">
        <v>97</v>
      </c>
      <c r="L536" s="51">
        <v>41820</v>
      </c>
      <c r="P536" t="s">
        <v>1601</v>
      </c>
    </row>
    <row r="537" spans="1:16" x14ac:dyDescent="0.35">
      <c r="A537" s="2">
        <v>536</v>
      </c>
      <c r="B537" s="492"/>
      <c r="C537" s="492"/>
      <c r="D537" s="18" t="s">
        <v>703</v>
      </c>
      <c r="E537" s="18"/>
      <c r="F537" s="7" t="s">
        <v>1265</v>
      </c>
      <c r="G537" s="3">
        <v>6</v>
      </c>
      <c r="H537" s="3">
        <v>7</v>
      </c>
      <c r="I537" s="7" t="s">
        <v>12</v>
      </c>
      <c r="J537" s="7" t="s">
        <v>97</v>
      </c>
      <c r="L537" s="51">
        <v>41820</v>
      </c>
      <c r="P537" t="s">
        <v>1601</v>
      </c>
    </row>
    <row r="538" spans="1:16" x14ac:dyDescent="0.35">
      <c r="A538" s="2">
        <v>537</v>
      </c>
      <c r="B538" s="492"/>
      <c r="C538" s="493"/>
      <c r="D538" s="18" t="s">
        <v>704</v>
      </c>
      <c r="E538" s="18"/>
      <c r="F538" s="7" t="s">
        <v>1266</v>
      </c>
      <c r="G538" s="3">
        <v>6</v>
      </c>
      <c r="H538" s="3">
        <v>7</v>
      </c>
      <c r="I538" s="7" t="s">
        <v>12</v>
      </c>
      <c r="J538" s="7" t="s">
        <v>97</v>
      </c>
      <c r="L538" s="51">
        <v>41820</v>
      </c>
      <c r="P538" t="s">
        <v>1601</v>
      </c>
    </row>
    <row r="539" spans="1:16" x14ac:dyDescent="0.35">
      <c r="A539" s="2">
        <v>538</v>
      </c>
      <c r="B539" s="492"/>
      <c r="C539" s="491" t="s">
        <v>1267</v>
      </c>
      <c r="D539" s="18" t="s">
        <v>705</v>
      </c>
      <c r="E539" s="18"/>
      <c r="F539" s="7" t="s">
        <v>706</v>
      </c>
      <c r="G539" s="3">
        <v>6</v>
      </c>
      <c r="H539" s="3">
        <v>5</v>
      </c>
      <c r="I539" s="7" t="s">
        <v>12</v>
      </c>
      <c r="J539" s="7" t="s">
        <v>97</v>
      </c>
      <c r="L539" s="51">
        <v>41820</v>
      </c>
      <c r="P539" t="s">
        <v>1601</v>
      </c>
    </row>
    <row r="540" spans="1:16" x14ac:dyDescent="0.35">
      <c r="A540" s="2">
        <v>539</v>
      </c>
      <c r="B540" s="492"/>
      <c r="C540" s="492"/>
      <c r="D540" s="18" t="s">
        <v>707</v>
      </c>
      <c r="E540" s="18"/>
      <c r="F540" s="7" t="s">
        <v>708</v>
      </c>
      <c r="G540" s="3">
        <v>7</v>
      </c>
      <c r="H540" s="3">
        <v>5</v>
      </c>
      <c r="I540" s="7" t="s">
        <v>12</v>
      </c>
      <c r="J540" s="7" t="s">
        <v>97</v>
      </c>
      <c r="L540" s="51">
        <v>41820</v>
      </c>
      <c r="P540" t="s">
        <v>1601</v>
      </c>
    </row>
    <row r="541" spans="1:16" x14ac:dyDescent="0.35">
      <c r="A541" s="2">
        <v>540</v>
      </c>
      <c r="B541" s="492"/>
      <c r="C541" s="492"/>
      <c r="D541" s="18" t="s">
        <v>507</v>
      </c>
      <c r="E541" s="18"/>
      <c r="F541" s="7" t="s">
        <v>1269</v>
      </c>
      <c r="G541" s="3">
        <v>7</v>
      </c>
      <c r="H541" s="3">
        <v>7</v>
      </c>
      <c r="I541" s="7" t="s">
        <v>12</v>
      </c>
      <c r="J541" s="7" t="s">
        <v>97</v>
      </c>
      <c r="L541" s="51">
        <v>41820</v>
      </c>
      <c r="P541" t="s">
        <v>1601</v>
      </c>
    </row>
    <row r="542" spans="1:16" x14ac:dyDescent="0.35">
      <c r="A542" s="2">
        <v>541</v>
      </c>
      <c r="B542" s="492"/>
      <c r="C542" s="492"/>
      <c r="D542" s="18" t="s">
        <v>709</v>
      </c>
      <c r="E542" s="18"/>
      <c r="F542" s="7" t="s">
        <v>1268</v>
      </c>
      <c r="G542" s="3">
        <v>7</v>
      </c>
      <c r="H542" s="3">
        <v>7</v>
      </c>
      <c r="I542" s="7" t="s">
        <v>12</v>
      </c>
      <c r="J542" s="7" t="s">
        <v>97</v>
      </c>
      <c r="L542" s="51">
        <v>41820</v>
      </c>
      <c r="P542" t="s">
        <v>1601</v>
      </c>
    </row>
    <row r="543" spans="1:16" x14ac:dyDescent="0.35">
      <c r="A543" s="2">
        <v>542</v>
      </c>
      <c r="B543" s="492"/>
      <c r="C543" s="492"/>
      <c r="D543" s="18" t="s">
        <v>710</v>
      </c>
      <c r="E543" s="18"/>
      <c r="F543" s="7" t="s">
        <v>1270</v>
      </c>
      <c r="G543" s="3">
        <v>7</v>
      </c>
      <c r="H543" s="3">
        <v>7</v>
      </c>
      <c r="I543" s="7" t="s">
        <v>12</v>
      </c>
      <c r="J543" s="7" t="s">
        <v>97</v>
      </c>
      <c r="L543" s="51">
        <v>41820</v>
      </c>
      <c r="P543" t="s">
        <v>1601</v>
      </c>
    </row>
    <row r="544" spans="1:16" x14ac:dyDescent="0.35">
      <c r="A544" s="2">
        <v>543</v>
      </c>
      <c r="B544" s="492"/>
      <c r="C544" s="492"/>
      <c r="D544" s="18" t="s">
        <v>711</v>
      </c>
      <c r="E544" s="18"/>
      <c r="F544" s="7" t="s">
        <v>1271</v>
      </c>
      <c r="G544" s="3">
        <v>7</v>
      </c>
      <c r="H544" s="3">
        <v>7</v>
      </c>
      <c r="I544" s="7" t="s">
        <v>12</v>
      </c>
      <c r="J544" s="7" t="s">
        <v>97</v>
      </c>
      <c r="L544" s="51">
        <v>41820</v>
      </c>
      <c r="P544" t="s">
        <v>1601</v>
      </c>
    </row>
    <row r="545" spans="1:16" x14ac:dyDescent="0.35">
      <c r="A545" s="2">
        <v>544</v>
      </c>
      <c r="B545" s="492"/>
      <c r="C545" s="492"/>
      <c r="D545" s="18" t="s">
        <v>712</v>
      </c>
      <c r="E545" s="18"/>
      <c r="F545" s="7" t="s">
        <v>1272</v>
      </c>
      <c r="G545" s="3">
        <v>6</v>
      </c>
      <c r="H545" s="3">
        <v>7</v>
      </c>
      <c r="I545" s="7" t="s">
        <v>12</v>
      </c>
      <c r="J545" s="7" t="s">
        <v>97</v>
      </c>
      <c r="L545" s="51">
        <v>41820</v>
      </c>
      <c r="P545" t="s">
        <v>1601</v>
      </c>
    </row>
    <row r="546" spans="1:16" x14ac:dyDescent="0.35">
      <c r="A546" s="2">
        <v>545</v>
      </c>
      <c r="B546" s="492"/>
      <c r="C546" s="492"/>
      <c r="D546" s="18" t="s">
        <v>713</v>
      </c>
      <c r="E546" s="18"/>
      <c r="F546" s="7" t="s">
        <v>1273</v>
      </c>
      <c r="G546" s="3">
        <v>11</v>
      </c>
      <c r="H546" s="3">
        <v>7</v>
      </c>
      <c r="I546" s="7" t="s">
        <v>12</v>
      </c>
      <c r="J546" s="7" t="s">
        <v>97</v>
      </c>
      <c r="L546" s="51">
        <v>41820</v>
      </c>
      <c r="P546" t="s">
        <v>1601</v>
      </c>
    </row>
    <row r="547" spans="1:16" x14ac:dyDescent="0.35">
      <c r="A547" s="2">
        <v>546</v>
      </c>
      <c r="B547" s="492"/>
      <c r="C547" s="492"/>
      <c r="D547" s="18" t="s">
        <v>714</v>
      </c>
      <c r="E547" s="18"/>
      <c r="F547" s="7" t="s">
        <v>1274</v>
      </c>
      <c r="G547" s="3">
        <v>7</v>
      </c>
      <c r="H547" s="3">
        <v>8</v>
      </c>
      <c r="I547" s="7" t="s">
        <v>12</v>
      </c>
      <c r="J547" s="7" t="s">
        <v>97</v>
      </c>
      <c r="L547" s="51">
        <v>41820</v>
      </c>
      <c r="P547" t="s">
        <v>1601</v>
      </c>
    </row>
    <row r="548" spans="1:16" x14ac:dyDescent="0.35">
      <c r="A548" s="2">
        <v>547</v>
      </c>
      <c r="B548" s="492"/>
      <c r="C548" s="492"/>
      <c r="D548" s="18" t="s">
        <v>715</v>
      </c>
      <c r="E548" s="18"/>
      <c r="F548" s="7" t="s">
        <v>716</v>
      </c>
      <c r="G548" s="3">
        <v>7</v>
      </c>
      <c r="H548" s="3">
        <v>7</v>
      </c>
      <c r="I548" s="7" t="s">
        <v>12</v>
      </c>
      <c r="J548" s="7" t="s">
        <v>97</v>
      </c>
      <c r="L548" s="51">
        <v>41820</v>
      </c>
      <c r="P548" t="s">
        <v>1601</v>
      </c>
    </row>
    <row r="549" spans="1:16" x14ac:dyDescent="0.35">
      <c r="A549" s="2">
        <v>548</v>
      </c>
      <c r="B549" s="492"/>
      <c r="C549" s="492"/>
      <c r="D549" s="18" t="s">
        <v>482</v>
      </c>
      <c r="E549" s="18"/>
      <c r="F549" s="7" t="s">
        <v>1275</v>
      </c>
      <c r="G549" s="3">
        <v>7</v>
      </c>
      <c r="H549" s="3">
        <v>7</v>
      </c>
      <c r="I549" s="7" t="s">
        <v>12</v>
      </c>
      <c r="J549" s="7" t="s">
        <v>97</v>
      </c>
      <c r="L549" s="51">
        <v>41820</v>
      </c>
      <c r="P549" t="s">
        <v>1601</v>
      </c>
    </row>
    <row r="550" spans="1:16" x14ac:dyDescent="0.35">
      <c r="A550" s="2">
        <v>549</v>
      </c>
      <c r="B550" s="492"/>
      <c r="C550" s="492"/>
      <c r="D550" s="18" t="s">
        <v>717</v>
      </c>
      <c r="E550" s="18"/>
      <c r="F550" s="7" t="s">
        <v>1276</v>
      </c>
      <c r="G550" s="3">
        <v>7</v>
      </c>
      <c r="H550" s="3">
        <v>8</v>
      </c>
      <c r="I550" s="7" t="s">
        <v>12</v>
      </c>
      <c r="J550" s="7" t="s">
        <v>97</v>
      </c>
      <c r="L550" s="51">
        <v>41820</v>
      </c>
      <c r="P550" t="s">
        <v>1601</v>
      </c>
    </row>
    <row r="551" spans="1:16" x14ac:dyDescent="0.35">
      <c r="A551" s="2">
        <v>550</v>
      </c>
      <c r="B551" s="492"/>
      <c r="C551" s="492"/>
      <c r="D551" s="18" t="s">
        <v>718</v>
      </c>
      <c r="E551" s="18"/>
      <c r="F551" s="7" t="s">
        <v>719</v>
      </c>
      <c r="G551" s="3">
        <v>8</v>
      </c>
      <c r="H551" s="3">
        <v>7</v>
      </c>
      <c r="I551" s="7" t="s">
        <v>12</v>
      </c>
      <c r="J551" s="7" t="s">
        <v>97</v>
      </c>
      <c r="L551" s="51">
        <v>41820</v>
      </c>
      <c r="P551" t="s">
        <v>1601</v>
      </c>
    </row>
    <row r="552" spans="1:16" x14ac:dyDescent="0.35">
      <c r="A552" s="2">
        <v>551</v>
      </c>
      <c r="B552" s="492"/>
      <c r="C552" s="492"/>
      <c r="D552" s="18" t="s">
        <v>720</v>
      </c>
      <c r="E552" s="18"/>
      <c r="F552" s="7" t="s">
        <v>1277</v>
      </c>
      <c r="G552" s="3">
        <v>10</v>
      </c>
      <c r="H552" s="3">
        <v>7</v>
      </c>
      <c r="I552" s="7" t="s">
        <v>12</v>
      </c>
      <c r="J552" s="7" t="s">
        <v>97</v>
      </c>
      <c r="L552" s="51">
        <v>41820</v>
      </c>
      <c r="P552" t="s">
        <v>1601</v>
      </c>
    </row>
    <row r="553" spans="1:16" x14ac:dyDescent="0.35">
      <c r="A553" s="2">
        <v>552</v>
      </c>
      <c r="B553" s="492"/>
      <c r="C553" s="492"/>
      <c r="D553" s="18" t="s">
        <v>721</v>
      </c>
      <c r="E553" s="18"/>
      <c r="F553" s="7" t="s">
        <v>1278</v>
      </c>
      <c r="G553" s="3">
        <v>7</v>
      </c>
      <c r="H553" s="3">
        <v>7</v>
      </c>
      <c r="I553" s="7" t="s">
        <v>12</v>
      </c>
      <c r="J553" s="7" t="s">
        <v>97</v>
      </c>
      <c r="L553" s="51">
        <v>41820</v>
      </c>
      <c r="P553" t="s">
        <v>1601</v>
      </c>
    </row>
    <row r="554" spans="1:16" x14ac:dyDescent="0.35">
      <c r="A554" s="2">
        <v>553</v>
      </c>
      <c r="B554" s="492"/>
      <c r="C554" s="493"/>
      <c r="D554" s="18" t="s">
        <v>722</v>
      </c>
      <c r="E554" s="18"/>
      <c r="F554" s="7" t="s">
        <v>1281</v>
      </c>
      <c r="G554" s="3">
        <v>9</v>
      </c>
      <c r="H554" s="3">
        <v>7</v>
      </c>
      <c r="I554" s="7" t="s">
        <v>12</v>
      </c>
      <c r="J554" s="7" t="s">
        <v>97</v>
      </c>
      <c r="L554" s="51">
        <v>41820</v>
      </c>
      <c r="P554" t="s">
        <v>1601</v>
      </c>
    </row>
    <row r="555" spans="1:16" x14ac:dyDescent="0.35">
      <c r="A555" s="2">
        <v>554</v>
      </c>
      <c r="B555" s="492"/>
      <c r="C555" s="491" t="s">
        <v>1279</v>
      </c>
      <c r="D555" s="18" t="s">
        <v>723</v>
      </c>
      <c r="E555" s="18"/>
      <c r="F555" s="7" t="s">
        <v>1280</v>
      </c>
      <c r="G555" s="3">
        <v>8</v>
      </c>
      <c r="H555" s="3">
        <v>7</v>
      </c>
      <c r="I555" s="7" t="s">
        <v>12</v>
      </c>
      <c r="J555" s="7" t="s">
        <v>97</v>
      </c>
      <c r="L555" s="51">
        <v>41820</v>
      </c>
      <c r="P555" t="s">
        <v>1601</v>
      </c>
    </row>
    <row r="556" spans="1:16" x14ac:dyDescent="0.35">
      <c r="A556" s="2">
        <v>555</v>
      </c>
      <c r="B556" s="492"/>
      <c r="C556" s="492"/>
      <c r="D556" s="18" t="s">
        <v>724</v>
      </c>
      <c r="E556" s="18"/>
      <c r="F556" s="7" t="s">
        <v>1282</v>
      </c>
      <c r="G556" s="3">
        <v>6</v>
      </c>
      <c r="H556" s="3">
        <v>7</v>
      </c>
      <c r="I556" s="7" t="s">
        <v>12</v>
      </c>
      <c r="J556" s="7" t="s">
        <v>97</v>
      </c>
      <c r="L556" s="51">
        <v>41820</v>
      </c>
      <c r="P556" t="s">
        <v>1601</v>
      </c>
    </row>
    <row r="557" spans="1:16" x14ac:dyDescent="0.35">
      <c r="A557" s="2">
        <v>556</v>
      </c>
      <c r="B557" s="492"/>
      <c r="C557" s="492"/>
      <c r="D557" s="18" t="s">
        <v>725</v>
      </c>
      <c r="E557" s="18"/>
      <c r="F557" s="7" t="s">
        <v>1283</v>
      </c>
      <c r="G557" s="3">
        <v>9</v>
      </c>
      <c r="H557" s="3">
        <v>7</v>
      </c>
      <c r="I557" s="7" t="s">
        <v>12</v>
      </c>
      <c r="J557" s="7" t="s">
        <v>97</v>
      </c>
      <c r="L557" s="51">
        <v>41820</v>
      </c>
      <c r="P557" t="s">
        <v>1601</v>
      </c>
    </row>
    <row r="558" spans="1:16" x14ac:dyDescent="0.35">
      <c r="A558" s="2">
        <v>557</v>
      </c>
      <c r="B558" s="492"/>
      <c r="C558" s="492"/>
      <c r="D558" s="18" t="s">
        <v>726</v>
      </c>
      <c r="E558" s="18"/>
      <c r="F558" s="7" t="s">
        <v>727</v>
      </c>
      <c r="G558" s="3">
        <v>7</v>
      </c>
      <c r="H558" s="3">
        <v>5</v>
      </c>
      <c r="I558" s="7" t="s">
        <v>12</v>
      </c>
      <c r="J558" s="7" t="s">
        <v>97</v>
      </c>
      <c r="L558" s="51">
        <v>41820</v>
      </c>
      <c r="P558" t="s">
        <v>1601</v>
      </c>
    </row>
    <row r="559" spans="1:16" x14ac:dyDescent="0.35">
      <c r="A559" s="2">
        <v>558</v>
      </c>
      <c r="B559" s="492"/>
      <c r="C559" s="492"/>
      <c r="D559" s="18" t="s">
        <v>712</v>
      </c>
      <c r="E559" s="18"/>
      <c r="F559" s="7" t="s">
        <v>728</v>
      </c>
      <c r="G559" s="3">
        <v>5</v>
      </c>
      <c r="H559" s="3">
        <v>7</v>
      </c>
      <c r="I559" s="7" t="s">
        <v>12</v>
      </c>
      <c r="J559" s="7" t="s">
        <v>97</v>
      </c>
      <c r="L559" s="51">
        <v>41820</v>
      </c>
      <c r="P559" t="s">
        <v>1601</v>
      </c>
    </row>
    <row r="560" spans="1:16" x14ac:dyDescent="0.35">
      <c r="A560" s="2">
        <v>559</v>
      </c>
      <c r="B560" s="492"/>
      <c r="C560" s="492"/>
      <c r="D560" s="18" t="s">
        <v>729</v>
      </c>
      <c r="E560" s="18"/>
      <c r="F560" s="7" t="s">
        <v>730</v>
      </c>
      <c r="G560" s="3">
        <v>8</v>
      </c>
      <c r="H560" s="3">
        <v>5</v>
      </c>
      <c r="I560" s="7" t="s">
        <v>12</v>
      </c>
      <c r="J560" s="7" t="s">
        <v>97</v>
      </c>
      <c r="L560" s="51">
        <v>41820</v>
      </c>
      <c r="P560" t="s">
        <v>1601</v>
      </c>
    </row>
    <row r="561" spans="1:16" x14ac:dyDescent="0.35">
      <c r="A561" s="2">
        <v>560</v>
      </c>
      <c r="B561" s="492"/>
      <c r="C561" s="492"/>
      <c r="D561" s="18" t="s">
        <v>731</v>
      </c>
      <c r="E561" s="18"/>
      <c r="F561" s="7" t="s">
        <v>732</v>
      </c>
      <c r="G561" s="3">
        <v>6</v>
      </c>
      <c r="H561" s="3">
        <v>7</v>
      </c>
      <c r="I561" s="7" t="s">
        <v>12</v>
      </c>
      <c r="J561" s="7" t="s">
        <v>97</v>
      </c>
      <c r="L561" s="51">
        <v>41820</v>
      </c>
      <c r="P561" t="s">
        <v>1601</v>
      </c>
    </row>
    <row r="562" spans="1:16" x14ac:dyDescent="0.35">
      <c r="A562" s="2">
        <v>561</v>
      </c>
      <c r="B562" s="492"/>
      <c r="C562" s="492"/>
      <c r="D562" s="18" t="s">
        <v>733</v>
      </c>
      <c r="E562" s="18"/>
      <c r="F562" s="7" t="s">
        <v>1284</v>
      </c>
      <c r="G562" s="3">
        <v>6</v>
      </c>
      <c r="H562" s="3">
        <v>7</v>
      </c>
      <c r="I562" s="7" t="s">
        <v>12</v>
      </c>
      <c r="J562" s="7" t="s">
        <v>97</v>
      </c>
      <c r="L562" s="51">
        <v>41820</v>
      </c>
      <c r="P562" t="s">
        <v>1601</v>
      </c>
    </row>
    <row r="563" spans="1:16" x14ac:dyDescent="0.35">
      <c r="A563" s="2">
        <v>562</v>
      </c>
      <c r="B563" s="492"/>
      <c r="C563" s="492"/>
      <c r="D563" s="18" t="s">
        <v>734</v>
      </c>
      <c r="E563" s="18"/>
      <c r="F563" s="7" t="s">
        <v>1285</v>
      </c>
      <c r="G563" s="3">
        <v>7</v>
      </c>
      <c r="H563" s="3">
        <v>5</v>
      </c>
      <c r="I563" s="7" t="s">
        <v>12</v>
      </c>
      <c r="J563" s="7" t="s">
        <v>97</v>
      </c>
      <c r="L563" s="51">
        <v>41820</v>
      </c>
      <c r="P563" t="s">
        <v>1601</v>
      </c>
    </row>
    <row r="564" spans="1:16" x14ac:dyDescent="0.35">
      <c r="A564" s="2">
        <v>563</v>
      </c>
      <c r="B564" s="492"/>
      <c r="C564" s="492"/>
      <c r="D564" s="18" t="s">
        <v>735</v>
      </c>
      <c r="E564" s="18"/>
      <c r="F564" s="7" t="s">
        <v>1286</v>
      </c>
      <c r="G564" s="3">
        <v>6</v>
      </c>
      <c r="H564" s="3">
        <v>7</v>
      </c>
      <c r="I564" s="7" t="s">
        <v>12</v>
      </c>
      <c r="J564" s="7" t="s">
        <v>97</v>
      </c>
      <c r="L564" s="51">
        <v>41820</v>
      </c>
      <c r="P564" t="s">
        <v>1601</v>
      </c>
    </row>
    <row r="565" spans="1:16" x14ac:dyDescent="0.35">
      <c r="A565" s="2">
        <v>564</v>
      </c>
      <c r="B565" s="492"/>
      <c r="C565" s="492"/>
      <c r="D565" s="18" t="s">
        <v>736</v>
      </c>
      <c r="E565" s="18"/>
      <c r="F565" s="7" t="s">
        <v>1287</v>
      </c>
      <c r="G565" s="3">
        <v>10</v>
      </c>
      <c r="H565" s="3">
        <v>7</v>
      </c>
      <c r="I565" s="7" t="s">
        <v>12</v>
      </c>
      <c r="J565" s="7" t="s">
        <v>97</v>
      </c>
      <c r="L565" s="51">
        <v>41820</v>
      </c>
      <c r="P565" t="s">
        <v>1601</v>
      </c>
    </row>
    <row r="566" spans="1:16" x14ac:dyDescent="0.35">
      <c r="A566" s="2">
        <v>565</v>
      </c>
      <c r="B566" s="492"/>
      <c r="C566" s="492"/>
      <c r="D566" s="18" t="s">
        <v>737</v>
      </c>
      <c r="E566" s="18"/>
      <c r="F566" s="7" t="s">
        <v>1288</v>
      </c>
      <c r="G566" s="3">
        <v>10</v>
      </c>
      <c r="H566" s="3">
        <v>7</v>
      </c>
      <c r="I566" s="7" t="s">
        <v>12</v>
      </c>
      <c r="J566" s="7" t="s">
        <v>97</v>
      </c>
      <c r="L566" s="51">
        <v>41820</v>
      </c>
      <c r="P566" t="s">
        <v>1601</v>
      </c>
    </row>
    <row r="567" spans="1:16" x14ac:dyDescent="0.35">
      <c r="A567" s="2">
        <v>566</v>
      </c>
      <c r="B567" s="492"/>
      <c r="C567" s="492"/>
      <c r="D567" s="18" t="s">
        <v>738</v>
      </c>
      <c r="E567" s="18"/>
      <c r="F567" s="7" t="s">
        <v>1289</v>
      </c>
      <c r="G567" s="3">
        <v>7</v>
      </c>
      <c r="H567" s="3">
        <v>7</v>
      </c>
      <c r="I567" s="7" t="s">
        <v>12</v>
      </c>
      <c r="J567" s="7" t="s">
        <v>97</v>
      </c>
      <c r="L567" s="51">
        <v>41820</v>
      </c>
      <c r="P567" t="s">
        <v>1601</v>
      </c>
    </row>
    <row r="568" spans="1:16" x14ac:dyDescent="0.35">
      <c r="A568" s="2">
        <v>567</v>
      </c>
      <c r="B568" s="492"/>
      <c r="C568" s="492"/>
      <c r="D568" s="18" t="s">
        <v>720</v>
      </c>
      <c r="E568" s="18"/>
      <c r="F568" s="7" t="s">
        <v>1290</v>
      </c>
      <c r="G568" s="3">
        <v>6</v>
      </c>
      <c r="H568" s="3">
        <v>5</v>
      </c>
      <c r="I568" s="7" t="s">
        <v>12</v>
      </c>
      <c r="J568" s="7" t="s">
        <v>97</v>
      </c>
      <c r="L568" s="51">
        <v>41820</v>
      </c>
      <c r="P568" t="s">
        <v>1601</v>
      </c>
    </row>
    <row r="569" spans="1:16" x14ac:dyDescent="0.35">
      <c r="A569" s="2">
        <v>568</v>
      </c>
      <c r="B569" s="492"/>
      <c r="C569" s="492"/>
      <c r="D569" s="18" t="s">
        <v>739</v>
      </c>
      <c r="E569" s="18"/>
      <c r="F569" s="7" t="s">
        <v>740</v>
      </c>
      <c r="G569" s="3">
        <v>8</v>
      </c>
      <c r="H569" s="3">
        <v>5</v>
      </c>
      <c r="I569" s="7" t="s">
        <v>12</v>
      </c>
      <c r="J569" s="7" t="s">
        <v>97</v>
      </c>
      <c r="L569" s="51">
        <v>41820</v>
      </c>
      <c r="P569" t="s">
        <v>1601</v>
      </c>
    </row>
    <row r="570" spans="1:16" x14ac:dyDescent="0.35">
      <c r="A570" s="2">
        <v>569</v>
      </c>
      <c r="B570" s="492"/>
      <c r="C570" s="492"/>
      <c r="D570" s="18" t="s">
        <v>741</v>
      </c>
      <c r="E570" s="18"/>
      <c r="F570" s="7" t="s">
        <v>1291</v>
      </c>
      <c r="G570" s="3">
        <v>8</v>
      </c>
      <c r="H570" s="3">
        <v>7</v>
      </c>
      <c r="I570" s="7" t="s">
        <v>12</v>
      </c>
      <c r="J570" s="7" t="s">
        <v>97</v>
      </c>
      <c r="L570" s="51">
        <v>41820</v>
      </c>
      <c r="P570" t="s">
        <v>1601</v>
      </c>
    </row>
    <row r="571" spans="1:16" x14ac:dyDescent="0.35">
      <c r="A571" s="2">
        <v>570</v>
      </c>
      <c r="B571" s="492"/>
      <c r="C571" s="493"/>
      <c r="D571" s="16" t="s">
        <v>742</v>
      </c>
      <c r="E571" s="16"/>
      <c r="F571" s="3" t="s">
        <v>743</v>
      </c>
      <c r="G571" s="3">
        <v>7</v>
      </c>
      <c r="H571" s="3">
        <v>5</v>
      </c>
      <c r="I571" s="7" t="s">
        <v>12</v>
      </c>
      <c r="J571" s="7" t="s">
        <v>97</v>
      </c>
      <c r="L571" s="51">
        <v>41820</v>
      </c>
      <c r="P571" t="s">
        <v>1601</v>
      </c>
    </row>
    <row r="572" spans="1:16" x14ac:dyDescent="0.35">
      <c r="A572" s="2">
        <v>571</v>
      </c>
      <c r="B572" s="492"/>
      <c r="C572" s="491" t="s">
        <v>1292</v>
      </c>
      <c r="D572" s="18" t="s">
        <v>744</v>
      </c>
      <c r="E572" s="18"/>
      <c r="F572" s="7" t="s">
        <v>1293</v>
      </c>
      <c r="G572" s="3">
        <v>6</v>
      </c>
      <c r="H572" s="3">
        <v>5</v>
      </c>
      <c r="I572" s="7" t="s">
        <v>12</v>
      </c>
      <c r="J572" s="7" t="s">
        <v>97</v>
      </c>
      <c r="L572" s="51">
        <v>41820</v>
      </c>
      <c r="P572" t="s">
        <v>1601</v>
      </c>
    </row>
    <row r="573" spans="1:16" x14ac:dyDescent="0.35">
      <c r="A573" s="2">
        <v>572</v>
      </c>
      <c r="B573" s="492"/>
      <c r="C573" s="492"/>
      <c r="D573" s="18" t="s">
        <v>507</v>
      </c>
      <c r="E573" s="18"/>
      <c r="F573" s="7" t="s">
        <v>1294</v>
      </c>
      <c r="G573" s="3">
        <v>7</v>
      </c>
      <c r="H573" s="3">
        <v>7</v>
      </c>
      <c r="I573" s="7" t="s">
        <v>12</v>
      </c>
      <c r="J573" s="7" t="s">
        <v>97</v>
      </c>
      <c r="L573" s="51">
        <v>41820</v>
      </c>
      <c r="P573" t="s">
        <v>1601</v>
      </c>
    </row>
    <row r="574" spans="1:16" x14ac:dyDescent="0.35">
      <c r="A574" s="2">
        <v>573</v>
      </c>
      <c r="B574" s="492"/>
      <c r="C574" s="492"/>
      <c r="D574" s="18" t="s">
        <v>745</v>
      </c>
      <c r="E574" s="18"/>
      <c r="F574" s="7" t="s">
        <v>1295</v>
      </c>
      <c r="G574" s="3">
        <v>6</v>
      </c>
      <c r="H574" s="3">
        <v>7</v>
      </c>
      <c r="I574" s="7" t="s">
        <v>12</v>
      </c>
      <c r="J574" s="7" t="s">
        <v>97</v>
      </c>
      <c r="L574" s="51">
        <v>41820</v>
      </c>
      <c r="P574" t="s">
        <v>1601</v>
      </c>
    </row>
    <row r="575" spans="1:16" x14ac:dyDescent="0.35">
      <c r="A575" s="2">
        <v>574</v>
      </c>
      <c r="B575" s="492"/>
      <c r="C575" s="492"/>
      <c r="D575" s="18" t="s">
        <v>746</v>
      </c>
      <c r="E575" s="18"/>
      <c r="F575" s="7" t="s">
        <v>1296</v>
      </c>
      <c r="G575" s="3">
        <v>8</v>
      </c>
      <c r="H575" s="3">
        <v>7</v>
      </c>
      <c r="I575" s="7" t="s">
        <v>12</v>
      </c>
      <c r="J575" s="7" t="s">
        <v>97</v>
      </c>
      <c r="L575" s="51">
        <v>41820</v>
      </c>
      <c r="P575" t="s">
        <v>1601</v>
      </c>
    </row>
    <row r="576" spans="1:16" x14ac:dyDescent="0.35">
      <c r="A576" s="2">
        <v>575</v>
      </c>
      <c r="B576" s="492"/>
      <c r="C576" s="492"/>
      <c r="D576" s="18" t="s">
        <v>747</v>
      </c>
      <c r="E576" s="18"/>
      <c r="F576" s="7" t="s">
        <v>1297</v>
      </c>
      <c r="G576" s="3">
        <v>7</v>
      </c>
      <c r="H576" s="3">
        <v>7</v>
      </c>
      <c r="I576" s="7" t="s">
        <v>12</v>
      </c>
      <c r="J576" s="7" t="s">
        <v>97</v>
      </c>
      <c r="L576" s="51">
        <v>41820</v>
      </c>
      <c r="P576" t="s">
        <v>1601</v>
      </c>
    </row>
    <row r="577" spans="1:16" x14ac:dyDescent="0.35">
      <c r="A577" s="2">
        <v>576</v>
      </c>
      <c r="B577" s="492"/>
      <c r="C577" s="492"/>
      <c r="D577" s="18" t="s">
        <v>733</v>
      </c>
      <c r="E577" s="18"/>
      <c r="F577" s="7" t="s">
        <v>1298</v>
      </c>
      <c r="G577" s="3">
        <v>6</v>
      </c>
      <c r="H577" s="3">
        <v>7</v>
      </c>
      <c r="I577" s="7" t="s">
        <v>12</v>
      </c>
      <c r="J577" s="7" t="s">
        <v>97</v>
      </c>
      <c r="L577" s="51">
        <v>41820</v>
      </c>
      <c r="P577" t="s">
        <v>1601</v>
      </c>
    </row>
    <row r="578" spans="1:16" x14ac:dyDescent="0.35">
      <c r="A578" s="2">
        <v>577</v>
      </c>
      <c r="B578" s="492"/>
      <c r="C578" s="492"/>
      <c r="D578" s="18" t="s">
        <v>714</v>
      </c>
      <c r="E578" s="18"/>
      <c r="F578" s="7" t="s">
        <v>1299</v>
      </c>
      <c r="G578" s="3">
        <v>7</v>
      </c>
      <c r="H578" s="3">
        <v>8</v>
      </c>
      <c r="I578" s="7" t="s">
        <v>12</v>
      </c>
      <c r="J578" s="7" t="s">
        <v>97</v>
      </c>
      <c r="L578" s="51">
        <v>41820</v>
      </c>
      <c r="P578" t="s">
        <v>1601</v>
      </c>
    </row>
    <row r="579" spans="1:16" x14ac:dyDescent="0.35">
      <c r="A579" s="2">
        <v>578</v>
      </c>
      <c r="B579" s="492"/>
      <c r="C579" s="492"/>
      <c r="D579" s="18" t="s">
        <v>715</v>
      </c>
      <c r="E579" s="18"/>
      <c r="F579" s="7" t="s">
        <v>1300</v>
      </c>
      <c r="G579" s="3">
        <v>7</v>
      </c>
      <c r="H579" s="3">
        <v>7</v>
      </c>
      <c r="I579" s="7" t="s">
        <v>12</v>
      </c>
      <c r="J579" s="7" t="s">
        <v>97</v>
      </c>
      <c r="L579" s="51">
        <v>41820</v>
      </c>
      <c r="P579" t="s">
        <v>1601</v>
      </c>
    </row>
    <row r="580" spans="1:16" x14ac:dyDescent="0.35">
      <c r="A580" s="2">
        <v>579</v>
      </c>
      <c r="B580" s="492"/>
      <c r="C580" s="492"/>
      <c r="D580" s="18" t="s">
        <v>734</v>
      </c>
      <c r="E580" s="18"/>
      <c r="F580" s="7" t="s">
        <v>1301</v>
      </c>
      <c r="G580" s="3">
        <v>7</v>
      </c>
      <c r="H580" s="3">
        <v>5</v>
      </c>
      <c r="I580" s="7" t="s">
        <v>12</v>
      </c>
      <c r="J580" s="7" t="s">
        <v>97</v>
      </c>
      <c r="L580" s="51">
        <v>41820</v>
      </c>
      <c r="P580" t="s">
        <v>1601</v>
      </c>
    </row>
    <row r="581" spans="1:16" x14ac:dyDescent="0.35">
      <c r="A581" s="2">
        <v>580</v>
      </c>
      <c r="B581" s="492"/>
      <c r="C581" s="492"/>
      <c r="D581" s="18" t="s">
        <v>748</v>
      </c>
      <c r="E581" s="18"/>
      <c r="F581" s="7" t="s">
        <v>1302</v>
      </c>
      <c r="G581" s="3">
        <v>7</v>
      </c>
      <c r="H581" s="3">
        <v>7</v>
      </c>
      <c r="I581" s="7" t="s">
        <v>12</v>
      </c>
      <c r="J581" s="7" t="s">
        <v>97</v>
      </c>
      <c r="L581" s="51">
        <v>41820</v>
      </c>
      <c r="P581" t="s">
        <v>1601</v>
      </c>
    </row>
    <row r="582" spans="1:16" x14ac:dyDescent="0.35">
      <c r="A582" s="2">
        <v>581</v>
      </c>
      <c r="B582" s="492"/>
      <c r="C582" s="492"/>
      <c r="D582" s="18" t="s">
        <v>735</v>
      </c>
      <c r="E582" s="18"/>
      <c r="F582" s="7" t="s">
        <v>1303</v>
      </c>
      <c r="G582" s="3">
        <v>6</v>
      </c>
      <c r="H582" s="3">
        <v>7</v>
      </c>
      <c r="I582" s="7" t="s">
        <v>12</v>
      </c>
      <c r="J582" s="7" t="s">
        <v>97</v>
      </c>
      <c r="L582" s="51">
        <v>41820</v>
      </c>
      <c r="P582" t="s">
        <v>1601</v>
      </c>
    </row>
    <row r="583" spans="1:16" x14ac:dyDescent="0.35">
      <c r="A583" s="2">
        <v>582</v>
      </c>
      <c r="B583" s="492"/>
      <c r="C583" s="492"/>
      <c r="D583" s="18" t="s">
        <v>749</v>
      </c>
      <c r="E583" s="18"/>
      <c r="F583" s="7" t="s">
        <v>1304</v>
      </c>
      <c r="G583" s="3">
        <v>10</v>
      </c>
      <c r="H583" s="3">
        <v>7</v>
      </c>
      <c r="I583" s="7" t="s">
        <v>12</v>
      </c>
      <c r="J583" s="7" t="s">
        <v>97</v>
      </c>
      <c r="L583" s="51">
        <v>41820</v>
      </c>
      <c r="P583" t="s">
        <v>1601</v>
      </c>
    </row>
    <row r="584" spans="1:16" ht="15.5" x14ac:dyDescent="0.35">
      <c r="A584" s="2">
        <v>583</v>
      </c>
      <c r="B584" s="492"/>
      <c r="C584" s="492"/>
      <c r="D584" s="18" t="s">
        <v>738</v>
      </c>
      <c r="E584" s="18"/>
      <c r="F584" s="19" t="s">
        <v>750</v>
      </c>
      <c r="G584" s="3">
        <v>6</v>
      </c>
      <c r="H584" s="3">
        <v>7</v>
      </c>
      <c r="I584" s="7" t="s">
        <v>12</v>
      </c>
      <c r="J584" s="7" t="s">
        <v>97</v>
      </c>
      <c r="L584" s="51">
        <v>41820</v>
      </c>
      <c r="P584" t="s">
        <v>1601</v>
      </c>
    </row>
    <row r="585" spans="1:16" x14ac:dyDescent="0.35">
      <c r="A585" s="2">
        <v>584</v>
      </c>
      <c r="B585" s="492"/>
      <c r="C585" s="492"/>
      <c r="D585" s="18" t="s">
        <v>751</v>
      </c>
      <c r="E585" s="18"/>
      <c r="F585" s="7" t="s">
        <v>752</v>
      </c>
      <c r="G585" s="3">
        <v>9</v>
      </c>
      <c r="H585" s="3">
        <v>7</v>
      </c>
      <c r="I585" s="7" t="s">
        <v>12</v>
      </c>
      <c r="J585" s="7" t="s">
        <v>97</v>
      </c>
      <c r="L585" s="51">
        <v>41820</v>
      </c>
      <c r="P585" t="s">
        <v>1601</v>
      </c>
    </row>
    <row r="586" spans="1:16" x14ac:dyDescent="0.35">
      <c r="A586" s="2">
        <v>585</v>
      </c>
      <c r="B586" s="492"/>
      <c r="C586" s="492"/>
      <c r="D586" s="18" t="s">
        <v>753</v>
      </c>
      <c r="E586" s="18"/>
      <c r="F586" s="7" t="s">
        <v>754</v>
      </c>
      <c r="G586" s="3">
        <v>6</v>
      </c>
      <c r="H586" s="3">
        <v>5</v>
      </c>
      <c r="I586" s="7" t="s">
        <v>12</v>
      </c>
      <c r="J586" s="7" t="s">
        <v>97</v>
      </c>
      <c r="L586" s="51">
        <v>41820</v>
      </c>
      <c r="P586" t="s">
        <v>1601</v>
      </c>
    </row>
    <row r="587" spans="1:16" x14ac:dyDescent="0.35">
      <c r="A587" s="2">
        <v>586</v>
      </c>
      <c r="B587" s="492"/>
      <c r="C587" s="492"/>
      <c r="D587" s="18" t="s">
        <v>755</v>
      </c>
      <c r="E587" s="18"/>
      <c r="F587" s="7" t="s">
        <v>756</v>
      </c>
      <c r="G587" s="3">
        <v>6</v>
      </c>
      <c r="H587" s="3">
        <v>5</v>
      </c>
      <c r="I587" s="7" t="s">
        <v>12</v>
      </c>
      <c r="J587" s="7" t="s">
        <v>97</v>
      </c>
      <c r="L587" s="51">
        <v>41820</v>
      </c>
      <c r="P587" t="s">
        <v>1601</v>
      </c>
    </row>
    <row r="588" spans="1:16" x14ac:dyDescent="0.35">
      <c r="A588" s="2">
        <v>587</v>
      </c>
      <c r="B588" s="492"/>
      <c r="C588" s="492"/>
      <c r="D588" s="18" t="s">
        <v>720</v>
      </c>
      <c r="E588" s="18"/>
      <c r="F588" s="7" t="s">
        <v>1305</v>
      </c>
      <c r="G588" s="3">
        <v>6</v>
      </c>
      <c r="H588" s="3">
        <v>5</v>
      </c>
      <c r="I588" s="7" t="s">
        <v>12</v>
      </c>
      <c r="J588" s="7" t="s">
        <v>97</v>
      </c>
      <c r="L588" s="51">
        <v>41820</v>
      </c>
      <c r="P588" t="s">
        <v>1601</v>
      </c>
    </row>
    <row r="589" spans="1:16" x14ac:dyDescent="0.35">
      <c r="A589" s="2">
        <v>588</v>
      </c>
      <c r="B589" s="492"/>
      <c r="C589" s="493"/>
      <c r="D589" s="18" t="s">
        <v>739</v>
      </c>
      <c r="E589" s="18"/>
      <c r="F589" s="7" t="s">
        <v>757</v>
      </c>
      <c r="G589" s="3">
        <v>8</v>
      </c>
      <c r="H589" s="3">
        <v>5</v>
      </c>
      <c r="I589" s="7" t="s">
        <v>12</v>
      </c>
      <c r="J589" s="7" t="s">
        <v>97</v>
      </c>
      <c r="L589" s="51">
        <v>41820</v>
      </c>
      <c r="P589" t="s">
        <v>1601</v>
      </c>
    </row>
    <row r="590" spans="1:16" x14ac:dyDescent="0.35">
      <c r="A590" s="2">
        <v>589</v>
      </c>
      <c r="B590" s="492"/>
      <c r="C590" s="491" t="s">
        <v>1254</v>
      </c>
      <c r="D590" s="18" t="s">
        <v>758</v>
      </c>
      <c r="E590" s="18"/>
      <c r="F590" s="7" t="s">
        <v>1306</v>
      </c>
      <c r="G590" s="3">
        <v>3</v>
      </c>
      <c r="H590" s="3">
        <v>4</v>
      </c>
      <c r="I590" s="7" t="s">
        <v>12</v>
      </c>
      <c r="J590" s="3" t="s">
        <v>38</v>
      </c>
      <c r="L590" s="51">
        <v>41820</v>
      </c>
      <c r="P590" t="s">
        <v>1601</v>
      </c>
    </row>
    <row r="591" spans="1:16" x14ac:dyDescent="0.35">
      <c r="A591" s="2">
        <v>590</v>
      </c>
      <c r="B591" s="492"/>
      <c r="C591" s="492"/>
      <c r="D591" s="18" t="s">
        <v>759</v>
      </c>
      <c r="E591" s="18"/>
      <c r="F591" s="7" t="s">
        <v>1307</v>
      </c>
      <c r="G591" s="3">
        <v>3</v>
      </c>
      <c r="H591" s="3">
        <v>4</v>
      </c>
      <c r="I591" s="7" t="s">
        <v>12</v>
      </c>
      <c r="J591" s="3" t="s">
        <v>38</v>
      </c>
      <c r="L591" s="51">
        <v>42246</v>
      </c>
      <c r="P591" t="s">
        <v>1601</v>
      </c>
    </row>
    <row r="592" spans="1:16" x14ac:dyDescent="0.35">
      <c r="A592" s="2">
        <v>591</v>
      </c>
      <c r="B592" s="492"/>
      <c r="C592" s="492"/>
      <c r="D592" s="18" t="s">
        <v>760</v>
      </c>
      <c r="E592" s="18"/>
      <c r="F592" s="7" t="s">
        <v>1308</v>
      </c>
      <c r="G592" s="3">
        <v>3</v>
      </c>
      <c r="H592" s="3">
        <v>4</v>
      </c>
      <c r="I592" s="7" t="s">
        <v>12</v>
      </c>
      <c r="J592" s="3" t="s">
        <v>38</v>
      </c>
      <c r="L592" s="51">
        <v>42124</v>
      </c>
      <c r="P592" t="s">
        <v>1601</v>
      </c>
    </row>
    <row r="593" spans="1:16" x14ac:dyDescent="0.35">
      <c r="A593" s="2">
        <v>592</v>
      </c>
      <c r="B593" s="492"/>
      <c r="C593" s="492"/>
      <c r="D593" s="18" t="s">
        <v>761</v>
      </c>
      <c r="E593" s="18"/>
      <c r="F593" s="7" t="s">
        <v>762</v>
      </c>
      <c r="G593" s="3">
        <v>3</v>
      </c>
      <c r="H593" s="3">
        <v>4</v>
      </c>
      <c r="I593" s="7" t="s">
        <v>12</v>
      </c>
      <c r="J593" s="3" t="s">
        <v>38</v>
      </c>
      <c r="L593" s="51">
        <v>41820</v>
      </c>
      <c r="P593" t="s">
        <v>1601</v>
      </c>
    </row>
    <row r="594" spans="1:16" x14ac:dyDescent="0.35">
      <c r="A594" s="2">
        <v>593</v>
      </c>
      <c r="B594" s="492"/>
      <c r="C594" s="493"/>
      <c r="D594" s="18" t="s">
        <v>763</v>
      </c>
      <c r="E594" s="18"/>
      <c r="F594" s="7" t="s">
        <v>1309</v>
      </c>
      <c r="G594" s="3">
        <v>3</v>
      </c>
      <c r="H594" s="3">
        <v>4</v>
      </c>
      <c r="I594" s="7" t="s">
        <v>12</v>
      </c>
      <c r="J594" s="3" t="s">
        <v>38</v>
      </c>
      <c r="L594" s="51">
        <v>42246</v>
      </c>
      <c r="P594" t="s">
        <v>1601</v>
      </c>
    </row>
    <row r="595" spans="1:16" x14ac:dyDescent="0.35">
      <c r="A595" s="2">
        <v>594</v>
      </c>
      <c r="B595" s="492"/>
      <c r="C595" s="491" t="s">
        <v>1279</v>
      </c>
      <c r="D595" s="18" t="s">
        <v>764</v>
      </c>
      <c r="E595" s="18"/>
      <c r="F595" s="7" t="s">
        <v>1310</v>
      </c>
      <c r="G595" s="3">
        <v>3</v>
      </c>
      <c r="H595" s="3">
        <v>4</v>
      </c>
      <c r="I595" s="7" t="s">
        <v>12</v>
      </c>
      <c r="J595" s="3" t="s">
        <v>38</v>
      </c>
      <c r="L595" s="51">
        <v>42124</v>
      </c>
      <c r="P595" t="s">
        <v>1601</v>
      </c>
    </row>
    <row r="596" spans="1:16" x14ac:dyDescent="0.35">
      <c r="A596" s="2">
        <v>595</v>
      </c>
      <c r="B596" s="492"/>
      <c r="C596" s="492"/>
      <c r="D596" s="17" t="s">
        <v>765</v>
      </c>
      <c r="E596" s="17"/>
      <c r="F596" s="7" t="s">
        <v>1311</v>
      </c>
      <c r="G596" s="3">
        <v>6</v>
      </c>
      <c r="H596" s="3">
        <v>4</v>
      </c>
      <c r="I596" s="7" t="s">
        <v>12</v>
      </c>
      <c r="J596" s="3" t="s">
        <v>38</v>
      </c>
      <c r="K596" s="5">
        <v>41791</v>
      </c>
      <c r="L596" s="23" t="s">
        <v>1521</v>
      </c>
      <c r="P596" t="s">
        <v>1601</v>
      </c>
    </row>
    <row r="597" spans="1:16" x14ac:dyDescent="0.35">
      <c r="A597" s="2">
        <v>596</v>
      </c>
      <c r="B597" s="493"/>
      <c r="C597" s="493"/>
      <c r="D597" s="17" t="s">
        <v>766</v>
      </c>
      <c r="E597" s="17"/>
      <c r="F597" s="7" t="s">
        <v>1312</v>
      </c>
      <c r="G597" s="3">
        <v>7</v>
      </c>
      <c r="H597" s="3">
        <v>6</v>
      </c>
      <c r="I597" s="7" t="s">
        <v>12</v>
      </c>
      <c r="J597" s="3" t="s">
        <v>38</v>
      </c>
      <c r="K597" s="5">
        <v>41791</v>
      </c>
      <c r="L597" s="23" t="s">
        <v>1521</v>
      </c>
      <c r="P597" t="s">
        <v>1601</v>
      </c>
    </row>
    <row r="598" spans="1:16" x14ac:dyDescent="0.35">
      <c r="A598" s="2">
        <v>597</v>
      </c>
      <c r="B598" s="495" t="s">
        <v>767</v>
      </c>
      <c r="C598" s="25" t="s">
        <v>1313</v>
      </c>
      <c r="D598" s="16" t="s">
        <v>768</v>
      </c>
      <c r="E598" s="16"/>
      <c r="F598" s="3" t="s">
        <v>769</v>
      </c>
      <c r="G598" s="8">
        <v>6</v>
      </c>
      <c r="H598" s="8">
        <v>3</v>
      </c>
      <c r="I598" s="3" t="s">
        <v>12</v>
      </c>
      <c r="J598" s="3" t="s">
        <v>97</v>
      </c>
      <c r="L598" s="51">
        <v>41997</v>
      </c>
      <c r="P598" t="s">
        <v>1601</v>
      </c>
    </row>
    <row r="599" spans="1:16" x14ac:dyDescent="0.35">
      <c r="A599" s="2">
        <v>598</v>
      </c>
      <c r="B599" s="495"/>
      <c r="C599" s="25" t="s">
        <v>1314</v>
      </c>
      <c r="D599" s="16" t="s">
        <v>770</v>
      </c>
      <c r="E599" s="16"/>
      <c r="F599" s="3" t="s">
        <v>771</v>
      </c>
      <c r="G599" s="8">
        <v>5</v>
      </c>
      <c r="H599" s="8">
        <v>4</v>
      </c>
      <c r="I599" s="3" t="s">
        <v>12</v>
      </c>
      <c r="J599" s="3" t="s">
        <v>97</v>
      </c>
      <c r="L599" s="51">
        <v>41997</v>
      </c>
      <c r="P599" t="s">
        <v>1601</v>
      </c>
    </row>
    <row r="600" spans="1:16" x14ac:dyDescent="0.35">
      <c r="A600" s="2">
        <v>599</v>
      </c>
      <c r="B600" s="495"/>
      <c r="C600" s="25" t="s">
        <v>1315</v>
      </c>
      <c r="D600" s="16" t="s">
        <v>772</v>
      </c>
      <c r="E600" s="16"/>
      <c r="F600" s="3" t="s">
        <v>773</v>
      </c>
      <c r="G600" s="8">
        <v>6</v>
      </c>
      <c r="H600" s="8">
        <v>4</v>
      </c>
      <c r="I600" s="3" t="s">
        <v>12</v>
      </c>
      <c r="J600" s="3" t="s">
        <v>97</v>
      </c>
      <c r="L600" s="51">
        <v>41997</v>
      </c>
      <c r="P600" t="s">
        <v>1601</v>
      </c>
    </row>
    <row r="601" spans="1:16" x14ac:dyDescent="0.35">
      <c r="A601" s="2">
        <v>600</v>
      </c>
      <c r="B601" s="495"/>
      <c r="C601" s="491" t="s">
        <v>1313</v>
      </c>
      <c r="D601" s="16" t="s">
        <v>774</v>
      </c>
      <c r="E601" s="16"/>
      <c r="F601" s="3" t="s">
        <v>775</v>
      </c>
      <c r="G601" s="8">
        <v>8</v>
      </c>
      <c r="H601" s="8">
        <v>4</v>
      </c>
      <c r="I601" s="3" t="s">
        <v>12</v>
      </c>
      <c r="J601" s="3" t="s">
        <v>97</v>
      </c>
      <c r="L601" s="51">
        <v>41997</v>
      </c>
      <c r="P601" t="s">
        <v>1601</v>
      </c>
    </row>
    <row r="602" spans="1:16" x14ac:dyDescent="0.35">
      <c r="A602" s="2">
        <v>601</v>
      </c>
      <c r="B602" s="495"/>
      <c r="C602" s="493"/>
      <c r="D602" s="16" t="s">
        <v>776</v>
      </c>
      <c r="E602" s="16"/>
      <c r="F602" s="3" t="s">
        <v>777</v>
      </c>
      <c r="G602" s="8">
        <v>5</v>
      </c>
      <c r="H602" s="8">
        <v>4</v>
      </c>
      <c r="I602" s="3" t="s">
        <v>12</v>
      </c>
      <c r="J602" s="3" t="s">
        <v>97</v>
      </c>
      <c r="L602" s="51">
        <v>41997</v>
      </c>
      <c r="P602" t="s">
        <v>1601</v>
      </c>
    </row>
    <row r="603" spans="1:16" x14ac:dyDescent="0.35">
      <c r="A603" s="2">
        <v>602</v>
      </c>
      <c r="B603" s="495"/>
      <c r="C603" s="25" t="s">
        <v>1314</v>
      </c>
      <c r="D603" s="16" t="s">
        <v>778</v>
      </c>
      <c r="E603" s="16"/>
      <c r="F603" s="3" t="s">
        <v>1316</v>
      </c>
      <c r="G603" s="8">
        <v>5</v>
      </c>
      <c r="H603" s="8">
        <v>2</v>
      </c>
      <c r="I603" s="3" t="s">
        <v>12</v>
      </c>
      <c r="J603" s="3" t="s">
        <v>97</v>
      </c>
      <c r="L603" s="51">
        <v>41997</v>
      </c>
      <c r="P603" t="s">
        <v>1601</v>
      </c>
    </row>
    <row r="604" spans="1:16" x14ac:dyDescent="0.35">
      <c r="A604" s="2">
        <v>603</v>
      </c>
      <c r="B604" s="495"/>
      <c r="C604" s="25" t="s">
        <v>1313</v>
      </c>
      <c r="D604" s="16" t="s">
        <v>780</v>
      </c>
      <c r="E604" s="16"/>
      <c r="F604" s="3" t="s">
        <v>781</v>
      </c>
      <c r="G604" s="8">
        <v>5</v>
      </c>
      <c r="H604" s="8">
        <v>2</v>
      </c>
      <c r="I604" s="3" t="s">
        <v>12</v>
      </c>
      <c r="J604" s="3" t="s">
        <v>97</v>
      </c>
      <c r="L604" s="51">
        <v>41997</v>
      </c>
      <c r="P604" t="s">
        <v>1601</v>
      </c>
    </row>
    <row r="605" spans="1:16" x14ac:dyDescent="0.35">
      <c r="A605" s="2">
        <v>604</v>
      </c>
      <c r="B605" s="495"/>
      <c r="C605" s="8" t="s">
        <v>1315</v>
      </c>
      <c r="D605" s="16" t="s">
        <v>782</v>
      </c>
      <c r="E605" s="16"/>
      <c r="F605" s="3" t="s">
        <v>783</v>
      </c>
      <c r="G605" s="8">
        <v>5</v>
      </c>
      <c r="H605" s="8">
        <v>2</v>
      </c>
      <c r="I605" s="3" t="s">
        <v>12</v>
      </c>
      <c r="J605" s="3" t="s">
        <v>97</v>
      </c>
      <c r="L605" s="51">
        <v>41997</v>
      </c>
      <c r="P605" t="s">
        <v>1601</v>
      </c>
    </row>
    <row r="606" spans="1:16" x14ac:dyDescent="0.35">
      <c r="A606" s="2">
        <v>605</v>
      </c>
      <c r="B606" s="495"/>
      <c r="C606" s="25" t="s">
        <v>1313</v>
      </c>
      <c r="D606" s="16" t="s">
        <v>784</v>
      </c>
      <c r="E606" s="16"/>
      <c r="F606" s="3" t="s">
        <v>783</v>
      </c>
      <c r="G606" s="8">
        <v>5</v>
      </c>
      <c r="H606" s="8">
        <v>2</v>
      </c>
      <c r="I606" s="3" t="s">
        <v>12</v>
      </c>
      <c r="J606" s="3" t="s">
        <v>97</v>
      </c>
      <c r="L606" s="51">
        <v>41997</v>
      </c>
      <c r="P606" t="s">
        <v>1601</v>
      </c>
    </row>
    <row r="607" spans="1:16" x14ac:dyDescent="0.35">
      <c r="A607" s="2">
        <v>606</v>
      </c>
      <c r="B607" s="495"/>
      <c r="C607" s="8"/>
      <c r="D607" s="3" t="s">
        <v>785</v>
      </c>
      <c r="E607" s="3"/>
      <c r="F607" s="3"/>
      <c r="G607" s="8">
        <v>5</v>
      </c>
      <c r="H607" s="8">
        <v>2</v>
      </c>
      <c r="I607" s="3" t="s">
        <v>12</v>
      </c>
      <c r="J607" s="3" t="s">
        <v>97</v>
      </c>
      <c r="L607" s="51"/>
      <c r="P607" t="s">
        <v>1601</v>
      </c>
    </row>
    <row r="608" spans="1:16" x14ac:dyDescent="0.35">
      <c r="A608" s="2">
        <v>607</v>
      </c>
      <c r="B608" s="495"/>
      <c r="C608" s="25" t="s">
        <v>1315</v>
      </c>
      <c r="D608" s="16" t="s">
        <v>786</v>
      </c>
      <c r="E608" s="16"/>
      <c r="F608" s="3" t="s">
        <v>779</v>
      </c>
      <c r="G608" s="8">
        <v>5</v>
      </c>
      <c r="H608" s="8">
        <v>2</v>
      </c>
      <c r="I608" s="3" t="s">
        <v>12</v>
      </c>
      <c r="J608" s="3" t="s">
        <v>97</v>
      </c>
      <c r="L608" s="51">
        <v>41997</v>
      </c>
      <c r="P608" t="s">
        <v>1601</v>
      </c>
    </row>
    <row r="609" spans="1:16" x14ac:dyDescent="0.35">
      <c r="A609" s="2">
        <v>608</v>
      </c>
      <c r="B609" s="495"/>
      <c r="C609" s="25" t="s">
        <v>1314</v>
      </c>
      <c r="D609" s="16" t="s">
        <v>787</v>
      </c>
      <c r="E609" s="16"/>
      <c r="F609" s="3" t="s">
        <v>788</v>
      </c>
      <c r="G609" s="8">
        <v>5</v>
      </c>
      <c r="H609" s="8">
        <v>2</v>
      </c>
      <c r="I609" s="3" t="s">
        <v>12</v>
      </c>
      <c r="J609" s="3" t="s">
        <v>97</v>
      </c>
      <c r="L609" s="51">
        <v>41997</v>
      </c>
      <c r="P609" t="s">
        <v>1601</v>
      </c>
    </row>
    <row r="610" spans="1:16" x14ac:dyDescent="0.35">
      <c r="A610" s="2">
        <v>609</v>
      </c>
      <c r="B610" s="495"/>
      <c r="C610" s="25" t="s">
        <v>1313</v>
      </c>
      <c r="D610" s="16" t="s">
        <v>789</v>
      </c>
      <c r="E610" s="16"/>
      <c r="F610" s="3" t="s">
        <v>790</v>
      </c>
      <c r="G610" s="8">
        <v>5</v>
      </c>
      <c r="H610" s="8">
        <v>2</v>
      </c>
      <c r="I610" s="3" t="s">
        <v>12</v>
      </c>
      <c r="J610" s="3" t="s">
        <v>97</v>
      </c>
      <c r="L610" s="51">
        <v>41997</v>
      </c>
      <c r="P610" t="s">
        <v>1601</v>
      </c>
    </row>
    <row r="611" spans="1:16" x14ac:dyDescent="0.35">
      <c r="A611" s="2">
        <v>610</v>
      </c>
      <c r="B611" s="495"/>
      <c r="C611" s="491" t="s">
        <v>1314</v>
      </c>
      <c r="D611" s="16" t="s">
        <v>791</v>
      </c>
      <c r="E611" s="16"/>
      <c r="F611" s="3" t="s">
        <v>792</v>
      </c>
      <c r="G611" s="8">
        <v>5</v>
      </c>
      <c r="H611" s="8">
        <v>4</v>
      </c>
      <c r="I611" s="3" t="s">
        <v>12</v>
      </c>
      <c r="J611" s="3" t="s">
        <v>97</v>
      </c>
      <c r="L611" s="51">
        <v>41997</v>
      </c>
      <c r="P611" t="s">
        <v>1601</v>
      </c>
    </row>
    <row r="612" spans="1:16" x14ac:dyDescent="0.35">
      <c r="A612" s="2">
        <v>611</v>
      </c>
      <c r="B612" s="495"/>
      <c r="C612" s="492"/>
      <c r="D612" s="16" t="s">
        <v>793</v>
      </c>
      <c r="E612" s="16"/>
      <c r="F612" s="3" t="s">
        <v>794</v>
      </c>
      <c r="G612" s="8">
        <v>5</v>
      </c>
      <c r="H612" s="8">
        <v>4</v>
      </c>
      <c r="I612" s="3" t="s">
        <v>12</v>
      </c>
      <c r="J612" s="3" t="s">
        <v>97</v>
      </c>
      <c r="L612" s="51">
        <v>41997</v>
      </c>
      <c r="P612" t="s">
        <v>1601</v>
      </c>
    </row>
    <row r="613" spans="1:16" x14ac:dyDescent="0.35">
      <c r="A613" s="2">
        <v>612</v>
      </c>
      <c r="B613" s="495"/>
      <c r="C613" s="492"/>
      <c r="D613" s="16" t="s">
        <v>795</v>
      </c>
      <c r="E613" s="16"/>
      <c r="F613" s="3" t="s">
        <v>796</v>
      </c>
      <c r="G613" s="8">
        <v>12</v>
      </c>
      <c r="H613" s="8">
        <v>4</v>
      </c>
      <c r="I613" s="3" t="s">
        <v>12</v>
      </c>
      <c r="J613" s="3" t="s">
        <v>97</v>
      </c>
      <c r="L613" s="51">
        <v>41997</v>
      </c>
      <c r="P613" t="s">
        <v>1601</v>
      </c>
    </row>
    <row r="614" spans="1:16" x14ac:dyDescent="0.35">
      <c r="A614" s="2">
        <v>613</v>
      </c>
      <c r="B614" s="495"/>
      <c r="C614" s="492"/>
      <c r="D614" s="16" t="s">
        <v>797</v>
      </c>
      <c r="E614" s="16"/>
      <c r="F614" s="3" t="s">
        <v>798</v>
      </c>
      <c r="G614" s="8">
        <v>5</v>
      </c>
      <c r="H614" s="8">
        <v>4</v>
      </c>
      <c r="I614" s="3" t="s">
        <v>12</v>
      </c>
      <c r="J614" s="3" t="s">
        <v>97</v>
      </c>
      <c r="L614" s="51">
        <v>41997</v>
      </c>
      <c r="P614" t="s">
        <v>1601</v>
      </c>
    </row>
    <row r="615" spans="1:16" x14ac:dyDescent="0.35">
      <c r="A615" s="2">
        <v>614</v>
      </c>
      <c r="B615" s="495"/>
      <c r="C615" s="493"/>
      <c r="D615" s="16" t="s">
        <v>799</v>
      </c>
      <c r="E615" s="16"/>
      <c r="F615" s="3" t="s">
        <v>800</v>
      </c>
      <c r="G615" s="8">
        <v>5</v>
      </c>
      <c r="H615" s="8">
        <v>4</v>
      </c>
      <c r="I615" s="3" t="s">
        <v>12</v>
      </c>
      <c r="J615" s="3" t="s">
        <v>97</v>
      </c>
      <c r="L615" s="51">
        <v>41997</v>
      </c>
      <c r="P615" t="s">
        <v>1601</v>
      </c>
    </row>
    <row r="616" spans="1:16" x14ac:dyDescent="0.35">
      <c r="A616" s="2">
        <v>615</v>
      </c>
      <c r="B616" s="495"/>
      <c r="C616" s="491" t="s">
        <v>1313</v>
      </c>
      <c r="D616" s="16" t="s">
        <v>801</v>
      </c>
      <c r="E616" s="16"/>
      <c r="F616" s="3" t="s">
        <v>802</v>
      </c>
      <c r="G616" s="8">
        <v>8</v>
      </c>
      <c r="H616" s="8">
        <v>4</v>
      </c>
      <c r="I616" s="3" t="s">
        <v>12</v>
      </c>
      <c r="J616" s="3" t="s">
        <v>97</v>
      </c>
      <c r="L616" s="51">
        <v>41997</v>
      </c>
      <c r="P616" t="s">
        <v>1601</v>
      </c>
    </row>
    <row r="617" spans="1:16" x14ac:dyDescent="0.35">
      <c r="A617" s="2">
        <v>616</v>
      </c>
      <c r="B617" s="495"/>
      <c r="C617" s="492"/>
      <c r="D617" s="16" t="s">
        <v>803</v>
      </c>
      <c r="E617" s="16"/>
      <c r="F617" s="3" t="s">
        <v>804</v>
      </c>
      <c r="G617" s="8">
        <v>5</v>
      </c>
      <c r="H617" s="8">
        <v>4</v>
      </c>
      <c r="I617" s="3" t="s">
        <v>12</v>
      </c>
      <c r="J617" s="3" t="s">
        <v>97</v>
      </c>
      <c r="L617" s="51">
        <v>41997</v>
      </c>
      <c r="P617" t="s">
        <v>1601</v>
      </c>
    </row>
    <row r="618" spans="1:16" x14ac:dyDescent="0.35">
      <c r="A618" s="2">
        <v>617</v>
      </c>
      <c r="B618" s="495"/>
      <c r="C618" s="493"/>
      <c r="D618" s="16" t="s">
        <v>805</v>
      </c>
      <c r="E618" s="16"/>
      <c r="F618" s="3"/>
      <c r="G618" s="8">
        <v>6</v>
      </c>
      <c r="H618" s="8">
        <v>4</v>
      </c>
      <c r="I618" s="3" t="s">
        <v>12</v>
      </c>
      <c r="J618" s="3" t="s">
        <v>97</v>
      </c>
      <c r="L618" s="51">
        <v>41997</v>
      </c>
      <c r="M618" t="s">
        <v>1317</v>
      </c>
      <c r="P618" t="s">
        <v>1601</v>
      </c>
    </row>
    <row r="619" spans="1:16" x14ac:dyDescent="0.35">
      <c r="A619" s="2">
        <v>618</v>
      </c>
      <c r="B619" s="495"/>
      <c r="C619" s="25" t="s">
        <v>1315</v>
      </c>
      <c r="D619" s="16" t="s">
        <v>806</v>
      </c>
      <c r="E619" s="16"/>
      <c r="F619" s="3" t="s">
        <v>807</v>
      </c>
      <c r="G619" s="8">
        <v>5</v>
      </c>
      <c r="H619" s="8">
        <v>4</v>
      </c>
      <c r="I619" s="3" t="s">
        <v>12</v>
      </c>
      <c r="J619" s="3" t="s">
        <v>97</v>
      </c>
      <c r="L619" s="51">
        <v>41997</v>
      </c>
      <c r="P619" t="s">
        <v>1601</v>
      </c>
    </row>
    <row r="620" spans="1:16" x14ac:dyDescent="0.35">
      <c r="A620" s="2">
        <v>619</v>
      </c>
      <c r="B620" s="495" t="s">
        <v>808</v>
      </c>
      <c r="C620" s="491" t="s">
        <v>1318</v>
      </c>
      <c r="D620" s="16" t="s">
        <v>809</v>
      </c>
      <c r="E620" s="16"/>
      <c r="F620" s="3" t="s">
        <v>810</v>
      </c>
      <c r="G620" s="3">
        <v>3</v>
      </c>
      <c r="H620" s="3">
        <v>4</v>
      </c>
      <c r="I620" s="7" t="s">
        <v>1129</v>
      </c>
      <c r="J620" s="7" t="s">
        <v>350</v>
      </c>
      <c r="L620" s="23" t="s">
        <v>1522</v>
      </c>
      <c r="P620" t="s">
        <v>1601</v>
      </c>
    </row>
    <row r="621" spans="1:16" x14ac:dyDescent="0.35">
      <c r="A621" s="2">
        <v>620</v>
      </c>
      <c r="B621" s="495"/>
      <c r="C621" s="492"/>
      <c r="D621" s="16" t="s">
        <v>811</v>
      </c>
      <c r="E621" s="16"/>
      <c r="F621" s="3" t="s">
        <v>812</v>
      </c>
      <c r="G621" s="3">
        <v>6</v>
      </c>
      <c r="H621" s="3">
        <v>1</v>
      </c>
      <c r="I621" s="7" t="s">
        <v>1129</v>
      </c>
      <c r="J621" s="7" t="s">
        <v>350</v>
      </c>
      <c r="L621" s="23" t="s">
        <v>1522</v>
      </c>
      <c r="P621" t="s">
        <v>1601</v>
      </c>
    </row>
    <row r="622" spans="1:16" x14ac:dyDescent="0.35">
      <c r="A622" s="2">
        <v>621</v>
      </c>
      <c r="B622" s="495"/>
      <c r="C622" s="492"/>
      <c r="D622" s="16" t="s">
        <v>813</v>
      </c>
      <c r="E622" s="16"/>
      <c r="F622" s="3" t="s">
        <v>814</v>
      </c>
      <c r="G622" s="3">
        <v>4</v>
      </c>
      <c r="H622" s="3">
        <v>3</v>
      </c>
      <c r="I622" s="7" t="s">
        <v>1129</v>
      </c>
      <c r="J622" s="7" t="s">
        <v>350</v>
      </c>
      <c r="L622" s="23" t="s">
        <v>1522</v>
      </c>
      <c r="P622" t="s">
        <v>1601</v>
      </c>
    </row>
    <row r="623" spans="1:16" x14ac:dyDescent="0.35">
      <c r="A623" s="2">
        <v>622</v>
      </c>
      <c r="B623" s="495"/>
      <c r="C623" s="493"/>
      <c r="D623" s="16" t="s">
        <v>815</v>
      </c>
      <c r="E623" s="16"/>
      <c r="F623" s="3" t="s">
        <v>816</v>
      </c>
      <c r="G623" s="3">
        <v>6</v>
      </c>
      <c r="H623" s="3">
        <v>1</v>
      </c>
      <c r="I623" s="7" t="s">
        <v>1129</v>
      </c>
      <c r="J623" s="7" t="s">
        <v>350</v>
      </c>
      <c r="L623" s="23" t="s">
        <v>1522</v>
      </c>
      <c r="P623" t="s">
        <v>1601</v>
      </c>
    </row>
    <row r="624" spans="1:16" x14ac:dyDescent="0.35">
      <c r="A624" s="2">
        <v>623</v>
      </c>
      <c r="B624" s="494" t="s">
        <v>817</v>
      </c>
      <c r="C624" s="496" t="s">
        <v>1320</v>
      </c>
      <c r="D624" s="18" t="s">
        <v>818</v>
      </c>
      <c r="E624" s="18"/>
      <c r="F624" s="7" t="s">
        <v>1319</v>
      </c>
      <c r="G624" s="3">
        <v>4</v>
      </c>
      <c r="H624" s="3"/>
      <c r="I624" s="7" t="s">
        <v>1129</v>
      </c>
      <c r="J624" s="7" t="s">
        <v>350</v>
      </c>
      <c r="L624" s="23" t="s">
        <v>1522</v>
      </c>
      <c r="P624" t="s">
        <v>1601</v>
      </c>
    </row>
    <row r="625" spans="1:16" x14ac:dyDescent="0.35">
      <c r="A625" s="2">
        <v>624</v>
      </c>
      <c r="B625" s="494"/>
      <c r="C625" s="497"/>
      <c r="D625" s="18" t="s">
        <v>819</v>
      </c>
      <c r="E625" s="18"/>
      <c r="F625" s="7" t="s">
        <v>1321</v>
      </c>
      <c r="G625" s="3">
        <v>1</v>
      </c>
      <c r="H625" s="20" t="s">
        <v>820</v>
      </c>
      <c r="I625" s="7" t="s">
        <v>1129</v>
      </c>
      <c r="J625" s="7" t="s">
        <v>350</v>
      </c>
      <c r="L625" s="23" t="s">
        <v>1522</v>
      </c>
      <c r="P625" t="s">
        <v>1601</v>
      </c>
    </row>
    <row r="626" spans="1:16" x14ac:dyDescent="0.35">
      <c r="A626" s="2">
        <v>625</v>
      </c>
      <c r="B626" s="494"/>
      <c r="C626" s="497"/>
      <c r="D626" s="18" t="s">
        <v>821</v>
      </c>
      <c r="E626" s="18"/>
      <c r="F626" s="7" t="s">
        <v>1322</v>
      </c>
      <c r="G626" s="3">
        <v>2</v>
      </c>
      <c r="H626" s="3"/>
      <c r="I626" s="7" t="s">
        <v>1129</v>
      </c>
      <c r="J626" s="7" t="s">
        <v>350</v>
      </c>
      <c r="L626" s="23" t="s">
        <v>1522</v>
      </c>
      <c r="P626" t="s">
        <v>1601</v>
      </c>
    </row>
    <row r="627" spans="1:16" x14ac:dyDescent="0.35">
      <c r="A627" s="2">
        <v>626</v>
      </c>
      <c r="B627" s="494"/>
      <c r="C627" s="497"/>
      <c r="D627" s="18" t="s">
        <v>822</v>
      </c>
      <c r="E627" s="18"/>
      <c r="F627" s="7" t="s">
        <v>823</v>
      </c>
      <c r="G627" s="3">
        <v>5</v>
      </c>
      <c r="H627" s="3">
        <v>4</v>
      </c>
      <c r="I627" s="7" t="s">
        <v>12</v>
      </c>
      <c r="J627" s="7" t="s">
        <v>97</v>
      </c>
      <c r="L627" s="51">
        <v>41494</v>
      </c>
      <c r="P627" t="s">
        <v>1601</v>
      </c>
    </row>
    <row r="628" spans="1:16" x14ac:dyDescent="0.35">
      <c r="A628" s="2">
        <v>627</v>
      </c>
      <c r="B628" s="494"/>
      <c r="C628" s="497"/>
      <c r="D628" s="18" t="s">
        <v>824</v>
      </c>
      <c r="E628" s="18"/>
      <c r="F628" s="7" t="s">
        <v>1323</v>
      </c>
      <c r="G628" s="3">
        <v>6</v>
      </c>
      <c r="H628" s="3"/>
      <c r="I628" s="7" t="s">
        <v>1129</v>
      </c>
      <c r="J628" s="7" t="s">
        <v>350</v>
      </c>
      <c r="L628" s="23" t="s">
        <v>1522</v>
      </c>
      <c r="P628" t="s">
        <v>1601</v>
      </c>
    </row>
    <row r="629" spans="1:16" x14ac:dyDescent="0.35">
      <c r="A629" s="2">
        <v>628</v>
      </c>
      <c r="B629" s="494"/>
      <c r="C629" s="497"/>
      <c r="D629" s="18" t="s">
        <v>825</v>
      </c>
      <c r="E629" s="18"/>
      <c r="F629" s="7" t="s">
        <v>1324</v>
      </c>
      <c r="G629" s="3">
        <v>5</v>
      </c>
      <c r="H629" s="3"/>
      <c r="I629" s="7" t="s">
        <v>1129</v>
      </c>
      <c r="J629" s="7" t="s">
        <v>350</v>
      </c>
      <c r="L629" s="23" t="s">
        <v>1522</v>
      </c>
      <c r="P629" t="s">
        <v>1601</v>
      </c>
    </row>
    <row r="630" spans="1:16" x14ac:dyDescent="0.35">
      <c r="A630" s="2">
        <v>629</v>
      </c>
      <c r="B630" s="494"/>
      <c r="C630" s="497"/>
      <c r="D630" s="18" t="s">
        <v>826</v>
      </c>
      <c r="E630" s="18"/>
      <c r="F630" s="7" t="s">
        <v>1325</v>
      </c>
      <c r="G630" s="3">
        <v>6</v>
      </c>
      <c r="H630" s="3"/>
      <c r="I630" s="7" t="s">
        <v>1129</v>
      </c>
      <c r="J630" s="7" t="s">
        <v>350</v>
      </c>
      <c r="L630" s="23" t="s">
        <v>1522</v>
      </c>
      <c r="P630" t="s">
        <v>1601</v>
      </c>
    </row>
    <row r="631" spans="1:16" x14ac:dyDescent="0.35">
      <c r="A631" s="2">
        <v>630</v>
      </c>
      <c r="B631" s="494"/>
      <c r="C631" s="497"/>
      <c r="D631" s="18" t="s">
        <v>827</v>
      </c>
      <c r="E631" s="18"/>
      <c r="F631" s="7" t="s">
        <v>1326</v>
      </c>
      <c r="G631" s="3">
        <v>3</v>
      </c>
      <c r="H631" s="3"/>
      <c r="I631" s="7" t="s">
        <v>1129</v>
      </c>
      <c r="J631" s="7" t="s">
        <v>350</v>
      </c>
      <c r="L631" s="23" t="s">
        <v>1522</v>
      </c>
      <c r="P631" t="s">
        <v>1601</v>
      </c>
    </row>
    <row r="632" spans="1:16" x14ac:dyDescent="0.35">
      <c r="A632" s="2">
        <v>631</v>
      </c>
      <c r="B632" s="494"/>
      <c r="C632" s="497"/>
      <c r="D632" s="18" t="s">
        <v>828</v>
      </c>
      <c r="E632" s="18"/>
      <c r="F632" s="7" t="s">
        <v>1327</v>
      </c>
      <c r="G632" s="3">
        <v>3</v>
      </c>
      <c r="H632" s="3">
        <v>4</v>
      </c>
      <c r="I632" s="7" t="s">
        <v>1129</v>
      </c>
      <c r="J632" s="7" t="s">
        <v>350</v>
      </c>
      <c r="L632" s="23" t="s">
        <v>1522</v>
      </c>
      <c r="P632" t="s">
        <v>1601</v>
      </c>
    </row>
    <row r="633" spans="1:16" x14ac:dyDescent="0.35">
      <c r="A633" s="2">
        <v>632</v>
      </c>
      <c r="B633" s="494"/>
      <c r="C633" s="497"/>
      <c r="D633" s="18" t="s">
        <v>829</v>
      </c>
      <c r="E633" s="18"/>
      <c r="F633" s="7" t="s">
        <v>1328</v>
      </c>
      <c r="G633" s="3">
        <v>1</v>
      </c>
      <c r="H633" s="3" t="s">
        <v>820</v>
      </c>
      <c r="I633" s="7" t="s">
        <v>1129</v>
      </c>
      <c r="J633" s="7" t="s">
        <v>350</v>
      </c>
      <c r="L633" s="23" t="s">
        <v>1522</v>
      </c>
      <c r="P633" t="s">
        <v>1601</v>
      </c>
    </row>
    <row r="634" spans="1:16" x14ac:dyDescent="0.35">
      <c r="A634" s="2">
        <v>633</v>
      </c>
      <c r="B634" s="494"/>
      <c r="C634" s="497"/>
      <c r="D634" s="18" t="s">
        <v>830</v>
      </c>
      <c r="E634" s="18"/>
      <c r="F634" s="7" t="s">
        <v>1329</v>
      </c>
      <c r="G634" s="3">
        <v>1</v>
      </c>
      <c r="H634" s="3" t="s">
        <v>820</v>
      </c>
      <c r="I634" s="7" t="s">
        <v>1129</v>
      </c>
      <c r="J634" s="7" t="s">
        <v>350</v>
      </c>
      <c r="L634" s="23" t="s">
        <v>1522</v>
      </c>
      <c r="P634" t="s">
        <v>1601</v>
      </c>
    </row>
    <row r="635" spans="1:16" x14ac:dyDescent="0.35">
      <c r="A635" s="2">
        <v>634</v>
      </c>
      <c r="B635" s="494"/>
      <c r="C635" s="497"/>
      <c r="D635" s="18" t="s">
        <v>831</v>
      </c>
      <c r="E635" s="18"/>
      <c r="F635" s="7" t="s">
        <v>1330</v>
      </c>
      <c r="G635" s="3">
        <v>1</v>
      </c>
      <c r="H635" s="3">
        <v>4</v>
      </c>
      <c r="I635" s="7" t="s">
        <v>1129</v>
      </c>
      <c r="J635" s="7" t="s">
        <v>350</v>
      </c>
      <c r="L635" s="23" t="s">
        <v>1522</v>
      </c>
      <c r="P635" t="s">
        <v>1601</v>
      </c>
    </row>
    <row r="636" spans="1:16" x14ac:dyDescent="0.35">
      <c r="A636" s="2">
        <v>635</v>
      </c>
      <c r="B636" s="494"/>
      <c r="C636" s="497"/>
      <c r="D636" s="18" t="s">
        <v>832</v>
      </c>
      <c r="E636" s="18"/>
      <c r="F636" s="7" t="s">
        <v>1331</v>
      </c>
      <c r="G636" s="3">
        <v>1</v>
      </c>
      <c r="H636" s="3" t="s">
        <v>820</v>
      </c>
      <c r="I636" s="7" t="s">
        <v>1129</v>
      </c>
      <c r="J636" s="7" t="s">
        <v>350</v>
      </c>
      <c r="L636" s="23" t="s">
        <v>1522</v>
      </c>
      <c r="P636" t="s">
        <v>1601</v>
      </c>
    </row>
    <row r="637" spans="1:16" x14ac:dyDescent="0.35">
      <c r="A637" s="2">
        <v>636</v>
      </c>
      <c r="B637" s="494"/>
      <c r="C637" s="497"/>
      <c r="D637" s="18" t="s">
        <v>833</v>
      </c>
      <c r="E637" s="18"/>
      <c r="F637" s="7" t="s">
        <v>1332</v>
      </c>
      <c r="G637" s="3">
        <v>1</v>
      </c>
      <c r="H637" s="3" t="s">
        <v>820</v>
      </c>
      <c r="I637" s="7" t="s">
        <v>1129</v>
      </c>
      <c r="J637" s="7" t="s">
        <v>350</v>
      </c>
      <c r="L637" s="23" t="s">
        <v>1522</v>
      </c>
      <c r="P637" t="s">
        <v>1601</v>
      </c>
    </row>
    <row r="638" spans="1:16" x14ac:dyDescent="0.35">
      <c r="A638" s="2">
        <v>637</v>
      </c>
      <c r="B638" s="494"/>
      <c r="C638" s="497"/>
      <c r="D638" s="18" t="s">
        <v>834</v>
      </c>
      <c r="E638" s="18"/>
      <c r="F638" s="7" t="s">
        <v>1333</v>
      </c>
      <c r="G638" s="3">
        <v>6</v>
      </c>
      <c r="H638" s="3"/>
      <c r="I638" s="7" t="s">
        <v>1129</v>
      </c>
      <c r="J638" s="7" t="s">
        <v>350</v>
      </c>
      <c r="L638" s="23" t="s">
        <v>1522</v>
      </c>
      <c r="P638" t="s">
        <v>1601</v>
      </c>
    </row>
    <row r="639" spans="1:16" x14ac:dyDescent="0.35">
      <c r="A639" s="2">
        <v>638</v>
      </c>
      <c r="B639" s="494"/>
      <c r="C639" s="497"/>
      <c r="D639" s="18" t="s">
        <v>835</v>
      </c>
      <c r="E639" s="59"/>
      <c r="G639" s="3">
        <v>5</v>
      </c>
      <c r="H639" s="3"/>
      <c r="I639" s="7" t="s">
        <v>1129</v>
      </c>
      <c r="J639" s="7"/>
      <c r="L639" s="23"/>
      <c r="M639" t="s">
        <v>1335</v>
      </c>
      <c r="P639" t="s">
        <v>1601</v>
      </c>
    </row>
    <row r="640" spans="1:16" x14ac:dyDescent="0.35">
      <c r="A640" s="2">
        <v>639</v>
      </c>
      <c r="B640" s="494"/>
      <c r="C640" s="497"/>
      <c r="D640" s="18" t="s">
        <v>836</v>
      </c>
      <c r="E640" s="18"/>
      <c r="F640" s="7" t="s">
        <v>1334</v>
      </c>
      <c r="G640" s="3">
        <v>1</v>
      </c>
      <c r="H640" s="3" t="s">
        <v>837</v>
      </c>
      <c r="I640" s="7" t="s">
        <v>1129</v>
      </c>
      <c r="J640" s="7" t="s">
        <v>350</v>
      </c>
      <c r="L640" s="23" t="s">
        <v>1522</v>
      </c>
      <c r="P640" t="s">
        <v>1601</v>
      </c>
    </row>
    <row r="641" spans="1:16" x14ac:dyDescent="0.35">
      <c r="A641" s="2">
        <v>640</v>
      </c>
      <c r="B641" s="494"/>
      <c r="C641" s="497"/>
      <c r="D641" s="18" t="s">
        <v>838</v>
      </c>
      <c r="E641" s="18"/>
      <c r="F641" s="7" t="s">
        <v>1336</v>
      </c>
      <c r="G641" s="3">
        <v>3</v>
      </c>
      <c r="H641" s="3">
        <v>4</v>
      </c>
      <c r="I641" s="7" t="s">
        <v>1129</v>
      </c>
      <c r="J641" s="7" t="s">
        <v>350</v>
      </c>
      <c r="L641" s="23" t="s">
        <v>1522</v>
      </c>
      <c r="P641" t="s">
        <v>1601</v>
      </c>
    </row>
    <row r="642" spans="1:16" x14ac:dyDescent="0.35">
      <c r="A642" s="2">
        <v>641</v>
      </c>
      <c r="B642" s="494"/>
      <c r="C642" s="497"/>
      <c r="D642" s="18" t="s">
        <v>839</v>
      </c>
      <c r="E642" s="18"/>
      <c r="F642" s="7" t="s">
        <v>1337</v>
      </c>
      <c r="G642" s="3">
        <v>3</v>
      </c>
      <c r="H642" s="3">
        <v>4</v>
      </c>
      <c r="I642" s="7" t="s">
        <v>1129</v>
      </c>
      <c r="J642" s="7" t="s">
        <v>350</v>
      </c>
      <c r="L642" s="23" t="s">
        <v>1522</v>
      </c>
      <c r="P642" t="s">
        <v>1601</v>
      </c>
    </row>
    <row r="643" spans="1:16" x14ac:dyDescent="0.35">
      <c r="A643" s="2">
        <v>642</v>
      </c>
      <c r="B643" s="494"/>
      <c r="C643" s="497"/>
      <c r="D643" s="18" t="s">
        <v>840</v>
      </c>
      <c r="E643" s="18"/>
      <c r="F643" s="7" t="s">
        <v>1338</v>
      </c>
      <c r="G643" s="3">
        <v>3</v>
      </c>
      <c r="H643" s="3">
        <v>4</v>
      </c>
      <c r="I643" s="7" t="s">
        <v>1129</v>
      </c>
      <c r="J643" s="7" t="s">
        <v>350</v>
      </c>
      <c r="L643" s="23" t="s">
        <v>1522</v>
      </c>
      <c r="P643" t="s">
        <v>1601</v>
      </c>
    </row>
    <row r="644" spans="1:16" x14ac:dyDescent="0.35">
      <c r="A644" s="2">
        <v>643</v>
      </c>
      <c r="B644" s="494"/>
      <c r="C644" s="497"/>
      <c r="D644" s="18" t="s">
        <v>841</v>
      </c>
      <c r="E644" s="18"/>
      <c r="F644" s="7" t="s">
        <v>1339</v>
      </c>
      <c r="G644" s="3">
        <v>3</v>
      </c>
      <c r="H644" s="3">
        <v>4</v>
      </c>
      <c r="I644" s="7" t="s">
        <v>1129</v>
      </c>
      <c r="J644" s="7" t="s">
        <v>350</v>
      </c>
      <c r="L644" s="23" t="s">
        <v>1522</v>
      </c>
      <c r="P644" t="s">
        <v>1601</v>
      </c>
    </row>
    <row r="645" spans="1:16" x14ac:dyDescent="0.35">
      <c r="A645" s="2">
        <v>644</v>
      </c>
      <c r="B645" s="494"/>
      <c r="C645" s="497"/>
      <c r="D645" s="18" t="s">
        <v>842</v>
      </c>
      <c r="E645" s="18"/>
      <c r="F645" s="7" t="s">
        <v>1340</v>
      </c>
      <c r="G645" s="3">
        <v>3</v>
      </c>
      <c r="H645" s="3">
        <v>4</v>
      </c>
      <c r="I645" s="7" t="s">
        <v>1129</v>
      </c>
      <c r="J645" s="7" t="s">
        <v>350</v>
      </c>
      <c r="L645" s="23" t="s">
        <v>1522</v>
      </c>
      <c r="P645" t="s">
        <v>1601</v>
      </c>
    </row>
    <row r="646" spans="1:16" x14ac:dyDescent="0.35">
      <c r="A646" s="2">
        <v>645</v>
      </c>
      <c r="B646" s="494"/>
      <c r="C646" s="497"/>
      <c r="D646" s="18" t="s">
        <v>843</v>
      </c>
      <c r="E646" s="18"/>
      <c r="F646" s="7" t="s">
        <v>1341</v>
      </c>
      <c r="G646" s="3">
        <v>3</v>
      </c>
      <c r="H646" s="3">
        <v>4</v>
      </c>
      <c r="I646" s="7" t="s">
        <v>1129</v>
      </c>
      <c r="J646" s="7" t="s">
        <v>350</v>
      </c>
      <c r="L646" s="23" t="s">
        <v>1522</v>
      </c>
      <c r="P646" t="s">
        <v>1601</v>
      </c>
    </row>
    <row r="647" spans="1:16" x14ac:dyDescent="0.35">
      <c r="A647" s="2">
        <v>646</v>
      </c>
      <c r="B647" s="494"/>
      <c r="C647" s="497"/>
      <c r="D647" s="18" t="s">
        <v>844</v>
      </c>
      <c r="E647" s="18"/>
      <c r="F647" s="7" t="s">
        <v>1342</v>
      </c>
      <c r="G647" s="3">
        <v>1</v>
      </c>
      <c r="H647" s="3">
        <v>7</v>
      </c>
      <c r="I647" s="7" t="s">
        <v>1129</v>
      </c>
      <c r="J647" s="7" t="s">
        <v>350</v>
      </c>
      <c r="L647" s="23" t="s">
        <v>1522</v>
      </c>
      <c r="P647" t="s">
        <v>1601</v>
      </c>
    </row>
    <row r="648" spans="1:16" x14ac:dyDescent="0.35">
      <c r="A648" s="2">
        <v>647</v>
      </c>
      <c r="B648" s="494"/>
      <c r="C648" s="497"/>
      <c r="D648" s="18" t="s">
        <v>845</v>
      </c>
      <c r="E648" s="18"/>
      <c r="F648" s="7" t="s">
        <v>1343</v>
      </c>
      <c r="G648" s="3">
        <v>1</v>
      </c>
      <c r="H648" s="3">
        <v>7</v>
      </c>
      <c r="I648" s="7" t="s">
        <v>1129</v>
      </c>
      <c r="J648" s="7" t="s">
        <v>350</v>
      </c>
      <c r="L648" s="23" t="s">
        <v>1522</v>
      </c>
      <c r="P648" t="s">
        <v>1601</v>
      </c>
    </row>
    <row r="649" spans="1:16" x14ac:dyDescent="0.35">
      <c r="A649" s="2">
        <v>648</v>
      </c>
      <c r="B649" s="494"/>
      <c r="C649" s="497"/>
      <c r="D649" s="18" t="s">
        <v>846</v>
      </c>
      <c r="E649" s="18"/>
      <c r="F649" s="7" t="s">
        <v>1344</v>
      </c>
      <c r="G649" s="3">
        <v>1</v>
      </c>
      <c r="H649" s="3">
        <v>7</v>
      </c>
      <c r="I649" s="7" t="s">
        <v>1129</v>
      </c>
      <c r="J649" s="7" t="s">
        <v>350</v>
      </c>
      <c r="L649" s="23" t="s">
        <v>1522</v>
      </c>
      <c r="P649" t="s">
        <v>1601</v>
      </c>
    </row>
    <row r="650" spans="1:16" x14ac:dyDescent="0.35">
      <c r="A650" s="2">
        <v>649</v>
      </c>
      <c r="B650" s="494"/>
      <c r="C650" s="497"/>
      <c r="D650" s="18" t="s">
        <v>847</v>
      </c>
      <c r="E650" s="18"/>
      <c r="F650" s="7" t="s">
        <v>1345</v>
      </c>
      <c r="G650" s="3">
        <v>2</v>
      </c>
      <c r="H650" s="3">
        <v>4</v>
      </c>
      <c r="I650" s="7" t="s">
        <v>1129</v>
      </c>
      <c r="J650" s="7" t="s">
        <v>350</v>
      </c>
      <c r="L650" s="23" t="s">
        <v>1522</v>
      </c>
      <c r="P650" t="s">
        <v>1601</v>
      </c>
    </row>
    <row r="651" spans="1:16" x14ac:dyDescent="0.35">
      <c r="A651" s="2">
        <v>650</v>
      </c>
      <c r="B651" s="494"/>
      <c r="C651" s="497"/>
      <c r="D651" s="18" t="s">
        <v>848</v>
      </c>
      <c r="E651" s="18"/>
      <c r="F651" s="7" t="s">
        <v>1346</v>
      </c>
      <c r="G651" s="3">
        <v>2</v>
      </c>
      <c r="H651" s="3">
        <v>4</v>
      </c>
      <c r="I651" s="7" t="s">
        <v>1129</v>
      </c>
      <c r="J651" s="7" t="s">
        <v>350</v>
      </c>
      <c r="L651" s="23" t="s">
        <v>1522</v>
      </c>
      <c r="P651" t="s">
        <v>1601</v>
      </c>
    </row>
    <row r="652" spans="1:16" x14ac:dyDescent="0.35">
      <c r="A652" s="2">
        <v>651</v>
      </c>
      <c r="B652" s="494"/>
      <c r="C652" s="497"/>
      <c r="D652" s="18" t="s">
        <v>849</v>
      </c>
      <c r="E652" s="18"/>
      <c r="F652" s="7" t="s">
        <v>1347</v>
      </c>
      <c r="G652" s="3">
        <v>5</v>
      </c>
      <c r="H652" s="3" t="s">
        <v>820</v>
      </c>
      <c r="I652" s="7" t="s">
        <v>1129</v>
      </c>
      <c r="J652" s="7" t="s">
        <v>350</v>
      </c>
      <c r="L652" s="23" t="s">
        <v>1522</v>
      </c>
      <c r="P652" t="s">
        <v>1601</v>
      </c>
    </row>
    <row r="653" spans="1:16" x14ac:dyDescent="0.35">
      <c r="A653" s="2">
        <v>652</v>
      </c>
      <c r="B653" s="494"/>
      <c r="C653" s="497"/>
      <c r="D653" s="18" t="s">
        <v>850</v>
      </c>
      <c r="E653" s="18"/>
      <c r="F653" s="7" t="s">
        <v>1348</v>
      </c>
      <c r="G653" s="3">
        <v>2</v>
      </c>
      <c r="H653" s="3" t="s">
        <v>820</v>
      </c>
      <c r="I653" s="7" t="s">
        <v>1129</v>
      </c>
      <c r="J653" s="7" t="s">
        <v>350</v>
      </c>
      <c r="L653" s="23" t="s">
        <v>1522</v>
      </c>
      <c r="P653" t="s">
        <v>1601</v>
      </c>
    </row>
    <row r="654" spans="1:16" x14ac:dyDescent="0.35">
      <c r="A654" s="2">
        <v>653</v>
      </c>
      <c r="B654" s="494"/>
      <c r="C654" s="497"/>
      <c r="D654" s="18" t="s">
        <v>851</v>
      </c>
      <c r="E654" s="18"/>
      <c r="F654" s="7" t="s">
        <v>1349</v>
      </c>
      <c r="G654" s="3">
        <v>8</v>
      </c>
      <c r="H654" s="3">
        <v>7</v>
      </c>
      <c r="I654" s="7" t="s">
        <v>1129</v>
      </c>
      <c r="J654" s="7" t="s">
        <v>350</v>
      </c>
      <c r="L654" s="23" t="s">
        <v>1522</v>
      </c>
      <c r="P654" t="s">
        <v>1601</v>
      </c>
    </row>
    <row r="655" spans="1:16" x14ac:dyDescent="0.35">
      <c r="A655" s="2">
        <v>654</v>
      </c>
      <c r="B655" s="494"/>
      <c r="C655" s="497"/>
      <c r="D655" s="18" t="s">
        <v>852</v>
      </c>
      <c r="E655" s="18"/>
      <c r="F655" s="7" t="s">
        <v>1350</v>
      </c>
      <c r="G655" s="3">
        <v>7</v>
      </c>
      <c r="H655" s="3">
        <v>7</v>
      </c>
      <c r="I655" s="7" t="s">
        <v>1129</v>
      </c>
      <c r="J655" s="7" t="s">
        <v>350</v>
      </c>
      <c r="L655" s="23" t="s">
        <v>1522</v>
      </c>
      <c r="P655" t="s">
        <v>1601</v>
      </c>
    </row>
    <row r="656" spans="1:16" x14ac:dyDescent="0.35">
      <c r="A656" s="2">
        <v>655</v>
      </c>
      <c r="B656" s="494"/>
      <c r="C656" s="497"/>
      <c r="D656" s="18" t="s">
        <v>853</v>
      </c>
      <c r="E656" s="18"/>
      <c r="F656" s="7" t="s">
        <v>854</v>
      </c>
      <c r="G656" s="3">
        <v>1</v>
      </c>
      <c r="H656" s="3">
        <v>4</v>
      </c>
      <c r="I656" s="7" t="s">
        <v>12</v>
      </c>
      <c r="J656" s="7" t="s">
        <v>97</v>
      </c>
      <c r="L656" s="51">
        <v>41494</v>
      </c>
      <c r="P656" t="s">
        <v>1601</v>
      </c>
    </row>
    <row r="657" spans="1:16" x14ac:dyDescent="0.35">
      <c r="A657" s="2">
        <v>656</v>
      </c>
      <c r="B657" s="494"/>
      <c r="C657" s="497"/>
      <c r="D657" s="18" t="s">
        <v>855</v>
      </c>
      <c r="E657" s="18"/>
      <c r="F657" s="7" t="s">
        <v>856</v>
      </c>
      <c r="G657" s="3">
        <v>1</v>
      </c>
      <c r="H657" s="3">
        <v>4</v>
      </c>
      <c r="I657" s="7" t="s">
        <v>12</v>
      </c>
      <c r="J657" s="7" t="s">
        <v>97</v>
      </c>
      <c r="L657" s="51">
        <v>41494</v>
      </c>
      <c r="P657" t="s">
        <v>1601</v>
      </c>
    </row>
    <row r="658" spans="1:16" x14ac:dyDescent="0.35">
      <c r="A658" s="2">
        <v>657</v>
      </c>
      <c r="B658" s="494"/>
      <c r="C658" s="498"/>
      <c r="D658" s="18" t="s">
        <v>857</v>
      </c>
      <c r="E658" s="18"/>
      <c r="F658" s="7" t="s">
        <v>858</v>
      </c>
      <c r="G658" s="3">
        <v>1</v>
      </c>
      <c r="H658" s="3">
        <v>4</v>
      </c>
      <c r="I658" s="7" t="s">
        <v>12</v>
      </c>
      <c r="J658" s="7" t="s">
        <v>97</v>
      </c>
      <c r="L658" s="51">
        <v>41494</v>
      </c>
      <c r="P658" t="s">
        <v>1601</v>
      </c>
    </row>
    <row r="659" spans="1:16" x14ac:dyDescent="0.35">
      <c r="A659" s="2">
        <v>658</v>
      </c>
      <c r="B659" s="495" t="s">
        <v>859</v>
      </c>
      <c r="C659" s="491" t="s">
        <v>1351</v>
      </c>
      <c r="D659" s="16" t="s">
        <v>860</v>
      </c>
      <c r="E659" s="16"/>
      <c r="F659" s="3" t="s">
        <v>861</v>
      </c>
      <c r="G659" s="3">
        <v>4</v>
      </c>
      <c r="H659" s="3">
        <v>4</v>
      </c>
      <c r="I659" s="3" t="s">
        <v>12</v>
      </c>
      <c r="J659" s="3" t="s">
        <v>38</v>
      </c>
      <c r="L659" s="51">
        <v>42087</v>
      </c>
      <c r="P659" t="s">
        <v>1601</v>
      </c>
    </row>
    <row r="660" spans="1:16" x14ac:dyDescent="0.35">
      <c r="A660" s="2">
        <v>659</v>
      </c>
      <c r="B660" s="495"/>
      <c r="C660" s="492"/>
      <c r="D660" s="16" t="s">
        <v>862</v>
      </c>
      <c r="E660" s="16"/>
      <c r="F660" s="3" t="s">
        <v>863</v>
      </c>
      <c r="G660" s="3">
        <v>5</v>
      </c>
      <c r="H660" s="3">
        <v>4</v>
      </c>
      <c r="I660" s="3" t="s">
        <v>12</v>
      </c>
      <c r="J660" s="3" t="s">
        <v>38</v>
      </c>
      <c r="L660" s="51">
        <v>42087</v>
      </c>
      <c r="P660" t="s">
        <v>1601</v>
      </c>
    </row>
    <row r="661" spans="1:16" x14ac:dyDescent="0.35">
      <c r="A661" s="2">
        <v>660</v>
      </c>
      <c r="B661" s="495"/>
      <c r="C661" s="492"/>
      <c r="D661" s="16" t="s">
        <v>864</v>
      </c>
      <c r="E661" s="16"/>
      <c r="F661" s="3" t="s">
        <v>865</v>
      </c>
      <c r="G661" s="3">
        <v>4</v>
      </c>
      <c r="H661" s="3">
        <v>1</v>
      </c>
      <c r="I661" s="3" t="s">
        <v>12</v>
      </c>
      <c r="J661" s="3" t="s">
        <v>38</v>
      </c>
      <c r="L661" s="51">
        <v>42087</v>
      </c>
      <c r="P661" t="s">
        <v>1601</v>
      </c>
    </row>
    <row r="662" spans="1:16" x14ac:dyDescent="0.35">
      <c r="A662" s="2">
        <v>661</v>
      </c>
      <c r="B662" s="495"/>
      <c r="C662" s="492"/>
      <c r="D662" s="16" t="s">
        <v>866</v>
      </c>
      <c r="E662" s="16"/>
      <c r="F662" s="3" t="s">
        <v>867</v>
      </c>
      <c r="G662" s="3">
        <v>5</v>
      </c>
      <c r="H662" s="3">
        <v>4</v>
      </c>
      <c r="I662" s="3" t="s">
        <v>12</v>
      </c>
      <c r="J662" s="3" t="s">
        <v>38</v>
      </c>
      <c r="L662" s="51">
        <v>42087</v>
      </c>
      <c r="P662" t="s">
        <v>1601</v>
      </c>
    </row>
    <row r="663" spans="1:16" x14ac:dyDescent="0.35">
      <c r="A663" s="2">
        <v>662</v>
      </c>
      <c r="B663" s="495"/>
      <c r="C663" s="492"/>
      <c r="D663" s="16" t="s">
        <v>868</v>
      </c>
      <c r="E663" s="16"/>
      <c r="F663" s="3" t="s">
        <v>869</v>
      </c>
      <c r="G663" s="3">
        <v>3</v>
      </c>
      <c r="H663" s="3">
        <v>3</v>
      </c>
      <c r="I663" s="3" t="s">
        <v>12</v>
      </c>
      <c r="J663" s="3" t="s">
        <v>38</v>
      </c>
      <c r="L663" s="51">
        <v>42087</v>
      </c>
      <c r="P663" t="s">
        <v>1601</v>
      </c>
    </row>
    <row r="664" spans="1:16" x14ac:dyDescent="0.35">
      <c r="A664" s="2">
        <v>663</v>
      </c>
      <c r="B664" s="495"/>
      <c r="C664" s="492"/>
      <c r="D664" s="16" t="s">
        <v>870</v>
      </c>
      <c r="E664" s="16"/>
      <c r="F664" s="3" t="s">
        <v>871</v>
      </c>
      <c r="G664" s="3">
        <v>4</v>
      </c>
      <c r="H664" s="3">
        <v>3</v>
      </c>
      <c r="I664" s="3" t="s">
        <v>12</v>
      </c>
      <c r="J664" s="3" t="s">
        <v>38</v>
      </c>
      <c r="L664" s="51">
        <v>42087</v>
      </c>
      <c r="P664" t="s">
        <v>1601</v>
      </c>
    </row>
    <row r="665" spans="1:16" x14ac:dyDescent="0.35">
      <c r="A665" s="2">
        <v>664</v>
      </c>
      <c r="B665" s="495"/>
      <c r="C665" s="492"/>
      <c r="D665" s="16" t="s">
        <v>872</v>
      </c>
      <c r="E665" s="16"/>
      <c r="F665" s="3" t="s">
        <v>873</v>
      </c>
      <c r="G665" s="3">
        <v>5</v>
      </c>
      <c r="H665" s="3">
        <v>4</v>
      </c>
      <c r="I665" s="3" t="s">
        <v>12</v>
      </c>
      <c r="J665" s="3" t="s">
        <v>38</v>
      </c>
      <c r="L665" s="51">
        <v>42087</v>
      </c>
      <c r="P665" t="s">
        <v>1601</v>
      </c>
    </row>
    <row r="666" spans="1:16" x14ac:dyDescent="0.35">
      <c r="A666" s="2">
        <v>665</v>
      </c>
      <c r="B666" s="495"/>
      <c r="C666" s="492"/>
      <c r="D666" s="16" t="s">
        <v>874</v>
      </c>
      <c r="E666" s="16"/>
      <c r="F666" s="3" t="s">
        <v>875</v>
      </c>
      <c r="G666" s="3">
        <v>4</v>
      </c>
      <c r="H666" s="3">
        <v>4</v>
      </c>
      <c r="I666" s="3" t="s">
        <v>12</v>
      </c>
      <c r="J666" s="3" t="s">
        <v>38</v>
      </c>
      <c r="L666" s="51">
        <v>42087</v>
      </c>
      <c r="P666" t="s">
        <v>1601</v>
      </c>
    </row>
    <row r="667" spans="1:16" x14ac:dyDescent="0.35">
      <c r="A667" s="2">
        <v>666</v>
      </c>
      <c r="B667" s="495"/>
      <c r="C667" s="492"/>
      <c r="D667" s="16" t="s">
        <v>876</v>
      </c>
      <c r="E667" s="16"/>
      <c r="F667" s="3" t="s">
        <v>877</v>
      </c>
      <c r="G667" s="3">
        <v>5</v>
      </c>
      <c r="H667" s="3">
        <v>4</v>
      </c>
      <c r="I667" s="3" t="s">
        <v>12</v>
      </c>
      <c r="J667" s="3" t="s">
        <v>38</v>
      </c>
      <c r="L667" s="51">
        <v>42087</v>
      </c>
      <c r="P667" t="s">
        <v>1601</v>
      </c>
    </row>
    <row r="668" spans="1:16" x14ac:dyDescent="0.35">
      <c r="A668" s="2">
        <v>667</v>
      </c>
      <c r="B668" s="495"/>
      <c r="C668" s="493"/>
      <c r="D668" s="16" t="s">
        <v>878</v>
      </c>
      <c r="E668" s="16"/>
      <c r="F668" s="3" t="s">
        <v>879</v>
      </c>
      <c r="G668" s="3">
        <v>5</v>
      </c>
      <c r="H668" s="3">
        <v>4</v>
      </c>
      <c r="I668" s="3" t="s">
        <v>12</v>
      </c>
      <c r="J668" s="3" t="s">
        <v>38</v>
      </c>
      <c r="L668" s="51">
        <v>42087</v>
      </c>
      <c r="P668" t="s">
        <v>1601</v>
      </c>
    </row>
    <row r="669" spans="1:16" x14ac:dyDescent="0.35">
      <c r="A669" s="2">
        <v>668</v>
      </c>
      <c r="B669" s="495" t="s">
        <v>880</v>
      </c>
      <c r="C669" s="491" t="s">
        <v>1352</v>
      </c>
      <c r="D669" s="56" t="s">
        <v>1523</v>
      </c>
      <c r="E669" s="16"/>
      <c r="F669" s="3" t="s">
        <v>881</v>
      </c>
      <c r="G669" s="3">
        <v>4</v>
      </c>
      <c r="H669" s="3">
        <v>3</v>
      </c>
      <c r="I669" s="3" t="s">
        <v>12</v>
      </c>
      <c r="J669" s="3" t="s">
        <v>97</v>
      </c>
      <c r="L669" s="51">
        <v>41670</v>
      </c>
      <c r="M669" t="s">
        <v>1614</v>
      </c>
      <c r="P669" t="s">
        <v>1601</v>
      </c>
    </row>
    <row r="670" spans="1:16" x14ac:dyDescent="0.35">
      <c r="A670" s="2">
        <v>669</v>
      </c>
      <c r="B670" s="495"/>
      <c r="C670" s="492"/>
      <c r="D670" s="56" t="s">
        <v>882</v>
      </c>
      <c r="E670" s="16"/>
      <c r="F670" s="3" t="s">
        <v>883</v>
      </c>
      <c r="G670" s="3">
        <v>3</v>
      </c>
      <c r="H670" s="3">
        <v>3</v>
      </c>
      <c r="I670" s="3" t="s">
        <v>12</v>
      </c>
      <c r="J670" s="3" t="s">
        <v>97</v>
      </c>
      <c r="L670" s="51">
        <v>41670</v>
      </c>
      <c r="M670" t="s">
        <v>1618</v>
      </c>
      <c r="P670" t="s">
        <v>1601</v>
      </c>
    </row>
    <row r="671" spans="1:16" x14ac:dyDescent="0.35">
      <c r="A671" s="2">
        <v>670</v>
      </c>
      <c r="B671" s="495"/>
      <c r="C671" s="492"/>
      <c r="D671" s="56" t="s">
        <v>884</v>
      </c>
      <c r="E671" s="16"/>
      <c r="F671" s="3" t="s">
        <v>885</v>
      </c>
      <c r="G671" s="3">
        <v>3</v>
      </c>
      <c r="H671" s="3">
        <v>3</v>
      </c>
      <c r="I671" s="3" t="s">
        <v>12</v>
      </c>
      <c r="J671" s="3" t="s">
        <v>97</v>
      </c>
      <c r="L671" s="51">
        <v>41670</v>
      </c>
      <c r="M671" t="s">
        <v>1620</v>
      </c>
      <c r="P671" t="s">
        <v>1601</v>
      </c>
    </row>
    <row r="672" spans="1:16" x14ac:dyDescent="0.35">
      <c r="A672" s="2">
        <v>671</v>
      </c>
      <c r="B672" s="495"/>
      <c r="C672" s="492"/>
      <c r="D672" s="56" t="s">
        <v>886</v>
      </c>
      <c r="E672" s="16"/>
      <c r="F672" s="3" t="s">
        <v>1622</v>
      </c>
      <c r="G672" s="3">
        <v>3</v>
      </c>
      <c r="H672" s="3">
        <v>3</v>
      </c>
      <c r="I672" s="3" t="s">
        <v>12</v>
      </c>
      <c r="J672" s="3" t="s">
        <v>97</v>
      </c>
      <c r="L672" s="51">
        <v>41670</v>
      </c>
      <c r="M672" t="s">
        <v>1620</v>
      </c>
      <c r="P672" t="s">
        <v>1601</v>
      </c>
    </row>
    <row r="673" spans="1:16" x14ac:dyDescent="0.35">
      <c r="A673" s="2">
        <v>672</v>
      </c>
      <c r="B673" s="495"/>
      <c r="C673" s="492"/>
      <c r="D673" s="56" t="s">
        <v>888</v>
      </c>
      <c r="E673" s="16"/>
      <c r="F673" s="3" t="s">
        <v>889</v>
      </c>
      <c r="G673" s="3">
        <v>6</v>
      </c>
      <c r="H673" s="3">
        <v>6</v>
      </c>
      <c r="I673" s="3" t="s">
        <v>12</v>
      </c>
      <c r="J673" s="3" t="s">
        <v>97</v>
      </c>
      <c r="L673" s="51">
        <v>41670</v>
      </c>
      <c r="M673" t="s">
        <v>1617</v>
      </c>
      <c r="P673" t="s">
        <v>1601</v>
      </c>
    </row>
    <row r="674" spans="1:16" x14ac:dyDescent="0.35">
      <c r="A674" s="2">
        <v>673</v>
      </c>
      <c r="B674" s="495"/>
      <c r="C674" s="492"/>
      <c r="D674" s="56" t="s">
        <v>890</v>
      </c>
      <c r="E674" s="16"/>
      <c r="F674" s="3" t="s">
        <v>887</v>
      </c>
      <c r="G674" s="3">
        <v>3</v>
      </c>
      <c r="H674" s="3">
        <v>2</v>
      </c>
      <c r="I674" s="3" t="s">
        <v>12</v>
      </c>
      <c r="J674" s="3" t="s">
        <v>97</v>
      </c>
      <c r="L674" s="51">
        <v>41670</v>
      </c>
      <c r="M674" t="s">
        <v>1620</v>
      </c>
      <c r="P674" t="s">
        <v>1601</v>
      </c>
    </row>
    <row r="675" spans="1:16" x14ac:dyDescent="0.35">
      <c r="A675" s="2">
        <v>674</v>
      </c>
      <c r="B675" s="495"/>
      <c r="C675" s="492"/>
      <c r="D675" s="56" t="s">
        <v>891</v>
      </c>
      <c r="E675" s="16"/>
      <c r="F675" s="3" t="s">
        <v>892</v>
      </c>
      <c r="G675" s="3">
        <v>3</v>
      </c>
      <c r="H675" s="3">
        <v>2</v>
      </c>
      <c r="I675" s="3" t="s">
        <v>12</v>
      </c>
      <c r="J675" s="3" t="s">
        <v>97</v>
      </c>
      <c r="L675" s="51">
        <v>41729</v>
      </c>
      <c r="M675" t="s">
        <v>1620</v>
      </c>
      <c r="P675" t="s">
        <v>1601</v>
      </c>
    </row>
    <row r="676" spans="1:16" x14ac:dyDescent="0.35">
      <c r="A676" s="2">
        <v>675</v>
      </c>
      <c r="B676" s="495"/>
      <c r="C676" s="492"/>
      <c r="D676" s="56" t="s">
        <v>893</v>
      </c>
      <c r="E676" s="16"/>
      <c r="F676" s="3" t="s">
        <v>894</v>
      </c>
      <c r="G676" s="3">
        <v>3</v>
      </c>
      <c r="H676" s="3">
        <v>1</v>
      </c>
      <c r="I676" s="3" t="s">
        <v>12</v>
      </c>
      <c r="J676" s="3" t="s">
        <v>97</v>
      </c>
      <c r="L676" s="51">
        <v>41670</v>
      </c>
      <c r="M676" t="s">
        <v>1620</v>
      </c>
      <c r="P676" t="s">
        <v>1601</v>
      </c>
    </row>
    <row r="677" spans="1:16" x14ac:dyDescent="0.35">
      <c r="A677" s="2">
        <v>676</v>
      </c>
      <c r="B677" s="495"/>
      <c r="C677" s="493"/>
      <c r="D677" s="56" t="s">
        <v>895</v>
      </c>
      <c r="E677" s="16"/>
      <c r="F677" s="3" t="s">
        <v>896</v>
      </c>
      <c r="G677" s="3">
        <v>2</v>
      </c>
      <c r="H677" s="3">
        <v>1</v>
      </c>
      <c r="I677" s="3" t="s">
        <v>12</v>
      </c>
      <c r="J677" s="3" t="s">
        <v>97</v>
      </c>
      <c r="L677" s="51">
        <v>41759</v>
      </c>
      <c r="M677" t="s">
        <v>1534</v>
      </c>
      <c r="P677" t="s">
        <v>1601</v>
      </c>
    </row>
    <row r="678" spans="1:16" x14ac:dyDescent="0.35">
      <c r="A678" s="2">
        <v>677</v>
      </c>
      <c r="B678" s="495"/>
      <c r="C678" s="491" t="s">
        <v>1353</v>
      </c>
      <c r="D678" s="56" t="s">
        <v>897</v>
      </c>
      <c r="E678" s="16"/>
      <c r="F678" s="3" t="s">
        <v>898</v>
      </c>
      <c r="G678" s="3">
        <v>3</v>
      </c>
      <c r="H678" s="3">
        <v>3</v>
      </c>
      <c r="I678" s="3" t="s">
        <v>12</v>
      </c>
      <c r="J678" s="3" t="s">
        <v>97</v>
      </c>
      <c r="L678" s="51">
        <v>41759</v>
      </c>
      <c r="M678" t="s">
        <v>1615</v>
      </c>
      <c r="P678" t="s">
        <v>1601</v>
      </c>
    </row>
    <row r="679" spans="1:16" x14ac:dyDescent="0.35">
      <c r="A679" s="2">
        <v>678</v>
      </c>
      <c r="B679" s="495"/>
      <c r="C679" s="493"/>
      <c r="D679" s="56" t="s">
        <v>899</v>
      </c>
      <c r="E679" s="16"/>
      <c r="F679" s="3" t="s">
        <v>900</v>
      </c>
      <c r="G679" s="3">
        <v>3</v>
      </c>
      <c r="H679" s="3">
        <v>3</v>
      </c>
      <c r="I679" s="3" t="s">
        <v>12</v>
      </c>
      <c r="J679" s="3" t="s">
        <v>97</v>
      </c>
      <c r="L679" s="51">
        <v>41759</v>
      </c>
      <c r="M679" t="s">
        <v>1621</v>
      </c>
      <c r="P679" t="s">
        <v>1601</v>
      </c>
    </row>
    <row r="680" spans="1:16" x14ac:dyDescent="0.35">
      <c r="A680" s="2">
        <v>679</v>
      </c>
      <c r="B680" s="495"/>
      <c r="C680" s="25" t="s">
        <v>1354</v>
      </c>
      <c r="D680" s="56" t="s">
        <v>901</v>
      </c>
      <c r="E680" s="16"/>
      <c r="F680" s="3" t="s">
        <v>902</v>
      </c>
      <c r="G680" s="3">
        <v>3</v>
      </c>
      <c r="H680" s="3">
        <v>5</v>
      </c>
      <c r="I680" s="3" t="s">
        <v>12</v>
      </c>
      <c r="J680" s="3" t="s">
        <v>97</v>
      </c>
      <c r="L680" s="51">
        <v>41759</v>
      </c>
      <c r="M680" t="s">
        <v>1616</v>
      </c>
      <c r="P680" t="s">
        <v>1601</v>
      </c>
    </row>
    <row r="681" spans="1:16" x14ac:dyDescent="0.35">
      <c r="A681" s="2">
        <v>680</v>
      </c>
      <c r="B681" s="495"/>
      <c r="C681" s="8" t="s">
        <v>1353</v>
      </c>
      <c r="D681" s="56" t="s">
        <v>1619</v>
      </c>
      <c r="E681" s="16"/>
      <c r="F681" s="3" t="s">
        <v>903</v>
      </c>
      <c r="G681" s="3">
        <v>3</v>
      </c>
      <c r="H681" s="3">
        <v>2</v>
      </c>
      <c r="I681" s="3" t="s">
        <v>12</v>
      </c>
      <c r="J681" s="3" t="s">
        <v>97</v>
      </c>
      <c r="L681" s="51">
        <v>41759</v>
      </c>
      <c r="M681" t="s">
        <v>1615</v>
      </c>
      <c r="P681" t="s">
        <v>1601</v>
      </c>
    </row>
    <row r="682" spans="1:16" x14ac:dyDescent="0.35">
      <c r="A682" s="2">
        <v>681</v>
      </c>
      <c r="B682" s="495"/>
      <c r="C682" s="491" t="s">
        <v>1354</v>
      </c>
      <c r="D682" s="56" t="s">
        <v>904</v>
      </c>
      <c r="E682" s="16"/>
      <c r="F682" s="3" t="s">
        <v>905</v>
      </c>
      <c r="G682" s="3">
        <v>6</v>
      </c>
      <c r="H682" s="3">
        <v>8</v>
      </c>
      <c r="I682" s="3" t="s">
        <v>12</v>
      </c>
      <c r="J682" s="3" t="s">
        <v>97</v>
      </c>
      <c r="L682" s="51">
        <v>41759</v>
      </c>
      <c r="M682" t="s">
        <v>1623</v>
      </c>
      <c r="P682" t="s">
        <v>1601</v>
      </c>
    </row>
    <row r="683" spans="1:16" x14ac:dyDescent="0.35">
      <c r="A683" s="2">
        <v>682</v>
      </c>
      <c r="B683" s="495"/>
      <c r="C683" s="492"/>
      <c r="D683" s="56" t="s">
        <v>906</v>
      </c>
      <c r="E683" s="16"/>
      <c r="F683" s="3" t="s">
        <v>907</v>
      </c>
      <c r="G683" s="3">
        <v>6</v>
      </c>
      <c r="H683" s="3">
        <v>8</v>
      </c>
      <c r="I683" s="3" t="s">
        <v>12</v>
      </c>
      <c r="J683" s="3" t="s">
        <v>97</v>
      </c>
      <c r="L683" s="51">
        <v>41759</v>
      </c>
      <c r="M683" t="s">
        <v>1624</v>
      </c>
      <c r="P683" t="s">
        <v>1601</v>
      </c>
    </row>
    <row r="684" spans="1:16" x14ac:dyDescent="0.35">
      <c r="A684" s="2">
        <v>683</v>
      </c>
      <c r="B684" s="495"/>
      <c r="C684" s="492"/>
      <c r="D684" s="56" t="s">
        <v>908</v>
      </c>
      <c r="E684" s="16"/>
      <c r="F684" s="3" t="s">
        <v>909</v>
      </c>
      <c r="G684" s="3">
        <v>3</v>
      </c>
      <c r="H684" s="3">
        <v>6</v>
      </c>
      <c r="I684" s="3" t="s">
        <v>12</v>
      </c>
      <c r="J684" s="3" t="s">
        <v>97</v>
      </c>
      <c r="L684" s="51">
        <v>41759</v>
      </c>
      <c r="M684" s="69" t="s">
        <v>1611</v>
      </c>
      <c r="P684" t="s">
        <v>1601</v>
      </c>
    </row>
    <row r="685" spans="1:16" x14ac:dyDescent="0.35">
      <c r="A685" s="2">
        <v>684</v>
      </c>
      <c r="B685" s="495"/>
      <c r="C685" s="492"/>
      <c r="D685" s="56" t="s">
        <v>910</v>
      </c>
      <c r="E685" s="16"/>
      <c r="F685" s="3" t="s">
        <v>911</v>
      </c>
      <c r="G685" s="3">
        <v>3</v>
      </c>
      <c r="H685" s="3">
        <v>7</v>
      </c>
      <c r="I685" s="3" t="s">
        <v>12</v>
      </c>
      <c r="J685" s="3" t="s">
        <v>97</v>
      </c>
      <c r="L685" s="51">
        <v>41759</v>
      </c>
      <c r="M685" t="s">
        <v>1613</v>
      </c>
      <c r="P685" t="s">
        <v>1601</v>
      </c>
    </row>
    <row r="686" spans="1:16" x14ac:dyDescent="0.35">
      <c r="A686" s="2">
        <v>685</v>
      </c>
      <c r="B686" s="495"/>
      <c r="C686" s="493"/>
      <c r="D686" s="56" t="s">
        <v>912</v>
      </c>
      <c r="E686" s="16"/>
      <c r="F686" s="3" t="s">
        <v>913</v>
      </c>
      <c r="G686" s="3">
        <v>3</v>
      </c>
      <c r="H686" s="3">
        <v>3</v>
      </c>
      <c r="I686" s="3" t="s">
        <v>12</v>
      </c>
      <c r="J686" s="3" t="s">
        <v>97</v>
      </c>
      <c r="L686" s="51">
        <v>41759</v>
      </c>
      <c r="M686" t="s">
        <v>1625</v>
      </c>
      <c r="P686" t="s">
        <v>1601</v>
      </c>
    </row>
    <row r="687" spans="1:16" x14ac:dyDescent="0.35">
      <c r="A687" s="2">
        <v>686</v>
      </c>
      <c r="B687" s="495"/>
      <c r="C687" s="491" t="s">
        <v>1352</v>
      </c>
      <c r="D687" s="56" t="s">
        <v>914</v>
      </c>
      <c r="E687" s="16"/>
      <c r="F687" s="3" t="s">
        <v>915</v>
      </c>
      <c r="G687" s="3">
        <v>10</v>
      </c>
      <c r="H687" s="3">
        <v>7</v>
      </c>
      <c r="I687" s="3" t="s">
        <v>12</v>
      </c>
      <c r="J687" s="3" t="s">
        <v>97</v>
      </c>
      <c r="L687" s="51">
        <v>41670</v>
      </c>
      <c r="M687" t="s">
        <v>1626</v>
      </c>
      <c r="P687" t="s">
        <v>1601</v>
      </c>
    </row>
    <row r="688" spans="1:16" x14ac:dyDescent="0.35">
      <c r="A688" s="2">
        <v>687</v>
      </c>
      <c r="B688" s="495"/>
      <c r="C688" s="492"/>
      <c r="D688" s="56" t="s">
        <v>916</v>
      </c>
      <c r="E688" s="16"/>
      <c r="F688" s="3" t="s">
        <v>917</v>
      </c>
      <c r="G688" s="3">
        <v>5</v>
      </c>
      <c r="H688" s="3">
        <v>5</v>
      </c>
      <c r="I688" s="3" t="s">
        <v>12</v>
      </c>
      <c r="J688" s="3" t="s">
        <v>97</v>
      </c>
      <c r="L688" s="51">
        <v>41670</v>
      </c>
      <c r="M688" t="s">
        <v>1617</v>
      </c>
      <c r="P688" t="s">
        <v>1601</v>
      </c>
    </row>
    <row r="689" spans="1:16" x14ac:dyDescent="0.35">
      <c r="A689" s="2">
        <v>688</v>
      </c>
      <c r="B689" s="495"/>
      <c r="C689" s="492"/>
      <c r="D689" s="56" t="s">
        <v>918</v>
      </c>
      <c r="E689" s="16"/>
      <c r="F689" s="3" t="s">
        <v>919</v>
      </c>
      <c r="G689" s="3">
        <v>3</v>
      </c>
      <c r="H689" s="3">
        <v>3</v>
      </c>
      <c r="I689" s="3" t="s">
        <v>12</v>
      </c>
      <c r="J689" s="3" t="s">
        <v>97</v>
      </c>
      <c r="L689" s="51">
        <v>41670</v>
      </c>
      <c r="M689" t="s">
        <v>1614</v>
      </c>
      <c r="P689" t="s">
        <v>1601</v>
      </c>
    </row>
    <row r="690" spans="1:16" x14ac:dyDescent="0.35">
      <c r="A690" s="2">
        <v>689</v>
      </c>
      <c r="B690" s="495"/>
      <c r="C690" s="492"/>
      <c r="D690" s="56" t="s">
        <v>920</v>
      </c>
      <c r="E690" s="16"/>
      <c r="F690" s="3" t="s">
        <v>921</v>
      </c>
      <c r="G690" s="3">
        <v>4</v>
      </c>
      <c r="H690" s="3">
        <v>4</v>
      </c>
      <c r="I690" s="3" t="s">
        <v>12</v>
      </c>
      <c r="J690" s="3" t="s">
        <v>97</v>
      </c>
      <c r="L690" s="51">
        <v>41670</v>
      </c>
      <c r="M690" t="s">
        <v>1627</v>
      </c>
      <c r="P690" t="s">
        <v>1601</v>
      </c>
    </row>
    <row r="691" spans="1:16" x14ac:dyDescent="0.35">
      <c r="A691" s="2">
        <v>690</v>
      </c>
      <c r="B691" s="495"/>
      <c r="C691" s="492"/>
      <c r="D691" s="56" t="s">
        <v>922</v>
      </c>
      <c r="E691" s="16"/>
      <c r="F691" s="3" t="s">
        <v>923</v>
      </c>
      <c r="G691" s="3">
        <v>5</v>
      </c>
      <c r="H691" s="3">
        <v>4</v>
      </c>
      <c r="I691" s="3" t="s">
        <v>12</v>
      </c>
      <c r="J691" s="3" t="s">
        <v>97</v>
      </c>
      <c r="L691" s="51">
        <v>41670</v>
      </c>
      <c r="M691" t="s">
        <v>1614</v>
      </c>
      <c r="P691" t="s">
        <v>1601</v>
      </c>
    </row>
    <row r="692" spans="1:16" x14ac:dyDescent="0.35">
      <c r="A692" s="2">
        <v>691</v>
      </c>
      <c r="B692" s="495"/>
      <c r="C692" s="492"/>
      <c r="D692" s="56" t="s">
        <v>924</v>
      </c>
      <c r="E692" s="16"/>
      <c r="F692" s="3" t="s">
        <v>1628</v>
      </c>
      <c r="G692" s="3">
        <v>3</v>
      </c>
      <c r="H692" s="3">
        <v>3</v>
      </c>
      <c r="I692" s="3" t="s">
        <v>12</v>
      </c>
      <c r="J692" s="3" t="s">
        <v>97</v>
      </c>
      <c r="L692" s="51">
        <v>41729</v>
      </c>
      <c r="M692" t="s">
        <v>1629</v>
      </c>
      <c r="P692" t="s">
        <v>1601</v>
      </c>
    </row>
    <row r="693" spans="1:16" x14ac:dyDescent="0.35">
      <c r="A693" s="2">
        <v>692</v>
      </c>
      <c r="B693" s="495"/>
      <c r="C693" s="493"/>
      <c r="D693" s="56" t="s">
        <v>925</v>
      </c>
      <c r="E693" s="16"/>
      <c r="F693" s="3" t="s">
        <v>926</v>
      </c>
      <c r="G693" s="3">
        <v>3</v>
      </c>
      <c r="H693" s="3">
        <v>2</v>
      </c>
      <c r="I693" s="3" t="s">
        <v>12</v>
      </c>
      <c r="J693" s="3" t="s">
        <v>97</v>
      </c>
      <c r="L693" s="51">
        <v>41729</v>
      </c>
      <c r="M693" s="69" t="s">
        <v>1630</v>
      </c>
      <c r="P693" t="s">
        <v>1601</v>
      </c>
    </row>
    <row r="694" spans="1:16" x14ac:dyDescent="0.35">
      <c r="A694" s="2">
        <v>693</v>
      </c>
      <c r="B694" s="495"/>
      <c r="C694" s="8" t="s">
        <v>1354</v>
      </c>
      <c r="D694" s="56" t="s">
        <v>927</v>
      </c>
      <c r="E694" s="16"/>
      <c r="F694" s="3" t="s">
        <v>928</v>
      </c>
      <c r="G694" s="3">
        <v>5</v>
      </c>
      <c r="H694" s="3">
        <v>7</v>
      </c>
      <c r="I694" s="3" t="s">
        <v>12</v>
      </c>
      <c r="J694" s="3" t="s">
        <v>97</v>
      </c>
      <c r="L694" s="51">
        <v>41759</v>
      </c>
      <c r="M694" t="s">
        <v>1612</v>
      </c>
      <c r="P694" t="s">
        <v>1601</v>
      </c>
    </row>
    <row r="695" spans="1:16" x14ac:dyDescent="0.35">
      <c r="A695" s="2">
        <v>694</v>
      </c>
      <c r="B695" s="495" t="s">
        <v>929</v>
      </c>
      <c r="C695" s="491" t="s">
        <v>1355</v>
      </c>
      <c r="D695" s="18" t="s">
        <v>566</v>
      </c>
      <c r="E695" s="18"/>
      <c r="F695" s="7" t="s">
        <v>930</v>
      </c>
      <c r="G695" s="3">
        <v>11</v>
      </c>
      <c r="H695" s="3">
        <v>2</v>
      </c>
      <c r="I695" s="7" t="s">
        <v>12</v>
      </c>
      <c r="J695" s="7" t="s">
        <v>97</v>
      </c>
      <c r="L695" s="51">
        <v>41817</v>
      </c>
      <c r="P695" t="s">
        <v>1603</v>
      </c>
    </row>
    <row r="696" spans="1:16" x14ac:dyDescent="0.35">
      <c r="A696" s="2">
        <v>695</v>
      </c>
      <c r="B696" s="495"/>
      <c r="C696" s="492"/>
      <c r="D696" s="18" t="s">
        <v>931</v>
      </c>
      <c r="E696" s="18"/>
      <c r="F696" s="7" t="s">
        <v>932</v>
      </c>
      <c r="G696" s="3">
        <v>16</v>
      </c>
      <c r="H696" s="3">
        <v>4</v>
      </c>
      <c r="I696" s="7" t="s">
        <v>12</v>
      </c>
      <c r="J696" s="7" t="s">
        <v>97</v>
      </c>
      <c r="L696" s="51">
        <v>41817</v>
      </c>
      <c r="P696" t="s">
        <v>1603</v>
      </c>
    </row>
    <row r="697" spans="1:16" x14ac:dyDescent="0.35">
      <c r="A697" s="2">
        <v>696</v>
      </c>
      <c r="B697" s="495"/>
      <c r="C697" s="492"/>
      <c r="D697" s="18" t="s">
        <v>933</v>
      </c>
      <c r="E697" s="18"/>
      <c r="F697" s="7" t="s">
        <v>934</v>
      </c>
      <c r="G697" s="3">
        <v>8</v>
      </c>
      <c r="H697" s="3">
        <v>1</v>
      </c>
      <c r="I697" s="7" t="s">
        <v>12</v>
      </c>
      <c r="J697" s="7" t="s">
        <v>97</v>
      </c>
      <c r="L697" s="51">
        <v>41452</v>
      </c>
      <c r="P697" t="s">
        <v>1603</v>
      </c>
    </row>
    <row r="698" spans="1:16" x14ac:dyDescent="0.35">
      <c r="A698" s="2">
        <v>697</v>
      </c>
      <c r="B698" s="495"/>
      <c r="C698" s="493"/>
      <c r="D698" s="18" t="s">
        <v>935</v>
      </c>
      <c r="E698" s="18"/>
      <c r="F698" s="7" t="s">
        <v>936</v>
      </c>
      <c r="G698" s="3">
        <v>12</v>
      </c>
      <c r="H698" s="3">
        <v>3</v>
      </c>
      <c r="I698" s="7" t="s">
        <v>12</v>
      </c>
      <c r="J698" s="7" t="s">
        <v>97</v>
      </c>
      <c r="L698" s="51">
        <v>41817</v>
      </c>
      <c r="P698" t="s">
        <v>1603</v>
      </c>
    </row>
    <row r="699" spans="1:16" x14ac:dyDescent="0.35">
      <c r="A699" s="2">
        <v>698</v>
      </c>
      <c r="B699" s="495" t="s">
        <v>937</v>
      </c>
      <c r="C699" s="491" t="s">
        <v>1357</v>
      </c>
      <c r="D699" s="18" t="s">
        <v>938</v>
      </c>
      <c r="E699" s="18"/>
      <c r="F699" s="7" t="s">
        <v>1356</v>
      </c>
      <c r="G699" s="3">
        <v>7</v>
      </c>
      <c r="H699" s="3">
        <v>2</v>
      </c>
      <c r="I699" s="3" t="s">
        <v>12</v>
      </c>
      <c r="J699" s="3" t="s">
        <v>97</v>
      </c>
      <c r="L699" s="51">
        <v>41764</v>
      </c>
      <c r="P699" t="s">
        <v>1601</v>
      </c>
    </row>
    <row r="700" spans="1:16" x14ac:dyDescent="0.35">
      <c r="A700" s="2">
        <v>699</v>
      </c>
      <c r="B700" s="495"/>
      <c r="C700" s="492"/>
      <c r="D700" s="18" t="s">
        <v>939</v>
      </c>
      <c r="E700" s="18"/>
      <c r="F700" s="7" t="s">
        <v>1358</v>
      </c>
      <c r="G700" s="3">
        <v>6</v>
      </c>
      <c r="H700" s="3">
        <v>3</v>
      </c>
      <c r="I700" s="3" t="s">
        <v>12</v>
      </c>
      <c r="J700" s="3" t="s">
        <v>97</v>
      </c>
      <c r="L700" s="51">
        <v>41764</v>
      </c>
      <c r="P700" t="s">
        <v>1601</v>
      </c>
    </row>
    <row r="701" spans="1:16" x14ac:dyDescent="0.35">
      <c r="A701" s="2">
        <v>700</v>
      </c>
      <c r="B701" s="495"/>
      <c r="C701" s="492"/>
      <c r="D701" s="18" t="s">
        <v>940</v>
      </c>
      <c r="E701" s="18"/>
      <c r="F701" s="7" t="s">
        <v>941</v>
      </c>
      <c r="G701" s="3">
        <v>7</v>
      </c>
      <c r="H701" s="3">
        <v>4</v>
      </c>
      <c r="I701" s="3" t="s">
        <v>12</v>
      </c>
      <c r="J701" s="3" t="s">
        <v>97</v>
      </c>
      <c r="L701" s="51">
        <v>41764</v>
      </c>
      <c r="P701" t="s">
        <v>1601</v>
      </c>
    </row>
    <row r="702" spans="1:16" x14ac:dyDescent="0.35">
      <c r="A702" s="2">
        <v>701</v>
      </c>
      <c r="B702" s="495"/>
      <c r="C702" s="492"/>
      <c r="D702" s="18" t="s">
        <v>942</v>
      </c>
      <c r="E702" s="18"/>
      <c r="F702" s="7" t="s">
        <v>1359</v>
      </c>
      <c r="G702" s="3">
        <v>7</v>
      </c>
      <c r="H702" s="3">
        <v>4</v>
      </c>
      <c r="I702" s="3" t="s">
        <v>12</v>
      </c>
      <c r="J702" s="3" t="s">
        <v>97</v>
      </c>
      <c r="L702" s="51">
        <v>41764</v>
      </c>
      <c r="P702" t="s">
        <v>1601</v>
      </c>
    </row>
    <row r="703" spans="1:16" x14ac:dyDescent="0.35">
      <c r="A703" s="2">
        <v>702</v>
      </c>
      <c r="B703" s="495"/>
      <c r="C703" s="492"/>
      <c r="D703" s="18" t="s">
        <v>943</v>
      </c>
      <c r="E703" s="18"/>
      <c r="F703" s="7" t="s">
        <v>1360</v>
      </c>
      <c r="G703" s="3">
        <v>7</v>
      </c>
      <c r="H703" s="3">
        <v>4</v>
      </c>
      <c r="I703" s="3" t="s">
        <v>12</v>
      </c>
      <c r="J703" s="3" t="s">
        <v>97</v>
      </c>
      <c r="L703" s="51">
        <v>41764</v>
      </c>
      <c r="P703" t="s">
        <v>1601</v>
      </c>
    </row>
    <row r="704" spans="1:16" x14ac:dyDescent="0.35">
      <c r="A704" s="2">
        <v>703</v>
      </c>
      <c r="B704" s="495"/>
      <c r="C704" s="492"/>
      <c r="D704" s="18" t="s">
        <v>944</v>
      </c>
      <c r="E704" s="18"/>
      <c r="F704" s="7" t="s">
        <v>1361</v>
      </c>
      <c r="G704" s="3">
        <v>7</v>
      </c>
      <c r="H704" s="3">
        <v>4</v>
      </c>
      <c r="I704" s="3" t="s">
        <v>12</v>
      </c>
      <c r="J704" s="3" t="s">
        <v>97</v>
      </c>
      <c r="L704" s="51">
        <v>41764</v>
      </c>
      <c r="P704" t="s">
        <v>1601</v>
      </c>
    </row>
    <row r="705" spans="1:16" x14ac:dyDescent="0.35">
      <c r="A705" s="2">
        <v>704</v>
      </c>
      <c r="B705" s="495"/>
      <c r="C705" s="492"/>
      <c r="D705" s="18" t="s">
        <v>945</v>
      </c>
      <c r="E705" s="18"/>
      <c r="F705" s="7" t="s">
        <v>946</v>
      </c>
      <c r="G705" s="3">
        <v>7</v>
      </c>
      <c r="H705" s="3">
        <v>4</v>
      </c>
      <c r="I705" s="3" t="s">
        <v>12</v>
      </c>
      <c r="J705" s="3" t="s">
        <v>97</v>
      </c>
      <c r="L705" s="51">
        <v>41764</v>
      </c>
      <c r="P705" t="s">
        <v>1601</v>
      </c>
    </row>
    <row r="706" spans="1:16" x14ac:dyDescent="0.35">
      <c r="A706" s="2">
        <v>705</v>
      </c>
      <c r="B706" s="495"/>
      <c r="C706" s="492"/>
      <c r="D706" s="18" t="s">
        <v>947</v>
      </c>
      <c r="E706" s="18"/>
      <c r="F706" s="7" t="s">
        <v>1362</v>
      </c>
      <c r="G706" s="3">
        <v>7</v>
      </c>
      <c r="H706" s="3">
        <v>4</v>
      </c>
      <c r="I706" s="3" t="s">
        <v>12</v>
      </c>
      <c r="J706" s="3" t="s">
        <v>97</v>
      </c>
      <c r="L706" s="51">
        <v>41764</v>
      </c>
      <c r="P706" t="s">
        <v>1601</v>
      </c>
    </row>
    <row r="707" spans="1:16" x14ac:dyDescent="0.35">
      <c r="A707" s="2">
        <v>706</v>
      </c>
      <c r="B707" s="495"/>
      <c r="C707" s="492"/>
      <c r="D707" s="18" t="s">
        <v>948</v>
      </c>
      <c r="E707" s="18"/>
      <c r="F707" s="7" t="s">
        <v>1363</v>
      </c>
      <c r="G707" s="3">
        <v>7</v>
      </c>
      <c r="H707" s="3">
        <v>4</v>
      </c>
      <c r="I707" s="3" t="s">
        <v>12</v>
      </c>
      <c r="J707" s="3" t="s">
        <v>97</v>
      </c>
      <c r="L707" s="51">
        <v>41764</v>
      </c>
      <c r="P707" t="s">
        <v>1601</v>
      </c>
    </row>
    <row r="708" spans="1:16" x14ac:dyDescent="0.35">
      <c r="A708" s="2">
        <v>707</v>
      </c>
      <c r="B708" s="495"/>
      <c r="C708" s="492"/>
      <c r="D708" s="18" t="s">
        <v>949</v>
      </c>
      <c r="E708" s="18"/>
      <c r="F708" s="7" t="s">
        <v>1364</v>
      </c>
      <c r="G708" s="3">
        <v>5</v>
      </c>
      <c r="H708" s="3">
        <v>4</v>
      </c>
      <c r="I708" s="3" t="s">
        <v>12</v>
      </c>
      <c r="J708" s="3" t="s">
        <v>97</v>
      </c>
      <c r="L708" s="51">
        <v>41764</v>
      </c>
      <c r="P708" t="s">
        <v>1601</v>
      </c>
    </row>
    <row r="709" spans="1:16" x14ac:dyDescent="0.35">
      <c r="A709" s="2">
        <v>708</v>
      </c>
      <c r="B709" s="495"/>
      <c r="C709" s="492"/>
      <c r="D709" s="18" t="s">
        <v>950</v>
      </c>
      <c r="E709" s="18"/>
      <c r="F709" s="7" t="s">
        <v>1365</v>
      </c>
      <c r="G709" s="3">
        <v>5</v>
      </c>
      <c r="H709" s="3">
        <v>5</v>
      </c>
      <c r="I709" s="3" t="s">
        <v>12</v>
      </c>
      <c r="J709" s="3" t="s">
        <v>97</v>
      </c>
      <c r="L709" s="51">
        <v>41764</v>
      </c>
      <c r="P709" t="s">
        <v>1601</v>
      </c>
    </row>
    <row r="710" spans="1:16" x14ac:dyDescent="0.35">
      <c r="A710" s="2">
        <v>709</v>
      </c>
      <c r="B710" s="495"/>
      <c r="C710" s="492"/>
      <c r="D710" s="18" t="s">
        <v>951</v>
      </c>
      <c r="E710" s="18"/>
      <c r="F710" s="7" t="s">
        <v>1366</v>
      </c>
      <c r="G710" s="3">
        <v>5</v>
      </c>
      <c r="H710" s="3">
        <v>5</v>
      </c>
      <c r="I710" s="3" t="s">
        <v>12</v>
      </c>
      <c r="J710" s="3" t="s">
        <v>97</v>
      </c>
      <c r="L710" s="51">
        <v>41764</v>
      </c>
      <c r="P710" t="s">
        <v>1601</v>
      </c>
    </row>
    <row r="711" spans="1:16" x14ac:dyDescent="0.35">
      <c r="A711" s="2">
        <v>710</v>
      </c>
      <c r="B711" s="495"/>
      <c r="C711" s="492"/>
      <c r="D711" s="18" t="s">
        <v>952</v>
      </c>
      <c r="E711" s="18"/>
      <c r="F711" s="7" t="s">
        <v>1367</v>
      </c>
      <c r="G711" s="3">
        <v>5</v>
      </c>
      <c r="H711" s="3">
        <v>5</v>
      </c>
      <c r="I711" s="3" t="s">
        <v>12</v>
      </c>
      <c r="J711" s="3" t="s">
        <v>97</v>
      </c>
      <c r="L711" s="51">
        <v>41764</v>
      </c>
      <c r="P711" t="s">
        <v>1601</v>
      </c>
    </row>
    <row r="712" spans="1:16" x14ac:dyDescent="0.35">
      <c r="A712" s="2">
        <v>711</v>
      </c>
      <c r="B712" s="495"/>
      <c r="C712" s="492"/>
      <c r="D712" s="18" t="s">
        <v>953</v>
      </c>
      <c r="E712" s="18"/>
      <c r="F712" s="7" t="s">
        <v>1366</v>
      </c>
      <c r="G712" s="3">
        <v>5</v>
      </c>
      <c r="H712" s="3">
        <v>5</v>
      </c>
      <c r="I712" s="3" t="s">
        <v>12</v>
      </c>
      <c r="J712" s="3" t="s">
        <v>97</v>
      </c>
      <c r="L712" s="51">
        <v>41764</v>
      </c>
      <c r="P712" t="s">
        <v>1601</v>
      </c>
    </row>
    <row r="713" spans="1:16" x14ac:dyDescent="0.35">
      <c r="A713" s="2">
        <v>712</v>
      </c>
      <c r="B713" s="495"/>
      <c r="C713" s="492"/>
      <c r="D713" s="18" t="s">
        <v>954</v>
      </c>
      <c r="E713" s="18"/>
      <c r="F713" s="7" t="s">
        <v>1368</v>
      </c>
      <c r="G713" s="3">
        <v>5</v>
      </c>
      <c r="H713" s="3">
        <v>5</v>
      </c>
      <c r="I713" s="3" t="s">
        <v>12</v>
      </c>
      <c r="J713" s="3" t="s">
        <v>97</v>
      </c>
      <c r="L713" s="53">
        <v>41764</v>
      </c>
      <c r="P713" t="s">
        <v>1601</v>
      </c>
    </row>
    <row r="714" spans="1:16" x14ac:dyDescent="0.35">
      <c r="A714" s="2">
        <v>713</v>
      </c>
      <c r="B714" s="495"/>
      <c r="C714" s="493"/>
      <c r="D714" s="18" t="s">
        <v>955</v>
      </c>
      <c r="E714" s="18"/>
      <c r="F714" s="7" t="s">
        <v>1369</v>
      </c>
      <c r="G714" s="3">
        <v>5</v>
      </c>
      <c r="H714" s="3">
        <v>6</v>
      </c>
      <c r="I714" s="3" t="s">
        <v>12</v>
      </c>
      <c r="J714" s="3" t="s">
        <v>97</v>
      </c>
      <c r="L714" s="51">
        <v>41764</v>
      </c>
      <c r="P714" t="s">
        <v>1601</v>
      </c>
    </row>
    <row r="715" spans="1:16" x14ac:dyDescent="0.35">
      <c r="A715" s="2">
        <v>714</v>
      </c>
      <c r="B715" s="495"/>
      <c r="C715" s="491" t="s">
        <v>1371</v>
      </c>
      <c r="D715" s="16" t="s">
        <v>956</v>
      </c>
      <c r="E715" s="16"/>
      <c r="F715" s="3" t="s">
        <v>1370</v>
      </c>
      <c r="G715" s="3">
        <v>8</v>
      </c>
      <c r="H715" s="3">
        <v>4</v>
      </c>
      <c r="I715" s="3" t="s">
        <v>12</v>
      </c>
      <c r="J715" s="3" t="s">
        <v>97</v>
      </c>
      <c r="L715" s="51">
        <v>41804</v>
      </c>
      <c r="P715" t="s">
        <v>1601</v>
      </c>
    </row>
    <row r="716" spans="1:16" x14ac:dyDescent="0.35">
      <c r="A716" s="2">
        <v>715</v>
      </c>
      <c r="B716" s="495"/>
      <c r="C716" s="492"/>
      <c r="D716" s="16" t="s">
        <v>957</v>
      </c>
      <c r="E716" s="16"/>
      <c r="F716" s="3" t="s">
        <v>1372</v>
      </c>
      <c r="G716" s="3">
        <v>7</v>
      </c>
      <c r="H716" s="3">
        <v>4</v>
      </c>
      <c r="I716" s="3" t="s">
        <v>12</v>
      </c>
      <c r="J716" s="3" t="s">
        <v>97</v>
      </c>
      <c r="L716" s="51">
        <v>41804</v>
      </c>
      <c r="P716" t="s">
        <v>1601</v>
      </c>
    </row>
    <row r="717" spans="1:16" x14ac:dyDescent="0.35">
      <c r="A717" s="2">
        <v>716</v>
      </c>
      <c r="B717" s="495"/>
      <c r="C717" s="493"/>
      <c r="D717" s="16" t="s">
        <v>958</v>
      </c>
      <c r="E717" s="16"/>
      <c r="F717" s="3" t="s">
        <v>1373</v>
      </c>
      <c r="G717" s="3">
        <v>6</v>
      </c>
      <c r="H717" s="3">
        <v>4</v>
      </c>
      <c r="I717" s="3" t="s">
        <v>12</v>
      </c>
      <c r="J717" s="3" t="s">
        <v>97</v>
      </c>
      <c r="L717" s="51">
        <v>41804</v>
      </c>
      <c r="P717" t="s">
        <v>1601</v>
      </c>
    </row>
    <row r="718" spans="1:16" x14ac:dyDescent="0.35">
      <c r="A718" s="2">
        <v>717</v>
      </c>
      <c r="B718" s="495"/>
      <c r="C718" s="491" t="s">
        <v>1357</v>
      </c>
      <c r="D718" s="16" t="s">
        <v>959</v>
      </c>
      <c r="E718" s="16"/>
      <c r="F718" s="3" t="s">
        <v>1374</v>
      </c>
      <c r="G718" s="3">
        <v>5</v>
      </c>
      <c r="H718" s="3">
        <v>5</v>
      </c>
      <c r="I718" s="3" t="s">
        <v>12</v>
      </c>
      <c r="J718" s="3" t="s">
        <v>97</v>
      </c>
      <c r="L718" s="51">
        <v>41804</v>
      </c>
      <c r="P718" t="s">
        <v>1601</v>
      </c>
    </row>
    <row r="719" spans="1:16" x14ac:dyDescent="0.35">
      <c r="A719" s="2">
        <v>719</v>
      </c>
      <c r="B719" s="495"/>
      <c r="C719" s="492"/>
      <c r="D719" s="16" t="s">
        <v>960</v>
      </c>
      <c r="E719" s="16"/>
      <c r="F719" s="3" t="s">
        <v>961</v>
      </c>
      <c r="G719" s="3">
        <v>5</v>
      </c>
      <c r="H719" s="3">
        <v>4</v>
      </c>
      <c r="I719" s="3" t="s">
        <v>12</v>
      </c>
      <c r="J719" s="3" t="s">
        <v>97</v>
      </c>
      <c r="L719" s="51">
        <v>41804</v>
      </c>
      <c r="P719" t="s">
        <v>1601</v>
      </c>
    </row>
    <row r="720" spans="1:16" x14ac:dyDescent="0.35">
      <c r="A720" s="2">
        <v>720</v>
      </c>
      <c r="B720" s="495"/>
      <c r="C720" s="492"/>
      <c r="D720" s="16" t="s">
        <v>962</v>
      </c>
      <c r="E720" s="16"/>
      <c r="F720" s="3" t="s">
        <v>961</v>
      </c>
      <c r="G720" s="3">
        <v>6</v>
      </c>
      <c r="H720" s="3">
        <v>4</v>
      </c>
      <c r="I720" s="3" t="s">
        <v>12</v>
      </c>
      <c r="J720" s="3" t="s">
        <v>97</v>
      </c>
      <c r="L720" s="51">
        <v>41804</v>
      </c>
      <c r="P720" t="s">
        <v>1601</v>
      </c>
    </row>
    <row r="721" spans="1:16" x14ac:dyDescent="0.35">
      <c r="A721" s="2">
        <v>721</v>
      </c>
      <c r="B721" s="495"/>
      <c r="C721" s="492"/>
      <c r="D721" s="16" t="s">
        <v>963</v>
      </c>
      <c r="E721" s="16"/>
      <c r="F721" s="3" t="s">
        <v>1375</v>
      </c>
      <c r="G721" s="3">
        <v>5</v>
      </c>
      <c r="H721" s="3">
        <v>5</v>
      </c>
      <c r="I721" s="3" t="s">
        <v>12</v>
      </c>
      <c r="J721" s="3" t="s">
        <v>97</v>
      </c>
      <c r="L721" s="51">
        <v>41794</v>
      </c>
      <c r="P721" t="s">
        <v>1601</v>
      </c>
    </row>
    <row r="722" spans="1:16" x14ac:dyDescent="0.35">
      <c r="A722" s="2">
        <v>722</v>
      </c>
      <c r="B722" s="495"/>
      <c r="C722" s="492"/>
      <c r="D722" s="16" t="s">
        <v>1524</v>
      </c>
      <c r="E722" s="16"/>
      <c r="F722" s="3" t="s">
        <v>1376</v>
      </c>
      <c r="G722" s="3">
        <v>7</v>
      </c>
      <c r="H722" s="3">
        <v>4</v>
      </c>
      <c r="I722" s="3" t="s">
        <v>12</v>
      </c>
      <c r="J722" s="3" t="s">
        <v>97</v>
      </c>
      <c r="L722" s="51">
        <v>41804</v>
      </c>
      <c r="P722" t="s">
        <v>1601</v>
      </c>
    </row>
    <row r="723" spans="1:16" x14ac:dyDescent="0.35">
      <c r="A723" s="2">
        <v>723</v>
      </c>
      <c r="B723" s="495"/>
      <c r="C723" s="492"/>
      <c r="D723" s="16" t="s">
        <v>964</v>
      </c>
      <c r="E723" s="16"/>
      <c r="F723" s="3" t="s">
        <v>1377</v>
      </c>
      <c r="G723" s="3">
        <v>7</v>
      </c>
      <c r="H723" s="3">
        <v>4</v>
      </c>
      <c r="I723" s="3" t="s">
        <v>12</v>
      </c>
      <c r="J723" s="3" t="s">
        <v>97</v>
      </c>
      <c r="L723" s="51">
        <v>41804</v>
      </c>
      <c r="P723" t="s">
        <v>1601</v>
      </c>
    </row>
    <row r="724" spans="1:16" x14ac:dyDescent="0.35">
      <c r="A724" s="2">
        <v>724</v>
      </c>
      <c r="B724" s="495"/>
      <c r="C724" s="493"/>
      <c r="D724" s="16" t="s">
        <v>965</v>
      </c>
      <c r="E724" s="16"/>
      <c r="F724" s="3" t="s">
        <v>1378</v>
      </c>
      <c r="G724" s="3">
        <v>7</v>
      </c>
      <c r="H724" s="3">
        <v>4</v>
      </c>
      <c r="I724" s="3" t="s">
        <v>12</v>
      </c>
      <c r="J724" s="3" t="s">
        <v>97</v>
      </c>
      <c r="L724" s="51">
        <v>41804</v>
      </c>
      <c r="P724" t="s">
        <v>1601</v>
      </c>
    </row>
    <row r="725" spans="1:16" x14ac:dyDescent="0.35">
      <c r="A725" s="2">
        <v>725</v>
      </c>
      <c r="B725" s="495"/>
      <c r="C725" s="8" t="s">
        <v>1380</v>
      </c>
      <c r="D725" s="16" t="s">
        <v>966</v>
      </c>
      <c r="E725" s="16"/>
      <c r="F725" s="3" t="s">
        <v>1379</v>
      </c>
      <c r="G725" s="3">
        <v>7</v>
      </c>
      <c r="H725" s="3">
        <v>4</v>
      </c>
      <c r="I725" s="3" t="s">
        <v>12</v>
      </c>
      <c r="J725" s="3" t="s">
        <v>97</v>
      </c>
      <c r="L725" s="51">
        <v>41804</v>
      </c>
      <c r="P725" t="s">
        <v>1601</v>
      </c>
    </row>
    <row r="726" spans="1:16" x14ac:dyDescent="0.35">
      <c r="A726" s="2">
        <v>726</v>
      </c>
      <c r="B726" s="495"/>
      <c r="C726" s="8" t="s">
        <v>1357</v>
      </c>
      <c r="D726" s="16" t="s">
        <v>967</v>
      </c>
      <c r="E726" s="16"/>
      <c r="F726" s="3" t="s">
        <v>1381</v>
      </c>
      <c r="G726" s="3">
        <v>6</v>
      </c>
      <c r="H726" s="3">
        <v>4</v>
      </c>
      <c r="I726" s="3" t="s">
        <v>12</v>
      </c>
      <c r="J726" s="3" t="s">
        <v>97</v>
      </c>
      <c r="L726" s="51">
        <v>41804</v>
      </c>
      <c r="P726" t="s">
        <v>1601</v>
      </c>
    </row>
    <row r="727" spans="1:16" x14ac:dyDescent="0.35">
      <c r="A727" s="2">
        <v>727</v>
      </c>
      <c r="B727" s="495"/>
      <c r="C727" s="8" t="s">
        <v>1383</v>
      </c>
      <c r="D727" s="16" t="s">
        <v>968</v>
      </c>
      <c r="E727" s="16"/>
      <c r="F727" s="3" t="s">
        <v>1382</v>
      </c>
      <c r="G727" s="3">
        <v>7</v>
      </c>
      <c r="H727" s="3">
        <v>4</v>
      </c>
      <c r="I727" s="3" t="s">
        <v>12</v>
      </c>
      <c r="J727" s="3" t="s">
        <v>97</v>
      </c>
      <c r="L727" s="51">
        <v>41804</v>
      </c>
      <c r="P727" t="s">
        <v>1601</v>
      </c>
    </row>
    <row r="728" spans="1:16" x14ac:dyDescent="0.35">
      <c r="A728" s="2">
        <v>728</v>
      </c>
      <c r="B728" s="495"/>
      <c r="C728" s="25" t="s">
        <v>1385</v>
      </c>
      <c r="D728" s="16" t="s">
        <v>969</v>
      </c>
      <c r="E728" s="16"/>
      <c r="F728" s="3" t="s">
        <v>1384</v>
      </c>
      <c r="G728" s="3">
        <v>3</v>
      </c>
      <c r="H728" s="3">
        <v>3</v>
      </c>
      <c r="I728" s="3" t="s">
        <v>12</v>
      </c>
      <c r="J728" s="23" t="s">
        <v>1512</v>
      </c>
      <c r="L728" s="51">
        <v>42081</v>
      </c>
      <c r="P728" t="s">
        <v>1601</v>
      </c>
    </row>
    <row r="729" spans="1:16" x14ac:dyDescent="0.35">
      <c r="A729" s="2">
        <v>729</v>
      </c>
      <c r="B729" s="495"/>
      <c r="C729" s="491" t="s">
        <v>1387</v>
      </c>
      <c r="D729" s="16" t="s">
        <v>970</v>
      </c>
      <c r="E729" s="16"/>
      <c r="F729" s="3" t="s">
        <v>1386</v>
      </c>
      <c r="G729" s="3">
        <v>3</v>
      </c>
      <c r="H729" s="3">
        <v>4</v>
      </c>
      <c r="I729" s="3" t="s">
        <v>12</v>
      </c>
      <c r="J729" s="23" t="s">
        <v>1512</v>
      </c>
      <c r="L729" s="51">
        <v>42090</v>
      </c>
      <c r="P729" t="s">
        <v>1601</v>
      </c>
    </row>
    <row r="730" spans="1:16" x14ac:dyDescent="0.35">
      <c r="A730" s="2">
        <v>730</v>
      </c>
      <c r="B730" s="495"/>
      <c r="C730" s="492"/>
      <c r="D730" s="16" t="s">
        <v>971</v>
      </c>
      <c r="E730" s="16"/>
      <c r="F730" s="3" t="s">
        <v>1388</v>
      </c>
      <c r="G730" s="3">
        <v>5</v>
      </c>
      <c r="H730" s="3">
        <v>5</v>
      </c>
      <c r="I730" s="3" t="s">
        <v>12</v>
      </c>
      <c r="J730" s="23" t="s">
        <v>1512</v>
      </c>
      <c r="L730" s="51">
        <v>42090</v>
      </c>
      <c r="P730" t="s">
        <v>1601</v>
      </c>
    </row>
    <row r="731" spans="1:16" x14ac:dyDescent="0.35">
      <c r="A731" s="2">
        <v>731</v>
      </c>
      <c r="B731" s="495"/>
      <c r="C731" s="492"/>
      <c r="D731" s="16" t="s">
        <v>972</v>
      </c>
      <c r="E731" s="16"/>
      <c r="F731" s="3" t="s">
        <v>1389</v>
      </c>
      <c r="G731" s="3">
        <v>3</v>
      </c>
      <c r="H731" s="3">
        <v>4</v>
      </c>
      <c r="I731" s="3" t="s">
        <v>12</v>
      </c>
      <c r="J731" s="23" t="s">
        <v>1512</v>
      </c>
      <c r="L731" s="51">
        <v>42090</v>
      </c>
      <c r="P731" t="s">
        <v>1601</v>
      </c>
    </row>
    <row r="732" spans="1:16" x14ac:dyDescent="0.35">
      <c r="A732" s="2">
        <v>732</v>
      </c>
      <c r="B732" s="495"/>
      <c r="C732" s="492"/>
      <c r="D732" s="16" t="s">
        <v>973</v>
      </c>
      <c r="E732" s="16"/>
      <c r="F732" s="3" t="s">
        <v>1390</v>
      </c>
      <c r="G732" s="3">
        <v>5</v>
      </c>
      <c r="H732" s="3">
        <v>6</v>
      </c>
      <c r="I732" s="3" t="s">
        <v>12</v>
      </c>
      <c r="J732" s="23" t="s">
        <v>1512</v>
      </c>
      <c r="L732" s="51">
        <v>42090</v>
      </c>
      <c r="P732" t="s">
        <v>1601</v>
      </c>
    </row>
    <row r="733" spans="1:16" x14ac:dyDescent="0.35">
      <c r="A733" s="2">
        <v>733</v>
      </c>
      <c r="B733" s="495"/>
      <c r="C733" s="493"/>
      <c r="D733" s="16" t="s">
        <v>974</v>
      </c>
      <c r="E733" s="16"/>
      <c r="F733" s="3" t="s">
        <v>1391</v>
      </c>
      <c r="G733" s="3">
        <v>3</v>
      </c>
      <c r="H733" s="3">
        <v>4</v>
      </c>
      <c r="I733" s="3" t="s">
        <v>12</v>
      </c>
      <c r="J733" s="23" t="s">
        <v>1512</v>
      </c>
      <c r="L733" s="51">
        <v>42090</v>
      </c>
      <c r="P733" t="s">
        <v>1601</v>
      </c>
    </row>
    <row r="734" spans="1:16" x14ac:dyDescent="0.35">
      <c r="A734" s="2">
        <v>734</v>
      </c>
      <c r="B734" s="495" t="s">
        <v>975</v>
      </c>
      <c r="C734" s="491" t="s">
        <v>1393</v>
      </c>
      <c r="D734" s="18" t="s">
        <v>976</v>
      </c>
      <c r="E734" s="18"/>
      <c r="F734" s="7" t="s">
        <v>1392</v>
      </c>
      <c r="G734" s="3">
        <v>11</v>
      </c>
      <c r="H734" s="3">
        <v>4</v>
      </c>
      <c r="I734" s="3" t="s">
        <v>12</v>
      </c>
      <c r="J734" s="7" t="s">
        <v>97</v>
      </c>
      <c r="L734" s="51">
        <v>42144</v>
      </c>
      <c r="M734" t="s">
        <v>1610</v>
      </c>
      <c r="P734" t="s">
        <v>1603</v>
      </c>
    </row>
    <row r="735" spans="1:16" x14ac:dyDescent="0.35">
      <c r="A735" s="2">
        <v>735</v>
      </c>
      <c r="B735" s="495"/>
      <c r="C735" s="492"/>
      <c r="D735" s="18" t="s">
        <v>977</v>
      </c>
      <c r="E735" s="18"/>
      <c r="F735" s="7" t="s">
        <v>1394</v>
      </c>
      <c r="G735" s="3">
        <v>12</v>
      </c>
      <c r="H735" s="3">
        <v>4</v>
      </c>
      <c r="I735" s="7" t="s">
        <v>12</v>
      </c>
      <c r="J735" s="7" t="s">
        <v>97</v>
      </c>
      <c r="L735" s="51">
        <v>42095</v>
      </c>
      <c r="M735" t="s">
        <v>1534</v>
      </c>
      <c r="P735" t="s">
        <v>1603</v>
      </c>
    </row>
    <row r="736" spans="1:16" x14ac:dyDescent="0.35">
      <c r="A736" s="2">
        <v>736</v>
      </c>
      <c r="B736" s="495"/>
      <c r="C736" s="492"/>
      <c r="D736" s="18" t="s">
        <v>978</v>
      </c>
      <c r="E736" s="18"/>
      <c r="F736" s="7" t="s">
        <v>1395</v>
      </c>
      <c r="G736" s="3">
        <v>14</v>
      </c>
      <c r="H736" s="3">
        <v>5</v>
      </c>
      <c r="I736" s="7" t="s">
        <v>12</v>
      </c>
      <c r="J736" s="7" t="s">
        <v>97</v>
      </c>
      <c r="L736" s="51">
        <v>42095</v>
      </c>
      <c r="M736" t="s">
        <v>1534</v>
      </c>
      <c r="P736" t="s">
        <v>1603</v>
      </c>
    </row>
    <row r="737" spans="1:16" x14ac:dyDescent="0.35">
      <c r="A737" s="2">
        <v>737</v>
      </c>
      <c r="B737" s="495"/>
      <c r="C737" s="492"/>
      <c r="D737" s="18" t="s">
        <v>979</v>
      </c>
      <c r="E737" s="18"/>
      <c r="F737" s="7" t="s">
        <v>1396</v>
      </c>
      <c r="G737" s="3">
        <v>9</v>
      </c>
      <c r="H737" s="3">
        <v>5</v>
      </c>
      <c r="I737" s="7" t="s">
        <v>12</v>
      </c>
      <c r="J737" s="7" t="s">
        <v>97</v>
      </c>
      <c r="L737" s="51">
        <v>42144</v>
      </c>
      <c r="M737" t="s">
        <v>1534</v>
      </c>
      <c r="P737" t="s">
        <v>1603</v>
      </c>
    </row>
    <row r="738" spans="1:16" x14ac:dyDescent="0.35">
      <c r="A738" s="2">
        <v>738</v>
      </c>
      <c r="B738" s="495"/>
      <c r="C738" s="492"/>
      <c r="D738" s="18" t="s">
        <v>980</v>
      </c>
      <c r="E738" s="59"/>
      <c r="F738" t="s">
        <v>1398</v>
      </c>
      <c r="G738" s="3">
        <v>10</v>
      </c>
      <c r="H738" s="3">
        <v>5</v>
      </c>
      <c r="I738" s="7" t="s">
        <v>12</v>
      </c>
      <c r="J738" s="7" t="s">
        <v>97</v>
      </c>
      <c r="L738" s="51">
        <v>42156</v>
      </c>
      <c r="M738" t="s">
        <v>1534</v>
      </c>
      <c r="P738" t="s">
        <v>1603</v>
      </c>
    </row>
    <row r="739" spans="1:16" x14ac:dyDescent="0.35">
      <c r="A739" s="2">
        <v>739</v>
      </c>
      <c r="B739" s="495"/>
      <c r="C739" s="492"/>
      <c r="D739" s="18" t="s">
        <v>981</v>
      </c>
      <c r="E739" s="18"/>
      <c r="F739" s="7" t="s">
        <v>1397</v>
      </c>
      <c r="G739" s="3">
        <v>8</v>
      </c>
      <c r="H739" s="3">
        <v>6</v>
      </c>
      <c r="I739" s="7" t="s">
        <v>12</v>
      </c>
      <c r="J739" s="7" t="s">
        <v>97</v>
      </c>
      <c r="L739" s="51">
        <v>42144</v>
      </c>
      <c r="M739" t="s">
        <v>1609</v>
      </c>
      <c r="P739" t="s">
        <v>1603</v>
      </c>
    </row>
    <row r="740" spans="1:16" x14ac:dyDescent="0.35">
      <c r="A740" s="2">
        <v>740</v>
      </c>
      <c r="B740" s="495"/>
      <c r="C740" s="493"/>
      <c r="D740" s="18" t="s">
        <v>982</v>
      </c>
      <c r="E740" s="18"/>
      <c r="F740" s="7" t="s">
        <v>1399</v>
      </c>
      <c r="G740" s="3">
        <v>9</v>
      </c>
      <c r="H740" s="3">
        <v>6</v>
      </c>
      <c r="I740" s="7" t="s">
        <v>12</v>
      </c>
      <c r="J740" s="7" t="s">
        <v>97</v>
      </c>
      <c r="L740" s="51">
        <v>42156</v>
      </c>
      <c r="M740" t="s">
        <v>1534</v>
      </c>
      <c r="P740" t="s">
        <v>1603</v>
      </c>
    </row>
    <row r="741" spans="1:16" x14ac:dyDescent="0.35">
      <c r="A741" s="2">
        <v>741</v>
      </c>
      <c r="B741" s="496" t="s">
        <v>1401</v>
      </c>
      <c r="C741" s="496" t="s">
        <v>1400</v>
      </c>
      <c r="D741" s="66" t="s">
        <v>983</v>
      </c>
      <c r="E741" s="18"/>
      <c r="F741" s="7" t="s">
        <v>984</v>
      </c>
      <c r="G741" s="3">
        <v>3</v>
      </c>
      <c r="H741" s="3">
        <v>4</v>
      </c>
      <c r="I741" s="3" t="s">
        <v>12</v>
      </c>
      <c r="J741" s="7" t="s">
        <v>97</v>
      </c>
      <c r="L741" s="51">
        <v>42155</v>
      </c>
      <c r="M741" t="s">
        <v>1578</v>
      </c>
      <c r="P741" t="s">
        <v>1602</v>
      </c>
    </row>
    <row r="742" spans="1:16" x14ac:dyDescent="0.35">
      <c r="A742" s="2">
        <v>742</v>
      </c>
      <c r="B742" s="497"/>
      <c r="C742" s="497"/>
      <c r="D742" s="66" t="s">
        <v>985</v>
      </c>
      <c r="E742" s="18"/>
      <c r="F742" s="7" t="s">
        <v>986</v>
      </c>
      <c r="G742" s="3">
        <v>4</v>
      </c>
      <c r="H742" s="3">
        <v>4</v>
      </c>
      <c r="I742" s="3" t="s">
        <v>12</v>
      </c>
      <c r="J742" s="7" t="s">
        <v>97</v>
      </c>
      <c r="L742" s="51">
        <v>42155</v>
      </c>
      <c r="M742" t="s">
        <v>1579</v>
      </c>
      <c r="P742" t="s">
        <v>1602</v>
      </c>
    </row>
    <row r="743" spans="1:16" x14ac:dyDescent="0.35">
      <c r="A743" s="2">
        <v>743</v>
      </c>
      <c r="B743" s="497"/>
      <c r="C743" s="498"/>
      <c r="D743" s="66" t="s">
        <v>987</v>
      </c>
      <c r="E743" s="18"/>
      <c r="F743" s="7" t="s">
        <v>988</v>
      </c>
      <c r="G743" s="3">
        <v>3</v>
      </c>
      <c r="H743" s="3">
        <v>4</v>
      </c>
      <c r="I743" s="3" t="s">
        <v>12</v>
      </c>
      <c r="J743" s="7" t="s">
        <v>97</v>
      </c>
      <c r="L743" s="51">
        <v>42155</v>
      </c>
      <c r="M743" t="s">
        <v>1527</v>
      </c>
      <c r="P743" t="s">
        <v>1602</v>
      </c>
    </row>
    <row r="744" spans="1:16" x14ac:dyDescent="0.35">
      <c r="A744" s="2">
        <v>744</v>
      </c>
      <c r="B744" s="497"/>
      <c r="C744" s="496" t="s">
        <v>1402</v>
      </c>
      <c r="D744" s="66" t="s">
        <v>989</v>
      </c>
      <c r="E744" s="18"/>
      <c r="F744" s="7" t="s">
        <v>990</v>
      </c>
      <c r="G744" s="3">
        <v>3</v>
      </c>
      <c r="H744" s="3">
        <v>4</v>
      </c>
      <c r="I744" s="3" t="s">
        <v>12</v>
      </c>
      <c r="J744" s="7" t="s">
        <v>97</v>
      </c>
      <c r="L744" s="51">
        <v>42155</v>
      </c>
      <c r="M744" t="s">
        <v>1590</v>
      </c>
      <c r="P744" t="s">
        <v>1602</v>
      </c>
    </row>
    <row r="745" spans="1:16" x14ac:dyDescent="0.35">
      <c r="A745" s="2">
        <v>745</v>
      </c>
      <c r="B745" s="497"/>
      <c r="C745" s="497"/>
      <c r="D745" s="66" t="s">
        <v>991</v>
      </c>
      <c r="E745" s="18"/>
      <c r="F745" s="7" t="s">
        <v>992</v>
      </c>
      <c r="G745" s="3">
        <v>2</v>
      </c>
      <c r="H745" s="3">
        <v>3</v>
      </c>
      <c r="I745" s="3" t="s">
        <v>12</v>
      </c>
      <c r="J745" s="7" t="s">
        <v>97</v>
      </c>
      <c r="L745" s="51">
        <v>42155</v>
      </c>
      <c r="M745" t="s">
        <v>1580</v>
      </c>
      <c r="P745" t="s">
        <v>1602</v>
      </c>
    </row>
    <row r="746" spans="1:16" x14ac:dyDescent="0.35">
      <c r="A746" s="2">
        <v>746</v>
      </c>
      <c r="B746" s="497"/>
      <c r="C746" s="497"/>
      <c r="D746" s="66" t="s">
        <v>993</v>
      </c>
      <c r="E746" s="18"/>
      <c r="F746" s="7" t="s">
        <v>994</v>
      </c>
      <c r="G746" s="3">
        <v>3</v>
      </c>
      <c r="H746" s="3">
        <v>4</v>
      </c>
      <c r="I746" s="3" t="s">
        <v>12</v>
      </c>
      <c r="J746" s="7" t="s">
        <v>97</v>
      </c>
      <c r="L746" s="51">
        <v>42155</v>
      </c>
      <c r="M746" t="s">
        <v>1581</v>
      </c>
      <c r="P746" t="s">
        <v>1602</v>
      </c>
    </row>
    <row r="747" spans="1:16" x14ac:dyDescent="0.35">
      <c r="A747" s="2">
        <v>747</v>
      </c>
      <c r="B747" s="497"/>
      <c r="C747" s="497"/>
      <c r="D747" s="66" t="s">
        <v>995</v>
      </c>
      <c r="E747" s="18"/>
      <c r="F747" s="7" t="s">
        <v>1405</v>
      </c>
      <c r="G747" s="3">
        <v>2</v>
      </c>
      <c r="H747" s="3">
        <v>5</v>
      </c>
      <c r="I747" s="3" t="s">
        <v>12</v>
      </c>
      <c r="J747" s="7" t="s">
        <v>97</v>
      </c>
      <c r="L747" s="51">
        <v>42155</v>
      </c>
      <c r="M747" t="s">
        <v>1582</v>
      </c>
      <c r="P747" t="s">
        <v>1602</v>
      </c>
    </row>
    <row r="748" spans="1:16" x14ac:dyDescent="0.35">
      <c r="A748" s="2">
        <v>748</v>
      </c>
      <c r="B748" s="497"/>
      <c r="C748" s="497"/>
      <c r="D748" s="56" t="s">
        <v>996</v>
      </c>
      <c r="E748" s="16"/>
      <c r="F748" s="3" t="s">
        <v>1406</v>
      </c>
      <c r="G748" s="3">
        <v>3</v>
      </c>
      <c r="H748" s="3">
        <v>5</v>
      </c>
      <c r="I748" s="3" t="s">
        <v>12</v>
      </c>
      <c r="J748" s="7" t="s">
        <v>97</v>
      </c>
      <c r="L748" s="51">
        <v>42155</v>
      </c>
      <c r="M748" t="s">
        <v>1590</v>
      </c>
      <c r="P748" t="s">
        <v>1602</v>
      </c>
    </row>
    <row r="749" spans="1:16" x14ac:dyDescent="0.35">
      <c r="A749" s="2">
        <v>749</v>
      </c>
      <c r="B749" s="497"/>
      <c r="C749" s="497"/>
      <c r="D749" s="56" t="s">
        <v>997</v>
      </c>
      <c r="E749" s="16"/>
      <c r="F749" s="3" t="s">
        <v>1407</v>
      </c>
      <c r="G749" s="3">
        <v>2</v>
      </c>
      <c r="H749" s="3">
        <v>5</v>
      </c>
      <c r="I749" s="3" t="s">
        <v>12</v>
      </c>
      <c r="J749" s="7" t="s">
        <v>97</v>
      </c>
      <c r="L749" s="51">
        <v>42155</v>
      </c>
      <c r="M749" t="s">
        <v>1583</v>
      </c>
      <c r="P749" t="s">
        <v>1602</v>
      </c>
    </row>
    <row r="750" spans="1:16" x14ac:dyDescent="0.35">
      <c r="A750" s="2">
        <v>750</v>
      </c>
      <c r="B750" s="497"/>
      <c r="C750" s="497"/>
      <c r="D750" s="56" t="s">
        <v>998</v>
      </c>
      <c r="E750" s="16"/>
      <c r="F750" s="3" t="s">
        <v>1408</v>
      </c>
      <c r="G750" s="3">
        <v>3</v>
      </c>
      <c r="H750" s="3">
        <v>5</v>
      </c>
      <c r="I750" s="3" t="s">
        <v>12</v>
      </c>
      <c r="J750" s="7" t="s">
        <v>97</v>
      </c>
      <c r="L750" s="51">
        <v>42155</v>
      </c>
      <c r="M750" t="s">
        <v>1583</v>
      </c>
      <c r="P750" t="s">
        <v>1602</v>
      </c>
    </row>
    <row r="751" spans="1:16" x14ac:dyDescent="0.35">
      <c r="A751" s="2">
        <v>751</v>
      </c>
      <c r="B751" s="497"/>
      <c r="C751" s="497"/>
      <c r="D751" s="56" t="s">
        <v>999</v>
      </c>
      <c r="E751" s="16"/>
      <c r="F751" s="3" t="s">
        <v>1409</v>
      </c>
      <c r="G751" s="3">
        <v>4</v>
      </c>
      <c r="H751" s="3">
        <v>5</v>
      </c>
      <c r="I751" s="3" t="s">
        <v>12</v>
      </c>
      <c r="J751" s="7" t="s">
        <v>97</v>
      </c>
      <c r="L751" s="51">
        <v>42155</v>
      </c>
      <c r="M751" t="s">
        <v>1590</v>
      </c>
      <c r="P751" t="s">
        <v>1602</v>
      </c>
    </row>
    <row r="752" spans="1:16" x14ac:dyDescent="0.35">
      <c r="A752" s="2">
        <v>752</v>
      </c>
      <c r="B752" s="497"/>
      <c r="C752" s="497"/>
      <c r="D752" s="66" t="s">
        <v>1000</v>
      </c>
      <c r="E752" s="18"/>
      <c r="F752" s="7" t="s">
        <v>1410</v>
      </c>
      <c r="G752" s="3">
        <v>4</v>
      </c>
      <c r="H752" s="3">
        <v>6</v>
      </c>
      <c r="I752" s="3" t="s">
        <v>12</v>
      </c>
      <c r="J752" s="7" t="s">
        <v>97</v>
      </c>
      <c r="L752" s="51">
        <v>42155</v>
      </c>
      <c r="M752" t="s">
        <v>1583</v>
      </c>
      <c r="P752" t="s">
        <v>1602</v>
      </c>
    </row>
    <row r="753" spans="1:16" x14ac:dyDescent="0.35">
      <c r="A753" s="2">
        <v>753</v>
      </c>
      <c r="B753" s="497"/>
      <c r="C753" s="497"/>
      <c r="D753" s="66" t="s">
        <v>1001</v>
      </c>
      <c r="E753" s="18"/>
      <c r="F753" s="7" t="s">
        <v>1411</v>
      </c>
      <c r="G753" s="3">
        <v>4</v>
      </c>
      <c r="H753" s="3">
        <v>6</v>
      </c>
      <c r="I753" s="3" t="s">
        <v>12</v>
      </c>
      <c r="J753" s="7" t="s">
        <v>97</v>
      </c>
      <c r="L753" s="51">
        <v>42155</v>
      </c>
      <c r="M753" t="s">
        <v>1584</v>
      </c>
      <c r="P753" t="s">
        <v>1602</v>
      </c>
    </row>
    <row r="754" spans="1:16" x14ac:dyDescent="0.35">
      <c r="A754" s="2">
        <v>754</v>
      </c>
      <c r="B754" s="497"/>
      <c r="C754" s="497"/>
      <c r="D754" s="66" t="s">
        <v>1002</v>
      </c>
      <c r="E754" s="18"/>
      <c r="F754" s="7" t="s">
        <v>1412</v>
      </c>
      <c r="G754" s="3">
        <v>4</v>
      </c>
      <c r="H754" s="3">
        <v>5</v>
      </c>
      <c r="I754" s="3" t="s">
        <v>12</v>
      </c>
      <c r="J754" s="7" t="s">
        <v>97</v>
      </c>
      <c r="L754" s="51">
        <v>42155</v>
      </c>
      <c r="M754" t="s">
        <v>1583</v>
      </c>
      <c r="P754" t="s">
        <v>1602</v>
      </c>
    </row>
    <row r="755" spans="1:16" x14ac:dyDescent="0.35">
      <c r="A755" s="2">
        <v>755</v>
      </c>
      <c r="B755" s="497"/>
      <c r="C755" s="497"/>
      <c r="D755" s="66" t="s">
        <v>1003</v>
      </c>
      <c r="E755" s="18"/>
      <c r="F755" s="7" t="s">
        <v>1413</v>
      </c>
      <c r="G755" s="3">
        <v>4</v>
      </c>
      <c r="H755" s="3">
        <v>5</v>
      </c>
      <c r="I755" s="3" t="s">
        <v>12</v>
      </c>
      <c r="J755" s="7" t="s">
        <v>97</v>
      </c>
      <c r="L755" s="51">
        <v>42155</v>
      </c>
      <c r="M755" t="s">
        <v>1585</v>
      </c>
      <c r="P755" t="s">
        <v>1602</v>
      </c>
    </row>
    <row r="756" spans="1:16" x14ac:dyDescent="0.35">
      <c r="A756" s="2">
        <v>756</v>
      </c>
      <c r="B756" s="497"/>
      <c r="C756" s="498"/>
      <c r="D756" s="66" t="s">
        <v>1004</v>
      </c>
      <c r="E756" s="18"/>
      <c r="F756" s="7" t="s">
        <v>1414</v>
      </c>
      <c r="G756" s="3">
        <v>3</v>
      </c>
      <c r="H756" s="3">
        <v>6</v>
      </c>
      <c r="I756" s="3" t="s">
        <v>12</v>
      </c>
      <c r="J756" s="7" t="s">
        <v>97</v>
      </c>
      <c r="L756" s="51">
        <v>42155</v>
      </c>
      <c r="M756" t="s">
        <v>1585</v>
      </c>
      <c r="P756" t="s">
        <v>1602</v>
      </c>
    </row>
    <row r="757" spans="1:16" x14ac:dyDescent="0.35">
      <c r="A757" s="2">
        <v>757</v>
      </c>
      <c r="B757" s="497"/>
      <c r="C757" s="496" t="s">
        <v>1403</v>
      </c>
      <c r="D757" s="66" t="s">
        <v>1005</v>
      </c>
      <c r="E757" s="18"/>
      <c r="F757" s="7" t="s">
        <v>1415</v>
      </c>
      <c r="G757" s="3">
        <v>4</v>
      </c>
      <c r="H757" s="3">
        <v>5</v>
      </c>
      <c r="I757" s="3" t="s">
        <v>12</v>
      </c>
      <c r="J757" s="7" t="s">
        <v>97</v>
      </c>
      <c r="L757" s="51">
        <v>42155</v>
      </c>
      <c r="M757" t="s">
        <v>1586</v>
      </c>
      <c r="P757" t="s">
        <v>1602</v>
      </c>
    </row>
    <row r="758" spans="1:16" x14ac:dyDescent="0.35">
      <c r="A758" s="2">
        <v>758</v>
      </c>
      <c r="B758" s="497"/>
      <c r="C758" s="497"/>
      <c r="D758" s="18" t="s">
        <v>1006</v>
      </c>
      <c r="E758" s="18"/>
      <c r="F758" s="7" t="s">
        <v>1416</v>
      </c>
      <c r="G758" s="3">
        <v>6</v>
      </c>
      <c r="H758" s="3">
        <v>6</v>
      </c>
      <c r="I758" s="3" t="s">
        <v>12</v>
      </c>
      <c r="J758" s="7" t="s">
        <v>97</v>
      </c>
      <c r="L758" s="51">
        <v>42155</v>
      </c>
      <c r="M758" t="s">
        <v>1590</v>
      </c>
      <c r="P758" t="s">
        <v>1602</v>
      </c>
    </row>
    <row r="759" spans="1:16" x14ac:dyDescent="0.35">
      <c r="A759" s="2">
        <v>759</v>
      </c>
      <c r="B759" s="497"/>
      <c r="C759" s="498"/>
      <c r="D759" s="66" t="s">
        <v>1007</v>
      </c>
      <c r="E759" s="18"/>
      <c r="F759" s="7" t="s">
        <v>1008</v>
      </c>
      <c r="G759" s="3">
        <v>5</v>
      </c>
      <c r="H759" s="3">
        <v>4</v>
      </c>
      <c r="I759" s="3" t="s">
        <v>12</v>
      </c>
      <c r="J759" s="7" t="s">
        <v>97</v>
      </c>
      <c r="L759" s="51">
        <v>42155</v>
      </c>
      <c r="M759" t="s">
        <v>1585</v>
      </c>
      <c r="P759" t="s">
        <v>1602</v>
      </c>
    </row>
    <row r="760" spans="1:16" x14ac:dyDescent="0.35">
      <c r="A760" s="2">
        <v>760</v>
      </c>
      <c r="B760" s="497"/>
      <c r="C760" s="496" t="s">
        <v>1404</v>
      </c>
      <c r="D760" s="66" t="s">
        <v>1009</v>
      </c>
      <c r="E760" s="18"/>
      <c r="F760" s="7" t="s">
        <v>1010</v>
      </c>
      <c r="G760" s="3">
        <v>5</v>
      </c>
      <c r="H760" s="3">
        <v>4</v>
      </c>
      <c r="I760" s="3" t="s">
        <v>12</v>
      </c>
      <c r="J760" s="7" t="s">
        <v>97</v>
      </c>
      <c r="L760" s="51">
        <v>42155</v>
      </c>
      <c r="M760" t="s">
        <v>1587</v>
      </c>
      <c r="P760" t="s">
        <v>1602</v>
      </c>
    </row>
    <row r="761" spans="1:16" x14ac:dyDescent="0.35">
      <c r="A761" s="2">
        <v>761</v>
      </c>
      <c r="B761" s="497"/>
      <c r="C761" s="497"/>
      <c r="D761" s="66" t="s">
        <v>1011</v>
      </c>
      <c r="E761" s="18"/>
      <c r="F761" s="7" t="s">
        <v>1417</v>
      </c>
      <c r="G761" s="3">
        <v>4</v>
      </c>
      <c r="H761" s="3">
        <v>7</v>
      </c>
      <c r="I761" s="3" t="s">
        <v>12</v>
      </c>
      <c r="J761" s="7" t="s">
        <v>97</v>
      </c>
      <c r="L761" s="51">
        <v>42155</v>
      </c>
      <c r="M761" t="s">
        <v>1588</v>
      </c>
      <c r="P761" t="s">
        <v>1602</v>
      </c>
    </row>
    <row r="762" spans="1:16" x14ac:dyDescent="0.35">
      <c r="A762" s="2">
        <v>762</v>
      </c>
      <c r="B762" s="497"/>
      <c r="C762" s="497"/>
      <c r="D762" s="66" t="s">
        <v>1012</v>
      </c>
      <c r="E762" s="18"/>
      <c r="F762" s="7" t="s">
        <v>1013</v>
      </c>
      <c r="G762" s="3">
        <v>5</v>
      </c>
      <c r="H762" s="3">
        <v>4</v>
      </c>
      <c r="I762" s="3" t="s">
        <v>12</v>
      </c>
      <c r="J762" s="7" t="s">
        <v>97</v>
      </c>
      <c r="L762" s="51">
        <v>42155</v>
      </c>
      <c r="M762" t="s">
        <v>1589</v>
      </c>
      <c r="P762" t="s">
        <v>1602</v>
      </c>
    </row>
    <row r="763" spans="1:16" x14ac:dyDescent="0.35">
      <c r="A763" s="2">
        <v>763</v>
      </c>
      <c r="B763" s="497"/>
      <c r="C763" s="497"/>
      <c r="D763" s="66" t="s">
        <v>1014</v>
      </c>
      <c r="E763" s="18"/>
      <c r="F763" s="7" t="s">
        <v>1015</v>
      </c>
      <c r="G763" s="3">
        <v>5</v>
      </c>
      <c r="H763" s="3">
        <v>4</v>
      </c>
      <c r="I763" s="3" t="s">
        <v>12</v>
      </c>
      <c r="J763" s="7" t="s">
        <v>97</v>
      </c>
      <c r="L763" s="51">
        <v>42155</v>
      </c>
      <c r="M763" t="s">
        <v>1590</v>
      </c>
      <c r="P763" t="s">
        <v>1602</v>
      </c>
    </row>
    <row r="764" spans="1:16" x14ac:dyDescent="0.35">
      <c r="A764" s="2">
        <v>764</v>
      </c>
      <c r="B764" s="497"/>
      <c r="C764" s="497"/>
      <c r="D764" s="66" t="s">
        <v>1016</v>
      </c>
      <c r="E764" s="18"/>
      <c r="F764" s="7" t="s">
        <v>1017</v>
      </c>
      <c r="G764" s="3">
        <v>4</v>
      </c>
      <c r="H764" s="3">
        <v>4</v>
      </c>
      <c r="I764" s="3" t="s">
        <v>12</v>
      </c>
      <c r="J764" s="7" t="s">
        <v>97</v>
      </c>
      <c r="L764" s="51">
        <v>42155</v>
      </c>
      <c r="M764" t="s">
        <v>1587</v>
      </c>
      <c r="P764" t="s">
        <v>1602</v>
      </c>
    </row>
    <row r="765" spans="1:16" x14ac:dyDescent="0.35">
      <c r="A765" s="2">
        <v>765</v>
      </c>
      <c r="B765" s="497"/>
      <c r="C765" s="497"/>
      <c r="D765" s="66" t="s">
        <v>1018</v>
      </c>
      <c r="E765" s="18"/>
      <c r="F765" s="7" t="s">
        <v>1418</v>
      </c>
      <c r="G765" s="3">
        <v>4</v>
      </c>
      <c r="H765" s="3">
        <v>7</v>
      </c>
      <c r="I765" s="3" t="s">
        <v>12</v>
      </c>
      <c r="J765" s="7" t="s">
        <v>97</v>
      </c>
      <c r="L765" s="51">
        <v>42155</v>
      </c>
      <c r="M765" t="s">
        <v>1588</v>
      </c>
      <c r="P765" t="s">
        <v>1602</v>
      </c>
    </row>
    <row r="766" spans="1:16" x14ac:dyDescent="0.35">
      <c r="A766" s="2">
        <v>766</v>
      </c>
      <c r="B766" s="497"/>
      <c r="C766" s="498"/>
      <c r="D766" s="67" t="s">
        <v>1019</v>
      </c>
      <c r="E766" s="31"/>
      <c r="F766" s="7" t="s">
        <v>1418</v>
      </c>
      <c r="G766" s="22">
        <v>4</v>
      </c>
      <c r="H766" s="22">
        <v>4</v>
      </c>
      <c r="I766" s="3" t="s">
        <v>12</v>
      </c>
      <c r="J766" s="21" t="s">
        <v>97</v>
      </c>
      <c r="L766" s="51">
        <v>42125</v>
      </c>
      <c r="M766" t="s">
        <v>1590</v>
      </c>
      <c r="N766" t="s">
        <v>1525</v>
      </c>
      <c r="P766" t="s">
        <v>1602</v>
      </c>
    </row>
    <row r="767" spans="1:16" x14ac:dyDescent="0.35">
      <c r="A767" s="2">
        <v>767</v>
      </c>
      <c r="B767" s="497"/>
      <c r="C767" s="499" t="s">
        <v>1400</v>
      </c>
      <c r="D767" s="56" t="s">
        <v>1022</v>
      </c>
      <c r="E767" s="47"/>
      <c r="F767" s="29" t="s">
        <v>1419</v>
      </c>
      <c r="G767" s="29">
        <v>4</v>
      </c>
      <c r="H767" s="29">
        <v>4</v>
      </c>
      <c r="I767" s="22" t="s">
        <v>1020</v>
      </c>
      <c r="J767" s="23" t="s">
        <v>1421</v>
      </c>
      <c r="K767" s="48">
        <v>41791</v>
      </c>
      <c r="L767" s="51">
        <v>42730</v>
      </c>
      <c r="M767" t="s">
        <v>1590</v>
      </c>
      <c r="P767" t="s">
        <v>1602</v>
      </c>
    </row>
    <row r="768" spans="1:16" x14ac:dyDescent="0.35">
      <c r="A768" s="2">
        <v>768</v>
      </c>
      <c r="B768" s="498"/>
      <c r="C768" s="500"/>
      <c r="D768" s="56" t="s">
        <v>1023</v>
      </c>
      <c r="E768" s="47"/>
      <c r="F768" s="29" t="s">
        <v>1420</v>
      </c>
      <c r="G768" s="29">
        <v>3</v>
      </c>
      <c r="H768" s="29">
        <v>4</v>
      </c>
      <c r="I768" s="22" t="s">
        <v>1020</v>
      </c>
      <c r="J768" s="23" t="s">
        <v>1421</v>
      </c>
      <c r="K768" s="49"/>
      <c r="L768" s="51">
        <v>42730</v>
      </c>
      <c r="M768" t="s">
        <v>1590</v>
      </c>
      <c r="P768" t="s">
        <v>1602</v>
      </c>
    </row>
  </sheetData>
  <autoFilter ref="A2:L768"/>
  <mergeCells count="73">
    <mergeCell ref="C767:C768"/>
    <mergeCell ref="C734:C740"/>
    <mergeCell ref="C741:C743"/>
    <mergeCell ref="C744:C756"/>
    <mergeCell ref="C757:C759"/>
    <mergeCell ref="C760:C766"/>
    <mergeCell ref="C572:C589"/>
    <mergeCell ref="C590:C594"/>
    <mergeCell ref="C595:C597"/>
    <mergeCell ref="C659:C668"/>
    <mergeCell ref="C695:C698"/>
    <mergeCell ref="C682:C686"/>
    <mergeCell ref="C678:C679"/>
    <mergeCell ref="C669:C677"/>
    <mergeCell ref="C624:C658"/>
    <mergeCell ref="C620:C623"/>
    <mergeCell ref="C616:C618"/>
    <mergeCell ref="C611:C615"/>
    <mergeCell ref="C601:C602"/>
    <mergeCell ref="C322:C324"/>
    <mergeCell ref="C495:C522"/>
    <mergeCell ref="C523:C538"/>
    <mergeCell ref="C539:C554"/>
    <mergeCell ref="C555:C571"/>
    <mergeCell ref="C482:C493"/>
    <mergeCell ref="C445:C481"/>
    <mergeCell ref="C433:C442"/>
    <mergeCell ref="C424:C432"/>
    <mergeCell ref="C418:C423"/>
    <mergeCell ref="B741:B768"/>
    <mergeCell ref="C259:C262"/>
    <mergeCell ref="C250:C252"/>
    <mergeCell ref="C269:C274"/>
    <mergeCell ref="C263:C268"/>
    <mergeCell ref="B275:B417"/>
    <mergeCell ref="C403:C408"/>
    <mergeCell ref="C393:C402"/>
    <mergeCell ref="C386:C392"/>
    <mergeCell ref="C375:C385"/>
    <mergeCell ref="C367:C374"/>
    <mergeCell ref="C354:C366"/>
    <mergeCell ref="C351:C353"/>
    <mergeCell ref="C339:C349"/>
    <mergeCell ref="C331:C338"/>
    <mergeCell ref="C325:C329"/>
    <mergeCell ref="B734:B740"/>
    <mergeCell ref="B598:B619"/>
    <mergeCell ref="B620:B623"/>
    <mergeCell ref="B624:B658"/>
    <mergeCell ref="B659:B668"/>
    <mergeCell ref="B669:B694"/>
    <mergeCell ref="B695:B698"/>
    <mergeCell ref="B699:B733"/>
    <mergeCell ref="B259:B262"/>
    <mergeCell ref="B263:B274"/>
    <mergeCell ref="B418:B494"/>
    <mergeCell ref="B495:B522"/>
    <mergeCell ref="B523:B597"/>
    <mergeCell ref="B3:B44"/>
    <mergeCell ref="B45:B50"/>
    <mergeCell ref="B51:B249"/>
    <mergeCell ref="B250:B252"/>
    <mergeCell ref="B253:B258"/>
    <mergeCell ref="C729:C733"/>
    <mergeCell ref="C718:C724"/>
    <mergeCell ref="C715:C717"/>
    <mergeCell ref="C699:C714"/>
    <mergeCell ref="C687:C693"/>
    <mergeCell ref="C308:C321"/>
    <mergeCell ref="C295:C307"/>
    <mergeCell ref="C287:C294"/>
    <mergeCell ref="C279:C286"/>
    <mergeCell ref="C276:C27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44"/>
  <sheetViews>
    <sheetView topLeftCell="A269" workbookViewId="0">
      <selection activeCell="D275" sqref="D275:D324"/>
    </sheetView>
  </sheetViews>
  <sheetFormatPr defaultRowHeight="14.5" x14ac:dyDescent="0.35"/>
  <cols>
    <col min="2" max="2" width="74.26953125" bestFit="1" customWidth="1"/>
    <col min="3" max="3" width="26" bestFit="1" customWidth="1"/>
    <col min="4" max="4" width="31.453125" style="201" bestFit="1" customWidth="1"/>
  </cols>
  <sheetData>
    <row r="2" spans="1:4" x14ac:dyDescent="0.35">
      <c r="A2" t="s">
        <v>9</v>
      </c>
      <c r="B2" s="199" t="s">
        <v>2959</v>
      </c>
      <c r="D2" t="s">
        <v>2960</v>
      </c>
    </row>
    <row r="3" spans="1:4" x14ac:dyDescent="0.35">
      <c r="B3" s="199" t="s">
        <v>2962</v>
      </c>
      <c r="D3" t="s">
        <v>2960</v>
      </c>
    </row>
    <row r="4" spans="1:4" x14ac:dyDescent="0.35">
      <c r="B4" s="199" t="s">
        <v>2963</v>
      </c>
      <c r="D4" t="s">
        <v>2960</v>
      </c>
    </row>
    <row r="5" spans="1:4" x14ac:dyDescent="0.35">
      <c r="B5" s="199" t="s">
        <v>2964</v>
      </c>
      <c r="D5" t="s">
        <v>2960</v>
      </c>
    </row>
    <row r="6" spans="1:4" x14ac:dyDescent="0.35">
      <c r="B6" s="199" t="s">
        <v>2965</v>
      </c>
      <c r="D6" t="s">
        <v>2960</v>
      </c>
    </row>
    <row r="7" spans="1:4" x14ac:dyDescent="0.35">
      <c r="B7" s="199" t="s">
        <v>2966</v>
      </c>
      <c r="D7" t="s">
        <v>2960</v>
      </c>
    </row>
    <row r="8" spans="1:4" x14ac:dyDescent="0.35">
      <c r="B8" s="199" t="s">
        <v>2967</v>
      </c>
      <c r="D8" t="s">
        <v>2960</v>
      </c>
    </row>
    <row r="9" spans="1:4" x14ac:dyDescent="0.35">
      <c r="B9" s="199" t="s">
        <v>2968</v>
      </c>
      <c r="D9" t="s">
        <v>2960</v>
      </c>
    </row>
    <row r="10" spans="1:4" x14ac:dyDescent="0.35">
      <c r="B10" s="199" t="s">
        <v>2969</v>
      </c>
      <c r="D10" t="s">
        <v>2960</v>
      </c>
    </row>
    <row r="11" spans="1:4" x14ac:dyDescent="0.35">
      <c r="B11" s="199" t="s">
        <v>2970</v>
      </c>
      <c r="D11" t="s">
        <v>2960</v>
      </c>
    </row>
    <row r="12" spans="1:4" x14ac:dyDescent="0.35">
      <c r="B12" s="199" t="s">
        <v>2971</v>
      </c>
      <c r="D12" t="s">
        <v>2960</v>
      </c>
    </row>
    <row r="13" spans="1:4" x14ac:dyDescent="0.35">
      <c r="B13" s="199" t="s">
        <v>2972</v>
      </c>
      <c r="D13" t="s">
        <v>2960</v>
      </c>
    </row>
    <row r="14" spans="1:4" x14ac:dyDescent="0.35">
      <c r="B14" s="199" t="s">
        <v>2973</v>
      </c>
      <c r="D14" t="s">
        <v>2960</v>
      </c>
    </row>
    <row r="15" spans="1:4" x14ac:dyDescent="0.35">
      <c r="B15" s="199" t="s">
        <v>2974</v>
      </c>
      <c r="D15" t="s">
        <v>2960</v>
      </c>
    </row>
    <row r="16" spans="1:4" x14ac:dyDescent="0.35">
      <c r="B16" s="199" t="s">
        <v>2975</v>
      </c>
      <c r="D16" t="s">
        <v>2960</v>
      </c>
    </row>
    <row r="17" spans="1:4" x14ac:dyDescent="0.35">
      <c r="B17" s="199" t="s">
        <v>2976</v>
      </c>
      <c r="D17" t="s">
        <v>2960</v>
      </c>
    </row>
    <row r="18" spans="1:4" x14ac:dyDescent="0.35">
      <c r="B18" s="199" t="s">
        <v>2977</v>
      </c>
      <c r="D18" t="s">
        <v>2960</v>
      </c>
    </row>
    <row r="19" spans="1:4" x14ac:dyDescent="0.35">
      <c r="B19" s="199" t="s">
        <v>2978</v>
      </c>
      <c r="D19" t="s">
        <v>2960</v>
      </c>
    </row>
    <row r="20" spans="1:4" x14ac:dyDescent="0.35">
      <c r="B20" s="199" t="s">
        <v>2979</v>
      </c>
      <c r="D20" t="s">
        <v>2960</v>
      </c>
    </row>
    <row r="21" spans="1:4" x14ac:dyDescent="0.35">
      <c r="B21" s="199" t="s">
        <v>2980</v>
      </c>
      <c r="D21" t="s">
        <v>2960</v>
      </c>
    </row>
    <row r="22" spans="1:4" x14ac:dyDescent="0.35">
      <c r="B22" s="199" t="s">
        <v>2981</v>
      </c>
      <c r="D22" t="s">
        <v>2960</v>
      </c>
    </row>
    <row r="23" spans="1:4" x14ac:dyDescent="0.35">
      <c r="B23" s="199" t="s">
        <v>2982</v>
      </c>
      <c r="D23" t="s">
        <v>2960</v>
      </c>
    </row>
    <row r="24" spans="1:4" x14ac:dyDescent="0.35">
      <c r="B24" s="199" t="s">
        <v>2983</v>
      </c>
      <c r="D24" t="s">
        <v>2960</v>
      </c>
    </row>
    <row r="25" spans="1:4" x14ac:dyDescent="0.35">
      <c r="B25" t="s">
        <v>2160</v>
      </c>
      <c r="C25">
        <v>3</v>
      </c>
      <c r="D25" s="201" t="s">
        <v>3312</v>
      </c>
    </row>
    <row r="26" spans="1:4" x14ac:dyDescent="0.35">
      <c r="B26" s="199" t="s">
        <v>2984</v>
      </c>
      <c r="D26" t="s">
        <v>2960</v>
      </c>
    </row>
    <row r="27" spans="1:4" x14ac:dyDescent="0.35">
      <c r="A27" t="s">
        <v>94</v>
      </c>
      <c r="B27" s="204" t="s">
        <v>2985</v>
      </c>
      <c r="C27" s="204">
        <v>6</v>
      </c>
    </row>
    <row r="28" spans="1:4" x14ac:dyDescent="0.35">
      <c r="B28" s="204" t="s">
        <v>2986</v>
      </c>
      <c r="C28" s="204">
        <v>6</v>
      </c>
    </row>
    <row r="29" spans="1:4" x14ac:dyDescent="0.35">
      <c r="B29" s="204" t="s">
        <v>2987</v>
      </c>
      <c r="C29" s="204">
        <v>7</v>
      </c>
    </row>
    <row r="30" spans="1:4" x14ac:dyDescent="0.35">
      <c r="B30" s="204" t="s">
        <v>2988</v>
      </c>
      <c r="C30" s="204">
        <v>6</v>
      </c>
    </row>
    <row r="31" spans="1:4" x14ac:dyDescent="0.35">
      <c r="B31" s="204" t="s">
        <v>2989</v>
      </c>
      <c r="C31" s="204">
        <v>6</v>
      </c>
    </row>
    <row r="32" spans="1:4" x14ac:dyDescent="0.35">
      <c r="B32" s="204" t="s">
        <v>2990</v>
      </c>
      <c r="C32" s="204">
        <v>6</v>
      </c>
    </row>
    <row r="33" spans="2:3" x14ac:dyDescent="0.35">
      <c r="B33" s="204" t="s">
        <v>2991</v>
      </c>
      <c r="C33" s="204">
        <v>6</v>
      </c>
    </row>
    <row r="34" spans="2:3" x14ac:dyDescent="0.35">
      <c r="B34" s="204" t="s">
        <v>2992</v>
      </c>
      <c r="C34" s="204">
        <v>6</v>
      </c>
    </row>
    <row r="35" spans="2:3" x14ac:dyDescent="0.35">
      <c r="B35" s="204" t="s">
        <v>2993</v>
      </c>
      <c r="C35" s="204">
        <v>6</v>
      </c>
    </row>
    <row r="36" spans="2:3" x14ac:dyDescent="0.35">
      <c r="B36" s="204" t="s">
        <v>2994</v>
      </c>
      <c r="C36" s="204">
        <v>6</v>
      </c>
    </row>
    <row r="37" spans="2:3" x14ac:dyDescent="0.35">
      <c r="B37" s="204" t="s">
        <v>2995</v>
      </c>
      <c r="C37" s="204">
        <v>6</v>
      </c>
    </row>
    <row r="38" spans="2:3" x14ac:dyDescent="0.35">
      <c r="B38" s="204" t="s">
        <v>2996</v>
      </c>
      <c r="C38" s="204">
        <v>6</v>
      </c>
    </row>
    <row r="39" spans="2:3" x14ac:dyDescent="0.35">
      <c r="B39" s="204" t="s">
        <v>2997</v>
      </c>
      <c r="C39" s="204">
        <v>6</v>
      </c>
    </row>
    <row r="40" spans="2:3" x14ac:dyDescent="0.35">
      <c r="B40" s="204" t="s">
        <v>2998</v>
      </c>
      <c r="C40" s="204">
        <v>6</v>
      </c>
    </row>
    <row r="41" spans="2:3" x14ac:dyDescent="0.35">
      <c r="B41" s="204" t="s">
        <v>2999</v>
      </c>
      <c r="C41" s="204">
        <v>6</v>
      </c>
    </row>
    <row r="42" spans="2:3" x14ac:dyDescent="0.35">
      <c r="B42" s="204" t="s">
        <v>3000</v>
      </c>
      <c r="C42" s="204">
        <v>6</v>
      </c>
    </row>
    <row r="43" spans="2:3" x14ac:dyDescent="0.35">
      <c r="B43" s="204" t="s">
        <v>3001</v>
      </c>
      <c r="C43" s="204">
        <v>6</v>
      </c>
    </row>
    <row r="44" spans="2:3" x14ac:dyDescent="0.35">
      <c r="B44" s="204" t="s">
        <v>3002</v>
      </c>
      <c r="C44" s="204">
        <v>6</v>
      </c>
    </row>
    <row r="45" spans="2:3" x14ac:dyDescent="0.35">
      <c r="B45" s="204" t="s">
        <v>3003</v>
      </c>
      <c r="C45" s="204">
        <v>6</v>
      </c>
    </row>
    <row r="46" spans="2:3" x14ac:dyDescent="0.35">
      <c r="B46" s="204" t="s">
        <v>3004</v>
      </c>
      <c r="C46" s="204">
        <v>6</v>
      </c>
    </row>
    <row r="47" spans="2:3" x14ac:dyDescent="0.35">
      <c r="B47" s="204" t="s">
        <v>3005</v>
      </c>
      <c r="C47" s="204">
        <v>4</v>
      </c>
    </row>
    <row r="48" spans="2:3" x14ac:dyDescent="0.35">
      <c r="B48" s="204" t="s">
        <v>3006</v>
      </c>
      <c r="C48" s="204">
        <v>4</v>
      </c>
    </row>
    <row r="49" spans="2:3" x14ac:dyDescent="0.35">
      <c r="B49" s="204" t="s">
        <v>3007</v>
      </c>
      <c r="C49" s="204">
        <v>2</v>
      </c>
    </row>
    <row r="50" spans="2:3" x14ac:dyDescent="0.35">
      <c r="B50" s="204" t="s">
        <v>3008</v>
      </c>
      <c r="C50" s="204">
        <v>4</v>
      </c>
    </row>
    <row r="51" spans="2:3" x14ac:dyDescent="0.35">
      <c r="B51" s="204" t="s">
        <v>3009</v>
      </c>
      <c r="C51" s="204">
        <v>5</v>
      </c>
    </row>
    <row r="52" spans="2:3" x14ac:dyDescent="0.35">
      <c r="B52" s="204" t="s">
        <v>3010</v>
      </c>
      <c r="C52" s="204">
        <v>4</v>
      </c>
    </row>
    <row r="53" spans="2:3" x14ac:dyDescent="0.35">
      <c r="B53" s="204" t="s">
        <v>3011</v>
      </c>
      <c r="C53" s="204">
        <v>4</v>
      </c>
    </row>
    <row r="54" spans="2:3" x14ac:dyDescent="0.35">
      <c r="B54" s="204" t="s">
        <v>3012</v>
      </c>
      <c r="C54" s="204">
        <v>6</v>
      </c>
    </row>
    <row r="55" spans="2:3" x14ac:dyDescent="0.35">
      <c r="B55" s="204" t="s">
        <v>3013</v>
      </c>
      <c r="C55" s="204">
        <v>4</v>
      </c>
    </row>
    <row r="56" spans="2:3" x14ac:dyDescent="0.35">
      <c r="B56" s="204" t="s">
        <v>3014</v>
      </c>
      <c r="C56" s="204">
        <v>5</v>
      </c>
    </row>
    <row r="57" spans="2:3" x14ac:dyDescent="0.35">
      <c r="B57" s="204" t="s">
        <v>3015</v>
      </c>
      <c r="C57" s="204">
        <v>5</v>
      </c>
    </row>
    <row r="58" spans="2:3" x14ac:dyDescent="0.35">
      <c r="B58" s="204" t="s">
        <v>3016</v>
      </c>
      <c r="C58" s="204">
        <v>4</v>
      </c>
    </row>
    <row r="59" spans="2:3" x14ac:dyDescent="0.35">
      <c r="B59" s="204" t="s">
        <v>3017</v>
      </c>
      <c r="C59" s="204">
        <v>4</v>
      </c>
    </row>
    <row r="60" spans="2:3" x14ac:dyDescent="0.35">
      <c r="B60" s="204" t="s">
        <v>3018</v>
      </c>
      <c r="C60" s="204">
        <v>3</v>
      </c>
    </row>
    <row r="61" spans="2:3" x14ac:dyDescent="0.35">
      <c r="B61" s="204" t="s">
        <v>3019</v>
      </c>
      <c r="C61" s="204">
        <v>4</v>
      </c>
    </row>
    <row r="62" spans="2:3" x14ac:dyDescent="0.35">
      <c r="B62" s="204" t="s">
        <v>3020</v>
      </c>
      <c r="C62" s="204">
        <v>5</v>
      </c>
    </row>
    <row r="63" spans="2:3" x14ac:dyDescent="0.35">
      <c r="B63" s="204" t="s">
        <v>3021</v>
      </c>
      <c r="C63" s="204">
        <v>5</v>
      </c>
    </row>
    <row r="64" spans="2:3" x14ac:dyDescent="0.35">
      <c r="B64" s="204" t="s">
        <v>3022</v>
      </c>
      <c r="C64" s="204">
        <v>3</v>
      </c>
    </row>
    <row r="65" spans="2:3" x14ac:dyDescent="0.35">
      <c r="B65" s="204" t="s">
        <v>3023</v>
      </c>
      <c r="C65" s="204">
        <v>3</v>
      </c>
    </row>
    <row r="66" spans="2:3" x14ac:dyDescent="0.35">
      <c r="B66" s="204" t="s">
        <v>3024</v>
      </c>
      <c r="C66" s="204">
        <v>4</v>
      </c>
    </row>
    <row r="67" spans="2:3" x14ac:dyDescent="0.35">
      <c r="B67" s="204" t="s">
        <v>3025</v>
      </c>
      <c r="C67" s="204">
        <v>5</v>
      </c>
    </row>
    <row r="68" spans="2:3" x14ac:dyDescent="0.35">
      <c r="B68" s="204" t="s">
        <v>3026</v>
      </c>
      <c r="C68" s="204">
        <v>6</v>
      </c>
    </row>
    <row r="69" spans="2:3" x14ac:dyDescent="0.35">
      <c r="B69" s="204" t="s">
        <v>3027</v>
      </c>
      <c r="C69" s="204">
        <v>6</v>
      </c>
    </row>
    <row r="70" spans="2:3" x14ac:dyDescent="0.35">
      <c r="B70" s="204" t="s">
        <v>3028</v>
      </c>
      <c r="C70" s="204">
        <v>6</v>
      </c>
    </row>
    <row r="71" spans="2:3" x14ac:dyDescent="0.35">
      <c r="B71" s="204" t="s">
        <v>3029</v>
      </c>
      <c r="C71" s="204">
        <v>6</v>
      </c>
    </row>
    <row r="72" spans="2:3" x14ac:dyDescent="0.35">
      <c r="B72" s="204" t="s">
        <v>3030</v>
      </c>
      <c r="C72" s="204">
        <v>7</v>
      </c>
    </row>
    <row r="73" spans="2:3" x14ac:dyDescent="0.35">
      <c r="B73" s="204" t="s">
        <v>3031</v>
      </c>
      <c r="C73" s="204">
        <v>6</v>
      </c>
    </row>
    <row r="74" spans="2:3" x14ac:dyDescent="0.35">
      <c r="B74" s="204" t="s">
        <v>3032</v>
      </c>
      <c r="C74" s="204">
        <v>4</v>
      </c>
    </row>
    <row r="75" spans="2:3" x14ac:dyDescent="0.35">
      <c r="B75" s="204" t="s">
        <v>3033</v>
      </c>
      <c r="C75" s="204">
        <v>6</v>
      </c>
    </row>
    <row r="76" spans="2:3" x14ac:dyDescent="0.35">
      <c r="B76" s="204" t="s">
        <v>3034</v>
      </c>
      <c r="C76" s="204">
        <v>5</v>
      </c>
    </row>
    <row r="77" spans="2:3" x14ac:dyDescent="0.35">
      <c r="B77" s="204" t="s">
        <v>3035</v>
      </c>
      <c r="C77" s="204">
        <v>6</v>
      </c>
    </row>
    <row r="78" spans="2:3" x14ac:dyDescent="0.35">
      <c r="B78" s="204" t="s">
        <v>3036</v>
      </c>
      <c r="C78" s="204">
        <v>5</v>
      </c>
    </row>
    <row r="79" spans="2:3" x14ac:dyDescent="0.35">
      <c r="B79" s="204" t="s">
        <v>3037</v>
      </c>
      <c r="C79" s="204">
        <v>5</v>
      </c>
    </row>
    <row r="80" spans="2:3" x14ac:dyDescent="0.35">
      <c r="B80" s="204" t="s">
        <v>3038</v>
      </c>
      <c r="C80" s="204">
        <v>5</v>
      </c>
    </row>
    <row r="81" spans="2:3" x14ac:dyDescent="0.35">
      <c r="B81" s="204" t="s">
        <v>3039</v>
      </c>
      <c r="C81" s="204">
        <v>6</v>
      </c>
    </row>
    <row r="82" spans="2:3" x14ac:dyDescent="0.35">
      <c r="B82" s="204" t="s">
        <v>3040</v>
      </c>
      <c r="C82" s="204">
        <v>6</v>
      </c>
    </row>
    <row r="83" spans="2:3" x14ac:dyDescent="0.35">
      <c r="B83" s="204" t="s">
        <v>3041</v>
      </c>
      <c r="C83" s="204">
        <v>5</v>
      </c>
    </row>
    <row r="84" spans="2:3" x14ac:dyDescent="0.35">
      <c r="B84" s="204" t="s">
        <v>3042</v>
      </c>
      <c r="C84" s="204">
        <v>2</v>
      </c>
    </row>
    <row r="85" spans="2:3" x14ac:dyDescent="0.35">
      <c r="B85" s="204" t="s">
        <v>3043</v>
      </c>
      <c r="C85" s="204">
        <v>2</v>
      </c>
    </row>
    <row r="86" spans="2:3" x14ac:dyDescent="0.35">
      <c r="B86" s="204" t="s">
        <v>3044</v>
      </c>
      <c r="C86" s="204">
        <v>3</v>
      </c>
    </row>
    <row r="87" spans="2:3" x14ac:dyDescent="0.35">
      <c r="B87" s="204" t="s">
        <v>3045</v>
      </c>
      <c r="C87" s="204">
        <v>1</v>
      </c>
    </row>
    <row r="88" spans="2:3" x14ac:dyDescent="0.35">
      <c r="B88" s="204" t="s">
        <v>3046</v>
      </c>
      <c r="C88" s="204">
        <v>1</v>
      </c>
    </row>
    <row r="89" spans="2:3" x14ac:dyDescent="0.35">
      <c r="B89" s="204" t="s">
        <v>3047</v>
      </c>
      <c r="C89" s="204">
        <v>3</v>
      </c>
    </row>
    <row r="90" spans="2:3" x14ac:dyDescent="0.35">
      <c r="B90" s="204" t="s">
        <v>3048</v>
      </c>
      <c r="C90" s="204">
        <v>3</v>
      </c>
    </row>
    <row r="91" spans="2:3" x14ac:dyDescent="0.35">
      <c r="B91" s="204" t="s">
        <v>3049</v>
      </c>
      <c r="C91" s="204">
        <v>4</v>
      </c>
    </row>
    <row r="92" spans="2:3" x14ac:dyDescent="0.35">
      <c r="B92" s="204" t="s">
        <v>3050</v>
      </c>
      <c r="C92" s="204">
        <v>3</v>
      </c>
    </row>
    <row r="93" spans="2:3" x14ac:dyDescent="0.35">
      <c r="B93" s="204" t="s">
        <v>3051</v>
      </c>
      <c r="C93" s="204">
        <v>4</v>
      </c>
    </row>
    <row r="94" spans="2:3" x14ac:dyDescent="0.35">
      <c r="B94" s="204" t="s">
        <v>3052</v>
      </c>
      <c r="C94" s="204">
        <v>2</v>
      </c>
    </row>
    <row r="95" spans="2:3" x14ac:dyDescent="0.35">
      <c r="B95" s="204" t="s">
        <v>3053</v>
      </c>
      <c r="C95" s="204">
        <v>2</v>
      </c>
    </row>
    <row r="96" spans="2:3" x14ac:dyDescent="0.35">
      <c r="B96" s="204" t="s">
        <v>3054</v>
      </c>
      <c r="C96" s="204">
        <v>1</v>
      </c>
    </row>
    <row r="97" spans="1:3" x14ac:dyDescent="0.35">
      <c r="B97" s="204" t="s">
        <v>3055</v>
      </c>
      <c r="C97" s="204">
        <v>2</v>
      </c>
    </row>
    <row r="98" spans="1:3" x14ac:dyDescent="0.35">
      <c r="A98" t="s">
        <v>338</v>
      </c>
      <c r="B98" s="204" t="s">
        <v>3056</v>
      </c>
      <c r="C98" s="204">
        <v>4</v>
      </c>
    </row>
    <row r="99" spans="1:3" x14ac:dyDescent="0.35">
      <c r="B99" s="204" t="s">
        <v>3057</v>
      </c>
      <c r="C99" s="204">
        <v>2</v>
      </c>
    </row>
    <row r="100" spans="1:3" x14ac:dyDescent="0.35">
      <c r="B100" s="204" t="s">
        <v>3058</v>
      </c>
      <c r="C100" s="204">
        <v>4</v>
      </c>
    </row>
    <row r="101" spans="1:3" x14ac:dyDescent="0.35">
      <c r="B101" s="204" t="s">
        <v>3059</v>
      </c>
      <c r="C101" s="204">
        <v>3</v>
      </c>
    </row>
    <row r="102" spans="1:3" x14ac:dyDescent="0.35">
      <c r="B102" s="204" t="s">
        <v>3060</v>
      </c>
      <c r="C102" s="204">
        <v>11</v>
      </c>
    </row>
    <row r="103" spans="1:3" x14ac:dyDescent="0.35">
      <c r="B103" s="204" t="s">
        <v>3061</v>
      </c>
      <c r="C103" s="204">
        <v>7</v>
      </c>
    </row>
    <row r="104" spans="1:3" x14ac:dyDescent="0.35">
      <c r="B104" s="204" t="s">
        <v>3062</v>
      </c>
      <c r="C104" s="204">
        <v>6</v>
      </c>
    </row>
    <row r="105" spans="1:3" x14ac:dyDescent="0.35">
      <c r="B105" s="204" t="s">
        <v>3063</v>
      </c>
      <c r="C105" s="204">
        <v>3</v>
      </c>
    </row>
    <row r="106" spans="1:3" x14ac:dyDescent="0.35">
      <c r="B106" s="204" t="s">
        <v>3277</v>
      </c>
      <c r="C106" s="204">
        <v>4</v>
      </c>
    </row>
    <row r="107" spans="1:3" x14ac:dyDescent="0.35">
      <c r="A107" t="s">
        <v>387</v>
      </c>
      <c r="B107" t="s">
        <v>3064</v>
      </c>
      <c r="C107" s="204">
        <v>3</v>
      </c>
    </row>
    <row r="108" spans="1:3" x14ac:dyDescent="0.35">
      <c r="B108" t="s">
        <v>3065</v>
      </c>
      <c r="C108" s="204">
        <v>3</v>
      </c>
    </row>
    <row r="109" spans="1:3" x14ac:dyDescent="0.35">
      <c r="B109" t="s">
        <v>3066</v>
      </c>
      <c r="C109" s="204">
        <v>3</v>
      </c>
    </row>
    <row r="110" spans="1:3" x14ac:dyDescent="0.35">
      <c r="B110" t="s">
        <v>3068</v>
      </c>
      <c r="C110" s="204">
        <v>2</v>
      </c>
    </row>
    <row r="111" spans="1:3" x14ac:dyDescent="0.35">
      <c r="B111" t="s">
        <v>3069</v>
      </c>
      <c r="C111" s="204">
        <v>3</v>
      </c>
    </row>
    <row r="112" spans="1:3" x14ac:dyDescent="0.35">
      <c r="B112" t="s">
        <v>3070</v>
      </c>
      <c r="C112" s="204">
        <v>3</v>
      </c>
    </row>
    <row r="113" spans="2:3" x14ac:dyDescent="0.35">
      <c r="B113" t="s">
        <v>3071</v>
      </c>
      <c r="C113" s="204">
        <v>4</v>
      </c>
    </row>
    <row r="114" spans="2:3" x14ac:dyDescent="0.35">
      <c r="B114" t="s">
        <v>3072</v>
      </c>
      <c r="C114" s="204">
        <v>3</v>
      </c>
    </row>
    <row r="115" spans="2:3" x14ac:dyDescent="0.35">
      <c r="B115" t="s">
        <v>3073</v>
      </c>
      <c r="C115" s="204">
        <v>3</v>
      </c>
    </row>
    <row r="116" spans="2:3" x14ac:dyDescent="0.35">
      <c r="B116" t="s">
        <v>3074</v>
      </c>
      <c r="C116" s="204">
        <v>3</v>
      </c>
    </row>
    <row r="117" spans="2:3" x14ac:dyDescent="0.35">
      <c r="B117" t="s">
        <v>3075</v>
      </c>
      <c r="C117" s="204">
        <v>3</v>
      </c>
    </row>
    <row r="118" spans="2:3" x14ac:dyDescent="0.35">
      <c r="B118" t="s">
        <v>3076</v>
      </c>
      <c r="C118" s="204">
        <v>3</v>
      </c>
    </row>
    <row r="119" spans="2:3" x14ac:dyDescent="0.35">
      <c r="B119" t="s">
        <v>3077</v>
      </c>
      <c r="C119" s="204">
        <v>3</v>
      </c>
    </row>
    <row r="120" spans="2:3" x14ac:dyDescent="0.35">
      <c r="B120" t="s">
        <v>3078</v>
      </c>
      <c r="C120" s="204">
        <v>3</v>
      </c>
    </row>
    <row r="121" spans="2:3" x14ac:dyDescent="0.35">
      <c r="B121" t="s">
        <v>3079</v>
      </c>
      <c r="C121" s="204">
        <v>3</v>
      </c>
    </row>
    <row r="122" spans="2:3" x14ac:dyDescent="0.35">
      <c r="B122" t="s">
        <v>3080</v>
      </c>
      <c r="C122" s="204">
        <v>3</v>
      </c>
    </row>
    <row r="123" spans="2:3" x14ac:dyDescent="0.35">
      <c r="B123" t="s">
        <v>3081</v>
      </c>
      <c r="C123" s="204">
        <v>3</v>
      </c>
    </row>
    <row r="124" spans="2:3" x14ac:dyDescent="0.35">
      <c r="B124" t="s">
        <v>3082</v>
      </c>
      <c r="C124" s="204">
        <v>3</v>
      </c>
    </row>
    <row r="125" spans="2:3" x14ac:dyDescent="0.35">
      <c r="B125" t="s">
        <v>3083</v>
      </c>
      <c r="C125" s="204">
        <v>3</v>
      </c>
    </row>
    <row r="126" spans="2:3" x14ac:dyDescent="0.35">
      <c r="B126" t="s">
        <v>3084</v>
      </c>
      <c r="C126" s="204">
        <v>3</v>
      </c>
    </row>
    <row r="127" spans="2:3" x14ac:dyDescent="0.35">
      <c r="B127" t="s">
        <v>3085</v>
      </c>
      <c r="C127" s="204">
        <v>3</v>
      </c>
    </row>
    <row r="128" spans="2:3" x14ac:dyDescent="0.35">
      <c r="B128" t="s">
        <v>3086</v>
      </c>
      <c r="C128" s="204">
        <v>4</v>
      </c>
    </row>
    <row r="129" spans="2:3" x14ac:dyDescent="0.35">
      <c r="B129" t="s">
        <v>3087</v>
      </c>
      <c r="C129" s="204">
        <v>3</v>
      </c>
    </row>
    <row r="130" spans="2:3" x14ac:dyDescent="0.35">
      <c r="B130" t="s">
        <v>3088</v>
      </c>
      <c r="C130" s="204">
        <v>3</v>
      </c>
    </row>
    <row r="131" spans="2:3" x14ac:dyDescent="0.35">
      <c r="B131" t="s">
        <v>3089</v>
      </c>
      <c r="C131" s="204">
        <v>3</v>
      </c>
    </row>
    <row r="132" spans="2:3" x14ac:dyDescent="0.35">
      <c r="B132" t="s">
        <v>3090</v>
      </c>
      <c r="C132" s="204">
        <v>3</v>
      </c>
    </row>
    <row r="133" spans="2:3" x14ac:dyDescent="0.35">
      <c r="B133" t="s">
        <v>3091</v>
      </c>
      <c r="C133" s="204">
        <v>3</v>
      </c>
    </row>
    <row r="134" spans="2:3" x14ac:dyDescent="0.35">
      <c r="B134" t="s">
        <v>3092</v>
      </c>
      <c r="C134" s="204">
        <v>4</v>
      </c>
    </row>
    <row r="135" spans="2:3" x14ac:dyDescent="0.35">
      <c r="B135" t="s">
        <v>3093</v>
      </c>
      <c r="C135" s="204">
        <v>3</v>
      </c>
    </row>
    <row r="136" spans="2:3" x14ac:dyDescent="0.35">
      <c r="B136" t="s">
        <v>3094</v>
      </c>
      <c r="C136" s="204">
        <v>2</v>
      </c>
    </row>
    <row r="137" spans="2:3" x14ac:dyDescent="0.35">
      <c r="B137" t="s">
        <v>3095</v>
      </c>
      <c r="C137" s="204">
        <v>3</v>
      </c>
    </row>
    <row r="138" spans="2:3" x14ac:dyDescent="0.35">
      <c r="B138" t="s">
        <v>3096</v>
      </c>
      <c r="C138" s="204">
        <v>4</v>
      </c>
    </row>
    <row r="139" spans="2:3" x14ac:dyDescent="0.35">
      <c r="B139" t="s">
        <v>3097</v>
      </c>
      <c r="C139" s="204">
        <v>3</v>
      </c>
    </row>
    <row r="140" spans="2:3" x14ac:dyDescent="0.35">
      <c r="B140" t="s">
        <v>3098</v>
      </c>
      <c r="C140" s="204">
        <v>5</v>
      </c>
    </row>
    <row r="141" spans="2:3" x14ac:dyDescent="0.35">
      <c r="B141" t="s">
        <v>3099</v>
      </c>
      <c r="C141" s="204">
        <v>3</v>
      </c>
    </row>
    <row r="142" spans="2:3" x14ac:dyDescent="0.35">
      <c r="B142" t="s">
        <v>3100</v>
      </c>
      <c r="C142" s="204">
        <v>3</v>
      </c>
    </row>
    <row r="143" spans="2:3" x14ac:dyDescent="0.35">
      <c r="B143" t="s">
        <v>3101</v>
      </c>
      <c r="C143" s="204">
        <v>3</v>
      </c>
    </row>
    <row r="144" spans="2:3" x14ac:dyDescent="0.35">
      <c r="B144" t="s">
        <v>3102</v>
      </c>
      <c r="C144" s="204">
        <v>3</v>
      </c>
    </row>
    <row r="145" spans="2:3" x14ac:dyDescent="0.35">
      <c r="B145" t="s">
        <v>3103</v>
      </c>
      <c r="C145" s="204">
        <v>3</v>
      </c>
    </row>
    <row r="146" spans="2:3" x14ac:dyDescent="0.35">
      <c r="B146" t="s">
        <v>3104</v>
      </c>
      <c r="C146" s="204">
        <v>3</v>
      </c>
    </row>
    <row r="147" spans="2:3" x14ac:dyDescent="0.35">
      <c r="B147" t="s">
        <v>3105</v>
      </c>
      <c r="C147" s="204">
        <v>4</v>
      </c>
    </row>
    <row r="148" spans="2:3" x14ac:dyDescent="0.35">
      <c r="B148" t="s">
        <v>3106</v>
      </c>
      <c r="C148" s="204">
        <v>4</v>
      </c>
    </row>
    <row r="149" spans="2:3" x14ac:dyDescent="0.35">
      <c r="B149" t="s">
        <v>3107</v>
      </c>
      <c r="C149" s="204">
        <v>3</v>
      </c>
    </row>
    <row r="150" spans="2:3" x14ac:dyDescent="0.35">
      <c r="B150" t="s">
        <v>3108</v>
      </c>
      <c r="C150" s="204">
        <v>4</v>
      </c>
    </row>
    <row r="151" spans="2:3" x14ac:dyDescent="0.35">
      <c r="B151" t="s">
        <v>551</v>
      </c>
      <c r="C151" s="204">
        <v>3</v>
      </c>
    </row>
    <row r="152" spans="2:3" x14ac:dyDescent="0.35">
      <c r="B152" t="s">
        <v>3109</v>
      </c>
      <c r="C152" s="204">
        <v>10</v>
      </c>
    </row>
    <row r="153" spans="2:3" x14ac:dyDescent="0.35">
      <c r="B153" t="s">
        <v>3110</v>
      </c>
      <c r="C153" s="204">
        <v>6</v>
      </c>
    </row>
    <row r="154" spans="2:3" x14ac:dyDescent="0.35">
      <c r="B154" t="s">
        <v>3111</v>
      </c>
      <c r="C154" s="204">
        <v>5</v>
      </c>
    </row>
    <row r="155" spans="2:3" x14ac:dyDescent="0.35">
      <c r="B155" t="s">
        <v>3112</v>
      </c>
      <c r="C155" s="204">
        <v>4</v>
      </c>
    </row>
    <row r="156" spans="2:3" x14ac:dyDescent="0.35">
      <c r="B156" t="s">
        <v>3113</v>
      </c>
      <c r="C156" s="204">
        <v>6</v>
      </c>
    </row>
    <row r="157" spans="2:3" x14ac:dyDescent="0.35">
      <c r="B157" t="s">
        <v>3114</v>
      </c>
      <c r="C157" s="204">
        <v>7</v>
      </c>
    </row>
    <row r="158" spans="2:3" x14ac:dyDescent="0.35">
      <c r="B158" t="s">
        <v>3115</v>
      </c>
      <c r="C158" s="204">
        <v>3</v>
      </c>
    </row>
    <row r="159" spans="2:3" x14ac:dyDescent="0.35">
      <c r="B159" t="s">
        <v>3116</v>
      </c>
      <c r="C159" s="204">
        <v>3</v>
      </c>
    </row>
    <row r="160" spans="2:3" x14ac:dyDescent="0.35">
      <c r="B160" t="s">
        <v>3117</v>
      </c>
      <c r="C160" s="204">
        <v>5</v>
      </c>
    </row>
    <row r="161" spans="2:3" x14ac:dyDescent="0.35">
      <c r="B161" t="s">
        <v>3118</v>
      </c>
      <c r="C161" s="204">
        <v>2</v>
      </c>
    </row>
    <row r="162" spans="2:3" x14ac:dyDescent="0.35">
      <c r="B162" t="s">
        <v>3119</v>
      </c>
      <c r="C162" s="204">
        <v>8</v>
      </c>
    </row>
    <row r="163" spans="2:3" x14ac:dyDescent="0.35">
      <c r="B163" t="s">
        <v>3120</v>
      </c>
      <c r="C163" s="204">
        <v>4</v>
      </c>
    </row>
    <row r="164" spans="2:3" x14ac:dyDescent="0.35">
      <c r="B164" t="s">
        <v>3121</v>
      </c>
      <c r="C164" s="204">
        <v>3</v>
      </c>
    </row>
    <row r="165" spans="2:3" x14ac:dyDescent="0.35">
      <c r="B165" t="s">
        <v>3122</v>
      </c>
      <c r="C165" s="204">
        <v>6</v>
      </c>
    </row>
    <row r="166" spans="2:3" x14ac:dyDescent="0.35">
      <c r="B166" t="s">
        <v>3123</v>
      </c>
      <c r="C166" s="204">
        <v>4</v>
      </c>
    </row>
    <row r="167" spans="2:3" x14ac:dyDescent="0.35">
      <c r="B167" t="s">
        <v>3124</v>
      </c>
      <c r="C167" s="204">
        <v>3</v>
      </c>
    </row>
    <row r="168" spans="2:3" x14ac:dyDescent="0.35">
      <c r="B168" t="s">
        <v>3125</v>
      </c>
      <c r="C168" s="204">
        <v>3</v>
      </c>
    </row>
    <row r="169" spans="2:3" x14ac:dyDescent="0.35">
      <c r="B169" t="s">
        <v>3126</v>
      </c>
      <c r="C169" s="204">
        <v>4</v>
      </c>
    </row>
    <row r="170" spans="2:3" x14ac:dyDescent="0.35">
      <c r="B170" t="s">
        <v>3127</v>
      </c>
      <c r="C170" s="204">
        <v>5</v>
      </c>
    </row>
    <row r="171" spans="2:3" x14ac:dyDescent="0.35">
      <c r="B171" t="s">
        <v>3128</v>
      </c>
      <c r="C171" s="204">
        <v>3</v>
      </c>
    </row>
    <row r="172" spans="2:3" x14ac:dyDescent="0.35">
      <c r="B172" t="s">
        <v>3129</v>
      </c>
      <c r="C172" s="204">
        <v>3</v>
      </c>
    </row>
    <row r="173" spans="2:3" x14ac:dyDescent="0.35">
      <c r="B173" t="s">
        <v>3130</v>
      </c>
      <c r="C173" s="204">
        <v>5</v>
      </c>
    </row>
    <row r="174" spans="2:3" x14ac:dyDescent="0.35">
      <c r="B174" t="s">
        <v>3109</v>
      </c>
      <c r="C174" s="204">
        <v>3</v>
      </c>
    </row>
    <row r="175" spans="2:3" x14ac:dyDescent="0.35">
      <c r="B175" t="s">
        <v>550</v>
      </c>
      <c r="C175" s="204">
        <v>3</v>
      </c>
    </row>
    <row r="176" spans="2:3" x14ac:dyDescent="0.35">
      <c r="B176" t="s">
        <v>546</v>
      </c>
      <c r="C176" s="204">
        <v>3</v>
      </c>
    </row>
    <row r="177" spans="2:3" x14ac:dyDescent="0.35">
      <c r="B177" t="s">
        <v>548</v>
      </c>
      <c r="C177" s="204">
        <v>3</v>
      </c>
    </row>
    <row r="178" spans="2:3" x14ac:dyDescent="0.35">
      <c r="B178" t="s">
        <v>3131</v>
      </c>
      <c r="C178" s="204">
        <v>3</v>
      </c>
    </row>
    <row r="179" spans="2:3" x14ac:dyDescent="0.35">
      <c r="B179" t="s">
        <v>3132</v>
      </c>
      <c r="C179" s="204">
        <v>3</v>
      </c>
    </row>
    <row r="180" spans="2:3" x14ac:dyDescent="0.35">
      <c r="B180" t="s">
        <v>3133</v>
      </c>
      <c r="C180" s="204">
        <v>3</v>
      </c>
    </row>
    <row r="181" spans="2:3" x14ac:dyDescent="0.35">
      <c r="B181" t="s">
        <v>3134</v>
      </c>
      <c r="C181" s="204">
        <v>3</v>
      </c>
    </row>
    <row r="182" spans="2:3" x14ac:dyDescent="0.35">
      <c r="B182" t="s">
        <v>3135</v>
      </c>
      <c r="C182" s="204">
        <v>3</v>
      </c>
    </row>
    <row r="183" spans="2:3" x14ac:dyDescent="0.35">
      <c r="B183" t="s">
        <v>3136</v>
      </c>
      <c r="C183" s="204">
        <v>4</v>
      </c>
    </row>
    <row r="184" spans="2:3" x14ac:dyDescent="0.35">
      <c r="B184" t="s">
        <v>3137</v>
      </c>
      <c r="C184" s="204">
        <v>3</v>
      </c>
    </row>
    <row r="185" spans="2:3" x14ac:dyDescent="0.35">
      <c r="B185" t="s">
        <v>3138</v>
      </c>
      <c r="C185" s="204">
        <v>3</v>
      </c>
    </row>
    <row r="186" spans="2:3" x14ac:dyDescent="0.35">
      <c r="B186" t="s">
        <v>3139</v>
      </c>
      <c r="C186" s="204">
        <v>3</v>
      </c>
    </row>
    <row r="187" spans="2:3" x14ac:dyDescent="0.35">
      <c r="B187" t="s">
        <v>3140</v>
      </c>
      <c r="C187" s="204">
        <v>3</v>
      </c>
    </row>
    <row r="188" spans="2:3" x14ac:dyDescent="0.35">
      <c r="B188" t="s">
        <v>3141</v>
      </c>
      <c r="C188" s="204">
        <v>3</v>
      </c>
    </row>
    <row r="189" spans="2:3" x14ac:dyDescent="0.35">
      <c r="B189" t="s">
        <v>3142</v>
      </c>
      <c r="C189" s="204">
        <v>3</v>
      </c>
    </row>
    <row r="190" spans="2:3" x14ac:dyDescent="0.35">
      <c r="B190" t="s">
        <v>3143</v>
      </c>
      <c r="C190" s="204">
        <v>3</v>
      </c>
    </row>
    <row r="191" spans="2:3" x14ac:dyDescent="0.35">
      <c r="B191" t="s">
        <v>3144</v>
      </c>
      <c r="C191" s="204">
        <v>3</v>
      </c>
    </row>
    <row r="192" spans="2:3" x14ac:dyDescent="0.35">
      <c r="B192" t="s">
        <v>3145</v>
      </c>
      <c r="C192" s="204">
        <v>3</v>
      </c>
    </row>
    <row r="193" spans="2:3" x14ac:dyDescent="0.35">
      <c r="B193" t="s">
        <v>3146</v>
      </c>
      <c r="C193" s="204">
        <v>3</v>
      </c>
    </row>
    <row r="194" spans="2:3" x14ac:dyDescent="0.35">
      <c r="B194" t="s">
        <v>3072</v>
      </c>
      <c r="C194" s="204">
        <v>2</v>
      </c>
    </row>
    <row r="195" spans="2:3" x14ac:dyDescent="0.35">
      <c r="B195" t="s">
        <v>3147</v>
      </c>
      <c r="C195" s="204">
        <v>2</v>
      </c>
    </row>
    <row r="196" spans="2:3" x14ac:dyDescent="0.35">
      <c r="B196" t="s">
        <v>3148</v>
      </c>
      <c r="C196" s="204">
        <v>3</v>
      </c>
    </row>
    <row r="197" spans="2:3" x14ac:dyDescent="0.35">
      <c r="B197" t="s">
        <v>3149</v>
      </c>
      <c r="C197" s="204">
        <v>2</v>
      </c>
    </row>
    <row r="198" spans="2:3" x14ac:dyDescent="0.35">
      <c r="B198" t="s">
        <v>3150</v>
      </c>
      <c r="C198" s="204">
        <v>3</v>
      </c>
    </row>
    <row r="199" spans="2:3" x14ac:dyDescent="0.35">
      <c r="B199" t="s">
        <v>3151</v>
      </c>
      <c r="C199" s="204">
        <v>2</v>
      </c>
    </row>
    <row r="200" spans="2:3" x14ac:dyDescent="0.35">
      <c r="B200" t="s">
        <v>3152</v>
      </c>
      <c r="C200" s="204">
        <v>2</v>
      </c>
    </row>
    <row r="201" spans="2:3" x14ac:dyDescent="0.35">
      <c r="B201" t="s">
        <v>3086</v>
      </c>
      <c r="C201" s="204">
        <v>4</v>
      </c>
    </row>
    <row r="202" spans="2:3" x14ac:dyDescent="0.35">
      <c r="B202" t="s">
        <v>3153</v>
      </c>
      <c r="C202" s="204">
        <v>2</v>
      </c>
    </row>
    <row r="203" spans="2:3" x14ac:dyDescent="0.35">
      <c r="B203" t="s">
        <v>3154</v>
      </c>
      <c r="C203" s="204">
        <v>3</v>
      </c>
    </row>
    <row r="204" spans="2:3" x14ac:dyDescent="0.35">
      <c r="B204" t="s">
        <v>3116</v>
      </c>
      <c r="C204" s="204">
        <v>3</v>
      </c>
    </row>
    <row r="205" spans="2:3" x14ac:dyDescent="0.35">
      <c r="B205" t="s">
        <v>3155</v>
      </c>
      <c r="C205" s="204">
        <v>4</v>
      </c>
    </row>
    <row r="206" spans="2:3" x14ac:dyDescent="0.35">
      <c r="B206" t="s">
        <v>3156</v>
      </c>
      <c r="C206" s="204">
        <v>3</v>
      </c>
    </row>
    <row r="207" spans="2:3" x14ac:dyDescent="0.35">
      <c r="B207" t="s">
        <v>3109</v>
      </c>
      <c r="C207" s="204">
        <v>3</v>
      </c>
    </row>
    <row r="208" spans="2:3" x14ac:dyDescent="0.35">
      <c r="B208" t="s">
        <v>3157</v>
      </c>
      <c r="C208" s="204">
        <v>3</v>
      </c>
    </row>
    <row r="209" spans="2:3" x14ac:dyDescent="0.35">
      <c r="B209" t="s">
        <v>3158</v>
      </c>
      <c r="C209" s="204">
        <v>4</v>
      </c>
    </row>
    <row r="210" spans="2:3" x14ac:dyDescent="0.35">
      <c r="B210" t="s">
        <v>3159</v>
      </c>
      <c r="C210" s="204">
        <v>3</v>
      </c>
    </row>
    <row r="211" spans="2:3" x14ac:dyDescent="0.35">
      <c r="B211" t="s">
        <v>3160</v>
      </c>
      <c r="C211" s="204">
        <v>3</v>
      </c>
    </row>
    <row r="212" spans="2:3" x14ac:dyDescent="0.35">
      <c r="B212" t="s">
        <v>3161</v>
      </c>
      <c r="C212" s="204">
        <v>4</v>
      </c>
    </row>
    <row r="213" spans="2:3" x14ac:dyDescent="0.35">
      <c r="B213" t="s">
        <v>3162</v>
      </c>
      <c r="C213" s="204">
        <v>2</v>
      </c>
    </row>
    <row r="214" spans="2:3" x14ac:dyDescent="0.35">
      <c r="B214" t="s">
        <v>3163</v>
      </c>
      <c r="C214" s="204">
        <v>3</v>
      </c>
    </row>
    <row r="215" spans="2:3" x14ac:dyDescent="0.35">
      <c r="B215" t="s">
        <v>3164</v>
      </c>
      <c r="C215" s="204">
        <v>2</v>
      </c>
    </row>
    <row r="216" spans="2:3" x14ac:dyDescent="0.35">
      <c r="B216" t="s">
        <v>3165</v>
      </c>
      <c r="C216" s="204">
        <v>3</v>
      </c>
    </row>
    <row r="217" spans="2:3" x14ac:dyDescent="0.35">
      <c r="B217" t="s">
        <v>3166</v>
      </c>
      <c r="C217" s="204">
        <v>3</v>
      </c>
    </row>
    <row r="218" spans="2:3" x14ac:dyDescent="0.35">
      <c r="B218" t="s">
        <v>3167</v>
      </c>
      <c r="C218" s="204">
        <v>3</v>
      </c>
    </row>
    <row r="219" spans="2:3" x14ac:dyDescent="0.35">
      <c r="B219" t="s">
        <v>3168</v>
      </c>
      <c r="C219" s="204">
        <v>3</v>
      </c>
    </row>
    <row r="220" spans="2:3" x14ac:dyDescent="0.35">
      <c r="B220" t="s">
        <v>3169</v>
      </c>
      <c r="C220" s="204">
        <v>3</v>
      </c>
    </row>
    <row r="221" spans="2:3" x14ac:dyDescent="0.35">
      <c r="B221" t="s">
        <v>552</v>
      </c>
      <c r="C221" s="204">
        <v>3</v>
      </c>
    </row>
    <row r="222" spans="2:3" x14ac:dyDescent="0.35">
      <c r="B222" t="s">
        <v>553</v>
      </c>
      <c r="C222" s="204">
        <v>3</v>
      </c>
    </row>
    <row r="223" spans="2:3" x14ac:dyDescent="0.35">
      <c r="B223" t="s">
        <v>554</v>
      </c>
      <c r="C223" s="204">
        <v>3</v>
      </c>
    </row>
    <row r="224" spans="2:3" x14ac:dyDescent="0.35">
      <c r="B224" t="s">
        <v>555</v>
      </c>
      <c r="C224" s="204">
        <v>3</v>
      </c>
    </row>
    <row r="225" spans="1:5" x14ac:dyDescent="0.35">
      <c r="B225" t="s">
        <v>556</v>
      </c>
      <c r="C225" s="204">
        <v>3</v>
      </c>
    </row>
    <row r="226" spans="1:5" x14ac:dyDescent="0.35">
      <c r="A226" t="s">
        <v>2783</v>
      </c>
      <c r="B226" t="s">
        <v>2795</v>
      </c>
      <c r="C226" s="205">
        <v>5</v>
      </c>
    </row>
    <row r="227" spans="1:5" x14ac:dyDescent="0.35">
      <c r="B227" t="s">
        <v>2797</v>
      </c>
      <c r="C227" s="205">
        <v>4</v>
      </c>
    </row>
    <row r="228" spans="1:5" x14ac:dyDescent="0.35">
      <c r="B228" t="s">
        <v>2794</v>
      </c>
      <c r="C228" s="205">
        <v>4</v>
      </c>
    </row>
    <row r="229" spans="1:5" x14ac:dyDescent="0.35">
      <c r="B229" t="s">
        <v>3170</v>
      </c>
      <c r="C229" s="205">
        <v>4</v>
      </c>
    </row>
    <row r="230" spans="1:5" x14ac:dyDescent="0.35">
      <c r="B230" t="s">
        <v>2799</v>
      </c>
      <c r="C230" s="205">
        <v>5</v>
      </c>
    </row>
    <row r="231" spans="1:5" x14ac:dyDescent="0.35">
      <c r="A231" t="s">
        <v>3171</v>
      </c>
      <c r="B231" t="s">
        <v>3172</v>
      </c>
      <c r="C231" s="205">
        <v>7</v>
      </c>
      <c r="D231" s="201">
        <v>31</v>
      </c>
      <c r="E231">
        <v>13</v>
      </c>
    </row>
    <row r="232" spans="1:5" x14ac:dyDescent="0.35">
      <c r="B232" t="s">
        <v>3173</v>
      </c>
      <c r="C232" s="205">
        <v>6</v>
      </c>
    </row>
    <row r="233" spans="1:5" x14ac:dyDescent="0.35">
      <c r="A233" t="s">
        <v>2009</v>
      </c>
      <c r="B233" t="s">
        <v>3174</v>
      </c>
      <c r="C233" s="205">
        <v>5</v>
      </c>
    </row>
    <row r="234" spans="1:5" x14ac:dyDescent="0.35">
      <c r="B234" t="s">
        <v>3175</v>
      </c>
      <c r="C234" s="205">
        <v>6</v>
      </c>
    </row>
    <row r="235" spans="1:5" x14ac:dyDescent="0.35">
      <c r="B235" t="s">
        <v>3176</v>
      </c>
      <c r="C235" s="205">
        <v>4</v>
      </c>
    </row>
    <row r="236" spans="1:5" x14ac:dyDescent="0.35">
      <c r="B236" t="s">
        <v>3177</v>
      </c>
      <c r="C236" s="205">
        <v>3</v>
      </c>
    </row>
    <row r="237" spans="1:5" x14ac:dyDescent="0.35">
      <c r="B237" t="s">
        <v>3178</v>
      </c>
      <c r="C237" s="205">
        <v>9</v>
      </c>
    </row>
    <row r="238" spans="1:5" x14ac:dyDescent="0.35">
      <c r="B238" t="s">
        <v>3179</v>
      </c>
      <c r="C238" s="205">
        <v>4</v>
      </c>
    </row>
    <row r="239" spans="1:5" x14ac:dyDescent="0.35">
      <c r="B239" t="s">
        <v>3180</v>
      </c>
      <c r="C239" s="205">
        <v>4</v>
      </c>
    </row>
    <row r="240" spans="1:5" x14ac:dyDescent="0.35">
      <c r="B240" t="s">
        <v>3181</v>
      </c>
      <c r="C240" s="205">
        <v>10</v>
      </c>
    </row>
    <row r="241" spans="2:3" x14ac:dyDescent="0.35">
      <c r="B241" t="s">
        <v>3182</v>
      </c>
      <c r="C241" s="205">
        <v>4</v>
      </c>
    </row>
    <row r="242" spans="2:3" x14ac:dyDescent="0.35">
      <c r="B242" t="s">
        <v>2010</v>
      </c>
      <c r="C242" s="205">
        <v>4</v>
      </c>
    </row>
    <row r="243" spans="2:3" x14ac:dyDescent="0.35">
      <c r="B243" t="s">
        <v>3183</v>
      </c>
      <c r="C243" s="205">
        <v>5</v>
      </c>
    </row>
    <row r="244" spans="2:3" x14ac:dyDescent="0.35">
      <c r="B244" t="s">
        <v>3184</v>
      </c>
      <c r="C244" s="205">
        <v>5</v>
      </c>
    </row>
    <row r="245" spans="2:3" x14ac:dyDescent="0.35">
      <c r="B245" t="s">
        <v>2011</v>
      </c>
      <c r="C245" s="205">
        <v>4</v>
      </c>
    </row>
    <row r="246" spans="2:3" x14ac:dyDescent="0.35">
      <c r="B246" t="s">
        <v>3185</v>
      </c>
      <c r="C246" s="205">
        <v>4</v>
      </c>
    </row>
    <row r="247" spans="2:3" x14ac:dyDescent="0.35">
      <c r="B247" t="s">
        <v>3186</v>
      </c>
      <c r="C247" s="205">
        <v>4</v>
      </c>
    </row>
    <row r="248" spans="2:3" x14ac:dyDescent="0.35">
      <c r="B248" t="s">
        <v>3187</v>
      </c>
      <c r="C248" s="205">
        <v>6</v>
      </c>
    </row>
    <row r="249" spans="2:3" x14ac:dyDescent="0.35">
      <c r="B249" t="s">
        <v>3188</v>
      </c>
      <c r="C249" s="205">
        <v>5</v>
      </c>
    </row>
    <row r="250" spans="2:3" x14ac:dyDescent="0.35">
      <c r="B250" t="s">
        <v>3189</v>
      </c>
      <c r="C250" s="205">
        <v>6</v>
      </c>
    </row>
    <row r="251" spans="2:3" x14ac:dyDescent="0.35">
      <c r="B251" t="s">
        <v>3190</v>
      </c>
      <c r="C251" s="205">
        <v>5</v>
      </c>
    </row>
    <row r="252" spans="2:3" x14ac:dyDescent="0.35">
      <c r="B252" t="s">
        <v>3191</v>
      </c>
      <c r="C252" s="205">
        <v>5</v>
      </c>
    </row>
    <row r="253" spans="2:3" x14ac:dyDescent="0.35">
      <c r="B253" t="s">
        <v>3192</v>
      </c>
      <c r="C253" s="205">
        <v>5</v>
      </c>
    </row>
    <row r="254" spans="2:3" x14ac:dyDescent="0.35">
      <c r="B254" t="s">
        <v>3193</v>
      </c>
      <c r="C254" s="205">
        <v>5</v>
      </c>
    </row>
    <row r="255" spans="2:3" x14ac:dyDescent="0.35">
      <c r="B255" t="s">
        <v>3194</v>
      </c>
      <c r="C255" s="205">
        <v>6</v>
      </c>
    </row>
    <row r="256" spans="2:3" x14ac:dyDescent="0.35">
      <c r="B256" t="s">
        <v>872</v>
      </c>
      <c r="C256" s="205">
        <v>6</v>
      </c>
    </row>
    <row r="257" spans="2:3" x14ac:dyDescent="0.35">
      <c r="B257" t="s">
        <v>2273</v>
      </c>
      <c r="C257" s="205">
        <v>5</v>
      </c>
    </row>
    <row r="258" spans="2:3" x14ac:dyDescent="0.35">
      <c r="B258" t="s">
        <v>2274</v>
      </c>
      <c r="C258" s="205">
        <v>5</v>
      </c>
    </row>
    <row r="259" spans="2:3" x14ac:dyDescent="0.35">
      <c r="B259" t="s">
        <v>3195</v>
      </c>
      <c r="C259" s="205">
        <v>4</v>
      </c>
    </row>
    <row r="260" spans="2:3" x14ac:dyDescent="0.35">
      <c r="B260" t="s">
        <v>2272</v>
      </c>
      <c r="C260" s="205">
        <v>5</v>
      </c>
    </row>
    <row r="261" spans="2:3" x14ac:dyDescent="0.35">
      <c r="B261" t="s">
        <v>3196</v>
      </c>
      <c r="C261" s="205">
        <v>3</v>
      </c>
    </row>
    <row r="262" spans="2:3" x14ac:dyDescent="0.35">
      <c r="B262" t="s">
        <v>3197</v>
      </c>
      <c r="C262" s="205">
        <v>4</v>
      </c>
    </row>
    <row r="263" spans="2:3" x14ac:dyDescent="0.35">
      <c r="B263" t="s">
        <v>3198</v>
      </c>
      <c r="C263" s="205">
        <v>6</v>
      </c>
    </row>
    <row r="264" spans="2:3" x14ac:dyDescent="0.35">
      <c r="B264" t="s">
        <v>2275</v>
      </c>
      <c r="C264" s="205">
        <v>4</v>
      </c>
    </row>
    <row r="265" spans="2:3" x14ac:dyDescent="0.35">
      <c r="B265" t="s">
        <v>3199</v>
      </c>
      <c r="C265" s="205">
        <v>5</v>
      </c>
    </row>
    <row r="266" spans="2:3" x14ac:dyDescent="0.35">
      <c r="B266" t="s">
        <v>3200</v>
      </c>
      <c r="C266" s="205">
        <v>4</v>
      </c>
    </row>
    <row r="267" spans="2:3" x14ac:dyDescent="0.35">
      <c r="B267" t="s">
        <v>3201</v>
      </c>
      <c r="C267" s="205">
        <v>4</v>
      </c>
    </row>
    <row r="268" spans="2:3" x14ac:dyDescent="0.35">
      <c r="B268" t="s">
        <v>3202</v>
      </c>
      <c r="C268" s="205">
        <v>4</v>
      </c>
    </row>
    <row r="269" spans="2:3" x14ac:dyDescent="0.35">
      <c r="B269" t="s">
        <v>3203</v>
      </c>
      <c r="C269" s="205">
        <v>5</v>
      </c>
    </row>
    <row r="270" spans="2:3" x14ac:dyDescent="0.35">
      <c r="B270" t="s">
        <v>2276</v>
      </c>
      <c r="C270" s="205">
        <v>3</v>
      </c>
    </row>
    <row r="271" spans="2:3" x14ac:dyDescent="0.35">
      <c r="B271" t="s">
        <v>3204</v>
      </c>
      <c r="C271" s="205">
        <v>5</v>
      </c>
    </row>
    <row r="272" spans="2:3" x14ac:dyDescent="0.35">
      <c r="B272" t="s">
        <v>3205</v>
      </c>
      <c r="C272" s="205">
        <v>4</v>
      </c>
    </row>
    <row r="273" spans="1:4" x14ac:dyDescent="0.35">
      <c r="B273" t="s">
        <v>3206</v>
      </c>
      <c r="C273" s="205">
        <v>5</v>
      </c>
    </row>
    <row r="274" spans="1:4" x14ac:dyDescent="0.35">
      <c r="B274" t="s">
        <v>2280</v>
      </c>
      <c r="C274" s="205">
        <v>5</v>
      </c>
    </row>
    <row r="275" spans="1:4" x14ac:dyDescent="0.35">
      <c r="A275" t="s">
        <v>767</v>
      </c>
      <c r="B275" t="s">
        <v>3313</v>
      </c>
      <c r="C275" s="205">
        <v>4</v>
      </c>
      <c r="D275" s="201" t="s">
        <v>3342</v>
      </c>
    </row>
    <row r="276" spans="1:4" x14ac:dyDescent="0.35">
      <c r="B276" t="s">
        <v>3314</v>
      </c>
      <c r="C276" s="205">
        <v>5</v>
      </c>
      <c r="D276" s="201" t="s">
        <v>2453</v>
      </c>
    </row>
    <row r="277" spans="1:4" x14ac:dyDescent="0.35">
      <c r="B277" t="s">
        <v>3315</v>
      </c>
      <c r="C277" s="205">
        <v>4</v>
      </c>
      <c r="D277" s="201" t="s">
        <v>803</v>
      </c>
    </row>
    <row r="278" spans="1:4" x14ac:dyDescent="0.35">
      <c r="B278" t="s">
        <v>3316</v>
      </c>
      <c r="C278" s="205">
        <v>10</v>
      </c>
      <c r="D278" s="201" t="s">
        <v>3343</v>
      </c>
    </row>
    <row r="279" spans="1:4" x14ac:dyDescent="0.35">
      <c r="B279" t="s">
        <v>3317</v>
      </c>
      <c r="C279" s="205">
        <v>11</v>
      </c>
      <c r="D279" s="201" t="s">
        <v>2455</v>
      </c>
    </row>
    <row r="280" spans="1:4" x14ac:dyDescent="0.35">
      <c r="B280" t="s">
        <v>3318</v>
      </c>
      <c r="C280" s="205">
        <v>5</v>
      </c>
      <c r="D280" s="201" t="s">
        <v>776</v>
      </c>
    </row>
    <row r="281" spans="1:4" x14ac:dyDescent="0.35">
      <c r="B281" t="s">
        <v>3319</v>
      </c>
      <c r="C281" s="205">
        <v>4</v>
      </c>
      <c r="D281" s="201" t="s">
        <v>774</v>
      </c>
    </row>
    <row r="282" spans="1:4" x14ac:dyDescent="0.35">
      <c r="B282" t="s">
        <v>3320</v>
      </c>
      <c r="C282" s="205">
        <v>5</v>
      </c>
      <c r="D282" s="201" t="s">
        <v>2456</v>
      </c>
    </row>
    <row r="283" spans="1:4" x14ac:dyDescent="0.35">
      <c r="B283" t="s">
        <v>3321</v>
      </c>
      <c r="C283" s="205">
        <v>5</v>
      </c>
      <c r="D283" s="201" t="s">
        <v>2457</v>
      </c>
    </row>
    <row r="284" spans="1:4" x14ac:dyDescent="0.35">
      <c r="B284" t="s">
        <v>3322</v>
      </c>
      <c r="C284" s="205">
        <v>4</v>
      </c>
      <c r="D284" s="201" t="s">
        <v>3344</v>
      </c>
    </row>
    <row r="285" spans="1:4" x14ac:dyDescent="0.35">
      <c r="B285" t="s">
        <v>3323</v>
      </c>
      <c r="C285" s="205">
        <v>4</v>
      </c>
      <c r="D285" s="201" t="s">
        <v>2218</v>
      </c>
    </row>
    <row r="286" spans="1:4" x14ac:dyDescent="0.35">
      <c r="B286" t="s">
        <v>3324</v>
      </c>
      <c r="C286" s="205">
        <v>4</v>
      </c>
      <c r="D286" s="201" t="s">
        <v>3345</v>
      </c>
    </row>
    <row r="287" spans="1:4" x14ac:dyDescent="0.35">
      <c r="B287" t="s">
        <v>3325</v>
      </c>
      <c r="C287" s="205">
        <v>9</v>
      </c>
      <c r="D287" s="201" t="s">
        <v>3346</v>
      </c>
    </row>
    <row r="288" spans="1:4" x14ac:dyDescent="0.35">
      <c r="B288" t="s">
        <v>3326</v>
      </c>
      <c r="C288" s="205">
        <v>4</v>
      </c>
      <c r="D288" s="201" t="s">
        <v>3347</v>
      </c>
    </row>
    <row r="289" spans="1:4" x14ac:dyDescent="0.35">
      <c r="B289" t="s">
        <v>3327</v>
      </c>
      <c r="C289" s="205">
        <v>5</v>
      </c>
      <c r="D289" s="201" t="s">
        <v>3348</v>
      </c>
    </row>
    <row r="290" spans="1:4" x14ac:dyDescent="0.35">
      <c r="B290" t="s">
        <v>3328</v>
      </c>
      <c r="C290" s="205">
        <v>4</v>
      </c>
      <c r="D290" s="201" t="s">
        <v>3349</v>
      </c>
    </row>
    <row r="291" spans="1:4" x14ac:dyDescent="0.35">
      <c r="B291" t="s">
        <v>3329</v>
      </c>
      <c r="C291" s="205">
        <v>7</v>
      </c>
      <c r="D291" s="201" t="s">
        <v>3350</v>
      </c>
    </row>
    <row r="292" spans="1:4" x14ac:dyDescent="0.35">
      <c r="B292" t="s">
        <v>3325</v>
      </c>
      <c r="C292" s="205">
        <v>9</v>
      </c>
      <c r="D292" s="201" t="s">
        <v>3351</v>
      </c>
    </row>
    <row r="293" spans="1:4" x14ac:dyDescent="0.35">
      <c r="B293" t="s">
        <v>3330</v>
      </c>
      <c r="C293" s="205">
        <v>5</v>
      </c>
      <c r="D293" s="201" t="s">
        <v>3352</v>
      </c>
    </row>
    <row r="294" spans="1:4" x14ac:dyDescent="0.35">
      <c r="B294" t="s">
        <v>3331</v>
      </c>
      <c r="C294" s="205">
        <v>4</v>
      </c>
      <c r="D294" s="201" t="s">
        <v>3353</v>
      </c>
    </row>
    <row r="295" spans="1:4" x14ac:dyDescent="0.35">
      <c r="B295" t="s">
        <v>3332</v>
      </c>
      <c r="C295" s="205">
        <v>4</v>
      </c>
      <c r="D295" s="201" t="s">
        <v>1752</v>
      </c>
    </row>
    <row r="296" spans="1:4" x14ac:dyDescent="0.35">
      <c r="B296" t="s">
        <v>3322</v>
      </c>
      <c r="C296" s="205">
        <v>4</v>
      </c>
      <c r="D296" s="201" t="s">
        <v>3354</v>
      </c>
    </row>
    <row r="297" spans="1:4" x14ac:dyDescent="0.35">
      <c r="B297" t="s">
        <v>3325</v>
      </c>
      <c r="C297" s="205">
        <v>3</v>
      </c>
      <c r="D297" s="201" t="s">
        <v>3355</v>
      </c>
    </row>
    <row r="298" spans="1:4" x14ac:dyDescent="0.35">
      <c r="B298" t="s">
        <v>3333</v>
      </c>
      <c r="C298" s="205">
        <v>5</v>
      </c>
      <c r="D298" s="201" t="s">
        <v>2403</v>
      </c>
    </row>
    <row r="299" spans="1:4" x14ac:dyDescent="0.35">
      <c r="B299" t="s">
        <v>3334</v>
      </c>
      <c r="C299" s="205">
        <v>5</v>
      </c>
      <c r="D299" s="201" t="s">
        <v>3356</v>
      </c>
    </row>
    <row r="300" spans="1:4" x14ac:dyDescent="0.35">
      <c r="B300" t="s">
        <v>3335</v>
      </c>
      <c r="C300" s="205">
        <v>5</v>
      </c>
      <c r="D300" s="201" t="s">
        <v>2222</v>
      </c>
    </row>
    <row r="301" spans="1:4" x14ac:dyDescent="0.35">
      <c r="B301" t="s">
        <v>3336</v>
      </c>
      <c r="C301" s="205">
        <v>5</v>
      </c>
      <c r="D301" s="201" t="s">
        <v>3357</v>
      </c>
    </row>
    <row r="302" spans="1:4" x14ac:dyDescent="0.35">
      <c r="B302" t="s">
        <v>3328</v>
      </c>
      <c r="C302" s="205">
        <v>4</v>
      </c>
      <c r="D302" s="201" t="s">
        <v>2223</v>
      </c>
    </row>
    <row r="303" spans="1:4" x14ac:dyDescent="0.35">
      <c r="A303" t="s">
        <v>1509</v>
      </c>
      <c r="B303" t="s">
        <v>3245</v>
      </c>
      <c r="C303" s="205">
        <v>4</v>
      </c>
      <c r="D303" s="201" t="s">
        <v>3358</v>
      </c>
    </row>
    <row r="304" spans="1:4" x14ac:dyDescent="0.35">
      <c r="B304" t="s">
        <v>3246</v>
      </c>
      <c r="C304" s="205">
        <v>4</v>
      </c>
      <c r="D304" s="201" t="s">
        <v>2224</v>
      </c>
    </row>
    <row r="305" spans="1:4" x14ac:dyDescent="0.35">
      <c r="B305" t="s">
        <v>3247</v>
      </c>
      <c r="D305" s="201" t="s">
        <v>3359</v>
      </c>
    </row>
    <row r="306" spans="1:4" x14ac:dyDescent="0.35">
      <c r="B306" t="s">
        <v>3248</v>
      </c>
      <c r="D306" s="201" t="s">
        <v>2404</v>
      </c>
    </row>
    <row r="307" spans="1:4" x14ac:dyDescent="0.35">
      <c r="B307" t="s">
        <v>3249</v>
      </c>
      <c r="C307" s="205">
        <v>3</v>
      </c>
      <c r="D307" s="201" t="s">
        <v>2220</v>
      </c>
    </row>
    <row r="308" spans="1:4" x14ac:dyDescent="0.35">
      <c r="B308" t="s">
        <v>3250</v>
      </c>
      <c r="C308" s="205">
        <v>2</v>
      </c>
      <c r="D308" s="201" t="s">
        <v>1753</v>
      </c>
    </row>
    <row r="309" spans="1:4" x14ac:dyDescent="0.35">
      <c r="B309" t="s">
        <v>3251</v>
      </c>
      <c r="C309" s="205">
        <v>4</v>
      </c>
      <c r="D309" s="201" t="s">
        <v>3360</v>
      </c>
    </row>
    <row r="310" spans="1:4" x14ac:dyDescent="0.35">
      <c r="B310" t="s">
        <v>3252</v>
      </c>
      <c r="C310" s="205">
        <v>3</v>
      </c>
      <c r="D310" s="201" t="s">
        <v>3361</v>
      </c>
    </row>
    <row r="311" spans="1:4" x14ac:dyDescent="0.35">
      <c r="B311" t="s">
        <v>3253</v>
      </c>
      <c r="C311" s="205">
        <v>4</v>
      </c>
      <c r="D311" s="201" t="s">
        <v>3362</v>
      </c>
    </row>
    <row r="312" spans="1:4" x14ac:dyDescent="0.35">
      <c r="B312" t="s">
        <v>3254</v>
      </c>
      <c r="C312" s="205">
        <v>3</v>
      </c>
      <c r="D312" s="201" t="s">
        <v>3363</v>
      </c>
    </row>
    <row r="313" spans="1:4" x14ac:dyDescent="0.35">
      <c r="A313" t="s">
        <v>3255</v>
      </c>
      <c r="B313" t="s">
        <v>3256</v>
      </c>
      <c r="C313" s="205">
        <v>4</v>
      </c>
      <c r="D313" s="201" t="s">
        <v>2462</v>
      </c>
    </row>
    <row r="314" spans="1:4" x14ac:dyDescent="0.35">
      <c r="B314" t="s">
        <v>3257</v>
      </c>
      <c r="C314" s="205">
        <v>5</v>
      </c>
      <c r="D314" s="201" t="s">
        <v>3364</v>
      </c>
    </row>
    <row r="315" spans="1:4" x14ac:dyDescent="0.35">
      <c r="B315" t="s">
        <v>3258</v>
      </c>
      <c r="C315" s="205">
        <v>2</v>
      </c>
      <c r="D315" s="201" t="s">
        <v>3365</v>
      </c>
    </row>
    <row r="316" spans="1:4" x14ac:dyDescent="0.35">
      <c r="B316" t="s">
        <v>3259</v>
      </c>
      <c r="C316" s="205">
        <v>1</v>
      </c>
      <c r="D316" s="201" t="s">
        <v>3366</v>
      </c>
    </row>
    <row r="317" spans="1:4" x14ac:dyDescent="0.35">
      <c r="B317" t="s">
        <v>3260</v>
      </c>
      <c r="C317" s="205">
        <v>1</v>
      </c>
      <c r="D317" s="201" t="s">
        <v>3367</v>
      </c>
    </row>
    <row r="318" spans="1:4" x14ac:dyDescent="0.35">
      <c r="B318" t="s">
        <v>3261</v>
      </c>
      <c r="C318" s="205">
        <v>1</v>
      </c>
      <c r="D318" s="201" t="s">
        <v>2220</v>
      </c>
    </row>
    <row r="319" spans="1:4" x14ac:dyDescent="0.35">
      <c r="B319" t="s">
        <v>3262</v>
      </c>
      <c r="C319" s="205">
        <v>1</v>
      </c>
      <c r="D319" s="201" t="s">
        <v>3368</v>
      </c>
    </row>
    <row r="320" spans="1:4" x14ac:dyDescent="0.35">
      <c r="B320" t="s">
        <v>3263</v>
      </c>
      <c r="C320" s="205">
        <v>1</v>
      </c>
      <c r="D320" s="201" t="s">
        <v>3369</v>
      </c>
    </row>
    <row r="321" spans="1:4" x14ac:dyDescent="0.35">
      <c r="B321" t="s">
        <v>1820</v>
      </c>
      <c r="C321" s="205">
        <v>3</v>
      </c>
      <c r="D321" s="201" t="s">
        <v>2219</v>
      </c>
    </row>
    <row r="322" spans="1:4" x14ac:dyDescent="0.35">
      <c r="B322" t="s">
        <v>3264</v>
      </c>
      <c r="C322" s="205">
        <v>6</v>
      </c>
      <c r="D322" s="201" t="s">
        <v>2221</v>
      </c>
    </row>
    <row r="323" spans="1:4" x14ac:dyDescent="0.35">
      <c r="B323" t="s">
        <v>3265</v>
      </c>
      <c r="C323" s="205">
        <v>6</v>
      </c>
      <c r="D323" s="201" t="s">
        <v>3370</v>
      </c>
    </row>
    <row r="324" spans="1:4" x14ac:dyDescent="0.35">
      <c r="B324" t="s">
        <v>3266</v>
      </c>
      <c r="C324" s="205">
        <v>2</v>
      </c>
      <c r="D324" s="201" t="s">
        <v>3371</v>
      </c>
    </row>
    <row r="325" spans="1:4" x14ac:dyDescent="0.35">
      <c r="B325" t="s">
        <v>825</v>
      </c>
      <c r="C325" s="205">
        <v>6</v>
      </c>
    </row>
    <row r="326" spans="1:4" x14ac:dyDescent="0.35">
      <c r="B326" t="s">
        <v>3267</v>
      </c>
      <c r="C326" s="205">
        <v>7</v>
      </c>
    </row>
    <row r="327" spans="1:4" x14ac:dyDescent="0.35">
      <c r="B327" t="s">
        <v>827</v>
      </c>
      <c r="C327" s="205">
        <v>4</v>
      </c>
    </row>
    <row r="328" spans="1:4" x14ac:dyDescent="0.35">
      <c r="B328" t="s">
        <v>3268</v>
      </c>
      <c r="C328" s="205">
        <v>7</v>
      </c>
    </row>
    <row r="329" spans="1:4" x14ac:dyDescent="0.35">
      <c r="B329" t="s">
        <v>3269</v>
      </c>
      <c r="C329" s="205">
        <v>7</v>
      </c>
    </row>
    <row r="330" spans="1:4" x14ac:dyDescent="0.35">
      <c r="A330" t="s">
        <v>2053</v>
      </c>
      <c r="B330" t="s">
        <v>3270</v>
      </c>
      <c r="C330" s="204">
        <v>4</v>
      </c>
    </row>
    <row r="331" spans="1:4" x14ac:dyDescent="0.35">
      <c r="B331" t="s">
        <v>3271</v>
      </c>
      <c r="C331" s="204">
        <v>3</v>
      </c>
    </row>
    <row r="332" spans="1:4" x14ac:dyDescent="0.35">
      <c r="B332" t="s">
        <v>3272</v>
      </c>
      <c r="C332" s="204">
        <v>4</v>
      </c>
    </row>
    <row r="333" spans="1:4" x14ac:dyDescent="0.35">
      <c r="B333" t="s">
        <v>3273</v>
      </c>
      <c r="C333" s="204">
        <v>5</v>
      </c>
    </row>
    <row r="334" spans="1:4" x14ac:dyDescent="0.35">
      <c r="A334" t="s">
        <v>3275</v>
      </c>
      <c r="B334" t="s">
        <v>2307</v>
      </c>
      <c r="C334" s="204">
        <v>4</v>
      </c>
    </row>
    <row r="335" spans="1:4" x14ac:dyDescent="0.35">
      <c r="B335" t="s">
        <v>2308</v>
      </c>
      <c r="C335" s="204">
        <v>6</v>
      </c>
    </row>
    <row r="336" spans="1:4" x14ac:dyDescent="0.35">
      <c r="B336" t="s">
        <v>3276</v>
      </c>
      <c r="C336" s="204">
        <v>6</v>
      </c>
    </row>
    <row r="337" spans="2:3" x14ac:dyDescent="0.35">
      <c r="B337" t="s">
        <v>2309</v>
      </c>
      <c r="C337" s="204">
        <v>4</v>
      </c>
    </row>
    <row r="338" spans="2:3" x14ac:dyDescent="0.35">
      <c r="B338" t="s">
        <v>3278</v>
      </c>
      <c r="C338" s="204">
        <v>3</v>
      </c>
    </row>
    <row r="339" spans="2:3" x14ac:dyDescent="0.35">
      <c r="B339" t="s">
        <v>3279</v>
      </c>
      <c r="C339" s="204">
        <v>3</v>
      </c>
    </row>
    <row r="340" spans="2:3" x14ac:dyDescent="0.35">
      <c r="B340" t="s">
        <v>2310</v>
      </c>
      <c r="C340" s="204">
        <v>5</v>
      </c>
    </row>
    <row r="341" spans="2:3" x14ac:dyDescent="0.35">
      <c r="B341" t="s">
        <v>2311</v>
      </c>
      <c r="C341" s="204">
        <v>6</v>
      </c>
    </row>
    <row r="342" spans="2:3" x14ac:dyDescent="0.35">
      <c r="B342" t="s">
        <v>2312</v>
      </c>
      <c r="C342" s="204">
        <v>3</v>
      </c>
    </row>
    <row r="343" spans="2:3" x14ac:dyDescent="0.35">
      <c r="B343" t="s">
        <v>2313</v>
      </c>
      <c r="C343" s="204">
        <v>4</v>
      </c>
    </row>
    <row r="344" spans="2:3" x14ac:dyDescent="0.35">
      <c r="B344" t="s">
        <v>3280</v>
      </c>
      <c r="C344" s="204">
        <v>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opLeftCell="A4" workbookViewId="0">
      <selection activeCell="C4" sqref="C4:C35"/>
    </sheetView>
  </sheetViews>
  <sheetFormatPr defaultRowHeight="14.5" x14ac:dyDescent="0.35"/>
  <cols>
    <col min="1" max="1" width="7.1796875" customWidth="1"/>
    <col min="2" max="2" width="22.453125" customWidth="1"/>
    <col min="3" max="6" width="11.54296875" customWidth="1"/>
    <col min="7" max="7" width="9" customWidth="1"/>
    <col min="8" max="8" width="9.1796875" customWidth="1"/>
    <col min="9" max="9" width="8.7265625" customWidth="1"/>
    <col min="10" max="10" width="8.54296875" customWidth="1"/>
    <col min="11" max="11" width="8.81640625" customWidth="1"/>
    <col min="12" max="12" width="9.7265625" customWidth="1"/>
    <col min="13" max="13" width="9.81640625" customWidth="1"/>
    <col min="14" max="15" width="9.1796875" customWidth="1"/>
    <col min="16" max="16" width="10.453125" customWidth="1"/>
    <col min="17" max="17" width="9.1796875" customWidth="1"/>
    <col min="18" max="18" width="10.7265625" customWidth="1"/>
  </cols>
  <sheetData>
    <row r="1" spans="1:18" ht="23.5" x14ac:dyDescent="0.35">
      <c r="A1" s="504" t="s">
        <v>1493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</row>
    <row r="2" spans="1:18" ht="23.5" x14ac:dyDescent="0.3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ht="73" thickBot="1" x14ac:dyDescent="0.4">
      <c r="A3" s="45" t="s">
        <v>1494</v>
      </c>
      <c r="B3" s="71" t="s">
        <v>1</v>
      </c>
      <c r="C3" s="71" t="s">
        <v>1495</v>
      </c>
      <c r="D3" s="46" t="s">
        <v>1496</v>
      </c>
      <c r="E3" s="71" t="s">
        <v>3337</v>
      </c>
      <c r="F3" s="36" t="s">
        <v>1497</v>
      </c>
      <c r="G3" s="36" t="s">
        <v>1498</v>
      </c>
      <c r="H3" s="36" t="s">
        <v>1499</v>
      </c>
      <c r="I3" s="36" t="s">
        <v>1500</v>
      </c>
      <c r="J3" s="36" t="s">
        <v>1501</v>
      </c>
      <c r="K3" s="36" t="s">
        <v>1502</v>
      </c>
      <c r="L3" s="36" t="s">
        <v>1503</v>
      </c>
      <c r="M3" s="37" t="s">
        <v>1504</v>
      </c>
      <c r="N3" s="135" t="s">
        <v>2956</v>
      </c>
      <c r="O3" s="135" t="s">
        <v>2957</v>
      </c>
      <c r="P3" s="202" t="s">
        <v>3274</v>
      </c>
      <c r="Q3" s="188" t="s">
        <v>97</v>
      </c>
      <c r="R3" s="135" t="s">
        <v>2958</v>
      </c>
    </row>
    <row r="4" spans="1:18" x14ac:dyDescent="0.35">
      <c r="A4" s="136">
        <v>1</v>
      </c>
      <c r="B4" s="181" t="s">
        <v>9</v>
      </c>
      <c r="C4" s="137">
        <v>60</v>
      </c>
      <c r="D4" s="137">
        <v>425</v>
      </c>
      <c r="E4" s="137">
        <v>292</v>
      </c>
      <c r="F4" s="82"/>
      <c r="G4" s="82">
        <v>3</v>
      </c>
      <c r="H4" s="83">
        <v>9</v>
      </c>
      <c r="I4" s="83">
        <v>38</v>
      </c>
      <c r="J4" s="83">
        <v>7</v>
      </c>
      <c r="K4" s="41">
        <v>1</v>
      </c>
      <c r="L4" s="41">
        <v>2</v>
      </c>
      <c r="M4" s="38"/>
      <c r="N4" s="189">
        <v>24</v>
      </c>
      <c r="O4" s="189">
        <v>1</v>
      </c>
      <c r="P4" s="189">
        <v>3</v>
      </c>
      <c r="Q4" s="189">
        <v>28</v>
      </c>
      <c r="R4" s="189">
        <v>7</v>
      </c>
    </row>
    <row r="5" spans="1:18" x14ac:dyDescent="0.35">
      <c r="A5" s="138">
        <v>2</v>
      </c>
      <c r="B5" s="182" t="s">
        <v>80</v>
      </c>
      <c r="C5" s="139">
        <v>25</v>
      </c>
      <c r="D5" s="139">
        <v>127</v>
      </c>
      <c r="E5" s="139">
        <v>77</v>
      </c>
      <c r="F5" s="140"/>
      <c r="G5" s="141"/>
      <c r="H5" s="142">
        <v>2</v>
      </c>
      <c r="I5" s="39">
        <v>11</v>
      </c>
      <c r="J5" s="39">
        <v>9</v>
      </c>
      <c r="K5" s="39">
        <v>3</v>
      </c>
      <c r="L5" s="39"/>
      <c r="M5" s="40"/>
      <c r="N5" s="186"/>
      <c r="O5" s="186"/>
      <c r="P5" s="186"/>
      <c r="Q5" s="186">
        <v>25</v>
      </c>
      <c r="R5" s="186"/>
    </row>
    <row r="6" spans="1:18" x14ac:dyDescent="0.35">
      <c r="A6" s="148">
        <v>3</v>
      </c>
      <c r="B6" s="143" t="s">
        <v>94</v>
      </c>
      <c r="C6" s="137">
        <v>188</v>
      </c>
      <c r="D6" s="137">
        <v>946</v>
      </c>
      <c r="E6" s="137">
        <v>363</v>
      </c>
      <c r="F6" s="206"/>
      <c r="G6" s="82">
        <v>16</v>
      </c>
      <c r="H6" s="83">
        <v>17</v>
      </c>
      <c r="I6" s="83">
        <v>50</v>
      </c>
      <c r="J6" s="83">
        <v>38</v>
      </c>
      <c r="K6" s="83">
        <v>48</v>
      </c>
      <c r="L6" s="83">
        <v>17</v>
      </c>
      <c r="M6" s="43">
        <v>2</v>
      </c>
      <c r="N6" s="186"/>
      <c r="O6" s="186">
        <v>71</v>
      </c>
      <c r="P6" s="186">
        <v>331</v>
      </c>
      <c r="Q6" s="186">
        <v>117</v>
      </c>
      <c r="R6" s="186"/>
    </row>
    <row r="7" spans="1:18" x14ac:dyDescent="0.35">
      <c r="A7" s="148">
        <v>4</v>
      </c>
      <c r="B7" s="143" t="s">
        <v>1506</v>
      </c>
      <c r="C7" s="148">
        <v>12</v>
      </c>
      <c r="D7" s="148">
        <v>90</v>
      </c>
      <c r="E7" s="148">
        <v>38</v>
      </c>
      <c r="F7" s="206"/>
      <c r="G7" s="141"/>
      <c r="H7" s="39">
        <v>6</v>
      </c>
      <c r="I7" s="39">
        <v>3</v>
      </c>
      <c r="J7" s="41">
        <v>3</v>
      </c>
      <c r="K7" s="41"/>
      <c r="L7" s="41"/>
      <c r="M7" s="41"/>
      <c r="N7" s="186">
        <v>12</v>
      </c>
      <c r="O7" s="186"/>
      <c r="P7" s="186"/>
      <c r="Q7" s="186"/>
      <c r="R7" s="186"/>
    </row>
    <row r="8" spans="1:18" x14ac:dyDescent="0.35">
      <c r="A8" s="148">
        <v>5</v>
      </c>
      <c r="B8" s="143" t="s">
        <v>338</v>
      </c>
      <c r="C8" s="137">
        <v>11</v>
      </c>
      <c r="D8" s="137">
        <v>51</v>
      </c>
      <c r="E8" s="137">
        <v>50</v>
      </c>
      <c r="F8" s="207"/>
      <c r="G8" s="82"/>
      <c r="H8" s="83">
        <v>2</v>
      </c>
      <c r="I8" s="41">
        <v>9</v>
      </c>
      <c r="J8" s="41"/>
      <c r="K8" s="41"/>
      <c r="L8" s="41"/>
      <c r="M8" s="41"/>
      <c r="N8" s="186"/>
      <c r="O8" s="186">
        <v>9</v>
      </c>
      <c r="P8" s="186">
        <v>44</v>
      </c>
      <c r="Q8" s="186"/>
      <c r="R8" s="186">
        <v>2</v>
      </c>
    </row>
    <row r="9" spans="1:18" x14ac:dyDescent="0.35">
      <c r="A9" s="148">
        <v>6</v>
      </c>
      <c r="B9" s="143" t="s">
        <v>353</v>
      </c>
      <c r="C9" s="137">
        <v>56</v>
      </c>
      <c r="D9" s="137">
        <v>202</v>
      </c>
      <c r="E9" s="137">
        <v>66</v>
      </c>
      <c r="F9" s="206"/>
      <c r="G9" s="82">
        <v>17</v>
      </c>
      <c r="H9" s="83">
        <v>12</v>
      </c>
      <c r="I9" s="83">
        <v>21</v>
      </c>
      <c r="J9" s="41">
        <v>6</v>
      </c>
      <c r="K9" s="41"/>
      <c r="L9" s="41"/>
      <c r="M9" s="41"/>
      <c r="N9" s="186"/>
      <c r="O9" s="186"/>
      <c r="P9" s="186"/>
      <c r="Q9" s="186">
        <v>42</v>
      </c>
      <c r="R9" s="186">
        <v>14</v>
      </c>
    </row>
    <row r="10" spans="1:18" x14ac:dyDescent="0.35">
      <c r="A10" s="148">
        <v>7</v>
      </c>
      <c r="B10" s="143" t="s">
        <v>362</v>
      </c>
      <c r="C10" s="137">
        <v>24</v>
      </c>
      <c r="D10" s="137">
        <v>144</v>
      </c>
      <c r="E10" s="137">
        <v>79</v>
      </c>
      <c r="F10" s="206">
        <v>6</v>
      </c>
      <c r="G10" s="42">
        <v>6</v>
      </c>
      <c r="H10" s="41">
        <v>7</v>
      </c>
      <c r="I10" s="41">
        <v>2</v>
      </c>
      <c r="J10" s="41">
        <v>3</v>
      </c>
      <c r="K10" s="41"/>
      <c r="L10" s="41"/>
      <c r="M10" s="41"/>
      <c r="N10" s="186"/>
      <c r="O10" s="186"/>
      <c r="P10" s="186"/>
      <c r="Q10" s="186">
        <v>24</v>
      </c>
      <c r="R10" s="186"/>
    </row>
    <row r="11" spans="1:18" x14ac:dyDescent="0.35">
      <c r="A11" s="148">
        <v>8</v>
      </c>
      <c r="B11" s="192" t="s">
        <v>2781</v>
      </c>
      <c r="C11" s="193">
        <v>3</v>
      </c>
      <c r="D11" s="194">
        <v>19</v>
      </c>
      <c r="E11" s="194">
        <v>12</v>
      </c>
      <c r="F11" s="208"/>
      <c r="G11" s="185"/>
      <c r="H11" s="186">
        <v>3</v>
      </c>
      <c r="I11" s="186"/>
      <c r="J11" s="186"/>
      <c r="K11" s="186"/>
      <c r="L11" s="186"/>
      <c r="M11" s="41"/>
      <c r="N11" s="186"/>
      <c r="O11" s="186"/>
      <c r="P11" s="186"/>
      <c r="Q11" s="186"/>
      <c r="R11" s="186">
        <v>3</v>
      </c>
    </row>
    <row r="12" spans="1:18" x14ac:dyDescent="0.35">
      <c r="A12" s="148">
        <v>9</v>
      </c>
      <c r="B12" s="143" t="s">
        <v>387</v>
      </c>
      <c r="C12" s="137">
        <v>139</v>
      </c>
      <c r="D12" s="137">
        <v>462</v>
      </c>
      <c r="E12" s="137">
        <v>228</v>
      </c>
      <c r="F12" s="206"/>
      <c r="G12" s="82"/>
      <c r="H12" s="83">
        <v>33</v>
      </c>
      <c r="I12" s="83">
        <v>77</v>
      </c>
      <c r="J12" s="83">
        <v>28</v>
      </c>
      <c r="K12" s="41">
        <v>1</v>
      </c>
      <c r="L12" s="41"/>
      <c r="M12" s="41"/>
      <c r="N12" s="186"/>
      <c r="O12" s="186">
        <v>120</v>
      </c>
      <c r="P12" s="186">
        <v>397</v>
      </c>
      <c r="Q12" s="186">
        <v>19</v>
      </c>
      <c r="R12" s="186"/>
    </row>
    <row r="13" spans="1:18" x14ac:dyDescent="0.35">
      <c r="A13" s="148">
        <v>10</v>
      </c>
      <c r="B13" s="192" t="s">
        <v>2782</v>
      </c>
      <c r="C13" s="193">
        <v>6</v>
      </c>
      <c r="D13" s="194">
        <v>30</v>
      </c>
      <c r="E13" s="194">
        <v>15</v>
      </c>
      <c r="F13" s="208"/>
      <c r="G13" s="185"/>
      <c r="H13" s="186"/>
      <c r="I13" s="193">
        <v>4</v>
      </c>
      <c r="J13" s="193">
        <v>2</v>
      </c>
      <c r="K13" s="186"/>
      <c r="L13" s="186"/>
      <c r="M13" s="41"/>
      <c r="N13" s="193">
        <v>6</v>
      </c>
      <c r="O13" s="186"/>
      <c r="P13" s="186"/>
      <c r="Q13" s="186"/>
      <c r="R13" s="186"/>
    </row>
    <row r="14" spans="1:18" x14ac:dyDescent="0.35">
      <c r="A14" s="148">
        <v>11</v>
      </c>
      <c r="B14" s="192" t="s">
        <v>2783</v>
      </c>
      <c r="C14" s="193">
        <v>5</v>
      </c>
      <c r="D14" s="194">
        <v>22</v>
      </c>
      <c r="E14" s="194">
        <v>10</v>
      </c>
      <c r="F14" s="208"/>
      <c r="G14" s="185">
        <v>2</v>
      </c>
      <c r="H14" s="186"/>
      <c r="I14" s="193">
        <v>3</v>
      </c>
      <c r="J14" s="186"/>
      <c r="K14" s="186"/>
      <c r="L14" s="186"/>
      <c r="M14" s="41"/>
      <c r="N14" s="186"/>
      <c r="O14" s="186">
        <v>5</v>
      </c>
      <c r="P14" s="186">
        <v>22</v>
      </c>
      <c r="Q14" s="186"/>
      <c r="R14" s="186"/>
    </row>
    <row r="15" spans="1:18" x14ac:dyDescent="0.35">
      <c r="A15" s="148">
        <v>12</v>
      </c>
      <c r="B15" s="143" t="s">
        <v>1507</v>
      </c>
      <c r="C15" s="137">
        <v>86</v>
      </c>
      <c r="D15" s="137">
        <v>376</v>
      </c>
      <c r="E15" s="137">
        <v>119</v>
      </c>
      <c r="F15" s="212">
        <v>1</v>
      </c>
      <c r="G15" s="145">
        <v>5</v>
      </c>
      <c r="H15" s="84">
        <v>32</v>
      </c>
      <c r="I15" s="84">
        <v>22</v>
      </c>
      <c r="J15" s="84">
        <v>17</v>
      </c>
      <c r="K15" s="84">
        <v>5</v>
      </c>
      <c r="L15" s="41">
        <v>4</v>
      </c>
      <c r="M15" s="41"/>
      <c r="N15" s="186"/>
      <c r="O15" s="186"/>
      <c r="P15" s="186"/>
      <c r="Q15" s="186">
        <v>86</v>
      </c>
      <c r="R15" s="186"/>
    </row>
    <row r="16" spans="1:18" x14ac:dyDescent="0.35">
      <c r="A16" s="148">
        <v>13</v>
      </c>
      <c r="B16" s="143" t="s">
        <v>642</v>
      </c>
      <c r="C16" s="137">
        <v>27</v>
      </c>
      <c r="D16" s="137">
        <v>416</v>
      </c>
      <c r="E16" s="137">
        <v>236</v>
      </c>
      <c r="F16" s="207"/>
      <c r="G16" s="82"/>
      <c r="H16" s="83">
        <v>2</v>
      </c>
      <c r="I16" s="83">
        <v>24</v>
      </c>
      <c r="J16" s="41">
        <v>1</v>
      </c>
      <c r="K16" s="41"/>
      <c r="L16" s="41"/>
      <c r="M16" s="41"/>
      <c r="N16" s="186"/>
      <c r="O16" s="186"/>
      <c r="P16" s="186"/>
      <c r="Q16" s="186">
        <v>24</v>
      </c>
      <c r="R16" s="186">
        <v>3</v>
      </c>
    </row>
    <row r="17" spans="1:18" x14ac:dyDescent="0.35">
      <c r="A17" s="148">
        <v>14</v>
      </c>
      <c r="B17" s="152" t="s">
        <v>2764</v>
      </c>
      <c r="C17" s="146">
        <v>95</v>
      </c>
      <c r="D17" s="147">
        <v>470</v>
      </c>
      <c r="E17" s="147">
        <v>165</v>
      </c>
      <c r="F17" s="209"/>
      <c r="G17" s="132">
        <v>1</v>
      </c>
      <c r="H17" s="133">
        <v>30</v>
      </c>
      <c r="I17" s="133">
        <v>55</v>
      </c>
      <c r="J17" s="133">
        <v>8</v>
      </c>
      <c r="K17" s="133">
        <v>1</v>
      </c>
      <c r="L17" s="133"/>
      <c r="M17" s="133"/>
      <c r="N17" s="186">
        <v>11</v>
      </c>
      <c r="O17" s="186"/>
      <c r="P17" s="186"/>
      <c r="Q17" s="186">
        <v>46</v>
      </c>
      <c r="R17" s="186">
        <v>38</v>
      </c>
    </row>
    <row r="18" spans="1:18" x14ac:dyDescent="0.35">
      <c r="A18" s="148">
        <v>15</v>
      </c>
      <c r="B18" s="152" t="s">
        <v>2009</v>
      </c>
      <c r="C18" s="146">
        <v>42</v>
      </c>
      <c r="D18" s="147">
        <v>208</v>
      </c>
      <c r="E18" s="147">
        <v>121</v>
      </c>
      <c r="F18" s="209">
        <v>1</v>
      </c>
      <c r="G18" s="132">
        <v>5</v>
      </c>
      <c r="H18" s="133">
        <v>21</v>
      </c>
      <c r="I18" s="133">
        <v>9</v>
      </c>
      <c r="J18" s="133">
        <v>6</v>
      </c>
      <c r="K18" s="133"/>
      <c r="L18" s="133"/>
      <c r="M18" s="131"/>
      <c r="N18" s="186"/>
      <c r="O18" s="186">
        <v>42</v>
      </c>
      <c r="P18" s="186">
        <v>208</v>
      </c>
      <c r="Q18" s="186"/>
      <c r="R18" s="186"/>
    </row>
    <row r="19" spans="1:18" x14ac:dyDescent="0.35">
      <c r="A19" s="148">
        <v>16</v>
      </c>
      <c r="B19" s="143" t="s">
        <v>1508</v>
      </c>
      <c r="C19" s="148">
        <v>78</v>
      </c>
      <c r="D19" s="148">
        <v>534</v>
      </c>
      <c r="E19" s="148">
        <v>116</v>
      </c>
      <c r="F19" s="207"/>
      <c r="G19" s="149"/>
      <c r="H19" s="83"/>
      <c r="I19" s="83">
        <v>9</v>
      </c>
      <c r="J19" s="83">
        <v>18</v>
      </c>
      <c r="K19" s="83">
        <v>1</v>
      </c>
      <c r="L19" s="83">
        <v>47</v>
      </c>
      <c r="M19" s="41">
        <v>3</v>
      </c>
      <c r="N19" s="186"/>
      <c r="O19" s="186">
        <v>6</v>
      </c>
      <c r="P19" s="186">
        <v>31</v>
      </c>
      <c r="Q19" s="186">
        <v>72</v>
      </c>
      <c r="R19" s="186"/>
    </row>
    <row r="20" spans="1:18" x14ac:dyDescent="0.35">
      <c r="A20" s="148">
        <v>17</v>
      </c>
      <c r="B20" s="152" t="s">
        <v>2163</v>
      </c>
      <c r="C20" s="146">
        <v>19</v>
      </c>
      <c r="D20" s="147">
        <v>69</v>
      </c>
      <c r="E20" s="147">
        <v>48</v>
      </c>
      <c r="F20" s="209"/>
      <c r="G20" s="132"/>
      <c r="H20" s="133"/>
      <c r="I20" s="133">
        <v>14</v>
      </c>
      <c r="J20" s="133">
        <v>3</v>
      </c>
      <c r="K20" s="133"/>
      <c r="L20" s="133">
        <v>2</v>
      </c>
      <c r="M20" s="133"/>
      <c r="N20" s="186"/>
      <c r="O20" s="186"/>
      <c r="P20" s="186"/>
      <c r="Q20" s="186">
        <v>19</v>
      </c>
      <c r="R20" s="186"/>
    </row>
    <row r="21" spans="1:18" x14ac:dyDescent="0.35">
      <c r="A21" s="148">
        <v>18</v>
      </c>
      <c r="B21" s="143" t="s">
        <v>767</v>
      </c>
      <c r="C21" s="148">
        <v>50</v>
      </c>
      <c r="D21" s="148">
        <v>265</v>
      </c>
      <c r="E21" s="148">
        <v>127</v>
      </c>
      <c r="F21" s="206"/>
      <c r="G21" s="82">
        <v>8</v>
      </c>
      <c r="H21" s="83"/>
      <c r="I21" s="41">
        <v>36</v>
      </c>
      <c r="J21" s="41">
        <v>6</v>
      </c>
      <c r="K21" s="41"/>
      <c r="L21" s="41"/>
      <c r="M21" s="41"/>
      <c r="N21" s="186"/>
      <c r="O21" s="186">
        <v>28</v>
      </c>
      <c r="P21" s="186">
        <v>147</v>
      </c>
      <c r="Q21" s="186">
        <v>22</v>
      </c>
      <c r="R21" s="186"/>
    </row>
    <row r="22" spans="1:18" x14ac:dyDescent="0.35">
      <c r="A22" s="148">
        <v>19</v>
      </c>
      <c r="B22" s="152" t="s">
        <v>808</v>
      </c>
      <c r="C22" s="147">
        <v>34</v>
      </c>
      <c r="D22" s="147">
        <v>139</v>
      </c>
      <c r="E22" s="147">
        <v>137</v>
      </c>
      <c r="F22" s="210"/>
      <c r="G22" s="150">
        <v>4</v>
      </c>
      <c r="H22" s="151">
        <v>14</v>
      </c>
      <c r="I22" s="133">
        <v>13</v>
      </c>
      <c r="J22" s="133">
        <v>3</v>
      </c>
      <c r="K22" s="133"/>
      <c r="L22" s="133"/>
      <c r="M22" s="70"/>
      <c r="N22" s="186">
        <v>15</v>
      </c>
      <c r="O22" s="186"/>
      <c r="P22" s="186"/>
      <c r="Q22" s="186">
        <v>19</v>
      </c>
      <c r="R22" s="186"/>
    </row>
    <row r="23" spans="1:18" x14ac:dyDescent="0.35">
      <c r="A23" s="148">
        <v>20</v>
      </c>
      <c r="B23" s="143" t="s">
        <v>1631</v>
      </c>
      <c r="C23" s="137">
        <v>61</v>
      </c>
      <c r="D23" s="137">
        <v>319</v>
      </c>
      <c r="E23" s="137">
        <v>146</v>
      </c>
      <c r="F23" s="207"/>
      <c r="G23" s="42">
        <v>2</v>
      </c>
      <c r="H23" s="83">
        <v>5</v>
      </c>
      <c r="I23" s="83">
        <v>10</v>
      </c>
      <c r="J23" s="41">
        <v>31</v>
      </c>
      <c r="K23" s="41">
        <v>11</v>
      </c>
      <c r="L23" s="41">
        <v>2</v>
      </c>
      <c r="M23" s="41"/>
      <c r="N23" s="186"/>
      <c r="O23" s="186"/>
      <c r="P23" s="186"/>
      <c r="Q23" s="186">
        <v>4</v>
      </c>
      <c r="R23" s="186">
        <f>31+26</f>
        <v>57</v>
      </c>
    </row>
    <row r="24" spans="1:18" x14ac:dyDescent="0.35">
      <c r="A24" s="148">
        <v>21</v>
      </c>
      <c r="B24" s="143" t="s">
        <v>817</v>
      </c>
      <c r="C24" s="137">
        <v>51</v>
      </c>
      <c r="D24" s="137">
        <v>248</v>
      </c>
      <c r="E24" s="137">
        <v>136</v>
      </c>
      <c r="F24" s="211"/>
      <c r="G24" s="145"/>
      <c r="H24" s="84">
        <v>11</v>
      </c>
      <c r="I24" s="84">
        <v>16</v>
      </c>
      <c r="J24" s="84">
        <v>11</v>
      </c>
      <c r="K24" s="84">
        <v>7</v>
      </c>
      <c r="L24" s="84">
        <v>6</v>
      </c>
      <c r="M24" s="84"/>
      <c r="N24" s="186"/>
      <c r="O24" s="186">
        <v>17</v>
      </c>
      <c r="P24" s="186">
        <v>64</v>
      </c>
      <c r="Q24" s="186">
        <v>31</v>
      </c>
      <c r="R24" s="186">
        <v>3</v>
      </c>
    </row>
    <row r="25" spans="1:18" x14ac:dyDescent="0.35">
      <c r="A25" s="138">
        <v>22</v>
      </c>
      <c r="B25" s="143" t="s">
        <v>1509</v>
      </c>
      <c r="C25" s="137">
        <v>37</v>
      </c>
      <c r="D25" s="137">
        <v>140</v>
      </c>
      <c r="E25" s="137">
        <v>104</v>
      </c>
      <c r="F25" s="82"/>
      <c r="G25" s="82"/>
      <c r="H25" s="83">
        <v>4</v>
      </c>
      <c r="I25" s="41">
        <v>31</v>
      </c>
      <c r="J25" s="41">
        <v>2</v>
      </c>
      <c r="K25" s="41"/>
      <c r="L25" s="41"/>
      <c r="M25" s="38"/>
      <c r="N25" s="186"/>
      <c r="O25" s="186">
        <v>7</v>
      </c>
      <c r="P25" s="186">
        <v>27</v>
      </c>
      <c r="Q25" s="186">
        <v>30</v>
      </c>
      <c r="R25" s="186"/>
    </row>
    <row r="26" spans="1:18" x14ac:dyDescent="0.35">
      <c r="A26" s="136">
        <v>23</v>
      </c>
      <c r="B26" s="143" t="s">
        <v>880</v>
      </c>
      <c r="C26" s="148">
        <v>25</v>
      </c>
      <c r="D26" s="148">
        <v>99</v>
      </c>
      <c r="E26" s="148">
        <v>40</v>
      </c>
      <c r="F26" s="82">
        <v>1</v>
      </c>
      <c r="G26" s="82">
        <v>4</v>
      </c>
      <c r="H26" s="83">
        <v>9</v>
      </c>
      <c r="I26" s="83">
        <v>2</v>
      </c>
      <c r="J26" s="83">
        <v>2</v>
      </c>
      <c r="K26" s="83">
        <v>2</v>
      </c>
      <c r="L26" s="83">
        <v>3</v>
      </c>
      <c r="M26" s="41">
        <v>2</v>
      </c>
      <c r="N26" s="186"/>
      <c r="O26" s="186"/>
      <c r="P26" s="186"/>
      <c r="Q26" s="186">
        <v>25</v>
      </c>
      <c r="R26" s="186"/>
    </row>
    <row r="27" spans="1:18" x14ac:dyDescent="0.35">
      <c r="A27" s="136">
        <v>24</v>
      </c>
      <c r="B27" s="152" t="s">
        <v>2164</v>
      </c>
      <c r="C27" s="146">
        <v>11</v>
      </c>
      <c r="D27" s="147">
        <v>47</v>
      </c>
      <c r="E27" s="213">
        <v>23</v>
      </c>
      <c r="F27" s="132"/>
      <c r="G27" s="132">
        <v>2</v>
      </c>
      <c r="H27" s="133">
        <v>2</v>
      </c>
      <c r="I27" s="133">
        <v>5</v>
      </c>
      <c r="J27" s="133">
        <v>2</v>
      </c>
      <c r="K27" s="133"/>
      <c r="L27" s="133"/>
      <c r="M27" s="133"/>
      <c r="N27" s="186"/>
      <c r="O27" s="186">
        <v>11</v>
      </c>
      <c r="P27" s="186">
        <v>47</v>
      </c>
      <c r="Q27" s="186"/>
      <c r="R27" s="186"/>
    </row>
    <row r="28" spans="1:18" x14ac:dyDescent="0.35">
      <c r="A28" s="136">
        <v>25</v>
      </c>
      <c r="B28" s="143" t="s">
        <v>929</v>
      </c>
      <c r="C28" s="137">
        <v>11</v>
      </c>
      <c r="D28" s="137">
        <v>131</v>
      </c>
      <c r="E28" s="137">
        <v>108</v>
      </c>
      <c r="F28" s="82">
        <v>1</v>
      </c>
      <c r="G28" s="82">
        <v>1</v>
      </c>
      <c r="H28" s="83">
        <v>1</v>
      </c>
      <c r="I28" s="83">
        <v>3</v>
      </c>
      <c r="J28" s="83">
        <v>2</v>
      </c>
      <c r="K28" s="83">
        <v>2</v>
      </c>
      <c r="L28" s="41">
        <v>1</v>
      </c>
      <c r="M28" s="41"/>
      <c r="N28" s="186"/>
      <c r="O28" s="186">
        <v>4</v>
      </c>
      <c r="P28" s="186">
        <v>56</v>
      </c>
      <c r="Q28" s="186">
        <v>7</v>
      </c>
      <c r="R28" s="186"/>
    </row>
    <row r="29" spans="1:18" x14ac:dyDescent="0.35">
      <c r="A29" s="138">
        <v>26</v>
      </c>
      <c r="B29" s="195" t="s">
        <v>937</v>
      </c>
      <c r="C29" s="196">
        <v>148</v>
      </c>
      <c r="D29" s="196">
        <v>867</v>
      </c>
      <c r="E29" s="196">
        <v>339</v>
      </c>
      <c r="F29" s="190"/>
      <c r="G29" s="190"/>
      <c r="H29" s="43">
        <v>8</v>
      </c>
      <c r="I29" s="43">
        <v>104</v>
      </c>
      <c r="J29" s="43">
        <v>28</v>
      </c>
      <c r="K29" s="43">
        <v>8</v>
      </c>
      <c r="L29" s="38"/>
      <c r="M29" s="41"/>
      <c r="N29" s="186"/>
      <c r="O29" s="186"/>
      <c r="P29" s="186"/>
      <c r="Q29" s="186">
        <v>128</v>
      </c>
      <c r="R29" s="186">
        <v>20</v>
      </c>
    </row>
    <row r="30" spans="1:18" x14ac:dyDescent="0.35">
      <c r="A30" s="136">
        <v>27</v>
      </c>
      <c r="B30" s="152" t="s">
        <v>2053</v>
      </c>
      <c r="C30" s="146">
        <v>4</v>
      </c>
      <c r="D30" s="147">
        <v>16</v>
      </c>
      <c r="E30" s="213">
        <v>13</v>
      </c>
      <c r="F30" s="132"/>
      <c r="G30" s="132"/>
      <c r="H30" s="133"/>
      <c r="I30" s="133">
        <v>3</v>
      </c>
      <c r="J30" s="133">
        <v>1</v>
      </c>
      <c r="K30" s="133"/>
      <c r="L30" s="133"/>
      <c r="M30" s="133"/>
      <c r="N30" s="186"/>
      <c r="O30" s="186">
        <v>4</v>
      </c>
      <c r="P30" s="186">
        <v>16</v>
      </c>
      <c r="Q30" s="186"/>
      <c r="R30" s="186"/>
    </row>
    <row r="31" spans="1:18" x14ac:dyDescent="0.35">
      <c r="A31" s="136">
        <v>28</v>
      </c>
      <c r="B31" s="143" t="s">
        <v>1510</v>
      </c>
      <c r="C31" s="148">
        <v>9</v>
      </c>
      <c r="D31" s="148">
        <v>119</v>
      </c>
      <c r="E31" s="148">
        <v>62</v>
      </c>
      <c r="F31" s="149"/>
      <c r="G31" s="149"/>
      <c r="H31" s="83"/>
      <c r="I31" s="83">
        <v>2</v>
      </c>
      <c r="J31" s="83">
        <v>3</v>
      </c>
      <c r="K31" s="41">
        <v>4</v>
      </c>
      <c r="L31" s="41"/>
      <c r="M31" s="41"/>
      <c r="N31" s="186"/>
      <c r="O31" s="186"/>
      <c r="P31" s="186"/>
      <c r="Q31" s="186">
        <v>9</v>
      </c>
      <c r="R31" s="186"/>
    </row>
    <row r="32" spans="1:18" x14ac:dyDescent="0.35">
      <c r="A32" s="136">
        <v>29</v>
      </c>
      <c r="B32" s="143" t="s">
        <v>1021</v>
      </c>
      <c r="C32" s="148">
        <v>37</v>
      </c>
      <c r="D32" s="148">
        <v>135</v>
      </c>
      <c r="E32" s="148">
        <v>132</v>
      </c>
      <c r="F32" s="42"/>
      <c r="G32" s="82"/>
      <c r="H32" s="83">
        <v>5</v>
      </c>
      <c r="I32" s="83">
        <v>17</v>
      </c>
      <c r="J32" s="83">
        <v>8</v>
      </c>
      <c r="K32" s="83">
        <v>5</v>
      </c>
      <c r="L32" s="41">
        <v>2</v>
      </c>
      <c r="M32" s="41"/>
      <c r="N32" s="186"/>
      <c r="O32" s="186">
        <v>1</v>
      </c>
      <c r="P32" s="186">
        <v>3</v>
      </c>
      <c r="Q32" s="186">
        <v>36</v>
      </c>
      <c r="R32" s="186"/>
    </row>
    <row r="33" spans="1:18" x14ac:dyDescent="0.35">
      <c r="A33" s="138">
        <v>30</v>
      </c>
      <c r="B33" s="183" t="s">
        <v>2150</v>
      </c>
      <c r="C33" s="160">
        <v>56</v>
      </c>
      <c r="D33" s="160">
        <v>398</v>
      </c>
      <c r="E33" s="213">
        <v>178</v>
      </c>
      <c r="F33" s="163"/>
      <c r="G33" s="163"/>
      <c r="H33" s="164">
        <v>4</v>
      </c>
      <c r="I33" s="165">
        <v>42</v>
      </c>
      <c r="J33" s="165">
        <v>10</v>
      </c>
      <c r="K33" s="165"/>
      <c r="L33" s="165"/>
      <c r="M33" s="70"/>
      <c r="N33" s="186"/>
      <c r="O33" s="186"/>
      <c r="P33" s="186"/>
      <c r="Q33" s="186">
        <v>56</v>
      </c>
      <c r="R33" s="186"/>
    </row>
    <row r="34" spans="1:18" x14ac:dyDescent="0.35">
      <c r="A34" s="136">
        <v>31</v>
      </c>
      <c r="B34" s="152" t="s">
        <v>1809</v>
      </c>
      <c r="C34" s="146">
        <v>24</v>
      </c>
      <c r="D34" s="147">
        <v>233</v>
      </c>
      <c r="E34" s="147">
        <v>87</v>
      </c>
      <c r="F34" s="168"/>
      <c r="G34" s="168">
        <v>2</v>
      </c>
      <c r="H34" s="169">
        <v>8</v>
      </c>
      <c r="I34" s="38">
        <v>12</v>
      </c>
      <c r="J34" s="38">
        <v>1</v>
      </c>
      <c r="K34" s="38">
        <v>1</v>
      </c>
      <c r="L34" s="38"/>
      <c r="M34" s="191"/>
      <c r="N34" s="186">
        <v>18</v>
      </c>
      <c r="O34" s="186"/>
      <c r="P34" s="186"/>
      <c r="Q34" s="186">
        <v>6</v>
      </c>
      <c r="R34" s="186"/>
    </row>
    <row r="35" spans="1:18" x14ac:dyDescent="0.35">
      <c r="A35" s="171"/>
      <c r="B35" s="184" t="s">
        <v>1511</v>
      </c>
      <c r="C35" s="171">
        <f>SUM(C4:C34)</f>
        <v>1434</v>
      </c>
      <c r="D35" s="171">
        <f>SUM(D4:D34)</f>
        <v>7747</v>
      </c>
      <c r="E35" s="171"/>
      <c r="F35" s="172">
        <f t="shared" ref="F35:M35" si="0">SUM(F4:F34)</f>
        <v>10</v>
      </c>
      <c r="G35" s="172">
        <f t="shared" si="0"/>
        <v>78</v>
      </c>
      <c r="H35" s="173">
        <f t="shared" si="0"/>
        <v>247</v>
      </c>
      <c r="I35" s="173">
        <f t="shared" si="0"/>
        <v>647</v>
      </c>
      <c r="J35" s="173">
        <f t="shared" si="0"/>
        <v>259</v>
      </c>
      <c r="K35" s="173">
        <f t="shared" si="0"/>
        <v>100</v>
      </c>
      <c r="L35" s="173">
        <f t="shared" si="0"/>
        <v>86</v>
      </c>
      <c r="M35" s="44">
        <f t="shared" si="0"/>
        <v>7</v>
      </c>
      <c r="N35" s="44">
        <f>SUM(N4:N34)</f>
        <v>86</v>
      </c>
      <c r="O35" s="44">
        <f>SUM(O4:O34)</f>
        <v>326</v>
      </c>
      <c r="P35" s="44">
        <f>SUM(P4:P34)</f>
        <v>1396</v>
      </c>
      <c r="Q35" s="44">
        <f>SUM(Q4:Q34)</f>
        <v>875</v>
      </c>
      <c r="R35" s="44">
        <f>SUM(R4:R34)</f>
        <v>147</v>
      </c>
    </row>
  </sheetData>
  <mergeCells count="1">
    <mergeCell ref="A1:R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43"/>
  <sheetViews>
    <sheetView workbookViewId="0">
      <pane ySplit="4" topLeftCell="A5" activePane="bottomLeft" state="frozen"/>
      <selection pane="bottomLeft" activeCell="A12" sqref="A12"/>
    </sheetView>
  </sheetViews>
  <sheetFormatPr defaultRowHeight="14.5" x14ac:dyDescent="0.35"/>
  <cols>
    <col min="1" max="1" width="37.7265625" customWidth="1"/>
    <col min="2" max="17" width="8.26953125" customWidth="1"/>
    <col min="18" max="18" width="8.54296875" customWidth="1"/>
    <col min="19" max="19" width="8.1796875" customWidth="1"/>
  </cols>
  <sheetData>
    <row r="3" spans="1:20" x14ac:dyDescent="0.35">
      <c r="A3" s="278" t="s">
        <v>6352</v>
      </c>
      <c r="B3" s="278" t="s">
        <v>6356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</row>
    <row r="4" spans="1:20" s="94" customFormat="1" ht="63" customHeight="1" x14ac:dyDescent="0.35">
      <c r="A4" s="279" t="s">
        <v>6350</v>
      </c>
      <c r="B4" s="280" t="s">
        <v>6325</v>
      </c>
      <c r="C4" s="280" t="s">
        <v>6322</v>
      </c>
      <c r="D4" s="280" t="s">
        <v>6329</v>
      </c>
      <c r="E4" s="280" t="s">
        <v>6323</v>
      </c>
      <c r="F4" s="280" t="s">
        <v>6328</v>
      </c>
      <c r="G4" s="280" t="s">
        <v>6327</v>
      </c>
      <c r="H4" s="280" t="s">
        <v>6333</v>
      </c>
      <c r="I4" s="280" t="s">
        <v>6326</v>
      </c>
      <c r="J4" s="280" t="s">
        <v>6336</v>
      </c>
      <c r="K4" s="280" t="s">
        <v>6319</v>
      </c>
      <c r="L4" s="280" t="s">
        <v>6330</v>
      </c>
      <c r="M4" s="280" t="s">
        <v>6332</v>
      </c>
      <c r="N4" s="280" t="s">
        <v>6320</v>
      </c>
      <c r="O4" s="280" t="s">
        <v>6334</v>
      </c>
      <c r="P4" s="280" t="s">
        <v>6321</v>
      </c>
      <c r="Q4" s="280" t="s">
        <v>6324</v>
      </c>
      <c r="R4" s="280" t="s">
        <v>6353</v>
      </c>
      <c r="S4" s="280" t="s">
        <v>6351</v>
      </c>
    </row>
    <row r="5" spans="1:20" x14ac:dyDescent="0.35">
      <c r="A5" s="281" t="s">
        <v>5644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</row>
    <row r="6" spans="1:20" x14ac:dyDescent="0.35">
      <c r="A6" s="281" t="s">
        <v>9</v>
      </c>
      <c r="B6" s="282"/>
      <c r="C6" s="282"/>
      <c r="D6" s="282"/>
      <c r="E6" s="282"/>
      <c r="F6" s="282"/>
      <c r="G6" s="282"/>
      <c r="H6" s="282"/>
      <c r="I6" s="282"/>
      <c r="J6" s="282"/>
      <c r="K6" s="282">
        <v>5</v>
      </c>
      <c r="L6" s="282"/>
      <c r="M6" s="282"/>
      <c r="N6" s="282">
        <v>48</v>
      </c>
      <c r="O6" s="282"/>
      <c r="P6" s="282"/>
      <c r="Q6" s="282"/>
      <c r="R6" s="282"/>
      <c r="S6" s="282">
        <v>53</v>
      </c>
    </row>
    <row r="7" spans="1:20" x14ac:dyDescent="0.35">
      <c r="A7" s="289" t="s">
        <v>5717</v>
      </c>
      <c r="B7" s="284"/>
      <c r="C7" s="284">
        <v>17</v>
      </c>
      <c r="D7" s="284"/>
      <c r="E7" s="284">
        <v>3</v>
      </c>
      <c r="F7" s="284"/>
      <c r="G7" s="284"/>
      <c r="H7" s="284"/>
      <c r="I7" s="284"/>
      <c r="J7" s="284"/>
      <c r="K7" s="284"/>
      <c r="L7" s="284"/>
      <c r="M7" s="284"/>
      <c r="N7" s="284">
        <v>9</v>
      </c>
      <c r="O7" s="284"/>
      <c r="P7" s="287">
        <v>14</v>
      </c>
      <c r="Q7" s="284"/>
      <c r="R7" s="284"/>
      <c r="S7" s="284">
        <v>43</v>
      </c>
      <c r="T7">
        <v>44</v>
      </c>
    </row>
    <row r="8" spans="1:20" x14ac:dyDescent="0.35">
      <c r="A8" s="281" t="s">
        <v>94</v>
      </c>
      <c r="B8" s="282">
        <v>25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>
        <v>72</v>
      </c>
      <c r="Q8" s="282">
        <v>91</v>
      </c>
      <c r="R8" s="282"/>
      <c r="S8" s="282">
        <v>188</v>
      </c>
    </row>
    <row r="9" spans="1:20" x14ac:dyDescent="0.35">
      <c r="A9" s="281" t="s">
        <v>5718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>
        <v>2</v>
      </c>
      <c r="Q9" s="282"/>
      <c r="R9" s="282"/>
      <c r="S9" s="282">
        <v>2</v>
      </c>
    </row>
    <row r="10" spans="1:20" x14ac:dyDescent="0.35">
      <c r="A10" s="281" t="s">
        <v>1506</v>
      </c>
      <c r="B10" s="282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>
        <v>3</v>
      </c>
      <c r="Q10" s="282"/>
      <c r="R10" s="282"/>
      <c r="S10" s="282">
        <v>3</v>
      </c>
    </row>
    <row r="11" spans="1:20" x14ac:dyDescent="0.35">
      <c r="A11" s="289" t="s">
        <v>353</v>
      </c>
      <c r="B11" s="284"/>
      <c r="C11" s="284"/>
      <c r="D11" s="284"/>
      <c r="E11" s="284"/>
      <c r="F11" s="284"/>
      <c r="G11" s="284">
        <v>6</v>
      </c>
      <c r="H11" s="284"/>
      <c r="I11" s="284">
        <v>8</v>
      </c>
      <c r="J11" s="284"/>
      <c r="K11" s="284">
        <v>20</v>
      </c>
      <c r="L11" s="284"/>
      <c r="M11" s="284"/>
      <c r="N11" s="284">
        <v>8</v>
      </c>
      <c r="O11" s="284"/>
      <c r="P11" s="287">
        <v>13</v>
      </c>
      <c r="Q11" s="284"/>
      <c r="R11" s="284"/>
      <c r="S11" s="284">
        <v>55</v>
      </c>
      <c r="T11">
        <v>56</v>
      </c>
    </row>
    <row r="12" spans="1:20" x14ac:dyDescent="0.35">
      <c r="A12" s="283" t="s">
        <v>362</v>
      </c>
      <c r="B12" s="284"/>
      <c r="C12" s="284"/>
      <c r="D12" s="287">
        <v>18</v>
      </c>
      <c r="E12" s="284"/>
      <c r="F12" s="287">
        <v>2</v>
      </c>
      <c r="G12" s="284"/>
      <c r="H12" s="284"/>
      <c r="I12" s="284"/>
      <c r="J12" s="284"/>
      <c r="K12" s="287">
        <v>12</v>
      </c>
      <c r="L12" s="287">
        <v>11</v>
      </c>
      <c r="M12" s="284"/>
      <c r="N12" s="284"/>
      <c r="O12" s="284"/>
      <c r="P12" s="284"/>
      <c r="Q12" s="284">
        <v>12</v>
      </c>
      <c r="R12" s="284"/>
      <c r="S12" s="284">
        <v>55</v>
      </c>
      <c r="T12">
        <v>65</v>
      </c>
    </row>
    <row r="13" spans="1:20" x14ac:dyDescent="0.35">
      <c r="A13" s="281" t="s">
        <v>2781</v>
      </c>
      <c r="B13" s="282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</row>
    <row r="14" spans="1:20" x14ac:dyDescent="0.35">
      <c r="A14" s="289" t="s">
        <v>5712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>
        <v>20</v>
      </c>
      <c r="O14" s="284"/>
      <c r="P14" s="284">
        <v>115</v>
      </c>
      <c r="Q14" s="284"/>
      <c r="R14" s="284"/>
      <c r="S14" s="284">
        <v>135</v>
      </c>
      <c r="T14">
        <v>139</v>
      </c>
    </row>
    <row r="15" spans="1:20" x14ac:dyDescent="0.35">
      <c r="A15" s="289" t="s">
        <v>2782</v>
      </c>
      <c r="B15" s="284"/>
      <c r="C15" s="287">
        <v>24</v>
      </c>
      <c r="D15" s="284"/>
      <c r="E15" s="284">
        <v>4</v>
      </c>
      <c r="F15" s="288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>
        <v>28</v>
      </c>
      <c r="T15">
        <v>34</v>
      </c>
    </row>
    <row r="16" spans="1:20" x14ac:dyDescent="0.35">
      <c r="A16" s="281" t="s">
        <v>2783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</row>
    <row r="17" spans="1:20" x14ac:dyDescent="0.35">
      <c r="A17" s="289" t="s">
        <v>557</v>
      </c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7">
        <v>77</v>
      </c>
      <c r="R17" s="284"/>
      <c r="S17" s="284">
        <v>77</v>
      </c>
      <c r="T17">
        <v>86</v>
      </c>
    </row>
    <row r="18" spans="1:20" x14ac:dyDescent="0.35">
      <c r="A18" s="281" t="s">
        <v>3774</v>
      </c>
      <c r="B18" s="282"/>
      <c r="C18" s="282"/>
      <c r="D18" s="282">
        <v>3</v>
      </c>
      <c r="E18" s="282"/>
      <c r="F18" s="282">
        <v>2</v>
      </c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>
        <v>5</v>
      </c>
    </row>
    <row r="19" spans="1:20" x14ac:dyDescent="0.35">
      <c r="A19" s="283" t="s">
        <v>5571</v>
      </c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7">
        <v>21</v>
      </c>
      <c r="R19" s="284"/>
      <c r="S19" s="284">
        <v>21</v>
      </c>
      <c r="T19">
        <v>24</v>
      </c>
    </row>
    <row r="20" spans="1:20" x14ac:dyDescent="0.35">
      <c r="A20" s="289" t="s">
        <v>642</v>
      </c>
      <c r="B20" s="284"/>
      <c r="C20" s="284"/>
      <c r="D20" s="284">
        <v>1</v>
      </c>
      <c r="E20" s="284"/>
      <c r="F20" s="284"/>
      <c r="G20" s="284"/>
      <c r="H20" s="284"/>
      <c r="I20" s="284"/>
      <c r="J20" s="284"/>
      <c r="K20" s="284">
        <v>14</v>
      </c>
      <c r="L20" s="284"/>
      <c r="M20" s="284"/>
      <c r="N20" s="284">
        <v>10</v>
      </c>
      <c r="O20" s="284"/>
      <c r="P20" s="287">
        <v>2</v>
      </c>
      <c r="Q20" s="284"/>
      <c r="R20" s="284"/>
      <c r="S20" s="284">
        <v>27</v>
      </c>
      <c r="T20">
        <v>28</v>
      </c>
    </row>
    <row r="21" spans="1:20" x14ac:dyDescent="0.35">
      <c r="A21" s="281" t="s">
        <v>5711</v>
      </c>
      <c r="B21" s="282"/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>
        <v>19</v>
      </c>
      <c r="O21" s="282"/>
      <c r="P21" s="282"/>
      <c r="Q21" s="282"/>
      <c r="R21" s="282"/>
      <c r="S21" s="282">
        <v>19</v>
      </c>
    </row>
    <row r="22" spans="1:20" x14ac:dyDescent="0.35">
      <c r="A22" s="281" t="s">
        <v>5719</v>
      </c>
      <c r="B22" s="282"/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</row>
    <row r="23" spans="1:20" x14ac:dyDescent="0.35">
      <c r="A23" s="281" t="s">
        <v>2009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>
        <v>20</v>
      </c>
      <c r="O23" s="282"/>
      <c r="P23" s="282">
        <v>22</v>
      </c>
      <c r="Q23" s="282"/>
      <c r="R23" s="282"/>
      <c r="S23" s="282">
        <v>42</v>
      </c>
    </row>
    <row r="24" spans="1:20" x14ac:dyDescent="0.35">
      <c r="A24" s="289" t="s">
        <v>1508</v>
      </c>
      <c r="B24" s="284"/>
      <c r="C24" s="284"/>
      <c r="D24" s="284"/>
      <c r="E24" s="284"/>
      <c r="F24" s="284"/>
      <c r="G24" s="284"/>
      <c r="H24" s="284"/>
      <c r="I24" s="284"/>
      <c r="J24" s="284"/>
      <c r="K24" s="287">
        <v>19</v>
      </c>
      <c r="L24" s="284"/>
      <c r="M24" s="287">
        <v>1</v>
      </c>
      <c r="N24" s="284">
        <v>16</v>
      </c>
      <c r="O24" s="284"/>
      <c r="P24" s="287">
        <v>22</v>
      </c>
      <c r="Q24" s="287">
        <v>13</v>
      </c>
      <c r="R24" s="284"/>
      <c r="S24" s="284">
        <v>71</v>
      </c>
      <c r="T24" s="291">
        <v>74</v>
      </c>
    </row>
    <row r="25" spans="1:20" x14ac:dyDescent="0.35">
      <c r="A25" s="281" t="s">
        <v>767</v>
      </c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>
        <v>50</v>
      </c>
      <c r="O25" s="282"/>
      <c r="P25" s="282"/>
      <c r="Q25" s="282"/>
      <c r="R25" s="282"/>
      <c r="S25" s="282">
        <v>50</v>
      </c>
    </row>
    <row r="26" spans="1:20" x14ac:dyDescent="0.35">
      <c r="A26" s="281" t="s">
        <v>5715</v>
      </c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>
        <v>4</v>
      </c>
      <c r="O26" s="282"/>
      <c r="P26" s="282">
        <v>57</v>
      </c>
      <c r="Q26" s="282"/>
      <c r="R26" s="282"/>
      <c r="S26" s="282">
        <v>61</v>
      </c>
    </row>
    <row r="27" spans="1:20" x14ac:dyDescent="0.35">
      <c r="A27" s="289" t="s">
        <v>808</v>
      </c>
      <c r="B27" s="284"/>
      <c r="C27" s="284">
        <v>14</v>
      </c>
      <c r="D27" s="284"/>
      <c r="E27" s="284"/>
      <c r="F27" s="287">
        <v>1</v>
      </c>
      <c r="G27" s="284"/>
      <c r="H27" s="284"/>
      <c r="I27" s="284"/>
      <c r="J27" s="284"/>
      <c r="K27" s="284">
        <v>19</v>
      </c>
      <c r="L27" s="284"/>
      <c r="M27" s="284"/>
      <c r="N27" s="284"/>
      <c r="O27" s="284"/>
      <c r="P27" s="284"/>
      <c r="Q27" s="284"/>
      <c r="R27" s="284"/>
      <c r="S27" s="284">
        <v>34</v>
      </c>
      <c r="T27">
        <v>33</v>
      </c>
    </row>
    <row r="28" spans="1:20" x14ac:dyDescent="0.35">
      <c r="A28" s="281" t="s">
        <v>5716</v>
      </c>
      <c r="B28" s="282"/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</row>
    <row r="29" spans="1:20" x14ac:dyDescent="0.35">
      <c r="A29" s="289" t="s">
        <v>817</v>
      </c>
      <c r="B29" s="287">
        <v>49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>
        <v>49</v>
      </c>
      <c r="T29">
        <v>51</v>
      </c>
    </row>
    <row r="30" spans="1:20" x14ac:dyDescent="0.35">
      <c r="A30" s="285" t="s">
        <v>859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>
        <v>16</v>
      </c>
      <c r="O30" s="286"/>
      <c r="P30" s="286">
        <v>20</v>
      </c>
      <c r="Q30" s="286"/>
      <c r="R30" s="286"/>
      <c r="S30" s="286">
        <v>36</v>
      </c>
    </row>
    <row r="31" spans="1:20" x14ac:dyDescent="0.35">
      <c r="A31" s="289" t="s">
        <v>4387</v>
      </c>
      <c r="B31" s="284"/>
      <c r="C31" s="284"/>
      <c r="D31" s="284"/>
      <c r="E31" s="284"/>
      <c r="F31" s="287">
        <v>9</v>
      </c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>
        <v>9</v>
      </c>
      <c r="T31">
        <v>14</v>
      </c>
    </row>
    <row r="32" spans="1:20" x14ac:dyDescent="0.35">
      <c r="A32" s="281" t="s">
        <v>4038</v>
      </c>
      <c r="B32" s="282"/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</row>
    <row r="33" spans="1:20" x14ac:dyDescent="0.35">
      <c r="A33" s="289" t="s">
        <v>880</v>
      </c>
      <c r="B33" s="284"/>
      <c r="C33" s="284"/>
      <c r="D33" s="284"/>
      <c r="E33" s="284"/>
      <c r="F33" s="284"/>
      <c r="G33" s="284"/>
      <c r="H33" s="287">
        <v>5</v>
      </c>
      <c r="I33" s="287">
        <v>10</v>
      </c>
      <c r="J33" s="284"/>
      <c r="K33" s="284"/>
      <c r="L33" s="284"/>
      <c r="M33" s="284"/>
      <c r="N33" s="290"/>
      <c r="O33" s="284"/>
      <c r="P33" s="287">
        <v>8</v>
      </c>
      <c r="Q33" s="284"/>
      <c r="R33" s="284"/>
      <c r="S33" s="284">
        <v>23</v>
      </c>
      <c r="T33">
        <v>25</v>
      </c>
    </row>
    <row r="34" spans="1:20" x14ac:dyDescent="0.35">
      <c r="A34" s="289" t="s">
        <v>2164</v>
      </c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7">
        <v>4</v>
      </c>
      <c r="Q34" s="284"/>
      <c r="R34" s="284"/>
      <c r="S34" s="284">
        <v>4</v>
      </c>
      <c r="T34">
        <v>5</v>
      </c>
    </row>
    <row r="35" spans="1:20" x14ac:dyDescent="0.35">
      <c r="A35" s="281" t="s">
        <v>929</v>
      </c>
      <c r="B35" s="282"/>
      <c r="C35" s="282"/>
      <c r="D35" s="282"/>
      <c r="E35" s="282"/>
      <c r="F35" s="282"/>
      <c r="G35" s="282"/>
      <c r="H35" s="282"/>
      <c r="I35" s="282"/>
      <c r="J35" s="282"/>
      <c r="K35" s="282">
        <v>7</v>
      </c>
      <c r="L35" s="282"/>
      <c r="M35" s="282"/>
      <c r="N35" s="282"/>
      <c r="O35" s="282"/>
      <c r="P35" s="282"/>
      <c r="Q35" s="282"/>
      <c r="R35" s="282"/>
      <c r="S35" s="282">
        <v>7</v>
      </c>
    </row>
    <row r="36" spans="1:20" x14ac:dyDescent="0.35">
      <c r="A36" s="289" t="s">
        <v>937</v>
      </c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7">
        <v>54</v>
      </c>
      <c r="O36" s="287">
        <v>1</v>
      </c>
      <c r="P36" s="287">
        <v>88</v>
      </c>
      <c r="Q36" s="284"/>
      <c r="R36" s="284"/>
      <c r="S36" s="284">
        <v>143</v>
      </c>
      <c r="T36" s="291">
        <v>148</v>
      </c>
    </row>
    <row r="37" spans="1:20" x14ac:dyDescent="0.35">
      <c r="A37" s="289" t="s">
        <v>975</v>
      </c>
      <c r="B37" s="284"/>
      <c r="C37" s="284"/>
      <c r="D37" s="284"/>
      <c r="E37" s="284"/>
      <c r="F37" s="284"/>
      <c r="G37" s="284"/>
      <c r="H37" s="284"/>
      <c r="I37" s="293"/>
      <c r="J37" s="284"/>
      <c r="K37" s="284">
        <v>2</v>
      </c>
      <c r="L37" s="284"/>
      <c r="M37" s="284"/>
      <c r="N37" s="284">
        <v>2</v>
      </c>
      <c r="O37" s="284"/>
      <c r="P37" s="287">
        <v>1</v>
      </c>
      <c r="Q37" s="284"/>
      <c r="R37" s="284"/>
      <c r="S37" s="284">
        <v>5</v>
      </c>
      <c r="T37" s="292">
        <v>8</v>
      </c>
    </row>
    <row r="38" spans="1:20" x14ac:dyDescent="0.35">
      <c r="A38" s="281" t="s">
        <v>2053</v>
      </c>
      <c r="B38" s="282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</row>
    <row r="39" spans="1:20" x14ac:dyDescent="0.35">
      <c r="A39" s="281" t="s">
        <v>5340</v>
      </c>
      <c r="B39" s="282"/>
      <c r="C39" s="282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</row>
    <row r="40" spans="1:20" x14ac:dyDescent="0.35">
      <c r="A40" s="289" t="s">
        <v>1401</v>
      </c>
      <c r="B40" s="284"/>
      <c r="C40" s="284"/>
      <c r="D40" s="284"/>
      <c r="E40" s="284"/>
      <c r="F40" s="284"/>
      <c r="G40" s="284"/>
      <c r="H40" s="284"/>
      <c r="I40" s="284"/>
      <c r="J40" s="287">
        <v>2</v>
      </c>
      <c r="K40" s="287">
        <v>1</v>
      </c>
      <c r="L40" s="284"/>
      <c r="M40" s="284"/>
      <c r="N40" s="287">
        <v>15</v>
      </c>
      <c r="O40" s="284"/>
      <c r="P40" s="284">
        <v>16</v>
      </c>
      <c r="Q40" s="284"/>
      <c r="R40" s="284"/>
      <c r="S40" s="284">
        <v>34</v>
      </c>
      <c r="T40">
        <v>36</v>
      </c>
    </row>
    <row r="41" spans="1:20" x14ac:dyDescent="0.35">
      <c r="A41" s="281" t="s">
        <v>5714</v>
      </c>
      <c r="B41" s="282"/>
      <c r="C41" s="282">
        <v>4</v>
      </c>
      <c r="D41" s="282"/>
      <c r="E41" s="282"/>
      <c r="F41" s="282">
        <v>7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>
        <v>15</v>
      </c>
      <c r="Q41" s="282">
        <v>41</v>
      </c>
      <c r="R41" s="282"/>
      <c r="S41" s="282">
        <v>67</v>
      </c>
    </row>
    <row r="42" spans="1:20" x14ac:dyDescent="0.35">
      <c r="A42" s="289" t="s">
        <v>1809</v>
      </c>
      <c r="B42" s="287">
        <v>42</v>
      </c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7">
        <v>19</v>
      </c>
      <c r="Q42" s="284"/>
      <c r="R42" s="284"/>
      <c r="S42" s="284">
        <v>61</v>
      </c>
      <c r="T42">
        <v>63</v>
      </c>
    </row>
    <row r="43" spans="1:20" x14ac:dyDescent="0.35">
      <c r="A43" s="281" t="s">
        <v>6351</v>
      </c>
      <c r="B43" s="282">
        <v>116</v>
      </c>
      <c r="C43" s="282">
        <v>59</v>
      </c>
      <c r="D43" s="282">
        <v>22</v>
      </c>
      <c r="E43" s="282">
        <v>7</v>
      </c>
      <c r="F43" s="282">
        <v>21</v>
      </c>
      <c r="G43" s="282">
        <v>6</v>
      </c>
      <c r="H43" s="282">
        <v>5</v>
      </c>
      <c r="I43" s="282">
        <v>18</v>
      </c>
      <c r="J43" s="282">
        <v>2</v>
      </c>
      <c r="K43" s="282">
        <v>99</v>
      </c>
      <c r="L43" s="282">
        <v>11</v>
      </c>
      <c r="M43" s="282">
        <v>1</v>
      </c>
      <c r="N43" s="282">
        <v>291</v>
      </c>
      <c r="O43" s="282">
        <v>1</v>
      </c>
      <c r="P43" s="282">
        <v>493</v>
      </c>
      <c r="Q43" s="282">
        <v>255</v>
      </c>
      <c r="R43" s="282"/>
      <c r="S43" s="282">
        <v>1407</v>
      </c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"/>
  <sheetViews>
    <sheetView workbookViewId="0">
      <selection activeCell="B9" sqref="B9"/>
    </sheetView>
  </sheetViews>
  <sheetFormatPr defaultRowHeight="14.5" x14ac:dyDescent="0.35"/>
  <cols>
    <col min="1" max="1" width="58.7265625" bestFit="1" customWidth="1"/>
    <col min="2" max="2" width="22.54296875" bestFit="1" customWidth="1"/>
  </cols>
  <sheetData>
    <row r="3" spans="1:2" x14ac:dyDescent="0.35">
      <c r="A3" s="317" t="s">
        <v>6350</v>
      </c>
      <c r="B3" t="s">
        <v>6677</v>
      </c>
    </row>
    <row r="4" spans="1:2" x14ac:dyDescent="0.35">
      <c r="A4" s="318" t="s">
        <v>5644</v>
      </c>
      <c r="B4" s="319">
        <v>192</v>
      </c>
    </row>
    <row r="5" spans="1:2" x14ac:dyDescent="0.35">
      <c r="A5" s="318" t="s">
        <v>9</v>
      </c>
      <c r="B5" s="319">
        <v>861</v>
      </c>
    </row>
    <row r="6" spans="1:2" x14ac:dyDescent="0.35">
      <c r="A6" s="318" t="s">
        <v>5717</v>
      </c>
      <c r="B6" s="319">
        <v>231</v>
      </c>
    </row>
    <row r="7" spans="1:2" x14ac:dyDescent="0.35">
      <c r="A7" s="318" t="s">
        <v>94</v>
      </c>
      <c r="B7" s="319">
        <v>1009</v>
      </c>
    </row>
    <row r="8" spans="1:2" x14ac:dyDescent="0.35">
      <c r="A8" s="318" t="s">
        <v>5718</v>
      </c>
      <c r="B8" s="319">
        <v>113</v>
      </c>
    </row>
    <row r="9" spans="1:2" x14ac:dyDescent="0.35">
      <c r="A9" s="318" t="s">
        <v>1506</v>
      </c>
      <c r="B9" s="319">
        <v>573</v>
      </c>
    </row>
    <row r="10" spans="1:2" x14ac:dyDescent="0.35">
      <c r="A10" s="318" t="s">
        <v>353</v>
      </c>
      <c r="B10" s="319">
        <v>203</v>
      </c>
    </row>
    <row r="11" spans="1:2" x14ac:dyDescent="0.35">
      <c r="A11" s="318" t="s">
        <v>362</v>
      </c>
      <c r="B11" s="319">
        <v>569</v>
      </c>
    </row>
    <row r="12" spans="1:2" x14ac:dyDescent="0.35">
      <c r="A12" s="318" t="s">
        <v>2781</v>
      </c>
      <c r="B12" s="319">
        <v>23</v>
      </c>
    </row>
    <row r="13" spans="1:2" x14ac:dyDescent="0.35">
      <c r="A13" s="318" t="s">
        <v>5712</v>
      </c>
      <c r="B13" s="319">
        <v>514</v>
      </c>
    </row>
    <row r="14" spans="1:2" x14ac:dyDescent="0.35">
      <c r="A14" s="318" t="s">
        <v>2782</v>
      </c>
      <c r="B14" s="319">
        <v>218</v>
      </c>
    </row>
    <row r="15" spans="1:2" x14ac:dyDescent="0.35">
      <c r="A15" s="318" t="s">
        <v>2783</v>
      </c>
      <c r="B15" s="319">
        <v>152</v>
      </c>
    </row>
    <row r="16" spans="1:2" x14ac:dyDescent="0.35">
      <c r="A16" s="318" t="s">
        <v>557</v>
      </c>
      <c r="B16" s="319">
        <v>392</v>
      </c>
    </row>
    <row r="17" spans="1:2" x14ac:dyDescent="0.35">
      <c r="A17" s="318" t="s">
        <v>3774</v>
      </c>
      <c r="B17" s="319">
        <v>138</v>
      </c>
    </row>
    <row r="18" spans="1:2" x14ac:dyDescent="0.35">
      <c r="A18" s="318" t="s">
        <v>5571</v>
      </c>
      <c r="B18" s="319">
        <v>621</v>
      </c>
    </row>
    <row r="19" spans="1:2" x14ac:dyDescent="0.35">
      <c r="A19" s="318" t="s">
        <v>642</v>
      </c>
      <c r="B19" s="319">
        <v>440</v>
      </c>
    </row>
    <row r="20" spans="1:2" x14ac:dyDescent="0.35">
      <c r="A20" s="318" t="s">
        <v>6602</v>
      </c>
      <c r="B20" s="319">
        <v>51</v>
      </c>
    </row>
    <row r="21" spans="1:2" x14ac:dyDescent="0.35">
      <c r="A21" s="318" t="s">
        <v>5711</v>
      </c>
      <c r="B21" s="319">
        <v>109</v>
      </c>
    </row>
    <row r="22" spans="1:2" x14ac:dyDescent="0.35">
      <c r="A22" s="318" t="s">
        <v>5719</v>
      </c>
      <c r="B22" s="319">
        <v>30</v>
      </c>
    </row>
    <row r="23" spans="1:2" x14ac:dyDescent="0.35">
      <c r="A23" s="318" t="s">
        <v>2009</v>
      </c>
      <c r="B23" s="319">
        <v>239</v>
      </c>
    </row>
    <row r="24" spans="1:2" x14ac:dyDescent="0.35">
      <c r="A24" s="318" t="s">
        <v>1508</v>
      </c>
      <c r="B24" s="319">
        <v>600</v>
      </c>
    </row>
    <row r="25" spans="1:2" x14ac:dyDescent="0.35">
      <c r="A25" s="318" t="s">
        <v>767</v>
      </c>
      <c r="B25" s="319">
        <v>279</v>
      </c>
    </row>
    <row r="26" spans="1:2" x14ac:dyDescent="0.35">
      <c r="A26" s="318" t="s">
        <v>5715</v>
      </c>
      <c r="B26" s="319">
        <v>319</v>
      </c>
    </row>
    <row r="27" spans="1:2" x14ac:dyDescent="0.35">
      <c r="A27" s="318" t="s">
        <v>808</v>
      </c>
      <c r="B27" s="319">
        <v>218</v>
      </c>
    </row>
    <row r="28" spans="1:2" x14ac:dyDescent="0.35">
      <c r="A28" s="318" t="s">
        <v>5716</v>
      </c>
      <c r="B28" s="319">
        <v>31</v>
      </c>
    </row>
    <row r="29" spans="1:2" x14ac:dyDescent="0.35">
      <c r="A29" s="318" t="s">
        <v>817</v>
      </c>
      <c r="B29" s="319">
        <v>256</v>
      </c>
    </row>
    <row r="30" spans="1:2" x14ac:dyDescent="0.35">
      <c r="A30" s="318" t="s">
        <v>859</v>
      </c>
      <c r="B30" s="319">
        <v>169</v>
      </c>
    </row>
    <row r="31" spans="1:2" x14ac:dyDescent="0.35">
      <c r="A31" s="318" t="s">
        <v>4387</v>
      </c>
      <c r="B31" s="319">
        <v>114</v>
      </c>
    </row>
    <row r="32" spans="1:2" x14ac:dyDescent="0.35">
      <c r="A32" s="318" t="s">
        <v>880</v>
      </c>
      <c r="B32" s="319">
        <v>99</v>
      </c>
    </row>
    <row r="33" spans="1:2" x14ac:dyDescent="0.35">
      <c r="A33" s="318" t="s">
        <v>2164</v>
      </c>
      <c r="B33" s="319">
        <v>133</v>
      </c>
    </row>
    <row r="34" spans="1:2" x14ac:dyDescent="0.35">
      <c r="A34" s="318" t="s">
        <v>929</v>
      </c>
      <c r="B34" s="319">
        <v>147</v>
      </c>
    </row>
    <row r="35" spans="1:2" x14ac:dyDescent="0.35">
      <c r="A35" s="318" t="s">
        <v>937</v>
      </c>
      <c r="B35" s="319">
        <v>1041</v>
      </c>
    </row>
    <row r="36" spans="1:2" x14ac:dyDescent="0.35">
      <c r="A36" s="318" t="s">
        <v>975</v>
      </c>
      <c r="B36" s="319">
        <v>80</v>
      </c>
    </row>
    <row r="37" spans="1:2" x14ac:dyDescent="0.35">
      <c r="A37" s="318" t="s">
        <v>2053</v>
      </c>
      <c r="B37" s="319">
        <v>23</v>
      </c>
    </row>
    <row r="38" spans="1:2" x14ac:dyDescent="0.35">
      <c r="A38" s="318" t="s">
        <v>5340</v>
      </c>
      <c r="B38" s="319">
        <v>47</v>
      </c>
    </row>
    <row r="39" spans="1:2" x14ac:dyDescent="0.35">
      <c r="A39" s="318" t="s">
        <v>1401</v>
      </c>
      <c r="B39" s="319">
        <v>171</v>
      </c>
    </row>
    <row r="40" spans="1:2" x14ac:dyDescent="0.35">
      <c r="A40" s="318" t="s">
        <v>5714</v>
      </c>
      <c r="B40" s="319">
        <v>598</v>
      </c>
    </row>
    <row r="41" spans="1:2" x14ac:dyDescent="0.35">
      <c r="A41" s="318" t="s">
        <v>1809</v>
      </c>
      <c r="B41" s="319">
        <v>621</v>
      </c>
    </row>
    <row r="42" spans="1:2" x14ac:dyDescent="0.35">
      <c r="A42" s="318" t="s">
        <v>6351</v>
      </c>
      <c r="B42" s="319">
        <v>11624</v>
      </c>
    </row>
  </sheetData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A4" sqref="A4"/>
    </sheetView>
  </sheetViews>
  <sheetFormatPr defaultRowHeight="14.5" x14ac:dyDescent="0.35"/>
  <cols>
    <col min="1" max="1" width="58.7265625" customWidth="1"/>
    <col min="2" max="2" width="28.81640625" bestFit="1" customWidth="1"/>
    <col min="3" max="3" width="23.453125" bestFit="1" customWidth="1"/>
  </cols>
  <sheetData>
    <row r="1" spans="1:3" x14ac:dyDescent="0.35">
      <c r="A1" s="317" t="s">
        <v>6080</v>
      </c>
      <c r="B1" s="295" t="s">
        <v>6988</v>
      </c>
    </row>
    <row r="3" spans="1:3" x14ac:dyDescent="0.35">
      <c r="A3" s="317" t="s">
        <v>6350</v>
      </c>
      <c r="B3" s="295" t="s">
        <v>6352</v>
      </c>
      <c r="C3" s="295" t="s">
        <v>6989</v>
      </c>
    </row>
    <row r="4" spans="1:3" x14ac:dyDescent="0.35">
      <c r="A4" s="318" t="s">
        <v>5644</v>
      </c>
      <c r="B4" s="319">
        <v>8</v>
      </c>
      <c r="C4" s="319">
        <v>43</v>
      </c>
    </row>
    <row r="5" spans="1:3" x14ac:dyDescent="0.35">
      <c r="A5" s="318" t="s">
        <v>9</v>
      </c>
      <c r="B5" s="319">
        <v>11</v>
      </c>
      <c r="C5" s="319">
        <v>75</v>
      </c>
    </row>
    <row r="6" spans="1:3" x14ac:dyDescent="0.35">
      <c r="A6" s="318" t="s">
        <v>94</v>
      </c>
      <c r="B6" s="319">
        <v>8</v>
      </c>
      <c r="C6" s="319">
        <v>12</v>
      </c>
    </row>
    <row r="7" spans="1:3" x14ac:dyDescent="0.35">
      <c r="A7" s="318" t="s">
        <v>5718</v>
      </c>
      <c r="B7" s="319">
        <v>6</v>
      </c>
      <c r="C7" s="319">
        <v>26</v>
      </c>
    </row>
    <row r="8" spans="1:3" x14ac:dyDescent="0.35">
      <c r="A8" s="318" t="s">
        <v>1506</v>
      </c>
      <c r="B8" s="319">
        <v>13</v>
      </c>
      <c r="C8" s="319">
        <v>51</v>
      </c>
    </row>
    <row r="9" spans="1:3" x14ac:dyDescent="0.35">
      <c r="A9" s="318" t="s">
        <v>353</v>
      </c>
      <c r="B9" s="319"/>
      <c r="C9" s="319">
        <v>1</v>
      </c>
    </row>
    <row r="10" spans="1:3" x14ac:dyDescent="0.35">
      <c r="A10" s="318" t="s">
        <v>362</v>
      </c>
      <c r="B10" s="319">
        <v>2</v>
      </c>
      <c r="C10" s="319">
        <v>20</v>
      </c>
    </row>
    <row r="11" spans="1:3" x14ac:dyDescent="0.35">
      <c r="A11" s="318" t="s">
        <v>2781</v>
      </c>
      <c r="B11" s="319">
        <v>4</v>
      </c>
      <c r="C11" s="319">
        <v>5</v>
      </c>
    </row>
    <row r="12" spans="1:3" x14ac:dyDescent="0.35">
      <c r="A12" s="318" t="s">
        <v>5712</v>
      </c>
      <c r="B12" s="319">
        <v>1</v>
      </c>
      <c r="C12" s="319">
        <v>13</v>
      </c>
    </row>
    <row r="13" spans="1:3" x14ac:dyDescent="0.35">
      <c r="A13" s="318" t="s">
        <v>2782</v>
      </c>
      <c r="B13" s="319">
        <v>3</v>
      </c>
      <c r="C13" s="319">
        <v>7</v>
      </c>
    </row>
    <row r="14" spans="1:3" x14ac:dyDescent="0.35">
      <c r="A14" s="318" t="s">
        <v>2783</v>
      </c>
      <c r="B14" s="319">
        <v>14</v>
      </c>
      <c r="C14" s="319">
        <v>30</v>
      </c>
    </row>
    <row r="15" spans="1:3" x14ac:dyDescent="0.35">
      <c r="A15" s="318" t="s">
        <v>557</v>
      </c>
      <c r="B15" s="319">
        <v>6</v>
      </c>
      <c r="C15" s="319">
        <v>36</v>
      </c>
    </row>
    <row r="16" spans="1:3" x14ac:dyDescent="0.35">
      <c r="A16" s="318" t="s">
        <v>3774</v>
      </c>
      <c r="B16" s="319">
        <v>16</v>
      </c>
      <c r="C16" s="319">
        <v>35</v>
      </c>
    </row>
    <row r="17" spans="1:3" x14ac:dyDescent="0.35">
      <c r="A17" s="318" t="s">
        <v>5571</v>
      </c>
      <c r="B17" s="319">
        <v>18</v>
      </c>
      <c r="C17" s="319">
        <v>100</v>
      </c>
    </row>
    <row r="18" spans="1:3" x14ac:dyDescent="0.35">
      <c r="A18" s="318" t="s">
        <v>642</v>
      </c>
      <c r="B18" s="319">
        <v>1</v>
      </c>
      <c r="C18" s="319">
        <v>7</v>
      </c>
    </row>
    <row r="19" spans="1:3" x14ac:dyDescent="0.35">
      <c r="A19" s="318" t="s">
        <v>5711</v>
      </c>
      <c r="B19" s="319">
        <v>2</v>
      </c>
      <c r="C19" s="319">
        <v>2</v>
      </c>
    </row>
    <row r="20" spans="1:3" x14ac:dyDescent="0.35">
      <c r="A20" s="318" t="s">
        <v>5719</v>
      </c>
      <c r="B20" s="319">
        <v>5</v>
      </c>
      <c r="C20" s="319">
        <v>5</v>
      </c>
    </row>
    <row r="21" spans="1:3" x14ac:dyDescent="0.35">
      <c r="A21" s="318" t="s">
        <v>2009</v>
      </c>
      <c r="B21" s="319"/>
      <c r="C21" s="319">
        <v>7</v>
      </c>
    </row>
    <row r="22" spans="1:3" x14ac:dyDescent="0.35">
      <c r="A22" s="318" t="s">
        <v>1508</v>
      </c>
      <c r="B22" s="319"/>
      <c r="C22" s="319">
        <v>12</v>
      </c>
    </row>
    <row r="23" spans="1:3" x14ac:dyDescent="0.35">
      <c r="A23" s="318" t="s">
        <v>767</v>
      </c>
      <c r="B23" s="319">
        <v>2</v>
      </c>
      <c r="C23" s="319">
        <v>2</v>
      </c>
    </row>
    <row r="24" spans="1:3" x14ac:dyDescent="0.35">
      <c r="A24" s="318" t="s">
        <v>808</v>
      </c>
      <c r="B24" s="319"/>
      <c r="C24" s="319">
        <v>35</v>
      </c>
    </row>
    <row r="25" spans="1:3" x14ac:dyDescent="0.35">
      <c r="A25" s="318" t="s">
        <v>6850</v>
      </c>
      <c r="B25" s="319"/>
      <c r="C25" s="319">
        <v>3</v>
      </c>
    </row>
    <row r="26" spans="1:3" x14ac:dyDescent="0.35">
      <c r="A26" s="318" t="s">
        <v>5716</v>
      </c>
      <c r="B26" s="319"/>
      <c r="C26" s="319">
        <v>11</v>
      </c>
    </row>
    <row r="27" spans="1:3" x14ac:dyDescent="0.35">
      <c r="A27" s="318" t="s">
        <v>1509</v>
      </c>
      <c r="B27" s="319"/>
      <c r="C27" s="319">
        <v>15</v>
      </c>
    </row>
    <row r="28" spans="1:3" x14ac:dyDescent="0.35">
      <c r="A28" s="318" t="s">
        <v>859</v>
      </c>
      <c r="B28" s="319">
        <v>9</v>
      </c>
      <c r="C28" s="319">
        <v>10</v>
      </c>
    </row>
    <row r="29" spans="1:3" x14ac:dyDescent="0.35">
      <c r="A29" s="318" t="s">
        <v>4387</v>
      </c>
      <c r="B29" s="319">
        <v>3</v>
      </c>
      <c r="C29" s="319">
        <v>5</v>
      </c>
    </row>
    <row r="30" spans="1:3" x14ac:dyDescent="0.35">
      <c r="A30" s="318" t="s">
        <v>4038</v>
      </c>
      <c r="B30" s="319"/>
      <c r="C30" s="319">
        <v>17</v>
      </c>
    </row>
    <row r="31" spans="1:3" x14ac:dyDescent="0.35">
      <c r="A31" s="318" t="s">
        <v>2164</v>
      </c>
      <c r="B31" s="319">
        <v>4</v>
      </c>
      <c r="C31" s="319">
        <v>24</v>
      </c>
    </row>
    <row r="32" spans="1:3" x14ac:dyDescent="0.35">
      <c r="A32" s="318" t="s">
        <v>929</v>
      </c>
      <c r="B32" s="319">
        <v>7</v>
      </c>
      <c r="C32" s="319">
        <v>8</v>
      </c>
    </row>
    <row r="33" spans="1:3" x14ac:dyDescent="0.35">
      <c r="A33" s="318" t="s">
        <v>937</v>
      </c>
      <c r="B33" s="319">
        <v>4</v>
      </c>
      <c r="C33" s="319">
        <v>27</v>
      </c>
    </row>
    <row r="34" spans="1:3" x14ac:dyDescent="0.35">
      <c r="A34" s="318" t="s">
        <v>2053</v>
      </c>
      <c r="B34" s="319">
        <v>3</v>
      </c>
      <c r="C34" s="319">
        <v>5</v>
      </c>
    </row>
    <row r="35" spans="1:3" x14ac:dyDescent="0.35">
      <c r="A35" s="318" t="s">
        <v>5340</v>
      </c>
      <c r="B35" s="319">
        <v>2</v>
      </c>
      <c r="C35" s="319">
        <v>12</v>
      </c>
    </row>
    <row r="36" spans="1:3" x14ac:dyDescent="0.35">
      <c r="A36" s="318" t="s">
        <v>1401</v>
      </c>
      <c r="B36" s="319">
        <v>2</v>
      </c>
      <c r="C36" s="319">
        <v>9</v>
      </c>
    </row>
    <row r="37" spans="1:3" x14ac:dyDescent="0.35">
      <c r="A37" s="318" t="s">
        <v>5714</v>
      </c>
      <c r="B37" s="319">
        <v>17</v>
      </c>
      <c r="C37" s="319">
        <v>19</v>
      </c>
    </row>
    <row r="38" spans="1:3" x14ac:dyDescent="0.35">
      <c r="A38" s="318" t="s">
        <v>1809</v>
      </c>
      <c r="B38" s="319"/>
      <c r="C38" s="319">
        <v>1</v>
      </c>
    </row>
    <row r="39" spans="1:3" x14ac:dyDescent="0.35">
      <c r="A39" s="318" t="s">
        <v>6353</v>
      </c>
      <c r="B39" s="319"/>
      <c r="C39" s="319"/>
    </row>
    <row r="40" spans="1:3" x14ac:dyDescent="0.35">
      <c r="A40" s="318" t="s">
        <v>6351</v>
      </c>
      <c r="B40" s="319">
        <v>171</v>
      </c>
      <c r="C40" s="319">
        <v>690</v>
      </c>
    </row>
  </sheetData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43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ht="30.75" customHeight="1" x14ac:dyDescent="0.55000000000000004">
      <c r="A1" s="506" t="s">
        <v>7288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41" ht="30.75" customHeight="1" x14ac:dyDescent="0.55000000000000004">
      <c r="A2" s="506" t="s">
        <v>7289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</row>
    <row r="3" spans="1:41" ht="30.75" customHeight="1" x14ac:dyDescent="0.35">
      <c r="A3" s="507" t="s">
        <v>7299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</row>
    <row r="4" spans="1:41" s="395" customFormat="1" ht="69" customHeight="1" x14ac:dyDescent="0.35">
      <c r="A4" s="364" t="s">
        <v>1632</v>
      </c>
      <c r="B4" s="360" t="s">
        <v>1</v>
      </c>
      <c r="C4" s="364" t="s">
        <v>3</v>
      </c>
      <c r="D4" s="364" t="s">
        <v>4513</v>
      </c>
      <c r="E4" s="364" t="s">
        <v>1633</v>
      </c>
      <c r="F4" s="364" t="s">
        <v>6105</v>
      </c>
      <c r="G4" s="364" t="s">
        <v>6021</v>
      </c>
      <c r="H4" s="364" t="s">
        <v>6020</v>
      </c>
      <c r="I4" s="364" t="s">
        <v>6024</v>
      </c>
      <c r="J4" s="364" t="s">
        <v>6022</v>
      </c>
      <c r="K4" s="364" t="s">
        <v>6110</v>
      </c>
      <c r="L4" s="364" t="s">
        <v>5883</v>
      </c>
      <c r="M4" s="360" t="s">
        <v>5253</v>
      </c>
      <c r="N4" s="360" t="s">
        <v>6107</v>
      </c>
      <c r="O4" s="360" t="s">
        <v>6108</v>
      </c>
      <c r="P4" s="360" t="s">
        <v>6109</v>
      </c>
      <c r="Q4" s="360" t="s">
        <v>6102</v>
      </c>
      <c r="R4" s="360" t="s">
        <v>6103</v>
      </c>
      <c r="S4" s="360" t="s">
        <v>7302</v>
      </c>
      <c r="T4" s="360" t="s">
        <v>6672</v>
      </c>
      <c r="U4" s="360" t="s">
        <v>6673</v>
      </c>
      <c r="V4" s="360" t="s">
        <v>4288</v>
      </c>
      <c r="W4" s="360" t="s">
        <v>4289</v>
      </c>
      <c r="X4" s="360" t="s">
        <v>7268</v>
      </c>
      <c r="Y4" s="360" t="s">
        <v>6968</v>
      </c>
      <c r="Z4" s="360" t="s">
        <v>6969</v>
      </c>
      <c r="AA4" s="360" t="s">
        <v>6180</v>
      </c>
      <c r="AB4" s="360" t="s">
        <v>6112</v>
      </c>
      <c r="AC4" s="360" t="s">
        <v>6474</v>
      </c>
      <c r="AD4" s="391" t="s">
        <v>5929</v>
      </c>
      <c r="AE4" s="361" t="s">
        <v>6080</v>
      </c>
      <c r="AF4" s="360" t="s">
        <v>5876</v>
      </c>
      <c r="AG4" s="391" t="s">
        <v>5877</v>
      </c>
      <c r="AH4" s="391" t="s">
        <v>5878</v>
      </c>
      <c r="AI4" s="360" t="s">
        <v>5708</v>
      </c>
      <c r="AJ4" s="410" t="s">
        <v>7274</v>
      </c>
      <c r="AK4" s="409" t="s">
        <v>7275</v>
      </c>
      <c r="AL4" s="409" t="s">
        <v>7271</v>
      </c>
      <c r="AM4" s="409" t="s">
        <v>7272</v>
      </c>
      <c r="AN4" s="409" t="s">
        <v>7273</v>
      </c>
      <c r="AO4" s="416" t="s">
        <v>7285</v>
      </c>
    </row>
    <row r="5" spans="1:41" s="335" customFormat="1" ht="30.75" customHeight="1" x14ac:dyDescent="0.35">
      <c r="A5" s="378">
        <v>1</v>
      </c>
      <c r="B5" s="333" t="s">
        <v>5644</v>
      </c>
      <c r="C5" s="332" t="s">
        <v>5647</v>
      </c>
      <c r="D5" s="371" t="s">
        <v>5648</v>
      </c>
      <c r="E5" s="325">
        <v>3</v>
      </c>
      <c r="F5" s="371" t="s">
        <v>6023</v>
      </c>
      <c r="G5" s="325">
        <v>1</v>
      </c>
      <c r="H5" s="327" t="s">
        <v>6094</v>
      </c>
      <c r="I5" s="325">
        <v>4</v>
      </c>
      <c r="J5" s="325">
        <v>1</v>
      </c>
      <c r="K5" s="325">
        <v>5</v>
      </c>
      <c r="L5" s="372">
        <v>1</v>
      </c>
      <c r="M5" s="373" t="s">
        <v>5431</v>
      </c>
      <c r="N5" s="381">
        <v>87</v>
      </c>
      <c r="O5" s="381">
        <v>105</v>
      </c>
      <c r="P5" s="381">
        <v>192</v>
      </c>
      <c r="Q5" s="381">
        <v>19</v>
      </c>
      <c r="R5" s="381">
        <v>29</v>
      </c>
      <c r="S5" s="434">
        <f>SUBTOTAL(9,P5:R5)</f>
        <v>240</v>
      </c>
      <c r="T5" s="381"/>
      <c r="U5" s="381"/>
      <c r="V5" s="381" t="s">
        <v>2166</v>
      </c>
      <c r="W5" s="381" t="s">
        <v>2166</v>
      </c>
      <c r="X5" s="381"/>
      <c r="Y5" s="326"/>
      <c r="Z5" s="373" t="s">
        <v>6862</v>
      </c>
      <c r="AA5" s="373" t="s">
        <v>6111</v>
      </c>
      <c r="AB5" s="326"/>
      <c r="AC5" s="326" t="s">
        <v>2166</v>
      </c>
      <c r="AD5" s="368"/>
      <c r="AE5" s="400" t="s">
        <v>6318</v>
      </c>
      <c r="AF5" s="326"/>
      <c r="AG5" s="368"/>
      <c r="AH5" s="368"/>
      <c r="AI5" s="373"/>
      <c r="AJ5" s="326" t="s">
        <v>7276</v>
      </c>
      <c r="AK5" s="328"/>
      <c r="AL5" s="328"/>
      <c r="AM5" s="328"/>
    </row>
    <row r="6" spans="1:41" s="335" customFormat="1" ht="30.75" customHeight="1" x14ac:dyDescent="0.35">
      <c r="A6" s="378">
        <v>2</v>
      </c>
      <c r="B6" s="333" t="s">
        <v>5644</v>
      </c>
      <c r="C6" s="332" t="s">
        <v>5649</v>
      </c>
      <c r="D6" s="371" t="s">
        <v>5650</v>
      </c>
      <c r="E6" s="325">
        <v>3</v>
      </c>
      <c r="F6" s="371" t="s">
        <v>6023</v>
      </c>
      <c r="G6" s="325">
        <v>1</v>
      </c>
      <c r="H6" s="327" t="s">
        <v>6094</v>
      </c>
      <c r="I6" s="325">
        <v>4</v>
      </c>
      <c r="J6" s="325">
        <v>1</v>
      </c>
      <c r="K6" s="325">
        <v>5</v>
      </c>
      <c r="L6" s="372">
        <v>1</v>
      </c>
      <c r="M6" s="373" t="s">
        <v>5431</v>
      </c>
      <c r="N6" s="381">
        <v>85</v>
      </c>
      <c r="O6" s="381">
        <v>107</v>
      </c>
      <c r="P6" s="381">
        <v>192</v>
      </c>
      <c r="Q6" s="381">
        <v>19</v>
      </c>
      <c r="R6" s="381">
        <v>29</v>
      </c>
      <c r="S6" s="434">
        <f>SUBTOTAL(9,P6:R6)</f>
        <v>240</v>
      </c>
      <c r="T6" s="381"/>
      <c r="U6" s="381"/>
      <c r="V6" s="381" t="s">
        <v>2166</v>
      </c>
      <c r="W6" s="381" t="s">
        <v>2166</v>
      </c>
      <c r="X6" s="381"/>
      <c r="Y6" s="326"/>
      <c r="Z6" s="373" t="s">
        <v>6862</v>
      </c>
      <c r="AA6" s="373"/>
      <c r="AB6" s="326"/>
      <c r="AC6" s="326" t="s">
        <v>2165</v>
      </c>
      <c r="AD6" s="368"/>
      <c r="AE6" s="400" t="s">
        <v>6318</v>
      </c>
      <c r="AF6" s="326"/>
      <c r="AG6" s="368"/>
      <c r="AH6" s="368"/>
      <c r="AI6" s="373"/>
      <c r="AJ6" s="326" t="s">
        <v>7276</v>
      </c>
      <c r="AK6" s="328"/>
      <c r="AL6" s="328"/>
      <c r="AM6" s="328"/>
    </row>
    <row r="7" spans="1:41" s="335" customFormat="1" ht="30.75" customHeight="1" x14ac:dyDescent="0.35">
      <c r="A7" s="378">
        <v>3</v>
      </c>
      <c r="B7" s="333" t="s">
        <v>5644</v>
      </c>
      <c r="C7" s="332" t="s">
        <v>5651</v>
      </c>
      <c r="D7" s="371" t="s">
        <v>5652</v>
      </c>
      <c r="E7" s="325">
        <v>4</v>
      </c>
      <c r="F7" s="371"/>
      <c r="G7" s="325"/>
      <c r="H7" s="371"/>
      <c r="I7" s="325">
        <v>6</v>
      </c>
      <c r="J7" s="325"/>
      <c r="K7" s="325">
        <v>6</v>
      </c>
      <c r="L7" s="372">
        <v>1</v>
      </c>
      <c r="M7" s="373" t="s">
        <v>5354</v>
      </c>
      <c r="N7" s="381">
        <v>106</v>
      </c>
      <c r="O7" s="381">
        <v>134</v>
      </c>
      <c r="P7" s="381">
        <v>240</v>
      </c>
      <c r="Q7" s="381"/>
      <c r="R7" s="381"/>
      <c r="S7" s="434">
        <f>P7</f>
        <v>240</v>
      </c>
      <c r="T7" s="381"/>
      <c r="U7" s="381"/>
      <c r="V7" s="381" t="s">
        <v>2166</v>
      </c>
      <c r="W7" s="381" t="s">
        <v>2166</v>
      </c>
      <c r="X7" s="381"/>
      <c r="Y7" s="326"/>
      <c r="Z7" s="373" t="s">
        <v>6862</v>
      </c>
      <c r="AA7" s="373" t="s">
        <v>6111</v>
      </c>
      <c r="AB7" s="326"/>
      <c r="AC7" s="326" t="s">
        <v>2166</v>
      </c>
      <c r="AD7" s="368"/>
      <c r="AE7" s="400" t="s">
        <v>6318</v>
      </c>
      <c r="AF7" s="326"/>
      <c r="AG7" s="368"/>
      <c r="AH7" s="368"/>
      <c r="AI7" s="373"/>
      <c r="AJ7" s="326" t="s">
        <v>7276</v>
      </c>
      <c r="AK7" s="328"/>
      <c r="AL7" s="328"/>
      <c r="AM7" s="328"/>
    </row>
    <row r="8" spans="1:41" s="335" customFormat="1" ht="30.75" customHeight="1" x14ac:dyDescent="0.35">
      <c r="A8" s="378">
        <v>4</v>
      </c>
      <c r="B8" s="333" t="s">
        <v>5644</v>
      </c>
      <c r="C8" s="332" t="s">
        <v>5653</v>
      </c>
      <c r="D8" s="371" t="s">
        <v>5654</v>
      </c>
      <c r="E8" s="325">
        <v>3</v>
      </c>
      <c r="F8" s="371"/>
      <c r="G8" s="325"/>
      <c r="H8" s="371"/>
      <c r="I8" s="325">
        <v>3</v>
      </c>
      <c r="J8" s="325"/>
      <c r="K8" s="325">
        <v>3</v>
      </c>
      <c r="L8" s="372">
        <v>1</v>
      </c>
      <c r="M8" s="373" t="s">
        <v>5431</v>
      </c>
      <c r="N8" s="381">
        <v>130</v>
      </c>
      <c r="O8" s="381">
        <v>110</v>
      </c>
      <c r="P8" s="381">
        <v>240</v>
      </c>
      <c r="Q8" s="381"/>
      <c r="R8" s="381"/>
      <c r="S8" s="434">
        <f t="shared" ref="S8:S71" si="0">P8</f>
        <v>240</v>
      </c>
      <c r="T8" s="381"/>
      <c r="U8" s="381"/>
      <c r="V8" s="381" t="s">
        <v>2166</v>
      </c>
      <c r="W8" s="381" t="s">
        <v>2166</v>
      </c>
      <c r="X8" s="381">
        <v>2</v>
      </c>
      <c r="Y8" s="326"/>
      <c r="Z8" s="373" t="s">
        <v>6862</v>
      </c>
      <c r="AA8" s="373"/>
      <c r="AB8" s="326"/>
      <c r="AC8" s="326" t="s">
        <v>2165</v>
      </c>
      <c r="AD8" s="368"/>
      <c r="AE8" s="400" t="s">
        <v>6318</v>
      </c>
      <c r="AF8" s="326"/>
      <c r="AG8" s="368"/>
      <c r="AH8" s="368"/>
      <c r="AI8" s="373"/>
      <c r="AJ8" s="326" t="s">
        <v>7276</v>
      </c>
      <c r="AK8" s="328"/>
      <c r="AL8" s="328"/>
      <c r="AM8" s="328"/>
    </row>
    <row r="9" spans="1:41" ht="30.75" customHeight="1" x14ac:dyDescent="0.35">
      <c r="A9" s="378">
        <v>5</v>
      </c>
      <c r="B9" s="333" t="s">
        <v>9</v>
      </c>
      <c r="C9" s="332" t="s">
        <v>2159</v>
      </c>
      <c r="D9" s="371" t="s">
        <v>2055</v>
      </c>
      <c r="E9" s="325">
        <v>3</v>
      </c>
      <c r="F9" s="371"/>
      <c r="G9" s="325"/>
      <c r="H9" s="371"/>
      <c r="I9" s="325">
        <v>8</v>
      </c>
      <c r="J9" s="325"/>
      <c r="K9" s="325">
        <v>8</v>
      </c>
      <c r="L9" s="372">
        <v>1</v>
      </c>
      <c r="M9" s="373" t="s">
        <v>5519</v>
      </c>
      <c r="N9" s="398">
        <v>120</v>
      </c>
      <c r="O9" s="398">
        <v>180</v>
      </c>
      <c r="P9" s="398">
        <v>300</v>
      </c>
      <c r="Q9" s="398"/>
      <c r="R9" s="398"/>
      <c r="S9" s="434">
        <f t="shared" si="0"/>
        <v>300</v>
      </c>
      <c r="T9" s="398"/>
      <c r="U9" s="381"/>
      <c r="V9" s="381" t="s">
        <v>2166</v>
      </c>
      <c r="W9" s="381" t="s">
        <v>2166</v>
      </c>
      <c r="X9" s="381">
        <v>2</v>
      </c>
      <c r="Y9" s="326" t="s">
        <v>2166</v>
      </c>
      <c r="Z9" s="328" t="s">
        <v>2166</v>
      </c>
      <c r="AA9" s="373"/>
      <c r="AB9" s="326"/>
      <c r="AC9" s="326" t="s">
        <v>2166</v>
      </c>
      <c r="AD9" s="368"/>
      <c r="AE9" s="400" t="s">
        <v>6320</v>
      </c>
      <c r="AF9" s="326"/>
      <c r="AG9" s="368"/>
      <c r="AH9" s="368"/>
      <c r="AI9" s="373"/>
      <c r="AJ9" s="326" t="s">
        <v>7276</v>
      </c>
      <c r="AK9" s="328"/>
      <c r="AL9" s="328"/>
      <c r="AM9" s="328"/>
      <c r="AN9" s="335"/>
    </row>
    <row r="10" spans="1:41" ht="30.75" customHeight="1" x14ac:dyDescent="0.35">
      <c r="A10" s="378">
        <v>6</v>
      </c>
      <c r="B10" s="333" t="s">
        <v>9</v>
      </c>
      <c r="C10" s="332" t="s">
        <v>6184</v>
      </c>
      <c r="D10" s="371" t="s">
        <v>4297</v>
      </c>
      <c r="E10" s="325">
        <v>3</v>
      </c>
      <c r="F10" s="371"/>
      <c r="G10" s="325"/>
      <c r="H10" s="371"/>
      <c r="I10" s="325">
        <v>3</v>
      </c>
      <c r="J10" s="325"/>
      <c r="K10" s="325">
        <v>3</v>
      </c>
      <c r="L10" s="372">
        <v>1</v>
      </c>
      <c r="M10" s="373" t="s">
        <v>5494</v>
      </c>
      <c r="N10" s="398">
        <v>80</v>
      </c>
      <c r="O10" s="398">
        <v>120</v>
      </c>
      <c r="P10" s="398">
        <v>200</v>
      </c>
      <c r="Q10" s="398"/>
      <c r="R10" s="398"/>
      <c r="S10" s="434">
        <f t="shared" si="0"/>
        <v>200</v>
      </c>
      <c r="T10" s="398"/>
      <c r="U10" s="381"/>
      <c r="V10" s="381" t="s">
        <v>2166</v>
      </c>
      <c r="W10" s="381" t="s">
        <v>2166</v>
      </c>
      <c r="X10" s="381">
        <v>2</v>
      </c>
      <c r="Y10" s="326" t="s">
        <v>2166</v>
      </c>
      <c r="Z10" s="328" t="s">
        <v>2166</v>
      </c>
      <c r="AA10" s="373"/>
      <c r="AB10" s="326"/>
      <c r="AC10" s="326" t="s">
        <v>2166</v>
      </c>
      <c r="AD10" s="368"/>
      <c r="AE10" s="400" t="s">
        <v>6957</v>
      </c>
      <c r="AF10" s="326"/>
      <c r="AG10" s="368"/>
      <c r="AH10" s="368"/>
      <c r="AI10" s="373"/>
      <c r="AJ10" s="326" t="s">
        <v>7276</v>
      </c>
      <c r="AK10" s="328"/>
      <c r="AL10" s="328"/>
      <c r="AM10" s="328"/>
      <c r="AN10" s="335"/>
    </row>
    <row r="11" spans="1:41" ht="30.75" customHeight="1" x14ac:dyDescent="0.35">
      <c r="A11" s="378">
        <v>7</v>
      </c>
      <c r="B11" s="333" t="s">
        <v>9</v>
      </c>
      <c r="C11" s="332" t="s">
        <v>2493</v>
      </c>
      <c r="D11" s="371" t="s">
        <v>2512</v>
      </c>
      <c r="E11" s="325">
        <v>4</v>
      </c>
      <c r="F11" s="371"/>
      <c r="G11" s="325"/>
      <c r="H11" s="371"/>
      <c r="I11" s="325">
        <v>5</v>
      </c>
      <c r="J11" s="325"/>
      <c r="K11" s="325">
        <v>5</v>
      </c>
      <c r="L11" s="372">
        <v>1</v>
      </c>
      <c r="M11" s="373" t="s">
        <v>4910</v>
      </c>
      <c r="N11" s="381">
        <v>60</v>
      </c>
      <c r="O11" s="381">
        <v>140</v>
      </c>
      <c r="P11" s="381">
        <v>200</v>
      </c>
      <c r="Q11" s="381"/>
      <c r="R11" s="381"/>
      <c r="S11" s="434">
        <f t="shared" si="0"/>
        <v>200</v>
      </c>
      <c r="T11" s="381"/>
      <c r="U11" s="381"/>
      <c r="V11" s="381" t="s">
        <v>2166</v>
      </c>
      <c r="W11" s="381" t="s">
        <v>2166</v>
      </c>
      <c r="X11" s="381">
        <v>3</v>
      </c>
      <c r="Y11" s="326"/>
      <c r="Z11" s="328" t="s">
        <v>6862</v>
      </c>
      <c r="AA11" s="373" t="s">
        <v>6111</v>
      </c>
      <c r="AB11" s="326"/>
      <c r="AC11" s="326" t="s">
        <v>2166</v>
      </c>
      <c r="AD11" s="368"/>
      <c r="AE11" s="400" t="s">
        <v>6320</v>
      </c>
      <c r="AF11" s="326"/>
      <c r="AG11" s="368"/>
      <c r="AH11" s="368"/>
      <c r="AI11" s="373"/>
      <c r="AJ11" s="326" t="s">
        <v>7276</v>
      </c>
      <c r="AK11" s="328"/>
      <c r="AL11" s="328"/>
      <c r="AM11" s="328"/>
      <c r="AN11" s="335"/>
    </row>
    <row r="12" spans="1:41" ht="30.75" customHeight="1" x14ac:dyDescent="0.35">
      <c r="A12" s="378">
        <v>8</v>
      </c>
      <c r="B12" s="333" t="s">
        <v>9</v>
      </c>
      <c r="C12" s="332" t="s">
        <v>2490</v>
      </c>
      <c r="D12" s="375" t="s">
        <v>1561</v>
      </c>
      <c r="E12" s="325">
        <v>3</v>
      </c>
      <c r="F12" s="375"/>
      <c r="G12" s="325"/>
      <c r="H12" s="375"/>
      <c r="I12" s="325">
        <v>6</v>
      </c>
      <c r="J12" s="325"/>
      <c r="K12" s="325">
        <v>6</v>
      </c>
      <c r="L12" s="372">
        <v>1</v>
      </c>
      <c r="M12" s="373" t="s">
        <v>5495</v>
      </c>
      <c r="N12" s="398">
        <v>95</v>
      </c>
      <c r="O12" s="398">
        <v>115</v>
      </c>
      <c r="P12" s="398">
        <v>210</v>
      </c>
      <c r="Q12" s="398"/>
      <c r="R12" s="398"/>
      <c r="S12" s="434">
        <f t="shared" si="0"/>
        <v>210</v>
      </c>
      <c r="T12" s="398"/>
      <c r="U12" s="381"/>
      <c r="V12" s="381" t="s">
        <v>2166</v>
      </c>
      <c r="W12" s="381" t="s">
        <v>2166</v>
      </c>
      <c r="X12" s="381">
        <v>2</v>
      </c>
      <c r="Y12" s="326"/>
      <c r="Z12" s="328" t="s">
        <v>6862</v>
      </c>
      <c r="AA12" s="373"/>
      <c r="AB12" s="326"/>
      <c r="AC12" s="326" t="s">
        <v>2165</v>
      </c>
      <c r="AD12" s="368"/>
      <c r="AE12" s="400" t="s">
        <v>6320</v>
      </c>
      <c r="AF12" s="326"/>
      <c r="AG12" s="368"/>
      <c r="AH12" s="368"/>
      <c r="AI12" s="373"/>
      <c r="AJ12" s="326" t="s">
        <v>7276</v>
      </c>
      <c r="AK12" s="328"/>
      <c r="AL12" s="328"/>
      <c r="AM12" s="328"/>
      <c r="AN12" s="335"/>
    </row>
    <row r="13" spans="1:41" ht="30.75" customHeight="1" x14ac:dyDescent="0.35">
      <c r="A13" s="378">
        <v>9</v>
      </c>
      <c r="B13" s="333" t="s">
        <v>9</v>
      </c>
      <c r="C13" s="332" t="s">
        <v>16</v>
      </c>
      <c r="D13" s="375" t="s">
        <v>2509</v>
      </c>
      <c r="E13" s="325">
        <v>4</v>
      </c>
      <c r="F13" s="375"/>
      <c r="G13" s="325"/>
      <c r="H13" s="375"/>
      <c r="I13" s="325">
        <v>8</v>
      </c>
      <c r="J13" s="325"/>
      <c r="K13" s="325">
        <v>8</v>
      </c>
      <c r="L13" s="372">
        <v>1</v>
      </c>
      <c r="M13" s="373" t="s">
        <v>5495</v>
      </c>
      <c r="N13" s="398">
        <v>80</v>
      </c>
      <c r="O13" s="398">
        <v>120</v>
      </c>
      <c r="P13" s="398">
        <v>200</v>
      </c>
      <c r="Q13" s="398"/>
      <c r="R13" s="398"/>
      <c r="S13" s="434">
        <f t="shared" si="0"/>
        <v>200</v>
      </c>
      <c r="T13" s="398"/>
      <c r="U13" s="381"/>
      <c r="V13" s="381" t="s">
        <v>2166</v>
      </c>
      <c r="W13" s="381" t="s">
        <v>2166</v>
      </c>
      <c r="X13" s="381">
        <v>2</v>
      </c>
      <c r="Y13" s="326" t="s">
        <v>2166</v>
      </c>
      <c r="Z13" s="328" t="s">
        <v>2166</v>
      </c>
      <c r="AA13" s="373"/>
      <c r="AB13" s="326"/>
      <c r="AC13" s="326" t="s">
        <v>2166</v>
      </c>
      <c r="AD13" s="368"/>
      <c r="AE13" s="400" t="s">
        <v>6319</v>
      </c>
      <c r="AF13" s="326"/>
      <c r="AG13" s="368"/>
      <c r="AH13" s="368"/>
      <c r="AI13" s="373"/>
      <c r="AJ13" s="326" t="s">
        <v>7276</v>
      </c>
      <c r="AK13" s="328"/>
      <c r="AL13" s="328"/>
      <c r="AM13" s="328"/>
      <c r="AN13" s="335"/>
    </row>
    <row r="14" spans="1:41" ht="30.75" customHeight="1" x14ac:dyDescent="0.35">
      <c r="A14" s="378">
        <v>10</v>
      </c>
      <c r="B14" s="333" t="s">
        <v>9</v>
      </c>
      <c r="C14" s="332" t="s">
        <v>6706</v>
      </c>
      <c r="D14" s="371" t="s">
        <v>4217</v>
      </c>
      <c r="E14" s="325">
        <v>3</v>
      </c>
      <c r="F14" s="371"/>
      <c r="G14" s="325"/>
      <c r="H14" s="371"/>
      <c r="I14" s="325">
        <v>5</v>
      </c>
      <c r="J14" s="325"/>
      <c r="K14" s="325">
        <v>5</v>
      </c>
      <c r="L14" s="372">
        <v>1</v>
      </c>
      <c r="M14" s="373" t="s">
        <v>5518</v>
      </c>
      <c r="N14" s="381">
        <v>80</v>
      </c>
      <c r="O14" s="381">
        <v>120</v>
      </c>
      <c r="P14" s="381">
        <v>200</v>
      </c>
      <c r="Q14" s="381"/>
      <c r="R14" s="381"/>
      <c r="S14" s="434">
        <f t="shared" si="0"/>
        <v>200</v>
      </c>
      <c r="T14" s="381"/>
      <c r="U14" s="381"/>
      <c r="V14" s="381" t="s">
        <v>2166</v>
      </c>
      <c r="W14" s="381" t="s">
        <v>2166</v>
      </c>
      <c r="X14" s="381">
        <v>3</v>
      </c>
      <c r="Y14" s="326"/>
      <c r="Z14" s="328" t="s">
        <v>6862</v>
      </c>
      <c r="AA14" s="373"/>
      <c r="AB14" s="326"/>
      <c r="AC14" s="326" t="s">
        <v>2165</v>
      </c>
      <c r="AD14" s="368"/>
      <c r="AE14" s="400" t="s">
        <v>6957</v>
      </c>
      <c r="AF14" s="326"/>
      <c r="AG14" s="368"/>
      <c r="AH14" s="368"/>
      <c r="AI14" s="373"/>
      <c r="AJ14" s="326" t="s">
        <v>7276</v>
      </c>
      <c r="AK14" s="328"/>
      <c r="AL14" s="328"/>
      <c r="AM14" s="328"/>
      <c r="AN14" s="335"/>
    </row>
    <row r="15" spans="1:41" ht="30.75" customHeight="1" x14ac:dyDescent="0.35">
      <c r="A15" s="378">
        <v>11</v>
      </c>
      <c r="B15" s="333" t="s">
        <v>9</v>
      </c>
      <c r="C15" s="332" t="s">
        <v>2486</v>
      </c>
      <c r="D15" s="375" t="s">
        <v>2503</v>
      </c>
      <c r="E15" s="325">
        <v>4</v>
      </c>
      <c r="F15" s="375"/>
      <c r="G15" s="325"/>
      <c r="H15" s="375"/>
      <c r="I15" s="325">
        <v>4</v>
      </c>
      <c r="J15" s="325"/>
      <c r="K15" s="325">
        <v>4</v>
      </c>
      <c r="L15" s="372">
        <v>1</v>
      </c>
      <c r="M15" s="373" t="s">
        <v>5495</v>
      </c>
      <c r="N15" s="381">
        <v>80</v>
      </c>
      <c r="O15" s="381">
        <v>120</v>
      </c>
      <c r="P15" s="381">
        <v>200</v>
      </c>
      <c r="Q15" s="381"/>
      <c r="R15" s="381"/>
      <c r="S15" s="434">
        <f t="shared" si="0"/>
        <v>200</v>
      </c>
      <c r="T15" s="381"/>
      <c r="U15" s="381"/>
      <c r="V15" s="381" t="s">
        <v>2166</v>
      </c>
      <c r="W15" s="381" t="s">
        <v>2166</v>
      </c>
      <c r="X15" s="381">
        <v>2</v>
      </c>
      <c r="Y15" s="326"/>
      <c r="Z15" s="328" t="s">
        <v>6862</v>
      </c>
      <c r="AA15" s="373" t="s">
        <v>6111</v>
      </c>
      <c r="AB15" s="326"/>
      <c r="AC15" s="326" t="s">
        <v>2166</v>
      </c>
      <c r="AD15" s="368"/>
      <c r="AE15" s="400" t="s">
        <v>6320</v>
      </c>
      <c r="AF15" s="326"/>
      <c r="AG15" s="368"/>
      <c r="AH15" s="368"/>
      <c r="AI15" s="373"/>
      <c r="AJ15" s="326" t="s">
        <v>7276</v>
      </c>
      <c r="AK15" s="328"/>
      <c r="AL15" s="328"/>
      <c r="AM15" s="328"/>
      <c r="AN15" s="335"/>
    </row>
    <row r="16" spans="1:41" ht="30.75" customHeight="1" x14ac:dyDescent="0.35">
      <c r="A16" s="378">
        <v>12</v>
      </c>
      <c r="B16" s="333" t="s">
        <v>9</v>
      </c>
      <c r="C16" s="332" t="s">
        <v>2487</v>
      </c>
      <c r="D16" s="375" t="s">
        <v>2504</v>
      </c>
      <c r="E16" s="325">
        <v>4</v>
      </c>
      <c r="F16" s="375"/>
      <c r="G16" s="325"/>
      <c r="H16" s="375"/>
      <c r="I16" s="325">
        <v>4</v>
      </c>
      <c r="J16" s="325"/>
      <c r="K16" s="325">
        <v>4</v>
      </c>
      <c r="L16" s="372">
        <v>1</v>
      </c>
      <c r="M16" s="373" t="s">
        <v>5495</v>
      </c>
      <c r="N16" s="381">
        <v>85</v>
      </c>
      <c r="O16" s="381">
        <v>115</v>
      </c>
      <c r="P16" s="381">
        <v>200</v>
      </c>
      <c r="Q16" s="381"/>
      <c r="R16" s="381"/>
      <c r="S16" s="434">
        <f t="shared" si="0"/>
        <v>200</v>
      </c>
      <c r="T16" s="381"/>
      <c r="U16" s="381"/>
      <c r="V16" s="381" t="s">
        <v>2166</v>
      </c>
      <c r="W16" s="381" t="s">
        <v>2166</v>
      </c>
      <c r="X16" s="381">
        <v>2</v>
      </c>
      <c r="Y16" s="326"/>
      <c r="Z16" s="328" t="s">
        <v>6862</v>
      </c>
      <c r="AA16" s="373" t="s">
        <v>6524</v>
      </c>
      <c r="AB16" s="326"/>
      <c r="AC16" s="326" t="s">
        <v>2165</v>
      </c>
      <c r="AD16" s="368"/>
      <c r="AE16" s="400" t="s">
        <v>6320</v>
      </c>
      <c r="AF16" s="326"/>
      <c r="AG16" s="368"/>
      <c r="AH16" s="368"/>
      <c r="AI16" s="373"/>
      <c r="AJ16" s="326" t="s">
        <v>7276</v>
      </c>
      <c r="AK16" s="328"/>
      <c r="AL16" s="328"/>
      <c r="AM16" s="328"/>
      <c r="AN16" s="335"/>
    </row>
    <row r="17" spans="1:40" ht="30.75" customHeight="1" x14ac:dyDescent="0.35">
      <c r="A17" s="378">
        <v>13</v>
      </c>
      <c r="B17" s="333" t="s">
        <v>9</v>
      </c>
      <c r="C17" s="332" t="s">
        <v>4093</v>
      </c>
      <c r="D17" s="371" t="s">
        <v>4094</v>
      </c>
      <c r="E17" s="325">
        <v>3</v>
      </c>
      <c r="F17" s="371"/>
      <c r="G17" s="325"/>
      <c r="H17" s="371"/>
      <c r="I17" s="325">
        <v>2</v>
      </c>
      <c r="J17" s="325"/>
      <c r="K17" s="325">
        <v>2</v>
      </c>
      <c r="L17" s="372">
        <v>1</v>
      </c>
      <c r="M17" s="373" t="s">
        <v>5495</v>
      </c>
      <c r="N17" s="398">
        <v>90</v>
      </c>
      <c r="O17" s="398">
        <v>110</v>
      </c>
      <c r="P17" s="398">
        <v>200</v>
      </c>
      <c r="Q17" s="398"/>
      <c r="R17" s="398"/>
      <c r="S17" s="434">
        <f t="shared" si="0"/>
        <v>200</v>
      </c>
      <c r="T17" s="398"/>
      <c r="U17" s="381"/>
      <c r="V17" s="381" t="s">
        <v>2166</v>
      </c>
      <c r="W17" s="381" t="s">
        <v>2166</v>
      </c>
      <c r="X17" s="381">
        <v>3</v>
      </c>
      <c r="Y17" s="326" t="s">
        <v>2166</v>
      </c>
      <c r="Z17" s="328" t="s">
        <v>2166</v>
      </c>
      <c r="AA17" s="373"/>
      <c r="AB17" s="326"/>
      <c r="AC17" s="326" t="s">
        <v>2166</v>
      </c>
      <c r="AD17" s="368"/>
      <c r="AE17" s="400" t="s">
        <v>6957</v>
      </c>
      <c r="AF17" s="326"/>
      <c r="AG17" s="368"/>
      <c r="AH17" s="368"/>
      <c r="AI17" s="373"/>
      <c r="AJ17" s="326" t="s">
        <v>7276</v>
      </c>
      <c r="AK17" s="328"/>
      <c r="AL17" s="328"/>
      <c r="AM17" s="328"/>
      <c r="AN17" s="335"/>
    </row>
    <row r="18" spans="1:40" ht="30.75" customHeight="1" x14ac:dyDescent="0.35">
      <c r="A18" s="378">
        <v>14</v>
      </c>
      <c r="B18" s="333" t="s">
        <v>9</v>
      </c>
      <c r="C18" s="332" t="s">
        <v>6194</v>
      </c>
      <c r="D18" s="375" t="s">
        <v>1558</v>
      </c>
      <c r="E18" s="325">
        <v>4</v>
      </c>
      <c r="F18" s="375"/>
      <c r="G18" s="325"/>
      <c r="H18" s="375"/>
      <c r="I18" s="325">
        <v>4</v>
      </c>
      <c r="J18" s="325"/>
      <c r="K18" s="325">
        <v>4</v>
      </c>
      <c r="L18" s="372">
        <v>1</v>
      </c>
      <c r="M18" s="373" t="s">
        <v>5521</v>
      </c>
      <c r="N18" s="398">
        <v>80</v>
      </c>
      <c r="O18" s="398">
        <v>120</v>
      </c>
      <c r="P18" s="398">
        <v>200</v>
      </c>
      <c r="Q18" s="398"/>
      <c r="R18" s="398"/>
      <c r="S18" s="434">
        <f t="shared" si="0"/>
        <v>200</v>
      </c>
      <c r="T18" s="398"/>
      <c r="U18" s="381"/>
      <c r="V18" s="381" t="s">
        <v>2166</v>
      </c>
      <c r="W18" s="381" t="s">
        <v>2166</v>
      </c>
      <c r="X18" s="381">
        <v>1</v>
      </c>
      <c r="Y18" s="326" t="s">
        <v>2166</v>
      </c>
      <c r="Z18" s="328" t="s">
        <v>2166</v>
      </c>
      <c r="AA18" s="373"/>
      <c r="AB18" s="326"/>
      <c r="AC18" s="326" t="s">
        <v>2166</v>
      </c>
      <c r="AD18" s="368"/>
      <c r="AE18" s="400" t="s">
        <v>6320</v>
      </c>
      <c r="AF18" s="326"/>
      <c r="AG18" s="368"/>
      <c r="AH18" s="368"/>
      <c r="AI18" s="373"/>
      <c r="AJ18" s="326" t="s">
        <v>7276</v>
      </c>
      <c r="AK18" s="328"/>
      <c r="AL18" s="328"/>
      <c r="AM18" s="328"/>
      <c r="AN18" s="335"/>
    </row>
    <row r="19" spans="1:40" ht="30.75" customHeight="1" x14ac:dyDescent="0.35">
      <c r="A19" s="378">
        <v>15</v>
      </c>
      <c r="B19" s="333" t="s">
        <v>9</v>
      </c>
      <c r="C19" s="332" t="s">
        <v>2891</v>
      </c>
      <c r="D19" s="371" t="s">
        <v>2892</v>
      </c>
      <c r="E19" s="325">
        <v>4</v>
      </c>
      <c r="F19" s="371"/>
      <c r="G19" s="325"/>
      <c r="H19" s="371"/>
      <c r="I19" s="325">
        <v>9</v>
      </c>
      <c r="J19" s="325"/>
      <c r="K19" s="325">
        <v>9</v>
      </c>
      <c r="L19" s="372">
        <v>1</v>
      </c>
      <c r="M19" s="373" t="s">
        <v>5495</v>
      </c>
      <c r="N19" s="398">
        <v>80</v>
      </c>
      <c r="O19" s="398">
        <v>120</v>
      </c>
      <c r="P19" s="398">
        <v>200</v>
      </c>
      <c r="Q19" s="398"/>
      <c r="R19" s="398"/>
      <c r="S19" s="434">
        <f t="shared" si="0"/>
        <v>200</v>
      </c>
      <c r="T19" s="398"/>
      <c r="U19" s="381"/>
      <c r="V19" s="381" t="s">
        <v>2166</v>
      </c>
      <c r="W19" s="381" t="s">
        <v>2166</v>
      </c>
      <c r="X19" s="381">
        <v>2</v>
      </c>
      <c r="Y19" s="326" t="s">
        <v>2166</v>
      </c>
      <c r="Z19" s="328" t="s">
        <v>2166</v>
      </c>
      <c r="AA19" s="373"/>
      <c r="AB19" s="326"/>
      <c r="AC19" s="326" t="s">
        <v>2166</v>
      </c>
      <c r="AD19" s="368"/>
      <c r="AE19" s="400" t="s">
        <v>6957</v>
      </c>
      <c r="AF19" s="326"/>
      <c r="AG19" s="368"/>
      <c r="AH19" s="368"/>
      <c r="AI19" s="373"/>
      <c r="AJ19" s="326" t="s">
        <v>7276</v>
      </c>
      <c r="AK19" s="328"/>
      <c r="AL19" s="328"/>
      <c r="AM19" s="328"/>
      <c r="AN19" s="335"/>
    </row>
    <row r="20" spans="1:40" ht="30.75" customHeight="1" x14ac:dyDescent="0.35">
      <c r="A20" s="378">
        <v>16</v>
      </c>
      <c r="B20" s="333" t="s">
        <v>9</v>
      </c>
      <c r="C20" s="332" t="s">
        <v>74</v>
      </c>
      <c r="D20" s="375" t="s">
        <v>1570</v>
      </c>
      <c r="E20" s="325">
        <v>4</v>
      </c>
      <c r="F20" s="375"/>
      <c r="G20" s="325"/>
      <c r="H20" s="375"/>
      <c r="I20" s="325">
        <v>6</v>
      </c>
      <c r="J20" s="325"/>
      <c r="K20" s="325">
        <v>6</v>
      </c>
      <c r="L20" s="372">
        <v>1</v>
      </c>
      <c r="M20" s="373" t="s">
        <v>5495</v>
      </c>
      <c r="N20" s="398">
        <v>90</v>
      </c>
      <c r="O20" s="398">
        <v>110</v>
      </c>
      <c r="P20" s="398">
        <v>200</v>
      </c>
      <c r="Q20" s="398"/>
      <c r="R20" s="398"/>
      <c r="S20" s="434">
        <f t="shared" si="0"/>
        <v>200</v>
      </c>
      <c r="T20" s="398"/>
      <c r="U20" s="381"/>
      <c r="V20" s="381" t="s">
        <v>2166</v>
      </c>
      <c r="W20" s="381" t="s">
        <v>2166</v>
      </c>
      <c r="X20" s="381">
        <v>2</v>
      </c>
      <c r="Y20" s="326" t="s">
        <v>2166</v>
      </c>
      <c r="Z20" s="328" t="s">
        <v>2166</v>
      </c>
      <c r="AA20" s="373"/>
      <c r="AB20" s="326"/>
      <c r="AC20" s="326" t="s">
        <v>2166</v>
      </c>
      <c r="AD20" s="368"/>
      <c r="AE20" s="400" t="s">
        <v>6320</v>
      </c>
      <c r="AF20" s="326"/>
      <c r="AG20" s="368"/>
      <c r="AH20" s="368"/>
      <c r="AI20" s="373"/>
      <c r="AJ20" s="326" t="s">
        <v>7276</v>
      </c>
      <c r="AK20" s="328"/>
      <c r="AL20" s="328"/>
      <c r="AM20" s="328"/>
      <c r="AN20" s="335"/>
    </row>
    <row r="21" spans="1:40" ht="30.75" customHeight="1" x14ac:dyDescent="0.35">
      <c r="A21" s="378">
        <v>17</v>
      </c>
      <c r="B21" s="333" t="s">
        <v>9</v>
      </c>
      <c r="C21" s="332" t="s">
        <v>4088</v>
      </c>
      <c r="D21" s="371" t="s">
        <v>4213</v>
      </c>
      <c r="E21" s="325">
        <v>4</v>
      </c>
      <c r="F21" s="371"/>
      <c r="G21" s="325"/>
      <c r="H21" s="371"/>
      <c r="I21" s="325">
        <v>9</v>
      </c>
      <c r="J21" s="325"/>
      <c r="K21" s="325">
        <v>9</v>
      </c>
      <c r="L21" s="372">
        <v>1</v>
      </c>
      <c r="M21" s="373" t="s">
        <v>5430</v>
      </c>
      <c r="N21" s="398">
        <v>100</v>
      </c>
      <c r="O21" s="398">
        <v>140</v>
      </c>
      <c r="P21" s="398">
        <v>240</v>
      </c>
      <c r="Q21" s="398"/>
      <c r="R21" s="398"/>
      <c r="S21" s="434">
        <f t="shared" si="0"/>
        <v>240</v>
      </c>
      <c r="T21" s="398"/>
      <c r="U21" s="381"/>
      <c r="V21" s="381" t="s">
        <v>2166</v>
      </c>
      <c r="W21" s="381" t="s">
        <v>2166</v>
      </c>
      <c r="X21" s="381">
        <v>2</v>
      </c>
      <c r="Y21" s="326" t="s">
        <v>2166</v>
      </c>
      <c r="Z21" s="328" t="s">
        <v>2166</v>
      </c>
      <c r="AA21" s="373"/>
      <c r="AB21" s="326"/>
      <c r="AC21" s="326" t="s">
        <v>2166</v>
      </c>
      <c r="AD21" s="368"/>
      <c r="AE21" s="400" t="s">
        <v>6957</v>
      </c>
      <c r="AF21" s="326"/>
      <c r="AG21" s="368"/>
      <c r="AH21" s="368"/>
      <c r="AI21" s="373"/>
      <c r="AJ21" s="326" t="s">
        <v>7276</v>
      </c>
      <c r="AK21" s="328"/>
      <c r="AL21" s="328"/>
      <c r="AM21" s="328"/>
      <c r="AN21" s="335"/>
    </row>
    <row r="22" spans="1:40" ht="30.75" customHeight="1" x14ac:dyDescent="0.35">
      <c r="A22" s="378">
        <v>18</v>
      </c>
      <c r="B22" s="333" t="s">
        <v>9</v>
      </c>
      <c r="C22" s="332" t="s">
        <v>34</v>
      </c>
      <c r="D22" s="375" t="s">
        <v>1557</v>
      </c>
      <c r="E22" s="325">
        <v>4</v>
      </c>
      <c r="F22" s="375"/>
      <c r="G22" s="325"/>
      <c r="H22" s="375"/>
      <c r="I22" s="325">
        <v>3</v>
      </c>
      <c r="J22" s="325"/>
      <c r="K22" s="325">
        <v>3</v>
      </c>
      <c r="L22" s="372">
        <v>1</v>
      </c>
      <c r="M22" s="373" t="s">
        <v>5430</v>
      </c>
      <c r="N22" s="398">
        <v>88</v>
      </c>
      <c r="O22" s="398">
        <v>112</v>
      </c>
      <c r="P22" s="398">
        <v>200</v>
      </c>
      <c r="Q22" s="398"/>
      <c r="R22" s="398"/>
      <c r="S22" s="434">
        <f t="shared" si="0"/>
        <v>200</v>
      </c>
      <c r="T22" s="398"/>
      <c r="U22" s="381"/>
      <c r="V22" s="381" t="s">
        <v>2166</v>
      </c>
      <c r="W22" s="381" t="s">
        <v>2166</v>
      </c>
      <c r="X22" s="381">
        <v>1</v>
      </c>
      <c r="Y22" s="326" t="s">
        <v>2166</v>
      </c>
      <c r="Z22" s="328" t="s">
        <v>2166</v>
      </c>
      <c r="AA22" s="373"/>
      <c r="AB22" s="326" t="s">
        <v>6121</v>
      </c>
      <c r="AC22" s="326" t="s">
        <v>2166</v>
      </c>
      <c r="AD22" s="368"/>
      <c r="AE22" s="400" t="s">
        <v>6320</v>
      </c>
      <c r="AF22" s="326"/>
      <c r="AG22" s="368"/>
      <c r="AH22" s="368"/>
      <c r="AI22" s="373"/>
      <c r="AJ22" s="326" t="s">
        <v>7276</v>
      </c>
      <c r="AK22" s="328"/>
      <c r="AL22" s="328"/>
      <c r="AM22" s="328"/>
      <c r="AN22" s="335"/>
    </row>
    <row r="23" spans="1:40" ht="30.75" customHeight="1" x14ac:dyDescent="0.35">
      <c r="A23" s="378">
        <v>19</v>
      </c>
      <c r="B23" s="333" t="s">
        <v>5717</v>
      </c>
      <c r="C23" s="332" t="s">
        <v>1979</v>
      </c>
      <c r="D23" s="371" t="s">
        <v>4338</v>
      </c>
      <c r="E23" s="325">
        <v>4</v>
      </c>
      <c r="F23" s="371"/>
      <c r="G23" s="325"/>
      <c r="H23" s="371"/>
      <c r="I23" s="325">
        <v>5</v>
      </c>
      <c r="J23" s="325"/>
      <c r="K23" s="325">
        <v>5</v>
      </c>
      <c r="L23" s="372">
        <v>1</v>
      </c>
      <c r="M23" s="373" t="s">
        <v>6494</v>
      </c>
      <c r="N23" s="398">
        <v>90</v>
      </c>
      <c r="O23" s="398">
        <v>180</v>
      </c>
      <c r="P23" s="398">
        <v>270</v>
      </c>
      <c r="Q23" s="398"/>
      <c r="R23" s="398"/>
      <c r="S23" s="434">
        <f t="shared" si="0"/>
        <v>270</v>
      </c>
      <c r="T23" s="398"/>
      <c r="U23" s="381"/>
      <c r="V23" s="381" t="s">
        <v>2166</v>
      </c>
      <c r="W23" s="381" t="s">
        <v>2166</v>
      </c>
      <c r="X23" s="381">
        <v>1</v>
      </c>
      <c r="Y23" s="326" t="s">
        <v>2166</v>
      </c>
      <c r="Z23" s="328" t="s">
        <v>2166</v>
      </c>
      <c r="AA23" s="373"/>
      <c r="AB23" s="326"/>
      <c r="AC23" s="326" t="s">
        <v>2166</v>
      </c>
      <c r="AD23" s="368"/>
      <c r="AE23" s="400" t="s">
        <v>6320</v>
      </c>
      <c r="AF23" s="326"/>
      <c r="AG23" s="368"/>
      <c r="AH23" s="368"/>
      <c r="AI23" s="373"/>
      <c r="AJ23" s="326" t="s">
        <v>7276</v>
      </c>
      <c r="AK23" s="328"/>
      <c r="AL23" s="328"/>
      <c r="AM23" s="328"/>
      <c r="AN23" s="335"/>
    </row>
    <row r="24" spans="1:40" ht="30.75" customHeight="1" x14ac:dyDescent="0.35">
      <c r="A24" s="378">
        <v>20</v>
      </c>
      <c r="B24" s="333" t="s">
        <v>94</v>
      </c>
      <c r="C24" s="332" t="s">
        <v>1028</v>
      </c>
      <c r="D24" s="371" t="s">
        <v>109</v>
      </c>
      <c r="E24" s="325">
        <v>4</v>
      </c>
      <c r="F24" s="371"/>
      <c r="G24" s="325"/>
      <c r="H24" s="371"/>
      <c r="I24" s="325">
        <v>4</v>
      </c>
      <c r="J24" s="325"/>
      <c r="K24" s="325">
        <v>4</v>
      </c>
      <c r="L24" s="372">
        <v>1</v>
      </c>
      <c r="M24" s="373" t="s">
        <v>5431</v>
      </c>
      <c r="N24" s="398">
        <v>175</v>
      </c>
      <c r="O24" s="398">
        <v>275</v>
      </c>
      <c r="P24" s="398">
        <v>450</v>
      </c>
      <c r="Q24" s="398"/>
      <c r="R24" s="398"/>
      <c r="S24" s="434">
        <f t="shared" si="0"/>
        <v>450</v>
      </c>
      <c r="T24" s="398"/>
      <c r="U24" s="381"/>
      <c r="V24" s="381" t="s">
        <v>2166</v>
      </c>
      <c r="W24" s="381" t="s">
        <v>2166</v>
      </c>
      <c r="X24" s="381">
        <v>1</v>
      </c>
      <c r="Y24" s="326" t="s">
        <v>2166</v>
      </c>
      <c r="Z24" s="328" t="s">
        <v>2166</v>
      </c>
      <c r="AA24" s="373"/>
      <c r="AB24" s="326" t="s">
        <v>6115</v>
      </c>
      <c r="AC24" s="326" t="s">
        <v>2166</v>
      </c>
      <c r="AD24" s="368"/>
      <c r="AE24" s="400" t="s">
        <v>6321</v>
      </c>
      <c r="AF24" s="326"/>
      <c r="AG24" s="368"/>
      <c r="AH24" s="368"/>
      <c r="AI24" s="373"/>
      <c r="AJ24" s="326" t="s">
        <v>7276</v>
      </c>
      <c r="AK24" s="328"/>
      <c r="AL24" s="328"/>
      <c r="AM24" s="328"/>
      <c r="AN24" s="335"/>
    </row>
    <row r="25" spans="1:40" ht="30.75" customHeight="1" x14ac:dyDescent="0.35">
      <c r="A25" s="378">
        <v>21</v>
      </c>
      <c r="B25" s="333" t="s">
        <v>94</v>
      </c>
      <c r="C25" s="332" t="s">
        <v>1024</v>
      </c>
      <c r="D25" s="371" t="s">
        <v>118</v>
      </c>
      <c r="E25" s="325">
        <v>3</v>
      </c>
      <c r="F25" s="371"/>
      <c r="G25" s="325"/>
      <c r="H25" s="371"/>
      <c r="I25" s="325">
        <v>4</v>
      </c>
      <c r="J25" s="325"/>
      <c r="K25" s="325">
        <v>4</v>
      </c>
      <c r="L25" s="372">
        <v>1</v>
      </c>
      <c r="M25" s="373" t="s">
        <v>5523</v>
      </c>
      <c r="N25" s="398">
        <v>190</v>
      </c>
      <c r="O25" s="398">
        <v>256</v>
      </c>
      <c r="P25" s="398">
        <v>446</v>
      </c>
      <c r="Q25" s="398"/>
      <c r="R25" s="398"/>
      <c r="S25" s="434">
        <f t="shared" si="0"/>
        <v>446</v>
      </c>
      <c r="T25" s="398"/>
      <c r="U25" s="381"/>
      <c r="V25" s="381" t="s">
        <v>2166</v>
      </c>
      <c r="W25" s="381" t="s">
        <v>2166</v>
      </c>
      <c r="X25" s="381">
        <v>1</v>
      </c>
      <c r="Y25" s="326"/>
      <c r="Z25" s="328"/>
      <c r="AA25" s="373" t="s">
        <v>6111</v>
      </c>
      <c r="AB25" s="326"/>
      <c r="AC25" s="326" t="s">
        <v>2166</v>
      </c>
      <c r="AD25" s="368"/>
      <c r="AE25" s="400" t="s">
        <v>6321</v>
      </c>
      <c r="AF25" s="326"/>
      <c r="AG25" s="368"/>
      <c r="AH25" s="368"/>
      <c r="AI25" s="373"/>
      <c r="AJ25" s="326" t="s">
        <v>7276</v>
      </c>
      <c r="AK25" s="328"/>
      <c r="AL25" s="328"/>
      <c r="AM25" s="328"/>
      <c r="AN25" s="335"/>
    </row>
    <row r="26" spans="1:40" ht="30.75" customHeight="1" x14ac:dyDescent="0.35">
      <c r="A26" s="378">
        <v>22</v>
      </c>
      <c r="B26" s="333" t="s">
        <v>94</v>
      </c>
      <c r="C26" s="332" t="s">
        <v>136</v>
      </c>
      <c r="D26" s="371" t="s">
        <v>133</v>
      </c>
      <c r="E26" s="325">
        <v>4</v>
      </c>
      <c r="F26" s="371"/>
      <c r="G26" s="325"/>
      <c r="H26" s="371"/>
      <c r="I26" s="325">
        <v>5</v>
      </c>
      <c r="J26" s="325"/>
      <c r="K26" s="325">
        <v>5</v>
      </c>
      <c r="L26" s="372">
        <v>1</v>
      </c>
      <c r="M26" s="373" t="s">
        <v>5518</v>
      </c>
      <c r="N26" s="398">
        <v>160</v>
      </c>
      <c r="O26" s="398">
        <v>240</v>
      </c>
      <c r="P26" s="398">
        <v>400</v>
      </c>
      <c r="Q26" s="398"/>
      <c r="R26" s="398"/>
      <c r="S26" s="434">
        <f t="shared" si="0"/>
        <v>400</v>
      </c>
      <c r="T26" s="398"/>
      <c r="U26" s="381"/>
      <c r="V26" s="381" t="s">
        <v>2166</v>
      </c>
      <c r="W26" s="381" t="s">
        <v>2166</v>
      </c>
      <c r="X26" s="381">
        <v>1</v>
      </c>
      <c r="Y26" s="326" t="s">
        <v>2166</v>
      </c>
      <c r="Z26" s="328" t="s">
        <v>2166</v>
      </c>
      <c r="AA26" s="373"/>
      <c r="AB26" s="326" t="s">
        <v>6120</v>
      </c>
      <c r="AC26" s="326" t="s">
        <v>2166</v>
      </c>
      <c r="AD26" s="368"/>
      <c r="AE26" s="400" t="s">
        <v>6325</v>
      </c>
      <c r="AF26" s="326"/>
      <c r="AG26" s="368"/>
      <c r="AH26" s="368"/>
      <c r="AI26" s="373"/>
      <c r="AJ26" s="326" t="s">
        <v>7276</v>
      </c>
      <c r="AK26" s="328"/>
      <c r="AL26" s="328"/>
      <c r="AM26" s="328"/>
      <c r="AN26" s="335"/>
    </row>
    <row r="27" spans="1:40" ht="30.75" customHeight="1" x14ac:dyDescent="0.35">
      <c r="A27" s="378">
        <v>23</v>
      </c>
      <c r="B27" s="333" t="s">
        <v>94</v>
      </c>
      <c r="C27" s="332" t="s">
        <v>1952</v>
      </c>
      <c r="D27" s="371" t="s">
        <v>1640</v>
      </c>
      <c r="E27" s="325">
        <v>4</v>
      </c>
      <c r="F27" s="371"/>
      <c r="G27" s="325"/>
      <c r="H27" s="371"/>
      <c r="I27" s="325">
        <v>3</v>
      </c>
      <c r="J27" s="325"/>
      <c r="K27" s="325">
        <v>3</v>
      </c>
      <c r="L27" s="372">
        <v>1</v>
      </c>
      <c r="M27" s="373" t="s">
        <v>5523</v>
      </c>
      <c r="N27" s="398">
        <v>90</v>
      </c>
      <c r="O27" s="398">
        <v>210</v>
      </c>
      <c r="P27" s="398">
        <v>300</v>
      </c>
      <c r="Q27" s="398"/>
      <c r="R27" s="398"/>
      <c r="S27" s="434">
        <f t="shared" si="0"/>
        <v>300</v>
      </c>
      <c r="T27" s="398"/>
      <c r="U27" s="381"/>
      <c r="V27" s="381" t="s">
        <v>2166</v>
      </c>
      <c r="W27" s="381" t="s">
        <v>2166</v>
      </c>
      <c r="X27" s="381">
        <v>1</v>
      </c>
      <c r="Y27" s="326" t="s">
        <v>2166</v>
      </c>
      <c r="Z27" s="328" t="s">
        <v>2166</v>
      </c>
      <c r="AA27" s="373"/>
      <c r="AB27" s="326"/>
      <c r="AC27" s="326" t="s">
        <v>2166</v>
      </c>
      <c r="AD27" s="368"/>
      <c r="AE27" s="400" t="s">
        <v>6321</v>
      </c>
      <c r="AF27" s="326"/>
      <c r="AG27" s="368"/>
      <c r="AH27" s="368"/>
      <c r="AI27" s="373"/>
      <c r="AJ27" s="326" t="s">
        <v>7276</v>
      </c>
      <c r="AK27" s="328"/>
      <c r="AL27" s="328"/>
      <c r="AM27" s="328"/>
      <c r="AN27" s="335"/>
    </row>
    <row r="28" spans="1:40" ht="30.75" customHeight="1" x14ac:dyDescent="0.35">
      <c r="A28" s="378">
        <v>24</v>
      </c>
      <c r="B28" s="333" t="s">
        <v>94</v>
      </c>
      <c r="C28" s="332" t="s">
        <v>211</v>
      </c>
      <c r="D28" s="371" t="s">
        <v>4490</v>
      </c>
      <c r="E28" s="325">
        <v>4</v>
      </c>
      <c r="F28" s="371"/>
      <c r="G28" s="325"/>
      <c r="H28" s="371"/>
      <c r="I28" s="325">
        <v>6</v>
      </c>
      <c r="J28" s="325"/>
      <c r="K28" s="325">
        <v>6</v>
      </c>
      <c r="L28" s="372">
        <v>1</v>
      </c>
      <c r="M28" s="373" t="s">
        <v>4975</v>
      </c>
      <c r="N28" s="381">
        <v>250</v>
      </c>
      <c r="O28" s="381">
        <v>150</v>
      </c>
      <c r="P28" s="381">
        <v>400</v>
      </c>
      <c r="Q28" s="381"/>
      <c r="R28" s="381"/>
      <c r="S28" s="434">
        <f t="shared" si="0"/>
        <v>400</v>
      </c>
      <c r="T28" s="381"/>
      <c r="U28" s="381"/>
      <c r="V28" s="381" t="s">
        <v>2166</v>
      </c>
      <c r="W28" s="381" t="s">
        <v>2166</v>
      </c>
      <c r="X28" s="381">
        <v>2</v>
      </c>
      <c r="Y28" s="326"/>
      <c r="Z28" s="328"/>
      <c r="AA28" s="373" t="s">
        <v>6111</v>
      </c>
      <c r="AB28" s="326"/>
      <c r="AC28" s="326" t="s">
        <v>2166</v>
      </c>
      <c r="AD28" s="368"/>
      <c r="AE28" s="400" t="s">
        <v>6321</v>
      </c>
      <c r="AF28" s="326"/>
      <c r="AG28" s="368"/>
      <c r="AH28" s="368"/>
      <c r="AI28" s="373"/>
      <c r="AJ28" s="326" t="s">
        <v>7276</v>
      </c>
      <c r="AK28" s="328"/>
      <c r="AL28" s="328"/>
      <c r="AM28" s="328"/>
      <c r="AN28" s="335"/>
    </row>
    <row r="29" spans="1:40" ht="30.75" customHeight="1" x14ac:dyDescent="0.35">
      <c r="A29" s="378">
        <v>25</v>
      </c>
      <c r="B29" s="374" t="s">
        <v>1506</v>
      </c>
      <c r="C29" s="332" t="s">
        <v>5689</v>
      </c>
      <c r="D29" s="371" t="s">
        <v>5690</v>
      </c>
      <c r="E29" s="325">
        <v>4</v>
      </c>
      <c r="F29" s="371"/>
      <c r="G29" s="325"/>
      <c r="H29" s="371"/>
      <c r="I29" s="325">
        <v>4</v>
      </c>
      <c r="J29" s="325"/>
      <c r="K29" s="325">
        <v>4</v>
      </c>
      <c r="L29" s="372">
        <v>1</v>
      </c>
      <c r="M29" s="373" t="s">
        <v>5705</v>
      </c>
      <c r="N29" s="381">
        <v>52</v>
      </c>
      <c r="O29" s="381">
        <v>174</v>
      </c>
      <c r="P29" s="381">
        <v>226</v>
      </c>
      <c r="Q29" s="381"/>
      <c r="R29" s="381"/>
      <c r="S29" s="434">
        <f t="shared" si="0"/>
        <v>226</v>
      </c>
      <c r="T29" s="381"/>
      <c r="U29" s="381"/>
      <c r="V29" s="381" t="s">
        <v>2166</v>
      </c>
      <c r="W29" s="381" t="s">
        <v>2166</v>
      </c>
      <c r="X29" s="381">
        <v>2</v>
      </c>
      <c r="Y29" s="373" t="s">
        <v>6937</v>
      </c>
      <c r="Z29" s="328" t="s">
        <v>6937</v>
      </c>
      <c r="AA29" s="373"/>
      <c r="AB29" s="326"/>
      <c r="AC29" s="326" t="s">
        <v>2165</v>
      </c>
      <c r="AD29" s="368"/>
      <c r="AE29" s="400" t="s">
        <v>6318</v>
      </c>
      <c r="AF29" s="326"/>
      <c r="AG29" s="368"/>
      <c r="AH29" s="368"/>
      <c r="AI29" s="373"/>
      <c r="AJ29" s="326" t="s">
        <v>7276</v>
      </c>
      <c r="AK29" s="328"/>
      <c r="AL29" s="328"/>
      <c r="AM29" s="328"/>
      <c r="AN29" s="335"/>
    </row>
    <row r="30" spans="1:40" ht="30.75" customHeight="1" x14ac:dyDescent="0.35">
      <c r="A30" s="378">
        <v>26</v>
      </c>
      <c r="B30" s="374" t="s">
        <v>5718</v>
      </c>
      <c r="C30" s="332" t="s">
        <v>5993</v>
      </c>
      <c r="D30" s="371" t="s">
        <v>5994</v>
      </c>
      <c r="E30" s="325">
        <v>4</v>
      </c>
      <c r="F30" s="371"/>
      <c r="G30" s="325"/>
      <c r="H30" s="371"/>
      <c r="I30" s="325">
        <v>2</v>
      </c>
      <c r="J30" s="325"/>
      <c r="K30" s="325">
        <v>2</v>
      </c>
      <c r="L30" s="372">
        <v>1</v>
      </c>
      <c r="M30" s="388" t="s">
        <v>5995</v>
      </c>
      <c r="N30" s="398">
        <v>53</v>
      </c>
      <c r="O30" s="398">
        <v>47</v>
      </c>
      <c r="P30" s="398">
        <v>100</v>
      </c>
      <c r="Q30" s="398"/>
      <c r="R30" s="398"/>
      <c r="S30" s="434">
        <f t="shared" si="0"/>
        <v>100</v>
      </c>
      <c r="T30" s="398"/>
      <c r="U30" s="381"/>
      <c r="V30" s="381" t="s">
        <v>2166</v>
      </c>
      <c r="W30" s="381" t="s">
        <v>2166</v>
      </c>
      <c r="X30" s="381">
        <v>3</v>
      </c>
      <c r="Y30" s="326"/>
      <c r="Z30" s="328" t="s">
        <v>6862</v>
      </c>
      <c r="AA30" s="373" t="s">
        <v>6863</v>
      </c>
      <c r="AB30" s="326"/>
      <c r="AC30" s="326" t="s">
        <v>2165</v>
      </c>
      <c r="AD30" s="368">
        <v>42908</v>
      </c>
      <c r="AE30" s="400" t="s">
        <v>6618</v>
      </c>
      <c r="AF30" s="326"/>
      <c r="AG30" s="368"/>
      <c r="AH30" s="368"/>
      <c r="AI30" s="373"/>
      <c r="AJ30" s="326" t="s">
        <v>7276</v>
      </c>
      <c r="AK30" s="328"/>
      <c r="AL30" s="328"/>
      <c r="AM30" s="328"/>
      <c r="AN30" s="335"/>
    </row>
    <row r="31" spans="1:40" ht="30.75" customHeight="1" x14ac:dyDescent="0.35">
      <c r="A31" s="378">
        <v>27</v>
      </c>
      <c r="B31" s="333" t="s">
        <v>353</v>
      </c>
      <c r="C31" s="332" t="s">
        <v>1814</v>
      </c>
      <c r="D31" s="371" t="s">
        <v>4554</v>
      </c>
      <c r="E31" s="325">
        <v>3</v>
      </c>
      <c r="F31" s="371"/>
      <c r="G31" s="325"/>
      <c r="H31" s="371"/>
      <c r="I31" s="325">
        <v>4</v>
      </c>
      <c r="J31" s="325"/>
      <c r="K31" s="325">
        <v>4</v>
      </c>
      <c r="L31" s="372">
        <v>1</v>
      </c>
      <c r="M31" s="373" t="s">
        <v>4997</v>
      </c>
      <c r="N31" s="398">
        <v>150</v>
      </c>
      <c r="O31" s="398">
        <v>350</v>
      </c>
      <c r="P31" s="398">
        <v>500</v>
      </c>
      <c r="Q31" s="398"/>
      <c r="R31" s="398"/>
      <c r="S31" s="434">
        <f t="shared" si="0"/>
        <v>500</v>
      </c>
      <c r="T31" s="398"/>
      <c r="U31" s="381"/>
      <c r="V31" s="381" t="s">
        <v>2166</v>
      </c>
      <c r="W31" s="381" t="s">
        <v>2166</v>
      </c>
      <c r="X31" s="381">
        <v>1</v>
      </c>
      <c r="Y31" s="326" t="s">
        <v>2166</v>
      </c>
      <c r="Z31" s="328" t="s">
        <v>2166</v>
      </c>
      <c r="AA31" s="373"/>
      <c r="AB31" s="326"/>
      <c r="AC31" s="326" t="s">
        <v>2166</v>
      </c>
      <c r="AD31" s="368"/>
      <c r="AE31" s="400" t="s">
        <v>6319</v>
      </c>
      <c r="AF31" s="326"/>
      <c r="AG31" s="368"/>
      <c r="AH31" s="368"/>
      <c r="AI31" s="373"/>
      <c r="AJ31" s="326" t="s">
        <v>7276</v>
      </c>
      <c r="AK31" s="328"/>
      <c r="AL31" s="328"/>
      <c r="AM31" s="328"/>
      <c r="AN31" s="335"/>
    </row>
    <row r="32" spans="1:40" ht="30.75" customHeight="1" x14ac:dyDescent="0.35">
      <c r="A32" s="378">
        <v>28</v>
      </c>
      <c r="B32" s="333" t="s">
        <v>362</v>
      </c>
      <c r="C32" s="332" t="s">
        <v>2168</v>
      </c>
      <c r="D32" s="371" t="s">
        <v>4595</v>
      </c>
      <c r="E32" s="325">
        <v>4</v>
      </c>
      <c r="F32" s="371"/>
      <c r="G32" s="325"/>
      <c r="H32" s="371"/>
      <c r="I32" s="325">
        <v>5</v>
      </c>
      <c r="J32" s="325"/>
      <c r="K32" s="325">
        <v>5</v>
      </c>
      <c r="L32" s="372">
        <v>1</v>
      </c>
      <c r="M32" s="373" t="s">
        <v>5499</v>
      </c>
      <c r="N32" s="398">
        <v>90</v>
      </c>
      <c r="O32" s="398">
        <v>310</v>
      </c>
      <c r="P32" s="398">
        <v>400</v>
      </c>
      <c r="Q32" s="398"/>
      <c r="R32" s="398"/>
      <c r="S32" s="434">
        <f t="shared" si="0"/>
        <v>400</v>
      </c>
      <c r="T32" s="398"/>
      <c r="U32" s="381"/>
      <c r="V32" s="381" t="s">
        <v>2166</v>
      </c>
      <c r="W32" s="381" t="s">
        <v>2166</v>
      </c>
      <c r="X32" s="381">
        <v>1</v>
      </c>
      <c r="Y32" s="326" t="s">
        <v>2166</v>
      </c>
      <c r="Z32" s="328" t="s">
        <v>2166</v>
      </c>
      <c r="AA32" s="373"/>
      <c r="AB32" s="326"/>
      <c r="AC32" s="326" t="s">
        <v>2166</v>
      </c>
      <c r="AD32" s="368"/>
      <c r="AE32" s="400" t="s">
        <v>6319</v>
      </c>
      <c r="AF32" s="326"/>
      <c r="AG32" s="368"/>
      <c r="AH32" s="368"/>
      <c r="AI32" s="373"/>
      <c r="AJ32" s="326" t="s">
        <v>7276</v>
      </c>
      <c r="AK32" s="328"/>
      <c r="AL32" s="328"/>
      <c r="AM32" s="328"/>
      <c r="AN32" s="335"/>
    </row>
    <row r="33" spans="1:40" ht="30.75" customHeight="1" x14ac:dyDescent="0.35">
      <c r="A33" s="378">
        <v>29</v>
      </c>
      <c r="B33" s="333" t="s">
        <v>5712</v>
      </c>
      <c r="C33" s="332" t="s">
        <v>542</v>
      </c>
      <c r="D33" s="371" t="s">
        <v>1234</v>
      </c>
      <c r="E33" s="325">
        <v>4</v>
      </c>
      <c r="F33" s="371"/>
      <c r="G33" s="325"/>
      <c r="H33" s="371"/>
      <c r="I33" s="325">
        <v>4</v>
      </c>
      <c r="J33" s="325"/>
      <c r="K33" s="325">
        <v>4</v>
      </c>
      <c r="L33" s="372">
        <v>1</v>
      </c>
      <c r="M33" s="373" t="s">
        <v>4940</v>
      </c>
      <c r="N33" s="367">
        <v>180</v>
      </c>
      <c r="O33" s="367">
        <v>180</v>
      </c>
      <c r="P33" s="367">
        <v>360</v>
      </c>
      <c r="Q33" s="398"/>
      <c r="R33" s="398"/>
      <c r="S33" s="434">
        <f t="shared" si="0"/>
        <v>360</v>
      </c>
      <c r="T33" s="398"/>
      <c r="U33" s="381"/>
      <c r="V33" s="381" t="s">
        <v>2166</v>
      </c>
      <c r="W33" s="381" t="s">
        <v>2166</v>
      </c>
      <c r="X33" s="381">
        <v>1</v>
      </c>
      <c r="Y33" s="326" t="s">
        <v>2166</v>
      </c>
      <c r="Z33" s="328" t="s">
        <v>2166</v>
      </c>
      <c r="AA33" s="373"/>
      <c r="AB33" s="326"/>
      <c r="AC33" s="326" t="s">
        <v>2166</v>
      </c>
      <c r="AD33" s="368"/>
      <c r="AE33" s="400" t="s">
        <v>6320</v>
      </c>
      <c r="AF33" s="326"/>
      <c r="AG33" s="368"/>
      <c r="AH33" s="368"/>
      <c r="AI33" s="373"/>
      <c r="AJ33" s="326" t="s">
        <v>7276</v>
      </c>
      <c r="AK33" s="328"/>
      <c r="AL33" s="328"/>
      <c r="AM33" s="328"/>
      <c r="AN33" s="335"/>
    </row>
    <row r="34" spans="1:40" ht="30.75" customHeight="1" x14ac:dyDescent="0.35">
      <c r="A34" s="378">
        <v>30</v>
      </c>
      <c r="B34" s="333" t="s">
        <v>5712</v>
      </c>
      <c r="C34" s="332" t="s">
        <v>3385</v>
      </c>
      <c r="D34" s="371" t="s">
        <v>395</v>
      </c>
      <c r="E34" s="325">
        <v>4</v>
      </c>
      <c r="F34" s="371"/>
      <c r="G34" s="325"/>
      <c r="H34" s="371"/>
      <c r="I34" s="325">
        <v>3</v>
      </c>
      <c r="J34" s="325"/>
      <c r="K34" s="325">
        <v>3</v>
      </c>
      <c r="L34" s="372">
        <v>1</v>
      </c>
      <c r="M34" s="373" t="s">
        <v>5536</v>
      </c>
      <c r="N34" s="367">
        <v>80</v>
      </c>
      <c r="O34" s="367">
        <v>120</v>
      </c>
      <c r="P34" s="367">
        <v>200</v>
      </c>
      <c r="Q34" s="398"/>
      <c r="R34" s="398"/>
      <c r="S34" s="434">
        <f t="shared" si="0"/>
        <v>200</v>
      </c>
      <c r="T34" s="398"/>
      <c r="U34" s="381"/>
      <c r="V34" s="381" t="s">
        <v>2166</v>
      </c>
      <c r="W34" s="381" t="s">
        <v>2166</v>
      </c>
      <c r="X34" s="381">
        <v>1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6320</v>
      </c>
      <c r="AF34" s="326"/>
      <c r="AG34" s="368"/>
      <c r="AH34" s="368"/>
      <c r="AI34" s="373"/>
      <c r="AJ34" s="326" t="s">
        <v>7276</v>
      </c>
      <c r="AK34" s="328"/>
      <c r="AL34" s="328"/>
      <c r="AM34" s="328"/>
      <c r="AN34" s="335"/>
    </row>
    <row r="35" spans="1:40" ht="30.75" customHeight="1" x14ac:dyDescent="0.35">
      <c r="A35" s="378">
        <v>31</v>
      </c>
      <c r="B35" s="333" t="s">
        <v>5712</v>
      </c>
      <c r="C35" s="332" t="s">
        <v>6258</v>
      </c>
      <c r="D35" s="371" t="s">
        <v>409</v>
      </c>
      <c r="E35" s="325">
        <v>4</v>
      </c>
      <c r="F35" s="371"/>
      <c r="G35" s="325"/>
      <c r="H35" s="371"/>
      <c r="I35" s="325">
        <v>4</v>
      </c>
      <c r="J35" s="325"/>
      <c r="K35" s="325">
        <v>4</v>
      </c>
      <c r="L35" s="372">
        <v>1</v>
      </c>
      <c r="M35" s="373" t="s">
        <v>5751</v>
      </c>
      <c r="N35" s="367">
        <v>120</v>
      </c>
      <c r="O35" s="367">
        <v>180</v>
      </c>
      <c r="P35" s="367">
        <v>300</v>
      </c>
      <c r="Q35" s="398"/>
      <c r="R35" s="398"/>
      <c r="S35" s="434">
        <f t="shared" si="0"/>
        <v>300</v>
      </c>
      <c r="T35" s="398"/>
      <c r="U35" s="381"/>
      <c r="V35" s="381" t="s">
        <v>2166</v>
      </c>
      <c r="W35" s="381" t="s">
        <v>2166</v>
      </c>
      <c r="X35" s="381">
        <v>1</v>
      </c>
      <c r="Y35" s="326" t="s">
        <v>2166</v>
      </c>
      <c r="Z35" s="328" t="s">
        <v>2166</v>
      </c>
      <c r="AA35" s="373"/>
      <c r="AB35" s="326" t="s">
        <v>6144</v>
      </c>
      <c r="AC35" s="326" t="s">
        <v>2166</v>
      </c>
      <c r="AD35" s="368"/>
      <c r="AE35" s="400" t="s">
        <v>6321</v>
      </c>
      <c r="AF35" s="326"/>
      <c r="AG35" s="368"/>
      <c r="AH35" s="368"/>
      <c r="AI35" s="373"/>
      <c r="AJ35" s="326" t="s">
        <v>7276</v>
      </c>
      <c r="AK35" s="328"/>
      <c r="AL35" s="328"/>
      <c r="AM35" s="328"/>
      <c r="AN35" s="335"/>
    </row>
    <row r="36" spans="1:40" ht="30.75" customHeight="1" x14ac:dyDescent="0.35">
      <c r="A36" s="378">
        <v>32</v>
      </c>
      <c r="B36" s="333" t="s">
        <v>5712</v>
      </c>
      <c r="C36" s="332" t="s">
        <v>6260</v>
      </c>
      <c r="D36" s="371" t="s">
        <v>1235</v>
      </c>
      <c r="E36" s="325">
        <v>4</v>
      </c>
      <c r="F36" s="371"/>
      <c r="G36" s="325"/>
      <c r="H36" s="371"/>
      <c r="I36" s="325">
        <v>4</v>
      </c>
      <c r="J36" s="325"/>
      <c r="K36" s="325">
        <v>4</v>
      </c>
      <c r="L36" s="372">
        <v>1</v>
      </c>
      <c r="M36" s="373" t="s">
        <v>4909</v>
      </c>
      <c r="N36" s="398">
        <v>180</v>
      </c>
      <c r="O36" s="398">
        <v>180</v>
      </c>
      <c r="P36" s="398">
        <v>360</v>
      </c>
      <c r="Q36" s="398"/>
      <c r="R36" s="398"/>
      <c r="S36" s="434">
        <f t="shared" si="0"/>
        <v>360</v>
      </c>
      <c r="T36" s="398"/>
      <c r="U36" s="381"/>
      <c r="V36" s="381" t="s">
        <v>2166</v>
      </c>
      <c r="W36" s="381" t="s">
        <v>2166</v>
      </c>
      <c r="X36" s="381">
        <v>1</v>
      </c>
      <c r="Y36" s="326" t="s">
        <v>2166</v>
      </c>
      <c r="Z36" s="328" t="s">
        <v>2166</v>
      </c>
      <c r="AA36" s="373"/>
      <c r="AB36" s="326" t="s">
        <v>6145</v>
      </c>
      <c r="AC36" s="326" t="s">
        <v>2166</v>
      </c>
      <c r="AD36" s="368"/>
      <c r="AE36" s="400" t="s">
        <v>6320</v>
      </c>
      <c r="AF36" s="326"/>
      <c r="AG36" s="368"/>
      <c r="AH36" s="368"/>
      <c r="AI36" s="373"/>
      <c r="AJ36" s="326" t="s">
        <v>7276</v>
      </c>
      <c r="AK36" s="328"/>
      <c r="AL36" s="328"/>
      <c r="AM36" s="328"/>
      <c r="AN36" s="335"/>
    </row>
    <row r="37" spans="1:40" ht="30.75" customHeight="1" x14ac:dyDescent="0.35">
      <c r="A37" s="378">
        <v>33</v>
      </c>
      <c r="B37" s="333" t="s">
        <v>5712</v>
      </c>
      <c r="C37" s="332" t="s">
        <v>6261</v>
      </c>
      <c r="D37" s="371" t="s">
        <v>427</v>
      </c>
      <c r="E37" s="325">
        <v>4</v>
      </c>
      <c r="F37" s="371"/>
      <c r="G37" s="325"/>
      <c r="H37" s="371"/>
      <c r="I37" s="325">
        <v>6</v>
      </c>
      <c r="J37" s="325"/>
      <c r="K37" s="325">
        <v>6</v>
      </c>
      <c r="L37" s="372">
        <v>1</v>
      </c>
      <c r="M37" s="373" t="s">
        <v>6476</v>
      </c>
      <c r="N37" s="398">
        <v>180</v>
      </c>
      <c r="O37" s="398">
        <v>180</v>
      </c>
      <c r="P37" s="398">
        <v>360</v>
      </c>
      <c r="Q37" s="398"/>
      <c r="R37" s="398"/>
      <c r="S37" s="434">
        <f t="shared" si="0"/>
        <v>360</v>
      </c>
      <c r="T37" s="398"/>
      <c r="U37" s="381"/>
      <c r="V37" s="381" t="s">
        <v>2166</v>
      </c>
      <c r="W37" s="381" t="s">
        <v>2166</v>
      </c>
      <c r="X37" s="381">
        <v>1</v>
      </c>
      <c r="Y37" s="326" t="s">
        <v>2166</v>
      </c>
      <c r="Z37" s="328" t="s">
        <v>2166</v>
      </c>
      <c r="AA37" s="373"/>
      <c r="AB37" s="326"/>
      <c r="AC37" s="326" t="s">
        <v>2166</v>
      </c>
      <c r="AD37" s="368"/>
      <c r="AE37" s="400" t="s">
        <v>6321</v>
      </c>
      <c r="AF37" s="326"/>
      <c r="AG37" s="368"/>
      <c r="AH37" s="368"/>
      <c r="AI37" s="373"/>
      <c r="AJ37" s="326" t="s">
        <v>7276</v>
      </c>
      <c r="AK37" s="328"/>
      <c r="AL37" s="328"/>
      <c r="AM37" s="328"/>
      <c r="AN37" s="335"/>
    </row>
    <row r="38" spans="1:40" ht="30.75" customHeight="1" x14ac:dyDescent="0.35">
      <c r="A38" s="378">
        <v>34</v>
      </c>
      <c r="B38" s="333" t="s">
        <v>5712</v>
      </c>
      <c r="C38" s="332" t="s">
        <v>555</v>
      </c>
      <c r="D38" s="371" t="s">
        <v>1533</v>
      </c>
      <c r="E38" s="325">
        <v>4</v>
      </c>
      <c r="F38" s="371"/>
      <c r="G38" s="325"/>
      <c r="H38" s="371"/>
      <c r="I38" s="325">
        <v>3</v>
      </c>
      <c r="J38" s="325"/>
      <c r="K38" s="325">
        <v>3</v>
      </c>
      <c r="L38" s="372">
        <v>1</v>
      </c>
      <c r="M38" s="373" t="s">
        <v>4940</v>
      </c>
      <c r="N38" s="367">
        <v>180</v>
      </c>
      <c r="O38" s="367">
        <v>180</v>
      </c>
      <c r="P38" s="367">
        <v>360</v>
      </c>
      <c r="Q38" s="398"/>
      <c r="R38" s="398"/>
      <c r="S38" s="434">
        <f t="shared" si="0"/>
        <v>360</v>
      </c>
      <c r="T38" s="398"/>
      <c r="U38" s="381"/>
      <c r="V38" s="381" t="s">
        <v>2166</v>
      </c>
      <c r="W38" s="381" t="s">
        <v>2166</v>
      </c>
      <c r="X38" s="381">
        <v>1</v>
      </c>
      <c r="Y38" s="326" t="s">
        <v>2166</v>
      </c>
      <c r="Z38" s="328" t="s">
        <v>2166</v>
      </c>
      <c r="AA38" s="373"/>
      <c r="AB38" s="326"/>
      <c r="AC38" s="326" t="s">
        <v>2166</v>
      </c>
      <c r="AD38" s="368"/>
      <c r="AE38" s="400" t="s">
        <v>6320</v>
      </c>
      <c r="AF38" s="326"/>
      <c r="AG38" s="368"/>
      <c r="AH38" s="368"/>
      <c r="AI38" s="373"/>
      <c r="AJ38" s="326" t="s">
        <v>7276</v>
      </c>
      <c r="AK38" s="328"/>
      <c r="AL38" s="328"/>
      <c r="AM38" s="328"/>
      <c r="AN38" s="335"/>
    </row>
    <row r="39" spans="1:40" ht="30.75" customHeight="1" x14ac:dyDescent="0.35">
      <c r="A39" s="378">
        <v>35</v>
      </c>
      <c r="B39" s="333" t="s">
        <v>5712</v>
      </c>
      <c r="C39" s="332" t="s">
        <v>3338</v>
      </c>
      <c r="D39" s="371" t="s">
        <v>1153</v>
      </c>
      <c r="E39" s="325">
        <v>4</v>
      </c>
      <c r="F39" s="371"/>
      <c r="G39" s="325"/>
      <c r="H39" s="371"/>
      <c r="I39" s="325">
        <v>4</v>
      </c>
      <c r="J39" s="325"/>
      <c r="K39" s="325">
        <v>4</v>
      </c>
      <c r="L39" s="372">
        <v>1</v>
      </c>
      <c r="M39" s="373" t="s">
        <v>4940</v>
      </c>
      <c r="N39" s="398">
        <v>180</v>
      </c>
      <c r="O39" s="398">
        <v>180</v>
      </c>
      <c r="P39" s="398">
        <v>360</v>
      </c>
      <c r="Q39" s="398"/>
      <c r="R39" s="398"/>
      <c r="S39" s="434">
        <f t="shared" si="0"/>
        <v>360</v>
      </c>
      <c r="T39" s="398"/>
      <c r="U39" s="381"/>
      <c r="V39" s="381" t="s">
        <v>2166</v>
      </c>
      <c r="W39" s="381" t="s">
        <v>2166</v>
      </c>
      <c r="X39" s="381">
        <v>1</v>
      </c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6320</v>
      </c>
      <c r="AF39" s="326"/>
      <c r="AG39" s="368"/>
      <c r="AH39" s="368"/>
      <c r="AI39" s="373"/>
      <c r="AJ39" s="326" t="s">
        <v>7276</v>
      </c>
      <c r="AK39" s="328"/>
      <c r="AL39" s="328"/>
      <c r="AM39" s="328"/>
      <c r="AN39" s="335"/>
    </row>
    <row r="40" spans="1:40" ht="30.75" customHeight="1" x14ac:dyDescent="0.35">
      <c r="A40" s="378">
        <v>36</v>
      </c>
      <c r="B40" s="333" t="s">
        <v>5712</v>
      </c>
      <c r="C40" s="332" t="s">
        <v>529</v>
      </c>
      <c r="D40" s="371" t="s">
        <v>1220</v>
      </c>
      <c r="E40" s="325">
        <v>4</v>
      </c>
      <c r="F40" s="371"/>
      <c r="G40" s="325"/>
      <c r="H40" s="371"/>
      <c r="I40" s="325">
        <v>4</v>
      </c>
      <c r="J40" s="325"/>
      <c r="K40" s="325">
        <v>4</v>
      </c>
      <c r="L40" s="372">
        <v>1</v>
      </c>
      <c r="M40" s="373" t="s">
        <v>5431</v>
      </c>
      <c r="N40" s="398">
        <v>200</v>
      </c>
      <c r="O40" s="398">
        <v>200</v>
      </c>
      <c r="P40" s="398">
        <v>400</v>
      </c>
      <c r="Q40" s="398"/>
      <c r="R40" s="398"/>
      <c r="S40" s="434">
        <f t="shared" si="0"/>
        <v>400</v>
      </c>
      <c r="T40" s="398"/>
      <c r="U40" s="381"/>
      <c r="V40" s="381" t="s">
        <v>2166</v>
      </c>
      <c r="W40" s="381" t="s">
        <v>2166</v>
      </c>
      <c r="X40" s="381">
        <v>1</v>
      </c>
      <c r="Y40" s="326" t="s">
        <v>2166</v>
      </c>
      <c r="Z40" s="328" t="s">
        <v>2166</v>
      </c>
      <c r="AA40" s="373"/>
      <c r="AB40" s="326"/>
      <c r="AC40" s="326" t="s">
        <v>2166</v>
      </c>
      <c r="AD40" s="368"/>
      <c r="AE40" s="400" t="s">
        <v>6320</v>
      </c>
      <c r="AF40" s="326"/>
      <c r="AG40" s="368"/>
      <c r="AH40" s="368"/>
      <c r="AI40" s="373"/>
      <c r="AJ40" s="326" t="s">
        <v>7276</v>
      </c>
      <c r="AK40" s="328"/>
      <c r="AL40" s="328"/>
      <c r="AM40" s="328"/>
      <c r="AN40" s="335"/>
    </row>
    <row r="41" spans="1:40" ht="30.75" customHeight="1" x14ac:dyDescent="0.35">
      <c r="A41" s="378">
        <v>37</v>
      </c>
      <c r="B41" s="333" t="s">
        <v>2782</v>
      </c>
      <c r="C41" s="332" t="s">
        <v>3691</v>
      </c>
      <c r="D41" s="327" t="s">
        <v>5579</v>
      </c>
      <c r="E41" s="325">
        <v>4</v>
      </c>
      <c r="F41" s="327"/>
      <c r="G41" s="325"/>
      <c r="H41" s="327"/>
      <c r="I41" s="325">
        <v>5</v>
      </c>
      <c r="J41" s="325"/>
      <c r="K41" s="325">
        <v>5</v>
      </c>
      <c r="L41" s="372">
        <v>1</v>
      </c>
      <c r="M41" s="388" t="s">
        <v>5357</v>
      </c>
      <c r="N41" s="412">
        <v>87</v>
      </c>
      <c r="O41" s="412">
        <v>153</v>
      </c>
      <c r="P41" s="367">
        <v>240</v>
      </c>
      <c r="Q41" s="398"/>
      <c r="R41" s="398"/>
      <c r="S41" s="434">
        <f t="shared" si="0"/>
        <v>240</v>
      </c>
      <c r="T41" s="398"/>
      <c r="U41" s="381">
        <v>32</v>
      </c>
      <c r="V41" s="381" t="s">
        <v>2166</v>
      </c>
      <c r="W41" s="381" t="s">
        <v>2166</v>
      </c>
      <c r="X41" s="381">
        <v>3</v>
      </c>
      <c r="Y41" s="326"/>
      <c r="Z41" s="328"/>
      <c r="AA41" s="373" t="s">
        <v>6863</v>
      </c>
      <c r="AB41" s="326"/>
      <c r="AC41" s="326" t="s">
        <v>2165</v>
      </c>
      <c r="AD41" s="368"/>
      <c r="AE41" s="400" t="s">
        <v>6322</v>
      </c>
      <c r="AF41" s="326"/>
      <c r="AG41" s="368"/>
      <c r="AH41" s="368"/>
      <c r="AI41" s="373"/>
      <c r="AJ41" s="326" t="s">
        <v>7276</v>
      </c>
      <c r="AK41" s="328"/>
      <c r="AL41" s="328"/>
      <c r="AM41" s="328"/>
      <c r="AN41" s="335"/>
    </row>
    <row r="42" spans="1:40" ht="30.75" customHeight="1" x14ac:dyDescent="0.35">
      <c r="A42" s="378">
        <v>38</v>
      </c>
      <c r="B42" s="333" t="s">
        <v>2782</v>
      </c>
      <c r="C42" s="332" t="s">
        <v>2791</v>
      </c>
      <c r="D42" s="371" t="s">
        <v>3738</v>
      </c>
      <c r="E42" s="325">
        <v>4</v>
      </c>
      <c r="F42" s="371"/>
      <c r="G42" s="325"/>
      <c r="H42" s="371"/>
      <c r="I42" s="325">
        <v>5</v>
      </c>
      <c r="J42" s="325"/>
      <c r="K42" s="325">
        <v>5</v>
      </c>
      <c r="L42" s="372">
        <v>1</v>
      </c>
      <c r="M42" s="388" t="s">
        <v>5027</v>
      </c>
      <c r="N42" s="367">
        <v>90</v>
      </c>
      <c r="O42" s="367">
        <v>150</v>
      </c>
      <c r="P42" s="367">
        <v>240</v>
      </c>
      <c r="Q42" s="398"/>
      <c r="R42" s="398"/>
      <c r="S42" s="434">
        <f t="shared" si="0"/>
        <v>240</v>
      </c>
      <c r="T42" s="398"/>
      <c r="U42" s="381">
        <v>90</v>
      </c>
      <c r="V42" s="381" t="s">
        <v>2166</v>
      </c>
      <c r="W42" s="381" t="s">
        <v>2166</v>
      </c>
      <c r="X42" s="381">
        <v>1</v>
      </c>
      <c r="Y42" s="326" t="s">
        <v>2166</v>
      </c>
      <c r="Z42" s="328" t="s">
        <v>2166</v>
      </c>
      <c r="AA42" s="373"/>
      <c r="AB42" s="326"/>
      <c r="AC42" s="326" t="s">
        <v>2166</v>
      </c>
      <c r="AD42" s="368"/>
      <c r="AE42" s="400" t="s">
        <v>6322</v>
      </c>
      <c r="AF42" s="326"/>
      <c r="AG42" s="368"/>
      <c r="AH42" s="368"/>
      <c r="AI42" s="373"/>
      <c r="AJ42" s="326" t="s">
        <v>7276</v>
      </c>
      <c r="AK42" s="328"/>
      <c r="AL42" s="328"/>
      <c r="AM42" s="328"/>
      <c r="AN42" s="335"/>
    </row>
    <row r="43" spans="1:40" ht="30.75" customHeight="1" x14ac:dyDescent="0.35">
      <c r="A43" s="378">
        <v>39</v>
      </c>
      <c r="B43" s="333" t="s">
        <v>2782</v>
      </c>
      <c r="C43" s="332" t="s">
        <v>3688</v>
      </c>
      <c r="D43" s="371" t="s">
        <v>3729</v>
      </c>
      <c r="E43" s="325">
        <v>4</v>
      </c>
      <c r="F43" s="371"/>
      <c r="G43" s="325"/>
      <c r="H43" s="371"/>
      <c r="I43" s="325">
        <v>5</v>
      </c>
      <c r="J43" s="325"/>
      <c r="K43" s="325">
        <v>5</v>
      </c>
      <c r="L43" s="372">
        <v>1</v>
      </c>
      <c r="M43" s="373" t="s">
        <v>5518</v>
      </c>
      <c r="N43" s="367">
        <v>93</v>
      </c>
      <c r="O43" s="367">
        <v>147</v>
      </c>
      <c r="P43" s="367">
        <v>240</v>
      </c>
      <c r="Q43" s="398"/>
      <c r="R43" s="398"/>
      <c r="S43" s="434">
        <f t="shared" si="0"/>
        <v>240</v>
      </c>
      <c r="T43" s="398"/>
      <c r="U43" s="381">
        <v>60</v>
      </c>
      <c r="V43" s="381" t="s">
        <v>2166</v>
      </c>
      <c r="W43" s="381" t="s">
        <v>2166</v>
      </c>
      <c r="X43" s="381">
        <v>1</v>
      </c>
      <c r="Y43" s="326"/>
      <c r="Z43" s="328"/>
      <c r="AA43" s="373" t="s">
        <v>6863</v>
      </c>
      <c r="AB43" s="326"/>
      <c r="AC43" s="326" t="s">
        <v>2165</v>
      </c>
      <c r="AD43" s="368"/>
      <c r="AE43" s="400" t="s">
        <v>6322</v>
      </c>
      <c r="AF43" s="326"/>
      <c r="AG43" s="368"/>
      <c r="AH43" s="368"/>
      <c r="AI43" s="373"/>
      <c r="AJ43" s="326" t="s">
        <v>7276</v>
      </c>
      <c r="AK43" s="328"/>
      <c r="AL43" s="328"/>
      <c r="AM43" s="328"/>
      <c r="AN43" s="335"/>
    </row>
    <row r="44" spans="1:40" ht="30.75" customHeight="1" x14ac:dyDescent="0.35">
      <c r="A44" s="378">
        <v>40</v>
      </c>
      <c r="B44" s="333" t="s">
        <v>2782</v>
      </c>
      <c r="C44" s="332" t="s">
        <v>3719</v>
      </c>
      <c r="D44" s="371" t="s">
        <v>3707</v>
      </c>
      <c r="E44" s="325">
        <v>4</v>
      </c>
      <c r="F44" s="371"/>
      <c r="G44" s="325"/>
      <c r="H44" s="371"/>
      <c r="I44" s="325">
        <v>4</v>
      </c>
      <c r="J44" s="325"/>
      <c r="K44" s="325">
        <v>4</v>
      </c>
      <c r="L44" s="372">
        <v>1</v>
      </c>
      <c r="M44" s="388" t="s">
        <v>5374</v>
      </c>
      <c r="N44" s="402">
        <v>98.5</v>
      </c>
      <c r="O44" s="402">
        <v>151.5</v>
      </c>
      <c r="P44" s="367">
        <v>250</v>
      </c>
      <c r="Q44" s="398"/>
      <c r="R44" s="398"/>
      <c r="S44" s="434">
        <f t="shared" si="0"/>
        <v>250</v>
      </c>
      <c r="T44" s="381"/>
      <c r="U44" s="381">
        <v>60</v>
      </c>
      <c r="V44" s="381" t="s">
        <v>2166</v>
      </c>
      <c r="W44" s="381" t="s">
        <v>2166</v>
      </c>
      <c r="X44" s="381">
        <v>3</v>
      </c>
      <c r="Y44" s="326"/>
      <c r="Z44" s="328"/>
      <c r="AA44" s="373" t="s">
        <v>6111</v>
      </c>
      <c r="AB44" s="326"/>
      <c r="AC44" s="326" t="s">
        <v>2165</v>
      </c>
      <c r="AD44" s="368"/>
      <c r="AE44" s="400" t="s">
        <v>6322</v>
      </c>
      <c r="AF44" s="326"/>
      <c r="AG44" s="368"/>
      <c r="AH44" s="368"/>
      <c r="AI44" s="373"/>
      <c r="AJ44" s="326" t="s">
        <v>7276</v>
      </c>
      <c r="AK44" s="328"/>
      <c r="AL44" s="328"/>
      <c r="AM44" s="328"/>
      <c r="AN44" s="335"/>
    </row>
    <row r="45" spans="1:40" ht="30.75" customHeight="1" x14ac:dyDescent="0.35">
      <c r="A45" s="378">
        <v>41</v>
      </c>
      <c r="B45" s="333" t="s">
        <v>2782</v>
      </c>
      <c r="C45" s="332" t="s">
        <v>3687</v>
      </c>
      <c r="D45" s="371" t="s">
        <v>3728</v>
      </c>
      <c r="E45" s="325">
        <v>4</v>
      </c>
      <c r="F45" s="371"/>
      <c r="G45" s="325"/>
      <c r="H45" s="371"/>
      <c r="I45" s="325">
        <v>5</v>
      </c>
      <c r="J45" s="325"/>
      <c r="K45" s="325">
        <v>5</v>
      </c>
      <c r="L45" s="372">
        <v>1</v>
      </c>
      <c r="M45" s="388" t="s">
        <v>5447</v>
      </c>
      <c r="N45" s="367">
        <v>88</v>
      </c>
      <c r="O45" s="367">
        <v>152</v>
      </c>
      <c r="P45" s="367">
        <v>240</v>
      </c>
      <c r="Q45" s="398"/>
      <c r="R45" s="398"/>
      <c r="S45" s="434">
        <f t="shared" si="0"/>
        <v>240</v>
      </c>
      <c r="T45" s="398"/>
      <c r="U45" s="381">
        <v>90</v>
      </c>
      <c r="V45" s="381" t="s">
        <v>2166</v>
      </c>
      <c r="W45" s="381" t="s">
        <v>2166</v>
      </c>
      <c r="X45" s="381">
        <v>1</v>
      </c>
      <c r="Y45" s="326"/>
      <c r="Z45" s="328"/>
      <c r="AA45" s="373" t="s">
        <v>6863</v>
      </c>
      <c r="AB45" s="326"/>
      <c r="AC45" s="326" t="s">
        <v>2165</v>
      </c>
      <c r="AD45" s="368"/>
      <c r="AE45" s="400" t="s">
        <v>6322</v>
      </c>
      <c r="AF45" s="326"/>
      <c r="AG45" s="368"/>
      <c r="AH45" s="368"/>
      <c r="AI45" s="373"/>
      <c r="AJ45" s="326" t="s">
        <v>7276</v>
      </c>
      <c r="AK45" s="328"/>
      <c r="AL45" s="328"/>
      <c r="AM45" s="328"/>
      <c r="AN45" s="335"/>
    </row>
    <row r="46" spans="1:40" ht="30.75" customHeight="1" x14ac:dyDescent="0.35">
      <c r="A46" s="378">
        <v>42</v>
      </c>
      <c r="B46" s="333" t="s">
        <v>2782</v>
      </c>
      <c r="C46" s="332" t="s">
        <v>3690</v>
      </c>
      <c r="D46" s="371" t="s">
        <v>3731</v>
      </c>
      <c r="E46" s="325">
        <v>4</v>
      </c>
      <c r="F46" s="371"/>
      <c r="G46" s="325"/>
      <c r="H46" s="371"/>
      <c r="I46" s="325">
        <v>5</v>
      </c>
      <c r="J46" s="325"/>
      <c r="K46" s="325">
        <v>5</v>
      </c>
      <c r="L46" s="372">
        <v>1</v>
      </c>
      <c r="M46" s="373" t="s">
        <v>5499</v>
      </c>
      <c r="N46" s="367">
        <v>84.5</v>
      </c>
      <c r="O46" s="367">
        <v>155.5</v>
      </c>
      <c r="P46" s="367">
        <v>240</v>
      </c>
      <c r="Q46" s="398"/>
      <c r="R46" s="398"/>
      <c r="S46" s="434">
        <f t="shared" si="0"/>
        <v>240</v>
      </c>
      <c r="T46" s="381"/>
      <c r="U46" s="381">
        <v>90</v>
      </c>
      <c r="V46" s="381" t="s">
        <v>2166</v>
      </c>
      <c r="W46" s="381" t="s">
        <v>2166</v>
      </c>
      <c r="X46" s="381">
        <v>1</v>
      </c>
      <c r="Y46" s="326"/>
      <c r="Z46" s="328"/>
      <c r="AA46" s="373" t="s">
        <v>6111</v>
      </c>
      <c r="AB46" s="326"/>
      <c r="AC46" s="326" t="s">
        <v>2165</v>
      </c>
      <c r="AD46" s="368"/>
      <c r="AE46" s="400" t="s">
        <v>6322</v>
      </c>
      <c r="AF46" s="326"/>
      <c r="AG46" s="368"/>
      <c r="AH46" s="368"/>
      <c r="AI46" s="373"/>
      <c r="AJ46" s="326" t="s">
        <v>7276</v>
      </c>
      <c r="AK46" s="328"/>
      <c r="AL46" s="328"/>
      <c r="AM46" s="328"/>
      <c r="AN46" s="335"/>
    </row>
    <row r="47" spans="1:40" ht="30.75" customHeight="1" x14ac:dyDescent="0.35">
      <c r="A47" s="378">
        <v>43</v>
      </c>
      <c r="B47" s="333" t="s">
        <v>2782</v>
      </c>
      <c r="C47" s="332" t="s">
        <v>3679</v>
      </c>
      <c r="D47" s="371" t="s">
        <v>3699</v>
      </c>
      <c r="E47" s="325">
        <v>4</v>
      </c>
      <c r="F47" s="371"/>
      <c r="G47" s="325"/>
      <c r="H47" s="371"/>
      <c r="I47" s="325">
        <v>5</v>
      </c>
      <c r="J47" s="325"/>
      <c r="K47" s="325">
        <v>5</v>
      </c>
      <c r="L47" s="372">
        <v>1</v>
      </c>
      <c r="M47" s="373" t="s">
        <v>5535</v>
      </c>
      <c r="N47" s="367">
        <v>95</v>
      </c>
      <c r="O47" s="367">
        <v>145</v>
      </c>
      <c r="P47" s="367">
        <v>240</v>
      </c>
      <c r="Q47" s="398"/>
      <c r="R47" s="398"/>
      <c r="S47" s="434">
        <f t="shared" si="0"/>
        <v>240</v>
      </c>
      <c r="T47" s="398"/>
      <c r="U47" s="381">
        <v>90</v>
      </c>
      <c r="V47" s="381" t="s">
        <v>2166</v>
      </c>
      <c r="W47" s="381" t="s">
        <v>2166</v>
      </c>
      <c r="X47" s="381">
        <v>1</v>
      </c>
      <c r="Y47" s="326"/>
      <c r="Z47" s="328"/>
      <c r="AA47" s="373" t="s">
        <v>6111</v>
      </c>
      <c r="AB47" s="326"/>
      <c r="AC47" s="326" t="s">
        <v>2165</v>
      </c>
      <c r="AD47" s="368"/>
      <c r="AE47" s="400" t="s">
        <v>6322</v>
      </c>
      <c r="AF47" s="326"/>
      <c r="AG47" s="368"/>
      <c r="AH47" s="368"/>
      <c r="AI47" s="373"/>
      <c r="AJ47" s="326" t="s">
        <v>7276</v>
      </c>
      <c r="AK47" s="328"/>
      <c r="AL47" s="328"/>
      <c r="AM47" s="328"/>
      <c r="AN47" s="335"/>
    </row>
    <row r="48" spans="1:40" ht="30.75" customHeight="1" x14ac:dyDescent="0.35">
      <c r="A48" s="378">
        <v>44</v>
      </c>
      <c r="B48" s="333" t="s">
        <v>2782</v>
      </c>
      <c r="C48" s="332" t="s">
        <v>3677</v>
      </c>
      <c r="D48" s="371" t="s">
        <v>3697</v>
      </c>
      <c r="E48" s="325">
        <v>4</v>
      </c>
      <c r="F48" s="371"/>
      <c r="G48" s="325"/>
      <c r="H48" s="371"/>
      <c r="I48" s="325">
        <v>4</v>
      </c>
      <c r="J48" s="325"/>
      <c r="K48" s="325">
        <v>4</v>
      </c>
      <c r="L48" s="372">
        <v>1</v>
      </c>
      <c r="M48" s="373" t="s">
        <v>5540</v>
      </c>
      <c r="N48" s="367">
        <v>87</v>
      </c>
      <c r="O48" s="367">
        <v>153</v>
      </c>
      <c r="P48" s="367">
        <v>240</v>
      </c>
      <c r="Q48" s="398"/>
      <c r="R48" s="398"/>
      <c r="S48" s="434">
        <f t="shared" si="0"/>
        <v>240</v>
      </c>
      <c r="T48" s="398"/>
      <c r="U48" s="381">
        <v>72</v>
      </c>
      <c r="V48" s="381" t="s">
        <v>2166</v>
      </c>
      <c r="W48" s="381" t="s">
        <v>2166</v>
      </c>
      <c r="X48" s="381">
        <v>1</v>
      </c>
      <c r="Y48" s="326"/>
      <c r="Z48" s="328"/>
      <c r="AA48" s="373" t="s">
        <v>6863</v>
      </c>
      <c r="AB48" s="326"/>
      <c r="AC48" s="326" t="s">
        <v>2165</v>
      </c>
      <c r="AD48" s="368"/>
      <c r="AE48" s="400" t="s">
        <v>6322</v>
      </c>
      <c r="AF48" s="326"/>
      <c r="AG48" s="368"/>
      <c r="AH48" s="368"/>
      <c r="AI48" s="373"/>
      <c r="AJ48" s="326" t="s">
        <v>7276</v>
      </c>
      <c r="AK48" s="328"/>
      <c r="AL48" s="328"/>
      <c r="AM48" s="328"/>
      <c r="AN48" s="335"/>
    </row>
    <row r="49" spans="1:40" ht="30.75" customHeight="1" x14ac:dyDescent="0.35">
      <c r="A49" s="378">
        <v>45</v>
      </c>
      <c r="B49" s="333" t="s">
        <v>2782</v>
      </c>
      <c r="C49" s="332" t="s">
        <v>3680</v>
      </c>
      <c r="D49" s="371" t="s">
        <v>3700</v>
      </c>
      <c r="E49" s="325">
        <v>4</v>
      </c>
      <c r="F49" s="371"/>
      <c r="G49" s="325"/>
      <c r="H49" s="371"/>
      <c r="I49" s="325">
        <v>5</v>
      </c>
      <c r="J49" s="325"/>
      <c r="K49" s="325">
        <v>5</v>
      </c>
      <c r="L49" s="372">
        <v>1</v>
      </c>
      <c r="M49" s="373" t="s">
        <v>5535</v>
      </c>
      <c r="N49" s="367">
        <v>80</v>
      </c>
      <c r="O49" s="367">
        <v>160</v>
      </c>
      <c r="P49" s="367">
        <v>240</v>
      </c>
      <c r="Q49" s="398"/>
      <c r="R49" s="398"/>
      <c r="S49" s="434">
        <f t="shared" si="0"/>
        <v>240</v>
      </c>
      <c r="T49" s="398"/>
      <c r="U49" s="381">
        <v>56</v>
      </c>
      <c r="V49" s="381" t="s">
        <v>2166</v>
      </c>
      <c r="W49" s="381" t="s">
        <v>2166</v>
      </c>
      <c r="X49" s="381">
        <v>1</v>
      </c>
      <c r="Y49" s="326"/>
      <c r="Z49" s="328"/>
      <c r="AA49" s="373" t="s">
        <v>6863</v>
      </c>
      <c r="AB49" s="326"/>
      <c r="AC49" s="326" t="s">
        <v>2165</v>
      </c>
      <c r="AD49" s="368"/>
      <c r="AE49" s="400" t="s">
        <v>6322</v>
      </c>
      <c r="AF49" s="326"/>
      <c r="AG49" s="368"/>
      <c r="AH49" s="368"/>
      <c r="AI49" s="373"/>
      <c r="AJ49" s="326" t="s">
        <v>7276</v>
      </c>
      <c r="AK49" s="328"/>
      <c r="AL49" s="328"/>
      <c r="AM49" s="328"/>
      <c r="AN49" s="335"/>
    </row>
    <row r="50" spans="1:40" ht="30.75" customHeight="1" x14ac:dyDescent="0.35">
      <c r="A50" s="378">
        <v>46</v>
      </c>
      <c r="B50" s="333" t="s">
        <v>2782</v>
      </c>
      <c r="C50" s="332" t="s">
        <v>3678</v>
      </c>
      <c r="D50" s="371" t="s">
        <v>3698</v>
      </c>
      <c r="E50" s="325">
        <v>4</v>
      </c>
      <c r="F50" s="371"/>
      <c r="G50" s="325"/>
      <c r="H50" s="371"/>
      <c r="I50" s="325">
        <v>5</v>
      </c>
      <c r="J50" s="325"/>
      <c r="K50" s="325">
        <v>5</v>
      </c>
      <c r="L50" s="372">
        <v>1</v>
      </c>
      <c r="M50" s="373" t="s">
        <v>5535</v>
      </c>
      <c r="N50" s="367">
        <v>82.5</v>
      </c>
      <c r="O50" s="367">
        <v>157.5</v>
      </c>
      <c r="P50" s="367">
        <v>240</v>
      </c>
      <c r="Q50" s="398"/>
      <c r="R50" s="398"/>
      <c r="S50" s="434">
        <f t="shared" si="0"/>
        <v>240</v>
      </c>
      <c r="T50" s="398"/>
      <c r="U50" s="381">
        <v>60</v>
      </c>
      <c r="V50" s="381" t="s">
        <v>2166</v>
      </c>
      <c r="W50" s="381" t="s">
        <v>2166</v>
      </c>
      <c r="X50" s="381">
        <v>1</v>
      </c>
      <c r="Y50" s="326"/>
      <c r="Z50" s="328"/>
      <c r="AA50" s="373" t="s">
        <v>6111</v>
      </c>
      <c r="AB50" s="326"/>
      <c r="AC50" s="326" t="s">
        <v>2165</v>
      </c>
      <c r="AD50" s="368"/>
      <c r="AE50" s="400" t="s">
        <v>6322</v>
      </c>
      <c r="AF50" s="326"/>
      <c r="AG50" s="368"/>
      <c r="AH50" s="368"/>
      <c r="AI50" s="373"/>
      <c r="AJ50" s="326" t="s">
        <v>7276</v>
      </c>
      <c r="AK50" s="328"/>
      <c r="AL50" s="328"/>
      <c r="AM50" s="328"/>
      <c r="AN50" s="335"/>
    </row>
    <row r="51" spans="1:40" ht="30.75" customHeight="1" x14ac:dyDescent="0.35">
      <c r="A51" s="378">
        <v>47</v>
      </c>
      <c r="B51" s="333" t="s">
        <v>2782</v>
      </c>
      <c r="C51" s="332" t="s">
        <v>3681</v>
      </c>
      <c r="D51" s="371" t="s">
        <v>3701</v>
      </c>
      <c r="E51" s="325">
        <v>3</v>
      </c>
      <c r="F51" s="371"/>
      <c r="G51" s="325"/>
      <c r="H51" s="371"/>
      <c r="I51" s="325">
        <v>4</v>
      </c>
      <c r="J51" s="325"/>
      <c r="K51" s="325">
        <v>4</v>
      </c>
      <c r="L51" s="372">
        <v>1</v>
      </c>
      <c r="M51" s="373" t="s">
        <v>5535</v>
      </c>
      <c r="N51" s="367">
        <v>80</v>
      </c>
      <c r="O51" s="367">
        <v>160</v>
      </c>
      <c r="P51" s="367">
        <v>240</v>
      </c>
      <c r="Q51" s="398"/>
      <c r="R51" s="398"/>
      <c r="S51" s="434">
        <f t="shared" si="0"/>
        <v>240</v>
      </c>
      <c r="T51" s="398"/>
      <c r="U51" s="381">
        <v>80</v>
      </c>
      <c r="V51" s="381" t="s">
        <v>2166</v>
      </c>
      <c r="W51" s="381" t="s">
        <v>2166</v>
      </c>
      <c r="X51" s="381">
        <v>3</v>
      </c>
      <c r="Y51" s="326"/>
      <c r="Z51" s="328"/>
      <c r="AA51" s="373" t="s">
        <v>6863</v>
      </c>
      <c r="AB51" s="326"/>
      <c r="AC51" s="326" t="s">
        <v>2165</v>
      </c>
      <c r="AD51" s="368"/>
      <c r="AE51" s="400" t="s">
        <v>6322</v>
      </c>
      <c r="AF51" s="326"/>
      <c r="AG51" s="368"/>
      <c r="AH51" s="368"/>
      <c r="AI51" s="373"/>
      <c r="AJ51" s="326" t="s">
        <v>7276</v>
      </c>
      <c r="AK51" s="328"/>
      <c r="AL51" s="328"/>
      <c r="AM51" s="328"/>
      <c r="AN51" s="335"/>
    </row>
    <row r="52" spans="1:40" ht="30.75" customHeight="1" x14ac:dyDescent="0.35">
      <c r="A52" s="378">
        <v>48</v>
      </c>
      <c r="B52" s="333" t="s">
        <v>2782</v>
      </c>
      <c r="C52" s="332" t="s">
        <v>3689</v>
      </c>
      <c r="D52" s="371" t="s">
        <v>3730</v>
      </c>
      <c r="E52" s="325">
        <v>4</v>
      </c>
      <c r="F52" s="371"/>
      <c r="G52" s="325"/>
      <c r="H52" s="371"/>
      <c r="I52" s="325">
        <v>5</v>
      </c>
      <c r="J52" s="325"/>
      <c r="K52" s="325">
        <v>5</v>
      </c>
      <c r="L52" s="372">
        <v>1</v>
      </c>
      <c r="M52" s="373" t="s">
        <v>5535</v>
      </c>
      <c r="N52" s="367">
        <v>84</v>
      </c>
      <c r="O52" s="367">
        <v>156</v>
      </c>
      <c r="P52" s="367">
        <v>240</v>
      </c>
      <c r="Q52" s="398"/>
      <c r="R52" s="398"/>
      <c r="S52" s="434">
        <f t="shared" si="0"/>
        <v>240</v>
      </c>
      <c r="T52" s="398"/>
      <c r="U52" s="381">
        <v>40</v>
      </c>
      <c r="V52" s="381" t="s">
        <v>2166</v>
      </c>
      <c r="W52" s="381" t="s">
        <v>2166</v>
      </c>
      <c r="X52" s="381">
        <v>1</v>
      </c>
      <c r="Y52" s="326"/>
      <c r="Z52" s="328"/>
      <c r="AA52" s="373" t="s">
        <v>6863</v>
      </c>
      <c r="AB52" s="326"/>
      <c r="AC52" s="326" t="s">
        <v>2165</v>
      </c>
      <c r="AD52" s="368"/>
      <c r="AE52" s="400" t="s">
        <v>6322</v>
      </c>
      <c r="AF52" s="326"/>
      <c r="AG52" s="368"/>
      <c r="AH52" s="368"/>
      <c r="AI52" s="373"/>
      <c r="AJ52" s="326" t="s">
        <v>7276</v>
      </c>
      <c r="AK52" s="328"/>
      <c r="AL52" s="328"/>
      <c r="AM52" s="328"/>
      <c r="AN52" s="335"/>
    </row>
    <row r="53" spans="1:40" ht="30.75" customHeight="1" x14ac:dyDescent="0.35">
      <c r="A53" s="378">
        <v>49</v>
      </c>
      <c r="B53" s="333" t="s">
        <v>2782</v>
      </c>
      <c r="C53" s="332" t="s">
        <v>3676</v>
      </c>
      <c r="D53" s="371" t="s">
        <v>3696</v>
      </c>
      <c r="E53" s="325">
        <v>4</v>
      </c>
      <c r="F53" s="371"/>
      <c r="G53" s="325"/>
      <c r="H53" s="371"/>
      <c r="I53" s="325">
        <v>5</v>
      </c>
      <c r="J53" s="325"/>
      <c r="K53" s="325">
        <v>5</v>
      </c>
      <c r="L53" s="372">
        <v>1</v>
      </c>
      <c r="M53" s="373" t="s">
        <v>6477</v>
      </c>
      <c r="N53" s="367">
        <v>90</v>
      </c>
      <c r="O53" s="367">
        <v>150</v>
      </c>
      <c r="P53" s="367">
        <v>240</v>
      </c>
      <c r="Q53" s="398"/>
      <c r="R53" s="398"/>
      <c r="S53" s="434">
        <f t="shared" si="0"/>
        <v>240</v>
      </c>
      <c r="T53" s="398"/>
      <c r="U53" s="381"/>
      <c r="V53" s="381" t="s">
        <v>2166</v>
      </c>
      <c r="W53" s="381" t="s">
        <v>2166</v>
      </c>
      <c r="X53" s="381">
        <v>1</v>
      </c>
      <c r="Y53" s="326" t="s">
        <v>2166</v>
      </c>
      <c r="Z53" s="328" t="s">
        <v>2166</v>
      </c>
      <c r="AA53" s="373"/>
      <c r="AB53" s="326"/>
      <c r="AC53" s="326" t="s">
        <v>2166</v>
      </c>
      <c r="AD53" s="368"/>
      <c r="AE53" s="400" t="s">
        <v>6322</v>
      </c>
      <c r="AF53" s="326"/>
      <c r="AG53" s="368"/>
      <c r="AH53" s="368"/>
      <c r="AI53" s="373"/>
      <c r="AJ53" s="326" t="s">
        <v>7276</v>
      </c>
      <c r="AK53" s="328"/>
      <c r="AL53" s="328"/>
      <c r="AM53" s="328"/>
      <c r="AN53" s="335"/>
    </row>
    <row r="54" spans="1:40" ht="30.75" customHeight="1" x14ac:dyDescent="0.35">
      <c r="A54" s="378">
        <v>50</v>
      </c>
      <c r="B54" s="333" t="s">
        <v>2782</v>
      </c>
      <c r="C54" s="332" t="s">
        <v>2790</v>
      </c>
      <c r="D54" s="371" t="s">
        <v>3737</v>
      </c>
      <c r="E54" s="325">
        <v>4</v>
      </c>
      <c r="F54" s="371"/>
      <c r="G54" s="325"/>
      <c r="H54" s="371"/>
      <c r="I54" s="325">
        <v>5</v>
      </c>
      <c r="J54" s="325"/>
      <c r="K54" s="325">
        <v>5</v>
      </c>
      <c r="L54" s="372">
        <v>1</v>
      </c>
      <c r="M54" s="373" t="s">
        <v>5027</v>
      </c>
      <c r="N54" s="367">
        <v>77</v>
      </c>
      <c r="O54" s="367">
        <v>163</v>
      </c>
      <c r="P54" s="367">
        <v>240</v>
      </c>
      <c r="Q54" s="398"/>
      <c r="R54" s="398"/>
      <c r="S54" s="434">
        <f t="shared" si="0"/>
        <v>240</v>
      </c>
      <c r="T54" s="398"/>
      <c r="U54" s="381">
        <v>20</v>
      </c>
      <c r="V54" s="381" t="s">
        <v>2166</v>
      </c>
      <c r="W54" s="381" t="s">
        <v>2166</v>
      </c>
      <c r="X54" s="381">
        <v>1</v>
      </c>
      <c r="Y54" s="326"/>
      <c r="Z54" s="328"/>
      <c r="AA54" s="373" t="s">
        <v>6863</v>
      </c>
      <c r="AB54" s="326"/>
      <c r="AC54" s="326" t="s">
        <v>2165</v>
      </c>
      <c r="AD54" s="368"/>
      <c r="AE54" s="400" t="s">
        <v>6322</v>
      </c>
      <c r="AF54" s="326"/>
      <c r="AG54" s="368"/>
      <c r="AH54" s="368"/>
      <c r="AI54" s="373"/>
      <c r="AJ54" s="326" t="s">
        <v>7276</v>
      </c>
      <c r="AK54" s="328"/>
      <c r="AL54" s="328"/>
      <c r="AM54" s="328"/>
      <c r="AN54" s="335"/>
    </row>
    <row r="55" spans="1:40" ht="30.75" customHeight="1" x14ac:dyDescent="0.35">
      <c r="A55" s="378">
        <v>51</v>
      </c>
      <c r="B55" s="333" t="s">
        <v>2782</v>
      </c>
      <c r="C55" s="332" t="s">
        <v>3692</v>
      </c>
      <c r="D55" s="371" t="s">
        <v>3706</v>
      </c>
      <c r="E55" s="325">
        <v>4</v>
      </c>
      <c r="F55" s="371"/>
      <c r="G55" s="325"/>
      <c r="H55" s="371"/>
      <c r="I55" s="325">
        <v>4</v>
      </c>
      <c r="J55" s="325"/>
      <c r="K55" s="325">
        <v>4</v>
      </c>
      <c r="L55" s="372">
        <v>1</v>
      </c>
      <c r="M55" s="388" t="s">
        <v>5376</v>
      </c>
      <c r="N55" s="412">
        <v>84</v>
      </c>
      <c r="O55" s="412">
        <v>156</v>
      </c>
      <c r="P55" s="367">
        <v>240</v>
      </c>
      <c r="Q55" s="398"/>
      <c r="R55" s="398"/>
      <c r="S55" s="434">
        <f t="shared" si="0"/>
        <v>240</v>
      </c>
      <c r="T55" s="398"/>
      <c r="U55" s="381">
        <v>60</v>
      </c>
      <c r="V55" s="381" t="s">
        <v>2166</v>
      </c>
      <c r="W55" s="381" t="s">
        <v>2166</v>
      </c>
      <c r="X55" s="381">
        <v>3</v>
      </c>
      <c r="Y55" s="326"/>
      <c r="Z55" s="328"/>
      <c r="AA55" s="373" t="s">
        <v>6863</v>
      </c>
      <c r="AB55" s="326"/>
      <c r="AC55" s="326" t="s">
        <v>2165</v>
      </c>
      <c r="AD55" s="368"/>
      <c r="AE55" s="400" t="s">
        <v>6322</v>
      </c>
      <c r="AF55" s="326"/>
      <c r="AG55" s="368"/>
      <c r="AH55" s="368"/>
      <c r="AI55" s="373"/>
      <c r="AJ55" s="326" t="s">
        <v>7276</v>
      </c>
      <c r="AK55" s="328"/>
      <c r="AL55" s="328"/>
      <c r="AM55" s="328"/>
      <c r="AN55" s="335"/>
    </row>
    <row r="56" spans="1:40" ht="30.75" customHeight="1" x14ac:dyDescent="0.35">
      <c r="A56" s="378">
        <v>52</v>
      </c>
      <c r="B56" s="333" t="s">
        <v>2782</v>
      </c>
      <c r="C56" s="332" t="s">
        <v>3675</v>
      </c>
      <c r="D56" s="371" t="s">
        <v>3695</v>
      </c>
      <c r="E56" s="325">
        <v>4</v>
      </c>
      <c r="F56" s="371"/>
      <c r="G56" s="325"/>
      <c r="H56" s="371"/>
      <c r="I56" s="325">
        <v>5</v>
      </c>
      <c r="J56" s="325"/>
      <c r="K56" s="325">
        <v>5</v>
      </c>
      <c r="L56" s="372">
        <v>1</v>
      </c>
      <c r="M56" s="373" t="s">
        <v>6477</v>
      </c>
      <c r="N56" s="367">
        <v>90</v>
      </c>
      <c r="O56" s="367">
        <v>150</v>
      </c>
      <c r="P56" s="367">
        <v>240</v>
      </c>
      <c r="Q56" s="398"/>
      <c r="R56" s="398"/>
      <c r="S56" s="434">
        <f t="shared" si="0"/>
        <v>240</v>
      </c>
      <c r="T56" s="398"/>
      <c r="U56" s="381">
        <v>90</v>
      </c>
      <c r="V56" s="381" t="s">
        <v>2166</v>
      </c>
      <c r="W56" s="381" t="s">
        <v>2166</v>
      </c>
      <c r="X56" s="381">
        <v>1</v>
      </c>
      <c r="Y56" s="326" t="s">
        <v>2166</v>
      </c>
      <c r="Z56" s="328" t="s">
        <v>2166</v>
      </c>
      <c r="AA56" s="373"/>
      <c r="AB56" s="326"/>
      <c r="AC56" s="326" t="s">
        <v>2166</v>
      </c>
      <c r="AD56" s="368"/>
      <c r="AE56" s="400" t="s">
        <v>6322</v>
      </c>
      <c r="AF56" s="326"/>
      <c r="AG56" s="368"/>
      <c r="AH56" s="368"/>
      <c r="AI56" s="373"/>
      <c r="AJ56" s="326" t="s">
        <v>7276</v>
      </c>
      <c r="AK56" s="328"/>
      <c r="AL56" s="328"/>
      <c r="AM56" s="328"/>
      <c r="AN56" s="335"/>
    </row>
    <row r="57" spans="1:40" ht="30.75" customHeight="1" x14ac:dyDescent="0.35">
      <c r="A57" s="378">
        <v>53</v>
      </c>
      <c r="B57" s="333" t="s">
        <v>2782</v>
      </c>
      <c r="C57" s="332" t="s">
        <v>3735</v>
      </c>
      <c r="D57" s="371" t="s">
        <v>3736</v>
      </c>
      <c r="E57" s="325">
        <v>4</v>
      </c>
      <c r="F57" s="371"/>
      <c r="G57" s="325"/>
      <c r="H57" s="371"/>
      <c r="I57" s="325">
        <v>5</v>
      </c>
      <c r="J57" s="325"/>
      <c r="K57" s="325">
        <v>5</v>
      </c>
      <c r="L57" s="372">
        <v>1</v>
      </c>
      <c r="M57" s="388" t="s">
        <v>5375</v>
      </c>
      <c r="N57" s="367">
        <v>90</v>
      </c>
      <c r="O57" s="367">
        <v>150</v>
      </c>
      <c r="P57" s="367">
        <v>240</v>
      </c>
      <c r="Q57" s="398"/>
      <c r="R57" s="398"/>
      <c r="S57" s="434">
        <f t="shared" si="0"/>
        <v>240</v>
      </c>
      <c r="T57" s="398"/>
      <c r="U57" s="381">
        <v>90</v>
      </c>
      <c r="V57" s="381" t="s">
        <v>2166</v>
      </c>
      <c r="W57" s="381" t="s">
        <v>2166</v>
      </c>
      <c r="X57" s="381">
        <v>1</v>
      </c>
      <c r="Y57" s="326" t="s">
        <v>2166</v>
      </c>
      <c r="Z57" s="328" t="s">
        <v>2166</v>
      </c>
      <c r="AA57" s="373"/>
      <c r="AB57" s="326"/>
      <c r="AC57" s="326" t="s">
        <v>2166</v>
      </c>
      <c r="AD57" s="368"/>
      <c r="AE57" s="400" t="s">
        <v>6322</v>
      </c>
      <c r="AF57" s="326"/>
      <c r="AG57" s="368"/>
      <c r="AH57" s="368"/>
      <c r="AI57" s="373"/>
      <c r="AJ57" s="326" t="s">
        <v>7276</v>
      </c>
      <c r="AK57" s="328"/>
      <c r="AL57" s="328"/>
      <c r="AM57" s="328"/>
      <c r="AN57" s="335"/>
    </row>
    <row r="58" spans="1:40" ht="30.75" customHeight="1" x14ac:dyDescent="0.35">
      <c r="A58" s="378">
        <v>54</v>
      </c>
      <c r="B58" s="333" t="s">
        <v>2782</v>
      </c>
      <c r="C58" s="332" t="s">
        <v>3685</v>
      </c>
      <c r="D58" s="371" t="s">
        <v>3705</v>
      </c>
      <c r="E58" s="325">
        <v>4</v>
      </c>
      <c r="F58" s="371"/>
      <c r="G58" s="325"/>
      <c r="H58" s="371"/>
      <c r="I58" s="325">
        <v>5</v>
      </c>
      <c r="J58" s="325"/>
      <c r="K58" s="325">
        <v>5</v>
      </c>
      <c r="L58" s="372">
        <v>1</v>
      </c>
      <c r="M58" s="388" t="s">
        <v>5447</v>
      </c>
      <c r="N58" s="367">
        <v>53</v>
      </c>
      <c r="O58" s="367">
        <v>97</v>
      </c>
      <c r="P58" s="367">
        <v>150</v>
      </c>
      <c r="Q58" s="398"/>
      <c r="R58" s="398"/>
      <c r="S58" s="434">
        <f t="shared" si="0"/>
        <v>150</v>
      </c>
      <c r="T58" s="398"/>
      <c r="U58" s="381">
        <v>20</v>
      </c>
      <c r="V58" s="381" t="s">
        <v>2166</v>
      </c>
      <c r="W58" s="381" t="s">
        <v>2166</v>
      </c>
      <c r="X58" s="381">
        <v>1</v>
      </c>
      <c r="Y58" s="326"/>
      <c r="Z58" s="328"/>
      <c r="AA58" s="373" t="s">
        <v>6111</v>
      </c>
      <c r="AB58" s="326"/>
      <c r="AC58" s="326" t="s">
        <v>2165</v>
      </c>
      <c r="AD58" s="368"/>
      <c r="AE58" s="400" t="s">
        <v>6322</v>
      </c>
      <c r="AF58" s="326"/>
      <c r="AG58" s="368"/>
      <c r="AH58" s="368"/>
      <c r="AI58" s="373"/>
      <c r="AJ58" s="326" t="s">
        <v>7276</v>
      </c>
      <c r="AK58" s="328"/>
      <c r="AL58" s="328"/>
      <c r="AM58" s="328"/>
      <c r="AN58" s="335"/>
    </row>
    <row r="59" spans="1:40" ht="30.75" customHeight="1" x14ac:dyDescent="0.35">
      <c r="A59" s="378">
        <v>55</v>
      </c>
      <c r="B59" s="333" t="s">
        <v>2782</v>
      </c>
      <c r="C59" s="332" t="s">
        <v>3693</v>
      </c>
      <c r="D59" s="371" t="s">
        <v>3732</v>
      </c>
      <c r="E59" s="325">
        <v>4</v>
      </c>
      <c r="F59" s="371"/>
      <c r="G59" s="325"/>
      <c r="H59" s="371"/>
      <c r="I59" s="325">
        <v>4</v>
      </c>
      <c r="J59" s="325"/>
      <c r="K59" s="325">
        <v>4</v>
      </c>
      <c r="L59" s="372">
        <v>1</v>
      </c>
      <c r="M59" s="388" t="s">
        <v>5354</v>
      </c>
      <c r="N59" s="402">
        <v>74</v>
      </c>
      <c r="O59" s="402">
        <v>166</v>
      </c>
      <c r="P59" s="367">
        <v>240</v>
      </c>
      <c r="Q59" s="398"/>
      <c r="R59" s="398"/>
      <c r="S59" s="434">
        <f t="shared" si="0"/>
        <v>240</v>
      </c>
      <c r="T59" s="398"/>
      <c r="U59" s="381">
        <v>30</v>
      </c>
      <c r="V59" s="381" t="s">
        <v>2166</v>
      </c>
      <c r="W59" s="381" t="s">
        <v>2166</v>
      </c>
      <c r="X59" s="381">
        <v>3</v>
      </c>
      <c r="Y59" s="326"/>
      <c r="Z59" s="328"/>
      <c r="AA59" s="373" t="s">
        <v>6111</v>
      </c>
      <c r="AB59" s="326"/>
      <c r="AC59" s="326" t="s">
        <v>2165</v>
      </c>
      <c r="AD59" s="368"/>
      <c r="AE59" s="400" t="s">
        <v>6322</v>
      </c>
      <c r="AF59" s="326"/>
      <c r="AG59" s="368"/>
      <c r="AH59" s="368"/>
      <c r="AI59" s="373"/>
      <c r="AJ59" s="326" t="s">
        <v>7276</v>
      </c>
      <c r="AK59" s="328"/>
      <c r="AL59" s="328"/>
      <c r="AM59" s="328"/>
      <c r="AN59" s="335"/>
    </row>
    <row r="60" spans="1:40" ht="30.75" customHeight="1" x14ac:dyDescent="0.35">
      <c r="A60" s="378">
        <v>56</v>
      </c>
      <c r="B60" s="333" t="s">
        <v>2782</v>
      </c>
      <c r="C60" s="332" t="s">
        <v>3674</v>
      </c>
      <c r="D60" s="371" t="s">
        <v>3694</v>
      </c>
      <c r="E60" s="325">
        <v>4</v>
      </c>
      <c r="F60" s="371"/>
      <c r="G60" s="325"/>
      <c r="H60" s="371"/>
      <c r="I60" s="325">
        <v>5</v>
      </c>
      <c r="J60" s="325"/>
      <c r="K60" s="325">
        <v>5</v>
      </c>
      <c r="L60" s="372">
        <v>1</v>
      </c>
      <c r="M60" s="373" t="s">
        <v>5535</v>
      </c>
      <c r="N60" s="367">
        <v>90</v>
      </c>
      <c r="O60" s="367">
        <v>150</v>
      </c>
      <c r="P60" s="367">
        <v>240</v>
      </c>
      <c r="Q60" s="398"/>
      <c r="R60" s="398"/>
      <c r="S60" s="434">
        <f t="shared" si="0"/>
        <v>240</v>
      </c>
      <c r="T60" s="398"/>
      <c r="U60" s="381">
        <v>80</v>
      </c>
      <c r="V60" s="381" t="s">
        <v>2166</v>
      </c>
      <c r="W60" s="381" t="s">
        <v>2166</v>
      </c>
      <c r="X60" s="381">
        <v>1</v>
      </c>
      <c r="Y60" s="326"/>
      <c r="Z60" s="328"/>
      <c r="AA60" s="373" t="s">
        <v>6863</v>
      </c>
      <c r="AB60" s="326"/>
      <c r="AC60" s="326" t="s">
        <v>2165</v>
      </c>
      <c r="AD60" s="368"/>
      <c r="AE60" s="400" t="s">
        <v>6322</v>
      </c>
      <c r="AF60" s="326"/>
      <c r="AG60" s="368"/>
      <c r="AH60" s="368"/>
      <c r="AI60" s="373"/>
      <c r="AJ60" s="326" t="s">
        <v>7276</v>
      </c>
      <c r="AK60" s="328"/>
      <c r="AL60" s="328"/>
      <c r="AM60" s="328"/>
      <c r="AN60" s="335"/>
    </row>
    <row r="61" spans="1:40" ht="30.75" customHeight="1" x14ac:dyDescent="0.35">
      <c r="A61" s="378">
        <v>57</v>
      </c>
      <c r="B61" s="333" t="s">
        <v>2782</v>
      </c>
      <c r="C61" s="332" t="s">
        <v>4234</v>
      </c>
      <c r="D61" s="371" t="s">
        <v>4242</v>
      </c>
      <c r="E61" s="325">
        <v>4</v>
      </c>
      <c r="F61" s="371"/>
      <c r="G61" s="325"/>
      <c r="H61" s="371"/>
      <c r="I61" s="325">
        <v>6</v>
      </c>
      <c r="J61" s="325"/>
      <c r="K61" s="325">
        <v>6</v>
      </c>
      <c r="L61" s="372">
        <v>1</v>
      </c>
      <c r="M61" s="373" t="s">
        <v>5535</v>
      </c>
      <c r="N61" s="367">
        <v>88</v>
      </c>
      <c r="O61" s="367">
        <v>152</v>
      </c>
      <c r="P61" s="367">
        <v>240</v>
      </c>
      <c r="Q61" s="398"/>
      <c r="R61" s="398"/>
      <c r="S61" s="434">
        <f t="shared" si="0"/>
        <v>240</v>
      </c>
      <c r="T61" s="398"/>
      <c r="U61" s="381">
        <v>90</v>
      </c>
      <c r="V61" s="381" t="s">
        <v>2166</v>
      </c>
      <c r="W61" s="381" t="s">
        <v>2166</v>
      </c>
      <c r="X61" s="381">
        <v>1</v>
      </c>
      <c r="Y61" s="326"/>
      <c r="Z61" s="328"/>
      <c r="AA61" s="373" t="s">
        <v>6111</v>
      </c>
      <c r="AB61" s="326"/>
      <c r="AC61" s="326" t="s">
        <v>2165</v>
      </c>
      <c r="AD61" s="368"/>
      <c r="AE61" s="400" t="s">
        <v>6323</v>
      </c>
      <c r="AF61" s="326"/>
      <c r="AG61" s="368"/>
      <c r="AH61" s="368"/>
      <c r="AI61" s="373"/>
      <c r="AJ61" s="326" t="s">
        <v>7276</v>
      </c>
      <c r="AK61" s="328"/>
      <c r="AL61" s="328"/>
      <c r="AM61" s="328"/>
      <c r="AN61" s="335"/>
    </row>
    <row r="62" spans="1:40" ht="30.75" customHeight="1" x14ac:dyDescent="0.35">
      <c r="A62" s="378">
        <v>58</v>
      </c>
      <c r="B62" s="333" t="s">
        <v>2782</v>
      </c>
      <c r="C62" s="332" t="s">
        <v>4373</v>
      </c>
      <c r="D62" s="371" t="s">
        <v>4374</v>
      </c>
      <c r="E62" s="325">
        <v>4</v>
      </c>
      <c r="F62" s="371"/>
      <c r="G62" s="325"/>
      <c r="H62" s="371"/>
      <c r="I62" s="325">
        <v>5</v>
      </c>
      <c r="J62" s="325"/>
      <c r="K62" s="325">
        <v>5</v>
      </c>
      <c r="L62" s="372">
        <v>1</v>
      </c>
      <c r="M62" s="373" t="s">
        <v>5494</v>
      </c>
      <c r="N62" s="367">
        <v>90</v>
      </c>
      <c r="O62" s="367">
        <v>150</v>
      </c>
      <c r="P62" s="367">
        <v>240</v>
      </c>
      <c r="Q62" s="381"/>
      <c r="R62" s="381"/>
      <c r="S62" s="434">
        <f t="shared" si="0"/>
        <v>240</v>
      </c>
      <c r="T62" s="381"/>
      <c r="U62" s="381">
        <v>90</v>
      </c>
      <c r="V62" s="381" t="s">
        <v>2166</v>
      </c>
      <c r="W62" s="381" t="s">
        <v>2166</v>
      </c>
      <c r="X62" s="381">
        <v>1</v>
      </c>
      <c r="Y62" s="326"/>
      <c r="Z62" s="328"/>
      <c r="AA62" s="373" t="s">
        <v>6863</v>
      </c>
      <c r="AB62" s="326"/>
      <c r="AC62" s="326" t="s">
        <v>2165</v>
      </c>
      <c r="AD62" s="368"/>
      <c r="AE62" s="400" t="s">
        <v>6328</v>
      </c>
      <c r="AF62" s="326"/>
      <c r="AG62" s="368"/>
      <c r="AH62" s="368"/>
      <c r="AI62" s="373"/>
      <c r="AJ62" s="326" t="s">
        <v>7276</v>
      </c>
      <c r="AK62" s="328"/>
      <c r="AL62" s="328"/>
      <c r="AM62" s="328"/>
      <c r="AN62" s="335"/>
    </row>
    <row r="63" spans="1:40" ht="30.75" customHeight="1" x14ac:dyDescent="0.35">
      <c r="A63" s="378">
        <v>59</v>
      </c>
      <c r="B63" s="333" t="s">
        <v>2782</v>
      </c>
      <c r="C63" s="332" t="s">
        <v>4377</v>
      </c>
      <c r="D63" s="371" t="s">
        <v>4378</v>
      </c>
      <c r="E63" s="325">
        <v>4</v>
      </c>
      <c r="F63" s="371"/>
      <c r="G63" s="325"/>
      <c r="H63" s="371"/>
      <c r="I63" s="325">
        <v>5</v>
      </c>
      <c r="J63" s="325"/>
      <c r="K63" s="325">
        <v>5</v>
      </c>
      <c r="L63" s="372">
        <v>1</v>
      </c>
      <c r="M63" s="373" t="s">
        <v>5430</v>
      </c>
      <c r="N63" s="367">
        <v>90</v>
      </c>
      <c r="O63" s="367">
        <v>150</v>
      </c>
      <c r="P63" s="367">
        <v>240</v>
      </c>
      <c r="Q63" s="381"/>
      <c r="R63" s="381"/>
      <c r="S63" s="434">
        <f t="shared" si="0"/>
        <v>240</v>
      </c>
      <c r="T63" s="381"/>
      <c r="U63" s="381">
        <v>90</v>
      </c>
      <c r="V63" s="381" t="s">
        <v>2166</v>
      </c>
      <c r="W63" s="381" t="s">
        <v>2166</v>
      </c>
      <c r="X63" s="381">
        <v>1</v>
      </c>
      <c r="Y63" s="326"/>
      <c r="Z63" s="328"/>
      <c r="AA63" s="373" t="s">
        <v>6863</v>
      </c>
      <c r="AB63" s="326"/>
      <c r="AC63" s="326" t="s">
        <v>2165</v>
      </c>
      <c r="AD63" s="368"/>
      <c r="AE63" s="400" t="s">
        <v>6328</v>
      </c>
      <c r="AF63" s="326"/>
      <c r="AG63" s="368"/>
      <c r="AH63" s="368"/>
      <c r="AI63" s="373"/>
      <c r="AJ63" s="326" t="s">
        <v>7276</v>
      </c>
      <c r="AK63" s="328"/>
      <c r="AL63" s="328"/>
      <c r="AM63" s="328"/>
      <c r="AN63" s="335"/>
    </row>
    <row r="64" spans="1:40" ht="30.75" customHeight="1" x14ac:dyDescent="0.35">
      <c r="A64" s="378">
        <v>60</v>
      </c>
      <c r="B64" s="333" t="s">
        <v>3774</v>
      </c>
      <c r="C64" s="332" t="s">
        <v>4047</v>
      </c>
      <c r="D64" s="371" t="s">
        <v>4049</v>
      </c>
      <c r="E64" s="325">
        <v>4</v>
      </c>
      <c r="F64" s="371"/>
      <c r="G64" s="325"/>
      <c r="H64" s="371"/>
      <c r="I64" s="325">
        <v>3</v>
      </c>
      <c r="J64" s="325"/>
      <c r="K64" s="325">
        <v>3</v>
      </c>
      <c r="L64" s="372">
        <v>1</v>
      </c>
      <c r="M64" s="373" t="s">
        <v>5453</v>
      </c>
      <c r="N64" s="398">
        <v>60</v>
      </c>
      <c r="O64" s="398">
        <v>120</v>
      </c>
      <c r="P64" s="398">
        <v>180</v>
      </c>
      <c r="Q64" s="398"/>
      <c r="R64" s="398"/>
      <c r="S64" s="434">
        <f t="shared" si="0"/>
        <v>180</v>
      </c>
      <c r="T64" s="398"/>
      <c r="U64" s="381"/>
      <c r="V64" s="381" t="s">
        <v>2166</v>
      </c>
      <c r="W64" s="381" t="s">
        <v>2166</v>
      </c>
      <c r="X64" s="381">
        <v>1</v>
      </c>
      <c r="Y64" s="326" t="s">
        <v>2166</v>
      </c>
      <c r="Z64" s="328" t="s">
        <v>2166</v>
      </c>
      <c r="AA64" s="373"/>
      <c r="AB64" s="326"/>
      <c r="AC64" s="326" t="s">
        <v>2166</v>
      </c>
      <c r="AD64" s="368"/>
      <c r="AE64" s="400" t="s">
        <v>6329</v>
      </c>
      <c r="AF64" s="326"/>
      <c r="AG64" s="368"/>
      <c r="AH64" s="368"/>
      <c r="AI64" s="373"/>
      <c r="AJ64" s="328" t="s">
        <v>7276</v>
      </c>
      <c r="AK64" s="328"/>
      <c r="AL64" s="328"/>
      <c r="AM64" s="328"/>
      <c r="AN64" s="335"/>
    </row>
    <row r="65" spans="1:40" ht="30.75" customHeight="1" x14ac:dyDescent="0.35">
      <c r="A65" s="378">
        <v>61</v>
      </c>
      <c r="B65" s="333" t="s">
        <v>3774</v>
      </c>
      <c r="C65" s="332" t="s">
        <v>4046</v>
      </c>
      <c r="D65" s="371" t="s">
        <v>4048</v>
      </c>
      <c r="E65" s="325">
        <v>4</v>
      </c>
      <c r="F65" s="371"/>
      <c r="G65" s="325"/>
      <c r="H65" s="371"/>
      <c r="I65" s="325">
        <v>4</v>
      </c>
      <c r="J65" s="325"/>
      <c r="K65" s="325">
        <v>4</v>
      </c>
      <c r="L65" s="372">
        <v>1</v>
      </c>
      <c r="M65" s="373" t="s">
        <v>5454</v>
      </c>
      <c r="N65" s="398">
        <v>65</v>
      </c>
      <c r="O65" s="398">
        <v>135</v>
      </c>
      <c r="P65" s="398">
        <v>200</v>
      </c>
      <c r="Q65" s="398"/>
      <c r="R65" s="398"/>
      <c r="S65" s="434">
        <f t="shared" si="0"/>
        <v>200</v>
      </c>
      <c r="T65" s="398"/>
      <c r="U65" s="381"/>
      <c r="V65" s="381" t="s">
        <v>2166</v>
      </c>
      <c r="W65" s="381" t="s">
        <v>2166</v>
      </c>
      <c r="X65" s="381">
        <v>1</v>
      </c>
      <c r="Y65" s="326" t="s">
        <v>2166</v>
      </c>
      <c r="Z65" s="328" t="s">
        <v>2166</v>
      </c>
      <c r="AA65" s="373"/>
      <c r="AB65" s="326"/>
      <c r="AC65" s="326" t="s">
        <v>2166</v>
      </c>
      <c r="AD65" s="368"/>
      <c r="AE65" s="400" t="s">
        <v>6329</v>
      </c>
      <c r="AF65" s="326"/>
      <c r="AG65" s="368"/>
      <c r="AH65" s="368"/>
      <c r="AI65" s="373"/>
      <c r="AJ65" s="328" t="s">
        <v>7276</v>
      </c>
      <c r="AK65" s="328"/>
      <c r="AL65" s="328"/>
      <c r="AM65" s="328"/>
      <c r="AN65" s="335"/>
    </row>
    <row r="66" spans="1:40" ht="30.75" customHeight="1" x14ac:dyDescent="0.35">
      <c r="A66" s="378">
        <v>62</v>
      </c>
      <c r="B66" s="333" t="s">
        <v>3774</v>
      </c>
      <c r="C66" s="332" t="s">
        <v>3776</v>
      </c>
      <c r="D66" s="371" t="s">
        <v>3775</v>
      </c>
      <c r="E66" s="325">
        <v>4</v>
      </c>
      <c r="F66" s="371"/>
      <c r="G66" s="325"/>
      <c r="H66" s="371"/>
      <c r="I66" s="325">
        <v>8</v>
      </c>
      <c r="J66" s="325"/>
      <c r="K66" s="325">
        <v>8</v>
      </c>
      <c r="L66" s="372">
        <v>1</v>
      </c>
      <c r="M66" s="373" t="s">
        <v>5455</v>
      </c>
      <c r="N66" s="398">
        <v>115</v>
      </c>
      <c r="O66" s="398">
        <v>185</v>
      </c>
      <c r="P66" s="398">
        <v>300</v>
      </c>
      <c r="Q66" s="398"/>
      <c r="R66" s="398"/>
      <c r="S66" s="434">
        <f t="shared" si="0"/>
        <v>300</v>
      </c>
      <c r="T66" s="398"/>
      <c r="U66" s="381"/>
      <c r="V66" s="381" t="s">
        <v>2166</v>
      </c>
      <c r="W66" s="381" t="s">
        <v>2166</v>
      </c>
      <c r="X66" s="381">
        <v>1</v>
      </c>
      <c r="Y66" s="326" t="s">
        <v>2166</v>
      </c>
      <c r="Z66" s="328" t="s">
        <v>2166</v>
      </c>
      <c r="AA66" s="373"/>
      <c r="AB66" s="326" t="s">
        <v>6160</v>
      </c>
      <c r="AC66" s="326" t="s">
        <v>2166</v>
      </c>
      <c r="AD66" s="368"/>
      <c r="AE66" s="400" t="s">
        <v>6329</v>
      </c>
      <c r="AF66" s="326"/>
      <c r="AG66" s="368"/>
      <c r="AH66" s="368"/>
      <c r="AI66" s="373"/>
      <c r="AJ66" s="328" t="s">
        <v>7276</v>
      </c>
      <c r="AK66" s="328"/>
      <c r="AL66" s="328"/>
      <c r="AM66" s="328"/>
      <c r="AN66" s="335"/>
    </row>
    <row r="67" spans="1:40" ht="30.75" customHeight="1" x14ac:dyDescent="0.35">
      <c r="A67" s="378">
        <v>63</v>
      </c>
      <c r="B67" s="333" t="s">
        <v>5571</v>
      </c>
      <c r="C67" s="332" t="s">
        <v>2824</v>
      </c>
      <c r="D67" s="371" t="s">
        <v>3491</v>
      </c>
      <c r="E67" s="325">
        <v>3</v>
      </c>
      <c r="F67" s="371"/>
      <c r="G67" s="325"/>
      <c r="H67" s="371"/>
      <c r="I67" s="325">
        <v>7</v>
      </c>
      <c r="J67" s="325"/>
      <c r="K67" s="325">
        <v>7</v>
      </c>
      <c r="L67" s="372">
        <v>1</v>
      </c>
      <c r="M67" s="373" t="s">
        <v>7250</v>
      </c>
      <c r="N67" s="398">
        <v>74</v>
      </c>
      <c r="O67" s="398">
        <v>166</v>
      </c>
      <c r="P67" s="398">
        <v>240</v>
      </c>
      <c r="Q67" s="398"/>
      <c r="R67" s="398"/>
      <c r="S67" s="434">
        <f t="shared" si="0"/>
        <v>240</v>
      </c>
      <c r="T67" s="398"/>
      <c r="U67" s="381"/>
      <c r="V67" s="381" t="s">
        <v>2166</v>
      </c>
      <c r="W67" s="381" t="s">
        <v>2166</v>
      </c>
      <c r="X67" s="381">
        <v>2</v>
      </c>
      <c r="Y67" s="326" t="s">
        <v>2166</v>
      </c>
      <c r="Z67" s="328" t="s">
        <v>2166</v>
      </c>
      <c r="AA67" s="373"/>
      <c r="AB67" s="326"/>
      <c r="AC67" s="326" t="s">
        <v>2166</v>
      </c>
      <c r="AD67" s="368"/>
      <c r="AE67" s="400" t="s">
        <v>7017</v>
      </c>
      <c r="AF67" s="326"/>
      <c r="AG67" s="368"/>
      <c r="AH67" s="368"/>
      <c r="AI67" s="373"/>
      <c r="AJ67" s="328" t="s">
        <v>7276</v>
      </c>
      <c r="AK67" s="328"/>
      <c r="AL67" s="328"/>
      <c r="AM67" s="328"/>
      <c r="AN67" s="335"/>
    </row>
    <row r="68" spans="1:40" ht="30.75" customHeight="1" x14ac:dyDescent="0.35">
      <c r="A68" s="378">
        <v>64</v>
      </c>
      <c r="B68" s="333" t="s">
        <v>5571</v>
      </c>
      <c r="C68" s="332" t="s">
        <v>2820</v>
      </c>
      <c r="D68" s="371" t="s">
        <v>3487</v>
      </c>
      <c r="E68" s="325">
        <v>3</v>
      </c>
      <c r="F68" s="371"/>
      <c r="G68" s="325"/>
      <c r="H68" s="371"/>
      <c r="I68" s="325">
        <v>5</v>
      </c>
      <c r="J68" s="325"/>
      <c r="K68" s="325">
        <v>5</v>
      </c>
      <c r="L68" s="372">
        <v>1</v>
      </c>
      <c r="M68" s="373" t="s">
        <v>7250</v>
      </c>
      <c r="N68" s="367">
        <v>75</v>
      </c>
      <c r="O68" s="367">
        <v>165</v>
      </c>
      <c r="P68" s="367">
        <v>240</v>
      </c>
      <c r="Q68" s="398"/>
      <c r="R68" s="398"/>
      <c r="S68" s="434">
        <f t="shared" si="0"/>
        <v>240</v>
      </c>
      <c r="T68" s="398"/>
      <c r="U68" s="381"/>
      <c r="V68" s="381" t="s">
        <v>2166</v>
      </c>
      <c r="W68" s="381" t="s">
        <v>2166</v>
      </c>
      <c r="X68" s="381">
        <v>2</v>
      </c>
      <c r="Y68" s="326" t="s">
        <v>2166</v>
      </c>
      <c r="Z68" s="328" t="s">
        <v>2166</v>
      </c>
      <c r="AA68" s="373"/>
      <c r="AB68" s="326"/>
      <c r="AC68" s="326" t="s">
        <v>2166</v>
      </c>
      <c r="AD68" s="368"/>
      <c r="AE68" s="400" t="s">
        <v>7017</v>
      </c>
      <c r="AF68" s="326"/>
      <c r="AG68" s="368"/>
      <c r="AH68" s="368"/>
      <c r="AI68" s="373"/>
      <c r="AJ68" s="328" t="s">
        <v>7276</v>
      </c>
      <c r="AK68" s="328"/>
      <c r="AL68" s="328"/>
      <c r="AM68" s="328"/>
      <c r="AN68" s="335"/>
    </row>
    <row r="69" spans="1:40" ht="30.75" customHeight="1" x14ac:dyDescent="0.35">
      <c r="A69" s="378">
        <v>65</v>
      </c>
      <c r="B69" s="333" t="s">
        <v>5571</v>
      </c>
      <c r="C69" s="332" t="s">
        <v>2826</v>
      </c>
      <c r="D69" s="371" t="s">
        <v>3493</v>
      </c>
      <c r="E69" s="325">
        <v>3</v>
      </c>
      <c r="F69" s="371"/>
      <c r="G69" s="325"/>
      <c r="H69" s="371"/>
      <c r="I69" s="325">
        <v>5</v>
      </c>
      <c r="J69" s="325"/>
      <c r="K69" s="325">
        <v>5</v>
      </c>
      <c r="L69" s="372">
        <v>1</v>
      </c>
      <c r="M69" s="373" t="s">
        <v>7251</v>
      </c>
      <c r="N69" s="367">
        <v>80</v>
      </c>
      <c r="O69" s="367">
        <v>150</v>
      </c>
      <c r="P69" s="367">
        <v>230</v>
      </c>
      <c r="Q69" s="398"/>
      <c r="R69" s="398"/>
      <c r="S69" s="434">
        <f t="shared" si="0"/>
        <v>230</v>
      </c>
      <c r="T69" s="398"/>
      <c r="U69" s="381"/>
      <c r="V69" s="381" t="s">
        <v>2166</v>
      </c>
      <c r="W69" s="381" t="s">
        <v>2166</v>
      </c>
      <c r="X69" s="381">
        <v>2</v>
      </c>
      <c r="Y69" s="326" t="s">
        <v>2166</v>
      </c>
      <c r="Z69" s="328" t="s">
        <v>2166</v>
      </c>
      <c r="AA69" s="373"/>
      <c r="AB69" s="326"/>
      <c r="AC69" s="326" t="s">
        <v>2166</v>
      </c>
      <c r="AD69" s="368"/>
      <c r="AE69" s="400" t="s">
        <v>7017</v>
      </c>
      <c r="AF69" s="326"/>
      <c r="AG69" s="368"/>
      <c r="AH69" s="368"/>
      <c r="AI69" s="373"/>
      <c r="AJ69" s="328" t="s">
        <v>7276</v>
      </c>
      <c r="AK69" s="328"/>
      <c r="AL69" s="328"/>
      <c r="AM69" s="328"/>
      <c r="AN69" s="335"/>
    </row>
    <row r="70" spans="1:40" ht="30.75" customHeight="1" x14ac:dyDescent="0.35">
      <c r="A70" s="378">
        <v>66</v>
      </c>
      <c r="B70" s="333" t="s">
        <v>5571</v>
      </c>
      <c r="C70" s="374" t="s">
        <v>6934</v>
      </c>
      <c r="D70" s="371" t="s">
        <v>2675</v>
      </c>
      <c r="E70" s="325">
        <v>4</v>
      </c>
      <c r="F70" s="371"/>
      <c r="G70" s="325"/>
      <c r="H70" s="371"/>
      <c r="I70" s="325">
        <v>6</v>
      </c>
      <c r="J70" s="325"/>
      <c r="K70" s="325">
        <v>6</v>
      </c>
      <c r="L70" s="372">
        <v>1</v>
      </c>
      <c r="M70" s="373" t="s">
        <v>7246</v>
      </c>
      <c r="N70" s="398">
        <v>85</v>
      </c>
      <c r="O70" s="398">
        <v>195</v>
      </c>
      <c r="P70" s="398">
        <v>280</v>
      </c>
      <c r="Q70" s="398"/>
      <c r="R70" s="398"/>
      <c r="S70" s="434">
        <f t="shared" si="0"/>
        <v>280</v>
      </c>
      <c r="T70" s="398"/>
      <c r="U70" s="381"/>
      <c r="V70" s="381" t="s">
        <v>2166</v>
      </c>
      <c r="W70" s="381" t="s">
        <v>2166</v>
      </c>
      <c r="X70" s="381">
        <v>2</v>
      </c>
      <c r="Y70" s="326" t="s">
        <v>2166</v>
      </c>
      <c r="Z70" s="328" t="s">
        <v>2166</v>
      </c>
      <c r="AA70" s="373"/>
      <c r="AB70" s="326"/>
      <c r="AC70" s="326" t="s">
        <v>2166</v>
      </c>
      <c r="AD70" s="368"/>
      <c r="AE70" s="400" t="s">
        <v>6958</v>
      </c>
      <c r="AF70" s="326"/>
      <c r="AG70" s="368"/>
      <c r="AH70" s="368"/>
      <c r="AI70" s="373"/>
      <c r="AJ70" s="328" t="s">
        <v>7276</v>
      </c>
      <c r="AK70" s="328"/>
      <c r="AL70" s="328"/>
      <c r="AM70" s="328"/>
      <c r="AN70" s="335"/>
    </row>
    <row r="71" spans="1:40" ht="30.75" customHeight="1" x14ac:dyDescent="0.35">
      <c r="A71" s="378">
        <v>67</v>
      </c>
      <c r="B71" s="333" t="s">
        <v>5571</v>
      </c>
      <c r="C71" s="332" t="s">
        <v>2846</v>
      </c>
      <c r="D71" s="371" t="s">
        <v>2721</v>
      </c>
      <c r="E71" s="325">
        <v>3</v>
      </c>
      <c r="F71" s="371"/>
      <c r="G71" s="325"/>
      <c r="H71" s="371"/>
      <c r="I71" s="325">
        <v>5</v>
      </c>
      <c r="J71" s="325"/>
      <c r="K71" s="325">
        <v>5</v>
      </c>
      <c r="L71" s="372">
        <v>1</v>
      </c>
      <c r="M71" s="373" t="s">
        <v>5496</v>
      </c>
      <c r="N71" s="367">
        <v>50</v>
      </c>
      <c r="O71" s="367">
        <v>220</v>
      </c>
      <c r="P71" s="367">
        <v>270</v>
      </c>
      <c r="Q71" s="398"/>
      <c r="R71" s="398"/>
      <c r="S71" s="434">
        <f t="shared" si="0"/>
        <v>270</v>
      </c>
      <c r="T71" s="398"/>
      <c r="U71" s="381"/>
      <c r="V71" s="381" t="s">
        <v>2166</v>
      </c>
      <c r="W71" s="381" t="s">
        <v>2166</v>
      </c>
      <c r="X71" s="381">
        <v>2</v>
      </c>
      <c r="Y71" s="326" t="s">
        <v>2166</v>
      </c>
      <c r="Z71" s="328" t="s">
        <v>2166</v>
      </c>
      <c r="AA71" s="373"/>
      <c r="AB71" s="326"/>
      <c r="AC71" s="326" t="s">
        <v>2166</v>
      </c>
      <c r="AD71" s="368"/>
      <c r="AE71" s="400" t="s">
        <v>6618</v>
      </c>
      <c r="AF71" s="326"/>
      <c r="AG71" s="368"/>
      <c r="AH71" s="368"/>
      <c r="AI71" s="373"/>
      <c r="AJ71" s="328" t="s">
        <v>7276</v>
      </c>
      <c r="AK71" s="328"/>
      <c r="AL71" s="328"/>
      <c r="AM71" s="328"/>
      <c r="AN71" s="335"/>
    </row>
    <row r="72" spans="1:40" ht="30.75" customHeight="1" x14ac:dyDescent="0.35">
      <c r="A72" s="378">
        <v>68</v>
      </c>
      <c r="B72" s="333" t="s">
        <v>5571</v>
      </c>
      <c r="C72" s="332" t="s">
        <v>6933</v>
      </c>
      <c r="D72" s="371" t="s">
        <v>2685</v>
      </c>
      <c r="E72" s="325">
        <v>4</v>
      </c>
      <c r="F72" s="371"/>
      <c r="G72" s="325"/>
      <c r="H72" s="371"/>
      <c r="I72" s="325">
        <v>5</v>
      </c>
      <c r="J72" s="325"/>
      <c r="K72" s="325">
        <v>5</v>
      </c>
      <c r="L72" s="372">
        <v>1</v>
      </c>
      <c r="M72" s="373" t="s">
        <v>7246</v>
      </c>
      <c r="N72" s="367">
        <v>58</v>
      </c>
      <c r="O72" s="367">
        <v>142</v>
      </c>
      <c r="P72" s="367">
        <v>200</v>
      </c>
      <c r="Q72" s="398"/>
      <c r="R72" s="398"/>
      <c r="S72" s="434">
        <f t="shared" ref="S72:S135" si="1">P72</f>
        <v>200</v>
      </c>
      <c r="T72" s="398"/>
      <c r="U72" s="381"/>
      <c r="V72" s="381" t="s">
        <v>2166</v>
      </c>
      <c r="W72" s="381" t="s">
        <v>2166</v>
      </c>
      <c r="X72" s="381">
        <v>2</v>
      </c>
      <c r="Y72" s="326" t="s">
        <v>2166</v>
      </c>
      <c r="Z72" s="328" t="s">
        <v>2166</v>
      </c>
      <c r="AA72" s="373"/>
      <c r="AB72" s="326"/>
      <c r="AC72" s="326" t="s">
        <v>2166</v>
      </c>
      <c r="AD72" s="368"/>
      <c r="AE72" s="400" t="s">
        <v>6958</v>
      </c>
      <c r="AF72" s="326"/>
      <c r="AG72" s="368"/>
      <c r="AH72" s="368"/>
      <c r="AI72" s="373"/>
      <c r="AJ72" s="328" t="s">
        <v>7276</v>
      </c>
      <c r="AK72" s="328"/>
      <c r="AL72" s="328"/>
      <c r="AM72" s="328"/>
      <c r="AN72" s="335"/>
    </row>
    <row r="73" spans="1:40" ht="30.75" customHeight="1" x14ac:dyDescent="0.35">
      <c r="A73" s="378">
        <v>69</v>
      </c>
      <c r="B73" s="333" t="s">
        <v>642</v>
      </c>
      <c r="C73" s="332" t="s">
        <v>661</v>
      </c>
      <c r="D73" s="371" t="s">
        <v>4198</v>
      </c>
      <c r="E73" s="325">
        <v>4</v>
      </c>
      <c r="F73" s="371"/>
      <c r="G73" s="325"/>
      <c r="H73" s="371"/>
      <c r="I73" s="325">
        <v>33</v>
      </c>
      <c r="J73" s="325"/>
      <c r="K73" s="325">
        <v>33</v>
      </c>
      <c r="L73" s="372">
        <v>1</v>
      </c>
      <c r="M73" s="388" t="s">
        <v>5382</v>
      </c>
      <c r="N73" s="398">
        <v>100</v>
      </c>
      <c r="O73" s="398">
        <v>140</v>
      </c>
      <c r="P73" s="398">
        <v>240</v>
      </c>
      <c r="Q73" s="398"/>
      <c r="R73" s="398"/>
      <c r="S73" s="434">
        <f t="shared" si="1"/>
        <v>240</v>
      </c>
      <c r="T73" s="398">
        <v>120</v>
      </c>
      <c r="U73" s="381"/>
      <c r="V73" s="381" t="s">
        <v>2166</v>
      </c>
      <c r="W73" s="381" t="s">
        <v>2166</v>
      </c>
      <c r="X73" s="381">
        <v>1</v>
      </c>
      <c r="Y73" s="326" t="s">
        <v>2166</v>
      </c>
      <c r="Z73" s="328" t="s">
        <v>2166</v>
      </c>
      <c r="AA73" s="373"/>
      <c r="AB73" s="326"/>
      <c r="AC73" s="326" t="s">
        <v>2166</v>
      </c>
      <c r="AD73" s="368"/>
      <c r="AE73" s="400" t="s">
        <v>6319</v>
      </c>
      <c r="AF73" s="326"/>
      <c r="AG73" s="368"/>
      <c r="AH73" s="368"/>
      <c r="AI73" s="373"/>
      <c r="AJ73" s="328" t="s">
        <v>7276</v>
      </c>
      <c r="AK73" s="328"/>
      <c r="AL73" s="328"/>
      <c r="AM73" s="328"/>
      <c r="AN73" s="335"/>
    </row>
    <row r="74" spans="1:40" ht="30.75" customHeight="1" x14ac:dyDescent="0.35">
      <c r="A74" s="378">
        <v>70</v>
      </c>
      <c r="B74" s="333" t="s">
        <v>642</v>
      </c>
      <c r="C74" s="332" t="s">
        <v>4112</v>
      </c>
      <c r="D74" s="371" t="s">
        <v>4194</v>
      </c>
      <c r="E74" s="325">
        <v>3</v>
      </c>
      <c r="F74" s="371"/>
      <c r="G74" s="325"/>
      <c r="H74" s="371"/>
      <c r="I74" s="325">
        <v>26</v>
      </c>
      <c r="J74" s="325"/>
      <c r="K74" s="325">
        <v>26</v>
      </c>
      <c r="L74" s="372">
        <v>1</v>
      </c>
      <c r="M74" s="388" t="s">
        <v>5254</v>
      </c>
      <c r="N74" s="398">
        <v>110</v>
      </c>
      <c r="O74" s="398">
        <v>115</v>
      </c>
      <c r="P74" s="398">
        <v>225</v>
      </c>
      <c r="Q74" s="398"/>
      <c r="R74" s="398"/>
      <c r="S74" s="434">
        <f t="shared" si="1"/>
        <v>225</v>
      </c>
      <c r="T74" s="398">
        <v>200</v>
      </c>
      <c r="U74" s="381"/>
      <c r="V74" s="381" t="s">
        <v>2166</v>
      </c>
      <c r="W74" s="381" t="s">
        <v>2166</v>
      </c>
      <c r="X74" s="381">
        <v>2</v>
      </c>
      <c r="Y74" s="326" t="s">
        <v>2166</v>
      </c>
      <c r="Z74" s="328" t="s">
        <v>2166</v>
      </c>
      <c r="AA74" s="373"/>
      <c r="AB74" s="326"/>
      <c r="AC74" s="326" t="s">
        <v>2166</v>
      </c>
      <c r="AD74" s="368"/>
      <c r="AE74" s="400" t="s">
        <v>6320</v>
      </c>
      <c r="AF74" s="326"/>
      <c r="AG74" s="368"/>
      <c r="AH74" s="368"/>
      <c r="AI74" s="373"/>
      <c r="AJ74" s="328" t="s">
        <v>7276</v>
      </c>
      <c r="AK74" s="328"/>
      <c r="AL74" s="328"/>
      <c r="AM74" s="328"/>
      <c r="AN74" s="335"/>
    </row>
    <row r="75" spans="1:40" ht="30.75" customHeight="1" x14ac:dyDescent="0.35">
      <c r="A75" s="378">
        <v>71</v>
      </c>
      <c r="B75" s="333" t="s">
        <v>642</v>
      </c>
      <c r="C75" s="332" t="s">
        <v>663</v>
      </c>
      <c r="D75" s="371" t="s">
        <v>4199</v>
      </c>
      <c r="E75" s="325">
        <v>4</v>
      </c>
      <c r="F75" s="371"/>
      <c r="G75" s="325"/>
      <c r="H75" s="371"/>
      <c r="I75" s="325">
        <v>21</v>
      </c>
      <c r="J75" s="325"/>
      <c r="K75" s="325">
        <v>21</v>
      </c>
      <c r="L75" s="372">
        <v>1</v>
      </c>
      <c r="M75" s="373" t="s">
        <v>5458</v>
      </c>
      <c r="N75" s="398">
        <v>100</v>
      </c>
      <c r="O75" s="398">
        <v>140</v>
      </c>
      <c r="P75" s="398">
        <v>240</v>
      </c>
      <c r="Q75" s="398"/>
      <c r="R75" s="398"/>
      <c r="S75" s="434">
        <f t="shared" si="1"/>
        <v>240</v>
      </c>
      <c r="T75" s="398">
        <v>180</v>
      </c>
      <c r="U75" s="381"/>
      <c r="V75" s="381" t="s">
        <v>2166</v>
      </c>
      <c r="W75" s="381" t="s">
        <v>2166</v>
      </c>
      <c r="X75" s="381">
        <v>2</v>
      </c>
      <c r="Y75" s="326" t="s">
        <v>2166</v>
      </c>
      <c r="Z75" s="328" t="s">
        <v>2166</v>
      </c>
      <c r="AA75" s="373"/>
      <c r="AB75" s="326"/>
      <c r="AC75" s="326" t="s">
        <v>2166</v>
      </c>
      <c r="AD75" s="368"/>
      <c r="AE75" s="400" t="s">
        <v>6319</v>
      </c>
      <c r="AF75" s="326"/>
      <c r="AG75" s="368"/>
      <c r="AH75" s="368"/>
      <c r="AI75" s="373"/>
      <c r="AJ75" s="328" t="s">
        <v>7276</v>
      </c>
      <c r="AK75" s="328"/>
      <c r="AL75" s="328"/>
      <c r="AM75" s="328"/>
      <c r="AN75" s="335"/>
    </row>
    <row r="76" spans="1:40" ht="30.75" customHeight="1" x14ac:dyDescent="0.35">
      <c r="A76" s="378">
        <v>72</v>
      </c>
      <c r="B76" s="333" t="s">
        <v>642</v>
      </c>
      <c r="C76" s="332" t="s">
        <v>667</v>
      </c>
      <c r="D76" s="371" t="s">
        <v>4201</v>
      </c>
      <c r="E76" s="325">
        <v>4</v>
      </c>
      <c r="F76" s="371"/>
      <c r="G76" s="325"/>
      <c r="H76" s="371"/>
      <c r="I76" s="325">
        <v>15</v>
      </c>
      <c r="J76" s="325"/>
      <c r="K76" s="325">
        <v>15</v>
      </c>
      <c r="L76" s="372">
        <v>1</v>
      </c>
      <c r="M76" s="373" t="s">
        <v>5459</v>
      </c>
      <c r="N76" s="398">
        <v>120</v>
      </c>
      <c r="O76" s="398">
        <v>120</v>
      </c>
      <c r="P76" s="398">
        <v>240</v>
      </c>
      <c r="Q76" s="398"/>
      <c r="R76" s="398"/>
      <c r="S76" s="434">
        <f t="shared" si="1"/>
        <v>240</v>
      </c>
      <c r="T76" s="398">
        <v>120</v>
      </c>
      <c r="U76" s="381"/>
      <c r="V76" s="381" t="s">
        <v>2166</v>
      </c>
      <c r="W76" s="381" t="s">
        <v>2166</v>
      </c>
      <c r="X76" s="381">
        <v>2</v>
      </c>
      <c r="Y76" s="326" t="s">
        <v>2166</v>
      </c>
      <c r="Z76" s="328" t="s">
        <v>2166</v>
      </c>
      <c r="AA76" s="373"/>
      <c r="AB76" s="326"/>
      <c r="AC76" s="326" t="s">
        <v>2166</v>
      </c>
      <c r="AD76" s="368"/>
      <c r="AE76" s="400" t="s">
        <v>6319</v>
      </c>
      <c r="AF76" s="326"/>
      <c r="AG76" s="368"/>
      <c r="AH76" s="368"/>
      <c r="AI76" s="373"/>
      <c r="AJ76" s="328" t="s">
        <v>7276</v>
      </c>
      <c r="AK76" s="328"/>
      <c r="AL76" s="328"/>
      <c r="AM76" s="328"/>
      <c r="AN76" s="335"/>
    </row>
    <row r="77" spans="1:40" ht="30.75" customHeight="1" x14ac:dyDescent="0.35">
      <c r="A77" s="378">
        <v>73</v>
      </c>
      <c r="B77" s="333" t="s">
        <v>642</v>
      </c>
      <c r="C77" s="332" t="s">
        <v>4186</v>
      </c>
      <c r="D77" s="371" t="s">
        <v>4206</v>
      </c>
      <c r="E77" s="325">
        <v>4</v>
      </c>
      <c r="F77" s="371"/>
      <c r="G77" s="325"/>
      <c r="H77" s="371"/>
      <c r="I77" s="325">
        <v>7</v>
      </c>
      <c r="J77" s="325"/>
      <c r="K77" s="325">
        <v>7</v>
      </c>
      <c r="L77" s="372">
        <v>1</v>
      </c>
      <c r="M77" s="388" t="s">
        <v>5390</v>
      </c>
      <c r="N77" s="398">
        <v>110</v>
      </c>
      <c r="O77" s="398">
        <v>90</v>
      </c>
      <c r="P77" s="398">
        <v>200</v>
      </c>
      <c r="Q77" s="398"/>
      <c r="R77" s="398"/>
      <c r="S77" s="434">
        <f t="shared" si="1"/>
        <v>200</v>
      </c>
      <c r="T77" s="398">
        <v>225</v>
      </c>
      <c r="U77" s="381"/>
      <c r="V77" s="381" t="s">
        <v>2166</v>
      </c>
      <c r="W77" s="381" t="s">
        <v>2166</v>
      </c>
      <c r="X77" s="381">
        <v>2</v>
      </c>
      <c r="Y77" s="326" t="s">
        <v>2166</v>
      </c>
      <c r="Z77" s="328" t="s">
        <v>2166</v>
      </c>
      <c r="AA77" s="373"/>
      <c r="AB77" s="326"/>
      <c r="AC77" s="326" t="s">
        <v>2166</v>
      </c>
      <c r="AD77" s="368"/>
      <c r="AE77" s="400" t="s">
        <v>6320</v>
      </c>
      <c r="AF77" s="326"/>
      <c r="AG77" s="368"/>
      <c r="AH77" s="368"/>
      <c r="AI77" s="373"/>
      <c r="AJ77" s="328" t="s">
        <v>7276</v>
      </c>
      <c r="AK77" s="328"/>
      <c r="AL77" s="328"/>
      <c r="AM77" s="328"/>
      <c r="AN77" s="335"/>
    </row>
    <row r="78" spans="1:40" ht="30.75" customHeight="1" x14ac:dyDescent="0.35">
      <c r="A78" s="378">
        <v>74</v>
      </c>
      <c r="B78" s="333" t="s">
        <v>5711</v>
      </c>
      <c r="C78" s="332" t="s">
        <v>2189</v>
      </c>
      <c r="D78" s="371" t="s">
        <v>2194</v>
      </c>
      <c r="E78" s="325">
        <v>4</v>
      </c>
      <c r="F78" s="371"/>
      <c r="G78" s="325"/>
      <c r="H78" s="371"/>
      <c r="I78" s="325">
        <v>4</v>
      </c>
      <c r="J78" s="325"/>
      <c r="K78" s="325">
        <v>4</v>
      </c>
      <c r="L78" s="372">
        <v>1</v>
      </c>
      <c r="M78" s="373" t="s">
        <v>5535</v>
      </c>
      <c r="N78" s="398">
        <v>60</v>
      </c>
      <c r="O78" s="398">
        <v>150</v>
      </c>
      <c r="P78" s="398">
        <v>210</v>
      </c>
      <c r="Q78" s="398"/>
      <c r="R78" s="398"/>
      <c r="S78" s="434">
        <f t="shared" si="1"/>
        <v>210</v>
      </c>
      <c r="T78" s="398"/>
      <c r="U78" s="381"/>
      <c r="V78" s="381" t="s">
        <v>2166</v>
      </c>
      <c r="W78" s="381" t="s">
        <v>2166</v>
      </c>
      <c r="X78" s="381">
        <v>1</v>
      </c>
      <c r="Y78" s="326" t="s">
        <v>2166</v>
      </c>
      <c r="Z78" s="328" t="s">
        <v>2166</v>
      </c>
      <c r="AA78" s="373"/>
      <c r="AB78" s="326" t="s">
        <v>6176</v>
      </c>
      <c r="AC78" s="326" t="s">
        <v>2166</v>
      </c>
      <c r="AD78" s="368"/>
      <c r="AE78" s="400" t="s">
        <v>6320</v>
      </c>
      <c r="AF78" s="326"/>
      <c r="AG78" s="368"/>
      <c r="AH78" s="368"/>
      <c r="AI78" s="373"/>
      <c r="AJ78" s="328" t="s">
        <v>7276</v>
      </c>
      <c r="AK78" s="328"/>
      <c r="AL78" s="328"/>
      <c r="AM78" s="328"/>
      <c r="AN78" s="335"/>
    </row>
    <row r="79" spans="1:40" ht="30.75" customHeight="1" x14ac:dyDescent="0.35">
      <c r="A79" s="378">
        <v>75</v>
      </c>
      <c r="B79" s="333" t="s">
        <v>5711</v>
      </c>
      <c r="C79" s="332" t="s">
        <v>872</v>
      </c>
      <c r="D79" s="371" t="s">
        <v>3301</v>
      </c>
      <c r="E79" s="325">
        <v>4</v>
      </c>
      <c r="F79" s="371"/>
      <c r="G79" s="325"/>
      <c r="H79" s="371"/>
      <c r="I79" s="325">
        <v>4</v>
      </c>
      <c r="J79" s="325"/>
      <c r="K79" s="325">
        <v>4</v>
      </c>
      <c r="L79" s="372">
        <v>1</v>
      </c>
      <c r="M79" s="373" t="s">
        <v>5463</v>
      </c>
      <c r="N79" s="398">
        <v>60</v>
      </c>
      <c r="O79" s="398">
        <v>150</v>
      </c>
      <c r="P79" s="398">
        <v>210</v>
      </c>
      <c r="Q79" s="398"/>
      <c r="R79" s="398"/>
      <c r="S79" s="434">
        <f t="shared" si="1"/>
        <v>210</v>
      </c>
      <c r="T79" s="398"/>
      <c r="U79" s="381"/>
      <c r="V79" s="381" t="s">
        <v>2166</v>
      </c>
      <c r="W79" s="381" t="s">
        <v>2166</v>
      </c>
      <c r="X79" s="381">
        <v>1</v>
      </c>
      <c r="Y79" s="326" t="s">
        <v>2166</v>
      </c>
      <c r="Z79" s="328" t="s">
        <v>2166</v>
      </c>
      <c r="AA79" s="373"/>
      <c r="AB79" s="326" t="s">
        <v>6178</v>
      </c>
      <c r="AC79" s="326" t="s">
        <v>2166</v>
      </c>
      <c r="AD79" s="368"/>
      <c r="AE79" s="400" t="s">
        <v>6320</v>
      </c>
      <c r="AF79" s="326"/>
      <c r="AG79" s="368"/>
      <c r="AH79" s="368"/>
      <c r="AI79" s="373"/>
      <c r="AJ79" s="328" t="s">
        <v>7276</v>
      </c>
      <c r="AK79" s="328"/>
      <c r="AL79" s="328"/>
      <c r="AM79" s="328"/>
      <c r="AN79" s="335"/>
    </row>
    <row r="80" spans="1:40" ht="30.75" customHeight="1" x14ac:dyDescent="0.35">
      <c r="A80" s="378">
        <v>76</v>
      </c>
      <c r="B80" s="333" t="s">
        <v>5711</v>
      </c>
      <c r="C80" s="332" t="s">
        <v>2190</v>
      </c>
      <c r="D80" s="371" t="s">
        <v>3589</v>
      </c>
      <c r="E80" s="325">
        <v>3</v>
      </c>
      <c r="F80" s="371"/>
      <c r="G80" s="325"/>
      <c r="H80" s="371"/>
      <c r="I80" s="325">
        <v>4</v>
      </c>
      <c r="J80" s="325"/>
      <c r="K80" s="325">
        <v>4</v>
      </c>
      <c r="L80" s="372">
        <v>1</v>
      </c>
      <c r="M80" s="373" t="s">
        <v>5535</v>
      </c>
      <c r="N80" s="398">
        <v>40</v>
      </c>
      <c r="O80" s="398">
        <v>110</v>
      </c>
      <c r="P80" s="398">
        <v>150</v>
      </c>
      <c r="Q80" s="398"/>
      <c r="R80" s="398"/>
      <c r="S80" s="434">
        <f t="shared" si="1"/>
        <v>150</v>
      </c>
      <c r="T80" s="398"/>
      <c r="U80" s="381"/>
      <c r="V80" s="381" t="s">
        <v>2166</v>
      </c>
      <c r="W80" s="381" t="s">
        <v>2166</v>
      </c>
      <c r="X80" s="381">
        <v>1</v>
      </c>
      <c r="Y80" s="326" t="s">
        <v>2166</v>
      </c>
      <c r="Z80" s="328" t="s">
        <v>2166</v>
      </c>
      <c r="AA80" s="373"/>
      <c r="AB80" s="326"/>
      <c r="AC80" s="326" t="s">
        <v>2166</v>
      </c>
      <c r="AD80" s="368"/>
      <c r="AE80" s="400" t="s">
        <v>6320</v>
      </c>
      <c r="AF80" s="326"/>
      <c r="AG80" s="368"/>
      <c r="AH80" s="368"/>
      <c r="AI80" s="373"/>
      <c r="AJ80" s="328" t="s">
        <v>7276</v>
      </c>
      <c r="AK80" s="328"/>
      <c r="AL80" s="328"/>
      <c r="AM80" s="328"/>
      <c r="AN80" s="335"/>
    </row>
    <row r="81" spans="1:40" ht="30.75" customHeight="1" x14ac:dyDescent="0.35">
      <c r="A81" s="378">
        <v>77</v>
      </c>
      <c r="B81" s="333" t="s">
        <v>5711</v>
      </c>
      <c r="C81" s="332" t="s">
        <v>2191</v>
      </c>
      <c r="D81" s="371" t="s">
        <v>3286</v>
      </c>
      <c r="E81" s="325">
        <v>3</v>
      </c>
      <c r="F81" s="371"/>
      <c r="G81" s="325"/>
      <c r="H81" s="371"/>
      <c r="I81" s="325">
        <v>4</v>
      </c>
      <c r="J81" s="325"/>
      <c r="K81" s="325">
        <v>4</v>
      </c>
      <c r="L81" s="372">
        <v>1</v>
      </c>
      <c r="M81" s="373" t="s">
        <v>5535</v>
      </c>
      <c r="N81" s="398">
        <v>60</v>
      </c>
      <c r="O81" s="398">
        <v>110</v>
      </c>
      <c r="P81" s="398">
        <v>170</v>
      </c>
      <c r="Q81" s="398"/>
      <c r="R81" s="398"/>
      <c r="S81" s="434">
        <f t="shared" si="1"/>
        <v>170</v>
      </c>
      <c r="T81" s="398"/>
      <c r="U81" s="381"/>
      <c r="V81" s="381" t="s">
        <v>2166</v>
      </c>
      <c r="W81" s="381" t="s">
        <v>2166</v>
      </c>
      <c r="X81" s="381">
        <v>1</v>
      </c>
      <c r="Y81" s="326" t="s">
        <v>2166</v>
      </c>
      <c r="Z81" s="328" t="s">
        <v>2166</v>
      </c>
      <c r="AA81" s="373"/>
      <c r="AB81" s="326"/>
      <c r="AC81" s="326" t="s">
        <v>2166</v>
      </c>
      <c r="AD81" s="368"/>
      <c r="AE81" s="400" t="s">
        <v>6320</v>
      </c>
      <c r="AF81" s="326"/>
      <c r="AG81" s="368"/>
      <c r="AH81" s="368"/>
      <c r="AI81" s="373"/>
      <c r="AJ81" s="328" t="s">
        <v>7276</v>
      </c>
      <c r="AK81" s="328"/>
      <c r="AL81" s="328"/>
      <c r="AM81" s="328"/>
      <c r="AN81" s="335"/>
    </row>
    <row r="82" spans="1:40" ht="30.75" customHeight="1" x14ac:dyDescent="0.35">
      <c r="A82" s="378">
        <v>78</v>
      </c>
      <c r="B82" s="333" t="s">
        <v>5711</v>
      </c>
      <c r="C82" s="332" t="s">
        <v>4404</v>
      </c>
      <c r="D82" s="371" t="s">
        <v>3300</v>
      </c>
      <c r="E82" s="325">
        <v>3</v>
      </c>
      <c r="F82" s="371"/>
      <c r="G82" s="325"/>
      <c r="H82" s="371"/>
      <c r="I82" s="325">
        <v>3</v>
      </c>
      <c r="J82" s="325"/>
      <c r="K82" s="325">
        <v>3</v>
      </c>
      <c r="L82" s="372">
        <v>1</v>
      </c>
      <c r="M82" s="373" t="s">
        <v>5535</v>
      </c>
      <c r="N82" s="398">
        <v>50</v>
      </c>
      <c r="O82" s="398">
        <v>110</v>
      </c>
      <c r="P82" s="398">
        <v>160</v>
      </c>
      <c r="Q82" s="398"/>
      <c r="R82" s="398"/>
      <c r="S82" s="434">
        <f t="shared" si="1"/>
        <v>160</v>
      </c>
      <c r="T82" s="398"/>
      <c r="U82" s="381"/>
      <c r="V82" s="381" t="s">
        <v>2166</v>
      </c>
      <c r="W82" s="381" t="s">
        <v>2166</v>
      </c>
      <c r="X82" s="381">
        <v>1</v>
      </c>
      <c r="Y82" s="326" t="s">
        <v>2166</v>
      </c>
      <c r="Z82" s="328" t="s">
        <v>2166</v>
      </c>
      <c r="AA82" s="373"/>
      <c r="AB82" s="326"/>
      <c r="AC82" s="326" t="s">
        <v>2166</v>
      </c>
      <c r="AD82" s="368"/>
      <c r="AE82" s="400" t="s">
        <v>6320</v>
      </c>
      <c r="AF82" s="326"/>
      <c r="AG82" s="368"/>
      <c r="AH82" s="368"/>
      <c r="AI82" s="373"/>
      <c r="AJ82" s="328" t="s">
        <v>7276</v>
      </c>
      <c r="AK82" s="328"/>
      <c r="AL82" s="328"/>
      <c r="AM82" s="328"/>
      <c r="AN82" s="335"/>
    </row>
    <row r="83" spans="1:40" ht="30.75" customHeight="1" x14ac:dyDescent="0.35">
      <c r="A83" s="378">
        <v>79</v>
      </c>
      <c r="B83" s="333" t="s">
        <v>5711</v>
      </c>
      <c r="C83" s="332" t="s">
        <v>2184</v>
      </c>
      <c r="D83" s="371" t="s">
        <v>3296</v>
      </c>
      <c r="E83" s="325">
        <v>3</v>
      </c>
      <c r="F83" s="371"/>
      <c r="G83" s="325"/>
      <c r="H83" s="371"/>
      <c r="I83" s="325">
        <v>3</v>
      </c>
      <c r="J83" s="325"/>
      <c r="K83" s="325">
        <v>3</v>
      </c>
      <c r="L83" s="372">
        <v>1</v>
      </c>
      <c r="M83" s="373" t="s">
        <v>5535</v>
      </c>
      <c r="N83" s="398">
        <v>50</v>
      </c>
      <c r="O83" s="398">
        <v>110</v>
      </c>
      <c r="P83" s="398">
        <v>160</v>
      </c>
      <c r="Q83" s="398"/>
      <c r="R83" s="398"/>
      <c r="S83" s="434">
        <f t="shared" si="1"/>
        <v>160</v>
      </c>
      <c r="T83" s="398"/>
      <c r="U83" s="381"/>
      <c r="V83" s="381" t="s">
        <v>2166</v>
      </c>
      <c r="W83" s="381" t="s">
        <v>2166</v>
      </c>
      <c r="X83" s="381">
        <v>1</v>
      </c>
      <c r="Y83" s="326" t="s">
        <v>2166</v>
      </c>
      <c r="Z83" s="328" t="s">
        <v>2166</v>
      </c>
      <c r="AA83" s="373"/>
      <c r="AB83" s="326"/>
      <c r="AC83" s="326" t="s">
        <v>2166</v>
      </c>
      <c r="AD83" s="368"/>
      <c r="AE83" s="400" t="s">
        <v>6320</v>
      </c>
      <c r="AF83" s="326"/>
      <c r="AG83" s="368"/>
      <c r="AH83" s="368"/>
      <c r="AI83" s="373"/>
      <c r="AJ83" s="328" t="s">
        <v>7276</v>
      </c>
      <c r="AK83" s="328"/>
      <c r="AL83" s="328"/>
      <c r="AM83" s="328"/>
      <c r="AN83" s="335"/>
    </row>
    <row r="84" spans="1:40" ht="30.75" customHeight="1" x14ac:dyDescent="0.35">
      <c r="A84" s="378">
        <v>80</v>
      </c>
      <c r="B84" s="333" t="s">
        <v>5711</v>
      </c>
      <c r="C84" s="332" t="s">
        <v>2183</v>
      </c>
      <c r="D84" s="371" t="s">
        <v>3298</v>
      </c>
      <c r="E84" s="325">
        <v>3</v>
      </c>
      <c r="F84" s="371"/>
      <c r="G84" s="325"/>
      <c r="H84" s="371"/>
      <c r="I84" s="325">
        <v>3</v>
      </c>
      <c r="J84" s="325"/>
      <c r="K84" s="325">
        <v>3</v>
      </c>
      <c r="L84" s="372">
        <v>1</v>
      </c>
      <c r="M84" s="373" t="s">
        <v>5535</v>
      </c>
      <c r="N84" s="398">
        <v>50</v>
      </c>
      <c r="O84" s="398">
        <v>110</v>
      </c>
      <c r="P84" s="398">
        <v>160</v>
      </c>
      <c r="Q84" s="398"/>
      <c r="R84" s="398"/>
      <c r="S84" s="434">
        <f t="shared" si="1"/>
        <v>160</v>
      </c>
      <c r="T84" s="398"/>
      <c r="U84" s="381"/>
      <c r="V84" s="381" t="s">
        <v>2166</v>
      </c>
      <c r="W84" s="381" t="s">
        <v>2166</v>
      </c>
      <c r="X84" s="381">
        <v>1</v>
      </c>
      <c r="Y84" s="326" t="s">
        <v>2166</v>
      </c>
      <c r="Z84" s="328" t="s">
        <v>2166</v>
      </c>
      <c r="AA84" s="373"/>
      <c r="AB84" s="326"/>
      <c r="AC84" s="326" t="s">
        <v>2166</v>
      </c>
      <c r="AD84" s="368"/>
      <c r="AE84" s="400" t="s">
        <v>6320</v>
      </c>
      <c r="AF84" s="326"/>
      <c r="AG84" s="368"/>
      <c r="AH84" s="368"/>
      <c r="AI84" s="373"/>
      <c r="AJ84" s="328" t="s">
        <v>7276</v>
      </c>
      <c r="AK84" s="328"/>
      <c r="AL84" s="328"/>
      <c r="AM84" s="328"/>
      <c r="AN84" s="335"/>
    </row>
    <row r="85" spans="1:40" ht="30.75" customHeight="1" x14ac:dyDescent="0.35">
      <c r="A85" s="378">
        <v>81</v>
      </c>
      <c r="B85" s="333" t="s">
        <v>5711</v>
      </c>
      <c r="C85" s="332" t="s">
        <v>2188</v>
      </c>
      <c r="D85" s="371" t="s">
        <v>3293</v>
      </c>
      <c r="E85" s="325">
        <v>3</v>
      </c>
      <c r="F85" s="371"/>
      <c r="G85" s="325"/>
      <c r="H85" s="371"/>
      <c r="I85" s="325">
        <v>4</v>
      </c>
      <c r="J85" s="325"/>
      <c r="K85" s="325">
        <v>4</v>
      </c>
      <c r="L85" s="372">
        <v>1</v>
      </c>
      <c r="M85" s="373" t="s">
        <v>5535</v>
      </c>
      <c r="N85" s="398">
        <v>40</v>
      </c>
      <c r="O85" s="398">
        <v>110</v>
      </c>
      <c r="P85" s="398">
        <v>150</v>
      </c>
      <c r="Q85" s="398"/>
      <c r="R85" s="398"/>
      <c r="S85" s="434">
        <f t="shared" si="1"/>
        <v>150</v>
      </c>
      <c r="T85" s="398"/>
      <c r="U85" s="381"/>
      <c r="V85" s="381" t="s">
        <v>2166</v>
      </c>
      <c r="W85" s="381" t="s">
        <v>2166</v>
      </c>
      <c r="X85" s="381">
        <v>1</v>
      </c>
      <c r="Y85" s="326" t="s">
        <v>2166</v>
      </c>
      <c r="Z85" s="328" t="s">
        <v>2166</v>
      </c>
      <c r="AA85" s="373"/>
      <c r="AB85" s="326"/>
      <c r="AC85" s="326" t="s">
        <v>2166</v>
      </c>
      <c r="AD85" s="368"/>
      <c r="AE85" s="400" t="s">
        <v>6320</v>
      </c>
      <c r="AF85" s="326"/>
      <c r="AG85" s="368"/>
      <c r="AH85" s="368"/>
      <c r="AI85" s="373"/>
      <c r="AJ85" s="328" t="s">
        <v>7276</v>
      </c>
      <c r="AK85" s="328"/>
      <c r="AL85" s="328"/>
      <c r="AM85" s="328"/>
      <c r="AN85" s="335"/>
    </row>
    <row r="86" spans="1:40" ht="30.75" customHeight="1" x14ac:dyDescent="0.35">
      <c r="A86" s="378">
        <v>82</v>
      </c>
      <c r="B86" s="333" t="s">
        <v>2009</v>
      </c>
      <c r="C86" s="332" t="s">
        <v>4024</v>
      </c>
      <c r="D86" s="371" t="s">
        <v>2288</v>
      </c>
      <c r="E86" s="325">
        <v>3</v>
      </c>
      <c r="F86" s="371"/>
      <c r="G86" s="325"/>
      <c r="H86" s="371"/>
      <c r="I86" s="325">
        <v>4</v>
      </c>
      <c r="J86" s="325"/>
      <c r="K86" s="325">
        <v>4</v>
      </c>
      <c r="L86" s="372">
        <v>1</v>
      </c>
      <c r="M86" s="388" t="s">
        <v>5464</v>
      </c>
      <c r="N86" s="398">
        <v>70</v>
      </c>
      <c r="O86" s="398">
        <v>230</v>
      </c>
      <c r="P86" s="398">
        <v>300</v>
      </c>
      <c r="Q86" s="398"/>
      <c r="R86" s="398"/>
      <c r="S86" s="434">
        <f t="shared" si="1"/>
        <v>300</v>
      </c>
      <c r="T86" s="398"/>
      <c r="U86" s="381"/>
      <c r="V86" s="381" t="s">
        <v>2166</v>
      </c>
      <c r="W86" s="381" t="s">
        <v>2166</v>
      </c>
      <c r="X86" s="381">
        <v>1</v>
      </c>
      <c r="Y86" s="326" t="s">
        <v>2166</v>
      </c>
      <c r="Z86" s="328" t="s">
        <v>2166</v>
      </c>
      <c r="AA86" s="373"/>
      <c r="AB86" s="326"/>
      <c r="AC86" s="326" t="s">
        <v>2166</v>
      </c>
      <c r="AD86" s="368"/>
      <c r="AE86" s="400" t="s">
        <v>6320</v>
      </c>
      <c r="AF86" s="326"/>
      <c r="AG86" s="368"/>
      <c r="AH86" s="368"/>
      <c r="AI86" s="373"/>
      <c r="AJ86" s="328" t="s">
        <v>7276</v>
      </c>
      <c r="AK86" s="328"/>
      <c r="AL86" s="328"/>
      <c r="AM86" s="328"/>
      <c r="AN86" s="335"/>
    </row>
    <row r="87" spans="1:40" ht="30.75" customHeight="1" x14ac:dyDescent="0.35">
      <c r="A87" s="378">
        <v>83</v>
      </c>
      <c r="B87" s="333" t="s">
        <v>2009</v>
      </c>
      <c r="C87" s="332" t="s">
        <v>3190</v>
      </c>
      <c r="D87" s="371" t="s">
        <v>2286</v>
      </c>
      <c r="E87" s="325">
        <v>3</v>
      </c>
      <c r="F87" s="371"/>
      <c r="G87" s="325"/>
      <c r="H87" s="371"/>
      <c r="I87" s="325">
        <v>9</v>
      </c>
      <c r="J87" s="325"/>
      <c r="K87" s="325">
        <v>9</v>
      </c>
      <c r="L87" s="372">
        <v>1</v>
      </c>
      <c r="M87" s="373" t="s">
        <v>5396</v>
      </c>
      <c r="N87" s="398">
        <v>75</v>
      </c>
      <c r="O87" s="398">
        <v>235</v>
      </c>
      <c r="P87" s="398">
        <v>310</v>
      </c>
      <c r="Q87" s="398"/>
      <c r="R87" s="398"/>
      <c r="S87" s="434">
        <f t="shared" si="1"/>
        <v>310</v>
      </c>
      <c r="T87" s="398"/>
      <c r="U87" s="381"/>
      <c r="V87" s="381" t="s">
        <v>2166</v>
      </c>
      <c r="W87" s="381" t="s">
        <v>2166</v>
      </c>
      <c r="X87" s="381">
        <v>1</v>
      </c>
      <c r="Y87" s="326" t="s">
        <v>2166</v>
      </c>
      <c r="Z87" s="328" t="s">
        <v>2166</v>
      </c>
      <c r="AA87" s="373"/>
      <c r="AB87" s="326"/>
      <c r="AC87" s="326" t="s">
        <v>2166</v>
      </c>
      <c r="AD87" s="368"/>
      <c r="AE87" s="400" t="s">
        <v>6320</v>
      </c>
      <c r="AF87" s="326"/>
      <c r="AG87" s="368"/>
      <c r="AH87" s="368"/>
      <c r="AI87" s="373"/>
      <c r="AJ87" s="328" t="s">
        <v>7276</v>
      </c>
      <c r="AK87" s="328"/>
      <c r="AL87" s="328"/>
      <c r="AM87" s="328"/>
      <c r="AN87" s="335"/>
    </row>
    <row r="88" spans="1:40" ht="30.75" customHeight="1" x14ac:dyDescent="0.35">
      <c r="A88" s="378">
        <v>84</v>
      </c>
      <c r="B88" s="333" t="s">
        <v>2009</v>
      </c>
      <c r="C88" s="332" t="s">
        <v>3191</v>
      </c>
      <c r="D88" s="371" t="s">
        <v>2287</v>
      </c>
      <c r="E88" s="325">
        <v>3</v>
      </c>
      <c r="F88" s="371"/>
      <c r="G88" s="325"/>
      <c r="H88" s="371"/>
      <c r="I88" s="325">
        <v>3</v>
      </c>
      <c r="J88" s="325"/>
      <c r="K88" s="325">
        <v>3</v>
      </c>
      <c r="L88" s="372">
        <v>1</v>
      </c>
      <c r="M88" s="373" t="s">
        <v>5397</v>
      </c>
      <c r="N88" s="398">
        <v>80</v>
      </c>
      <c r="O88" s="398">
        <v>220</v>
      </c>
      <c r="P88" s="398">
        <v>300</v>
      </c>
      <c r="Q88" s="398"/>
      <c r="R88" s="398"/>
      <c r="S88" s="434">
        <f t="shared" si="1"/>
        <v>300</v>
      </c>
      <c r="T88" s="398"/>
      <c r="U88" s="381"/>
      <c r="V88" s="381" t="s">
        <v>2166</v>
      </c>
      <c r="W88" s="381" t="s">
        <v>2166</v>
      </c>
      <c r="X88" s="381">
        <v>1</v>
      </c>
      <c r="Y88" s="326" t="s">
        <v>2166</v>
      </c>
      <c r="Z88" s="328" t="s">
        <v>2166</v>
      </c>
      <c r="AA88" s="373"/>
      <c r="AB88" s="326"/>
      <c r="AC88" s="326" t="s">
        <v>2166</v>
      </c>
      <c r="AD88" s="368"/>
      <c r="AE88" s="400" t="s">
        <v>6320</v>
      </c>
      <c r="AF88" s="326"/>
      <c r="AG88" s="368"/>
      <c r="AH88" s="368"/>
      <c r="AI88" s="373"/>
      <c r="AJ88" s="328" t="s">
        <v>7276</v>
      </c>
      <c r="AK88" s="328"/>
      <c r="AL88" s="328"/>
      <c r="AM88" s="328"/>
      <c r="AN88" s="335"/>
    </row>
    <row r="89" spans="1:40" ht="30.75" customHeight="1" x14ac:dyDescent="0.35">
      <c r="A89" s="378">
        <v>85</v>
      </c>
      <c r="B89" s="333" t="s">
        <v>2009</v>
      </c>
      <c r="C89" s="332" t="s">
        <v>2266</v>
      </c>
      <c r="D89" s="371" t="s">
        <v>2303</v>
      </c>
      <c r="E89" s="325">
        <v>3</v>
      </c>
      <c r="F89" s="371"/>
      <c r="G89" s="325"/>
      <c r="H89" s="371"/>
      <c r="I89" s="325">
        <v>4</v>
      </c>
      <c r="J89" s="325"/>
      <c r="K89" s="325">
        <v>4</v>
      </c>
      <c r="L89" s="372">
        <v>1</v>
      </c>
      <c r="M89" s="373" t="s">
        <v>5431</v>
      </c>
      <c r="N89" s="398">
        <v>70</v>
      </c>
      <c r="O89" s="398">
        <v>180</v>
      </c>
      <c r="P89" s="398">
        <v>250</v>
      </c>
      <c r="Q89" s="398"/>
      <c r="R89" s="398"/>
      <c r="S89" s="434">
        <f t="shared" si="1"/>
        <v>250</v>
      </c>
      <c r="T89" s="398"/>
      <c r="U89" s="381"/>
      <c r="V89" s="381" t="s">
        <v>2166</v>
      </c>
      <c r="W89" s="381" t="s">
        <v>2166</v>
      </c>
      <c r="X89" s="381">
        <v>1</v>
      </c>
      <c r="Y89" s="326" t="s">
        <v>2166</v>
      </c>
      <c r="Z89" s="328" t="s">
        <v>2166</v>
      </c>
      <c r="AA89" s="373"/>
      <c r="AB89" s="326"/>
      <c r="AC89" s="326" t="s">
        <v>2166</v>
      </c>
      <c r="AD89" s="368"/>
      <c r="AE89" s="400" t="s">
        <v>6320</v>
      </c>
      <c r="AF89" s="326"/>
      <c r="AG89" s="368"/>
      <c r="AH89" s="368"/>
      <c r="AI89" s="373"/>
      <c r="AJ89" s="328" t="s">
        <v>7276</v>
      </c>
      <c r="AK89" s="328"/>
      <c r="AL89" s="328"/>
      <c r="AM89" s="328"/>
      <c r="AN89" s="335"/>
    </row>
    <row r="90" spans="1:40" ht="30.75" customHeight="1" x14ac:dyDescent="0.35">
      <c r="A90" s="378">
        <v>86</v>
      </c>
      <c r="B90" s="333" t="s">
        <v>767</v>
      </c>
      <c r="C90" s="332" t="s">
        <v>3362</v>
      </c>
      <c r="D90" s="371" t="s">
        <v>2476</v>
      </c>
      <c r="E90" s="325">
        <v>4</v>
      </c>
      <c r="F90" s="371"/>
      <c r="G90" s="325"/>
      <c r="H90" s="371"/>
      <c r="I90" s="325">
        <v>5</v>
      </c>
      <c r="J90" s="325"/>
      <c r="K90" s="325">
        <v>5</v>
      </c>
      <c r="L90" s="372">
        <v>1</v>
      </c>
      <c r="M90" s="373" t="s">
        <v>5499</v>
      </c>
      <c r="N90" s="398">
        <v>30</v>
      </c>
      <c r="O90" s="398">
        <v>170</v>
      </c>
      <c r="P90" s="398">
        <v>200</v>
      </c>
      <c r="Q90" s="398"/>
      <c r="R90" s="398"/>
      <c r="S90" s="434">
        <f t="shared" si="1"/>
        <v>200</v>
      </c>
      <c r="T90" s="398"/>
      <c r="U90" s="381"/>
      <c r="V90" s="381" t="s">
        <v>2166</v>
      </c>
      <c r="W90" s="381" t="s">
        <v>2166</v>
      </c>
      <c r="X90" s="381">
        <v>1</v>
      </c>
      <c r="Y90" s="326" t="s">
        <v>2166</v>
      </c>
      <c r="Z90" s="328" t="s">
        <v>2166</v>
      </c>
      <c r="AA90" s="373"/>
      <c r="AB90" s="326" t="s">
        <v>6152</v>
      </c>
      <c r="AC90" s="326" t="s">
        <v>2166</v>
      </c>
      <c r="AD90" s="368"/>
      <c r="AE90" s="400" t="s">
        <v>6320</v>
      </c>
      <c r="AF90" s="326"/>
      <c r="AG90" s="368"/>
      <c r="AH90" s="368"/>
      <c r="AI90" s="373"/>
      <c r="AJ90" s="328" t="s">
        <v>7276</v>
      </c>
      <c r="AK90" s="328"/>
      <c r="AL90" s="328"/>
      <c r="AM90" s="328"/>
      <c r="AN90" s="335"/>
    </row>
    <row r="91" spans="1:40" ht="30.75" customHeight="1" x14ac:dyDescent="0.35">
      <c r="A91" s="378">
        <v>87</v>
      </c>
      <c r="B91" s="333" t="s">
        <v>5716</v>
      </c>
      <c r="C91" s="332" t="s">
        <v>976</v>
      </c>
      <c r="D91" s="390" t="s">
        <v>7007</v>
      </c>
      <c r="E91" s="325">
        <v>4</v>
      </c>
      <c r="F91" s="371"/>
      <c r="G91" s="325"/>
      <c r="H91" s="371"/>
      <c r="I91" s="325">
        <v>11</v>
      </c>
      <c r="J91" s="325"/>
      <c r="K91" s="325">
        <v>11</v>
      </c>
      <c r="L91" s="372">
        <v>1</v>
      </c>
      <c r="M91" s="373" t="s">
        <v>6492</v>
      </c>
      <c r="N91" s="367">
        <v>80</v>
      </c>
      <c r="O91" s="367">
        <v>80</v>
      </c>
      <c r="P91" s="367">
        <v>160</v>
      </c>
      <c r="Q91" s="398"/>
      <c r="R91" s="398"/>
      <c r="S91" s="434">
        <f t="shared" si="1"/>
        <v>160</v>
      </c>
      <c r="T91" s="398"/>
      <c r="U91" s="381"/>
      <c r="V91" s="381" t="s">
        <v>2166</v>
      </c>
      <c r="W91" s="381" t="s">
        <v>2166</v>
      </c>
      <c r="X91" s="381">
        <v>2</v>
      </c>
      <c r="Y91" s="326" t="s">
        <v>2166</v>
      </c>
      <c r="Z91" s="328" t="s">
        <v>2166</v>
      </c>
      <c r="AA91" s="373"/>
      <c r="AB91" s="326"/>
      <c r="AC91" s="326" t="s">
        <v>2166</v>
      </c>
      <c r="AD91" s="368"/>
      <c r="AE91" s="400" t="s">
        <v>7261</v>
      </c>
      <c r="AF91" s="326"/>
      <c r="AG91" s="368"/>
      <c r="AH91" s="368"/>
      <c r="AI91" s="373"/>
      <c r="AJ91" s="328" t="s">
        <v>7276</v>
      </c>
      <c r="AK91" s="328"/>
      <c r="AL91" s="328" t="s">
        <v>7276</v>
      </c>
      <c r="AM91" s="328" t="s">
        <v>7276</v>
      </c>
      <c r="AN91" s="335"/>
    </row>
    <row r="92" spans="1:40" ht="30.75" customHeight="1" x14ac:dyDescent="0.35">
      <c r="A92" s="378">
        <v>88</v>
      </c>
      <c r="B92" s="333" t="s">
        <v>817</v>
      </c>
      <c r="C92" s="332" t="s">
        <v>2125</v>
      </c>
      <c r="D92" s="371" t="s">
        <v>2939</v>
      </c>
      <c r="E92" s="325">
        <v>4</v>
      </c>
      <c r="F92" s="371"/>
      <c r="G92" s="325"/>
      <c r="H92" s="371"/>
      <c r="I92" s="325">
        <v>6</v>
      </c>
      <c r="J92" s="325"/>
      <c r="K92" s="325">
        <v>6</v>
      </c>
      <c r="L92" s="372">
        <v>1</v>
      </c>
      <c r="M92" s="373" t="s">
        <v>5095</v>
      </c>
      <c r="N92" s="398">
        <v>120</v>
      </c>
      <c r="O92" s="398">
        <v>120</v>
      </c>
      <c r="P92" s="398">
        <v>240</v>
      </c>
      <c r="Q92" s="398"/>
      <c r="R92" s="398"/>
      <c r="S92" s="434">
        <f t="shared" si="1"/>
        <v>240</v>
      </c>
      <c r="T92" s="398"/>
      <c r="U92" s="381"/>
      <c r="V92" s="381" t="s">
        <v>2166</v>
      </c>
      <c r="W92" s="381" t="s">
        <v>2166</v>
      </c>
      <c r="X92" s="381">
        <v>2</v>
      </c>
      <c r="Y92" s="326" t="s">
        <v>2166</v>
      </c>
      <c r="Z92" s="328" t="s">
        <v>2166</v>
      </c>
      <c r="AA92" s="373"/>
      <c r="AB92" s="326"/>
      <c r="AC92" s="326" t="s">
        <v>2166</v>
      </c>
      <c r="AD92" s="368"/>
      <c r="AE92" s="400" t="s">
        <v>6325</v>
      </c>
      <c r="AF92" s="326"/>
      <c r="AG92" s="368"/>
      <c r="AH92" s="368"/>
      <c r="AI92" s="373"/>
      <c r="AJ92" s="328" t="s">
        <v>7276</v>
      </c>
      <c r="AK92" s="328"/>
      <c r="AL92" s="328"/>
      <c r="AM92" s="328"/>
      <c r="AN92" s="335"/>
    </row>
    <row r="93" spans="1:40" ht="30.75" customHeight="1" x14ac:dyDescent="0.35">
      <c r="A93" s="378">
        <v>89</v>
      </c>
      <c r="B93" s="333" t="s">
        <v>817</v>
      </c>
      <c r="C93" s="332" t="s">
        <v>2126</v>
      </c>
      <c r="D93" s="371" t="s">
        <v>2940</v>
      </c>
      <c r="E93" s="325">
        <v>4</v>
      </c>
      <c r="F93" s="371"/>
      <c r="G93" s="325"/>
      <c r="H93" s="371"/>
      <c r="I93" s="325">
        <v>6</v>
      </c>
      <c r="J93" s="325"/>
      <c r="K93" s="325">
        <v>6</v>
      </c>
      <c r="L93" s="372">
        <v>1</v>
      </c>
      <c r="M93" s="373" t="s">
        <v>5095</v>
      </c>
      <c r="N93" s="398">
        <v>120</v>
      </c>
      <c r="O93" s="398">
        <v>120</v>
      </c>
      <c r="P93" s="398">
        <v>240</v>
      </c>
      <c r="Q93" s="398"/>
      <c r="R93" s="398"/>
      <c r="S93" s="434">
        <f t="shared" si="1"/>
        <v>240</v>
      </c>
      <c r="T93" s="398"/>
      <c r="U93" s="381"/>
      <c r="V93" s="381" t="s">
        <v>2166</v>
      </c>
      <c r="W93" s="381" t="s">
        <v>2166</v>
      </c>
      <c r="X93" s="381">
        <v>2</v>
      </c>
      <c r="Y93" s="326" t="s">
        <v>2166</v>
      </c>
      <c r="Z93" s="328" t="s">
        <v>2166</v>
      </c>
      <c r="AA93" s="373"/>
      <c r="AB93" s="326"/>
      <c r="AC93" s="326" t="s">
        <v>2166</v>
      </c>
      <c r="AD93" s="368"/>
      <c r="AE93" s="400" t="s">
        <v>6325</v>
      </c>
      <c r="AF93" s="326"/>
      <c r="AG93" s="368"/>
      <c r="AH93" s="368"/>
      <c r="AI93" s="373"/>
      <c r="AJ93" s="328" t="s">
        <v>7276</v>
      </c>
      <c r="AK93" s="328"/>
      <c r="AL93" s="328"/>
      <c r="AM93" s="328"/>
      <c r="AN93" s="335"/>
    </row>
    <row r="94" spans="1:40" ht="30.75" customHeight="1" x14ac:dyDescent="0.35">
      <c r="A94" s="378">
        <v>90</v>
      </c>
      <c r="B94" s="333" t="s">
        <v>817</v>
      </c>
      <c r="C94" s="332" t="s">
        <v>838</v>
      </c>
      <c r="D94" s="371" t="s">
        <v>2135</v>
      </c>
      <c r="E94" s="325">
        <v>4</v>
      </c>
      <c r="F94" s="371"/>
      <c r="G94" s="325"/>
      <c r="H94" s="371"/>
      <c r="I94" s="325">
        <v>4</v>
      </c>
      <c r="J94" s="325"/>
      <c r="K94" s="325">
        <v>4</v>
      </c>
      <c r="L94" s="372">
        <v>1</v>
      </c>
      <c r="M94" s="373" t="s">
        <v>5431</v>
      </c>
      <c r="N94" s="398">
        <v>120</v>
      </c>
      <c r="O94" s="398">
        <v>120</v>
      </c>
      <c r="P94" s="398">
        <v>240</v>
      </c>
      <c r="Q94" s="398"/>
      <c r="R94" s="398"/>
      <c r="S94" s="434">
        <f t="shared" si="1"/>
        <v>240</v>
      </c>
      <c r="T94" s="398"/>
      <c r="U94" s="381"/>
      <c r="V94" s="381" t="s">
        <v>2166</v>
      </c>
      <c r="W94" s="381" t="s">
        <v>2166</v>
      </c>
      <c r="X94" s="381">
        <v>2</v>
      </c>
      <c r="Y94" s="326" t="s">
        <v>2166</v>
      </c>
      <c r="Z94" s="328" t="s">
        <v>2166</v>
      </c>
      <c r="AA94" s="373"/>
      <c r="AB94" s="326"/>
      <c r="AC94" s="326" t="s">
        <v>2166</v>
      </c>
      <c r="AD94" s="368"/>
      <c r="AE94" s="400" t="s">
        <v>6325</v>
      </c>
      <c r="AF94" s="326"/>
      <c r="AG94" s="368"/>
      <c r="AH94" s="368"/>
      <c r="AI94" s="373"/>
      <c r="AJ94" s="328" t="s">
        <v>7276</v>
      </c>
      <c r="AK94" s="328"/>
      <c r="AL94" s="328"/>
      <c r="AM94" s="328"/>
      <c r="AN94" s="335"/>
    </row>
    <row r="95" spans="1:40" ht="30.75" customHeight="1" x14ac:dyDescent="0.35">
      <c r="A95" s="378">
        <v>91</v>
      </c>
      <c r="B95" s="333" t="s">
        <v>817</v>
      </c>
      <c r="C95" s="332" t="s">
        <v>4422</v>
      </c>
      <c r="D95" s="371" t="s">
        <v>2944</v>
      </c>
      <c r="E95" s="325">
        <v>4</v>
      </c>
      <c r="F95" s="371"/>
      <c r="G95" s="325"/>
      <c r="H95" s="371"/>
      <c r="I95" s="325">
        <v>4</v>
      </c>
      <c r="J95" s="325"/>
      <c r="K95" s="325">
        <v>4</v>
      </c>
      <c r="L95" s="372">
        <v>1</v>
      </c>
      <c r="M95" s="373" t="s">
        <v>5466</v>
      </c>
      <c r="N95" s="398">
        <v>120</v>
      </c>
      <c r="O95" s="398">
        <v>120</v>
      </c>
      <c r="P95" s="398">
        <v>240</v>
      </c>
      <c r="Q95" s="398"/>
      <c r="R95" s="398"/>
      <c r="S95" s="434">
        <f t="shared" si="1"/>
        <v>240</v>
      </c>
      <c r="T95" s="398"/>
      <c r="U95" s="381"/>
      <c r="V95" s="381" t="s">
        <v>2166</v>
      </c>
      <c r="W95" s="381" t="s">
        <v>2166</v>
      </c>
      <c r="X95" s="381">
        <v>2</v>
      </c>
      <c r="Y95" s="326" t="s">
        <v>2166</v>
      </c>
      <c r="Z95" s="328" t="s">
        <v>2166</v>
      </c>
      <c r="AA95" s="373"/>
      <c r="AB95" s="326"/>
      <c r="AC95" s="326" t="s">
        <v>2166</v>
      </c>
      <c r="AD95" s="368"/>
      <c r="AE95" s="400" t="s">
        <v>6325</v>
      </c>
      <c r="AF95" s="326"/>
      <c r="AG95" s="368"/>
      <c r="AH95" s="368"/>
      <c r="AI95" s="373"/>
      <c r="AJ95" s="328" t="s">
        <v>7276</v>
      </c>
      <c r="AK95" s="328"/>
      <c r="AL95" s="328"/>
      <c r="AM95" s="328"/>
      <c r="AN95" s="335"/>
    </row>
    <row r="96" spans="1:40" ht="30.75" customHeight="1" x14ac:dyDescent="0.35">
      <c r="A96" s="378">
        <v>92</v>
      </c>
      <c r="B96" s="333" t="s">
        <v>859</v>
      </c>
      <c r="C96" s="332" t="s">
        <v>4409</v>
      </c>
      <c r="D96" s="371" t="s">
        <v>4059</v>
      </c>
      <c r="E96" s="325">
        <v>4</v>
      </c>
      <c r="F96" s="371"/>
      <c r="G96" s="325"/>
      <c r="H96" s="371"/>
      <c r="I96" s="325">
        <v>4</v>
      </c>
      <c r="J96" s="325"/>
      <c r="K96" s="325">
        <v>4</v>
      </c>
      <c r="L96" s="372">
        <v>1</v>
      </c>
      <c r="M96" s="373" t="s">
        <v>6485</v>
      </c>
      <c r="N96" s="398">
        <v>102</v>
      </c>
      <c r="O96" s="398">
        <v>408</v>
      </c>
      <c r="P96" s="398">
        <v>510</v>
      </c>
      <c r="Q96" s="398"/>
      <c r="R96" s="398"/>
      <c r="S96" s="434">
        <f t="shared" si="1"/>
        <v>510</v>
      </c>
      <c r="T96" s="398"/>
      <c r="U96" s="381"/>
      <c r="V96" s="381" t="s">
        <v>2166</v>
      </c>
      <c r="W96" s="381" t="s">
        <v>2166</v>
      </c>
      <c r="X96" s="381">
        <v>1</v>
      </c>
      <c r="Y96" s="326" t="s">
        <v>2166</v>
      </c>
      <c r="Z96" s="328" t="s">
        <v>2166</v>
      </c>
      <c r="AA96" s="373"/>
      <c r="AB96" s="326"/>
      <c r="AC96" s="326" t="s">
        <v>2166</v>
      </c>
      <c r="AD96" s="368"/>
      <c r="AE96" s="400" t="s">
        <v>6321</v>
      </c>
      <c r="AF96" s="326"/>
      <c r="AG96" s="368"/>
      <c r="AH96" s="368"/>
      <c r="AI96" s="373"/>
      <c r="AJ96" s="328" t="s">
        <v>7276</v>
      </c>
      <c r="AK96" s="328"/>
      <c r="AL96" s="328"/>
      <c r="AM96" s="328"/>
      <c r="AN96" s="335"/>
    </row>
    <row r="97" spans="1:40" ht="30.75" customHeight="1" x14ac:dyDescent="0.35">
      <c r="A97" s="378">
        <v>93</v>
      </c>
      <c r="B97" s="333" t="s">
        <v>859</v>
      </c>
      <c r="C97" s="332" t="s">
        <v>4411</v>
      </c>
      <c r="D97" s="371" t="s">
        <v>4062</v>
      </c>
      <c r="E97" s="325">
        <v>4</v>
      </c>
      <c r="F97" s="371"/>
      <c r="G97" s="325"/>
      <c r="H97" s="371"/>
      <c r="I97" s="325">
        <v>5</v>
      </c>
      <c r="J97" s="325"/>
      <c r="K97" s="325">
        <v>5</v>
      </c>
      <c r="L97" s="372">
        <v>1</v>
      </c>
      <c r="M97" s="373" t="s">
        <v>6486</v>
      </c>
      <c r="N97" s="398">
        <v>102</v>
      </c>
      <c r="O97" s="398">
        <v>408</v>
      </c>
      <c r="P97" s="398">
        <v>510</v>
      </c>
      <c r="Q97" s="398"/>
      <c r="R97" s="398"/>
      <c r="S97" s="434">
        <f t="shared" si="1"/>
        <v>510</v>
      </c>
      <c r="T97" s="398"/>
      <c r="U97" s="381"/>
      <c r="V97" s="381" t="s">
        <v>2166</v>
      </c>
      <c r="W97" s="381" t="s">
        <v>2166</v>
      </c>
      <c r="X97" s="381">
        <v>1</v>
      </c>
      <c r="Y97" s="326" t="s">
        <v>2166</v>
      </c>
      <c r="Z97" s="328" t="s">
        <v>2166</v>
      </c>
      <c r="AA97" s="373"/>
      <c r="AB97" s="326"/>
      <c r="AC97" s="326" t="s">
        <v>2166</v>
      </c>
      <c r="AD97" s="368"/>
      <c r="AE97" s="400" t="s">
        <v>6321</v>
      </c>
      <c r="AF97" s="326"/>
      <c r="AG97" s="368"/>
      <c r="AH97" s="368"/>
      <c r="AI97" s="373"/>
      <c r="AJ97" s="328" t="s">
        <v>7276</v>
      </c>
      <c r="AK97" s="328"/>
      <c r="AL97" s="328"/>
      <c r="AM97" s="328"/>
      <c r="AN97" s="335"/>
    </row>
    <row r="98" spans="1:40" ht="30.75" customHeight="1" x14ac:dyDescent="0.35">
      <c r="A98" s="378">
        <v>94</v>
      </c>
      <c r="B98" s="333" t="s">
        <v>859</v>
      </c>
      <c r="C98" s="332" t="s">
        <v>4412</v>
      </c>
      <c r="D98" s="371" t="s">
        <v>4063</v>
      </c>
      <c r="E98" s="325">
        <v>3</v>
      </c>
      <c r="F98" s="371"/>
      <c r="G98" s="325"/>
      <c r="H98" s="371"/>
      <c r="I98" s="325">
        <v>3</v>
      </c>
      <c r="J98" s="325"/>
      <c r="K98" s="325">
        <v>3</v>
      </c>
      <c r="L98" s="372">
        <v>1</v>
      </c>
      <c r="M98" s="373" t="s">
        <v>6487</v>
      </c>
      <c r="N98" s="398">
        <v>66</v>
      </c>
      <c r="O98" s="398">
        <v>264</v>
      </c>
      <c r="P98" s="398">
        <v>330</v>
      </c>
      <c r="Q98" s="398"/>
      <c r="R98" s="398"/>
      <c r="S98" s="434">
        <f t="shared" si="1"/>
        <v>330</v>
      </c>
      <c r="T98" s="398"/>
      <c r="U98" s="381"/>
      <c r="V98" s="381" t="s">
        <v>2166</v>
      </c>
      <c r="W98" s="381" t="s">
        <v>2166</v>
      </c>
      <c r="X98" s="381">
        <v>1</v>
      </c>
      <c r="Y98" s="326" t="s">
        <v>2166</v>
      </c>
      <c r="Z98" s="328" t="s">
        <v>2166</v>
      </c>
      <c r="AA98" s="373"/>
      <c r="AB98" s="326"/>
      <c r="AC98" s="326" t="s">
        <v>2166</v>
      </c>
      <c r="AD98" s="368"/>
      <c r="AE98" s="400" t="s">
        <v>6320</v>
      </c>
      <c r="AF98" s="326"/>
      <c r="AG98" s="368"/>
      <c r="AH98" s="368"/>
      <c r="AI98" s="373"/>
      <c r="AJ98" s="328" t="s">
        <v>7276</v>
      </c>
      <c r="AK98" s="328"/>
      <c r="AL98" s="328"/>
      <c r="AM98" s="328"/>
      <c r="AN98" s="335"/>
    </row>
    <row r="99" spans="1:40" ht="30.75" customHeight="1" x14ac:dyDescent="0.35">
      <c r="A99" s="378">
        <v>95</v>
      </c>
      <c r="B99" s="333" t="s">
        <v>859</v>
      </c>
      <c r="C99" s="332" t="s">
        <v>3302</v>
      </c>
      <c r="D99" s="371" t="s">
        <v>4076</v>
      </c>
      <c r="E99" s="325">
        <v>4</v>
      </c>
      <c r="F99" s="371"/>
      <c r="G99" s="325"/>
      <c r="H99" s="371"/>
      <c r="I99" s="325">
        <v>4</v>
      </c>
      <c r="J99" s="325"/>
      <c r="K99" s="325">
        <v>4</v>
      </c>
      <c r="L99" s="372">
        <v>1</v>
      </c>
      <c r="M99" s="373" t="s">
        <v>4958</v>
      </c>
      <c r="N99" s="398">
        <v>108</v>
      </c>
      <c r="O99" s="398">
        <v>432</v>
      </c>
      <c r="P99" s="398">
        <v>540</v>
      </c>
      <c r="Q99" s="398"/>
      <c r="R99" s="398"/>
      <c r="S99" s="434">
        <f t="shared" si="1"/>
        <v>540</v>
      </c>
      <c r="T99" s="398"/>
      <c r="U99" s="381"/>
      <c r="V99" s="381" t="s">
        <v>2166</v>
      </c>
      <c r="W99" s="381" t="s">
        <v>2166</v>
      </c>
      <c r="X99" s="381">
        <v>1</v>
      </c>
      <c r="Y99" s="326" t="s">
        <v>2166</v>
      </c>
      <c r="Z99" s="328" t="s">
        <v>2166</v>
      </c>
      <c r="AA99" s="373"/>
      <c r="AB99" s="326"/>
      <c r="AC99" s="326" t="s">
        <v>2166</v>
      </c>
      <c r="AD99" s="368"/>
      <c r="AE99" s="400" t="s">
        <v>6320</v>
      </c>
      <c r="AF99" s="326"/>
      <c r="AG99" s="368"/>
      <c r="AH99" s="368"/>
      <c r="AI99" s="373"/>
      <c r="AJ99" s="328" t="s">
        <v>7276</v>
      </c>
      <c r="AK99" s="328"/>
      <c r="AL99" s="328"/>
      <c r="AM99" s="328"/>
      <c r="AN99" s="335"/>
    </row>
    <row r="100" spans="1:40" ht="30.75" customHeight="1" x14ac:dyDescent="0.35">
      <c r="A100" s="378">
        <v>96</v>
      </c>
      <c r="B100" s="333" t="s">
        <v>859</v>
      </c>
      <c r="C100" s="332" t="s">
        <v>4051</v>
      </c>
      <c r="D100" s="371" t="s">
        <v>4080</v>
      </c>
      <c r="E100" s="325">
        <v>4</v>
      </c>
      <c r="F100" s="371"/>
      <c r="G100" s="325"/>
      <c r="H100" s="371"/>
      <c r="I100" s="325">
        <v>5</v>
      </c>
      <c r="J100" s="325"/>
      <c r="K100" s="325">
        <v>5</v>
      </c>
      <c r="L100" s="372">
        <v>1</v>
      </c>
      <c r="M100" s="373" t="s">
        <v>6489</v>
      </c>
      <c r="N100" s="398">
        <v>70</v>
      </c>
      <c r="O100" s="398">
        <v>280</v>
      </c>
      <c r="P100" s="398">
        <v>350</v>
      </c>
      <c r="Q100" s="398"/>
      <c r="R100" s="398"/>
      <c r="S100" s="434">
        <f t="shared" si="1"/>
        <v>350</v>
      </c>
      <c r="T100" s="398"/>
      <c r="U100" s="381"/>
      <c r="V100" s="381" t="s">
        <v>2166</v>
      </c>
      <c r="W100" s="381" t="s">
        <v>2166</v>
      </c>
      <c r="X100" s="381">
        <v>1</v>
      </c>
      <c r="Y100" s="326" t="s">
        <v>2166</v>
      </c>
      <c r="Z100" s="328" t="s">
        <v>2166</v>
      </c>
      <c r="AA100" s="373"/>
      <c r="AB100" s="326"/>
      <c r="AC100" s="326" t="s">
        <v>2166</v>
      </c>
      <c r="AD100" s="368"/>
      <c r="AE100" s="400" t="s">
        <v>6320</v>
      </c>
      <c r="AF100" s="326"/>
      <c r="AG100" s="368"/>
      <c r="AH100" s="368"/>
      <c r="AI100" s="373"/>
      <c r="AJ100" s="328" t="s">
        <v>7276</v>
      </c>
      <c r="AK100" s="328"/>
      <c r="AL100" s="328"/>
      <c r="AM100" s="328"/>
      <c r="AN100" s="335"/>
    </row>
    <row r="101" spans="1:40" ht="30.75" customHeight="1" x14ac:dyDescent="0.35">
      <c r="A101" s="378">
        <v>97</v>
      </c>
      <c r="B101" s="333" t="s">
        <v>880</v>
      </c>
      <c r="C101" s="332" t="s">
        <v>897</v>
      </c>
      <c r="D101" s="371" t="s">
        <v>4691</v>
      </c>
      <c r="E101" s="325">
        <v>3</v>
      </c>
      <c r="F101" s="371"/>
      <c r="G101" s="325"/>
      <c r="H101" s="371"/>
      <c r="I101" s="325">
        <v>3</v>
      </c>
      <c r="J101" s="325"/>
      <c r="K101" s="325">
        <v>3</v>
      </c>
      <c r="L101" s="372">
        <v>1</v>
      </c>
      <c r="M101" s="373" t="s">
        <v>5523</v>
      </c>
      <c r="N101" s="398">
        <v>70</v>
      </c>
      <c r="O101" s="398">
        <v>130</v>
      </c>
      <c r="P101" s="398">
        <v>200</v>
      </c>
      <c r="Q101" s="398"/>
      <c r="R101" s="398"/>
      <c r="S101" s="434">
        <f t="shared" si="1"/>
        <v>200</v>
      </c>
      <c r="T101" s="398"/>
      <c r="U101" s="381"/>
      <c r="V101" s="381" t="s">
        <v>2166</v>
      </c>
      <c r="W101" s="381" t="s">
        <v>2166</v>
      </c>
      <c r="X101" s="381">
        <v>1</v>
      </c>
      <c r="Y101" s="326" t="s">
        <v>2166</v>
      </c>
      <c r="Z101" s="328" t="s">
        <v>2166</v>
      </c>
      <c r="AA101" s="373"/>
      <c r="AB101" s="326"/>
      <c r="AC101" s="326" t="s">
        <v>2166</v>
      </c>
      <c r="AD101" s="368"/>
      <c r="AE101" s="400" t="s">
        <v>6321</v>
      </c>
      <c r="AF101" s="326"/>
      <c r="AG101" s="368"/>
      <c r="AH101" s="368"/>
      <c r="AI101" s="373"/>
      <c r="AJ101" s="328" t="s">
        <v>7276</v>
      </c>
      <c r="AK101" s="328"/>
      <c r="AL101" s="328"/>
      <c r="AM101" s="328"/>
      <c r="AN101" s="335"/>
    </row>
    <row r="102" spans="1:40" ht="30.75" customHeight="1" x14ac:dyDescent="0.35">
      <c r="A102" s="378">
        <v>98</v>
      </c>
      <c r="B102" s="333" t="s">
        <v>2164</v>
      </c>
      <c r="C102" s="332" t="s">
        <v>5779</v>
      </c>
      <c r="D102" s="371" t="s">
        <v>4702</v>
      </c>
      <c r="E102" s="325">
        <v>4</v>
      </c>
      <c r="F102" s="371"/>
      <c r="G102" s="325"/>
      <c r="H102" s="371"/>
      <c r="I102" s="325">
        <v>4</v>
      </c>
      <c r="J102" s="325"/>
      <c r="K102" s="325">
        <v>4</v>
      </c>
      <c r="L102" s="372">
        <v>1</v>
      </c>
      <c r="M102" s="373" t="s">
        <v>5545</v>
      </c>
      <c r="N102" s="398">
        <v>117</v>
      </c>
      <c r="O102" s="398">
        <v>233</v>
      </c>
      <c r="P102" s="398">
        <v>350</v>
      </c>
      <c r="Q102" s="398"/>
      <c r="R102" s="398"/>
      <c r="S102" s="434">
        <f t="shared" si="1"/>
        <v>350</v>
      </c>
      <c r="T102" s="398"/>
      <c r="U102" s="381"/>
      <c r="V102" s="381" t="s">
        <v>2166</v>
      </c>
      <c r="W102" s="381" t="s">
        <v>2166</v>
      </c>
      <c r="X102" s="381">
        <v>1</v>
      </c>
      <c r="Y102" s="326" t="s">
        <v>2166</v>
      </c>
      <c r="Z102" s="328" t="s">
        <v>2166</v>
      </c>
      <c r="AA102" s="373"/>
      <c r="AB102" s="326"/>
      <c r="AC102" s="326" t="s">
        <v>2166</v>
      </c>
      <c r="AD102" s="368"/>
      <c r="AE102" s="400" t="s">
        <v>6321</v>
      </c>
      <c r="AF102" s="326"/>
      <c r="AG102" s="368"/>
      <c r="AH102" s="368"/>
      <c r="AI102" s="373"/>
      <c r="AJ102" s="328" t="s">
        <v>7276</v>
      </c>
      <c r="AK102" s="328"/>
      <c r="AL102" s="328"/>
      <c r="AM102" s="328"/>
      <c r="AN102" s="335"/>
    </row>
    <row r="103" spans="1:40" ht="30.75" customHeight="1" x14ac:dyDescent="0.35">
      <c r="A103" s="378">
        <v>99</v>
      </c>
      <c r="B103" s="333" t="s">
        <v>2164</v>
      </c>
      <c r="C103" s="332" t="s">
        <v>2312</v>
      </c>
      <c r="D103" s="371" t="s">
        <v>4710</v>
      </c>
      <c r="E103" s="325">
        <v>3</v>
      </c>
      <c r="F103" s="371"/>
      <c r="G103" s="325"/>
      <c r="H103" s="371"/>
      <c r="I103" s="325">
        <v>3</v>
      </c>
      <c r="J103" s="325"/>
      <c r="K103" s="325">
        <v>3</v>
      </c>
      <c r="L103" s="372">
        <v>1</v>
      </c>
      <c r="M103" s="373" t="s">
        <v>5523</v>
      </c>
      <c r="N103" s="398">
        <v>106</v>
      </c>
      <c r="O103" s="398">
        <v>244</v>
      </c>
      <c r="P103" s="398">
        <v>350</v>
      </c>
      <c r="Q103" s="398"/>
      <c r="R103" s="398"/>
      <c r="S103" s="434">
        <f t="shared" si="1"/>
        <v>350</v>
      </c>
      <c r="T103" s="398"/>
      <c r="U103" s="381"/>
      <c r="V103" s="381" t="s">
        <v>2166</v>
      </c>
      <c r="W103" s="381" t="s">
        <v>2166</v>
      </c>
      <c r="X103" s="381">
        <v>1</v>
      </c>
      <c r="Y103" s="326" t="s">
        <v>2166</v>
      </c>
      <c r="Z103" s="328" t="s">
        <v>2166</v>
      </c>
      <c r="AA103" s="373"/>
      <c r="AB103" s="326"/>
      <c r="AC103" s="326" t="s">
        <v>2166</v>
      </c>
      <c r="AD103" s="368"/>
      <c r="AE103" s="400" t="s">
        <v>6321</v>
      </c>
      <c r="AF103" s="326"/>
      <c r="AG103" s="368"/>
      <c r="AH103" s="368"/>
      <c r="AI103" s="373"/>
      <c r="AJ103" s="328" t="s">
        <v>7276</v>
      </c>
      <c r="AK103" s="328"/>
      <c r="AL103" s="328"/>
      <c r="AM103" s="328"/>
      <c r="AN103" s="335"/>
    </row>
    <row r="104" spans="1:40" ht="30.75" customHeight="1" x14ac:dyDescent="0.35">
      <c r="A104" s="378">
        <v>100</v>
      </c>
      <c r="B104" s="333" t="s">
        <v>2164</v>
      </c>
      <c r="C104" s="332" t="s">
        <v>5783</v>
      </c>
      <c r="D104" s="371" t="s">
        <v>4396</v>
      </c>
      <c r="E104" s="325">
        <v>3</v>
      </c>
      <c r="F104" s="371"/>
      <c r="G104" s="325"/>
      <c r="H104" s="371"/>
      <c r="I104" s="325">
        <v>2</v>
      </c>
      <c r="J104" s="325"/>
      <c r="K104" s="325">
        <v>2</v>
      </c>
      <c r="L104" s="372">
        <v>1</v>
      </c>
      <c r="M104" s="373" t="s">
        <v>5431</v>
      </c>
      <c r="N104" s="398">
        <v>65</v>
      </c>
      <c r="O104" s="398">
        <v>135</v>
      </c>
      <c r="P104" s="398">
        <v>200</v>
      </c>
      <c r="Q104" s="398"/>
      <c r="R104" s="398"/>
      <c r="S104" s="434">
        <f t="shared" si="1"/>
        <v>200</v>
      </c>
      <c r="T104" s="398"/>
      <c r="U104" s="381"/>
      <c r="V104" s="381" t="s">
        <v>2166</v>
      </c>
      <c r="W104" s="381" t="s">
        <v>2166</v>
      </c>
      <c r="X104" s="381">
        <v>1</v>
      </c>
      <c r="Y104" s="326" t="s">
        <v>2166</v>
      </c>
      <c r="Z104" s="328" t="s">
        <v>2166</v>
      </c>
      <c r="AA104" s="373"/>
      <c r="AB104" s="326"/>
      <c r="AC104" s="326" t="s">
        <v>2166</v>
      </c>
      <c r="AD104" s="368"/>
      <c r="AE104" s="400" t="s">
        <v>6618</v>
      </c>
      <c r="AF104" s="326"/>
      <c r="AG104" s="368"/>
      <c r="AH104" s="368"/>
      <c r="AI104" s="373"/>
      <c r="AJ104" s="328" t="s">
        <v>7276</v>
      </c>
      <c r="AK104" s="328"/>
      <c r="AL104" s="328"/>
      <c r="AM104" s="328"/>
      <c r="AN104" s="335"/>
    </row>
    <row r="105" spans="1:40" ht="30.75" customHeight="1" x14ac:dyDescent="0.35">
      <c r="A105" s="378">
        <v>101</v>
      </c>
      <c r="B105" s="333" t="s">
        <v>2164</v>
      </c>
      <c r="C105" s="332" t="s">
        <v>4713</v>
      </c>
      <c r="D105" s="371" t="s">
        <v>4397</v>
      </c>
      <c r="E105" s="325">
        <v>3</v>
      </c>
      <c r="F105" s="371"/>
      <c r="G105" s="325"/>
      <c r="H105" s="371"/>
      <c r="I105" s="325">
        <v>4</v>
      </c>
      <c r="J105" s="325"/>
      <c r="K105" s="325">
        <v>4</v>
      </c>
      <c r="L105" s="372">
        <v>1</v>
      </c>
      <c r="M105" s="373" t="s">
        <v>5431</v>
      </c>
      <c r="N105" s="398">
        <v>100</v>
      </c>
      <c r="O105" s="398">
        <v>100</v>
      </c>
      <c r="P105" s="398">
        <v>200</v>
      </c>
      <c r="Q105" s="398"/>
      <c r="R105" s="398"/>
      <c r="S105" s="434">
        <f t="shared" si="1"/>
        <v>200</v>
      </c>
      <c r="T105" s="398"/>
      <c r="U105" s="381"/>
      <c r="V105" s="381" t="s">
        <v>2166</v>
      </c>
      <c r="W105" s="381" t="s">
        <v>2166</v>
      </c>
      <c r="X105" s="381">
        <v>1</v>
      </c>
      <c r="Y105" s="326" t="s">
        <v>2166</v>
      </c>
      <c r="Z105" s="328" t="s">
        <v>2166</v>
      </c>
      <c r="AA105" s="373"/>
      <c r="AB105" s="326"/>
      <c r="AC105" s="326" t="s">
        <v>2166</v>
      </c>
      <c r="AD105" s="368"/>
      <c r="AE105" s="400" t="s">
        <v>6618</v>
      </c>
      <c r="AF105" s="326"/>
      <c r="AG105" s="368"/>
      <c r="AH105" s="368"/>
      <c r="AI105" s="373"/>
      <c r="AJ105" s="328" t="s">
        <v>7276</v>
      </c>
      <c r="AK105" s="328"/>
      <c r="AL105" s="328"/>
      <c r="AM105" s="328"/>
      <c r="AN105" s="335"/>
    </row>
    <row r="106" spans="1:40" ht="30.75" customHeight="1" x14ac:dyDescent="0.35">
      <c r="A106" s="378">
        <v>102</v>
      </c>
      <c r="B106" s="333" t="s">
        <v>2164</v>
      </c>
      <c r="C106" s="332" t="s">
        <v>4714</v>
      </c>
      <c r="D106" s="371" t="s">
        <v>4398</v>
      </c>
      <c r="E106" s="325">
        <v>4</v>
      </c>
      <c r="F106" s="371"/>
      <c r="G106" s="325"/>
      <c r="H106" s="371"/>
      <c r="I106" s="325">
        <v>4</v>
      </c>
      <c r="J106" s="325"/>
      <c r="K106" s="325">
        <v>4</v>
      </c>
      <c r="L106" s="372">
        <v>1</v>
      </c>
      <c r="M106" s="373" t="s">
        <v>5272</v>
      </c>
      <c r="N106" s="398">
        <v>120</v>
      </c>
      <c r="O106" s="398">
        <v>230</v>
      </c>
      <c r="P106" s="398">
        <v>350</v>
      </c>
      <c r="Q106" s="398"/>
      <c r="R106" s="398"/>
      <c r="S106" s="434">
        <f t="shared" si="1"/>
        <v>350</v>
      </c>
      <c r="T106" s="398"/>
      <c r="U106" s="381"/>
      <c r="V106" s="381" t="s">
        <v>2166</v>
      </c>
      <c r="W106" s="381" t="s">
        <v>2166</v>
      </c>
      <c r="X106" s="381">
        <v>1</v>
      </c>
      <c r="Y106" s="326" t="s">
        <v>2166</v>
      </c>
      <c r="Z106" s="328" t="s">
        <v>2166</v>
      </c>
      <c r="AA106" s="373"/>
      <c r="AB106" s="326"/>
      <c r="AC106" s="326" t="s">
        <v>2166</v>
      </c>
      <c r="AD106" s="368"/>
      <c r="AE106" s="400" t="s">
        <v>7017</v>
      </c>
      <c r="AF106" s="326"/>
      <c r="AG106" s="368"/>
      <c r="AH106" s="368"/>
      <c r="AI106" s="373"/>
      <c r="AJ106" s="328" t="s">
        <v>7276</v>
      </c>
      <c r="AK106" s="328"/>
      <c r="AL106" s="328"/>
      <c r="AM106" s="328"/>
      <c r="AN106" s="335"/>
    </row>
    <row r="107" spans="1:40" ht="30.75" customHeight="1" x14ac:dyDescent="0.35">
      <c r="A107" s="378">
        <v>103</v>
      </c>
      <c r="B107" s="333" t="s">
        <v>2164</v>
      </c>
      <c r="C107" s="374" t="s">
        <v>5784</v>
      </c>
      <c r="D107" s="371" t="s">
        <v>4399</v>
      </c>
      <c r="E107" s="325">
        <v>3</v>
      </c>
      <c r="F107" s="371"/>
      <c r="G107" s="325"/>
      <c r="H107" s="371"/>
      <c r="I107" s="325">
        <v>4</v>
      </c>
      <c r="J107" s="325"/>
      <c r="K107" s="325">
        <v>4</v>
      </c>
      <c r="L107" s="372">
        <v>1</v>
      </c>
      <c r="M107" s="373" t="s">
        <v>5271</v>
      </c>
      <c r="N107" s="398">
        <v>120</v>
      </c>
      <c r="O107" s="398">
        <v>230</v>
      </c>
      <c r="P107" s="398">
        <v>350</v>
      </c>
      <c r="Q107" s="398"/>
      <c r="R107" s="398"/>
      <c r="S107" s="434">
        <f t="shared" si="1"/>
        <v>350</v>
      </c>
      <c r="T107" s="398"/>
      <c r="U107" s="381"/>
      <c r="V107" s="381" t="s">
        <v>2166</v>
      </c>
      <c r="W107" s="381" t="s">
        <v>2166</v>
      </c>
      <c r="X107" s="381">
        <v>1</v>
      </c>
      <c r="Y107" s="326" t="s">
        <v>2166</v>
      </c>
      <c r="Z107" s="328" t="s">
        <v>2166</v>
      </c>
      <c r="AA107" s="373"/>
      <c r="AB107" s="326"/>
      <c r="AC107" s="326" t="s">
        <v>2166</v>
      </c>
      <c r="AD107" s="368"/>
      <c r="AE107" s="400" t="s">
        <v>7017</v>
      </c>
      <c r="AF107" s="326"/>
      <c r="AG107" s="368"/>
      <c r="AH107" s="368"/>
      <c r="AI107" s="373"/>
      <c r="AJ107" s="328" t="s">
        <v>7276</v>
      </c>
      <c r="AK107" s="328"/>
      <c r="AL107" s="328"/>
      <c r="AM107" s="328"/>
      <c r="AN107" s="335"/>
    </row>
    <row r="108" spans="1:40" ht="30.75" customHeight="1" x14ac:dyDescent="0.35">
      <c r="A108" s="378">
        <v>104</v>
      </c>
      <c r="B108" s="333" t="s">
        <v>929</v>
      </c>
      <c r="C108" s="374" t="s">
        <v>4414</v>
      </c>
      <c r="D108" s="371" t="s">
        <v>932</v>
      </c>
      <c r="E108" s="325">
        <v>4</v>
      </c>
      <c r="F108" s="371"/>
      <c r="G108" s="325"/>
      <c r="H108" s="371"/>
      <c r="I108" s="325">
        <v>16</v>
      </c>
      <c r="J108" s="325"/>
      <c r="K108" s="325">
        <v>16</v>
      </c>
      <c r="L108" s="372">
        <v>1</v>
      </c>
      <c r="M108" s="373" t="s">
        <v>5431</v>
      </c>
      <c r="N108" s="367">
        <v>140</v>
      </c>
      <c r="O108" s="367">
        <v>140</v>
      </c>
      <c r="P108" s="367">
        <v>280</v>
      </c>
      <c r="Q108" s="398"/>
      <c r="R108" s="398"/>
      <c r="S108" s="434">
        <f t="shared" si="1"/>
        <v>280</v>
      </c>
      <c r="T108" s="398"/>
      <c r="U108" s="381"/>
      <c r="V108" s="381" t="s">
        <v>2166</v>
      </c>
      <c r="W108" s="381" t="s">
        <v>2166</v>
      </c>
      <c r="X108" s="381">
        <v>2</v>
      </c>
      <c r="Y108" s="326" t="s">
        <v>2166</v>
      </c>
      <c r="Z108" s="328" t="s">
        <v>2166</v>
      </c>
      <c r="AA108" s="373"/>
      <c r="AB108" s="326"/>
      <c r="AC108" s="326" t="s">
        <v>2166</v>
      </c>
      <c r="AD108" s="368"/>
      <c r="AE108" s="400" t="s">
        <v>6319</v>
      </c>
      <c r="AF108" s="326"/>
      <c r="AG108" s="368"/>
      <c r="AH108" s="368"/>
      <c r="AI108" s="373"/>
      <c r="AJ108" s="328" t="s">
        <v>7276</v>
      </c>
      <c r="AK108" s="328"/>
      <c r="AL108" s="328"/>
      <c r="AM108" s="328"/>
      <c r="AN108" s="335"/>
    </row>
    <row r="109" spans="1:40" ht="30.75" customHeight="1" x14ac:dyDescent="0.35">
      <c r="A109" s="378">
        <v>105</v>
      </c>
      <c r="B109" s="333" t="s">
        <v>929</v>
      </c>
      <c r="C109" s="332" t="s">
        <v>4415</v>
      </c>
      <c r="D109" s="371" t="s">
        <v>936</v>
      </c>
      <c r="E109" s="325">
        <v>3</v>
      </c>
      <c r="F109" s="371"/>
      <c r="G109" s="325"/>
      <c r="H109" s="371"/>
      <c r="I109" s="325">
        <v>12</v>
      </c>
      <c r="J109" s="325"/>
      <c r="K109" s="325">
        <v>12</v>
      </c>
      <c r="L109" s="372">
        <v>1</v>
      </c>
      <c r="M109" s="373" t="s">
        <v>5431</v>
      </c>
      <c r="N109" s="367">
        <v>140</v>
      </c>
      <c r="O109" s="367">
        <v>140</v>
      </c>
      <c r="P109" s="367">
        <v>280</v>
      </c>
      <c r="Q109" s="398"/>
      <c r="R109" s="398"/>
      <c r="S109" s="434">
        <f t="shared" si="1"/>
        <v>280</v>
      </c>
      <c r="T109" s="398"/>
      <c r="U109" s="381"/>
      <c r="V109" s="381" t="s">
        <v>2166</v>
      </c>
      <c r="W109" s="381" t="s">
        <v>2166</v>
      </c>
      <c r="X109" s="381">
        <v>2</v>
      </c>
      <c r="Y109" s="326" t="s">
        <v>2166</v>
      </c>
      <c r="Z109" s="328" t="s">
        <v>2166</v>
      </c>
      <c r="AA109" s="373"/>
      <c r="AB109" s="326"/>
      <c r="AC109" s="326" t="s">
        <v>2166</v>
      </c>
      <c r="AD109" s="368"/>
      <c r="AE109" s="400" t="s">
        <v>6319</v>
      </c>
      <c r="AF109" s="326"/>
      <c r="AG109" s="368"/>
      <c r="AH109" s="368"/>
      <c r="AI109" s="373"/>
      <c r="AJ109" s="328" t="s">
        <v>7276</v>
      </c>
      <c r="AK109" s="328"/>
      <c r="AL109" s="328"/>
      <c r="AM109" s="328"/>
      <c r="AN109" s="335"/>
    </row>
    <row r="110" spans="1:40" ht="30.75" customHeight="1" x14ac:dyDescent="0.35">
      <c r="A110" s="378">
        <v>106</v>
      </c>
      <c r="B110" s="333" t="s">
        <v>937</v>
      </c>
      <c r="C110" s="332" t="s">
        <v>2029</v>
      </c>
      <c r="D110" s="371" t="s">
        <v>4716</v>
      </c>
      <c r="E110" s="325">
        <v>4</v>
      </c>
      <c r="F110" s="371"/>
      <c r="G110" s="325"/>
      <c r="H110" s="371"/>
      <c r="I110" s="325">
        <v>7</v>
      </c>
      <c r="J110" s="325"/>
      <c r="K110" s="325">
        <v>7</v>
      </c>
      <c r="L110" s="372">
        <v>1</v>
      </c>
      <c r="M110" s="373" t="s">
        <v>6012</v>
      </c>
      <c r="N110" s="398">
        <v>140</v>
      </c>
      <c r="O110" s="398">
        <v>210</v>
      </c>
      <c r="P110" s="398">
        <v>350</v>
      </c>
      <c r="Q110" s="398"/>
      <c r="R110" s="398"/>
      <c r="S110" s="434">
        <f t="shared" si="1"/>
        <v>350</v>
      </c>
      <c r="T110" s="398"/>
      <c r="U110" s="381"/>
      <c r="V110" s="381" t="s">
        <v>2166</v>
      </c>
      <c r="W110" s="381" t="s">
        <v>2166</v>
      </c>
      <c r="X110" s="381">
        <v>1</v>
      </c>
      <c r="Y110" s="326" t="s">
        <v>2166</v>
      </c>
      <c r="Z110" s="328" t="s">
        <v>2166</v>
      </c>
      <c r="AA110" s="373"/>
      <c r="AB110" s="326"/>
      <c r="AC110" s="326" t="s">
        <v>2166</v>
      </c>
      <c r="AD110" s="368"/>
      <c r="AE110" s="400" t="s">
        <v>6320</v>
      </c>
      <c r="AF110" s="326"/>
      <c r="AG110" s="368"/>
      <c r="AH110" s="368"/>
      <c r="AI110" s="373"/>
      <c r="AJ110" s="328" t="s">
        <v>7276</v>
      </c>
      <c r="AK110" s="328"/>
      <c r="AL110" s="328"/>
      <c r="AM110" s="328"/>
      <c r="AN110" s="335"/>
    </row>
    <row r="111" spans="1:40" ht="30.75" customHeight="1" x14ac:dyDescent="0.35">
      <c r="A111" s="378">
        <v>107</v>
      </c>
      <c r="B111" s="333" t="s">
        <v>937</v>
      </c>
      <c r="C111" s="332" t="s">
        <v>2927</v>
      </c>
      <c r="D111" s="371" t="s">
        <v>3521</v>
      </c>
      <c r="E111" s="325">
        <v>4</v>
      </c>
      <c r="F111" s="371"/>
      <c r="G111" s="325"/>
      <c r="H111" s="371"/>
      <c r="I111" s="325">
        <v>3</v>
      </c>
      <c r="J111" s="325"/>
      <c r="K111" s="325">
        <v>3</v>
      </c>
      <c r="L111" s="372">
        <v>1</v>
      </c>
      <c r="M111" s="373" t="s">
        <v>5430</v>
      </c>
      <c r="N111" s="398">
        <v>80</v>
      </c>
      <c r="O111" s="398">
        <v>120</v>
      </c>
      <c r="P111" s="398">
        <v>200</v>
      </c>
      <c r="Q111" s="398"/>
      <c r="R111" s="398"/>
      <c r="S111" s="434">
        <f t="shared" si="1"/>
        <v>200</v>
      </c>
      <c r="T111" s="398"/>
      <c r="U111" s="381"/>
      <c r="V111" s="381" t="s">
        <v>2166</v>
      </c>
      <c r="W111" s="381" t="s">
        <v>2166</v>
      </c>
      <c r="X111" s="381">
        <v>2</v>
      </c>
      <c r="Y111" s="326" t="s">
        <v>2166</v>
      </c>
      <c r="Z111" s="328" t="s">
        <v>2166</v>
      </c>
      <c r="AA111" s="373"/>
      <c r="AB111" s="326"/>
      <c r="AC111" s="326" t="s">
        <v>2166</v>
      </c>
      <c r="AD111" s="368"/>
      <c r="AE111" s="400" t="s">
        <v>6321</v>
      </c>
      <c r="AF111" s="326"/>
      <c r="AG111" s="368"/>
      <c r="AH111" s="368"/>
      <c r="AI111" s="373"/>
      <c r="AJ111" s="326" t="s">
        <v>7276</v>
      </c>
      <c r="AK111" s="328"/>
      <c r="AL111" s="328"/>
      <c r="AM111" s="328"/>
      <c r="AN111" s="335"/>
    </row>
    <row r="112" spans="1:40" ht="30.75" customHeight="1" x14ac:dyDescent="0.35">
      <c r="A112" s="378">
        <v>108</v>
      </c>
      <c r="B112" s="333" t="s">
        <v>937</v>
      </c>
      <c r="C112" s="332" t="s">
        <v>1821</v>
      </c>
      <c r="D112" s="371" t="s">
        <v>4826</v>
      </c>
      <c r="E112" s="325">
        <v>4</v>
      </c>
      <c r="F112" s="371"/>
      <c r="G112" s="325"/>
      <c r="H112" s="371"/>
      <c r="I112" s="325">
        <v>3</v>
      </c>
      <c r="J112" s="325"/>
      <c r="K112" s="325">
        <v>3</v>
      </c>
      <c r="L112" s="372">
        <v>1</v>
      </c>
      <c r="M112" s="388" t="s">
        <v>5430</v>
      </c>
      <c r="N112" s="398">
        <v>80</v>
      </c>
      <c r="O112" s="398">
        <v>120</v>
      </c>
      <c r="P112" s="398">
        <v>200</v>
      </c>
      <c r="Q112" s="398"/>
      <c r="R112" s="398"/>
      <c r="S112" s="434">
        <f t="shared" si="1"/>
        <v>200</v>
      </c>
      <c r="T112" s="398"/>
      <c r="U112" s="381"/>
      <c r="V112" s="381" t="s">
        <v>2166</v>
      </c>
      <c r="W112" s="381" t="s">
        <v>2166</v>
      </c>
      <c r="X112" s="381">
        <v>2</v>
      </c>
      <c r="Y112" s="326" t="s">
        <v>2166</v>
      </c>
      <c r="Z112" s="328" t="s">
        <v>2166</v>
      </c>
      <c r="AA112" s="373"/>
      <c r="AB112" s="326"/>
      <c r="AC112" s="326" t="s">
        <v>2166</v>
      </c>
      <c r="AD112" s="368"/>
      <c r="AE112" s="400" t="s">
        <v>6320</v>
      </c>
      <c r="AF112" s="326"/>
      <c r="AG112" s="368"/>
      <c r="AH112" s="368"/>
      <c r="AI112" s="373"/>
      <c r="AJ112" s="326" t="s">
        <v>7276</v>
      </c>
      <c r="AK112" s="328"/>
      <c r="AL112" s="328"/>
      <c r="AM112" s="328"/>
      <c r="AN112" s="335"/>
    </row>
    <row r="113" spans="1:40" ht="30.75" customHeight="1" x14ac:dyDescent="0.35">
      <c r="A113" s="378">
        <v>109</v>
      </c>
      <c r="B113" s="333" t="s">
        <v>937</v>
      </c>
      <c r="C113" s="332" t="s">
        <v>1822</v>
      </c>
      <c r="D113" s="371" t="s">
        <v>4830</v>
      </c>
      <c r="E113" s="325">
        <v>4</v>
      </c>
      <c r="F113" s="371"/>
      <c r="G113" s="325"/>
      <c r="H113" s="371"/>
      <c r="I113" s="325">
        <v>3</v>
      </c>
      <c r="J113" s="325"/>
      <c r="K113" s="325">
        <v>3</v>
      </c>
      <c r="L113" s="372">
        <v>1</v>
      </c>
      <c r="M113" s="373" t="s">
        <v>6491</v>
      </c>
      <c r="N113" s="398">
        <v>80</v>
      </c>
      <c r="O113" s="398">
        <v>120</v>
      </c>
      <c r="P113" s="398">
        <v>200</v>
      </c>
      <c r="Q113" s="398"/>
      <c r="R113" s="398"/>
      <c r="S113" s="434">
        <f t="shared" si="1"/>
        <v>200</v>
      </c>
      <c r="T113" s="398"/>
      <c r="U113" s="381"/>
      <c r="V113" s="381" t="s">
        <v>2166</v>
      </c>
      <c r="W113" s="381" t="s">
        <v>2166</v>
      </c>
      <c r="X113" s="381">
        <v>2</v>
      </c>
      <c r="Y113" s="326" t="s">
        <v>2166</v>
      </c>
      <c r="Z113" s="328" t="s">
        <v>2166</v>
      </c>
      <c r="AA113" s="373"/>
      <c r="AB113" s="326"/>
      <c r="AC113" s="326" t="s">
        <v>2166</v>
      </c>
      <c r="AD113" s="368"/>
      <c r="AE113" s="400" t="s">
        <v>6321</v>
      </c>
      <c r="AF113" s="326"/>
      <c r="AG113" s="368"/>
      <c r="AH113" s="368"/>
      <c r="AI113" s="373"/>
      <c r="AJ113" s="326" t="s">
        <v>7276</v>
      </c>
      <c r="AK113" s="328"/>
      <c r="AL113" s="328"/>
      <c r="AM113" s="328"/>
      <c r="AN113" s="335"/>
    </row>
    <row r="114" spans="1:40" ht="30.75" customHeight="1" x14ac:dyDescent="0.35">
      <c r="A114" s="378">
        <v>110</v>
      </c>
      <c r="B114" s="333" t="s">
        <v>1401</v>
      </c>
      <c r="C114" s="332" t="s">
        <v>1012</v>
      </c>
      <c r="D114" s="371" t="s">
        <v>1013</v>
      </c>
      <c r="E114" s="325">
        <v>4</v>
      </c>
      <c r="F114" s="371"/>
      <c r="G114" s="325"/>
      <c r="H114" s="371"/>
      <c r="I114" s="325">
        <v>5</v>
      </c>
      <c r="J114" s="325"/>
      <c r="K114" s="325">
        <v>5</v>
      </c>
      <c r="L114" s="372">
        <v>1</v>
      </c>
      <c r="M114" s="373" t="s">
        <v>6494</v>
      </c>
      <c r="N114" s="398">
        <v>80</v>
      </c>
      <c r="O114" s="398">
        <v>120</v>
      </c>
      <c r="P114" s="398">
        <v>200</v>
      </c>
      <c r="Q114" s="398"/>
      <c r="R114" s="398"/>
      <c r="S114" s="434">
        <f t="shared" si="1"/>
        <v>200</v>
      </c>
      <c r="T114" s="398"/>
      <c r="U114" s="381"/>
      <c r="V114" s="381" t="s">
        <v>2166</v>
      </c>
      <c r="W114" s="381" t="s">
        <v>2166</v>
      </c>
      <c r="X114" s="381">
        <v>2</v>
      </c>
      <c r="Y114" s="326" t="s">
        <v>2166</v>
      </c>
      <c r="Z114" s="328" t="s">
        <v>2166</v>
      </c>
      <c r="AA114" s="373"/>
      <c r="AB114" s="326"/>
      <c r="AC114" s="326" t="s">
        <v>2166</v>
      </c>
      <c r="AD114" s="368"/>
      <c r="AE114" s="400" t="s">
        <v>6320</v>
      </c>
      <c r="AF114" s="326"/>
      <c r="AG114" s="368"/>
      <c r="AH114" s="368"/>
      <c r="AI114" s="373"/>
      <c r="AJ114" s="326" t="s">
        <v>7276</v>
      </c>
      <c r="AK114" s="328"/>
      <c r="AL114" s="328"/>
      <c r="AM114" s="328"/>
      <c r="AN114" s="335"/>
    </row>
    <row r="115" spans="1:40" ht="30.75" customHeight="1" x14ac:dyDescent="0.35">
      <c r="A115" s="378">
        <v>111</v>
      </c>
      <c r="B115" s="333" t="s">
        <v>1401</v>
      </c>
      <c r="C115" s="332" t="s">
        <v>1014</v>
      </c>
      <c r="D115" s="371" t="s">
        <v>1015</v>
      </c>
      <c r="E115" s="325">
        <v>4</v>
      </c>
      <c r="F115" s="371"/>
      <c r="G115" s="325"/>
      <c r="H115" s="371"/>
      <c r="I115" s="325">
        <v>5</v>
      </c>
      <c r="J115" s="325"/>
      <c r="K115" s="325">
        <v>5</v>
      </c>
      <c r="L115" s="372">
        <v>1</v>
      </c>
      <c r="M115" s="373" t="s">
        <v>6494</v>
      </c>
      <c r="N115" s="398">
        <v>80</v>
      </c>
      <c r="O115" s="398">
        <v>120</v>
      </c>
      <c r="P115" s="398">
        <v>200</v>
      </c>
      <c r="Q115" s="398"/>
      <c r="R115" s="398"/>
      <c r="S115" s="434">
        <f t="shared" si="1"/>
        <v>200</v>
      </c>
      <c r="T115" s="398"/>
      <c r="U115" s="381"/>
      <c r="V115" s="381" t="s">
        <v>2166</v>
      </c>
      <c r="W115" s="381" t="s">
        <v>2166</v>
      </c>
      <c r="X115" s="381">
        <v>2</v>
      </c>
      <c r="Y115" s="326" t="s">
        <v>2166</v>
      </c>
      <c r="Z115" s="328" t="s">
        <v>2166</v>
      </c>
      <c r="AA115" s="373"/>
      <c r="AB115" s="326"/>
      <c r="AC115" s="326" t="s">
        <v>2166</v>
      </c>
      <c r="AD115" s="368"/>
      <c r="AE115" s="400" t="s">
        <v>6320</v>
      </c>
      <c r="AF115" s="326"/>
      <c r="AG115" s="368"/>
      <c r="AH115" s="368"/>
      <c r="AI115" s="373"/>
      <c r="AJ115" s="326" t="s">
        <v>7276</v>
      </c>
      <c r="AK115" s="328"/>
      <c r="AL115" s="328"/>
      <c r="AM115" s="328"/>
      <c r="AN115" s="335"/>
    </row>
    <row r="116" spans="1:40" ht="30.75" customHeight="1" x14ac:dyDescent="0.35">
      <c r="A116" s="378">
        <v>112</v>
      </c>
      <c r="B116" s="333" t="s">
        <v>1401</v>
      </c>
      <c r="C116" s="332" t="s">
        <v>983</v>
      </c>
      <c r="D116" s="371" t="s">
        <v>984</v>
      </c>
      <c r="E116" s="325">
        <v>4</v>
      </c>
      <c r="F116" s="371"/>
      <c r="G116" s="325"/>
      <c r="H116" s="371"/>
      <c r="I116" s="325">
        <v>3</v>
      </c>
      <c r="J116" s="325"/>
      <c r="K116" s="325">
        <v>3</v>
      </c>
      <c r="L116" s="372">
        <v>1</v>
      </c>
      <c r="M116" s="388" t="s">
        <v>5424</v>
      </c>
      <c r="N116" s="381">
        <v>70</v>
      </c>
      <c r="O116" s="381">
        <v>130</v>
      </c>
      <c r="P116" s="381">
        <v>200</v>
      </c>
      <c r="Q116" s="381"/>
      <c r="R116" s="381"/>
      <c r="S116" s="434">
        <f t="shared" si="1"/>
        <v>200</v>
      </c>
      <c r="T116" s="381"/>
      <c r="U116" s="381"/>
      <c r="V116" s="381" t="s">
        <v>2166</v>
      </c>
      <c r="W116" s="381" t="s">
        <v>2166</v>
      </c>
      <c r="X116" s="381">
        <v>2</v>
      </c>
      <c r="Y116" s="326"/>
      <c r="Z116" s="328"/>
      <c r="AA116" s="373" t="s">
        <v>6111</v>
      </c>
      <c r="AB116" s="326"/>
      <c r="AC116" s="326" t="s">
        <v>2166</v>
      </c>
      <c r="AD116" s="368"/>
      <c r="AE116" s="400" t="s">
        <v>6320</v>
      </c>
      <c r="AF116" s="326"/>
      <c r="AG116" s="368"/>
      <c r="AH116" s="368"/>
      <c r="AI116" s="373"/>
      <c r="AJ116" s="326" t="s">
        <v>7276</v>
      </c>
      <c r="AK116" s="328"/>
      <c r="AL116" s="328"/>
      <c r="AM116" s="328"/>
      <c r="AN116" s="335"/>
    </row>
    <row r="117" spans="1:40" ht="30.75" customHeight="1" x14ac:dyDescent="0.35">
      <c r="A117" s="378">
        <v>113</v>
      </c>
      <c r="B117" s="333" t="s">
        <v>1401</v>
      </c>
      <c r="C117" s="332" t="s">
        <v>985</v>
      </c>
      <c r="D117" s="371" t="s">
        <v>986</v>
      </c>
      <c r="E117" s="325">
        <v>4</v>
      </c>
      <c r="F117" s="371"/>
      <c r="G117" s="325"/>
      <c r="H117" s="371"/>
      <c r="I117" s="325">
        <v>4</v>
      </c>
      <c r="J117" s="325"/>
      <c r="K117" s="325">
        <v>4</v>
      </c>
      <c r="L117" s="372">
        <v>1</v>
      </c>
      <c r="M117" s="373" t="s">
        <v>6494</v>
      </c>
      <c r="N117" s="398">
        <v>80</v>
      </c>
      <c r="O117" s="398">
        <v>120</v>
      </c>
      <c r="P117" s="398">
        <v>200</v>
      </c>
      <c r="Q117" s="398"/>
      <c r="R117" s="398"/>
      <c r="S117" s="434">
        <f t="shared" si="1"/>
        <v>200</v>
      </c>
      <c r="T117" s="398"/>
      <c r="U117" s="381"/>
      <c r="V117" s="381" t="s">
        <v>2166</v>
      </c>
      <c r="W117" s="381" t="s">
        <v>2166</v>
      </c>
      <c r="X117" s="381">
        <v>2</v>
      </c>
      <c r="Y117" s="326" t="s">
        <v>2166</v>
      </c>
      <c r="Z117" s="328" t="s">
        <v>2166</v>
      </c>
      <c r="AA117" s="373"/>
      <c r="AB117" s="326"/>
      <c r="AC117" s="326" t="s">
        <v>2166</v>
      </c>
      <c r="AD117" s="368"/>
      <c r="AE117" s="400" t="s">
        <v>6320</v>
      </c>
      <c r="AF117" s="326"/>
      <c r="AG117" s="368"/>
      <c r="AH117" s="368"/>
      <c r="AI117" s="373"/>
      <c r="AJ117" s="326" t="s">
        <v>7276</v>
      </c>
      <c r="AK117" s="328"/>
      <c r="AL117" s="328"/>
      <c r="AM117" s="328"/>
      <c r="AN117" s="335"/>
    </row>
    <row r="118" spans="1:40" ht="30.75" customHeight="1" x14ac:dyDescent="0.35">
      <c r="A118" s="378">
        <v>114</v>
      </c>
      <c r="B118" s="333" t="s">
        <v>1401</v>
      </c>
      <c r="C118" s="332" t="s">
        <v>4851</v>
      </c>
      <c r="D118" s="371" t="s">
        <v>1010</v>
      </c>
      <c r="E118" s="325">
        <v>4</v>
      </c>
      <c r="F118" s="371"/>
      <c r="G118" s="325"/>
      <c r="H118" s="371"/>
      <c r="I118" s="325">
        <v>5</v>
      </c>
      <c r="J118" s="325"/>
      <c r="K118" s="325">
        <v>5</v>
      </c>
      <c r="L118" s="372">
        <v>1</v>
      </c>
      <c r="M118" s="373" t="s">
        <v>6494</v>
      </c>
      <c r="N118" s="398">
        <v>80</v>
      </c>
      <c r="O118" s="398">
        <v>120</v>
      </c>
      <c r="P118" s="398">
        <v>200</v>
      </c>
      <c r="Q118" s="398"/>
      <c r="R118" s="398"/>
      <c r="S118" s="434">
        <f t="shared" si="1"/>
        <v>200</v>
      </c>
      <c r="T118" s="398"/>
      <c r="U118" s="381"/>
      <c r="V118" s="381" t="s">
        <v>2166</v>
      </c>
      <c r="W118" s="381" t="s">
        <v>2166</v>
      </c>
      <c r="X118" s="381">
        <v>2</v>
      </c>
      <c r="Y118" s="326" t="s">
        <v>2166</v>
      </c>
      <c r="Z118" s="328" t="s">
        <v>2166</v>
      </c>
      <c r="AA118" s="373"/>
      <c r="AB118" s="326"/>
      <c r="AC118" s="326" t="s">
        <v>2166</v>
      </c>
      <c r="AD118" s="368"/>
      <c r="AE118" s="400" t="s">
        <v>6320</v>
      </c>
      <c r="AF118" s="326"/>
      <c r="AG118" s="368"/>
      <c r="AH118" s="368"/>
      <c r="AI118" s="373"/>
      <c r="AJ118" s="326" t="s">
        <v>7276</v>
      </c>
      <c r="AK118" s="328"/>
      <c r="AL118" s="328"/>
      <c r="AM118" s="328"/>
      <c r="AN118" s="335"/>
    </row>
    <row r="119" spans="1:40" ht="30.75" customHeight="1" x14ac:dyDescent="0.35">
      <c r="A119" s="378">
        <v>115</v>
      </c>
      <c r="B119" s="333" t="s">
        <v>1401</v>
      </c>
      <c r="C119" s="332" t="s">
        <v>1818</v>
      </c>
      <c r="D119" s="371" t="s">
        <v>2149</v>
      </c>
      <c r="E119" s="325">
        <v>4</v>
      </c>
      <c r="F119" s="371"/>
      <c r="G119" s="325"/>
      <c r="H119" s="371"/>
      <c r="I119" s="325">
        <v>3</v>
      </c>
      <c r="J119" s="325"/>
      <c r="K119" s="325">
        <v>3</v>
      </c>
      <c r="L119" s="372">
        <v>1</v>
      </c>
      <c r="M119" s="373" t="s">
        <v>5354</v>
      </c>
      <c r="N119" s="398">
        <v>120</v>
      </c>
      <c r="O119" s="398">
        <v>180</v>
      </c>
      <c r="P119" s="398">
        <v>300</v>
      </c>
      <c r="Q119" s="398"/>
      <c r="R119" s="398"/>
      <c r="S119" s="434">
        <f t="shared" si="1"/>
        <v>300</v>
      </c>
      <c r="T119" s="398"/>
      <c r="U119" s="381"/>
      <c r="V119" s="381" t="s">
        <v>2166</v>
      </c>
      <c r="W119" s="381" t="s">
        <v>2166</v>
      </c>
      <c r="X119" s="381">
        <v>1</v>
      </c>
      <c r="Y119" s="373" t="s">
        <v>6937</v>
      </c>
      <c r="Z119" s="328" t="s">
        <v>6937</v>
      </c>
      <c r="AA119" s="373"/>
      <c r="AB119" s="326"/>
      <c r="AC119" s="326" t="s">
        <v>2165</v>
      </c>
      <c r="AD119" s="368"/>
      <c r="AE119" s="400" t="s">
        <v>6320</v>
      </c>
      <c r="AF119" s="326"/>
      <c r="AG119" s="368"/>
      <c r="AH119" s="368"/>
      <c r="AI119" s="373"/>
      <c r="AJ119" s="326" t="s">
        <v>7276</v>
      </c>
      <c r="AK119" s="328"/>
      <c r="AL119" s="328"/>
      <c r="AM119" s="328"/>
      <c r="AN119" s="335"/>
    </row>
    <row r="120" spans="1:40" ht="30.75" customHeight="1" x14ac:dyDescent="0.35">
      <c r="A120" s="378">
        <v>116</v>
      </c>
      <c r="B120" s="333" t="s">
        <v>1401</v>
      </c>
      <c r="C120" s="332" t="s">
        <v>2637</v>
      </c>
      <c r="D120" s="371" t="s">
        <v>990</v>
      </c>
      <c r="E120" s="325">
        <v>4</v>
      </c>
      <c r="F120" s="371"/>
      <c r="G120" s="325"/>
      <c r="H120" s="371"/>
      <c r="I120" s="325">
        <v>3</v>
      </c>
      <c r="J120" s="325"/>
      <c r="K120" s="325">
        <v>3</v>
      </c>
      <c r="L120" s="372">
        <v>1</v>
      </c>
      <c r="M120" s="373" t="s">
        <v>6495</v>
      </c>
      <c r="N120" s="398">
        <v>120</v>
      </c>
      <c r="O120" s="398">
        <v>180</v>
      </c>
      <c r="P120" s="398">
        <v>300</v>
      </c>
      <c r="Q120" s="398"/>
      <c r="R120" s="398"/>
      <c r="S120" s="434">
        <f t="shared" si="1"/>
        <v>300</v>
      </c>
      <c r="T120" s="398"/>
      <c r="U120" s="381"/>
      <c r="V120" s="381" t="s">
        <v>2166</v>
      </c>
      <c r="W120" s="381" t="s">
        <v>2166</v>
      </c>
      <c r="X120" s="381">
        <v>2</v>
      </c>
      <c r="Y120" s="326" t="s">
        <v>2166</v>
      </c>
      <c r="Z120" s="328" t="s">
        <v>2166</v>
      </c>
      <c r="AA120" s="373"/>
      <c r="AB120" s="326"/>
      <c r="AC120" s="326" t="s">
        <v>2166</v>
      </c>
      <c r="AD120" s="368"/>
      <c r="AE120" s="400" t="s">
        <v>6320</v>
      </c>
      <c r="AF120" s="326"/>
      <c r="AG120" s="368"/>
      <c r="AH120" s="368"/>
      <c r="AI120" s="373"/>
      <c r="AJ120" s="326" t="s">
        <v>7276</v>
      </c>
      <c r="AK120" s="328"/>
      <c r="AL120" s="328"/>
      <c r="AM120" s="328"/>
      <c r="AN120" s="335"/>
    </row>
    <row r="121" spans="1:40" ht="30.75" customHeight="1" x14ac:dyDescent="0.35">
      <c r="A121" s="378">
        <v>117</v>
      </c>
      <c r="B121" s="333" t="s">
        <v>1401</v>
      </c>
      <c r="C121" s="332" t="s">
        <v>4418</v>
      </c>
      <c r="D121" s="371" t="s">
        <v>988</v>
      </c>
      <c r="E121" s="325">
        <v>4</v>
      </c>
      <c r="F121" s="371"/>
      <c r="G121" s="325"/>
      <c r="H121" s="371"/>
      <c r="I121" s="325">
        <v>3</v>
      </c>
      <c r="J121" s="325"/>
      <c r="K121" s="325">
        <v>3</v>
      </c>
      <c r="L121" s="372">
        <v>1</v>
      </c>
      <c r="M121" s="373" t="s">
        <v>6494</v>
      </c>
      <c r="N121" s="398">
        <v>80</v>
      </c>
      <c r="O121" s="398">
        <v>120</v>
      </c>
      <c r="P121" s="398">
        <v>200</v>
      </c>
      <c r="Q121" s="398"/>
      <c r="R121" s="398"/>
      <c r="S121" s="434">
        <f t="shared" si="1"/>
        <v>200</v>
      </c>
      <c r="T121" s="398"/>
      <c r="U121" s="381"/>
      <c r="V121" s="381" t="s">
        <v>2166</v>
      </c>
      <c r="W121" s="381" t="s">
        <v>2166</v>
      </c>
      <c r="X121" s="381">
        <v>2</v>
      </c>
      <c r="Y121" s="326" t="s">
        <v>2166</v>
      </c>
      <c r="Z121" s="328" t="s">
        <v>2166</v>
      </c>
      <c r="AA121" s="373"/>
      <c r="AB121" s="326"/>
      <c r="AC121" s="326" t="s">
        <v>2166</v>
      </c>
      <c r="AD121" s="368"/>
      <c r="AE121" s="400" t="s">
        <v>6320</v>
      </c>
      <c r="AF121" s="326"/>
      <c r="AG121" s="368"/>
      <c r="AH121" s="368"/>
      <c r="AI121" s="373"/>
      <c r="AJ121" s="326" t="s">
        <v>7276</v>
      </c>
      <c r="AK121" s="328"/>
      <c r="AL121" s="328"/>
      <c r="AM121" s="328"/>
      <c r="AN121" s="335"/>
    </row>
    <row r="122" spans="1:40" ht="30.75" customHeight="1" x14ac:dyDescent="0.35">
      <c r="A122" s="378">
        <v>118</v>
      </c>
      <c r="B122" s="333" t="s">
        <v>1401</v>
      </c>
      <c r="C122" s="332" t="s">
        <v>2638</v>
      </c>
      <c r="D122" s="371" t="s">
        <v>994</v>
      </c>
      <c r="E122" s="325">
        <v>4</v>
      </c>
      <c r="F122" s="371"/>
      <c r="G122" s="325"/>
      <c r="H122" s="371"/>
      <c r="I122" s="325">
        <v>3</v>
      </c>
      <c r="J122" s="325"/>
      <c r="K122" s="325">
        <v>3</v>
      </c>
      <c r="L122" s="372">
        <v>1</v>
      </c>
      <c r="M122" s="373" t="s">
        <v>6496</v>
      </c>
      <c r="N122" s="398">
        <v>150</v>
      </c>
      <c r="O122" s="398">
        <v>150</v>
      </c>
      <c r="P122" s="398">
        <v>300</v>
      </c>
      <c r="Q122" s="398"/>
      <c r="R122" s="398"/>
      <c r="S122" s="434">
        <f t="shared" si="1"/>
        <v>300</v>
      </c>
      <c r="T122" s="398"/>
      <c r="U122" s="381"/>
      <c r="V122" s="381" t="s">
        <v>2166</v>
      </c>
      <c r="W122" s="381" t="s">
        <v>2166</v>
      </c>
      <c r="X122" s="381">
        <v>1</v>
      </c>
      <c r="Y122" s="326" t="s">
        <v>2166</v>
      </c>
      <c r="Z122" s="328" t="s">
        <v>2166</v>
      </c>
      <c r="AA122" s="373"/>
      <c r="AB122" s="326"/>
      <c r="AC122" s="326" t="s">
        <v>2166</v>
      </c>
      <c r="AD122" s="368"/>
      <c r="AE122" s="400" t="s">
        <v>6320</v>
      </c>
      <c r="AF122" s="326"/>
      <c r="AG122" s="368"/>
      <c r="AH122" s="368"/>
      <c r="AI122" s="373"/>
      <c r="AJ122" s="326" t="s">
        <v>7276</v>
      </c>
      <c r="AK122" s="328"/>
      <c r="AL122" s="328"/>
      <c r="AM122" s="328"/>
      <c r="AN122" s="335"/>
    </row>
    <row r="123" spans="1:40" ht="30.75" customHeight="1" x14ac:dyDescent="0.35">
      <c r="A123" s="378">
        <v>119</v>
      </c>
      <c r="B123" s="333" t="s">
        <v>1401</v>
      </c>
      <c r="C123" s="332" t="s">
        <v>1016</v>
      </c>
      <c r="D123" s="371" t="s">
        <v>1017</v>
      </c>
      <c r="E123" s="325">
        <v>4</v>
      </c>
      <c r="F123" s="371"/>
      <c r="G123" s="325"/>
      <c r="H123" s="371"/>
      <c r="I123" s="325">
        <v>4</v>
      </c>
      <c r="J123" s="325"/>
      <c r="K123" s="325">
        <v>4</v>
      </c>
      <c r="L123" s="372">
        <v>1</v>
      </c>
      <c r="M123" s="373" t="s">
        <v>5270</v>
      </c>
      <c r="N123" s="398">
        <v>80</v>
      </c>
      <c r="O123" s="398">
        <v>120</v>
      </c>
      <c r="P123" s="398">
        <v>200</v>
      </c>
      <c r="Q123" s="398"/>
      <c r="R123" s="398"/>
      <c r="S123" s="434">
        <f t="shared" si="1"/>
        <v>200</v>
      </c>
      <c r="T123" s="398"/>
      <c r="U123" s="381"/>
      <c r="V123" s="381" t="s">
        <v>2166</v>
      </c>
      <c r="W123" s="381" t="s">
        <v>2166</v>
      </c>
      <c r="X123" s="381">
        <v>2</v>
      </c>
      <c r="Y123" s="326" t="s">
        <v>2166</v>
      </c>
      <c r="Z123" s="328" t="s">
        <v>2166</v>
      </c>
      <c r="AA123" s="373"/>
      <c r="AB123" s="326"/>
      <c r="AC123" s="326" t="s">
        <v>2166</v>
      </c>
      <c r="AD123" s="368"/>
      <c r="AE123" s="400" t="s">
        <v>6321</v>
      </c>
      <c r="AF123" s="326"/>
      <c r="AG123" s="368"/>
      <c r="AH123" s="368"/>
      <c r="AI123" s="373"/>
      <c r="AJ123" s="326" t="s">
        <v>7276</v>
      </c>
      <c r="AK123" s="328"/>
      <c r="AL123" s="328"/>
      <c r="AM123" s="328"/>
      <c r="AN123" s="335"/>
    </row>
    <row r="124" spans="1:40" ht="30.75" customHeight="1" x14ac:dyDescent="0.35">
      <c r="A124" s="378">
        <v>120</v>
      </c>
      <c r="B124" s="333" t="s">
        <v>1401</v>
      </c>
      <c r="C124" s="332" t="s">
        <v>1022</v>
      </c>
      <c r="D124" s="371" t="s">
        <v>1419</v>
      </c>
      <c r="E124" s="325">
        <v>4</v>
      </c>
      <c r="F124" s="371"/>
      <c r="G124" s="325"/>
      <c r="H124" s="371"/>
      <c r="I124" s="325">
        <v>4</v>
      </c>
      <c r="J124" s="325"/>
      <c r="K124" s="325">
        <v>4</v>
      </c>
      <c r="L124" s="372">
        <v>1</v>
      </c>
      <c r="M124" s="373" t="s">
        <v>6497</v>
      </c>
      <c r="N124" s="398">
        <v>80</v>
      </c>
      <c r="O124" s="398">
        <v>170</v>
      </c>
      <c r="P124" s="398">
        <v>250</v>
      </c>
      <c r="Q124" s="398"/>
      <c r="R124" s="398"/>
      <c r="S124" s="434">
        <f t="shared" si="1"/>
        <v>250</v>
      </c>
      <c r="T124" s="398"/>
      <c r="U124" s="381"/>
      <c r="V124" s="381" t="s">
        <v>2166</v>
      </c>
      <c r="W124" s="381" t="s">
        <v>2166</v>
      </c>
      <c r="X124" s="381">
        <v>2</v>
      </c>
      <c r="Y124" s="326" t="s">
        <v>2166</v>
      </c>
      <c r="Z124" s="328" t="s">
        <v>2166</v>
      </c>
      <c r="AA124" s="373"/>
      <c r="AB124" s="326"/>
      <c r="AC124" s="326" t="s">
        <v>2166</v>
      </c>
      <c r="AD124" s="368"/>
      <c r="AE124" s="400" t="s">
        <v>6321</v>
      </c>
      <c r="AF124" s="326"/>
      <c r="AG124" s="368"/>
      <c r="AH124" s="368"/>
      <c r="AI124" s="373"/>
      <c r="AJ124" s="326" t="s">
        <v>7276</v>
      </c>
      <c r="AK124" s="328"/>
      <c r="AL124" s="328"/>
      <c r="AM124" s="328"/>
      <c r="AN124" s="335"/>
    </row>
    <row r="125" spans="1:40" ht="30.75" customHeight="1" x14ac:dyDescent="0.35">
      <c r="A125" s="378">
        <v>121</v>
      </c>
      <c r="B125" s="333" t="s">
        <v>1401</v>
      </c>
      <c r="C125" s="332" t="s">
        <v>4419</v>
      </c>
      <c r="D125" s="371" t="s">
        <v>1008</v>
      </c>
      <c r="E125" s="325">
        <v>4</v>
      </c>
      <c r="F125" s="371"/>
      <c r="G125" s="325"/>
      <c r="H125" s="371"/>
      <c r="I125" s="325">
        <v>5</v>
      </c>
      <c r="J125" s="325"/>
      <c r="K125" s="325">
        <v>5</v>
      </c>
      <c r="L125" s="372">
        <v>1</v>
      </c>
      <c r="M125" s="373" t="s">
        <v>5426</v>
      </c>
      <c r="N125" s="398">
        <v>120</v>
      </c>
      <c r="O125" s="398">
        <v>180</v>
      </c>
      <c r="P125" s="398">
        <v>300</v>
      </c>
      <c r="Q125" s="398"/>
      <c r="R125" s="398"/>
      <c r="S125" s="434">
        <f t="shared" si="1"/>
        <v>300</v>
      </c>
      <c r="T125" s="398"/>
      <c r="U125" s="381"/>
      <c r="V125" s="381" t="s">
        <v>2166</v>
      </c>
      <c r="W125" s="381" t="s">
        <v>2166</v>
      </c>
      <c r="X125" s="381">
        <v>1</v>
      </c>
      <c r="Y125" s="326" t="s">
        <v>2166</v>
      </c>
      <c r="Z125" s="328" t="s">
        <v>2166</v>
      </c>
      <c r="AA125" s="373"/>
      <c r="AB125" s="326"/>
      <c r="AC125" s="326" t="s">
        <v>2166</v>
      </c>
      <c r="AD125" s="368"/>
      <c r="AE125" s="400" t="s">
        <v>6321</v>
      </c>
      <c r="AF125" s="326"/>
      <c r="AG125" s="368"/>
      <c r="AH125" s="368"/>
      <c r="AI125" s="373"/>
      <c r="AJ125" s="326" t="s">
        <v>7276</v>
      </c>
      <c r="AK125" s="328"/>
      <c r="AL125" s="328"/>
      <c r="AM125" s="328"/>
      <c r="AN125" s="335"/>
    </row>
    <row r="126" spans="1:40" ht="30.75" customHeight="1" x14ac:dyDescent="0.35">
      <c r="A126" s="378">
        <v>122</v>
      </c>
      <c r="B126" s="333" t="s">
        <v>1809</v>
      </c>
      <c r="C126" s="332" t="s">
        <v>2385</v>
      </c>
      <c r="D126" s="371" t="s">
        <v>2386</v>
      </c>
      <c r="E126" s="325">
        <v>4</v>
      </c>
      <c r="F126" s="371"/>
      <c r="G126" s="325"/>
      <c r="H126" s="371"/>
      <c r="I126" s="325">
        <v>12</v>
      </c>
      <c r="J126" s="325"/>
      <c r="K126" s="325">
        <v>12</v>
      </c>
      <c r="L126" s="372">
        <v>1</v>
      </c>
      <c r="M126" s="373" t="s">
        <v>6501</v>
      </c>
      <c r="N126" s="398">
        <v>110</v>
      </c>
      <c r="O126" s="398">
        <v>170</v>
      </c>
      <c r="P126" s="398">
        <v>280</v>
      </c>
      <c r="Q126" s="398"/>
      <c r="R126" s="398"/>
      <c r="S126" s="434">
        <f t="shared" si="1"/>
        <v>280</v>
      </c>
      <c r="T126" s="398"/>
      <c r="U126" s="381">
        <v>240</v>
      </c>
      <c r="V126" s="381" t="s">
        <v>2166</v>
      </c>
      <c r="W126" s="381" t="s">
        <v>2166</v>
      </c>
      <c r="X126" s="381">
        <v>2</v>
      </c>
      <c r="Y126" s="326" t="s">
        <v>2166</v>
      </c>
      <c r="Z126" s="328" t="s">
        <v>2166</v>
      </c>
      <c r="AA126" s="373"/>
      <c r="AB126" s="326" t="s">
        <v>6143</v>
      </c>
      <c r="AC126" s="326" t="s">
        <v>2166</v>
      </c>
      <c r="AD126" s="368"/>
      <c r="AE126" s="400" t="s">
        <v>6321</v>
      </c>
      <c r="AF126" s="326"/>
      <c r="AG126" s="368"/>
      <c r="AH126" s="368"/>
      <c r="AI126" s="373"/>
      <c r="AJ126" s="326" t="s">
        <v>7276</v>
      </c>
      <c r="AK126" s="328"/>
      <c r="AL126" s="328"/>
      <c r="AM126" s="328"/>
      <c r="AN126" s="335"/>
    </row>
    <row r="127" spans="1:40" ht="30.75" customHeight="1" x14ac:dyDescent="0.35">
      <c r="A127" s="378">
        <v>123</v>
      </c>
      <c r="B127" s="333" t="s">
        <v>4038</v>
      </c>
      <c r="C127" s="332" t="s">
        <v>4414</v>
      </c>
      <c r="D127" s="371" t="s">
        <v>4430</v>
      </c>
      <c r="E127" s="325" t="s">
        <v>5806</v>
      </c>
      <c r="F127" s="371"/>
      <c r="G127" s="325"/>
      <c r="H127" s="371"/>
      <c r="I127" s="325" t="s">
        <v>5802</v>
      </c>
      <c r="J127" s="325"/>
      <c r="K127" s="325" t="s">
        <v>5802</v>
      </c>
      <c r="L127" s="372">
        <v>1</v>
      </c>
      <c r="M127" s="373" t="s">
        <v>5431</v>
      </c>
      <c r="N127" s="398">
        <v>140</v>
      </c>
      <c r="O127" s="398">
        <v>140</v>
      </c>
      <c r="P127" s="398">
        <v>280</v>
      </c>
      <c r="Q127" s="398"/>
      <c r="R127" s="398"/>
      <c r="S127" s="434">
        <f t="shared" si="1"/>
        <v>280</v>
      </c>
      <c r="T127" s="398"/>
      <c r="U127" s="381"/>
      <c r="V127" s="381" t="s">
        <v>2166</v>
      </c>
      <c r="W127" s="381" t="s">
        <v>2166</v>
      </c>
      <c r="X127" s="381">
        <v>2</v>
      </c>
      <c r="Y127" s="326" t="s">
        <v>2166</v>
      </c>
      <c r="Z127" s="328" t="s">
        <v>2166</v>
      </c>
      <c r="AA127" s="381"/>
      <c r="AB127" s="326"/>
      <c r="AC127" s="326" t="s">
        <v>2166</v>
      </c>
      <c r="AD127" s="368"/>
      <c r="AE127" s="400" t="s">
        <v>7019</v>
      </c>
      <c r="AF127" s="326"/>
      <c r="AG127" s="368"/>
      <c r="AH127" s="368"/>
      <c r="AI127" s="373"/>
      <c r="AJ127" s="326" t="s">
        <v>7276</v>
      </c>
      <c r="AK127" s="328"/>
      <c r="AL127" s="328"/>
      <c r="AM127" s="328"/>
      <c r="AN127" s="335"/>
    </row>
    <row r="128" spans="1:40" ht="30.75" customHeight="1" x14ac:dyDescent="0.35">
      <c r="A128" s="378">
        <v>124</v>
      </c>
      <c r="B128" s="333" t="s">
        <v>4038</v>
      </c>
      <c r="C128" s="332" t="s">
        <v>3714</v>
      </c>
      <c r="D128" s="371" t="s">
        <v>4428</v>
      </c>
      <c r="E128" s="325" t="s">
        <v>5805</v>
      </c>
      <c r="F128" s="371"/>
      <c r="G128" s="325"/>
      <c r="H128" s="371"/>
      <c r="I128" s="325" t="s">
        <v>5803</v>
      </c>
      <c r="J128" s="325"/>
      <c r="K128" s="325" t="s">
        <v>5803</v>
      </c>
      <c r="L128" s="372">
        <v>1</v>
      </c>
      <c r="M128" s="373" t="s">
        <v>5149</v>
      </c>
      <c r="N128" s="398">
        <v>75</v>
      </c>
      <c r="O128" s="398">
        <v>175</v>
      </c>
      <c r="P128" s="398">
        <v>250</v>
      </c>
      <c r="Q128" s="398"/>
      <c r="R128" s="398"/>
      <c r="S128" s="434">
        <f t="shared" si="1"/>
        <v>250</v>
      </c>
      <c r="T128" s="398"/>
      <c r="U128" s="381">
        <v>240</v>
      </c>
      <c r="V128" s="381" t="s">
        <v>2166</v>
      </c>
      <c r="W128" s="381" t="s">
        <v>2166</v>
      </c>
      <c r="X128" s="381">
        <v>2</v>
      </c>
      <c r="Y128" s="326" t="s">
        <v>2166</v>
      </c>
      <c r="Z128" s="328" t="s">
        <v>2166</v>
      </c>
      <c r="AA128" s="381"/>
      <c r="AB128" s="326"/>
      <c r="AC128" s="326" t="s">
        <v>2166</v>
      </c>
      <c r="AD128" s="368"/>
      <c r="AE128" s="400" t="s">
        <v>7020</v>
      </c>
      <c r="AF128" s="326"/>
      <c r="AG128" s="368"/>
      <c r="AH128" s="368"/>
      <c r="AI128" s="373"/>
      <c r="AJ128" s="326" t="s">
        <v>7276</v>
      </c>
      <c r="AK128" s="328"/>
      <c r="AL128" s="328"/>
      <c r="AM128" s="328"/>
      <c r="AN128" s="335"/>
    </row>
    <row r="129" spans="1:40" ht="30.75" customHeight="1" x14ac:dyDescent="0.35">
      <c r="A129" s="378">
        <v>125</v>
      </c>
      <c r="B129" s="333" t="s">
        <v>4038</v>
      </c>
      <c r="C129" s="332" t="s">
        <v>1810</v>
      </c>
      <c r="D129" s="371" t="s">
        <v>4429</v>
      </c>
      <c r="E129" s="325" t="s">
        <v>5806</v>
      </c>
      <c r="F129" s="371"/>
      <c r="G129" s="325"/>
      <c r="H129" s="371"/>
      <c r="I129" s="325" t="s">
        <v>5803</v>
      </c>
      <c r="J129" s="325"/>
      <c r="K129" s="325" t="s">
        <v>5803</v>
      </c>
      <c r="L129" s="372">
        <v>1</v>
      </c>
      <c r="M129" s="388" t="s">
        <v>5493</v>
      </c>
      <c r="N129" s="398">
        <v>90</v>
      </c>
      <c r="O129" s="398">
        <v>210</v>
      </c>
      <c r="P129" s="398">
        <v>300</v>
      </c>
      <c r="Q129" s="398"/>
      <c r="R129" s="398"/>
      <c r="S129" s="434">
        <f t="shared" si="1"/>
        <v>300</v>
      </c>
      <c r="T129" s="398"/>
      <c r="U129" s="381">
        <v>240</v>
      </c>
      <c r="V129" s="381" t="s">
        <v>2166</v>
      </c>
      <c r="W129" s="381" t="s">
        <v>2166</v>
      </c>
      <c r="X129" s="381">
        <v>2</v>
      </c>
      <c r="Y129" s="326" t="s">
        <v>2166</v>
      </c>
      <c r="Z129" s="328" t="s">
        <v>2166</v>
      </c>
      <c r="AA129" s="381"/>
      <c r="AB129" s="326"/>
      <c r="AC129" s="326" t="s">
        <v>2166</v>
      </c>
      <c r="AD129" s="368"/>
      <c r="AE129" s="400" t="s">
        <v>7021</v>
      </c>
      <c r="AF129" s="326"/>
      <c r="AG129" s="368"/>
      <c r="AH129" s="368"/>
      <c r="AI129" s="373"/>
      <c r="AJ129" s="326" t="s">
        <v>7276</v>
      </c>
      <c r="AK129" s="328"/>
      <c r="AL129" s="328"/>
      <c r="AM129" s="328"/>
      <c r="AN129" s="335"/>
    </row>
    <row r="130" spans="1:40" ht="30.75" customHeight="1" x14ac:dyDescent="0.35">
      <c r="A130" s="378">
        <v>126</v>
      </c>
      <c r="B130" s="333" t="s">
        <v>4038</v>
      </c>
      <c r="C130" s="332" t="s">
        <v>5800</v>
      </c>
      <c r="D130" s="327" t="s">
        <v>5752</v>
      </c>
      <c r="E130" s="325" t="s">
        <v>5806</v>
      </c>
      <c r="F130" s="327"/>
      <c r="G130" s="325"/>
      <c r="H130" s="327"/>
      <c r="I130" s="325" t="s">
        <v>5805</v>
      </c>
      <c r="J130" s="325"/>
      <c r="K130" s="325" t="s">
        <v>5805</v>
      </c>
      <c r="L130" s="372">
        <v>1</v>
      </c>
      <c r="M130" s="373" t="s">
        <v>5431</v>
      </c>
      <c r="N130" s="381">
        <v>82</v>
      </c>
      <c r="O130" s="381">
        <v>318</v>
      </c>
      <c r="P130" s="381">
        <v>400</v>
      </c>
      <c r="Q130" s="381"/>
      <c r="R130" s="381"/>
      <c r="S130" s="434">
        <f t="shared" si="1"/>
        <v>400</v>
      </c>
      <c r="T130" s="381"/>
      <c r="U130" s="381"/>
      <c r="V130" s="381" t="s">
        <v>2166</v>
      </c>
      <c r="W130" s="381" t="s">
        <v>2166</v>
      </c>
      <c r="X130" s="381">
        <v>2</v>
      </c>
      <c r="Y130" s="373" t="s">
        <v>6937</v>
      </c>
      <c r="Z130" s="328" t="s">
        <v>6937</v>
      </c>
      <c r="AA130" s="381"/>
      <c r="AB130" s="326"/>
      <c r="AC130" s="326" t="s">
        <v>2166</v>
      </c>
      <c r="AD130" s="368"/>
      <c r="AE130" s="400" t="s">
        <v>7022</v>
      </c>
      <c r="AF130" s="326"/>
      <c r="AG130" s="368"/>
      <c r="AH130" s="368"/>
      <c r="AI130" s="373"/>
      <c r="AJ130" s="326" t="s">
        <v>7276</v>
      </c>
      <c r="AK130" s="328"/>
      <c r="AL130" s="328"/>
      <c r="AM130" s="328"/>
      <c r="AN130" s="335"/>
    </row>
    <row r="131" spans="1:40" ht="30.75" customHeight="1" x14ac:dyDescent="0.35">
      <c r="A131" s="378">
        <v>127</v>
      </c>
      <c r="B131" s="333" t="s">
        <v>4038</v>
      </c>
      <c r="C131" s="332" t="s">
        <v>5801</v>
      </c>
      <c r="D131" s="327" t="s">
        <v>5753</v>
      </c>
      <c r="E131" s="325" t="s">
        <v>5806</v>
      </c>
      <c r="F131" s="327"/>
      <c r="G131" s="325"/>
      <c r="H131" s="327"/>
      <c r="I131" s="325" t="s">
        <v>5805</v>
      </c>
      <c r="J131" s="325"/>
      <c r="K131" s="325" t="s">
        <v>5805</v>
      </c>
      <c r="L131" s="372">
        <v>1</v>
      </c>
      <c r="M131" s="373" t="s">
        <v>5431</v>
      </c>
      <c r="N131" s="381">
        <v>117</v>
      </c>
      <c r="O131" s="381">
        <v>283</v>
      </c>
      <c r="P131" s="381">
        <v>400</v>
      </c>
      <c r="Q131" s="381"/>
      <c r="R131" s="381"/>
      <c r="S131" s="434">
        <f t="shared" si="1"/>
        <v>400</v>
      </c>
      <c r="T131" s="381"/>
      <c r="U131" s="381"/>
      <c r="V131" s="381" t="s">
        <v>2166</v>
      </c>
      <c r="W131" s="381" t="s">
        <v>2166</v>
      </c>
      <c r="X131" s="381">
        <v>2</v>
      </c>
      <c r="Y131" s="373" t="s">
        <v>6937</v>
      </c>
      <c r="Z131" s="328" t="s">
        <v>6937</v>
      </c>
      <c r="AA131" s="381"/>
      <c r="AB131" s="326"/>
      <c r="AC131" s="326" t="s">
        <v>2166</v>
      </c>
      <c r="AD131" s="368"/>
      <c r="AE131" s="400" t="s">
        <v>7023</v>
      </c>
      <c r="AF131" s="326"/>
      <c r="AG131" s="368"/>
      <c r="AH131" s="368"/>
      <c r="AI131" s="373"/>
      <c r="AJ131" s="326" t="s">
        <v>7276</v>
      </c>
      <c r="AK131" s="328"/>
      <c r="AL131" s="328"/>
      <c r="AM131" s="328"/>
      <c r="AN131" s="335"/>
    </row>
    <row r="132" spans="1:40" ht="30.75" customHeight="1" x14ac:dyDescent="0.35">
      <c r="A132" s="378">
        <v>128</v>
      </c>
      <c r="B132" s="333" t="s">
        <v>4038</v>
      </c>
      <c r="C132" s="332" t="s">
        <v>1012</v>
      </c>
      <c r="D132" s="371" t="s">
        <v>6179</v>
      </c>
      <c r="E132" s="325" t="s">
        <v>5806</v>
      </c>
      <c r="F132" s="371"/>
      <c r="G132" s="325"/>
      <c r="H132" s="371"/>
      <c r="I132" s="325">
        <v>5</v>
      </c>
      <c r="J132" s="325"/>
      <c r="K132" s="325" t="s">
        <v>6975</v>
      </c>
      <c r="L132" s="372">
        <v>1</v>
      </c>
      <c r="M132" s="388" t="s">
        <v>5425</v>
      </c>
      <c r="N132" s="367">
        <v>80</v>
      </c>
      <c r="O132" s="367">
        <v>120</v>
      </c>
      <c r="P132" s="367">
        <v>200</v>
      </c>
      <c r="Q132" s="398"/>
      <c r="R132" s="398"/>
      <c r="S132" s="434">
        <f t="shared" si="1"/>
        <v>200</v>
      </c>
      <c r="T132" s="398"/>
      <c r="U132" s="381"/>
      <c r="V132" s="381" t="s">
        <v>2166</v>
      </c>
      <c r="W132" s="381" t="s">
        <v>2166</v>
      </c>
      <c r="X132" s="381">
        <v>2</v>
      </c>
      <c r="Y132" s="373" t="s">
        <v>6937</v>
      </c>
      <c r="Z132" s="328" t="s">
        <v>6937</v>
      </c>
      <c r="AA132" s="381"/>
      <c r="AB132" s="326"/>
      <c r="AC132" s="326" t="s">
        <v>2165</v>
      </c>
      <c r="AD132" s="368">
        <v>42941</v>
      </c>
      <c r="AE132" s="400" t="s">
        <v>7024</v>
      </c>
      <c r="AF132" s="326"/>
      <c r="AG132" s="368"/>
      <c r="AH132" s="368"/>
      <c r="AI132" s="373"/>
      <c r="AJ132" s="326" t="s">
        <v>7276</v>
      </c>
      <c r="AK132" s="328"/>
      <c r="AL132" s="328"/>
      <c r="AM132" s="328"/>
      <c r="AN132" s="335"/>
    </row>
    <row r="133" spans="1:40" ht="30.75" customHeight="1" x14ac:dyDescent="0.35">
      <c r="A133" s="378">
        <v>129</v>
      </c>
      <c r="B133" s="333" t="s">
        <v>4038</v>
      </c>
      <c r="C133" s="332" t="s">
        <v>6338</v>
      </c>
      <c r="D133" s="375" t="s">
        <v>6339</v>
      </c>
      <c r="E133" s="325" t="s">
        <v>5806</v>
      </c>
      <c r="F133" s="375"/>
      <c r="G133" s="325"/>
      <c r="H133" s="375"/>
      <c r="I133" s="325">
        <v>8</v>
      </c>
      <c r="J133" s="325"/>
      <c r="K133" s="325" t="s">
        <v>5804</v>
      </c>
      <c r="L133" s="372">
        <v>1</v>
      </c>
      <c r="M133" s="373" t="s">
        <v>5495</v>
      </c>
      <c r="N133" s="367">
        <v>80</v>
      </c>
      <c r="O133" s="367">
        <v>120</v>
      </c>
      <c r="P133" s="367">
        <v>200</v>
      </c>
      <c r="Q133" s="398"/>
      <c r="R133" s="398"/>
      <c r="S133" s="434">
        <f t="shared" si="1"/>
        <v>200</v>
      </c>
      <c r="T133" s="398"/>
      <c r="U133" s="381"/>
      <c r="V133" s="381" t="s">
        <v>2166</v>
      </c>
      <c r="W133" s="381" t="s">
        <v>2166</v>
      </c>
      <c r="X133" s="381">
        <v>1</v>
      </c>
      <c r="Y133" s="373" t="s">
        <v>6937</v>
      </c>
      <c r="Z133" s="328" t="s">
        <v>6937</v>
      </c>
      <c r="AA133" s="381"/>
      <c r="AB133" s="326"/>
      <c r="AC133" s="326" t="s">
        <v>2165</v>
      </c>
      <c r="AD133" s="368">
        <v>42941</v>
      </c>
      <c r="AE133" s="400" t="s">
        <v>7025</v>
      </c>
      <c r="AF133" s="326"/>
      <c r="AG133" s="368"/>
      <c r="AH133" s="368"/>
      <c r="AI133" s="373"/>
      <c r="AJ133" s="326" t="s">
        <v>7276</v>
      </c>
      <c r="AK133" s="328"/>
      <c r="AL133" s="328"/>
      <c r="AM133" s="328"/>
      <c r="AN133" s="335"/>
    </row>
    <row r="134" spans="1:40" ht="30.75" customHeight="1" x14ac:dyDescent="0.35">
      <c r="A134" s="378">
        <v>130</v>
      </c>
      <c r="B134" s="333" t="s">
        <v>4038</v>
      </c>
      <c r="C134" s="332" t="s">
        <v>1975</v>
      </c>
      <c r="D134" s="371" t="s">
        <v>6340</v>
      </c>
      <c r="E134" s="325" t="s">
        <v>5806</v>
      </c>
      <c r="F134" s="371"/>
      <c r="G134" s="325"/>
      <c r="H134" s="371"/>
      <c r="I134" s="325" t="s">
        <v>6975</v>
      </c>
      <c r="J134" s="325"/>
      <c r="K134" s="325" t="s">
        <v>6975</v>
      </c>
      <c r="L134" s="372">
        <v>1</v>
      </c>
      <c r="M134" s="373" t="s">
        <v>5494</v>
      </c>
      <c r="N134" s="367">
        <v>60</v>
      </c>
      <c r="O134" s="367">
        <v>140</v>
      </c>
      <c r="P134" s="367">
        <v>200</v>
      </c>
      <c r="Q134" s="398"/>
      <c r="R134" s="398"/>
      <c r="S134" s="434">
        <f t="shared" si="1"/>
        <v>200</v>
      </c>
      <c r="T134" s="398"/>
      <c r="U134" s="381"/>
      <c r="V134" s="381" t="s">
        <v>2166</v>
      </c>
      <c r="W134" s="381" t="s">
        <v>2166</v>
      </c>
      <c r="X134" s="381">
        <v>1</v>
      </c>
      <c r="Y134" s="373" t="s">
        <v>6937</v>
      </c>
      <c r="Z134" s="328" t="s">
        <v>6937</v>
      </c>
      <c r="AA134" s="381"/>
      <c r="AB134" s="326"/>
      <c r="AC134" s="326" t="s">
        <v>2165</v>
      </c>
      <c r="AD134" s="368">
        <v>42941</v>
      </c>
      <c r="AE134" s="400" t="s">
        <v>7026</v>
      </c>
      <c r="AF134" s="326"/>
      <c r="AG134" s="368"/>
      <c r="AH134" s="368"/>
      <c r="AI134" s="373"/>
      <c r="AJ134" s="326" t="s">
        <v>7276</v>
      </c>
      <c r="AK134" s="328"/>
      <c r="AL134" s="328"/>
      <c r="AM134" s="328"/>
      <c r="AN134" s="335"/>
    </row>
    <row r="135" spans="1:40" ht="30.75" customHeight="1" x14ac:dyDescent="0.35">
      <c r="A135" s="378">
        <v>131</v>
      </c>
      <c r="B135" s="333" t="s">
        <v>4038</v>
      </c>
      <c r="C135" s="332" t="s">
        <v>4418</v>
      </c>
      <c r="D135" s="371" t="s">
        <v>6341</v>
      </c>
      <c r="E135" s="325" t="s">
        <v>5806</v>
      </c>
      <c r="F135" s="371"/>
      <c r="G135" s="325"/>
      <c r="H135" s="371"/>
      <c r="I135" s="325" t="s">
        <v>5804</v>
      </c>
      <c r="J135" s="325"/>
      <c r="K135" s="325" t="s">
        <v>5805</v>
      </c>
      <c r="L135" s="372">
        <v>1</v>
      </c>
      <c r="M135" s="388" t="s">
        <v>5424</v>
      </c>
      <c r="N135" s="367">
        <v>80</v>
      </c>
      <c r="O135" s="367">
        <v>120</v>
      </c>
      <c r="P135" s="367">
        <v>200</v>
      </c>
      <c r="Q135" s="398"/>
      <c r="R135" s="398"/>
      <c r="S135" s="434">
        <f t="shared" si="1"/>
        <v>200</v>
      </c>
      <c r="T135" s="398"/>
      <c r="U135" s="381"/>
      <c r="V135" s="381" t="s">
        <v>2166</v>
      </c>
      <c r="W135" s="381" t="s">
        <v>2166</v>
      </c>
      <c r="X135" s="381">
        <v>2</v>
      </c>
      <c r="Y135" s="373" t="s">
        <v>6937</v>
      </c>
      <c r="Z135" s="328" t="s">
        <v>6937</v>
      </c>
      <c r="AA135" s="381"/>
      <c r="AB135" s="326"/>
      <c r="AC135" s="326" t="s">
        <v>2165</v>
      </c>
      <c r="AD135" s="368">
        <v>42941</v>
      </c>
      <c r="AE135" s="400" t="s">
        <v>7027</v>
      </c>
      <c r="AF135" s="326"/>
      <c r="AG135" s="368"/>
      <c r="AH135" s="368"/>
      <c r="AI135" s="373"/>
      <c r="AJ135" s="326" t="s">
        <v>7276</v>
      </c>
      <c r="AK135" s="328"/>
      <c r="AL135" s="328"/>
      <c r="AM135" s="328"/>
      <c r="AN135" s="335"/>
    </row>
    <row r="136" spans="1:40" ht="30.75" customHeight="1" x14ac:dyDescent="0.35">
      <c r="A136" s="378">
        <v>132</v>
      </c>
      <c r="B136" s="333" t="s">
        <v>4038</v>
      </c>
      <c r="C136" s="332" t="s">
        <v>3676</v>
      </c>
      <c r="D136" s="371" t="s">
        <v>6342</v>
      </c>
      <c r="E136" s="325" t="s">
        <v>5806</v>
      </c>
      <c r="F136" s="371"/>
      <c r="G136" s="325"/>
      <c r="H136" s="371"/>
      <c r="I136" s="325" t="s">
        <v>6975</v>
      </c>
      <c r="J136" s="325"/>
      <c r="K136" s="325" t="s">
        <v>6975</v>
      </c>
      <c r="L136" s="372">
        <v>1</v>
      </c>
      <c r="M136" s="373" t="s">
        <v>5535</v>
      </c>
      <c r="N136" s="367">
        <v>90</v>
      </c>
      <c r="O136" s="367">
        <v>150</v>
      </c>
      <c r="P136" s="367">
        <v>240</v>
      </c>
      <c r="Q136" s="398"/>
      <c r="R136" s="398"/>
      <c r="S136" s="434">
        <f t="shared" ref="S136:S143" si="2">P136</f>
        <v>240</v>
      </c>
      <c r="T136" s="398"/>
      <c r="U136" s="381">
        <v>90</v>
      </c>
      <c r="V136" s="381" t="s">
        <v>2166</v>
      </c>
      <c r="W136" s="381" t="s">
        <v>2166</v>
      </c>
      <c r="X136" s="381">
        <v>1</v>
      </c>
      <c r="Y136" s="373" t="s">
        <v>6937</v>
      </c>
      <c r="Z136" s="328" t="s">
        <v>6937</v>
      </c>
      <c r="AA136" s="381"/>
      <c r="AB136" s="326"/>
      <c r="AC136" s="326" t="s">
        <v>2165</v>
      </c>
      <c r="AD136" s="368">
        <v>42941</v>
      </c>
      <c r="AE136" s="400" t="s">
        <v>7028</v>
      </c>
      <c r="AF136" s="326"/>
      <c r="AG136" s="368"/>
      <c r="AH136" s="368"/>
      <c r="AI136" s="373"/>
      <c r="AJ136" s="326" t="s">
        <v>7276</v>
      </c>
      <c r="AK136" s="328"/>
      <c r="AL136" s="328"/>
      <c r="AM136" s="328"/>
      <c r="AN136" s="335"/>
    </row>
    <row r="137" spans="1:40" ht="30.75" customHeight="1" x14ac:dyDescent="0.35">
      <c r="A137" s="378">
        <v>133</v>
      </c>
      <c r="B137" s="333" t="s">
        <v>4038</v>
      </c>
      <c r="C137" s="332" t="s">
        <v>2687</v>
      </c>
      <c r="D137" s="371" t="s">
        <v>6343</v>
      </c>
      <c r="E137" s="325" t="s">
        <v>5805</v>
      </c>
      <c r="F137" s="371"/>
      <c r="G137" s="325"/>
      <c r="H137" s="371"/>
      <c r="I137" s="325" t="s">
        <v>5805</v>
      </c>
      <c r="J137" s="325"/>
      <c r="K137" s="325" t="s">
        <v>6975</v>
      </c>
      <c r="L137" s="372">
        <v>1</v>
      </c>
      <c r="M137" s="373" t="s">
        <v>5523</v>
      </c>
      <c r="N137" s="367">
        <v>60</v>
      </c>
      <c r="O137" s="367">
        <v>120</v>
      </c>
      <c r="P137" s="367">
        <v>180</v>
      </c>
      <c r="Q137" s="398"/>
      <c r="R137" s="398"/>
      <c r="S137" s="434">
        <f t="shared" si="2"/>
        <v>180</v>
      </c>
      <c r="T137" s="398"/>
      <c r="U137" s="381"/>
      <c r="V137" s="381" t="s">
        <v>2166</v>
      </c>
      <c r="W137" s="381" t="s">
        <v>2166</v>
      </c>
      <c r="X137" s="381">
        <v>1</v>
      </c>
      <c r="Y137" s="373" t="s">
        <v>6937</v>
      </c>
      <c r="Z137" s="328" t="s">
        <v>6937</v>
      </c>
      <c r="AA137" s="381"/>
      <c r="AB137" s="326"/>
      <c r="AC137" s="326" t="s">
        <v>2165</v>
      </c>
      <c r="AD137" s="368">
        <v>42941</v>
      </c>
      <c r="AE137" s="400" t="s">
        <v>7029</v>
      </c>
      <c r="AF137" s="326"/>
      <c r="AG137" s="368"/>
      <c r="AH137" s="368"/>
      <c r="AI137" s="373"/>
      <c r="AJ137" s="326" t="s">
        <v>7276</v>
      </c>
      <c r="AK137" s="328"/>
      <c r="AL137" s="328"/>
      <c r="AM137" s="328"/>
      <c r="AN137" s="335"/>
    </row>
    <row r="138" spans="1:40" ht="30.75" customHeight="1" x14ac:dyDescent="0.35">
      <c r="A138" s="378">
        <v>134</v>
      </c>
      <c r="B138" s="333" t="s">
        <v>4038</v>
      </c>
      <c r="C138" s="332" t="s">
        <v>3675</v>
      </c>
      <c r="D138" s="371" t="s">
        <v>6344</v>
      </c>
      <c r="E138" s="325" t="s">
        <v>5806</v>
      </c>
      <c r="F138" s="371"/>
      <c r="G138" s="325"/>
      <c r="H138" s="371"/>
      <c r="I138" s="325" t="s">
        <v>6975</v>
      </c>
      <c r="J138" s="325"/>
      <c r="K138" s="325" t="s">
        <v>6975</v>
      </c>
      <c r="L138" s="372">
        <v>1</v>
      </c>
      <c r="M138" s="373" t="s">
        <v>5535</v>
      </c>
      <c r="N138" s="367">
        <v>90</v>
      </c>
      <c r="O138" s="367">
        <v>150</v>
      </c>
      <c r="P138" s="367">
        <v>240</v>
      </c>
      <c r="Q138" s="398"/>
      <c r="R138" s="398"/>
      <c r="S138" s="434">
        <f t="shared" si="2"/>
        <v>240</v>
      </c>
      <c r="T138" s="398"/>
      <c r="U138" s="381">
        <v>90</v>
      </c>
      <c r="V138" s="381" t="s">
        <v>2166</v>
      </c>
      <c r="W138" s="381" t="s">
        <v>2166</v>
      </c>
      <c r="X138" s="381">
        <v>1</v>
      </c>
      <c r="Y138" s="373" t="s">
        <v>6937</v>
      </c>
      <c r="Z138" s="328" t="s">
        <v>6937</v>
      </c>
      <c r="AA138" s="381"/>
      <c r="AB138" s="326"/>
      <c r="AC138" s="326" t="s">
        <v>2165</v>
      </c>
      <c r="AD138" s="368">
        <v>42941</v>
      </c>
      <c r="AE138" s="400" t="s">
        <v>7030</v>
      </c>
      <c r="AF138" s="326"/>
      <c r="AG138" s="368"/>
      <c r="AH138" s="368"/>
      <c r="AI138" s="373"/>
      <c r="AJ138" s="326" t="s">
        <v>7276</v>
      </c>
      <c r="AK138" s="328"/>
      <c r="AL138" s="328"/>
      <c r="AM138" s="328"/>
      <c r="AN138" s="335"/>
    </row>
    <row r="139" spans="1:40" ht="30.75" customHeight="1" x14ac:dyDescent="0.35">
      <c r="A139" s="378">
        <v>135</v>
      </c>
      <c r="B139" s="333" t="s">
        <v>4038</v>
      </c>
      <c r="C139" s="332" t="s">
        <v>4175</v>
      </c>
      <c r="D139" s="371" t="s">
        <v>6345</v>
      </c>
      <c r="E139" s="325" t="s">
        <v>5805</v>
      </c>
      <c r="F139" s="371"/>
      <c r="G139" s="325"/>
      <c r="H139" s="371"/>
      <c r="I139" s="325" t="s">
        <v>6975</v>
      </c>
      <c r="J139" s="325"/>
      <c r="K139" s="325" t="s">
        <v>5806</v>
      </c>
      <c r="L139" s="372">
        <v>1</v>
      </c>
      <c r="M139" s="373" t="s">
        <v>5430</v>
      </c>
      <c r="N139" s="367">
        <v>24</v>
      </c>
      <c r="O139" s="367">
        <v>126</v>
      </c>
      <c r="P139" s="367">
        <v>150</v>
      </c>
      <c r="Q139" s="398"/>
      <c r="R139" s="398"/>
      <c r="S139" s="434">
        <f t="shared" si="2"/>
        <v>150</v>
      </c>
      <c r="T139" s="398"/>
      <c r="U139" s="381"/>
      <c r="V139" s="381" t="s">
        <v>2166</v>
      </c>
      <c r="W139" s="381" t="s">
        <v>2166</v>
      </c>
      <c r="X139" s="381">
        <v>1</v>
      </c>
      <c r="Y139" s="373" t="s">
        <v>6937</v>
      </c>
      <c r="Z139" s="328" t="s">
        <v>6937</v>
      </c>
      <c r="AA139" s="381"/>
      <c r="AB139" s="326"/>
      <c r="AC139" s="326" t="s">
        <v>2165</v>
      </c>
      <c r="AD139" s="368">
        <v>42941</v>
      </c>
      <c r="AE139" s="400" t="s">
        <v>7031</v>
      </c>
      <c r="AF139" s="326"/>
      <c r="AG139" s="368"/>
      <c r="AH139" s="368"/>
      <c r="AI139" s="373"/>
      <c r="AJ139" s="326" t="s">
        <v>7276</v>
      </c>
      <c r="AK139" s="328"/>
      <c r="AL139" s="328"/>
      <c r="AM139" s="328"/>
      <c r="AN139" s="335"/>
    </row>
    <row r="140" spans="1:40" ht="30.75" customHeight="1" x14ac:dyDescent="0.35">
      <c r="A140" s="378">
        <v>136</v>
      </c>
      <c r="B140" s="333" t="s">
        <v>4038</v>
      </c>
      <c r="C140" s="332" t="s">
        <v>1811</v>
      </c>
      <c r="D140" s="371" t="s">
        <v>6346</v>
      </c>
      <c r="E140" s="325" t="s">
        <v>5806</v>
      </c>
      <c r="F140" s="371"/>
      <c r="G140" s="325"/>
      <c r="H140" s="371"/>
      <c r="I140" s="325" t="s">
        <v>6975</v>
      </c>
      <c r="J140" s="325"/>
      <c r="K140" s="325" t="s">
        <v>6976</v>
      </c>
      <c r="L140" s="372">
        <v>1</v>
      </c>
      <c r="M140" s="373" t="s">
        <v>5428</v>
      </c>
      <c r="N140" s="367">
        <v>97</v>
      </c>
      <c r="O140" s="367">
        <v>223</v>
      </c>
      <c r="P140" s="367">
        <v>320</v>
      </c>
      <c r="Q140" s="398"/>
      <c r="R140" s="398"/>
      <c r="S140" s="434">
        <f t="shared" si="2"/>
        <v>320</v>
      </c>
      <c r="T140" s="398"/>
      <c r="U140" s="381">
        <v>240</v>
      </c>
      <c r="V140" s="381" t="s">
        <v>2166</v>
      </c>
      <c r="W140" s="381" t="s">
        <v>2166</v>
      </c>
      <c r="X140" s="381">
        <v>2</v>
      </c>
      <c r="Y140" s="373" t="s">
        <v>6937</v>
      </c>
      <c r="Z140" s="328" t="s">
        <v>6937</v>
      </c>
      <c r="AA140" s="381"/>
      <c r="AB140" s="326"/>
      <c r="AC140" s="326" t="s">
        <v>2165</v>
      </c>
      <c r="AD140" s="368">
        <v>42941</v>
      </c>
      <c r="AE140" s="400" t="s">
        <v>7032</v>
      </c>
      <c r="AF140" s="326"/>
      <c r="AG140" s="368"/>
      <c r="AH140" s="368"/>
      <c r="AI140" s="373"/>
      <c r="AJ140" s="326" t="s">
        <v>7276</v>
      </c>
      <c r="AK140" s="328"/>
      <c r="AL140" s="328"/>
      <c r="AM140" s="328"/>
      <c r="AN140" s="335"/>
    </row>
    <row r="141" spans="1:40" ht="30.75" customHeight="1" x14ac:dyDescent="0.35">
      <c r="A141" s="378">
        <v>137</v>
      </c>
      <c r="B141" s="333" t="s">
        <v>4038</v>
      </c>
      <c r="C141" s="332" t="s">
        <v>81</v>
      </c>
      <c r="D141" s="371" t="s">
        <v>6347</v>
      </c>
      <c r="E141" s="325" t="s">
        <v>5806</v>
      </c>
      <c r="F141" s="371"/>
      <c r="G141" s="325"/>
      <c r="H141" s="371"/>
      <c r="I141" s="325" t="s">
        <v>5806</v>
      </c>
      <c r="J141" s="325"/>
      <c r="K141" s="325" t="s">
        <v>6975</v>
      </c>
      <c r="L141" s="372">
        <v>1</v>
      </c>
      <c r="M141" s="373" t="s">
        <v>5494</v>
      </c>
      <c r="N141" s="367">
        <v>80</v>
      </c>
      <c r="O141" s="367">
        <v>190</v>
      </c>
      <c r="P141" s="367">
        <v>270</v>
      </c>
      <c r="Q141" s="398"/>
      <c r="R141" s="398"/>
      <c r="S141" s="434">
        <f t="shared" si="2"/>
        <v>270</v>
      </c>
      <c r="T141" s="398"/>
      <c r="U141" s="381"/>
      <c r="V141" s="381" t="s">
        <v>2166</v>
      </c>
      <c r="W141" s="381" t="s">
        <v>2166</v>
      </c>
      <c r="X141" s="381">
        <v>1</v>
      </c>
      <c r="Y141" s="373" t="s">
        <v>6937</v>
      </c>
      <c r="Z141" s="328" t="s">
        <v>6937</v>
      </c>
      <c r="AA141" s="381"/>
      <c r="AB141" s="326"/>
      <c r="AC141" s="326" t="s">
        <v>2165</v>
      </c>
      <c r="AD141" s="368">
        <v>42941</v>
      </c>
      <c r="AE141" s="400" t="s">
        <v>7033</v>
      </c>
      <c r="AF141" s="326"/>
      <c r="AG141" s="368"/>
      <c r="AH141" s="368"/>
      <c r="AI141" s="373"/>
      <c r="AJ141" s="326" t="s">
        <v>7276</v>
      </c>
      <c r="AK141" s="328"/>
      <c r="AL141" s="328"/>
      <c r="AM141" s="328"/>
      <c r="AN141" s="335"/>
    </row>
    <row r="142" spans="1:40" ht="30.75" customHeight="1" x14ac:dyDescent="0.35">
      <c r="A142" s="378">
        <v>138</v>
      </c>
      <c r="B142" s="333" t="s">
        <v>4038</v>
      </c>
      <c r="C142" s="332" t="s">
        <v>4415</v>
      </c>
      <c r="D142" s="371" t="s">
        <v>6348</v>
      </c>
      <c r="E142" s="325" t="s">
        <v>5805</v>
      </c>
      <c r="F142" s="371"/>
      <c r="G142" s="325"/>
      <c r="H142" s="371"/>
      <c r="I142" s="325" t="s">
        <v>6976</v>
      </c>
      <c r="J142" s="325"/>
      <c r="K142" s="325" t="s">
        <v>5803</v>
      </c>
      <c r="L142" s="372">
        <v>1</v>
      </c>
      <c r="M142" s="373" t="s">
        <v>5431</v>
      </c>
      <c r="N142" s="367">
        <v>140</v>
      </c>
      <c r="O142" s="367">
        <v>140</v>
      </c>
      <c r="P142" s="367">
        <v>280</v>
      </c>
      <c r="Q142" s="398"/>
      <c r="R142" s="398"/>
      <c r="S142" s="434">
        <f t="shared" si="2"/>
        <v>280</v>
      </c>
      <c r="T142" s="398"/>
      <c r="U142" s="381"/>
      <c r="V142" s="381" t="s">
        <v>2166</v>
      </c>
      <c r="W142" s="381" t="s">
        <v>2166</v>
      </c>
      <c r="X142" s="381">
        <v>2</v>
      </c>
      <c r="Y142" s="373" t="s">
        <v>6937</v>
      </c>
      <c r="Z142" s="328" t="s">
        <v>6937</v>
      </c>
      <c r="AA142" s="381"/>
      <c r="AB142" s="326"/>
      <c r="AC142" s="326" t="s">
        <v>2165</v>
      </c>
      <c r="AD142" s="368">
        <v>42941</v>
      </c>
      <c r="AE142" s="400" t="s">
        <v>7034</v>
      </c>
      <c r="AF142" s="326"/>
      <c r="AG142" s="368"/>
      <c r="AH142" s="368"/>
      <c r="AI142" s="373"/>
      <c r="AJ142" s="326" t="s">
        <v>7276</v>
      </c>
      <c r="AK142" s="328"/>
      <c r="AL142" s="328"/>
      <c r="AM142" s="328"/>
      <c r="AN142" s="335"/>
    </row>
    <row r="143" spans="1:40" ht="30.75" customHeight="1" x14ac:dyDescent="0.35">
      <c r="A143" s="378">
        <v>139</v>
      </c>
      <c r="B143" s="333" t="s">
        <v>4038</v>
      </c>
      <c r="C143" s="332" t="s">
        <v>2644</v>
      </c>
      <c r="D143" s="371" t="s">
        <v>6778</v>
      </c>
      <c r="E143" s="325" t="s">
        <v>5805</v>
      </c>
      <c r="F143" s="371"/>
      <c r="G143" s="325"/>
      <c r="H143" s="371"/>
      <c r="I143" s="325" t="s">
        <v>5803</v>
      </c>
      <c r="J143" s="325"/>
      <c r="K143" s="325" t="s">
        <v>5806</v>
      </c>
      <c r="L143" s="372">
        <v>2</v>
      </c>
      <c r="M143" s="373" t="s">
        <v>5431</v>
      </c>
      <c r="N143" s="367">
        <v>50</v>
      </c>
      <c r="O143" s="367">
        <v>250</v>
      </c>
      <c r="P143" s="367">
        <v>300</v>
      </c>
      <c r="Q143" s="398"/>
      <c r="R143" s="398"/>
      <c r="S143" s="434">
        <f t="shared" si="2"/>
        <v>300</v>
      </c>
      <c r="T143" s="398"/>
      <c r="U143" s="381"/>
      <c r="V143" s="381" t="s">
        <v>2166</v>
      </c>
      <c r="W143" s="381" t="s">
        <v>2166</v>
      </c>
      <c r="X143" s="381">
        <v>2</v>
      </c>
      <c r="Y143" s="373" t="s">
        <v>6936</v>
      </c>
      <c r="Z143" s="328" t="s">
        <v>6936</v>
      </c>
      <c r="AA143" s="381"/>
      <c r="AB143" s="326" t="s">
        <v>6161</v>
      </c>
      <c r="AC143" s="326" t="s">
        <v>2166</v>
      </c>
      <c r="AD143" s="368">
        <v>43147</v>
      </c>
      <c r="AE143" s="400" t="s">
        <v>7035</v>
      </c>
      <c r="AF143" s="326"/>
      <c r="AG143" s="368"/>
      <c r="AH143" s="368"/>
      <c r="AI143" s="373" t="s">
        <v>6865</v>
      </c>
      <c r="AJ143" s="326" t="s">
        <v>7276</v>
      </c>
      <c r="AK143" s="328"/>
      <c r="AL143" s="328"/>
      <c r="AM143" s="328"/>
      <c r="AN143" s="335"/>
    </row>
  </sheetData>
  <autoFilter ref="A4:AO143"/>
  <mergeCells count="3">
    <mergeCell ref="A1:R1"/>
    <mergeCell ref="A3:R3"/>
    <mergeCell ref="A2:R2"/>
  </mergeCells>
  <conditionalFormatting sqref="H41">
    <cfRule type="duplicateValues" dxfId="20" priority="11"/>
  </conditionalFormatting>
  <conditionalFormatting sqref="H78:H85">
    <cfRule type="duplicateValues" dxfId="19" priority="351"/>
  </conditionalFormatting>
  <conditionalFormatting sqref="H67:H69">
    <cfRule type="duplicateValues" dxfId="18" priority="354"/>
  </conditionalFormatting>
  <pageMargins left="0.7" right="0.7" top="0.75" bottom="0.75" header="0.3" footer="0.3"/>
  <pageSetup paperSize="9" orientation="portrait" r:id="rId1"/>
  <ignoredErrors>
    <ignoredError sqref="S7:S143" unlocked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C5" sqref="C5"/>
    </sheetView>
  </sheetViews>
  <sheetFormatPr defaultRowHeight="14.5" x14ac:dyDescent="0.35"/>
  <cols>
    <col min="1" max="1" width="6" customWidth="1"/>
    <col min="2" max="2" width="22" customWidth="1"/>
    <col min="3" max="3" width="23.7265625" customWidth="1"/>
    <col min="4" max="4" width="23" customWidth="1"/>
    <col min="5" max="5" width="16.453125" style="158" customWidth="1"/>
    <col min="6" max="6" width="24.7265625" style="94" customWidth="1"/>
  </cols>
  <sheetData>
    <row r="1" spans="1:6" ht="15.5" x14ac:dyDescent="0.35">
      <c r="A1" s="508" t="s">
        <v>6844</v>
      </c>
      <c r="B1" s="508"/>
      <c r="C1" s="508"/>
      <c r="D1" s="508"/>
      <c r="E1" s="508"/>
      <c r="F1" s="508"/>
    </row>
    <row r="2" spans="1:6" x14ac:dyDescent="0.35">
      <c r="A2" s="352" t="s">
        <v>1632</v>
      </c>
      <c r="B2" s="352" t="s">
        <v>6773</v>
      </c>
      <c r="C2" s="352" t="s">
        <v>1887</v>
      </c>
      <c r="D2" s="352" t="s">
        <v>6774</v>
      </c>
      <c r="E2" s="355" t="s">
        <v>6775</v>
      </c>
      <c r="F2" s="353" t="s">
        <v>5708</v>
      </c>
    </row>
    <row r="3" spans="1:6" ht="52.5" customHeight="1" x14ac:dyDescent="0.35">
      <c r="A3" s="356">
        <v>1</v>
      </c>
      <c r="B3" s="356" t="s">
        <v>6776</v>
      </c>
      <c r="C3" s="356" t="s">
        <v>6777</v>
      </c>
      <c r="D3" s="356" t="s">
        <v>81</v>
      </c>
      <c r="E3" s="357">
        <v>4</v>
      </c>
      <c r="F3" s="358" t="s">
        <v>6789</v>
      </c>
    </row>
    <row r="4" spans="1:6" ht="44.25" customHeight="1" x14ac:dyDescent="0.35">
      <c r="A4" s="294">
        <v>2</v>
      </c>
      <c r="B4" s="294" t="s">
        <v>6776</v>
      </c>
      <c r="C4" s="294" t="s">
        <v>6778</v>
      </c>
      <c r="D4" s="294" t="s">
        <v>2644</v>
      </c>
      <c r="E4" s="351">
        <v>3</v>
      </c>
      <c r="F4" s="354" t="s">
        <v>6790</v>
      </c>
    </row>
    <row r="5" spans="1:6" ht="50.25" customHeight="1" x14ac:dyDescent="0.35">
      <c r="A5" s="294">
        <v>3</v>
      </c>
      <c r="B5" s="294" t="s">
        <v>6776</v>
      </c>
      <c r="C5" s="294" t="s">
        <v>6779</v>
      </c>
      <c r="D5" s="294" t="s">
        <v>2789</v>
      </c>
      <c r="E5" s="351">
        <v>4</v>
      </c>
      <c r="F5" s="354" t="s">
        <v>6790</v>
      </c>
    </row>
    <row r="6" spans="1:6" ht="51" customHeight="1" x14ac:dyDescent="0.35">
      <c r="A6" s="294">
        <v>4</v>
      </c>
      <c r="B6" s="294" t="s">
        <v>6776</v>
      </c>
      <c r="C6" s="294" t="s">
        <v>6780</v>
      </c>
      <c r="D6" s="294" t="s">
        <v>6781</v>
      </c>
      <c r="E6" s="351">
        <v>4</v>
      </c>
      <c r="F6" s="354" t="s">
        <v>6790</v>
      </c>
    </row>
    <row r="7" spans="1:6" ht="46.5" customHeight="1" x14ac:dyDescent="0.35">
      <c r="A7" s="294">
        <v>5</v>
      </c>
      <c r="B7" s="294" t="s">
        <v>6776</v>
      </c>
      <c r="C7" s="294" t="s">
        <v>6782</v>
      </c>
      <c r="D7" s="294" t="s">
        <v>2824</v>
      </c>
      <c r="E7" s="351">
        <v>3</v>
      </c>
      <c r="F7" s="354" t="s">
        <v>6790</v>
      </c>
    </row>
    <row r="8" spans="1:6" ht="48" customHeight="1" x14ac:dyDescent="0.35">
      <c r="A8" s="294">
        <v>6</v>
      </c>
      <c r="B8" s="294" t="s">
        <v>6776</v>
      </c>
      <c r="C8" s="294" t="s">
        <v>6783</v>
      </c>
      <c r="D8" s="294" t="s">
        <v>2832</v>
      </c>
      <c r="E8" s="351">
        <v>3</v>
      </c>
      <c r="F8" s="354" t="s">
        <v>6790</v>
      </c>
    </row>
    <row r="9" spans="1:6" ht="45" customHeight="1" x14ac:dyDescent="0.35">
      <c r="A9" s="294">
        <v>7</v>
      </c>
      <c r="B9" s="294" t="s">
        <v>6776</v>
      </c>
      <c r="C9" s="294" t="s">
        <v>6784</v>
      </c>
      <c r="D9" s="294" t="s">
        <v>6785</v>
      </c>
      <c r="E9" s="351">
        <v>4</v>
      </c>
      <c r="F9" s="354" t="s">
        <v>6790</v>
      </c>
    </row>
    <row r="10" spans="1:6" ht="34.5" customHeight="1" x14ac:dyDescent="0.35">
      <c r="A10" s="356">
        <v>8</v>
      </c>
      <c r="B10" s="356" t="s">
        <v>6786</v>
      </c>
      <c r="C10" s="356" t="s">
        <v>6787</v>
      </c>
      <c r="D10" s="356" t="s">
        <v>6788</v>
      </c>
      <c r="E10" s="357">
        <v>4</v>
      </c>
      <c r="F10" s="358" t="s">
        <v>6791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1"/>
  <sheetViews>
    <sheetView workbookViewId="0">
      <selection activeCell="A20" sqref="A20"/>
    </sheetView>
  </sheetViews>
  <sheetFormatPr defaultRowHeight="14.5" x14ac:dyDescent="0.35"/>
  <cols>
    <col min="1" max="1" width="58.7265625" customWidth="1"/>
    <col min="2" max="2" width="9.81640625" customWidth="1"/>
    <col min="3" max="3" width="16" customWidth="1"/>
    <col min="4" max="4" width="17.81640625" customWidth="1"/>
    <col min="5" max="8" width="4" bestFit="1" customWidth="1"/>
    <col min="9" max="9" width="3" bestFit="1" customWidth="1"/>
    <col min="10" max="10" width="2" bestFit="1" customWidth="1"/>
    <col min="11" max="11" width="16" customWidth="1"/>
    <col min="12" max="12" width="4" bestFit="1" customWidth="1"/>
    <col min="13" max="15" width="5" bestFit="1" customWidth="1"/>
    <col min="16" max="17" width="4" bestFit="1" customWidth="1"/>
    <col min="18" max="18" width="3" bestFit="1" customWidth="1"/>
    <col min="19" max="19" width="2" bestFit="1" customWidth="1"/>
    <col min="20" max="20" width="14.81640625" customWidth="1"/>
    <col min="21" max="21" width="21" customWidth="1"/>
  </cols>
  <sheetData>
    <row r="3" spans="1:3" x14ac:dyDescent="0.35">
      <c r="A3" s="317" t="s">
        <v>1</v>
      </c>
      <c r="B3" s="295" t="s">
        <v>6525</v>
      </c>
      <c r="C3" s="295" t="s">
        <v>6526</v>
      </c>
    </row>
    <row r="4" spans="1:3" x14ac:dyDescent="0.35">
      <c r="A4" s="318" t="s">
        <v>5644</v>
      </c>
      <c r="B4" s="319">
        <v>38</v>
      </c>
      <c r="C4" s="319">
        <v>146</v>
      </c>
    </row>
    <row r="5" spans="1:3" x14ac:dyDescent="0.35">
      <c r="A5" s="318" t="s">
        <v>9</v>
      </c>
      <c r="B5" s="319">
        <v>156</v>
      </c>
      <c r="C5" s="319">
        <v>855</v>
      </c>
    </row>
    <row r="6" spans="1:3" x14ac:dyDescent="0.35">
      <c r="A6" s="318" t="s">
        <v>5717</v>
      </c>
      <c r="B6" s="319">
        <v>45</v>
      </c>
      <c r="C6" s="319">
        <v>231</v>
      </c>
    </row>
    <row r="7" spans="1:3" x14ac:dyDescent="0.35">
      <c r="A7" s="318" t="s">
        <v>94</v>
      </c>
      <c r="B7" s="319">
        <v>199</v>
      </c>
      <c r="C7" s="319">
        <v>1009</v>
      </c>
    </row>
    <row r="8" spans="1:3" x14ac:dyDescent="0.35">
      <c r="A8" s="318" t="s">
        <v>5718</v>
      </c>
      <c r="B8" s="319">
        <v>22</v>
      </c>
      <c r="C8" s="319">
        <v>108</v>
      </c>
    </row>
    <row r="9" spans="1:3" x14ac:dyDescent="0.35">
      <c r="A9" s="318" t="s">
        <v>1506</v>
      </c>
      <c r="B9" s="319">
        <v>60</v>
      </c>
      <c r="C9" s="319">
        <v>575</v>
      </c>
    </row>
    <row r="10" spans="1:3" x14ac:dyDescent="0.35">
      <c r="A10" s="318" t="s">
        <v>353</v>
      </c>
      <c r="B10" s="319">
        <v>56</v>
      </c>
      <c r="C10" s="319">
        <v>203</v>
      </c>
    </row>
    <row r="11" spans="1:3" x14ac:dyDescent="0.35">
      <c r="A11" s="318" t="s">
        <v>362</v>
      </c>
      <c r="B11" s="319">
        <v>94</v>
      </c>
      <c r="C11" s="319">
        <v>545</v>
      </c>
    </row>
    <row r="12" spans="1:3" x14ac:dyDescent="0.35">
      <c r="A12" s="318" t="s">
        <v>2781</v>
      </c>
      <c r="B12" s="319">
        <v>4</v>
      </c>
      <c r="C12" s="319">
        <v>23</v>
      </c>
    </row>
    <row r="13" spans="1:3" x14ac:dyDescent="0.35">
      <c r="A13" s="318" t="s">
        <v>5712</v>
      </c>
      <c r="B13" s="319">
        <v>150</v>
      </c>
      <c r="C13" s="319">
        <v>514</v>
      </c>
    </row>
    <row r="14" spans="1:3" x14ac:dyDescent="0.35">
      <c r="A14" s="318" t="s">
        <v>2782</v>
      </c>
      <c r="B14" s="319">
        <v>45</v>
      </c>
      <c r="C14" s="319">
        <v>218</v>
      </c>
    </row>
    <row r="15" spans="1:3" x14ac:dyDescent="0.35">
      <c r="A15" s="318" t="s">
        <v>2783</v>
      </c>
      <c r="B15" s="319">
        <v>31</v>
      </c>
      <c r="C15" s="319">
        <v>159</v>
      </c>
    </row>
    <row r="16" spans="1:3" x14ac:dyDescent="0.35">
      <c r="A16" s="318" t="s">
        <v>557</v>
      </c>
      <c r="B16" s="319">
        <v>81</v>
      </c>
      <c r="C16" s="319">
        <v>355</v>
      </c>
    </row>
    <row r="17" spans="1:3" x14ac:dyDescent="0.35">
      <c r="A17" s="318" t="s">
        <v>3774</v>
      </c>
      <c r="B17" s="319">
        <v>30</v>
      </c>
      <c r="C17" s="319">
        <v>128</v>
      </c>
    </row>
    <row r="18" spans="1:3" x14ac:dyDescent="0.35">
      <c r="A18" s="318" t="s">
        <v>5571</v>
      </c>
      <c r="B18" s="319">
        <v>123</v>
      </c>
      <c r="C18" s="319">
        <v>590</v>
      </c>
    </row>
    <row r="19" spans="1:3" x14ac:dyDescent="0.35">
      <c r="A19" s="318" t="s">
        <v>642</v>
      </c>
      <c r="B19" s="319">
        <v>29</v>
      </c>
      <c r="C19" s="319">
        <v>440</v>
      </c>
    </row>
    <row r="20" spans="1:3" x14ac:dyDescent="0.35">
      <c r="A20" s="318" t="s">
        <v>5711</v>
      </c>
      <c r="B20" s="319">
        <v>29</v>
      </c>
      <c r="C20" s="319">
        <v>109</v>
      </c>
    </row>
    <row r="21" spans="1:3" x14ac:dyDescent="0.35">
      <c r="A21" s="318" t="s">
        <v>5719</v>
      </c>
      <c r="B21" s="319">
        <v>5</v>
      </c>
      <c r="C21" s="319">
        <v>30</v>
      </c>
    </row>
    <row r="22" spans="1:3" x14ac:dyDescent="0.35">
      <c r="A22" s="318" t="s">
        <v>2009</v>
      </c>
      <c r="B22" s="319">
        <v>49</v>
      </c>
      <c r="C22" s="319">
        <v>239</v>
      </c>
    </row>
    <row r="23" spans="1:3" x14ac:dyDescent="0.35">
      <c r="A23" s="318" t="s">
        <v>1508</v>
      </c>
      <c r="B23" s="319">
        <v>84</v>
      </c>
      <c r="C23" s="319">
        <v>600</v>
      </c>
    </row>
    <row r="24" spans="1:3" x14ac:dyDescent="0.35">
      <c r="A24" s="318" t="s">
        <v>767</v>
      </c>
      <c r="B24" s="319">
        <v>52</v>
      </c>
      <c r="C24" s="319">
        <v>279</v>
      </c>
    </row>
    <row r="25" spans="1:3" x14ac:dyDescent="0.35">
      <c r="A25" s="318" t="s">
        <v>5715</v>
      </c>
      <c r="B25" s="319">
        <v>61</v>
      </c>
      <c r="C25" s="319">
        <v>319</v>
      </c>
    </row>
    <row r="26" spans="1:3" x14ac:dyDescent="0.35">
      <c r="A26" s="318" t="s">
        <v>808</v>
      </c>
      <c r="B26" s="319">
        <v>51</v>
      </c>
      <c r="C26" s="319">
        <v>218</v>
      </c>
    </row>
    <row r="27" spans="1:3" x14ac:dyDescent="0.35">
      <c r="A27" s="318" t="s">
        <v>5716</v>
      </c>
      <c r="B27" s="319">
        <v>6</v>
      </c>
      <c r="C27" s="319">
        <v>31</v>
      </c>
    </row>
    <row r="28" spans="1:3" x14ac:dyDescent="0.35">
      <c r="A28" s="318" t="s">
        <v>817</v>
      </c>
      <c r="B28" s="319">
        <v>52</v>
      </c>
      <c r="C28" s="319">
        <v>256</v>
      </c>
    </row>
    <row r="29" spans="1:3" x14ac:dyDescent="0.35">
      <c r="A29" s="318" t="s">
        <v>859</v>
      </c>
      <c r="B29" s="319">
        <v>46</v>
      </c>
      <c r="C29" s="319">
        <v>169</v>
      </c>
    </row>
    <row r="30" spans="1:3" x14ac:dyDescent="0.35">
      <c r="A30" s="318" t="s">
        <v>4387</v>
      </c>
      <c r="B30" s="319">
        <v>19</v>
      </c>
      <c r="C30" s="319">
        <v>108</v>
      </c>
    </row>
    <row r="31" spans="1:3" x14ac:dyDescent="0.35">
      <c r="A31" s="318" t="s">
        <v>880</v>
      </c>
      <c r="B31" s="319">
        <v>25</v>
      </c>
      <c r="C31" s="319">
        <v>99</v>
      </c>
    </row>
    <row r="32" spans="1:3" x14ac:dyDescent="0.35">
      <c r="A32" s="318" t="s">
        <v>2164</v>
      </c>
      <c r="B32" s="319">
        <v>34</v>
      </c>
      <c r="C32" s="319">
        <v>133</v>
      </c>
    </row>
    <row r="33" spans="1:3" x14ac:dyDescent="0.35">
      <c r="A33" s="318" t="s">
        <v>929</v>
      </c>
      <c r="B33" s="319">
        <v>16</v>
      </c>
      <c r="C33" s="319">
        <v>147</v>
      </c>
    </row>
    <row r="34" spans="1:3" x14ac:dyDescent="0.35">
      <c r="A34" s="318" t="s">
        <v>937</v>
      </c>
      <c r="B34" s="319">
        <v>158</v>
      </c>
      <c r="C34" s="319">
        <v>958</v>
      </c>
    </row>
    <row r="35" spans="1:3" x14ac:dyDescent="0.35">
      <c r="A35" s="318" t="s">
        <v>975</v>
      </c>
      <c r="B35" s="319">
        <v>8</v>
      </c>
      <c r="C35" s="319">
        <v>80</v>
      </c>
    </row>
    <row r="36" spans="1:3" x14ac:dyDescent="0.35">
      <c r="A36" s="318" t="s">
        <v>2053</v>
      </c>
      <c r="B36" s="319">
        <v>5</v>
      </c>
      <c r="C36" s="319">
        <v>23</v>
      </c>
    </row>
    <row r="37" spans="1:3" x14ac:dyDescent="0.35">
      <c r="A37" s="318" t="s">
        <v>5340</v>
      </c>
      <c r="B37" s="319">
        <v>12</v>
      </c>
      <c r="C37" s="319">
        <v>47</v>
      </c>
    </row>
    <row r="38" spans="1:3" x14ac:dyDescent="0.35">
      <c r="A38" s="318" t="s">
        <v>1401</v>
      </c>
      <c r="B38" s="319">
        <v>40</v>
      </c>
      <c r="C38" s="319">
        <v>147</v>
      </c>
    </row>
    <row r="39" spans="1:3" x14ac:dyDescent="0.35">
      <c r="A39" s="318" t="s">
        <v>5714</v>
      </c>
      <c r="B39" s="319">
        <v>88</v>
      </c>
      <c r="C39" s="319">
        <v>598</v>
      </c>
    </row>
    <row r="40" spans="1:3" x14ac:dyDescent="0.35">
      <c r="A40" s="318" t="s">
        <v>1809</v>
      </c>
      <c r="B40" s="319">
        <v>63</v>
      </c>
      <c r="C40" s="319">
        <v>621</v>
      </c>
    </row>
    <row r="41" spans="1:3" x14ac:dyDescent="0.35">
      <c r="A41" s="318" t="s">
        <v>6351</v>
      </c>
      <c r="B41" s="319">
        <v>2066</v>
      </c>
      <c r="C41" s="319">
        <v>11310</v>
      </c>
    </row>
  </sheetData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93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ht="30.75" customHeight="1" x14ac:dyDescent="0.55000000000000004">
      <c r="A1" s="506" t="s">
        <v>7300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41" ht="30.75" customHeight="1" x14ac:dyDescent="0.55000000000000004">
      <c r="A2" s="506" t="s">
        <v>7290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</row>
    <row r="3" spans="1:41" ht="30.75" customHeight="1" x14ac:dyDescent="0.35">
      <c r="A3" s="507" t="s">
        <v>7301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</row>
    <row r="4" spans="1:41" s="395" customFormat="1" ht="69" customHeight="1" x14ac:dyDescent="0.35">
      <c r="A4" s="364" t="s">
        <v>1632</v>
      </c>
      <c r="B4" s="360" t="s">
        <v>1</v>
      </c>
      <c r="C4" s="364" t="s">
        <v>3</v>
      </c>
      <c r="D4" s="364" t="s">
        <v>4513</v>
      </c>
      <c r="E4" s="364" t="s">
        <v>1633</v>
      </c>
      <c r="F4" s="364" t="s">
        <v>6105</v>
      </c>
      <c r="G4" s="364" t="s">
        <v>6021</v>
      </c>
      <c r="H4" s="364" t="s">
        <v>6020</v>
      </c>
      <c r="I4" s="364" t="s">
        <v>6024</v>
      </c>
      <c r="J4" s="364" t="s">
        <v>6022</v>
      </c>
      <c r="K4" s="364" t="s">
        <v>6110</v>
      </c>
      <c r="L4" s="364" t="s">
        <v>5883</v>
      </c>
      <c r="M4" s="360" t="s">
        <v>5253</v>
      </c>
      <c r="N4" s="360" t="s">
        <v>6107</v>
      </c>
      <c r="O4" s="360" t="s">
        <v>6108</v>
      </c>
      <c r="P4" s="360" t="s">
        <v>6109</v>
      </c>
      <c r="Q4" s="360" t="s">
        <v>6102</v>
      </c>
      <c r="R4" s="360" t="s">
        <v>6103</v>
      </c>
      <c r="S4" s="360" t="s">
        <v>6106</v>
      </c>
      <c r="T4" s="360" t="s">
        <v>6672</v>
      </c>
      <c r="U4" s="360" t="s">
        <v>6673</v>
      </c>
      <c r="V4" s="360" t="s">
        <v>4288</v>
      </c>
      <c r="W4" s="360" t="s">
        <v>4289</v>
      </c>
      <c r="X4" s="360" t="s">
        <v>7268</v>
      </c>
      <c r="Y4" s="360" t="s">
        <v>6968</v>
      </c>
      <c r="Z4" s="360" t="s">
        <v>6969</v>
      </c>
      <c r="AA4" s="360" t="s">
        <v>6180</v>
      </c>
      <c r="AB4" s="360" t="s">
        <v>6112</v>
      </c>
      <c r="AC4" s="360" t="s">
        <v>6474</v>
      </c>
      <c r="AD4" s="391" t="s">
        <v>5929</v>
      </c>
      <c r="AE4" s="361" t="s">
        <v>6080</v>
      </c>
      <c r="AF4" s="360" t="s">
        <v>5876</v>
      </c>
      <c r="AG4" s="391" t="s">
        <v>5877</v>
      </c>
      <c r="AH4" s="391" t="s">
        <v>5878</v>
      </c>
      <c r="AI4" s="360" t="s">
        <v>5708</v>
      </c>
      <c r="AJ4" s="410" t="s">
        <v>7274</v>
      </c>
      <c r="AK4" s="409" t="s">
        <v>7275</v>
      </c>
      <c r="AL4" s="409" t="s">
        <v>7271</v>
      </c>
      <c r="AM4" s="409" t="s">
        <v>7272</v>
      </c>
      <c r="AN4" s="409" t="s">
        <v>7273</v>
      </c>
      <c r="AO4" s="416" t="s">
        <v>7285</v>
      </c>
    </row>
    <row r="5" spans="1:41" ht="30.75" customHeight="1" x14ac:dyDescent="0.35">
      <c r="A5" s="378">
        <v>1</v>
      </c>
      <c r="B5" s="333" t="s">
        <v>9</v>
      </c>
      <c r="C5" s="332" t="s">
        <v>51</v>
      </c>
      <c r="D5" s="375" t="s">
        <v>2499</v>
      </c>
      <c r="E5" s="325">
        <v>4</v>
      </c>
      <c r="F5" s="375"/>
      <c r="G5" s="325"/>
      <c r="H5" s="375"/>
      <c r="I5" s="325">
        <v>10</v>
      </c>
      <c r="J5" s="325"/>
      <c r="K5" s="325">
        <v>10</v>
      </c>
      <c r="L5" s="372">
        <v>1</v>
      </c>
      <c r="M5" s="373" t="s">
        <v>5495</v>
      </c>
      <c r="N5" s="381">
        <v>70</v>
      </c>
      <c r="O5" s="381">
        <v>130</v>
      </c>
      <c r="P5" s="381">
        <v>200</v>
      </c>
      <c r="Q5" s="381"/>
      <c r="R5" s="381"/>
      <c r="S5" s="381"/>
      <c r="T5" s="381"/>
      <c r="U5" s="381"/>
      <c r="V5" s="381" t="s">
        <v>2166</v>
      </c>
      <c r="W5" s="381"/>
      <c r="X5" s="381">
        <v>2</v>
      </c>
      <c r="Y5" s="326"/>
      <c r="Z5" s="328" t="s">
        <v>6862</v>
      </c>
      <c r="AA5" s="373"/>
      <c r="AB5" s="326"/>
      <c r="AC5" s="326" t="s">
        <v>2165</v>
      </c>
      <c r="AD5" s="368"/>
      <c r="AE5" s="400" t="s">
        <v>6320</v>
      </c>
      <c r="AF5" s="326"/>
      <c r="AG5" s="368"/>
      <c r="AH5" s="368"/>
      <c r="AI5" s="373"/>
      <c r="AJ5" s="326"/>
      <c r="AK5" s="328"/>
      <c r="AL5" s="328"/>
      <c r="AM5" s="328"/>
      <c r="AN5" s="350" t="s">
        <v>2166</v>
      </c>
      <c r="AO5" s="382"/>
    </row>
    <row r="6" spans="1:41" ht="30.75" customHeight="1" x14ac:dyDescent="0.35">
      <c r="A6" s="378">
        <v>2</v>
      </c>
      <c r="B6" s="333" t="s">
        <v>9</v>
      </c>
      <c r="C6" s="332" t="s">
        <v>43</v>
      </c>
      <c r="D6" s="375" t="s">
        <v>44</v>
      </c>
      <c r="E6" s="325">
        <v>4</v>
      </c>
      <c r="F6" s="375"/>
      <c r="G6" s="325"/>
      <c r="H6" s="375"/>
      <c r="I6" s="325">
        <v>10</v>
      </c>
      <c r="J6" s="325"/>
      <c r="K6" s="325">
        <v>10</v>
      </c>
      <c r="L6" s="372">
        <v>1</v>
      </c>
      <c r="M6" s="373" t="s">
        <v>5494</v>
      </c>
      <c r="N6" s="381">
        <v>70</v>
      </c>
      <c r="O6" s="381">
        <v>130</v>
      </c>
      <c r="P6" s="381">
        <v>200</v>
      </c>
      <c r="Q6" s="381"/>
      <c r="R6" s="381"/>
      <c r="S6" s="381"/>
      <c r="T6" s="381"/>
      <c r="U6" s="381"/>
      <c r="V6" s="381" t="s">
        <v>2166</v>
      </c>
      <c r="W6" s="381"/>
      <c r="X6" s="381">
        <v>3</v>
      </c>
      <c r="Y6" s="326"/>
      <c r="Z6" s="328" t="s">
        <v>6862</v>
      </c>
      <c r="AA6" s="373"/>
      <c r="AB6" s="326"/>
      <c r="AC6" s="326" t="s">
        <v>2165</v>
      </c>
      <c r="AD6" s="368"/>
      <c r="AE6" s="400" t="s">
        <v>6320</v>
      </c>
      <c r="AF6" s="326"/>
      <c r="AG6" s="368"/>
      <c r="AH6" s="368"/>
      <c r="AI6" s="373"/>
      <c r="AJ6" s="326"/>
      <c r="AK6" s="328"/>
      <c r="AL6" s="328"/>
      <c r="AM6" s="328"/>
      <c r="AN6" s="350" t="s">
        <v>2166</v>
      </c>
      <c r="AO6" s="382"/>
    </row>
    <row r="7" spans="1:41" ht="30.75" customHeight="1" x14ac:dyDescent="0.35">
      <c r="A7" s="378">
        <v>3</v>
      </c>
      <c r="B7" s="333" t="s">
        <v>9</v>
      </c>
      <c r="C7" s="332" t="s">
        <v>2427</v>
      </c>
      <c r="D7" s="375" t="s">
        <v>2002</v>
      </c>
      <c r="E7" s="325">
        <v>3</v>
      </c>
      <c r="F7" s="375"/>
      <c r="G7" s="325"/>
      <c r="H7" s="375"/>
      <c r="I7" s="325">
        <v>6</v>
      </c>
      <c r="J7" s="325"/>
      <c r="K7" s="325">
        <v>6</v>
      </c>
      <c r="L7" s="372">
        <v>1</v>
      </c>
      <c r="M7" s="373" t="s">
        <v>5495</v>
      </c>
      <c r="N7" s="381">
        <v>65</v>
      </c>
      <c r="O7" s="381">
        <v>135</v>
      </c>
      <c r="P7" s="397">
        <f>N7+O7</f>
        <v>200</v>
      </c>
      <c r="Q7" s="381"/>
      <c r="R7" s="381"/>
      <c r="S7" s="381"/>
      <c r="T7" s="381"/>
      <c r="U7" s="381"/>
      <c r="V7" s="381" t="s">
        <v>2166</v>
      </c>
      <c r="W7" s="381"/>
      <c r="X7" s="381">
        <v>2</v>
      </c>
      <c r="Y7" s="326"/>
      <c r="Z7" s="328" t="s">
        <v>6862</v>
      </c>
      <c r="AA7" s="373"/>
      <c r="AB7" s="326"/>
      <c r="AC7" s="326" t="s">
        <v>2165</v>
      </c>
      <c r="AD7" s="368"/>
      <c r="AE7" s="400" t="s">
        <v>6320</v>
      </c>
      <c r="AF7" s="326"/>
      <c r="AG7" s="368"/>
      <c r="AH7" s="368"/>
      <c r="AI7" s="373"/>
      <c r="AJ7" s="326"/>
      <c r="AK7" s="328"/>
      <c r="AL7" s="328"/>
      <c r="AM7" s="328"/>
      <c r="AN7" s="350" t="s">
        <v>2166</v>
      </c>
      <c r="AO7" s="382"/>
    </row>
    <row r="8" spans="1:41" ht="30.75" customHeight="1" x14ac:dyDescent="0.35">
      <c r="A8" s="378">
        <v>4</v>
      </c>
      <c r="B8" s="333" t="s">
        <v>9</v>
      </c>
      <c r="C8" s="374" t="s">
        <v>6193</v>
      </c>
      <c r="D8" s="371" t="s">
        <v>63</v>
      </c>
      <c r="E8" s="325">
        <v>4</v>
      </c>
      <c r="F8" s="371"/>
      <c r="G8" s="325"/>
      <c r="H8" s="371"/>
      <c r="I8" s="325">
        <v>6</v>
      </c>
      <c r="J8" s="325"/>
      <c r="K8" s="325">
        <v>6</v>
      </c>
      <c r="L8" s="372">
        <v>1</v>
      </c>
      <c r="M8" s="373" t="s">
        <v>4910</v>
      </c>
      <c r="N8" s="398">
        <v>60</v>
      </c>
      <c r="O8" s="398">
        <v>90</v>
      </c>
      <c r="P8" s="398">
        <v>150</v>
      </c>
      <c r="Q8" s="398"/>
      <c r="R8" s="398"/>
      <c r="S8" s="398"/>
      <c r="T8" s="398"/>
      <c r="U8" s="381"/>
      <c r="V8" s="381" t="s">
        <v>2166</v>
      </c>
      <c r="W8" s="381"/>
      <c r="X8" s="381">
        <v>1</v>
      </c>
      <c r="Y8" s="326"/>
      <c r="Z8" s="328" t="s">
        <v>6862</v>
      </c>
      <c r="AA8" s="373"/>
      <c r="AB8" s="326"/>
      <c r="AC8" s="326" t="s">
        <v>2165</v>
      </c>
      <c r="AD8" s="368"/>
      <c r="AE8" s="400" t="s">
        <v>6320</v>
      </c>
      <c r="AF8" s="326"/>
      <c r="AG8" s="368"/>
      <c r="AH8" s="368"/>
      <c r="AI8" s="373"/>
      <c r="AJ8" s="326"/>
      <c r="AK8" s="328"/>
      <c r="AL8" s="328"/>
      <c r="AM8" s="328"/>
      <c r="AN8" s="350" t="s">
        <v>2166</v>
      </c>
      <c r="AO8" s="382"/>
    </row>
    <row r="9" spans="1:41" ht="30.75" customHeight="1" x14ac:dyDescent="0.35">
      <c r="A9" s="378">
        <v>5</v>
      </c>
      <c r="B9" s="333" t="s">
        <v>9</v>
      </c>
      <c r="C9" s="332" t="s">
        <v>2428</v>
      </c>
      <c r="D9" s="375" t="s">
        <v>2161</v>
      </c>
      <c r="E9" s="325">
        <v>3</v>
      </c>
      <c r="F9" s="375"/>
      <c r="G9" s="325"/>
      <c r="H9" s="375"/>
      <c r="I9" s="325">
        <v>7</v>
      </c>
      <c r="J9" s="325"/>
      <c r="K9" s="325">
        <v>7</v>
      </c>
      <c r="L9" s="372">
        <v>1</v>
      </c>
      <c r="M9" s="373" t="s">
        <v>5495</v>
      </c>
      <c r="N9" s="381">
        <v>65</v>
      </c>
      <c r="O9" s="381">
        <v>135</v>
      </c>
      <c r="P9" s="381">
        <v>200</v>
      </c>
      <c r="Q9" s="381"/>
      <c r="R9" s="381"/>
      <c r="S9" s="381"/>
      <c r="T9" s="381"/>
      <c r="U9" s="381"/>
      <c r="V9" s="381" t="s">
        <v>2166</v>
      </c>
      <c r="W9" s="381"/>
      <c r="X9" s="381">
        <v>2</v>
      </c>
      <c r="Y9" s="326"/>
      <c r="Z9" s="328" t="s">
        <v>6862</v>
      </c>
      <c r="AA9" s="373"/>
      <c r="AB9" s="326"/>
      <c r="AC9" s="326" t="s">
        <v>2165</v>
      </c>
      <c r="AD9" s="368"/>
      <c r="AE9" s="400" t="s">
        <v>6320</v>
      </c>
      <c r="AF9" s="326"/>
      <c r="AG9" s="368"/>
      <c r="AH9" s="368"/>
      <c r="AI9" s="373"/>
      <c r="AJ9" s="326"/>
      <c r="AK9" s="328"/>
      <c r="AL9" s="328"/>
      <c r="AM9" s="328"/>
      <c r="AN9" s="350" t="s">
        <v>2166</v>
      </c>
      <c r="AO9" s="382"/>
    </row>
    <row r="10" spans="1:41" ht="30.75" customHeight="1" x14ac:dyDescent="0.35">
      <c r="A10" s="378">
        <v>6</v>
      </c>
      <c r="B10" s="333" t="s">
        <v>9</v>
      </c>
      <c r="C10" s="332" t="s">
        <v>2882</v>
      </c>
      <c r="D10" s="371" t="s">
        <v>2883</v>
      </c>
      <c r="E10" s="325">
        <v>3</v>
      </c>
      <c r="F10" s="371"/>
      <c r="G10" s="325"/>
      <c r="H10" s="371"/>
      <c r="I10" s="325">
        <v>9</v>
      </c>
      <c r="J10" s="325"/>
      <c r="K10" s="325">
        <v>9</v>
      </c>
      <c r="L10" s="372">
        <v>1</v>
      </c>
      <c r="M10" s="373" t="s">
        <v>5495</v>
      </c>
      <c r="N10" s="398">
        <v>91</v>
      </c>
      <c r="O10" s="398">
        <v>129</v>
      </c>
      <c r="P10" s="398">
        <v>220</v>
      </c>
      <c r="Q10" s="398"/>
      <c r="R10" s="398"/>
      <c r="S10" s="398"/>
      <c r="T10" s="398"/>
      <c r="U10" s="381"/>
      <c r="V10" s="381" t="s">
        <v>2166</v>
      </c>
      <c r="W10" s="381"/>
      <c r="X10" s="381">
        <v>1</v>
      </c>
      <c r="Y10" s="326"/>
      <c r="Z10" s="328" t="s">
        <v>6862</v>
      </c>
      <c r="AA10" s="373"/>
      <c r="AB10" s="326"/>
      <c r="AC10" s="326" t="s">
        <v>2165</v>
      </c>
      <c r="AD10" s="368"/>
      <c r="AE10" s="400" t="s">
        <v>6957</v>
      </c>
      <c r="AF10" s="326"/>
      <c r="AG10" s="368"/>
      <c r="AH10" s="368"/>
      <c r="AI10" s="373"/>
      <c r="AJ10" s="326"/>
      <c r="AK10" s="328"/>
      <c r="AL10" s="328"/>
      <c r="AM10" s="328"/>
      <c r="AN10" s="350" t="s">
        <v>2166</v>
      </c>
      <c r="AO10" s="382"/>
    </row>
    <row r="11" spans="1:41" ht="30.75" customHeight="1" x14ac:dyDescent="0.35">
      <c r="A11" s="378">
        <v>7</v>
      </c>
      <c r="B11" s="333" t="s">
        <v>9</v>
      </c>
      <c r="C11" s="332" t="s">
        <v>73</v>
      </c>
      <c r="D11" s="375" t="s">
        <v>2511</v>
      </c>
      <c r="E11" s="325">
        <v>4</v>
      </c>
      <c r="F11" s="375"/>
      <c r="G11" s="325"/>
      <c r="H11" s="375"/>
      <c r="I11" s="325">
        <v>5</v>
      </c>
      <c r="J11" s="325"/>
      <c r="K11" s="325">
        <v>5</v>
      </c>
      <c r="L11" s="372">
        <v>1</v>
      </c>
      <c r="M11" s="373" t="s">
        <v>5495</v>
      </c>
      <c r="N11" s="381"/>
      <c r="O11" s="381"/>
      <c r="P11" s="381">
        <v>180</v>
      </c>
      <c r="Q11" s="381"/>
      <c r="R11" s="381"/>
      <c r="S11" s="381"/>
      <c r="T11" s="381"/>
      <c r="U11" s="381"/>
      <c r="V11" s="381"/>
      <c r="W11" s="381"/>
      <c r="X11" s="381">
        <v>3</v>
      </c>
      <c r="Y11" s="326"/>
      <c r="Z11" s="328" t="s">
        <v>6862</v>
      </c>
      <c r="AA11" s="373"/>
      <c r="AB11" s="326"/>
      <c r="AC11" s="326" t="s">
        <v>2165</v>
      </c>
      <c r="AD11" s="368"/>
      <c r="AE11" s="400" t="s">
        <v>6320</v>
      </c>
      <c r="AF11" s="326"/>
      <c r="AG11" s="368"/>
      <c r="AH11" s="368"/>
      <c r="AI11" s="373"/>
      <c r="AJ11" s="326"/>
      <c r="AK11" s="328"/>
      <c r="AL11" s="328"/>
      <c r="AM11" s="328"/>
      <c r="AN11" s="350" t="s">
        <v>2166</v>
      </c>
      <c r="AO11" s="382"/>
    </row>
    <row r="12" spans="1:41" ht="30.75" customHeight="1" x14ac:dyDescent="0.35">
      <c r="A12" s="378">
        <v>8</v>
      </c>
      <c r="B12" s="333" t="s">
        <v>9</v>
      </c>
      <c r="C12" s="332" t="s">
        <v>5335</v>
      </c>
      <c r="D12" s="375" t="s">
        <v>5336</v>
      </c>
      <c r="E12" s="325">
        <v>4</v>
      </c>
      <c r="F12" s="375"/>
      <c r="G12" s="325"/>
      <c r="H12" s="375"/>
      <c r="I12" s="325">
        <v>5</v>
      </c>
      <c r="J12" s="325"/>
      <c r="K12" s="325">
        <v>5</v>
      </c>
      <c r="L12" s="372">
        <v>1</v>
      </c>
      <c r="M12" s="373" t="s">
        <v>5430</v>
      </c>
      <c r="N12" s="398"/>
      <c r="O12" s="398"/>
      <c r="P12" s="367">
        <v>200</v>
      </c>
      <c r="Q12" s="398"/>
      <c r="R12" s="398"/>
      <c r="S12" s="398"/>
      <c r="T12" s="398"/>
      <c r="U12" s="381"/>
      <c r="V12" s="381"/>
      <c r="W12" s="381"/>
      <c r="X12" s="381">
        <v>1</v>
      </c>
      <c r="Y12" s="326"/>
      <c r="Z12" s="328" t="s">
        <v>6862</v>
      </c>
      <c r="AA12" s="373"/>
      <c r="AB12" s="326" t="s">
        <v>6123</v>
      </c>
      <c r="AC12" s="326" t="s">
        <v>2165</v>
      </c>
      <c r="AD12" s="368"/>
      <c r="AE12" s="400" t="s">
        <v>6318</v>
      </c>
      <c r="AF12" s="326"/>
      <c r="AG12" s="368"/>
      <c r="AH12" s="368"/>
      <c r="AI12" s="373"/>
      <c r="AJ12" s="326"/>
      <c r="AK12" s="328"/>
      <c r="AL12" s="328"/>
      <c r="AM12" s="328"/>
      <c r="AN12" s="350" t="s">
        <v>2166</v>
      </c>
      <c r="AO12" s="382"/>
    </row>
    <row r="13" spans="1:41" ht="30.75" customHeight="1" x14ac:dyDescent="0.35">
      <c r="A13" s="378">
        <v>9</v>
      </c>
      <c r="B13" s="333" t="s">
        <v>9</v>
      </c>
      <c r="C13" s="332" t="s">
        <v>2492</v>
      </c>
      <c r="D13" s="371" t="s">
        <v>61</v>
      </c>
      <c r="E13" s="325">
        <v>4</v>
      </c>
      <c r="F13" s="371"/>
      <c r="G13" s="325"/>
      <c r="H13" s="371"/>
      <c r="I13" s="325">
        <v>10</v>
      </c>
      <c r="J13" s="325"/>
      <c r="K13" s="325">
        <v>10</v>
      </c>
      <c r="L13" s="372">
        <v>1</v>
      </c>
      <c r="M13" s="373" t="s">
        <v>4910</v>
      </c>
      <c r="N13" s="381"/>
      <c r="O13" s="381"/>
      <c r="P13" s="381">
        <v>200</v>
      </c>
      <c r="Q13" s="381"/>
      <c r="R13" s="381"/>
      <c r="S13" s="381"/>
      <c r="T13" s="381"/>
      <c r="U13" s="381"/>
      <c r="V13" s="381"/>
      <c r="W13" s="381"/>
      <c r="X13" s="381">
        <v>1</v>
      </c>
      <c r="Y13" s="326"/>
      <c r="Z13" s="328" t="s">
        <v>6862</v>
      </c>
      <c r="AA13" s="373"/>
      <c r="AB13" s="326"/>
      <c r="AC13" s="326" t="s">
        <v>2165</v>
      </c>
      <c r="AD13" s="368"/>
      <c r="AE13" s="400" t="s">
        <v>6320</v>
      </c>
      <c r="AF13" s="326"/>
      <c r="AG13" s="368"/>
      <c r="AH13" s="368"/>
      <c r="AI13" s="373"/>
      <c r="AJ13" s="326"/>
      <c r="AK13" s="328"/>
      <c r="AL13" s="328"/>
      <c r="AM13" s="328"/>
      <c r="AN13" s="350" t="s">
        <v>2166</v>
      </c>
      <c r="AO13" s="382"/>
    </row>
    <row r="14" spans="1:41" ht="30.75" customHeight="1" x14ac:dyDescent="0.35">
      <c r="A14" s="378">
        <v>10</v>
      </c>
      <c r="B14" s="333" t="s">
        <v>9</v>
      </c>
      <c r="C14" s="332" t="s">
        <v>2483</v>
      </c>
      <c r="D14" s="375" t="s">
        <v>48</v>
      </c>
      <c r="E14" s="325">
        <v>4</v>
      </c>
      <c r="F14" s="375"/>
      <c r="G14" s="325"/>
      <c r="H14" s="375"/>
      <c r="I14" s="325">
        <v>10</v>
      </c>
      <c r="J14" s="325"/>
      <c r="K14" s="325">
        <v>10</v>
      </c>
      <c r="L14" s="372">
        <v>1</v>
      </c>
      <c r="M14" s="373" t="s">
        <v>5495</v>
      </c>
      <c r="N14" s="381">
        <v>70</v>
      </c>
      <c r="O14" s="381">
        <v>130</v>
      </c>
      <c r="P14" s="381">
        <v>200</v>
      </c>
      <c r="Q14" s="381"/>
      <c r="R14" s="381"/>
      <c r="S14" s="381"/>
      <c r="T14" s="381"/>
      <c r="U14" s="381"/>
      <c r="V14" s="381" t="s">
        <v>2166</v>
      </c>
      <c r="W14" s="381"/>
      <c r="X14" s="381">
        <v>2</v>
      </c>
      <c r="Y14" s="326"/>
      <c r="Z14" s="328" t="s">
        <v>6862</v>
      </c>
      <c r="AA14" s="373" t="s">
        <v>6524</v>
      </c>
      <c r="AB14" s="326"/>
      <c r="AC14" s="326" t="s">
        <v>2165</v>
      </c>
      <c r="AD14" s="368"/>
      <c r="AE14" s="400" t="s">
        <v>6320</v>
      </c>
      <c r="AF14" s="326"/>
      <c r="AG14" s="368"/>
      <c r="AH14" s="368"/>
      <c r="AI14" s="373"/>
      <c r="AJ14" s="326"/>
      <c r="AK14" s="328"/>
      <c r="AL14" s="328"/>
      <c r="AM14" s="328"/>
      <c r="AN14" s="350" t="s">
        <v>2166</v>
      </c>
      <c r="AO14" s="382"/>
    </row>
    <row r="15" spans="1:41" ht="30.75" customHeight="1" x14ac:dyDescent="0.35">
      <c r="A15" s="378">
        <v>11</v>
      </c>
      <c r="B15" s="333" t="s">
        <v>9</v>
      </c>
      <c r="C15" s="332" t="s">
        <v>2496</v>
      </c>
      <c r="D15" s="371" t="s">
        <v>2057</v>
      </c>
      <c r="E15" s="325">
        <v>4</v>
      </c>
      <c r="F15" s="371"/>
      <c r="G15" s="325"/>
      <c r="H15" s="371"/>
      <c r="I15" s="325">
        <v>6</v>
      </c>
      <c r="J15" s="325"/>
      <c r="K15" s="325">
        <v>6</v>
      </c>
      <c r="L15" s="372">
        <v>1</v>
      </c>
      <c r="M15" s="373" t="s">
        <v>5522</v>
      </c>
      <c r="N15" s="398">
        <v>75</v>
      </c>
      <c r="O15" s="398">
        <v>125</v>
      </c>
      <c r="P15" s="398">
        <v>200</v>
      </c>
      <c r="Q15" s="398"/>
      <c r="R15" s="398"/>
      <c r="S15" s="398"/>
      <c r="T15" s="398"/>
      <c r="U15" s="381"/>
      <c r="V15" s="381" t="s">
        <v>2166</v>
      </c>
      <c r="W15" s="381"/>
      <c r="X15" s="381">
        <v>1</v>
      </c>
      <c r="Y15" s="326"/>
      <c r="Z15" s="328" t="s">
        <v>6862</v>
      </c>
      <c r="AA15" s="373" t="s">
        <v>6524</v>
      </c>
      <c r="AB15" s="326"/>
      <c r="AC15" s="326" t="s">
        <v>2165</v>
      </c>
      <c r="AD15" s="368"/>
      <c r="AE15" s="400" t="s">
        <v>6320</v>
      </c>
      <c r="AF15" s="326"/>
      <c r="AG15" s="368"/>
      <c r="AH15" s="368"/>
      <c r="AI15" s="373"/>
      <c r="AJ15" s="326"/>
      <c r="AK15" s="328"/>
      <c r="AL15" s="328"/>
      <c r="AM15" s="328"/>
      <c r="AN15" s="350" t="s">
        <v>2166</v>
      </c>
      <c r="AO15" s="382"/>
    </row>
    <row r="16" spans="1:41" ht="30.75" customHeight="1" x14ac:dyDescent="0.35">
      <c r="A16" s="378">
        <v>12</v>
      </c>
      <c r="B16" s="333" t="s">
        <v>9</v>
      </c>
      <c r="C16" s="332" t="s">
        <v>4433</v>
      </c>
      <c r="D16" s="371" t="s">
        <v>4434</v>
      </c>
      <c r="E16" s="325">
        <v>3</v>
      </c>
      <c r="F16" s="371"/>
      <c r="G16" s="325"/>
      <c r="H16" s="371"/>
      <c r="I16" s="325">
        <v>4</v>
      </c>
      <c r="J16" s="325"/>
      <c r="K16" s="325">
        <v>4</v>
      </c>
      <c r="L16" s="372">
        <v>1</v>
      </c>
      <c r="M16" s="373" t="s">
        <v>6477</v>
      </c>
      <c r="N16" s="381">
        <v>55</v>
      </c>
      <c r="O16" s="381">
        <v>145</v>
      </c>
      <c r="P16" s="381">
        <v>200</v>
      </c>
      <c r="Q16" s="381"/>
      <c r="R16" s="381"/>
      <c r="S16" s="381"/>
      <c r="T16" s="381"/>
      <c r="U16" s="381"/>
      <c r="V16" s="381" t="s">
        <v>2166</v>
      </c>
      <c r="W16" s="381"/>
      <c r="X16" s="381">
        <v>2</v>
      </c>
      <c r="Y16" s="326"/>
      <c r="Z16" s="328" t="s">
        <v>6862</v>
      </c>
      <c r="AA16" s="373"/>
      <c r="AB16" s="326"/>
      <c r="AC16" s="326" t="s">
        <v>2165</v>
      </c>
      <c r="AD16" s="368"/>
      <c r="AE16" s="400" t="s">
        <v>6957</v>
      </c>
      <c r="AF16" s="326"/>
      <c r="AG16" s="368"/>
      <c r="AH16" s="368"/>
      <c r="AI16" s="373"/>
      <c r="AJ16" s="326"/>
      <c r="AK16" s="328"/>
      <c r="AL16" s="328"/>
      <c r="AM16" s="328"/>
      <c r="AN16" s="350" t="s">
        <v>2166</v>
      </c>
      <c r="AO16" s="382"/>
    </row>
    <row r="17" spans="1:41" ht="30.75" customHeight="1" x14ac:dyDescent="0.35">
      <c r="A17" s="378">
        <v>13</v>
      </c>
      <c r="B17" s="333" t="s">
        <v>9</v>
      </c>
      <c r="C17" s="332" t="s">
        <v>4439</v>
      </c>
      <c r="D17" s="371" t="s">
        <v>4906</v>
      </c>
      <c r="E17" s="325">
        <v>3</v>
      </c>
      <c r="F17" s="371"/>
      <c r="G17" s="325"/>
      <c r="H17" s="371"/>
      <c r="I17" s="325">
        <v>3</v>
      </c>
      <c r="J17" s="325"/>
      <c r="K17" s="325">
        <v>3</v>
      </c>
      <c r="L17" s="372">
        <v>1</v>
      </c>
      <c r="M17" s="373" t="s">
        <v>5431</v>
      </c>
      <c r="N17" s="381">
        <v>65</v>
      </c>
      <c r="O17" s="381">
        <v>135</v>
      </c>
      <c r="P17" s="381">
        <v>200</v>
      </c>
      <c r="Q17" s="381"/>
      <c r="R17" s="381"/>
      <c r="S17" s="381"/>
      <c r="T17" s="381"/>
      <c r="U17" s="381"/>
      <c r="V17" s="381" t="s">
        <v>2166</v>
      </c>
      <c r="W17" s="381"/>
      <c r="X17" s="381">
        <v>2</v>
      </c>
      <c r="Y17" s="326"/>
      <c r="Z17" s="328" t="s">
        <v>6862</v>
      </c>
      <c r="AA17" s="373"/>
      <c r="AB17" s="326"/>
      <c r="AC17" s="326" t="s">
        <v>2165</v>
      </c>
      <c r="AD17" s="368"/>
      <c r="AE17" s="400" t="s">
        <v>6957</v>
      </c>
      <c r="AF17" s="326"/>
      <c r="AG17" s="368"/>
      <c r="AH17" s="368"/>
      <c r="AI17" s="373"/>
      <c r="AJ17" s="326"/>
      <c r="AK17" s="328"/>
      <c r="AL17" s="328"/>
      <c r="AM17" s="328"/>
      <c r="AN17" s="350" t="s">
        <v>2166</v>
      </c>
      <c r="AO17" s="382"/>
    </row>
    <row r="18" spans="1:41" ht="30.75" customHeight="1" x14ac:dyDescent="0.35">
      <c r="A18" s="378">
        <v>14</v>
      </c>
      <c r="B18" s="333" t="s">
        <v>5717</v>
      </c>
      <c r="C18" s="332" t="s">
        <v>83</v>
      </c>
      <c r="D18" s="371" t="s">
        <v>84</v>
      </c>
      <c r="E18" s="325">
        <v>4</v>
      </c>
      <c r="F18" s="371"/>
      <c r="G18" s="325"/>
      <c r="H18" s="371"/>
      <c r="I18" s="325">
        <v>4</v>
      </c>
      <c r="J18" s="325"/>
      <c r="K18" s="325">
        <v>4</v>
      </c>
      <c r="L18" s="372">
        <v>1</v>
      </c>
      <c r="M18" s="373" t="s">
        <v>6494</v>
      </c>
      <c r="N18" s="381"/>
      <c r="O18" s="381"/>
      <c r="P18" s="381">
        <v>360</v>
      </c>
      <c r="Q18" s="381"/>
      <c r="R18" s="381"/>
      <c r="S18" s="381"/>
      <c r="T18" s="381"/>
      <c r="U18" s="381"/>
      <c r="V18" s="381"/>
      <c r="W18" s="381"/>
      <c r="X18" s="381">
        <v>1</v>
      </c>
      <c r="Y18" s="326"/>
      <c r="Z18" s="328"/>
      <c r="AA18" s="373"/>
      <c r="AB18" s="326"/>
      <c r="AC18" s="326" t="s">
        <v>2165</v>
      </c>
      <c r="AD18" s="368"/>
      <c r="AE18" s="400" t="s">
        <v>6321</v>
      </c>
      <c r="AF18" s="326"/>
      <c r="AG18" s="368"/>
      <c r="AH18" s="368"/>
      <c r="AI18" s="373"/>
      <c r="AJ18" s="326"/>
      <c r="AK18" s="328"/>
      <c r="AL18" s="328"/>
      <c r="AM18" s="328"/>
      <c r="AN18" s="350" t="s">
        <v>2166</v>
      </c>
      <c r="AO18" s="382"/>
    </row>
    <row r="19" spans="1:41" ht="30.75" customHeight="1" x14ac:dyDescent="0.35">
      <c r="A19" s="378">
        <v>15</v>
      </c>
      <c r="B19" s="333" t="s">
        <v>94</v>
      </c>
      <c r="C19" s="332" t="s">
        <v>100</v>
      </c>
      <c r="D19" s="371" t="s">
        <v>101</v>
      </c>
      <c r="E19" s="325">
        <v>4</v>
      </c>
      <c r="F19" s="371"/>
      <c r="G19" s="325"/>
      <c r="H19" s="371"/>
      <c r="I19" s="325">
        <v>4</v>
      </c>
      <c r="J19" s="325"/>
      <c r="K19" s="325">
        <v>4</v>
      </c>
      <c r="L19" s="372">
        <v>1</v>
      </c>
      <c r="M19" s="373" t="s">
        <v>5523</v>
      </c>
      <c r="N19" s="381"/>
      <c r="O19" s="381"/>
      <c r="P19" s="381">
        <v>400</v>
      </c>
      <c r="Q19" s="381"/>
      <c r="R19" s="381"/>
      <c r="S19" s="381"/>
      <c r="T19" s="381"/>
      <c r="U19" s="381"/>
      <c r="V19" s="381"/>
      <c r="W19" s="381"/>
      <c r="X19" s="381">
        <v>1</v>
      </c>
      <c r="Y19" s="326"/>
      <c r="Z19" s="328"/>
      <c r="AA19" s="373"/>
      <c r="AB19" s="326"/>
      <c r="AC19" s="326" t="s">
        <v>2166</v>
      </c>
      <c r="AD19" s="368"/>
      <c r="AE19" s="400" t="s">
        <v>6321</v>
      </c>
      <c r="AF19" s="326"/>
      <c r="AG19" s="368"/>
      <c r="AH19" s="368"/>
      <c r="AI19" s="373"/>
      <c r="AJ19" s="326"/>
      <c r="AK19" s="328"/>
      <c r="AL19" s="328"/>
      <c r="AM19" s="328"/>
      <c r="AN19" s="350" t="s">
        <v>2166</v>
      </c>
      <c r="AO19" s="382"/>
    </row>
    <row r="20" spans="1:41" ht="30.75" customHeight="1" x14ac:dyDescent="0.35">
      <c r="A20" s="378">
        <v>16</v>
      </c>
      <c r="B20" s="333" t="s">
        <v>94</v>
      </c>
      <c r="C20" s="332" t="s">
        <v>1051</v>
      </c>
      <c r="D20" s="371" t="s">
        <v>4474</v>
      </c>
      <c r="E20" s="325">
        <v>3</v>
      </c>
      <c r="F20" s="371"/>
      <c r="G20" s="325"/>
      <c r="H20" s="371"/>
      <c r="I20" s="325">
        <v>4</v>
      </c>
      <c r="J20" s="325"/>
      <c r="K20" s="325">
        <v>4</v>
      </c>
      <c r="L20" s="372">
        <v>1</v>
      </c>
      <c r="M20" s="373" t="s">
        <v>5431</v>
      </c>
      <c r="N20" s="381">
        <v>100</v>
      </c>
      <c r="O20" s="381">
        <v>200</v>
      </c>
      <c r="P20" s="381">
        <v>300</v>
      </c>
      <c r="Q20" s="381"/>
      <c r="R20" s="381"/>
      <c r="S20" s="381"/>
      <c r="T20" s="381"/>
      <c r="U20" s="381"/>
      <c r="V20" s="381" t="s">
        <v>2166</v>
      </c>
      <c r="W20" s="381"/>
      <c r="X20" s="381">
        <v>1</v>
      </c>
      <c r="Y20" s="326"/>
      <c r="Z20" s="328"/>
      <c r="AA20" s="373"/>
      <c r="AB20" s="326"/>
      <c r="AC20" s="326" t="s">
        <v>2166</v>
      </c>
      <c r="AD20" s="368"/>
      <c r="AE20" s="400" t="s">
        <v>6321</v>
      </c>
      <c r="AF20" s="326"/>
      <c r="AG20" s="368"/>
      <c r="AH20" s="368"/>
      <c r="AI20" s="373"/>
      <c r="AJ20" s="326"/>
      <c r="AK20" s="328"/>
      <c r="AL20" s="328"/>
      <c r="AM20" s="328"/>
      <c r="AN20" s="350" t="s">
        <v>2166</v>
      </c>
      <c r="AO20" s="382"/>
    </row>
    <row r="21" spans="1:41" ht="30.75" customHeight="1" x14ac:dyDescent="0.35">
      <c r="A21" s="378">
        <v>17</v>
      </c>
      <c r="B21" s="333" t="s">
        <v>94</v>
      </c>
      <c r="C21" s="332" t="s">
        <v>3715</v>
      </c>
      <c r="D21" s="371" t="s">
        <v>3436</v>
      </c>
      <c r="E21" s="325">
        <v>4</v>
      </c>
      <c r="F21" s="371"/>
      <c r="G21" s="325"/>
      <c r="H21" s="371"/>
      <c r="I21" s="325">
        <v>3</v>
      </c>
      <c r="J21" s="325"/>
      <c r="K21" s="325">
        <v>3</v>
      </c>
      <c r="L21" s="372">
        <v>1</v>
      </c>
      <c r="M21" s="373" t="s">
        <v>5523</v>
      </c>
      <c r="N21" s="381"/>
      <c r="O21" s="381"/>
      <c r="P21" s="381">
        <v>320</v>
      </c>
      <c r="Q21" s="381"/>
      <c r="R21" s="381"/>
      <c r="S21" s="381"/>
      <c r="T21" s="381"/>
      <c r="U21" s="381"/>
      <c r="V21" s="381"/>
      <c r="W21" s="381"/>
      <c r="X21" s="381">
        <v>1</v>
      </c>
      <c r="Y21" s="326"/>
      <c r="Z21" s="328"/>
      <c r="AA21" s="373"/>
      <c r="AB21" s="326"/>
      <c r="AC21" s="326" t="s">
        <v>2165</v>
      </c>
      <c r="AD21" s="368"/>
      <c r="AE21" s="400" t="s">
        <v>6325</v>
      </c>
      <c r="AF21" s="326"/>
      <c r="AG21" s="368"/>
      <c r="AH21" s="368"/>
      <c r="AI21" s="373"/>
      <c r="AJ21" s="326"/>
      <c r="AK21" s="328"/>
      <c r="AL21" s="328"/>
      <c r="AM21" s="328"/>
      <c r="AN21" s="350" t="s">
        <v>2166</v>
      </c>
      <c r="AO21" s="382"/>
    </row>
    <row r="22" spans="1:41" ht="30.75" customHeight="1" x14ac:dyDescent="0.35">
      <c r="A22" s="378">
        <v>18</v>
      </c>
      <c r="B22" s="333" t="s">
        <v>94</v>
      </c>
      <c r="C22" s="332" t="s">
        <v>110</v>
      </c>
      <c r="D22" s="371" t="s">
        <v>4518</v>
      </c>
      <c r="E22" s="325">
        <v>3</v>
      </c>
      <c r="F22" s="371"/>
      <c r="G22" s="325"/>
      <c r="H22" s="371"/>
      <c r="I22" s="325">
        <v>7</v>
      </c>
      <c r="J22" s="325"/>
      <c r="K22" s="325">
        <v>7</v>
      </c>
      <c r="L22" s="372">
        <v>1</v>
      </c>
      <c r="M22" s="373" t="s">
        <v>5431</v>
      </c>
      <c r="N22" s="381"/>
      <c r="O22" s="381"/>
      <c r="P22" s="381">
        <v>300</v>
      </c>
      <c r="Q22" s="381"/>
      <c r="R22" s="381"/>
      <c r="S22" s="381"/>
      <c r="T22" s="381"/>
      <c r="U22" s="381"/>
      <c r="V22" s="381"/>
      <c r="W22" s="381"/>
      <c r="X22" s="381">
        <v>1</v>
      </c>
      <c r="Y22" s="326"/>
      <c r="Z22" s="328"/>
      <c r="AA22" s="373"/>
      <c r="AB22" s="326"/>
      <c r="AC22" s="326" t="s">
        <v>2165</v>
      </c>
      <c r="AD22" s="368"/>
      <c r="AE22" s="400" t="s">
        <v>6321</v>
      </c>
      <c r="AF22" s="326"/>
      <c r="AG22" s="368"/>
      <c r="AH22" s="368"/>
      <c r="AI22" s="373"/>
      <c r="AJ22" s="326"/>
      <c r="AK22" s="328"/>
      <c r="AL22" s="328"/>
      <c r="AM22" s="328"/>
      <c r="AN22" s="350" t="s">
        <v>2166</v>
      </c>
      <c r="AO22" s="382"/>
    </row>
    <row r="23" spans="1:41" ht="30.75" customHeight="1" x14ac:dyDescent="0.35">
      <c r="A23" s="378">
        <v>19</v>
      </c>
      <c r="B23" s="333" t="s">
        <v>94</v>
      </c>
      <c r="C23" s="332" t="s">
        <v>6206</v>
      </c>
      <c r="D23" s="371" t="s">
        <v>135</v>
      </c>
      <c r="E23" s="325">
        <v>3</v>
      </c>
      <c r="F23" s="371"/>
      <c r="G23" s="325"/>
      <c r="H23" s="371"/>
      <c r="I23" s="325">
        <v>3</v>
      </c>
      <c r="J23" s="325"/>
      <c r="K23" s="325">
        <v>3</v>
      </c>
      <c r="L23" s="372">
        <v>1</v>
      </c>
      <c r="M23" s="373" t="s">
        <v>5518</v>
      </c>
      <c r="N23" s="381"/>
      <c r="O23" s="381"/>
      <c r="P23" s="381">
        <v>200</v>
      </c>
      <c r="Q23" s="381"/>
      <c r="R23" s="381"/>
      <c r="S23" s="381"/>
      <c r="T23" s="381"/>
      <c r="U23" s="381"/>
      <c r="V23" s="381"/>
      <c r="W23" s="381"/>
      <c r="X23" s="381">
        <v>1</v>
      </c>
      <c r="Y23" s="326"/>
      <c r="Z23" s="328"/>
      <c r="AA23" s="373"/>
      <c r="AB23" s="326"/>
      <c r="AC23" s="326" t="s">
        <v>2166</v>
      </c>
      <c r="AD23" s="368"/>
      <c r="AE23" s="400" t="s">
        <v>6325</v>
      </c>
      <c r="AF23" s="326"/>
      <c r="AG23" s="368"/>
      <c r="AH23" s="368"/>
      <c r="AI23" s="373"/>
      <c r="AJ23" s="326"/>
      <c r="AK23" s="328"/>
      <c r="AL23" s="328"/>
      <c r="AM23" s="328"/>
      <c r="AN23" s="350" t="s">
        <v>2166</v>
      </c>
      <c r="AO23" s="382"/>
    </row>
    <row r="24" spans="1:41" ht="30.75" customHeight="1" x14ac:dyDescent="0.35">
      <c r="A24" s="378">
        <v>20</v>
      </c>
      <c r="B24" s="333" t="s">
        <v>94</v>
      </c>
      <c r="C24" s="332" t="s">
        <v>6207</v>
      </c>
      <c r="D24" s="371" t="s">
        <v>1925</v>
      </c>
      <c r="E24" s="325">
        <v>3</v>
      </c>
      <c r="F24" s="371"/>
      <c r="G24" s="325"/>
      <c r="H24" s="371"/>
      <c r="I24" s="325">
        <v>4</v>
      </c>
      <c r="J24" s="325"/>
      <c r="K24" s="325">
        <v>4</v>
      </c>
      <c r="L24" s="372">
        <v>1</v>
      </c>
      <c r="M24" s="388" t="s">
        <v>5162</v>
      </c>
      <c r="N24" s="381"/>
      <c r="O24" s="381"/>
      <c r="P24" s="381">
        <v>350</v>
      </c>
      <c r="Q24" s="381"/>
      <c r="R24" s="381"/>
      <c r="S24" s="381"/>
      <c r="T24" s="381"/>
      <c r="U24" s="381"/>
      <c r="V24" s="381"/>
      <c r="W24" s="381"/>
      <c r="X24" s="381">
        <v>1</v>
      </c>
      <c r="Y24" s="326"/>
      <c r="Z24" s="328"/>
      <c r="AA24" s="373"/>
      <c r="AB24" s="326"/>
      <c r="AC24" s="326" t="s">
        <v>2166</v>
      </c>
      <c r="AD24" s="368"/>
      <c r="AE24" s="400" t="s">
        <v>6324</v>
      </c>
      <c r="AF24" s="326"/>
      <c r="AG24" s="368"/>
      <c r="AH24" s="368"/>
      <c r="AI24" s="373"/>
      <c r="AJ24" s="326"/>
      <c r="AK24" s="328"/>
      <c r="AL24" s="328"/>
      <c r="AM24" s="328"/>
      <c r="AN24" s="350" t="s">
        <v>2166</v>
      </c>
      <c r="AO24" s="382"/>
    </row>
    <row r="25" spans="1:41" ht="30.75" customHeight="1" x14ac:dyDescent="0.35">
      <c r="A25" s="378">
        <v>21</v>
      </c>
      <c r="B25" s="333" t="s">
        <v>94</v>
      </c>
      <c r="C25" s="332" t="s">
        <v>207</v>
      </c>
      <c r="D25" s="371" t="s">
        <v>1089</v>
      </c>
      <c r="E25" s="325">
        <v>3</v>
      </c>
      <c r="F25" s="371"/>
      <c r="G25" s="325"/>
      <c r="H25" s="371"/>
      <c r="I25" s="325">
        <v>3</v>
      </c>
      <c r="J25" s="325"/>
      <c r="K25" s="325">
        <v>3</v>
      </c>
      <c r="L25" s="372">
        <v>1</v>
      </c>
      <c r="M25" s="373" t="s">
        <v>4967</v>
      </c>
      <c r="N25" s="381"/>
      <c r="O25" s="381"/>
      <c r="P25" s="381">
        <v>300</v>
      </c>
      <c r="Q25" s="381"/>
      <c r="R25" s="381"/>
      <c r="S25" s="381"/>
      <c r="T25" s="381"/>
      <c r="U25" s="381"/>
      <c r="V25" s="381"/>
      <c r="W25" s="381"/>
      <c r="X25" s="381">
        <v>1</v>
      </c>
      <c r="Y25" s="326"/>
      <c r="Z25" s="328"/>
      <c r="AA25" s="373"/>
      <c r="AB25" s="326"/>
      <c r="AC25" s="326" t="s">
        <v>2166</v>
      </c>
      <c r="AD25" s="368"/>
      <c r="AE25" s="400" t="s">
        <v>6321</v>
      </c>
      <c r="AF25" s="326"/>
      <c r="AG25" s="368"/>
      <c r="AH25" s="368"/>
      <c r="AI25" s="373"/>
      <c r="AJ25" s="326"/>
      <c r="AK25" s="328"/>
      <c r="AL25" s="328"/>
      <c r="AM25" s="328"/>
      <c r="AN25" s="350" t="s">
        <v>2166</v>
      </c>
      <c r="AO25" s="382"/>
    </row>
    <row r="26" spans="1:41" ht="30.75" customHeight="1" x14ac:dyDescent="0.35">
      <c r="A26" s="378">
        <v>22</v>
      </c>
      <c r="B26" s="333" t="s">
        <v>94</v>
      </c>
      <c r="C26" s="332" t="s">
        <v>1968</v>
      </c>
      <c r="D26" s="371" t="s">
        <v>4488</v>
      </c>
      <c r="E26" s="325">
        <v>3</v>
      </c>
      <c r="F26" s="371"/>
      <c r="G26" s="325"/>
      <c r="H26" s="371"/>
      <c r="I26" s="325">
        <v>4</v>
      </c>
      <c r="J26" s="325"/>
      <c r="K26" s="325">
        <v>4</v>
      </c>
      <c r="L26" s="372">
        <v>1</v>
      </c>
      <c r="M26" s="373" t="s">
        <v>5431</v>
      </c>
      <c r="N26" s="381"/>
      <c r="O26" s="381"/>
      <c r="P26" s="381">
        <v>300</v>
      </c>
      <c r="Q26" s="381"/>
      <c r="R26" s="381"/>
      <c r="S26" s="381"/>
      <c r="T26" s="381"/>
      <c r="U26" s="381"/>
      <c r="V26" s="381"/>
      <c r="W26" s="381"/>
      <c r="X26" s="381">
        <v>1</v>
      </c>
      <c r="Y26" s="326"/>
      <c r="Z26" s="328"/>
      <c r="AA26" s="373"/>
      <c r="AB26" s="326"/>
      <c r="AC26" s="326" t="s">
        <v>2166</v>
      </c>
      <c r="AD26" s="368"/>
      <c r="AE26" s="400" t="s">
        <v>6321</v>
      </c>
      <c r="AF26" s="326"/>
      <c r="AG26" s="368"/>
      <c r="AH26" s="368"/>
      <c r="AI26" s="373"/>
      <c r="AJ26" s="326"/>
      <c r="AK26" s="328"/>
      <c r="AL26" s="328"/>
      <c r="AM26" s="328"/>
      <c r="AN26" s="350" t="s">
        <v>2166</v>
      </c>
      <c r="AO26" s="382"/>
    </row>
    <row r="27" spans="1:41" ht="30.75" customHeight="1" x14ac:dyDescent="0.35">
      <c r="A27" s="378">
        <v>23</v>
      </c>
      <c r="B27" s="333" t="s">
        <v>94</v>
      </c>
      <c r="C27" s="332" t="s">
        <v>6218</v>
      </c>
      <c r="D27" s="371" t="s">
        <v>4491</v>
      </c>
      <c r="E27" s="325">
        <v>4</v>
      </c>
      <c r="F27" s="371"/>
      <c r="G27" s="325"/>
      <c r="H27" s="371"/>
      <c r="I27" s="325">
        <v>5</v>
      </c>
      <c r="J27" s="325"/>
      <c r="K27" s="325">
        <v>5</v>
      </c>
      <c r="L27" s="372">
        <v>1</v>
      </c>
      <c r="M27" s="373" t="s">
        <v>4975</v>
      </c>
      <c r="N27" s="381"/>
      <c r="O27" s="381"/>
      <c r="P27" s="381">
        <v>250</v>
      </c>
      <c r="Q27" s="381"/>
      <c r="R27" s="381"/>
      <c r="S27" s="381"/>
      <c r="T27" s="381"/>
      <c r="U27" s="381"/>
      <c r="V27" s="381"/>
      <c r="W27" s="381"/>
      <c r="X27" s="381">
        <v>2</v>
      </c>
      <c r="Y27" s="326"/>
      <c r="Z27" s="328"/>
      <c r="AA27" s="373"/>
      <c r="AB27" s="326"/>
      <c r="AC27" s="326" t="s">
        <v>2165</v>
      </c>
      <c r="AD27" s="368"/>
      <c r="AE27" s="400" t="s">
        <v>6321</v>
      </c>
      <c r="AF27" s="326"/>
      <c r="AG27" s="368"/>
      <c r="AH27" s="368"/>
      <c r="AI27" s="373"/>
      <c r="AJ27" s="326"/>
      <c r="AK27" s="328"/>
      <c r="AL27" s="328"/>
      <c r="AM27" s="328"/>
      <c r="AN27" s="350" t="s">
        <v>2166</v>
      </c>
      <c r="AO27" s="382"/>
    </row>
    <row r="28" spans="1:41" ht="30.75" customHeight="1" x14ac:dyDescent="0.35">
      <c r="A28" s="378">
        <v>24</v>
      </c>
      <c r="B28" s="333" t="s">
        <v>94</v>
      </c>
      <c r="C28" s="332" t="s">
        <v>6219</v>
      </c>
      <c r="D28" s="371" t="s">
        <v>3459</v>
      </c>
      <c r="E28" s="325">
        <v>3</v>
      </c>
      <c r="F28" s="371"/>
      <c r="G28" s="325"/>
      <c r="H28" s="371"/>
      <c r="I28" s="325">
        <v>5</v>
      </c>
      <c r="J28" s="325"/>
      <c r="K28" s="325">
        <v>5</v>
      </c>
      <c r="L28" s="372">
        <v>1</v>
      </c>
      <c r="M28" s="373" t="s">
        <v>5354</v>
      </c>
      <c r="N28" s="381"/>
      <c r="O28" s="381"/>
      <c r="P28" s="381">
        <v>300</v>
      </c>
      <c r="Q28" s="381"/>
      <c r="R28" s="381"/>
      <c r="S28" s="381"/>
      <c r="T28" s="381"/>
      <c r="U28" s="381"/>
      <c r="V28" s="381"/>
      <c r="W28" s="381"/>
      <c r="X28" s="381">
        <v>2</v>
      </c>
      <c r="Y28" s="326"/>
      <c r="Z28" s="328"/>
      <c r="AA28" s="373"/>
      <c r="AB28" s="326"/>
      <c r="AC28" s="326" t="s">
        <v>2165</v>
      </c>
      <c r="AD28" s="368"/>
      <c r="AE28" s="400" t="s">
        <v>6321</v>
      </c>
      <c r="AF28" s="326"/>
      <c r="AG28" s="368"/>
      <c r="AH28" s="368"/>
      <c r="AI28" s="373"/>
      <c r="AJ28" s="326"/>
      <c r="AK28" s="328"/>
      <c r="AL28" s="328"/>
      <c r="AM28" s="328"/>
      <c r="AN28" s="350" t="s">
        <v>2166</v>
      </c>
      <c r="AO28" s="382"/>
    </row>
    <row r="29" spans="1:41" ht="30.75" customHeight="1" x14ac:dyDescent="0.35">
      <c r="A29" s="378">
        <v>25</v>
      </c>
      <c r="B29" s="333" t="s">
        <v>94</v>
      </c>
      <c r="C29" s="332" t="s">
        <v>6221</v>
      </c>
      <c r="D29" s="371" t="s">
        <v>228</v>
      </c>
      <c r="E29" s="325">
        <v>3</v>
      </c>
      <c r="F29" s="371"/>
      <c r="G29" s="325"/>
      <c r="H29" s="371"/>
      <c r="I29" s="325">
        <v>4</v>
      </c>
      <c r="J29" s="325"/>
      <c r="K29" s="325">
        <v>4</v>
      </c>
      <c r="L29" s="372">
        <v>1</v>
      </c>
      <c r="M29" s="373" t="s">
        <v>5523</v>
      </c>
      <c r="N29" s="381"/>
      <c r="O29" s="381"/>
      <c r="P29" s="381">
        <v>300</v>
      </c>
      <c r="Q29" s="381"/>
      <c r="R29" s="381"/>
      <c r="S29" s="381"/>
      <c r="T29" s="381"/>
      <c r="U29" s="381"/>
      <c r="V29" s="381"/>
      <c r="W29" s="381"/>
      <c r="X29" s="381">
        <v>1</v>
      </c>
      <c r="Y29" s="326"/>
      <c r="Z29" s="328"/>
      <c r="AA29" s="373"/>
      <c r="AB29" s="326"/>
      <c r="AC29" s="326" t="s">
        <v>2166</v>
      </c>
      <c r="AD29" s="368"/>
      <c r="AE29" s="400" t="s">
        <v>6321</v>
      </c>
      <c r="AF29" s="326"/>
      <c r="AG29" s="368"/>
      <c r="AH29" s="368"/>
      <c r="AI29" s="373"/>
      <c r="AJ29" s="326"/>
      <c r="AK29" s="328"/>
      <c r="AL29" s="328"/>
      <c r="AM29" s="328"/>
      <c r="AN29" s="350" t="s">
        <v>2166</v>
      </c>
      <c r="AO29" s="382"/>
    </row>
    <row r="30" spans="1:41" ht="30.75" customHeight="1" x14ac:dyDescent="0.35">
      <c r="A30" s="378">
        <v>26</v>
      </c>
      <c r="B30" s="333" t="s">
        <v>362</v>
      </c>
      <c r="C30" s="332" t="s">
        <v>4083</v>
      </c>
      <c r="D30" s="371" t="s">
        <v>4084</v>
      </c>
      <c r="E30" s="325">
        <v>4</v>
      </c>
      <c r="F30" s="371"/>
      <c r="G30" s="325"/>
      <c r="H30" s="371"/>
      <c r="I30" s="325">
        <v>9</v>
      </c>
      <c r="J30" s="325"/>
      <c r="K30" s="325">
        <v>9</v>
      </c>
      <c r="L30" s="372">
        <v>1</v>
      </c>
      <c r="M30" s="373" t="s">
        <v>5494</v>
      </c>
      <c r="N30" s="381"/>
      <c r="O30" s="381"/>
      <c r="P30" s="381">
        <v>600</v>
      </c>
      <c r="Q30" s="381"/>
      <c r="R30" s="381"/>
      <c r="S30" s="381"/>
      <c r="T30" s="381"/>
      <c r="U30" s="381"/>
      <c r="V30" s="381"/>
      <c r="W30" s="381"/>
      <c r="X30" s="381">
        <v>1</v>
      </c>
      <c r="Y30" s="326"/>
      <c r="Z30" s="328"/>
      <c r="AA30" s="373"/>
      <c r="AB30" s="326"/>
      <c r="AC30" s="326" t="s">
        <v>2165</v>
      </c>
      <c r="AD30" s="368"/>
      <c r="AE30" s="400" t="s">
        <v>6328</v>
      </c>
      <c r="AF30" s="326"/>
      <c r="AG30" s="368"/>
      <c r="AH30" s="368"/>
      <c r="AI30" s="373"/>
      <c r="AJ30" s="326"/>
      <c r="AK30" s="328"/>
      <c r="AL30" s="328"/>
      <c r="AM30" s="328"/>
      <c r="AN30" s="350" t="s">
        <v>2166</v>
      </c>
      <c r="AO30" s="382"/>
    </row>
    <row r="31" spans="1:41" ht="30.75" customHeight="1" x14ac:dyDescent="0.35">
      <c r="A31" s="378">
        <v>27</v>
      </c>
      <c r="B31" s="333" t="s">
        <v>5712</v>
      </c>
      <c r="C31" s="332" t="s">
        <v>6254</v>
      </c>
      <c r="D31" s="371" t="s">
        <v>404</v>
      </c>
      <c r="E31" s="325">
        <v>4</v>
      </c>
      <c r="F31" s="371"/>
      <c r="G31" s="325"/>
      <c r="H31" s="371"/>
      <c r="I31" s="325">
        <v>4</v>
      </c>
      <c r="J31" s="325"/>
      <c r="K31" s="325">
        <v>4</v>
      </c>
      <c r="L31" s="372">
        <v>1</v>
      </c>
      <c r="M31" s="373" t="s">
        <v>5450</v>
      </c>
      <c r="N31" s="381">
        <v>180</v>
      </c>
      <c r="O31" s="381">
        <v>180</v>
      </c>
      <c r="P31" s="381">
        <v>360</v>
      </c>
      <c r="Q31" s="381"/>
      <c r="R31" s="381"/>
      <c r="S31" s="381"/>
      <c r="T31" s="381"/>
      <c r="U31" s="381"/>
      <c r="V31" s="381" t="s">
        <v>2166</v>
      </c>
      <c r="W31" s="381" t="s">
        <v>2166</v>
      </c>
      <c r="X31" s="381">
        <v>1</v>
      </c>
      <c r="Y31" s="326"/>
      <c r="Z31" s="328"/>
      <c r="AA31" s="373" t="s">
        <v>6111</v>
      </c>
      <c r="AB31" s="326"/>
      <c r="AC31" s="326" t="s">
        <v>2166</v>
      </c>
      <c r="AD31" s="368"/>
      <c r="AE31" s="400" t="s">
        <v>6321</v>
      </c>
      <c r="AF31" s="326"/>
      <c r="AG31" s="368"/>
      <c r="AH31" s="368"/>
      <c r="AI31" s="373"/>
      <c r="AJ31" s="350"/>
      <c r="AK31" s="328"/>
      <c r="AL31" s="328"/>
      <c r="AM31" s="328"/>
      <c r="AN31" s="350" t="s">
        <v>2166</v>
      </c>
      <c r="AO31" s="382"/>
    </row>
    <row r="32" spans="1:41" ht="30.75" customHeight="1" x14ac:dyDescent="0.35">
      <c r="A32" s="378">
        <v>28</v>
      </c>
      <c r="B32" s="333" t="s">
        <v>5712</v>
      </c>
      <c r="C32" s="332" t="s">
        <v>400</v>
      </c>
      <c r="D32" s="371" t="s">
        <v>1720</v>
      </c>
      <c r="E32" s="325">
        <v>4</v>
      </c>
      <c r="F32" s="371"/>
      <c r="G32" s="325"/>
      <c r="H32" s="371"/>
      <c r="I32" s="325">
        <v>4</v>
      </c>
      <c r="J32" s="325"/>
      <c r="K32" s="325">
        <v>4</v>
      </c>
      <c r="L32" s="372">
        <v>1</v>
      </c>
      <c r="M32" s="373" t="s">
        <v>5539</v>
      </c>
      <c r="N32" s="398"/>
      <c r="O32" s="398"/>
      <c r="P32" s="367">
        <v>300</v>
      </c>
      <c r="Q32" s="398"/>
      <c r="R32" s="398"/>
      <c r="S32" s="398"/>
      <c r="T32" s="398"/>
      <c r="U32" s="381"/>
      <c r="V32" s="381"/>
      <c r="W32" s="381" t="s">
        <v>2166</v>
      </c>
      <c r="X32" s="381">
        <v>1</v>
      </c>
      <c r="Y32" s="326"/>
      <c r="Z32" s="328"/>
      <c r="AA32" s="373" t="s">
        <v>6524</v>
      </c>
      <c r="AB32" s="326" t="s">
        <v>6157</v>
      </c>
      <c r="AC32" s="326" t="s">
        <v>2165</v>
      </c>
      <c r="AD32" s="368"/>
      <c r="AE32" s="400" t="s">
        <v>6321</v>
      </c>
      <c r="AF32" s="326"/>
      <c r="AG32" s="368"/>
      <c r="AH32" s="368"/>
      <c r="AI32" s="373"/>
      <c r="AJ32" s="326"/>
      <c r="AK32" s="328"/>
      <c r="AL32" s="328"/>
      <c r="AM32" s="328"/>
      <c r="AN32" s="350" t="s">
        <v>2166</v>
      </c>
      <c r="AO32" s="382"/>
    </row>
    <row r="33" spans="1:41" ht="30.75" customHeight="1" x14ac:dyDescent="0.35">
      <c r="A33" s="378">
        <v>29</v>
      </c>
      <c r="B33" s="333" t="s">
        <v>2782</v>
      </c>
      <c r="C33" s="332" t="s">
        <v>4238</v>
      </c>
      <c r="D33" s="371" t="s">
        <v>4245</v>
      </c>
      <c r="E33" s="325">
        <v>4</v>
      </c>
      <c r="F33" s="371"/>
      <c r="G33" s="325"/>
      <c r="H33" s="371"/>
      <c r="I33" s="325">
        <v>4</v>
      </c>
      <c r="J33" s="325"/>
      <c r="K33" s="325">
        <v>4</v>
      </c>
      <c r="L33" s="372">
        <v>1</v>
      </c>
      <c r="M33" s="388" t="s">
        <v>5447</v>
      </c>
      <c r="N33" s="367">
        <v>88</v>
      </c>
      <c r="O33" s="367">
        <v>152</v>
      </c>
      <c r="P33" s="367">
        <v>240</v>
      </c>
      <c r="Q33" s="398"/>
      <c r="R33" s="398"/>
      <c r="S33" s="398"/>
      <c r="T33" s="398"/>
      <c r="U33" s="381"/>
      <c r="V33" s="381" t="s">
        <v>2166</v>
      </c>
      <c r="W33" s="381"/>
      <c r="X33" s="381">
        <v>1</v>
      </c>
      <c r="Y33" s="326"/>
      <c r="Z33" s="328"/>
      <c r="AA33" s="373"/>
      <c r="AB33" s="326"/>
      <c r="AC33" s="326" t="s">
        <v>2165</v>
      </c>
      <c r="AD33" s="368"/>
      <c r="AE33" s="400" t="s">
        <v>6323</v>
      </c>
      <c r="AF33" s="326"/>
      <c r="AG33" s="368"/>
      <c r="AH33" s="368"/>
      <c r="AI33" s="373"/>
      <c r="AJ33" s="326"/>
      <c r="AK33" s="328"/>
      <c r="AL33" s="328"/>
      <c r="AM33" s="328"/>
      <c r="AN33" s="350" t="s">
        <v>2166</v>
      </c>
      <c r="AO33" s="382"/>
    </row>
    <row r="34" spans="1:41" ht="30.75" customHeight="1" x14ac:dyDescent="0.35">
      <c r="A34" s="378">
        <v>30</v>
      </c>
      <c r="B34" s="333" t="s">
        <v>2782</v>
      </c>
      <c r="C34" s="332" t="s">
        <v>4239</v>
      </c>
      <c r="D34" s="371" t="s">
        <v>4246</v>
      </c>
      <c r="E34" s="325">
        <v>4</v>
      </c>
      <c r="F34" s="371"/>
      <c r="G34" s="325"/>
      <c r="H34" s="371"/>
      <c r="I34" s="325">
        <v>4</v>
      </c>
      <c r="J34" s="325"/>
      <c r="K34" s="325">
        <v>4</v>
      </c>
      <c r="L34" s="372">
        <v>1</v>
      </c>
      <c r="M34" s="373" t="s">
        <v>5971</v>
      </c>
      <c r="N34" s="367">
        <v>88</v>
      </c>
      <c r="O34" s="367">
        <v>152</v>
      </c>
      <c r="P34" s="367">
        <v>240</v>
      </c>
      <c r="Q34" s="398"/>
      <c r="R34" s="398"/>
      <c r="S34" s="398"/>
      <c r="T34" s="398"/>
      <c r="U34" s="381"/>
      <c r="V34" s="381" t="s">
        <v>2166</v>
      </c>
      <c r="W34" s="381"/>
      <c r="X34" s="381">
        <v>1</v>
      </c>
      <c r="Y34" s="326"/>
      <c r="Z34" s="328"/>
      <c r="AA34" s="373"/>
      <c r="AB34" s="326"/>
      <c r="AC34" s="326" t="s">
        <v>2165</v>
      </c>
      <c r="AD34" s="368"/>
      <c r="AE34" s="400" t="s">
        <v>6323</v>
      </c>
      <c r="AF34" s="326"/>
      <c r="AG34" s="368"/>
      <c r="AH34" s="368"/>
      <c r="AI34" s="373"/>
      <c r="AJ34" s="326"/>
      <c r="AK34" s="328"/>
      <c r="AL34" s="328"/>
      <c r="AM34" s="328"/>
      <c r="AN34" s="350" t="s">
        <v>2166</v>
      </c>
      <c r="AO34" s="382"/>
    </row>
    <row r="35" spans="1:41" ht="30.75" customHeight="1" x14ac:dyDescent="0.35">
      <c r="A35" s="378">
        <v>31</v>
      </c>
      <c r="B35" s="333" t="s">
        <v>2782</v>
      </c>
      <c r="C35" s="332" t="s">
        <v>4371</v>
      </c>
      <c r="D35" s="371" t="s">
        <v>4372</v>
      </c>
      <c r="E35" s="325">
        <v>4</v>
      </c>
      <c r="F35" s="371"/>
      <c r="G35" s="325"/>
      <c r="H35" s="371"/>
      <c r="I35" s="325">
        <v>4</v>
      </c>
      <c r="J35" s="325"/>
      <c r="K35" s="325">
        <v>4</v>
      </c>
      <c r="L35" s="372">
        <v>1</v>
      </c>
      <c r="M35" s="373" t="s">
        <v>5430</v>
      </c>
      <c r="N35" s="367">
        <v>88</v>
      </c>
      <c r="O35" s="367">
        <v>152</v>
      </c>
      <c r="P35" s="367">
        <v>240</v>
      </c>
      <c r="Q35" s="381"/>
      <c r="R35" s="381"/>
      <c r="S35" s="381"/>
      <c r="T35" s="381"/>
      <c r="U35" s="381">
        <v>90</v>
      </c>
      <c r="V35" s="381" t="s">
        <v>2166</v>
      </c>
      <c r="W35" s="381"/>
      <c r="X35" s="381">
        <v>1</v>
      </c>
      <c r="Y35" s="326"/>
      <c r="Z35" s="328"/>
      <c r="AA35" s="373"/>
      <c r="AB35" s="326"/>
      <c r="AC35" s="326" t="s">
        <v>2165</v>
      </c>
      <c r="AD35" s="368"/>
      <c r="AE35" s="400" t="s">
        <v>6328</v>
      </c>
      <c r="AF35" s="326"/>
      <c r="AG35" s="368"/>
      <c r="AH35" s="368"/>
      <c r="AI35" s="373"/>
      <c r="AJ35" s="326"/>
      <c r="AK35" s="328"/>
      <c r="AL35" s="328"/>
      <c r="AM35" s="328"/>
      <c r="AN35" s="350" t="s">
        <v>2166</v>
      </c>
      <c r="AO35" s="382"/>
    </row>
    <row r="36" spans="1:41" ht="30.75" customHeight="1" x14ac:dyDescent="0.35">
      <c r="A36" s="378">
        <v>32</v>
      </c>
      <c r="B36" s="333" t="s">
        <v>2782</v>
      </c>
      <c r="C36" s="332" t="s">
        <v>4383</v>
      </c>
      <c r="D36" s="371" t="s">
        <v>4384</v>
      </c>
      <c r="E36" s="325">
        <v>4</v>
      </c>
      <c r="F36" s="371"/>
      <c r="G36" s="325"/>
      <c r="H36" s="371"/>
      <c r="I36" s="325">
        <v>4</v>
      </c>
      <c r="J36" s="325"/>
      <c r="K36" s="325">
        <v>4</v>
      </c>
      <c r="L36" s="372">
        <v>1</v>
      </c>
      <c r="M36" s="373" t="s">
        <v>5430</v>
      </c>
      <c r="N36" s="367">
        <v>88</v>
      </c>
      <c r="O36" s="367">
        <v>152</v>
      </c>
      <c r="P36" s="367">
        <v>240</v>
      </c>
      <c r="Q36" s="398"/>
      <c r="R36" s="398"/>
      <c r="S36" s="398"/>
      <c r="T36" s="398"/>
      <c r="U36" s="381"/>
      <c r="V36" s="381" t="s">
        <v>2166</v>
      </c>
      <c r="W36" s="381"/>
      <c r="X36" s="381">
        <v>1</v>
      </c>
      <c r="Y36" s="326"/>
      <c r="Z36" s="328"/>
      <c r="AA36" s="373"/>
      <c r="AB36" s="326"/>
      <c r="AC36" s="326" t="s">
        <v>2165</v>
      </c>
      <c r="AD36" s="368"/>
      <c r="AE36" s="400" t="s">
        <v>6328</v>
      </c>
      <c r="AF36" s="326"/>
      <c r="AG36" s="368"/>
      <c r="AH36" s="368"/>
      <c r="AI36" s="373"/>
      <c r="AJ36" s="326"/>
      <c r="AK36" s="328"/>
      <c r="AL36" s="328"/>
      <c r="AM36" s="328"/>
      <c r="AN36" s="350" t="s">
        <v>2166</v>
      </c>
      <c r="AO36" s="382"/>
    </row>
    <row r="37" spans="1:41" ht="30.75" customHeight="1" x14ac:dyDescent="0.35">
      <c r="A37" s="378">
        <v>33</v>
      </c>
      <c r="B37" s="333" t="s">
        <v>2782</v>
      </c>
      <c r="C37" s="332" t="s">
        <v>5935</v>
      </c>
      <c r="D37" s="327" t="s">
        <v>5970</v>
      </c>
      <c r="E37" s="325">
        <v>4</v>
      </c>
      <c r="F37" s="327"/>
      <c r="G37" s="325"/>
      <c r="H37" s="327"/>
      <c r="I37" s="324">
        <v>13</v>
      </c>
      <c r="J37" s="325"/>
      <c r="K37" s="324">
        <v>13</v>
      </c>
      <c r="L37" s="372">
        <v>1</v>
      </c>
      <c r="M37" s="373" t="s">
        <v>5971</v>
      </c>
      <c r="N37" s="367">
        <v>200</v>
      </c>
      <c r="O37" s="367">
        <v>400</v>
      </c>
      <c r="P37" s="367">
        <v>600</v>
      </c>
      <c r="Q37" s="398"/>
      <c r="R37" s="398"/>
      <c r="S37" s="398"/>
      <c r="T37" s="398"/>
      <c r="U37" s="381"/>
      <c r="V37" s="381" t="s">
        <v>2166</v>
      </c>
      <c r="W37" s="381"/>
      <c r="X37" s="381">
        <v>1</v>
      </c>
      <c r="Y37" s="326"/>
      <c r="Z37" s="328"/>
      <c r="AA37" s="373"/>
      <c r="AB37" s="326"/>
      <c r="AC37" s="326" t="s">
        <v>2165</v>
      </c>
      <c r="AD37" s="368">
        <v>42900</v>
      </c>
      <c r="AE37" s="400" t="s">
        <v>6958</v>
      </c>
      <c r="AF37" s="326"/>
      <c r="AG37" s="368"/>
      <c r="AH37" s="368"/>
      <c r="AI37" s="373"/>
      <c r="AJ37" s="326"/>
      <c r="AK37" s="328"/>
      <c r="AL37" s="328"/>
      <c r="AM37" s="328"/>
      <c r="AN37" s="350" t="s">
        <v>2166</v>
      </c>
      <c r="AO37" s="382"/>
    </row>
    <row r="38" spans="1:41" ht="30.75" customHeight="1" x14ac:dyDescent="0.35">
      <c r="A38" s="378">
        <v>34</v>
      </c>
      <c r="B38" s="333" t="s">
        <v>5571</v>
      </c>
      <c r="C38" s="332" t="s">
        <v>5548</v>
      </c>
      <c r="D38" s="371" t="s">
        <v>5549</v>
      </c>
      <c r="E38" s="325">
        <v>4</v>
      </c>
      <c r="F38" s="371"/>
      <c r="G38" s="325"/>
      <c r="H38" s="371"/>
      <c r="I38" s="325">
        <v>6</v>
      </c>
      <c r="J38" s="325"/>
      <c r="K38" s="325">
        <v>6</v>
      </c>
      <c r="L38" s="372">
        <v>1</v>
      </c>
      <c r="M38" s="373" t="s">
        <v>5983</v>
      </c>
      <c r="N38" s="381">
        <v>75</v>
      </c>
      <c r="O38" s="381">
        <v>375</v>
      </c>
      <c r="P38" s="381">
        <v>450</v>
      </c>
      <c r="Q38" s="381"/>
      <c r="R38" s="381"/>
      <c r="S38" s="381"/>
      <c r="T38" s="381"/>
      <c r="U38" s="381"/>
      <c r="V38" s="381" t="s">
        <v>2166</v>
      </c>
      <c r="W38" s="381"/>
      <c r="X38" s="381">
        <v>2</v>
      </c>
      <c r="Y38" s="326"/>
      <c r="Z38" s="328"/>
      <c r="AA38" s="373" t="s">
        <v>6524</v>
      </c>
      <c r="AB38" s="326"/>
      <c r="AC38" s="326" t="s">
        <v>2165</v>
      </c>
      <c r="AD38" s="368"/>
      <c r="AE38" s="400" t="s">
        <v>6618</v>
      </c>
      <c r="AF38" s="326"/>
      <c r="AG38" s="368"/>
      <c r="AH38" s="368"/>
      <c r="AI38" s="373"/>
      <c r="AJ38" s="328"/>
      <c r="AK38" s="328"/>
      <c r="AL38" s="328"/>
      <c r="AM38" s="328"/>
      <c r="AN38" s="350" t="s">
        <v>2166</v>
      </c>
      <c r="AO38" s="382"/>
    </row>
    <row r="39" spans="1:41" ht="30.75" customHeight="1" x14ac:dyDescent="0.35">
      <c r="A39" s="378">
        <v>35</v>
      </c>
      <c r="B39" s="333" t="s">
        <v>5571</v>
      </c>
      <c r="C39" s="332" t="s">
        <v>5550</v>
      </c>
      <c r="D39" s="371" t="s">
        <v>5551</v>
      </c>
      <c r="E39" s="325">
        <v>3</v>
      </c>
      <c r="F39" s="371"/>
      <c r="G39" s="325"/>
      <c r="H39" s="371"/>
      <c r="I39" s="325">
        <v>4</v>
      </c>
      <c r="J39" s="325"/>
      <c r="K39" s="325">
        <v>4</v>
      </c>
      <c r="L39" s="372">
        <v>1</v>
      </c>
      <c r="M39" s="373" t="s">
        <v>5702</v>
      </c>
      <c r="N39" s="381">
        <v>40</v>
      </c>
      <c r="O39" s="381">
        <v>230</v>
      </c>
      <c r="P39" s="381">
        <v>270</v>
      </c>
      <c r="Q39" s="381"/>
      <c r="R39" s="381"/>
      <c r="S39" s="381"/>
      <c r="T39" s="381"/>
      <c r="U39" s="381"/>
      <c r="V39" s="381" t="s">
        <v>2166</v>
      </c>
      <c r="W39" s="381"/>
      <c r="X39" s="381">
        <v>2</v>
      </c>
      <c r="Y39" s="326"/>
      <c r="Z39" s="328"/>
      <c r="AA39" s="373"/>
      <c r="AB39" s="326"/>
      <c r="AC39" s="326" t="s">
        <v>2165</v>
      </c>
      <c r="AD39" s="368"/>
      <c r="AE39" s="400" t="s">
        <v>6618</v>
      </c>
      <c r="AF39" s="326"/>
      <c r="AG39" s="368"/>
      <c r="AH39" s="368"/>
      <c r="AI39" s="373"/>
      <c r="AJ39" s="328"/>
      <c r="AK39" s="328"/>
      <c r="AL39" s="328"/>
      <c r="AM39" s="328"/>
      <c r="AN39" s="350" t="s">
        <v>2166</v>
      </c>
      <c r="AO39" s="382"/>
    </row>
    <row r="40" spans="1:41" ht="30.75" customHeight="1" x14ac:dyDescent="0.35">
      <c r="A40" s="378">
        <v>36</v>
      </c>
      <c r="B40" s="333" t="s">
        <v>5571</v>
      </c>
      <c r="C40" s="332" t="s">
        <v>2851</v>
      </c>
      <c r="D40" s="371" t="s">
        <v>4629</v>
      </c>
      <c r="E40" s="325">
        <v>4</v>
      </c>
      <c r="F40" s="371"/>
      <c r="G40" s="325"/>
      <c r="H40" s="371"/>
      <c r="I40" s="325">
        <v>5</v>
      </c>
      <c r="J40" s="325"/>
      <c r="K40" s="325">
        <v>5</v>
      </c>
      <c r="L40" s="372">
        <v>1</v>
      </c>
      <c r="M40" s="388" t="s">
        <v>5031</v>
      </c>
      <c r="N40" s="381">
        <v>85</v>
      </c>
      <c r="O40" s="381">
        <v>220</v>
      </c>
      <c r="P40" s="381">
        <v>305</v>
      </c>
      <c r="Q40" s="381"/>
      <c r="R40" s="381"/>
      <c r="S40" s="381"/>
      <c r="T40" s="381"/>
      <c r="U40" s="381"/>
      <c r="V40" s="381" t="s">
        <v>2166</v>
      </c>
      <c r="W40" s="381"/>
      <c r="X40" s="381">
        <v>2</v>
      </c>
      <c r="Y40" s="326"/>
      <c r="Z40" s="328"/>
      <c r="AA40" s="373"/>
      <c r="AB40" s="326"/>
      <c r="AC40" s="326" t="s">
        <v>2165</v>
      </c>
      <c r="AD40" s="368"/>
      <c r="AE40" s="400" t="s">
        <v>6324</v>
      </c>
      <c r="AF40" s="326"/>
      <c r="AG40" s="368"/>
      <c r="AH40" s="368"/>
      <c r="AI40" s="373"/>
      <c r="AJ40" s="328"/>
      <c r="AK40" s="328"/>
      <c r="AL40" s="328"/>
      <c r="AM40" s="328"/>
      <c r="AN40" s="350" t="s">
        <v>2166</v>
      </c>
      <c r="AO40" s="382"/>
    </row>
    <row r="41" spans="1:41" ht="30.75" customHeight="1" x14ac:dyDescent="0.35">
      <c r="A41" s="378">
        <v>37</v>
      </c>
      <c r="B41" s="333" t="s">
        <v>5571</v>
      </c>
      <c r="C41" s="332" t="s">
        <v>6935</v>
      </c>
      <c r="D41" s="371" t="s">
        <v>2673</v>
      </c>
      <c r="E41" s="325">
        <v>4</v>
      </c>
      <c r="F41" s="371"/>
      <c r="G41" s="325"/>
      <c r="H41" s="371"/>
      <c r="I41" s="325">
        <v>6</v>
      </c>
      <c r="J41" s="325"/>
      <c r="K41" s="325">
        <v>6</v>
      </c>
      <c r="L41" s="372">
        <v>1</v>
      </c>
      <c r="M41" s="373" t="s">
        <v>7246</v>
      </c>
      <c r="N41" s="367">
        <v>90</v>
      </c>
      <c r="O41" s="367">
        <v>180</v>
      </c>
      <c r="P41" s="367">
        <v>270</v>
      </c>
      <c r="Q41" s="398"/>
      <c r="R41" s="398"/>
      <c r="S41" s="398"/>
      <c r="T41" s="398"/>
      <c r="U41" s="381"/>
      <c r="V41" s="381" t="s">
        <v>2166</v>
      </c>
      <c r="W41" s="381"/>
      <c r="X41" s="381">
        <v>2</v>
      </c>
      <c r="Y41" s="326"/>
      <c r="Z41" s="328"/>
      <c r="AA41" s="373"/>
      <c r="AB41" s="326"/>
      <c r="AC41" s="326" t="s">
        <v>2165</v>
      </c>
      <c r="AD41" s="368"/>
      <c r="AE41" s="400" t="s">
        <v>6958</v>
      </c>
      <c r="AF41" s="326"/>
      <c r="AG41" s="368"/>
      <c r="AH41" s="368"/>
      <c r="AI41" s="373"/>
      <c r="AJ41" s="328"/>
      <c r="AK41" s="328"/>
      <c r="AL41" s="328"/>
      <c r="AM41" s="328"/>
      <c r="AN41" s="350" t="s">
        <v>2166</v>
      </c>
      <c r="AO41" s="382"/>
    </row>
    <row r="42" spans="1:41" ht="30.75" customHeight="1" x14ac:dyDescent="0.35">
      <c r="A42" s="378">
        <v>38</v>
      </c>
      <c r="B42" s="333" t="s">
        <v>5571</v>
      </c>
      <c r="C42" s="332" t="s">
        <v>2852</v>
      </c>
      <c r="D42" s="371" t="s">
        <v>4631</v>
      </c>
      <c r="E42" s="325">
        <v>3</v>
      </c>
      <c r="F42" s="371"/>
      <c r="G42" s="325"/>
      <c r="H42" s="371"/>
      <c r="I42" s="325">
        <v>6</v>
      </c>
      <c r="J42" s="325"/>
      <c r="K42" s="325">
        <v>6</v>
      </c>
      <c r="L42" s="372">
        <v>1</v>
      </c>
      <c r="M42" s="388" t="s">
        <v>5031</v>
      </c>
      <c r="N42" s="381"/>
      <c r="O42" s="381"/>
      <c r="P42" s="381">
        <v>260</v>
      </c>
      <c r="Q42" s="381"/>
      <c r="R42" s="381"/>
      <c r="S42" s="381"/>
      <c r="T42" s="381"/>
      <c r="U42" s="381"/>
      <c r="V42" s="381"/>
      <c r="W42" s="381"/>
      <c r="X42" s="381">
        <v>2</v>
      </c>
      <c r="Y42" s="326"/>
      <c r="Z42" s="328"/>
      <c r="AA42" s="373"/>
      <c r="AB42" s="326"/>
      <c r="AC42" s="326" t="s">
        <v>2165</v>
      </c>
      <c r="AD42" s="368"/>
      <c r="AE42" s="400" t="s">
        <v>6324</v>
      </c>
      <c r="AF42" s="326"/>
      <c r="AG42" s="368"/>
      <c r="AH42" s="368"/>
      <c r="AI42" s="373"/>
      <c r="AJ42" s="328"/>
      <c r="AK42" s="328"/>
      <c r="AL42" s="328"/>
      <c r="AM42" s="328"/>
      <c r="AN42" s="350" t="s">
        <v>2166</v>
      </c>
      <c r="AO42" s="382"/>
    </row>
    <row r="43" spans="1:41" ht="30.75" customHeight="1" x14ac:dyDescent="0.35">
      <c r="A43" s="378">
        <v>39</v>
      </c>
      <c r="B43" s="333" t="s">
        <v>5571</v>
      </c>
      <c r="C43" s="332" t="s">
        <v>4082</v>
      </c>
      <c r="D43" s="371" t="s">
        <v>4632</v>
      </c>
      <c r="E43" s="325">
        <v>3</v>
      </c>
      <c r="F43" s="371"/>
      <c r="G43" s="325"/>
      <c r="H43" s="371"/>
      <c r="I43" s="325">
        <v>5</v>
      </c>
      <c r="J43" s="325"/>
      <c r="K43" s="325">
        <v>5</v>
      </c>
      <c r="L43" s="372">
        <v>1</v>
      </c>
      <c r="M43" s="373" t="s">
        <v>5031</v>
      </c>
      <c r="N43" s="381"/>
      <c r="O43" s="381"/>
      <c r="P43" s="381">
        <v>240</v>
      </c>
      <c r="Q43" s="381"/>
      <c r="R43" s="381"/>
      <c r="S43" s="381"/>
      <c r="T43" s="381"/>
      <c r="U43" s="381"/>
      <c r="V43" s="381"/>
      <c r="W43" s="381"/>
      <c r="X43" s="381">
        <v>3</v>
      </c>
      <c r="Y43" s="326"/>
      <c r="Z43" s="328"/>
      <c r="AA43" s="373"/>
      <c r="AB43" s="326"/>
      <c r="AC43" s="326" t="s">
        <v>2165</v>
      </c>
      <c r="AD43" s="368"/>
      <c r="AE43" s="400" t="s">
        <v>6324</v>
      </c>
      <c r="AF43" s="326"/>
      <c r="AG43" s="368"/>
      <c r="AH43" s="368"/>
      <c r="AI43" s="373"/>
      <c r="AJ43" s="328"/>
      <c r="AK43" s="328"/>
      <c r="AL43" s="328"/>
      <c r="AM43" s="328"/>
      <c r="AN43" s="350" t="s">
        <v>2166</v>
      </c>
      <c r="AO43" s="382"/>
    </row>
    <row r="44" spans="1:41" ht="30.75" customHeight="1" x14ac:dyDescent="0.35">
      <c r="A44" s="378">
        <v>40</v>
      </c>
      <c r="B44" s="333" t="s">
        <v>5571</v>
      </c>
      <c r="C44" s="332" t="s">
        <v>7253</v>
      </c>
      <c r="D44" s="371" t="s">
        <v>4633</v>
      </c>
      <c r="E44" s="325">
        <v>3</v>
      </c>
      <c r="F44" s="371"/>
      <c r="G44" s="325"/>
      <c r="H44" s="371"/>
      <c r="I44" s="325">
        <v>5</v>
      </c>
      <c r="J44" s="325"/>
      <c r="K44" s="325">
        <v>5</v>
      </c>
      <c r="L44" s="372">
        <v>1</v>
      </c>
      <c r="M44" s="373" t="s">
        <v>5494</v>
      </c>
      <c r="N44" s="381"/>
      <c r="O44" s="381"/>
      <c r="P44" s="381">
        <v>150</v>
      </c>
      <c r="Q44" s="381"/>
      <c r="R44" s="381"/>
      <c r="S44" s="381"/>
      <c r="T44" s="381"/>
      <c r="U44" s="381"/>
      <c r="V44" s="381"/>
      <c r="W44" s="381"/>
      <c r="X44" s="381">
        <v>2</v>
      </c>
      <c r="Y44" s="326"/>
      <c r="Z44" s="328"/>
      <c r="AA44" s="373"/>
      <c r="AB44" s="326"/>
      <c r="AC44" s="326" t="s">
        <v>2165</v>
      </c>
      <c r="AD44" s="368"/>
      <c r="AE44" s="400" t="s">
        <v>7012</v>
      </c>
      <c r="AF44" s="326" t="s">
        <v>2166</v>
      </c>
      <c r="AG44" s="368">
        <v>43234</v>
      </c>
      <c r="AH44" s="368">
        <v>43250</v>
      </c>
      <c r="AI44" s="373" t="s">
        <v>7254</v>
      </c>
      <c r="AJ44" s="328"/>
      <c r="AK44" s="328"/>
      <c r="AL44" s="328"/>
      <c r="AM44" s="328"/>
      <c r="AN44" s="350" t="s">
        <v>2166</v>
      </c>
      <c r="AO44" s="382"/>
    </row>
    <row r="45" spans="1:41" ht="30.75" customHeight="1" x14ac:dyDescent="0.35">
      <c r="A45" s="378">
        <v>41</v>
      </c>
      <c r="B45" s="333" t="s">
        <v>5571</v>
      </c>
      <c r="C45" s="332" t="s">
        <v>2854</v>
      </c>
      <c r="D45" s="371" t="s">
        <v>4636</v>
      </c>
      <c r="E45" s="325">
        <v>4</v>
      </c>
      <c r="F45" s="371"/>
      <c r="G45" s="325"/>
      <c r="H45" s="371"/>
      <c r="I45" s="325">
        <v>4</v>
      </c>
      <c r="J45" s="325"/>
      <c r="K45" s="325">
        <v>4</v>
      </c>
      <c r="L45" s="372">
        <v>1</v>
      </c>
      <c r="M45" s="388" t="s">
        <v>5031</v>
      </c>
      <c r="N45" s="381"/>
      <c r="O45" s="381"/>
      <c r="P45" s="381">
        <v>180</v>
      </c>
      <c r="Q45" s="381"/>
      <c r="R45" s="381"/>
      <c r="S45" s="381"/>
      <c r="T45" s="381"/>
      <c r="U45" s="381"/>
      <c r="V45" s="381"/>
      <c r="W45" s="381"/>
      <c r="X45" s="381">
        <v>2</v>
      </c>
      <c r="Y45" s="326"/>
      <c r="Z45" s="328"/>
      <c r="AA45" s="373"/>
      <c r="AB45" s="326"/>
      <c r="AC45" s="326" t="s">
        <v>2165</v>
      </c>
      <c r="AD45" s="368"/>
      <c r="AE45" s="400" t="s">
        <v>6324</v>
      </c>
      <c r="AF45" s="326"/>
      <c r="AG45" s="368"/>
      <c r="AH45" s="368"/>
      <c r="AI45" s="373"/>
      <c r="AJ45" s="328"/>
      <c r="AK45" s="328"/>
      <c r="AL45" s="328"/>
      <c r="AM45" s="328"/>
      <c r="AN45" s="350" t="s">
        <v>2166</v>
      </c>
      <c r="AO45" s="382"/>
    </row>
    <row r="46" spans="1:41" ht="30.75" customHeight="1" x14ac:dyDescent="0.35">
      <c r="A46" s="378">
        <v>42</v>
      </c>
      <c r="B46" s="333" t="s">
        <v>5571</v>
      </c>
      <c r="C46" s="332" t="s">
        <v>2817</v>
      </c>
      <c r="D46" s="371" t="s">
        <v>4637</v>
      </c>
      <c r="E46" s="325">
        <v>3</v>
      </c>
      <c r="F46" s="371"/>
      <c r="G46" s="325"/>
      <c r="H46" s="371"/>
      <c r="I46" s="325">
        <v>5</v>
      </c>
      <c r="J46" s="325"/>
      <c r="K46" s="325">
        <v>5</v>
      </c>
      <c r="L46" s="372">
        <v>1</v>
      </c>
      <c r="M46" s="373" t="s">
        <v>5031</v>
      </c>
      <c r="N46" s="381"/>
      <c r="O46" s="381"/>
      <c r="P46" s="381">
        <v>240</v>
      </c>
      <c r="Q46" s="381"/>
      <c r="R46" s="381"/>
      <c r="S46" s="381"/>
      <c r="T46" s="381"/>
      <c r="U46" s="381"/>
      <c r="V46" s="381"/>
      <c r="W46" s="381"/>
      <c r="X46" s="381">
        <v>3</v>
      </c>
      <c r="Y46" s="326"/>
      <c r="Z46" s="328"/>
      <c r="AA46" s="373"/>
      <c r="AB46" s="326"/>
      <c r="AC46" s="326" t="s">
        <v>2165</v>
      </c>
      <c r="AD46" s="368"/>
      <c r="AE46" s="400" t="s">
        <v>6324</v>
      </c>
      <c r="AF46" s="326"/>
      <c r="AG46" s="368"/>
      <c r="AH46" s="368"/>
      <c r="AI46" s="373"/>
      <c r="AJ46" s="328"/>
      <c r="AK46" s="328"/>
      <c r="AL46" s="328"/>
      <c r="AM46" s="328"/>
      <c r="AN46" s="350" t="s">
        <v>2166</v>
      </c>
      <c r="AO46" s="382"/>
    </row>
    <row r="47" spans="1:41" ht="30.75" customHeight="1" x14ac:dyDescent="0.35">
      <c r="A47" s="378">
        <v>43</v>
      </c>
      <c r="B47" s="333" t="s">
        <v>5571</v>
      </c>
      <c r="C47" s="332" t="s">
        <v>5557</v>
      </c>
      <c r="D47" s="371" t="s">
        <v>5556</v>
      </c>
      <c r="E47" s="325">
        <v>3</v>
      </c>
      <c r="F47" s="371"/>
      <c r="G47" s="325"/>
      <c r="H47" s="371"/>
      <c r="I47" s="325">
        <v>2</v>
      </c>
      <c r="J47" s="325"/>
      <c r="K47" s="325">
        <v>2</v>
      </c>
      <c r="L47" s="372">
        <v>1</v>
      </c>
      <c r="M47" s="373" t="s">
        <v>7245</v>
      </c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>
        <v>3</v>
      </c>
      <c r="Y47" s="326"/>
      <c r="Z47" s="328" t="s">
        <v>6862</v>
      </c>
      <c r="AA47" s="373"/>
      <c r="AB47" s="326"/>
      <c r="AC47" s="326" t="s">
        <v>2165</v>
      </c>
      <c r="AD47" s="368"/>
      <c r="AE47" s="400" t="s">
        <v>6958</v>
      </c>
      <c r="AF47" s="326"/>
      <c r="AG47" s="368"/>
      <c r="AH47" s="368"/>
      <c r="AI47" s="373"/>
      <c r="AJ47" s="328"/>
      <c r="AK47" s="328"/>
      <c r="AL47" s="328"/>
      <c r="AM47" s="328"/>
      <c r="AN47" s="350" t="s">
        <v>2166</v>
      </c>
      <c r="AO47" s="382"/>
    </row>
    <row r="48" spans="1:41" ht="30.75" customHeight="1" x14ac:dyDescent="0.35">
      <c r="A48" s="378">
        <v>44</v>
      </c>
      <c r="B48" s="333" t="s">
        <v>5571</v>
      </c>
      <c r="C48" s="374" t="s">
        <v>2861</v>
      </c>
      <c r="D48" s="371" t="s">
        <v>4639</v>
      </c>
      <c r="E48" s="325">
        <v>3</v>
      </c>
      <c r="F48" s="371"/>
      <c r="G48" s="325"/>
      <c r="H48" s="371"/>
      <c r="I48" s="325">
        <v>5</v>
      </c>
      <c r="J48" s="325"/>
      <c r="K48" s="325">
        <v>5</v>
      </c>
      <c r="L48" s="372">
        <v>1</v>
      </c>
      <c r="M48" s="388" t="s">
        <v>5031</v>
      </c>
      <c r="N48" s="381"/>
      <c r="O48" s="381"/>
      <c r="P48" s="381">
        <v>240</v>
      </c>
      <c r="Q48" s="381"/>
      <c r="R48" s="381"/>
      <c r="S48" s="381"/>
      <c r="T48" s="381"/>
      <c r="U48" s="381"/>
      <c r="V48" s="381"/>
      <c r="W48" s="381"/>
      <c r="X48" s="381">
        <v>3</v>
      </c>
      <c r="Y48" s="326"/>
      <c r="Z48" s="328"/>
      <c r="AA48" s="373"/>
      <c r="AB48" s="326"/>
      <c r="AC48" s="326" t="s">
        <v>2165</v>
      </c>
      <c r="AD48" s="368"/>
      <c r="AE48" s="400" t="s">
        <v>6324</v>
      </c>
      <c r="AF48" s="326"/>
      <c r="AG48" s="368"/>
      <c r="AH48" s="368"/>
      <c r="AI48" s="373"/>
      <c r="AJ48" s="328"/>
      <c r="AK48" s="328"/>
      <c r="AL48" s="328"/>
      <c r="AM48" s="328"/>
      <c r="AN48" s="350" t="s">
        <v>2166</v>
      </c>
      <c r="AO48" s="382"/>
    </row>
    <row r="49" spans="1:41" ht="30.75" customHeight="1" x14ac:dyDescent="0.35">
      <c r="A49" s="378">
        <v>45</v>
      </c>
      <c r="B49" s="333" t="s">
        <v>5571</v>
      </c>
      <c r="C49" s="332" t="s">
        <v>2862</v>
      </c>
      <c r="D49" s="371" t="s">
        <v>4640</v>
      </c>
      <c r="E49" s="325">
        <v>3</v>
      </c>
      <c r="F49" s="371"/>
      <c r="G49" s="325"/>
      <c r="H49" s="371"/>
      <c r="I49" s="325">
        <v>5</v>
      </c>
      <c r="J49" s="325"/>
      <c r="K49" s="325">
        <v>5</v>
      </c>
      <c r="L49" s="372">
        <v>1</v>
      </c>
      <c r="M49" s="388" t="s">
        <v>5031</v>
      </c>
      <c r="N49" s="381"/>
      <c r="O49" s="381"/>
      <c r="P49" s="381">
        <v>240</v>
      </c>
      <c r="Q49" s="381"/>
      <c r="R49" s="381"/>
      <c r="S49" s="381"/>
      <c r="T49" s="381"/>
      <c r="U49" s="381"/>
      <c r="V49" s="381"/>
      <c r="W49" s="381"/>
      <c r="X49" s="381">
        <v>3</v>
      </c>
      <c r="Y49" s="326"/>
      <c r="Z49" s="328"/>
      <c r="AA49" s="373"/>
      <c r="AB49" s="326"/>
      <c r="AC49" s="326" t="s">
        <v>2165</v>
      </c>
      <c r="AD49" s="368"/>
      <c r="AE49" s="400" t="s">
        <v>6324</v>
      </c>
      <c r="AF49" s="326"/>
      <c r="AG49" s="368"/>
      <c r="AH49" s="368"/>
      <c r="AI49" s="373"/>
      <c r="AJ49" s="328"/>
      <c r="AK49" s="328"/>
      <c r="AL49" s="328"/>
      <c r="AM49" s="328"/>
      <c r="AN49" s="350" t="s">
        <v>2166</v>
      </c>
      <c r="AO49" s="382"/>
    </row>
    <row r="50" spans="1:41" ht="30.75" customHeight="1" x14ac:dyDescent="0.35">
      <c r="A50" s="378">
        <v>46</v>
      </c>
      <c r="B50" s="333" t="s">
        <v>5571</v>
      </c>
      <c r="C50" s="332" t="s">
        <v>2865</v>
      </c>
      <c r="D50" s="371" t="s">
        <v>4641</v>
      </c>
      <c r="E50" s="325">
        <v>4</v>
      </c>
      <c r="F50" s="371"/>
      <c r="G50" s="325"/>
      <c r="H50" s="371"/>
      <c r="I50" s="325">
        <v>5</v>
      </c>
      <c r="J50" s="325"/>
      <c r="K50" s="325">
        <v>5</v>
      </c>
      <c r="L50" s="372">
        <v>1</v>
      </c>
      <c r="M50" s="388" t="s">
        <v>5185</v>
      </c>
      <c r="N50" s="381"/>
      <c r="O50" s="381"/>
      <c r="P50" s="381">
        <v>220</v>
      </c>
      <c r="Q50" s="381"/>
      <c r="R50" s="381"/>
      <c r="S50" s="381"/>
      <c r="T50" s="381"/>
      <c r="U50" s="381"/>
      <c r="V50" s="381"/>
      <c r="W50" s="381"/>
      <c r="X50" s="381">
        <v>3</v>
      </c>
      <c r="Y50" s="326"/>
      <c r="Z50" s="328"/>
      <c r="AA50" s="373"/>
      <c r="AB50" s="326"/>
      <c r="AC50" s="326" t="s">
        <v>2165</v>
      </c>
      <c r="AD50" s="368"/>
      <c r="AE50" s="400" t="s">
        <v>6324</v>
      </c>
      <c r="AF50" s="326"/>
      <c r="AG50" s="368"/>
      <c r="AH50" s="368"/>
      <c r="AI50" s="373"/>
      <c r="AJ50" s="328"/>
      <c r="AK50" s="328"/>
      <c r="AL50" s="328"/>
      <c r="AM50" s="328"/>
      <c r="AN50" s="350" t="s">
        <v>2166</v>
      </c>
      <c r="AO50" s="382"/>
    </row>
    <row r="51" spans="1:41" ht="30.75" customHeight="1" x14ac:dyDescent="0.35">
      <c r="A51" s="378">
        <v>47</v>
      </c>
      <c r="B51" s="333" t="s">
        <v>5571</v>
      </c>
      <c r="C51" s="332" t="s">
        <v>2858</v>
      </c>
      <c r="D51" s="371" t="s">
        <v>4642</v>
      </c>
      <c r="E51" s="325">
        <v>4</v>
      </c>
      <c r="F51" s="371"/>
      <c r="G51" s="325"/>
      <c r="H51" s="371"/>
      <c r="I51" s="325">
        <v>5</v>
      </c>
      <c r="J51" s="325"/>
      <c r="K51" s="325">
        <v>5</v>
      </c>
      <c r="L51" s="372">
        <v>1</v>
      </c>
      <c r="M51" s="373" t="s">
        <v>5535</v>
      </c>
      <c r="N51" s="381"/>
      <c r="O51" s="381"/>
      <c r="P51" s="381">
        <v>220</v>
      </c>
      <c r="Q51" s="381"/>
      <c r="R51" s="381"/>
      <c r="S51" s="381"/>
      <c r="T51" s="381"/>
      <c r="U51" s="381"/>
      <c r="V51" s="381"/>
      <c r="W51" s="381"/>
      <c r="X51" s="381">
        <v>2</v>
      </c>
      <c r="Y51" s="326"/>
      <c r="Z51" s="328"/>
      <c r="AA51" s="373"/>
      <c r="AB51" s="326"/>
      <c r="AC51" s="326" t="s">
        <v>2165</v>
      </c>
      <c r="AD51" s="368"/>
      <c r="AE51" s="400" t="s">
        <v>6324</v>
      </c>
      <c r="AF51" s="326"/>
      <c r="AG51" s="368"/>
      <c r="AH51" s="368"/>
      <c r="AI51" s="373"/>
      <c r="AJ51" s="328"/>
      <c r="AK51" s="328"/>
      <c r="AL51" s="328"/>
      <c r="AM51" s="328"/>
      <c r="AN51" s="350" t="s">
        <v>2166</v>
      </c>
      <c r="AO51" s="382"/>
    </row>
    <row r="52" spans="1:41" ht="30.75" customHeight="1" x14ac:dyDescent="0.35">
      <c r="A52" s="378">
        <v>48</v>
      </c>
      <c r="B52" s="333" t="s">
        <v>5571</v>
      </c>
      <c r="C52" s="332" t="s">
        <v>3586</v>
      </c>
      <c r="D52" s="371" t="s">
        <v>4643</v>
      </c>
      <c r="E52" s="325">
        <v>4</v>
      </c>
      <c r="F52" s="371"/>
      <c r="G52" s="325"/>
      <c r="H52" s="371"/>
      <c r="I52" s="325">
        <v>6</v>
      </c>
      <c r="J52" s="325"/>
      <c r="K52" s="325">
        <v>6</v>
      </c>
      <c r="L52" s="372">
        <v>1</v>
      </c>
      <c r="M52" s="373" t="s">
        <v>7251</v>
      </c>
      <c r="N52" s="381">
        <v>78</v>
      </c>
      <c r="O52" s="381">
        <v>162</v>
      </c>
      <c r="P52" s="381">
        <v>240</v>
      </c>
      <c r="Q52" s="381"/>
      <c r="R52" s="381"/>
      <c r="S52" s="381"/>
      <c r="T52" s="381"/>
      <c r="U52" s="381"/>
      <c r="V52" s="381" t="s">
        <v>2166</v>
      </c>
      <c r="W52" s="381"/>
      <c r="X52" s="381">
        <v>2</v>
      </c>
      <c r="Y52" s="326"/>
      <c r="Z52" s="328"/>
      <c r="AA52" s="373"/>
      <c r="AB52" s="326"/>
      <c r="AC52" s="326" t="s">
        <v>2165</v>
      </c>
      <c r="AD52" s="368"/>
      <c r="AE52" s="400" t="s">
        <v>7017</v>
      </c>
      <c r="AF52" s="326"/>
      <c r="AG52" s="368"/>
      <c r="AH52" s="368"/>
      <c r="AI52" s="373"/>
      <c r="AJ52" s="328"/>
      <c r="AK52" s="328"/>
      <c r="AL52" s="328"/>
      <c r="AM52" s="328"/>
      <c r="AN52" s="350" t="s">
        <v>2166</v>
      </c>
      <c r="AO52" s="382"/>
    </row>
    <row r="53" spans="1:41" ht="30.75" customHeight="1" x14ac:dyDescent="0.35">
      <c r="A53" s="378">
        <v>49</v>
      </c>
      <c r="B53" s="333" t="s">
        <v>5571</v>
      </c>
      <c r="C53" s="332" t="s">
        <v>2818</v>
      </c>
      <c r="D53" s="371" t="s">
        <v>4644</v>
      </c>
      <c r="E53" s="325">
        <v>3</v>
      </c>
      <c r="F53" s="371"/>
      <c r="G53" s="325"/>
      <c r="H53" s="371"/>
      <c r="I53" s="325">
        <v>6</v>
      </c>
      <c r="J53" s="325"/>
      <c r="K53" s="325">
        <v>6</v>
      </c>
      <c r="L53" s="372">
        <v>1</v>
      </c>
      <c r="M53" s="373" t="s">
        <v>5523</v>
      </c>
      <c r="N53" s="381"/>
      <c r="O53" s="381"/>
      <c r="P53" s="381">
        <v>220</v>
      </c>
      <c r="Q53" s="381"/>
      <c r="R53" s="381"/>
      <c r="S53" s="381"/>
      <c r="T53" s="381"/>
      <c r="U53" s="381"/>
      <c r="V53" s="381"/>
      <c r="W53" s="381"/>
      <c r="X53" s="381">
        <v>3</v>
      </c>
      <c r="Y53" s="326"/>
      <c r="Z53" s="328"/>
      <c r="AA53" s="373"/>
      <c r="AB53" s="326"/>
      <c r="AC53" s="326" t="s">
        <v>2165</v>
      </c>
      <c r="AD53" s="368"/>
      <c r="AE53" s="400" t="s">
        <v>6324</v>
      </c>
      <c r="AF53" s="326"/>
      <c r="AG53" s="368"/>
      <c r="AH53" s="368"/>
      <c r="AI53" s="373"/>
      <c r="AJ53" s="328"/>
      <c r="AK53" s="328"/>
      <c r="AL53" s="328"/>
      <c r="AM53" s="328"/>
      <c r="AN53" s="350" t="s">
        <v>2166</v>
      </c>
      <c r="AO53" s="382"/>
    </row>
    <row r="54" spans="1:41" ht="30.75" customHeight="1" x14ac:dyDescent="0.35">
      <c r="A54" s="378">
        <v>50</v>
      </c>
      <c r="B54" s="333" t="s">
        <v>5571</v>
      </c>
      <c r="C54" s="332" t="s">
        <v>6277</v>
      </c>
      <c r="D54" s="371" t="s">
        <v>4645</v>
      </c>
      <c r="E54" s="325">
        <v>4</v>
      </c>
      <c r="F54" s="371"/>
      <c r="G54" s="325"/>
      <c r="H54" s="371"/>
      <c r="I54" s="325">
        <v>6</v>
      </c>
      <c r="J54" s="325"/>
      <c r="K54" s="325">
        <v>6</v>
      </c>
      <c r="L54" s="372">
        <v>1</v>
      </c>
      <c r="M54" s="373" t="s">
        <v>5523</v>
      </c>
      <c r="N54" s="381"/>
      <c r="O54" s="381"/>
      <c r="P54" s="381">
        <v>240</v>
      </c>
      <c r="Q54" s="381"/>
      <c r="R54" s="381"/>
      <c r="S54" s="381"/>
      <c r="T54" s="381"/>
      <c r="U54" s="381"/>
      <c r="V54" s="381"/>
      <c r="W54" s="381"/>
      <c r="X54" s="381">
        <v>3</v>
      </c>
      <c r="Y54" s="326"/>
      <c r="Z54" s="328"/>
      <c r="AA54" s="373"/>
      <c r="AB54" s="326"/>
      <c r="AC54" s="326" t="s">
        <v>2165</v>
      </c>
      <c r="AD54" s="368"/>
      <c r="AE54" s="400" t="s">
        <v>6324</v>
      </c>
      <c r="AF54" s="326"/>
      <c r="AG54" s="368"/>
      <c r="AH54" s="368"/>
      <c r="AI54" s="373"/>
      <c r="AJ54" s="328"/>
      <c r="AK54" s="328"/>
      <c r="AL54" s="328"/>
      <c r="AM54" s="328"/>
      <c r="AN54" s="350" t="s">
        <v>2166</v>
      </c>
      <c r="AO54" s="382"/>
    </row>
    <row r="55" spans="1:41" ht="30.75" customHeight="1" x14ac:dyDescent="0.35">
      <c r="A55" s="378">
        <v>51</v>
      </c>
      <c r="B55" s="333" t="s">
        <v>5571</v>
      </c>
      <c r="C55" s="332" t="s">
        <v>6278</v>
      </c>
      <c r="D55" s="371" t="s">
        <v>4646</v>
      </c>
      <c r="E55" s="325">
        <v>3</v>
      </c>
      <c r="F55" s="371"/>
      <c r="G55" s="325"/>
      <c r="H55" s="371"/>
      <c r="I55" s="325">
        <v>5</v>
      </c>
      <c r="J55" s="325"/>
      <c r="K55" s="325">
        <v>5</v>
      </c>
      <c r="L55" s="372">
        <v>1</v>
      </c>
      <c r="M55" s="373" t="s">
        <v>5031</v>
      </c>
      <c r="N55" s="381"/>
      <c r="O55" s="381"/>
      <c r="P55" s="381">
        <v>220</v>
      </c>
      <c r="Q55" s="381"/>
      <c r="R55" s="381"/>
      <c r="S55" s="381"/>
      <c r="T55" s="381"/>
      <c r="U55" s="381"/>
      <c r="V55" s="381"/>
      <c r="W55" s="381"/>
      <c r="X55" s="381">
        <v>3</v>
      </c>
      <c r="Y55" s="326"/>
      <c r="Z55" s="328"/>
      <c r="AA55" s="373"/>
      <c r="AB55" s="326"/>
      <c r="AC55" s="326" t="s">
        <v>2165</v>
      </c>
      <c r="AD55" s="368"/>
      <c r="AE55" s="400" t="s">
        <v>6324</v>
      </c>
      <c r="AF55" s="326"/>
      <c r="AG55" s="368"/>
      <c r="AH55" s="368"/>
      <c r="AI55" s="373"/>
      <c r="AJ55" s="328"/>
      <c r="AK55" s="328"/>
      <c r="AL55" s="328"/>
      <c r="AM55" s="328"/>
      <c r="AN55" s="350" t="s">
        <v>2166</v>
      </c>
      <c r="AO55" s="382"/>
    </row>
    <row r="56" spans="1:41" ht="30.75" customHeight="1" x14ac:dyDescent="0.35">
      <c r="A56" s="378">
        <v>52</v>
      </c>
      <c r="B56" s="333" t="s">
        <v>5571</v>
      </c>
      <c r="C56" s="332" t="s">
        <v>7247</v>
      </c>
      <c r="D56" s="371" t="s">
        <v>2682</v>
      </c>
      <c r="E56" s="325">
        <v>4</v>
      </c>
      <c r="F56" s="371"/>
      <c r="G56" s="325"/>
      <c r="H56" s="371"/>
      <c r="I56" s="325">
        <v>7</v>
      </c>
      <c r="J56" s="325"/>
      <c r="K56" s="325">
        <v>7</v>
      </c>
      <c r="L56" s="372">
        <v>1</v>
      </c>
      <c r="M56" s="373" t="s">
        <v>7248</v>
      </c>
      <c r="N56" s="381">
        <v>115</v>
      </c>
      <c r="O56" s="381">
        <v>285</v>
      </c>
      <c r="P56" s="381">
        <v>400</v>
      </c>
      <c r="Q56" s="381"/>
      <c r="R56" s="381"/>
      <c r="S56" s="381"/>
      <c r="T56" s="381"/>
      <c r="U56" s="381"/>
      <c r="V56" s="381" t="s">
        <v>2166</v>
      </c>
      <c r="W56" s="381"/>
      <c r="X56" s="381">
        <v>2</v>
      </c>
      <c r="Y56" s="326"/>
      <c r="Z56" s="328"/>
      <c r="AA56" s="373"/>
      <c r="AB56" s="326"/>
      <c r="AC56" s="326" t="s">
        <v>2165</v>
      </c>
      <c r="AD56" s="368"/>
      <c r="AE56" s="400" t="s">
        <v>6958</v>
      </c>
      <c r="AF56" s="326"/>
      <c r="AG56" s="368"/>
      <c r="AH56" s="368"/>
      <c r="AI56" s="373"/>
      <c r="AJ56" s="328"/>
      <c r="AK56" s="328"/>
      <c r="AL56" s="328"/>
      <c r="AM56" s="328"/>
      <c r="AN56" s="350" t="s">
        <v>2166</v>
      </c>
      <c r="AO56" s="382"/>
    </row>
    <row r="57" spans="1:41" ht="30.75" customHeight="1" x14ac:dyDescent="0.35">
      <c r="A57" s="378">
        <v>53</v>
      </c>
      <c r="B57" s="333" t="s">
        <v>5571</v>
      </c>
      <c r="C57" s="332" t="s">
        <v>2855</v>
      </c>
      <c r="D57" s="371" t="s">
        <v>4647</v>
      </c>
      <c r="E57" s="325">
        <v>4</v>
      </c>
      <c r="F57" s="371"/>
      <c r="G57" s="325"/>
      <c r="H57" s="371"/>
      <c r="I57" s="325">
        <v>4</v>
      </c>
      <c r="J57" s="325"/>
      <c r="K57" s="325">
        <v>4</v>
      </c>
      <c r="L57" s="372">
        <v>1</v>
      </c>
      <c r="M57" s="373" t="s">
        <v>5523</v>
      </c>
      <c r="N57" s="381"/>
      <c r="O57" s="381"/>
      <c r="P57" s="381">
        <v>220</v>
      </c>
      <c r="Q57" s="381"/>
      <c r="R57" s="381"/>
      <c r="S57" s="381"/>
      <c r="T57" s="381"/>
      <c r="U57" s="381"/>
      <c r="V57" s="381"/>
      <c r="W57" s="381"/>
      <c r="X57" s="381">
        <v>2</v>
      </c>
      <c r="Y57" s="326"/>
      <c r="Z57" s="328"/>
      <c r="AA57" s="373"/>
      <c r="AB57" s="326"/>
      <c r="AC57" s="326" t="s">
        <v>2165</v>
      </c>
      <c r="AD57" s="368"/>
      <c r="AE57" s="400" t="s">
        <v>6324</v>
      </c>
      <c r="AF57" s="326"/>
      <c r="AG57" s="368"/>
      <c r="AH57" s="368"/>
      <c r="AI57" s="373"/>
      <c r="AJ57" s="328"/>
      <c r="AK57" s="328"/>
      <c r="AL57" s="328"/>
      <c r="AM57" s="328"/>
      <c r="AN57" s="350" t="s">
        <v>2166</v>
      </c>
      <c r="AO57" s="382"/>
    </row>
    <row r="58" spans="1:41" ht="30.75" customHeight="1" x14ac:dyDescent="0.35">
      <c r="A58" s="378">
        <v>54</v>
      </c>
      <c r="B58" s="333" t="s">
        <v>5571</v>
      </c>
      <c r="C58" s="332" t="s">
        <v>2177</v>
      </c>
      <c r="D58" s="371" t="s">
        <v>4648</v>
      </c>
      <c r="E58" s="325">
        <v>4</v>
      </c>
      <c r="F58" s="371"/>
      <c r="G58" s="325"/>
      <c r="H58" s="371"/>
      <c r="I58" s="325">
        <v>5</v>
      </c>
      <c r="J58" s="325"/>
      <c r="K58" s="325">
        <v>5</v>
      </c>
      <c r="L58" s="372">
        <v>1</v>
      </c>
      <c r="M58" s="388" t="s">
        <v>5187</v>
      </c>
      <c r="N58" s="381"/>
      <c r="O58" s="381"/>
      <c r="P58" s="381">
        <v>200</v>
      </c>
      <c r="Q58" s="381"/>
      <c r="R58" s="381"/>
      <c r="S58" s="381"/>
      <c r="T58" s="381"/>
      <c r="U58" s="381"/>
      <c r="V58" s="381"/>
      <c r="W58" s="381"/>
      <c r="X58" s="381">
        <v>3</v>
      </c>
      <c r="Y58" s="326"/>
      <c r="Z58" s="328"/>
      <c r="AA58" s="373"/>
      <c r="AB58" s="326"/>
      <c r="AC58" s="326" t="s">
        <v>2165</v>
      </c>
      <c r="AD58" s="368"/>
      <c r="AE58" s="400" t="s">
        <v>6324</v>
      </c>
      <c r="AF58" s="326"/>
      <c r="AG58" s="368"/>
      <c r="AH58" s="368"/>
      <c r="AI58" s="373"/>
      <c r="AJ58" s="328"/>
      <c r="AK58" s="328"/>
      <c r="AL58" s="328"/>
      <c r="AM58" s="328"/>
      <c r="AN58" s="350" t="s">
        <v>2166</v>
      </c>
      <c r="AO58" s="382"/>
    </row>
    <row r="59" spans="1:41" ht="30.75" customHeight="1" x14ac:dyDescent="0.35">
      <c r="A59" s="378">
        <v>55</v>
      </c>
      <c r="B59" s="333" t="s">
        <v>5571</v>
      </c>
      <c r="C59" s="332" t="s">
        <v>7249</v>
      </c>
      <c r="D59" s="371" t="s">
        <v>2800</v>
      </c>
      <c r="E59" s="325">
        <v>4</v>
      </c>
      <c r="F59" s="371"/>
      <c r="G59" s="325"/>
      <c r="H59" s="371"/>
      <c r="I59" s="325">
        <v>4</v>
      </c>
      <c r="J59" s="325"/>
      <c r="K59" s="325">
        <v>4</v>
      </c>
      <c r="L59" s="372">
        <v>1</v>
      </c>
      <c r="M59" s="373" t="s">
        <v>7246</v>
      </c>
      <c r="N59" s="381"/>
      <c r="O59" s="381"/>
      <c r="P59" s="381">
        <v>145</v>
      </c>
      <c r="Q59" s="381"/>
      <c r="R59" s="381"/>
      <c r="S59" s="381"/>
      <c r="T59" s="381"/>
      <c r="U59" s="381"/>
      <c r="V59" s="381"/>
      <c r="W59" s="381"/>
      <c r="X59" s="381">
        <v>2</v>
      </c>
      <c r="Y59" s="326"/>
      <c r="Z59" s="328"/>
      <c r="AA59" s="373"/>
      <c r="AB59" s="326"/>
      <c r="AC59" s="326" t="s">
        <v>2165</v>
      </c>
      <c r="AD59" s="368"/>
      <c r="AE59" s="400" t="s">
        <v>6958</v>
      </c>
      <c r="AF59" s="326"/>
      <c r="AG59" s="368"/>
      <c r="AH59" s="368"/>
      <c r="AI59" s="373"/>
      <c r="AJ59" s="328"/>
      <c r="AK59" s="328"/>
      <c r="AL59" s="328"/>
      <c r="AM59" s="328"/>
      <c r="AN59" s="350" t="s">
        <v>2166</v>
      </c>
      <c r="AO59" s="382"/>
    </row>
    <row r="60" spans="1:41" ht="30.75" customHeight="1" x14ac:dyDescent="0.35">
      <c r="A60" s="378">
        <v>56</v>
      </c>
      <c r="B60" s="333" t="s">
        <v>5571</v>
      </c>
      <c r="C60" s="332" t="s">
        <v>2863</v>
      </c>
      <c r="D60" s="371" t="s">
        <v>2178</v>
      </c>
      <c r="E60" s="325">
        <v>4</v>
      </c>
      <c r="F60" s="371"/>
      <c r="G60" s="325"/>
      <c r="H60" s="371"/>
      <c r="I60" s="325">
        <v>6</v>
      </c>
      <c r="J60" s="325"/>
      <c r="K60" s="325">
        <v>6</v>
      </c>
      <c r="L60" s="372">
        <v>1</v>
      </c>
      <c r="M60" s="373" t="s">
        <v>5031</v>
      </c>
      <c r="N60" s="381"/>
      <c r="O60" s="381"/>
      <c r="P60" s="381">
        <v>300</v>
      </c>
      <c r="Q60" s="381"/>
      <c r="R60" s="381"/>
      <c r="S60" s="381"/>
      <c r="T60" s="381"/>
      <c r="U60" s="381"/>
      <c r="V60" s="381"/>
      <c r="W60" s="381"/>
      <c r="X60" s="381">
        <v>3</v>
      </c>
      <c r="Y60" s="326"/>
      <c r="Z60" s="328"/>
      <c r="AA60" s="373"/>
      <c r="AB60" s="326"/>
      <c r="AC60" s="326" t="s">
        <v>2165</v>
      </c>
      <c r="AD60" s="368"/>
      <c r="AE60" s="400" t="s">
        <v>6324</v>
      </c>
      <c r="AF60" s="326"/>
      <c r="AG60" s="368"/>
      <c r="AH60" s="368"/>
      <c r="AI60" s="373"/>
      <c r="AJ60" s="328"/>
      <c r="AK60" s="328"/>
      <c r="AL60" s="328"/>
      <c r="AM60" s="328"/>
      <c r="AN60" s="350" t="s">
        <v>2166</v>
      </c>
      <c r="AO60" s="382"/>
    </row>
    <row r="61" spans="1:41" ht="30.75" customHeight="1" x14ac:dyDescent="0.35">
      <c r="A61" s="378">
        <v>57</v>
      </c>
      <c r="B61" s="333" t="s">
        <v>5571</v>
      </c>
      <c r="C61" s="332" t="s">
        <v>2856</v>
      </c>
      <c r="D61" s="371" t="s">
        <v>4650</v>
      </c>
      <c r="E61" s="325">
        <v>3</v>
      </c>
      <c r="F61" s="371"/>
      <c r="G61" s="325"/>
      <c r="H61" s="371"/>
      <c r="I61" s="325">
        <v>5</v>
      </c>
      <c r="J61" s="325"/>
      <c r="K61" s="325">
        <v>5</v>
      </c>
      <c r="L61" s="372">
        <v>1</v>
      </c>
      <c r="M61" s="373" t="s">
        <v>5496</v>
      </c>
      <c r="N61" s="381"/>
      <c r="O61" s="381"/>
      <c r="P61" s="381">
        <v>220</v>
      </c>
      <c r="Q61" s="381"/>
      <c r="R61" s="381"/>
      <c r="S61" s="381"/>
      <c r="T61" s="381"/>
      <c r="U61" s="381"/>
      <c r="V61" s="381"/>
      <c r="W61" s="381"/>
      <c r="X61" s="381">
        <v>2</v>
      </c>
      <c r="Y61" s="326"/>
      <c r="Z61" s="328"/>
      <c r="AA61" s="373"/>
      <c r="AB61" s="326"/>
      <c r="AC61" s="326" t="s">
        <v>2165</v>
      </c>
      <c r="AD61" s="368"/>
      <c r="AE61" s="400" t="s">
        <v>6324</v>
      </c>
      <c r="AF61" s="326"/>
      <c r="AG61" s="368"/>
      <c r="AH61" s="368"/>
      <c r="AI61" s="373"/>
      <c r="AJ61" s="328"/>
      <c r="AK61" s="328"/>
      <c r="AL61" s="328"/>
      <c r="AM61" s="328"/>
      <c r="AN61" s="350" t="s">
        <v>2166</v>
      </c>
      <c r="AO61" s="382"/>
    </row>
    <row r="62" spans="1:41" ht="30.75" customHeight="1" x14ac:dyDescent="0.35">
      <c r="A62" s="378">
        <v>58</v>
      </c>
      <c r="B62" s="333" t="s">
        <v>5571</v>
      </c>
      <c r="C62" s="332" t="s">
        <v>2857</v>
      </c>
      <c r="D62" s="371" t="s">
        <v>4651</v>
      </c>
      <c r="E62" s="325">
        <v>3</v>
      </c>
      <c r="F62" s="371"/>
      <c r="G62" s="325"/>
      <c r="H62" s="371"/>
      <c r="I62" s="325">
        <v>5</v>
      </c>
      <c r="J62" s="325"/>
      <c r="K62" s="325">
        <v>5</v>
      </c>
      <c r="L62" s="372">
        <v>1</v>
      </c>
      <c r="M62" s="373" t="s">
        <v>5499</v>
      </c>
      <c r="N62" s="381"/>
      <c r="O62" s="381"/>
      <c r="P62" s="381">
        <v>220</v>
      </c>
      <c r="Q62" s="381"/>
      <c r="R62" s="381"/>
      <c r="S62" s="381"/>
      <c r="T62" s="381"/>
      <c r="U62" s="381"/>
      <c r="V62" s="381"/>
      <c r="W62" s="381"/>
      <c r="X62" s="381">
        <v>2</v>
      </c>
      <c r="Y62" s="326"/>
      <c r="Z62" s="328"/>
      <c r="AA62" s="373"/>
      <c r="AB62" s="326"/>
      <c r="AC62" s="326" t="s">
        <v>2165</v>
      </c>
      <c r="AD62" s="368"/>
      <c r="AE62" s="400" t="s">
        <v>6324</v>
      </c>
      <c r="AF62" s="326"/>
      <c r="AG62" s="368"/>
      <c r="AH62" s="368"/>
      <c r="AI62" s="373"/>
      <c r="AJ62" s="328"/>
      <c r="AK62" s="328"/>
      <c r="AL62" s="328"/>
      <c r="AM62" s="328"/>
      <c r="AN62" s="350" t="s">
        <v>2166</v>
      </c>
      <c r="AO62" s="382"/>
    </row>
    <row r="63" spans="1:41" ht="30.75" customHeight="1" x14ac:dyDescent="0.35">
      <c r="A63" s="378">
        <v>59</v>
      </c>
      <c r="B63" s="333" t="s">
        <v>5571</v>
      </c>
      <c r="C63" s="332" t="s">
        <v>5667</v>
      </c>
      <c r="D63" s="371" t="s">
        <v>5668</v>
      </c>
      <c r="E63" s="325">
        <v>4</v>
      </c>
      <c r="F63" s="371"/>
      <c r="G63" s="325"/>
      <c r="H63" s="371"/>
      <c r="I63" s="325">
        <v>7</v>
      </c>
      <c r="J63" s="325"/>
      <c r="K63" s="325">
        <v>7</v>
      </c>
      <c r="L63" s="372">
        <v>1</v>
      </c>
      <c r="M63" s="373" t="s">
        <v>7244</v>
      </c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>
        <v>2</v>
      </c>
      <c r="Y63" s="326"/>
      <c r="Z63" s="328"/>
      <c r="AA63" s="373"/>
      <c r="AB63" s="326"/>
      <c r="AC63" s="326" t="s">
        <v>2165</v>
      </c>
      <c r="AD63" s="368"/>
      <c r="AE63" s="400" t="s">
        <v>6958</v>
      </c>
      <c r="AF63" s="326"/>
      <c r="AG63" s="368"/>
      <c r="AH63" s="368"/>
      <c r="AI63" s="373"/>
      <c r="AJ63" s="328"/>
      <c r="AK63" s="328"/>
      <c r="AL63" s="328"/>
      <c r="AM63" s="328"/>
      <c r="AN63" s="350" t="s">
        <v>2166</v>
      </c>
      <c r="AO63" s="382"/>
    </row>
    <row r="64" spans="1:41" ht="30.75" customHeight="1" x14ac:dyDescent="0.35">
      <c r="A64" s="378">
        <v>60</v>
      </c>
      <c r="B64" s="333" t="s">
        <v>5571</v>
      </c>
      <c r="C64" s="332" t="s">
        <v>6354</v>
      </c>
      <c r="D64" s="327" t="s">
        <v>6355</v>
      </c>
      <c r="E64" s="324">
        <v>4</v>
      </c>
      <c r="F64" s="327"/>
      <c r="G64" s="324"/>
      <c r="H64" s="327"/>
      <c r="I64" s="324">
        <v>5</v>
      </c>
      <c r="J64" s="324"/>
      <c r="K64" s="324">
        <v>5</v>
      </c>
      <c r="L64" s="372">
        <v>1</v>
      </c>
      <c r="M64" s="373" t="s">
        <v>5707</v>
      </c>
      <c r="N64" s="381">
        <v>80</v>
      </c>
      <c r="O64" s="381">
        <v>175</v>
      </c>
      <c r="P64" s="381">
        <v>255</v>
      </c>
      <c r="Q64" s="381"/>
      <c r="R64" s="381"/>
      <c r="S64" s="381"/>
      <c r="T64" s="381"/>
      <c r="U64" s="381"/>
      <c r="V64" s="381" t="s">
        <v>2166</v>
      </c>
      <c r="W64" s="381"/>
      <c r="X64" s="381">
        <v>2</v>
      </c>
      <c r="Y64" s="326"/>
      <c r="Z64" s="328"/>
      <c r="AA64" s="373"/>
      <c r="AB64" s="326"/>
      <c r="AC64" s="326" t="s">
        <v>2165</v>
      </c>
      <c r="AD64" s="368"/>
      <c r="AE64" s="400" t="s">
        <v>6324</v>
      </c>
      <c r="AF64" s="326"/>
      <c r="AG64" s="368"/>
      <c r="AH64" s="368"/>
      <c r="AI64" s="373"/>
      <c r="AJ64" s="328"/>
      <c r="AK64" s="328"/>
      <c r="AL64" s="328"/>
      <c r="AM64" s="328"/>
      <c r="AN64" s="350" t="s">
        <v>2166</v>
      </c>
      <c r="AO64" s="382"/>
    </row>
    <row r="65" spans="1:41" ht="30.75" customHeight="1" x14ac:dyDescent="0.35">
      <c r="A65" s="378">
        <v>61</v>
      </c>
      <c r="B65" s="333" t="s">
        <v>6602</v>
      </c>
      <c r="C65" s="332" t="s">
        <v>6607</v>
      </c>
      <c r="D65" s="371" t="s">
        <v>6744</v>
      </c>
      <c r="E65" s="325">
        <v>4</v>
      </c>
      <c r="F65" s="371"/>
      <c r="G65" s="325"/>
      <c r="H65" s="371"/>
      <c r="I65" s="325">
        <v>4</v>
      </c>
      <c r="J65" s="325"/>
      <c r="K65" s="325">
        <v>4</v>
      </c>
      <c r="L65" s="372">
        <v>1</v>
      </c>
      <c r="M65" s="373" t="s">
        <v>6615</v>
      </c>
      <c r="N65" s="381">
        <v>60</v>
      </c>
      <c r="O65" s="381">
        <v>140</v>
      </c>
      <c r="P65" s="381">
        <v>200</v>
      </c>
      <c r="Q65" s="381"/>
      <c r="R65" s="381"/>
      <c r="S65" s="381"/>
      <c r="T65" s="381"/>
      <c r="U65" s="381"/>
      <c r="V65" s="381" t="s">
        <v>2166</v>
      </c>
      <c r="W65" s="381" t="s">
        <v>2166</v>
      </c>
      <c r="X65" s="381"/>
      <c r="Y65" s="326"/>
      <c r="Z65" s="328" t="s">
        <v>6862</v>
      </c>
      <c r="AA65" s="373"/>
      <c r="AB65" s="326"/>
      <c r="AC65" s="326"/>
      <c r="AD65" s="368">
        <v>43033</v>
      </c>
      <c r="AE65" s="400" t="s">
        <v>6318</v>
      </c>
      <c r="AF65" s="326"/>
      <c r="AG65" s="368"/>
      <c r="AH65" s="368"/>
      <c r="AI65" s="373"/>
      <c r="AJ65" s="350"/>
      <c r="AK65" s="328"/>
      <c r="AL65" s="328"/>
      <c r="AM65" s="328"/>
      <c r="AN65" s="350" t="s">
        <v>2166</v>
      </c>
      <c r="AO65" s="382"/>
    </row>
    <row r="66" spans="1:41" ht="30.75" customHeight="1" x14ac:dyDescent="0.35">
      <c r="A66" s="378">
        <v>62</v>
      </c>
      <c r="B66" s="333" t="s">
        <v>2009</v>
      </c>
      <c r="C66" s="332" t="s">
        <v>2259</v>
      </c>
      <c r="D66" s="371" t="s">
        <v>2296</v>
      </c>
      <c r="E66" s="325">
        <v>3</v>
      </c>
      <c r="F66" s="371"/>
      <c r="G66" s="325"/>
      <c r="H66" s="371"/>
      <c r="I66" s="325">
        <v>4</v>
      </c>
      <c r="J66" s="325"/>
      <c r="K66" s="325">
        <v>4</v>
      </c>
      <c r="L66" s="372">
        <v>1</v>
      </c>
      <c r="M66" s="373" t="s">
        <v>5431</v>
      </c>
      <c r="N66" s="398">
        <v>66</v>
      </c>
      <c r="O66" s="398">
        <v>206</v>
      </c>
      <c r="P66" s="398">
        <v>272</v>
      </c>
      <c r="Q66" s="398"/>
      <c r="R66" s="398"/>
      <c r="S66" s="398"/>
      <c r="T66" s="398"/>
      <c r="U66" s="381"/>
      <c r="V66" s="381" t="s">
        <v>2166</v>
      </c>
      <c r="W66" s="381"/>
      <c r="X66" s="381">
        <v>1</v>
      </c>
      <c r="Y66" s="326"/>
      <c r="Z66" s="328"/>
      <c r="AA66" s="373" t="s">
        <v>6524</v>
      </c>
      <c r="AB66" s="326"/>
      <c r="AC66" s="326" t="s">
        <v>2166</v>
      </c>
      <c r="AD66" s="368"/>
      <c r="AE66" s="400" t="s">
        <v>6320</v>
      </c>
      <c r="AF66" s="326"/>
      <c r="AG66" s="368"/>
      <c r="AH66" s="368"/>
      <c r="AI66" s="373"/>
      <c r="AJ66" s="328"/>
      <c r="AK66" s="328"/>
      <c r="AL66" s="328"/>
      <c r="AM66" s="328"/>
      <c r="AN66" s="350" t="s">
        <v>2166</v>
      </c>
      <c r="AO66" s="382"/>
    </row>
    <row r="67" spans="1:41" ht="30.75" customHeight="1" x14ac:dyDescent="0.35">
      <c r="A67" s="378">
        <v>63</v>
      </c>
      <c r="B67" s="333" t="s">
        <v>2009</v>
      </c>
      <c r="C67" s="332" t="s">
        <v>2269</v>
      </c>
      <c r="D67" s="371" t="s">
        <v>3591</v>
      </c>
      <c r="E67" s="325">
        <v>3</v>
      </c>
      <c r="F67" s="371"/>
      <c r="G67" s="325"/>
      <c r="H67" s="371"/>
      <c r="I67" s="325">
        <v>5</v>
      </c>
      <c r="J67" s="325"/>
      <c r="K67" s="325">
        <v>5</v>
      </c>
      <c r="L67" s="372">
        <v>1</v>
      </c>
      <c r="M67" s="388" t="s">
        <v>5192</v>
      </c>
      <c r="N67" s="381"/>
      <c r="O67" s="381"/>
      <c r="P67" s="381">
        <v>300</v>
      </c>
      <c r="Q67" s="381"/>
      <c r="R67" s="381"/>
      <c r="S67" s="381"/>
      <c r="T67" s="381"/>
      <c r="U67" s="381"/>
      <c r="V67" s="381"/>
      <c r="W67" s="381"/>
      <c r="X67" s="381">
        <v>1</v>
      </c>
      <c r="Y67" s="326"/>
      <c r="Z67" s="328"/>
      <c r="AA67" s="373"/>
      <c r="AB67" s="326"/>
      <c r="AC67" s="326" t="s">
        <v>2165</v>
      </c>
      <c r="AD67" s="368"/>
      <c r="AE67" s="400" t="s">
        <v>6321</v>
      </c>
      <c r="AF67" s="326"/>
      <c r="AG67" s="368"/>
      <c r="AH67" s="368"/>
      <c r="AI67" s="373"/>
      <c r="AJ67" s="328"/>
      <c r="AK67" s="328"/>
      <c r="AL67" s="328"/>
      <c r="AM67" s="328"/>
      <c r="AN67" s="350" t="s">
        <v>2166</v>
      </c>
      <c r="AO67" s="382"/>
    </row>
    <row r="68" spans="1:41" ht="30.75" customHeight="1" x14ac:dyDescent="0.35">
      <c r="A68" s="378">
        <v>64</v>
      </c>
      <c r="B68" s="333" t="s">
        <v>5715</v>
      </c>
      <c r="C68" s="332" t="s">
        <v>6296</v>
      </c>
      <c r="D68" s="371" t="s">
        <v>2108</v>
      </c>
      <c r="E68" s="325">
        <v>4</v>
      </c>
      <c r="F68" s="371"/>
      <c r="G68" s="325"/>
      <c r="H68" s="371"/>
      <c r="I68" s="325">
        <v>6</v>
      </c>
      <c r="J68" s="325"/>
      <c r="K68" s="325">
        <v>6</v>
      </c>
      <c r="L68" s="372">
        <v>1</v>
      </c>
      <c r="M68" s="388" t="s">
        <v>5222</v>
      </c>
      <c r="N68" s="381"/>
      <c r="O68" s="381"/>
      <c r="P68" s="381">
        <v>300</v>
      </c>
      <c r="Q68" s="381"/>
      <c r="R68" s="381"/>
      <c r="S68" s="381"/>
      <c r="T68" s="381"/>
      <c r="U68" s="381"/>
      <c r="V68" s="381"/>
      <c r="W68" s="381"/>
      <c r="X68" s="381">
        <v>1</v>
      </c>
      <c r="Y68" s="326"/>
      <c r="Z68" s="328"/>
      <c r="AA68" s="373"/>
      <c r="AB68" s="326"/>
      <c r="AC68" s="326" t="s">
        <v>2165</v>
      </c>
      <c r="AD68" s="368"/>
      <c r="AE68" s="400" t="s">
        <v>6321</v>
      </c>
      <c r="AF68" s="326"/>
      <c r="AG68" s="368"/>
      <c r="AH68" s="368"/>
      <c r="AI68" s="373"/>
      <c r="AJ68" s="328"/>
      <c r="AK68" s="328"/>
      <c r="AL68" s="328"/>
      <c r="AM68" s="328"/>
      <c r="AN68" s="350" t="s">
        <v>2166</v>
      </c>
      <c r="AO68" s="382"/>
    </row>
    <row r="69" spans="1:41" ht="30.75" customHeight="1" x14ac:dyDescent="0.35">
      <c r="A69" s="378">
        <v>65</v>
      </c>
      <c r="B69" s="333" t="s">
        <v>5715</v>
      </c>
      <c r="C69" s="332" t="s">
        <v>6297</v>
      </c>
      <c r="D69" s="371" t="s">
        <v>2109</v>
      </c>
      <c r="E69" s="325">
        <v>4</v>
      </c>
      <c r="F69" s="371"/>
      <c r="G69" s="325"/>
      <c r="H69" s="371"/>
      <c r="I69" s="325">
        <v>5</v>
      </c>
      <c r="J69" s="325"/>
      <c r="K69" s="325">
        <v>5</v>
      </c>
      <c r="L69" s="372">
        <v>1</v>
      </c>
      <c r="M69" s="388" t="s">
        <v>5223</v>
      </c>
      <c r="N69" s="381"/>
      <c r="O69" s="381"/>
      <c r="P69" s="381">
        <v>220</v>
      </c>
      <c r="Q69" s="381"/>
      <c r="R69" s="381"/>
      <c r="S69" s="381"/>
      <c r="T69" s="381"/>
      <c r="U69" s="381"/>
      <c r="V69" s="381"/>
      <c r="W69" s="381"/>
      <c r="X69" s="381">
        <v>1</v>
      </c>
      <c r="Y69" s="326"/>
      <c r="Z69" s="328"/>
      <c r="AA69" s="373"/>
      <c r="AB69" s="326"/>
      <c r="AC69" s="326" t="s">
        <v>2165</v>
      </c>
      <c r="AD69" s="368"/>
      <c r="AE69" s="400" t="s">
        <v>6321</v>
      </c>
      <c r="AF69" s="326"/>
      <c r="AG69" s="368"/>
      <c r="AH69" s="368"/>
      <c r="AI69" s="373"/>
      <c r="AJ69" s="328"/>
      <c r="AK69" s="328"/>
      <c r="AL69" s="328"/>
      <c r="AM69" s="328"/>
      <c r="AN69" s="350" t="s">
        <v>2166</v>
      </c>
      <c r="AO69" s="382"/>
    </row>
    <row r="70" spans="1:41" ht="30.75" customHeight="1" x14ac:dyDescent="0.35">
      <c r="A70" s="378">
        <v>66</v>
      </c>
      <c r="B70" s="333" t="s">
        <v>5715</v>
      </c>
      <c r="C70" s="332" t="s">
        <v>2323</v>
      </c>
      <c r="D70" s="371" t="s">
        <v>2344</v>
      </c>
      <c r="E70" s="325">
        <v>4</v>
      </c>
      <c r="F70" s="371"/>
      <c r="G70" s="325"/>
      <c r="H70" s="371"/>
      <c r="I70" s="325">
        <v>4</v>
      </c>
      <c r="J70" s="325"/>
      <c r="K70" s="325">
        <v>4</v>
      </c>
      <c r="L70" s="372">
        <v>1</v>
      </c>
      <c r="M70" s="373" t="s">
        <v>5084</v>
      </c>
      <c r="N70" s="381"/>
      <c r="O70" s="381"/>
      <c r="P70" s="381">
        <v>220</v>
      </c>
      <c r="Q70" s="381"/>
      <c r="R70" s="381"/>
      <c r="S70" s="381"/>
      <c r="T70" s="381"/>
      <c r="U70" s="381"/>
      <c r="V70" s="381"/>
      <c r="W70" s="381"/>
      <c r="X70" s="381">
        <v>2</v>
      </c>
      <c r="Y70" s="326"/>
      <c r="Z70" s="328"/>
      <c r="AA70" s="373"/>
      <c r="AB70" s="326"/>
      <c r="AC70" s="326" t="s">
        <v>2165</v>
      </c>
      <c r="AD70" s="368"/>
      <c r="AE70" s="400" t="s">
        <v>6321</v>
      </c>
      <c r="AF70" s="326"/>
      <c r="AG70" s="368"/>
      <c r="AH70" s="368"/>
      <c r="AI70" s="373"/>
      <c r="AJ70" s="328"/>
      <c r="AK70" s="328"/>
      <c r="AL70" s="328"/>
      <c r="AM70" s="328"/>
      <c r="AN70" s="350" t="s">
        <v>2166</v>
      </c>
      <c r="AO70" s="382"/>
    </row>
    <row r="71" spans="1:41" ht="30.75" customHeight="1" x14ac:dyDescent="0.35">
      <c r="A71" s="378">
        <v>67</v>
      </c>
      <c r="B71" s="333" t="s">
        <v>817</v>
      </c>
      <c r="C71" s="332" t="s">
        <v>818</v>
      </c>
      <c r="D71" s="371" t="s">
        <v>2119</v>
      </c>
      <c r="E71" s="325">
        <v>4</v>
      </c>
      <c r="F71" s="371"/>
      <c r="G71" s="325"/>
      <c r="H71" s="371"/>
      <c r="I71" s="325">
        <v>4</v>
      </c>
      <c r="J71" s="325"/>
      <c r="K71" s="325">
        <v>4</v>
      </c>
      <c r="L71" s="372">
        <v>1</v>
      </c>
      <c r="M71" s="373" t="s">
        <v>5354</v>
      </c>
      <c r="N71" s="381"/>
      <c r="O71" s="381"/>
      <c r="P71" s="381">
        <v>240</v>
      </c>
      <c r="Q71" s="381"/>
      <c r="R71" s="381"/>
      <c r="S71" s="381"/>
      <c r="T71" s="381"/>
      <c r="U71" s="381"/>
      <c r="V71" s="381"/>
      <c r="W71" s="381"/>
      <c r="X71" s="381">
        <v>2</v>
      </c>
      <c r="Y71" s="326"/>
      <c r="Z71" s="328"/>
      <c r="AA71" s="373"/>
      <c r="AB71" s="326"/>
      <c r="AC71" s="326" t="s">
        <v>2165</v>
      </c>
      <c r="AD71" s="368"/>
      <c r="AE71" s="400" t="s">
        <v>6325</v>
      </c>
      <c r="AF71" s="326"/>
      <c r="AG71" s="368"/>
      <c r="AH71" s="368"/>
      <c r="AI71" s="373"/>
      <c r="AJ71" s="328"/>
      <c r="AK71" s="328"/>
      <c r="AL71" s="328"/>
      <c r="AM71" s="328"/>
      <c r="AN71" s="350" t="s">
        <v>2166</v>
      </c>
      <c r="AO71" s="382"/>
    </row>
    <row r="72" spans="1:41" ht="30.75" customHeight="1" x14ac:dyDescent="0.35">
      <c r="A72" s="378">
        <v>68</v>
      </c>
      <c r="B72" s="333" t="s">
        <v>817</v>
      </c>
      <c r="C72" s="332" t="s">
        <v>843</v>
      </c>
      <c r="D72" s="371" t="s">
        <v>2140</v>
      </c>
      <c r="E72" s="325">
        <v>4</v>
      </c>
      <c r="F72" s="371"/>
      <c r="G72" s="325"/>
      <c r="H72" s="371"/>
      <c r="I72" s="325">
        <v>4</v>
      </c>
      <c r="J72" s="325"/>
      <c r="K72" s="325">
        <v>4</v>
      </c>
      <c r="L72" s="372">
        <v>1</v>
      </c>
      <c r="M72" s="373" t="s">
        <v>5431</v>
      </c>
      <c r="N72" s="381"/>
      <c r="O72" s="381"/>
      <c r="P72" s="381">
        <v>240</v>
      </c>
      <c r="Q72" s="381"/>
      <c r="R72" s="381"/>
      <c r="S72" s="381"/>
      <c r="T72" s="381"/>
      <c r="U72" s="381"/>
      <c r="V72" s="381"/>
      <c r="W72" s="381"/>
      <c r="X72" s="381">
        <v>1</v>
      </c>
      <c r="Y72" s="326"/>
      <c r="Z72" s="328"/>
      <c r="AA72" s="373"/>
      <c r="AB72" s="326"/>
      <c r="AC72" s="326" t="s">
        <v>2165</v>
      </c>
      <c r="AD72" s="368"/>
      <c r="AE72" s="400" t="s">
        <v>6325</v>
      </c>
      <c r="AF72" s="326"/>
      <c r="AG72" s="368"/>
      <c r="AH72" s="368"/>
      <c r="AI72" s="373"/>
      <c r="AJ72" s="328"/>
      <c r="AK72" s="328"/>
      <c r="AL72" s="328"/>
      <c r="AM72" s="328"/>
      <c r="AN72" s="350" t="s">
        <v>2166</v>
      </c>
      <c r="AO72" s="382"/>
    </row>
    <row r="73" spans="1:41" ht="30.75" customHeight="1" x14ac:dyDescent="0.35">
      <c r="A73" s="378">
        <v>69</v>
      </c>
      <c r="B73" s="333" t="s">
        <v>817</v>
      </c>
      <c r="C73" s="332" t="s">
        <v>1820</v>
      </c>
      <c r="D73" s="371" t="s">
        <v>2945</v>
      </c>
      <c r="E73" s="325">
        <v>4</v>
      </c>
      <c r="F73" s="371"/>
      <c r="G73" s="325"/>
      <c r="H73" s="371"/>
      <c r="I73" s="325">
        <v>4</v>
      </c>
      <c r="J73" s="325"/>
      <c r="K73" s="325">
        <v>4</v>
      </c>
      <c r="L73" s="372">
        <v>1</v>
      </c>
      <c r="M73" s="373" t="s">
        <v>5096</v>
      </c>
      <c r="N73" s="381"/>
      <c r="O73" s="381"/>
      <c r="P73" s="381">
        <v>240</v>
      </c>
      <c r="Q73" s="381"/>
      <c r="R73" s="381"/>
      <c r="S73" s="381"/>
      <c r="T73" s="381"/>
      <c r="U73" s="381"/>
      <c r="V73" s="381"/>
      <c r="W73" s="381"/>
      <c r="X73" s="381">
        <v>2</v>
      </c>
      <c r="Y73" s="326"/>
      <c r="Z73" s="328"/>
      <c r="AA73" s="373"/>
      <c r="AB73" s="326"/>
      <c r="AC73" s="326" t="s">
        <v>2165</v>
      </c>
      <c r="AD73" s="368"/>
      <c r="AE73" s="400" t="s">
        <v>6325</v>
      </c>
      <c r="AF73" s="326"/>
      <c r="AG73" s="368"/>
      <c r="AH73" s="368"/>
      <c r="AI73" s="373"/>
      <c r="AJ73" s="328"/>
      <c r="AK73" s="328"/>
      <c r="AL73" s="328"/>
      <c r="AM73" s="328"/>
      <c r="AN73" s="350" t="s">
        <v>2166</v>
      </c>
      <c r="AO73" s="382"/>
    </row>
    <row r="74" spans="1:41" ht="30.75" customHeight="1" x14ac:dyDescent="0.35">
      <c r="A74" s="378">
        <v>70</v>
      </c>
      <c r="B74" s="333" t="s">
        <v>817</v>
      </c>
      <c r="C74" s="332" t="s">
        <v>6358</v>
      </c>
      <c r="D74" s="371" t="s">
        <v>6359</v>
      </c>
      <c r="E74" s="433">
        <v>4</v>
      </c>
      <c r="F74" s="371"/>
      <c r="G74" s="325"/>
      <c r="H74" s="371"/>
      <c r="I74" s="325">
        <v>3</v>
      </c>
      <c r="J74" s="325"/>
      <c r="K74" s="325">
        <v>3</v>
      </c>
      <c r="L74" s="372">
        <v>1</v>
      </c>
      <c r="M74" s="373" t="s">
        <v>5400</v>
      </c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>
        <v>2</v>
      </c>
      <c r="Y74" s="326"/>
      <c r="Z74" s="328"/>
      <c r="AA74" s="373"/>
      <c r="AB74" s="326"/>
      <c r="AC74" s="326" t="s">
        <v>2165</v>
      </c>
      <c r="AD74" s="368"/>
      <c r="AE74" s="400" t="s">
        <v>6325</v>
      </c>
      <c r="AF74" s="326"/>
      <c r="AG74" s="368"/>
      <c r="AH74" s="368"/>
      <c r="AI74" s="373"/>
      <c r="AJ74" s="328"/>
      <c r="AK74" s="328"/>
      <c r="AL74" s="328"/>
      <c r="AM74" s="328"/>
      <c r="AN74" s="350" t="s">
        <v>2166</v>
      </c>
      <c r="AO74" s="382"/>
    </row>
    <row r="75" spans="1:41" ht="30.75" customHeight="1" x14ac:dyDescent="0.35">
      <c r="A75" s="378">
        <v>71</v>
      </c>
      <c r="B75" s="333" t="s">
        <v>859</v>
      </c>
      <c r="C75" s="332" t="s">
        <v>4064</v>
      </c>
      <c r="D75" s="371" t="s">
        <v>4065</v>
      </c>
      <c r="E75" s="325">
        <v>3</v>
      </c>
      <c r="F75" s="371"/>
      <c r="G75" s="325"/>
      <c r="H75" s="371"/>
      <c r="I75" s="325">
        <v>4</v>
      </c>
      <c r="J75" s="325"/>
      <c r="K75" s="325">
        <v>4</v>
      </c>
      <c r="L75" s="372">
        <v>1</v>
      </c>
      <c r="M75" s="373" t="s">
        <v>5353</v>
      </c>
      <c r="N75" s="398">
        <v>65</v>
      </c>
      <c r="O75" s="398">
        <v>165</v>
      </c>
      <c r="P75" s="398">
        <v>230</v>
      </c>
      <c r="Q75" s="398"/>
      <c r="R75" s="398"/>
      <c r="S75" s="398"/>
      <c r="T75" s="398"/>
      <c r="U75" s="381"/>
      <c r="V75" s="381" t="s">
        <v>2166</v>
      </c>
      <c r="W75" s="381"/>
      <c r="X75" s="381">
        <v>1</v>
      </c>
      <c r="Y75" s="326"/>
      <c r="Z75" s="328"/>
      <c r="AA75" s="373"/>
      <c r="AB75" s="326"/>
      <c r="AC75" s="326" t="s">
        <v>2166</v>
      </c>
      <c r="AD75" s="368"/>
      <c r="AE75" s="400" t="s">
        <v>6320</v>
      </c>
      <c r="AF75" s="326"/>
      <c r="AG75" s="368"/>
      <c r="AH75" s="368"/>
      <c r="AI75" s="373"/>
      <c r="AJ75" s="328"/>
      <c r="AK75" s="328"/>
      <c r="AL75" s="328"/>
      <c r="AM75" s="328"/>
      <c r="AN75" s="350" t="s">
        <v>2166</v>
      </c>
      <c r="AO75" s="382"/>
    </row>
    <row r="76" spans="1:41" ht="30.75" customHeight="1" x14ac:dyDescent="0.35">
      <c r="A76" s="378">
        <v>72</v>
      </c>
      <c r="B76" s="333" t="s">
        <v>859</v>
      </c>
      <c r="C76" s="332" t="s">
        <v>2211</v>
      </c>
      <c r="D76" s="371" t="s">
        <v>3512</v>
      </c>
      <c r="E76" s="325">
        <v>3</v>
      </c>
      <c r="F76" s="371"/>
      <c r="G76" s="325"/>
      <c r="H76" s="371"/>
      <c r="I76" s="325">
        <v>3</v>
      </c>
      <c r="J76" s="325"/>
      <c r="K76" s="325">
        <v>3</v>
      </c>
      <c r="L76" s="372">
        <v>1</v>
      </c>
      <c r="M76" s="373" t="s">
        <v>5472</v>
      </c>
      <c r="N76" s="381">
        <v>60</v>
      </c>
      <c r="O76" s="381">
        <v>165</v>
      </c>
      <c r="P76" s="381">
        <v>225</v>
      </c>
      <c r="Q76" s="381"/>
      <c r="R76" s="381"/>
      <c r="S76" s="381"/>
      <c r="T76" s="381"/>
      <c r="U76" s="381"/>
      <c r="V76" s="381" t="s">
        <v>2166</v>
      </c>
      <c r="W76" s="381"/>
      <c r="X76" s="381">
        <v>1</v>
      </c>
      <c r="Y76" s="326"/>
      <c r="Z76" s="328"/>
      <c r="AA76" s="373" t="s">
        <v>6524</v>
      </c>
      <c r="AB76" s="326"/>
      <c r="AC76" s="326" t="s">
        <v>2166</v>
      </c>
      <c r="AD76" s="368"/>
      <c r="AE76" s="400" t="s">
        <v>6320</v>
      </c>
      <c r="AF76" s="326"/>
      <c r="AG76" s="368"/>
      <c r="AH76" s="368"/>
      <c r="AI76" s="373" t="s">
        <v>6849</v>
      </c>
      <c r="AJ76" s="328"/>
      <c r="AK76" s="328"/>
      <c r="AL76" s="328"/>
      <c r="AM76" s="328"/>
      <c r="AN76" s="350" t="s">
        <v>2166</v>
      </c>
      <c r="AO76" s="382"/>
    </row>
    <row r="77" spans="1:41" ht="30.75" customHeight="1" x14ac:dyDescent="0.35">
      <c r="A77" s="378">
        <v>73</v>
      </c>
      <c r="B77" s="333" t="s">
        <v>4387</v>
      </c>
      <c r="C77" s="332" t="s">
        <v>4393</v>
      </c>
      <c r="D77" s="371" t="s">
        <v>4688</v>
      </c>
      <c r="E77" s="325">
        <v>4</v>
      </c>
      <c r="F77" s="371"/>
      <c r="G77" s="325"/>
      <c r="H77" s="371"/>
      <c r="I77" s="325">
        <v>6</v>
      </c>
      <c r="J77" s="325"/>
      <c r="K77" s="325">
        <v>6</v>
      </c>
      <c r="L77" s="372">
        <v>1</v>
      </c>
      <c r="M77" s="373" t="s">
        <v>5518</v>
      </c>
      <c r="N77" s="398">
        <v>96</v>
      </c>
      <c r="O77" s="398">
        <v>144</v>
      </c>
      <c r="P77" s="398">
        <v>240</v>
      </c>
      <c r="Q77" s="398"/>
      <c r="R77" s="398"/>
      <c r="S77" s="398"/>
      <c r="T77" s="398"/>
      <c r="U77" s="381"/>
      <c r="V77" s="381" t="s">
        <v>2166</v>
      </c>
      <c r="W77" s="381"/>
      <c r="X77" s="381">
        <v>2</v>
      </c>
      <c r="Y77" s="326"/>
      <c r="Z77" s="328"/>
      <c r="AA77" s="373"/>
      <c r="AB77" s="326"/>
      <c r="AC77" s="326" t="s">
        <v>2166</v>
      </c>
      <c r="AD77" s="368"/>
      <c r="AE77" s="400" t="s">
        <v>6328</v>
      </c>
      <c r="AF77" s="326"/>
      <c r="AG77" s="368"/>
      <c r="AH77" s="368"/>
      <c r="AI77" s="373"/>
      <c r="AJ77" s="328"/>
      <c r="AK77" s="328"/>
      <c r="AL77" s="328"/>
      <c r="AM77" s="328"/>
      <c r="AN77" s="350" t="s">
        <v>2166</v>
      </c>
      <c r="AO77" s="382"/>
    </row>
    <row r="78" spans="1:41" ht="30.75" customHeight="1" x14ac:dyDescent="0.35">
      <c r="A78" s="378">
        <v>74</v>
      </c>
      <c r="B78" s="333" t="s">
        <v>4387</v>
      </c>
      <c r="C78" s="332" t="s">
        <v>4689</v>
      </c>
      <c r="D78" s="371" t="s">
        <v>4394</v>
      </c>
      <c r="E78" s="325">
        <v>4</v>
      </c>
      <c r="F78" s="371"/>
      <c r="G78" s="325"/>
      <c r="H78" s="371"/>
      <c r="I78" s="325">
        <v>5</v>
      </c>
      <c r="J78" s="325"/>
      <c r="K78" s="325">
        <v>5</v>
      </c>
      <c r="L78" s="372">
        <v>1</v>
      </c>
      <c r="M78" s="373" t="s">
        <v>5518</v>
      </c>
      <c r="N78" s="381">
        <v>96</v>
      </c>
      <c r="O78" s="381">
        <v>144</v>
      </c>
      <c r="P78" s="381">
        <v>240</v>
      </c>
      <c r="Q78" s="381"/>
      <c r="R78" s="381"/>
      <c r="S78" s="381"/>
      <c r="T78" s="381"/>
      <c r="U78" s="381"/>
      <c r="V78" s="381" t="s">
        <v>2166</v>
      </c>
      <c r="W78" s="381"/>
      <c r="X78" s="381">
        <v>2</v>
      </c>
      <c r="Y78" s="326"/>
      <c r="Z78" s="328"/>
      <c r="AA78" s="373"/>
      <c r="AB78" s="326"/>
      <c r="AC78" s="326" t="s">
        <v>2166</v>
      </c>
      <c r="AD78" s="368"/>
      <c r="AE78" s="400" t="s">
        <v>6328</v>
      </c>
      <c r="AF78" s="326"/>
      <c r="AG78" s="368"/>
      <c r="AH78" s="368"/>
      <c r="AI78" s="373"/>
      <c r="AJ78" s="328"/>
      <c r="AK78" s="328"/>
      <c r="AL78" s="328"/>
      <c r="AM78" s="328"/>
      <c r="AN78" s="350" t="s">
        <v>2166</v>
      </c>
      <c r="AO78" s="382"/>
    </row>
    <row r="79" spans="1:41" ht="30.75" customHeight="1" x14ac:dyDescent="0.35">
      <c r="A79" s="378">
        <v>75</v>
      </c>
      <c r="B79" s="333" t="s">
        <v>4387</v>
      </c>
      <c r="C79" s="332" t="s">
        <v>4466</v>
      </c>
      <c r="D79" s="371" t="s">
        <v>4467</v>
      </c>
      <c r="E79" s="325">
        <v>4</v>
      </c>
      <c r="F79" s="371"/>
      <c r="G79" s="325"/>
      <c r="H79" s="371"/>
      <c r="I79" s="325">
        <v>7</v>
      </c>
      <c r="J79" s="325"/>
      <c r="K79" s="325">
        <v>7</v>
      </c>
      <c r="L79" s="372">
        <v>1</v>
      </c>
      <c r="M79" s="373" t="s">
        <v>5494</v>
      </c>
      <c r="N79" s="398">
        <v>96</v>
      </c>
      <c r="O79" s="398">
        <v>144</v>
      </c>
      <c r="P79" s="398">
        <v>240</v>
      </c>
      <c r="Q79" s="398"/>
      <c r="R79" s="398"/>
      <c r="S79" s="398"/>
      <c r="T79" s="398"/>
      <c r="U79" s="381"/>
      <c r="V79" s="381" t="s">
        <v>2166</v>
      </c>
      <c r="W79" s="381"/>
      <c r="X79" s="381">
        <v>2</v>
      </c>
      <c r="Y79" s="326"/>
      <c r="Z79" s="328"/>
      <c r="AA79" s="373"/>
      <c r="AB79" s="326"/>
      <c r="AC79" s="326" t="s">
        <v>2166</v>
      </c>
      <c r="AD79" s="368"/>
      <c r="AE79" s="400" t="s">
        <v>6328</v>
      </c>
      <c r="AF79" s="326"/>
      <c r="AG79" s="368"/>
      <c r="AH79" s="368"/>
      <c r="AI79" s="373"/>
      <c r="AJ79" s="328"/>
      <c r="AK79" s="328"/>
      <c r="AL79" s="328"/>
      <c r="AM79" s="328"/>
      <c r="AN79" s="350" t="s">
        <v>2166</v>
      </c>
      <c r="AO79" s="382"/>
    </row>
    <row r="80" spans="1:41" ht="30.75" customHeight="1" x14ac:dyDescent="0.35">
      <c r="A80" s="378">
        <v>76</v>
      </c>
      <c r="B80" s="333" t="s">
        <v>4387</v>
      </c>
      <c r="C80" s="332" t="s">
        <v>6030</v>
      </c>
      <c r="D80" s="327" t="s">
        <v>6031</v>
      </c>
      <c r="E80" s="325">
        <v>4</v>
      </c>
      <c r="F80" s="371"/>
      <c r="G80" s="325"/>
      <c r="H80" s="371"/>
      <c r="I80" s="325">
        <v>6</v>
      </c>
      <c r="J80" s="325"/>
      <c r="K80" s="325">
        <v>6</v>
      </c>
      <c r="L80" s="372">
        <v>1</v>
      </c>
      <c r="M80" s="388" t="s">
        <v>6539</v>
      </c>
      <c r="N80" s="367">
        <v>96</v>
      </c>
      <c r="O80" s="367">
        <v>144</v>
      </c>
      <c r="P80" s="397">
        <f t="shared" ref="P80" si="0">N80+O80</f>
        <v>240</v>
      </c>
      <c r="Q80" s="398"/>
      <c r="R80" s="398"/>
      <c r="S80" s="398"/>
      <c r="T80" s="398"/>
      <c r="U80" s="381"/>
      <c r="V80" s="381" t="s">
        <v>2166</v>
      </c>
      <c r="W80" s="381"/>
      <c r="X80" s="381">
        <v>2</v>
      </c>
      <c r="Y80" s="326"/>
      <c r="Z80" s="328"/>
      <c r="AA80" s="373"/>
      <c r="AB80" s="326"/>
      <c r="AC80" s="326" t="s">
        <v>2165</v>
      </c>
      <c r="AD80" s="368">
        <v>42941</v>
      </c>
      <c r="AE80" s="400" t="s">
        <v>6958</v>
      </c>
      <c r="AF80" s="326"/>
      <c r="AG80" s="368"/>
      <c r="AH80" s="368"/>
      <c r="AI80" s="373"/>
      <c r="AJ80" s="328"/>
      <c r="AK80" s="328"/>
      <c r="AL80" s="328"/>
      <c r="AM80" s="328"/>
      <c r="AN80" s="350" t="s">
        <v>2166</v>
      </c>
      <c r="AO80" s="382"/>
    </row>
    <row r="81" spans="1:41" ht="30.75" customHeight="1" x14ac:dyDescent="0.35">
      <c r="A81" s="378">
        <v>77</v>
      </c>
      <c r="B81" s="333" t="s">
        <v>4387</v>
      </c>
      <c r="C81" s="332" t="s">
        <v>6537</v>
      </c>
      <c r="D81" s="327" t="s">
        <v>6538</v>
      </c>
      <c r="E81" s="325">
        <v>3</v>
      </c>
      <c r="F81" s="371"/>
      <c r="G81" s="325"/>
      <c r="H81" s="371"/>
      <c r="I81" s="325">
        <v>6</v>
      </c>
      <c r="J81" s="325"/>
      <c r="K81" s="325">
        <v>6</v>
      </c>
      <c r="L81" s="372">
        <v>1</v>
      </c>
      <c r="M81" s="388" t="s">
        <v>6539</v>
      </c>
      <c r="N81" s="367">
        <v>96</v>
      </c>
      <c r="O81" s="367">
        <v>144</v>
      </c>
      <c r="P81" s="367">
        <v>240</v>
      </c>
      <c r="Q81" s="398"/>
      <c r="R81" s="398"/>
      <c r="S81" s="398"/>
      <c r="T81" s="398"/>
      <c r="U81" s="381"/>
      <c r="V81" s="381" t="s">
        <v>2166</v>
      </c>
      <c r="W81" s="381"/>
      <c r="X81" s="381">
        <v>2</v>
      </c>
      <c r="Y81" s="326"/>
      <c r="Z81" s="328" t="s">
        <v>6862</v>
      </c>
      <c r="AA81" s="373"/>
      <c r="AB81" s="326"/>
      <c r="AC81" s="326" t="s">
        <v>2165</v>
      </c>
      <c r="AD81" s="368">
        <v>43033</v>
      </c>
      <c r="AE81" s="400" t="s">
        <v>7017</v>
      </c>
      <c r="AF81" s="326"/>
      <c r="AG81" s="368"/>
      <c r="AH81" s="368"/>
      <c r="AI81" s="373"/>
      <c r="AJ81" s="328"/>
      <c r="AK81" s="328"/>
      <c r="AL81" s="328"/>
      <c r="AM81" s="328"/>
      <c r="AN81" s="350" t="s">
        <v>2166</v>
      </c>
      <c r="AO81" s="382"/>
    </row>
    <row r="82" spans="1:41" ht="30.75" customHeight="1" x14ac:dyDescent="0.35">
      <c r="A82" s="378">
        <v>78</v>
      </c>
      <c r="B82" s="333" t="s">
        <v>2164</v>
      </c>
      <c r="C82" s="332" t="s">
        <v>5593</v>
      </c>
      <c r="D82" s="371" t="s">
        <v>5594</v>
      </c>
      <c r="E82" s="325">
        <v>4</v>
      </c>
      <c r="F82" s="371"/>
      <c r="G82" s="325"/>
      <c r="H82" s="371"/>
      <c r="I82" s="325">
        <v>3</v>
      </c>
      <c r="J82" s="325"/>
      <c r="K82" s="325">
        <v>3</v>
      </c>
      <c r="L82" s="372">
        <v>1</v>
      </c>
      <c r="M82" s="373" t="s">
        <v>5989</v>
      </c>
      <c r="N82" s="381">
        <v>65</v>
      </c>
      <c r="O82" s="381">
        <v>135</v>
      </c>
      <c r="P82" s="381">
        <v>200</v>
      </c>
      <c r="Q82" s="381"/>
      <c r="R82" s="381"/>
      <c r="S82" s="381"/>
      <c r="T82" s="381"/>
      <c r="U82" s="381"/>
      <c r="V82" s="381" t="s">
        <v>2166</v>
      </c>
      <c r="W82" s="381"/>
      <c r="X82" s="381">
        <v>1</v>
      </c>
      <c r="Y82" s="326"/>
      <c r="Z82" s="328"/>
      <c r="AA82" s="373"/>
      <c r="AB82" s="326"/>
      <c r="AC82" s="326" t="s">
        <v>2165</v>
      </c>
      <c r="AD82" s="368"/>
      <c r="AE82" s="400" t="s">
        <v>6618</v>
      </c>
      <c r="AF82" s="326"/>
      <c r="AG82" s="368"/>
      <c r="AH82" s="368"/>
      <c r="AI82" s="373"/>
      <c r="AJ82" s="328"/>
      <c r="AK82" s="328"/>
      <c r="AL82" s="328"/>
      <c r="AM82" s="328"/>
      <c r="AN82" s="350" t="s">
        <v>2166</v>
      </c>
      <c r="AO82" s="382"/>
    </row>
    <row r="83" spans="1:41" ht="30.75" customHeight="1" x14ac:dyDescent="0.35">
      <c r="A83" s="378">
        <v>79</v>
      </c>
      <c r="B83" s="333" t="s">
        <v>2164</v>
      </c>
      <c r="C83" s="374" t="s">
        <v>5785</v>
      </c>
      <c r="D83" s="371" t="s">
        <v>4400</v>
      </c>
      <c r="E83" s="325">
        <v>3</v>
      </c>
      <c r="F83" s="371"/>
      <c r="G83" s="325"/>
      <c r="H83" s="371"/>
      <c r="I83" s="325">
        <v>3</v>
      </c>
      <c r="J83" s="325"/>
      <c r="K83" s="325">
        <v>3</v>
      </c>
      <c r="L83" s="372">
        <v>1</v>
      </c>
      <c r="M83" s="373" t="s">
        <v>5354</v>
      </c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>
        <v>1</v>
      </c>
      <c r="Y83" s="326"/>
      <c r="Z83" s="328"/>
      <c r="AA83" s="373"/>
      <c r="AB83" s="326"/>
      <c r="AC83" s="326" t="s">
        <v>2165</v>
      </c>
      <c r="AD83" s="368"/>
      <c r="AE83" s="400" t="s">
        <v>7017</v>
      </c>
      <c r="AF83" s="326"/>
      <c r="AG83" s="368"/>
      <c r="AH83" s="368"/>
      <c r="AI83" s="373"/>
      <c r="AJ83" s="328"/>
      <c r="AK83" s="328"/>
      <c r="AL83" s="328"/>
      <c r="AM83" s="328"/>
      <c r="AN83" s="350" t="s">
        <v>2166</v>
      </c>
      <c r="AO83" s="382"/>
    </row>
    <row r="84" spans="1:41" ht="30.75" customHeight="1" x14ac:dyDescent="0.35">
      <c r="A84" s="378">
        <v>80</v>
      </c>
      <c r="B84" s="333" t="s">
        <v>2164</v>
      </c>
      <c r="C84" s="332" t="s">
        <v>6091</v>
      </c>
      <c r="D84" s="327" t="s">
        <v>6072</v>
      </c>
      <c r="E84" s="325">
        <v>3</v>
      </c>
      <c r="F84" s="371"/>
      <c r="G84" s="325"/>
      <c r="H84" s="371"/>
      <c r="I84" s="325">
        <v>6</v>
      </c>
      <c r="J84" s="325"/>
      <c r="K84" s="325">
        <v>6</v>
      </c>
      <c r="L84" s="372">
        <v>1</v>
      </c>
      <c r="M84" s="388" t="s">
        <v>6074</v>
      </c>
      <c r="N84" s="381">
        <v>150</v>
      </c>
      <c r="O84" s="367">
        <v>200</v>
      </c>
      <c r="P84" s="367">
        <v>350</v>
      </c>
      <c r="Q84" s="367"/>
      <c r="R84" s="367"/>
      <c r="S84" s="367"/>
      <c r="T84" s="367"/>
      <c r="U84" s="381"/>
      <c r="V84" s="381" t="s">
        <v>2166</v>
      </c>
      <c r="W84" s="381" t="s">
        <v>2166</v>
      </c>
      <c r="X84" s="381">
        <v>2</v>
      </c>
      <c r="Y84" s="326"/>
      <c r="Z84" s="328"/>
      <c r="AA84" s="373"/>
      <c r="AB84" s="326"/>
      <c r="AC84" s="326" t="s">
        <v>2165</v>
      </c>
      <c r="AD84" s="368">
        <v>42941</v>
      </c>
      <c r="AE84" s="400" t="s">
        <v>7017</v>
      </c>
      <c r="AF84" s="326"/>
      <c r="AG84" s="368"/>
      <c r="AH84" s="368"/>
      <c r="AI84" s="373"/>
      <c r="AJ84" s="350"/>
      <c r="AK84" s="328"/>
      <c r="AL84" s="328"/>
      <c r="AM84" s="328"/>
      <c r="AN84" s="350" t="s">
        <v>2166</v>
      </c>
      <c r="AO84" s="382"/>
    </row>
    <row r="85" spans="1:41" ht="30.75" customHeight="1" x14ac:dyDescent="0.35">
      <c r="A85" s="378">
        <v>81</v>
      </c>
      <c r="B85" s="333" t="s">
        <v>929</v>
      </c>
      <c r="C85" s="332" t="s">
        <v>5968</v>
      </c>
      <c r="D85" s="371" t="s">
        <v>4469</v>
      </c>
      <c r="E85" s="325">
        <v>4</v>
      </c>
      <c r="F85" s="371"/>
      <c r="G85" s="325"/>
      <c r="H85" s="371"/>
      <c r="I85" s="325">
        <v>8</v>
      </c>
      <c r="J85" s="325"/>
      <c r="K85" s="325">
        <v>8</v>
      </c>
      <c r="L85" s="372">
        <v>1</v>
      </c>
      <c r="M85" s="373" t="s">
        <v>5494</v>
      </c>
      <c r="N85" s="367">
        <v>140</v>
      </c>
      <c r="O85" s="367">
        <v>140</v>
      </c>
      <c r="P85" s="367">
        <v>280</v>
      </c>
      <c r="Q85" s="398"/>
      <c r="R85" s="398"/>
      <c r="S85" s="398"/>
      <c r="T85" s="398"/>
      <c r="U85" s="381"/>
      <c r="V85" s="381" t="s">
        <v>2166</v>
      </c>
      <c r="W85" s="381" t="s">
        <v>2166</v>
      </c>
      <c r="X85" s="381">
        <v>3</v>
      </c>
      <c r="Y85" s="326"/>
      <c r="Z85" s="328" t="s">
        <v>6862</v>
      </c>
      <c r="AA85" s="373"/>
      <c r="AB85" s="326"/>
      <c r="AC85" s="326" t="s">
        <v>2165</v>
      </c>
      <c r="AD85" s="368"/>
      <c r="AE85" s="400" t="s">
        <v>6958</v>
      </c>
      <c r="AF85" s="326"/>
      <c r="AG85" s="368"/>
      <c r="AH85" s="368"/>
      <c r="AI85" s="373"/>
      <c r="AJ85" s="350"/>
      <c r="AK85" s="328"/>
      <c r="AL85" s="328"/>
      <c r="AM85" s="328"/>
      <c r="AN85" s="350" t="s">
        <v>2166</v>
      </c>
      <c r="AO85" s="382"/>
    </row>
    <row r="86" spans="1:41" ht="30.75" customHeight="1" x14ac:dyDescent="0.35">
      <c r="A86" s="378">
        <v>82</v>
      </c>
      <c r="B86" s="333" t="s">
        <v>937</v>
      </c>
      <c r="C86" s="332" t="s">
        <v>2724</v>
      </c>
      <c r="D86" s="371" t="s">
        <v>4723</v>
      </c>
      <c r="E86" s="325">
        <v>4</v>
      </c>
      <c r="F86" s="371"/>
      <c r="G86" s="325"/>
      <c r="H86" s="371"/>
      <c r="I86" s="325">
        <v>7</v>
      </c>
      <c r="J86" s="325"/>
      <c r="K86" s="325">
        <v>7</v>
      </c>
      <c r="L86" s="372">
        <v>1</v>
      </c>
      <c r="M86" s="388" t="s">
        <v>5478</v>
      </c>
      <c r="N86" s="381"/>
      <c r="O86" s="381"/>
      <c r="P86" s="381">
        <v>300</v>
      </c>
      <c r="Q86" s="381"/>
      <c r="R86" s="381"/>
      <c r="S86" s="381"/>
      <c r="T86" s="381"/>
      <c r="U86" s="381"/>
      <c r="V86" s="381"/>
      <c r="W86" s="381"/>
      <c r="X86" s="381">
        <v>2</v>
      </c>
      <c r="Y86" s="326"/>
      <c r="Z86" s="328"/>
      <c r="AA86" s="373"/>
      <c r="AB86" s="326"/>
      <c r="AC86" s="326" t="s">
        <v>2165</v>
      </c>
      <c r="AD86" s="368"/>
      <c r="AE86" s="400" t="s">
        <v>6320</v>
      </c>
      <c r="AF86" s="326"/>
      <c r="AG86" s="368"/>
      <c r="AH86" s="368"/>
      <c r="AI86" s="373"/>
      <c r="AJ86" s="326"/>
      <c r="AK86" s="328"/>
      <c r="AL86" s="328"/>
      <c r="AM86" s="328"/>
      <c r="AN86" s="350" t="s">
        <v>2166</v>
      </c>
      <c r="AO86" s="382"/>
    </row>
    <row r="87" spans="1:41" ht="30.75" customHeight="1" x14ac:dyDescent="0.35">
      <c r="A87" s="378">
        <v>83</v>
      </c>
      <c r="B87" s="333" t="s">
        <v>937</v>
      </c>
      <c r="C87" s="332" t="s">
        <v>2759</v>
      </c>
      <c r="D87" s="371" t="s">
        <v>4840</v>
      </c>
      <c r="E87" s="325">
        <v>4</v>
      </c>
      <c r="F87" s="371"/>
      <c r="G87" s="325"/>
      <c r="H87" s="371"/>
      <c r="I87" s="325">
        <v>5</v>
      </c>
      <c r="J87" s="325"/>
      <c r="K87" s="325">
        <v>5</v>
      </c>
      <c r="L87" s="372">
        <v>1</v>
      </c>
      <c r="M87" s="373" t="s">
        <v>5430</v>
      </c>
      <c r="N87" s="381"/>
      <c r="O87" s="381"/>
      <c r="P87" s="381">
        <v>250</v>
      </c>
      <c r="Q87" s="381"/>
      <c r="R87" s="381"/>
      <c r="S87" s="381"/>
      <c r="T87" s="381"/>
      <c r="U87" s="381"/>
      <c r="V87" s="381"/>
      <c r="W87" s="381"/>
      <c r="X87" s="381">
        <v>2</v>
      </c>
      <c r="Y87" s="326"/>
      <c r="Z87" s="328"/>
      <c r="AA87" s="373"/>
      <c r="AB87" s="326"/>
      <c r="AC87" s="326" t="s">
        <v>2165</v>
      </c>
      <c r="AD87" s="368"/>
      <c r="AE87" s="400" t="s">
        <v>6321</v>
      </c>
      <c r="AF87" s="326"/>
      <c r="AG87" s="368"/>
      <c r="AH87" s="368"/>
      <c r="AI87" s="373"/>
      <c r="AJ87" s="326"/>
      <c r="AK87" s="328"/>
      <c r="AL87" s="328"/>
      <c r="AM87" s="328"/>
      <c r="AN87" s="350" t="s">
        <v>2166</v>
      </c>
      <c r="AO87" s="382"/>
    </row>
    <row r="88" spans="1:41" ht="30.75" customHeight="1" x14ac:dyDescent="0.35">
      <c r="A88" s="378">
        <v>84</v>
      </c>
      <c r="B88" s="333" t="s">
        <v>1401</v>
      </c>
      <c r="C88" s="332" t="s">
        <v>3713</v>
      </c>
      <c r="D88" s="371" t="s">
        <v>1982</v>
      </c>
      <c r="E88" s="325">
        <v>4</v>
      </c>
      <c r="F88" s="371"/>
      <c r="G88" s="325"/>
      <c r="H88" s="371"/>
      <c r="I88" s="325">
        <v>4</v>
      </c>
      <c r="J88" s="325"/>
      <c r="K88" s="325">
        <v>4</v>
      </c>
      <c r="L88" s="372">
        <v>1</v>
      </c>
      <c r="M88" s="388" t="s">
        <v>5424</v>
      </c>
      <c r="N88" s="398">
        <v>120</v>
      </c>
      <c r="O88" s="398">
        <v>180</v>
      </c>
      <c r="P88" s="398">
        <v>300</v>
      </c>
      <c r="Q88" s="398"/>
      <c r="R88" s="398"/>
      <c r="S88" s="398"/>
      <c r="T88" s="398"/>
      <c r="U88" s="381"/>
      <c r="V88" s="381" t="s">
        <v>2166</v>
      </c>
      <c r="W88" s="381" t="s">
        <v>2166</v>
      </c>
      <c r="X88" s="381">
        <v>1</v>
      </c>
      <c r="Y88" s="326"/>
      <c r="Z88" s="328"/>
      <c r="AA88" s="373" t="s">
        <v>6524</v>
      </c>
      <c r="AB88" s="326"/>
      <c r="AC88" s="326" t="s">
        <v>2165</v>
      </c>
      <c r="AD88" s="368"/>
      <c r="AE88" s="400" t="s">
        <v>6335</v>
      </c>
      <c r="AF88" s="326"/>
      <c r="AG88" s="368"/>
      <c r="AH88" s="368"/>
      <c r="AI88" s="373"/>
      <c r="AJ88" s="350"/>
      <c r="AK88" s="328"/>
      <c r="AL88" s="328"/>
      <c r="AM88" s="328"/>
      <c r="AN88" s="350" t="s">
        <v>2166</v>
      </c>
      <c r="AO88" s="382"/>
    </row>
    <row r="89" spans="1:41" ht="30.75" customHeight="1" x14ac:dyDescent="0.35">
      <c r="A89" s="378">
        <v>85</v>
      </c>
      <c r="B89" s="333" t="s">
        <v>1401</v>
      </c>
      <c r="C89" s="332" t="s">
        <v>991</v>
      </c>
      <c r="D89" s="371" t="s">
        <v>992</v>
      </c>
      <c r="E89" s="325">
        <v>3</v>
      </c>
      <c r="F89" s="371"/>
      <c r="G89" s="325"/>
      <c r="H89" s="371"/>
      <c r="I89" s="325">
        <v>2</v>
      </c>
      <c r="J89" s="325"/>
      <c r="K89" s="325">
        <v>2</v>
      </c>
      <c r="L89" s="372">
        <v>1</v>
      </c>
      <c r="M89" s="388" t="s">
        <v>5523</v>
      </c>
      <c r="N89" s="398">
        <v>110</v>
      </c>
      <c r="O89" s="398">
        <v>190</v>
      </c>
      <c r="P89" s="398">
        <v>300</v>
      </c>
      <c r="Q89" s="398"/>
      <c r="R89" s="398"/>
      <c r="S89" s="398"/>
      <c r="T89" s="398"/>
      <c r="U89" s="381"/>
      <c r="V89" s="381" t="s">
        <v>2166</v>
      </c>
      <c r="W89" s="381" t="s">
        <v>2166</v>
      </c>
      <c r="X89" s="381">
        <v>1</v>
      </c>
      <c r="Y89" s="326"/>
      <c r="Z89" s="328"/>
      <c r="AA89" s="373" t="s">
        <v>6524</v>
      </c>
      <c r="AB89" s="326"/>
      <c r="AC89" s="326" t="s">
        <v>2165</v>
      </c>
      <c r="AD89" s="368"/>
      <c r="AE89" s="400" t="s">
        <v>6320</v>
      </c>
      <c r="AF89" s="326"/>
      <c r="AG89" s="368"/>
      <c r="AH89" s="368"/>
      <c r="AI89" s="373"/>
      <c r="AJ89" s="350"/>
      <c r="AK89" s="328"/>
      <c r="AL89" s="328"/>
      <c r="AM89" s="328"/>
      <c r="AN89" s="350" t="s">
        <v>2166</v>
      </c>
      <c r="AO89" s="382"/>
    </row>
    <row r="90" spans="1:41" ht="30.75" customHeight="1" x14ac:dyDescent="0.35">
      <c r="A90" s="378">
        <v>86</v>
      </c>
      <c r="B90" s="333" t="s">
        <v>5714</v>
      </c>
      <c r="C90" s="332" t="s">
        <v>6397</v>
      </c>
      <c r="D90" s="371" t="s">
        <v>6394</v>
      </c>
      <c r="E90" s="325">
        <v>4</v>
      </c>
      <c r="F90" s="371" t="s">
        <v>6023</v>
      </c>
      <c r="G90" s="325">
        <v>1</v>
      </c>
      <c r="H90" s="371" t="s">
        <v>6398</v>
      </c>
      <c r="I90" s="325">
        <v>6</v>
      </c>
      <c r="J90" s="325">
        <v>1</v>
      </c>
      <c r="K90" s="325">
        <v>7</v>
      </c>
      <c r="L90" s="372">
        <v>1</v>
      </c>
      <c r="M90" s="388" t="s">
        <v>6401</v>
      </c>
      <c r="N90" s="381">
        <v>107</v>
      </c>
      <c r="O90" s="381">
        <v>193</v>
      </c>
      <c r="P90" s="381">
        <v>300</v>
      </c>
      <c r="Q90" s="381">
        <v>10</v>
      </c>
      <c r="R90" s="381">
        <v>20</v>
      </c>
      <c r="S90" s="381">
        <v>300</v>
      </c>
      <c r="T90" s="381"/>
      <c r="U90" s="381"/>
      <c r="V90" s="381" t="s">
        <v>2166</v>
      </c>
      <c r="W90" s="381"/>
      <c r="X90" s="381">
        <v>1</v>
      </c>
      <c r="Y90" s="326"/>
      <c r="Z90" s="328" t="s">
        <v>6862</v>
      </c>
      <c r="AA90" s="373"/>
      <c r="AB90" s="326"/>
      <c r="AC90" s="326" t="s">
        <v>2165</v>
      </c>
      <c r="AD90" s="368">
        <v>42970</v>
      </c>
      <c r="AE90" s="400" t="s">
        <v>6957</v>
      </c>
      <c r="AF90" s="326"/>
      <c r="AG90" s="368"/>
      <c r="AH90" s="368"/>
      <c r="AI90" s="373"/>
      <c r="AJ90" s="326"/>
      <c r="AK90" s="328"/>
      <c r="AL90" s="328"/>
      <c r="AM90" s="328"/>
      <c r="AN90" s="350" t="s">
        <v>2166</v>
      </c>
      <c r="AO90" s="382"/>
    </row>
    <row r="91" spans="1:41" ht="30.75" customHeight="1" x14ac:dyDescent="0.35">
      <c r="A91" s="378">
        <v>87</v>
      </c>
      <c r="B91" s="333" t="s">
        <v>5714</v>
      </c>
      <c r="C91" s="332" t="s">
        <v>6399</v>
      </c>
      <c r="D91" s="371" t="s">
        <v>6395</v>
      </c>
      <c r="E91" s="325">
        <v>4</v>
      </c>
      <c r="F91" s="371" t="s">
        <v>6023</v>
      </c>
      <c r="G91" s="325">
        <v>1</v>
      </c>
      <c r="H91" s="371" t="s">
        <v>6398</v>
      </c>
      <c r="I91" s="325">
        <v>7</v>
      </c>
      <c r="J91" s="325">
        <v>1</v>
      </c>
      <c r="K91" s="325">
        <v>8</v>
      </c>
      <c r="L91" s="372">
        <v>1</v>
      </c>
      <c r="M91" s="388" t="s">
        <v>5703</v>
      </c>
      <c r="N91" s="381">
        <v>100</v>
      </c>
      <c r="O91" s="381">
        <v>200</v>
      </c>
      <c r="P91" s="381">
        <v>300</v>
      </c>
      <c r="Q91" s="381">
        <v>10</v>
      </c>
      <c r="R91" s="381">
        <v>20</v>
      </c>
      <c r="S91" s="381">
        <v>300</v>
      </c>
      <c r="T91" s="381"/>
      <c r="U91" s="381"/>
      <c r="V91" s="381" t="s">
        <v>2166</v>
      </c>
      <c r="W91" s="381"/>
      <c r="X91" s="381">
        <v>1</v>
      </c>
      <c r="Y91" s="326"/>
      <c r="Z91" s="328" t="s">
        <v>6862</v>
      </c>
      <c r="AA91" s="373"/>
      <c r="AB91" s="326"/>
      <c r="AC91" s="326" t="s">
        <v>2165</v>
      </c>
      <c r="AD91" s="368">
        <v>42970</v>
      </c>
      <c r="AE91" s="400" t="s">
        <v>6957</v>
      </c>
      <c r="AF91" s="326"/>
      <c r="AG91" s="368"/>
      <c r="AH91" s="368"/>
      <c r="AI91" s="373"/>
      <c r="AJ91" s="326"/>
      <c r="AK91" s="328"/>
      <c r="AL91" s="328"/>
      <c r="AM91" s="328"/>
      <c r="AN91" s="350" t="s">
        <v>2166</v>
      </c>
      <c r="AO91" s="382"/>
    </row>
    <row r="92" spans="1:41" ht="30.75" customHeight="1" x14ac:dyDescent="0.35">
      <c r="A92" s="378">
        <v>88</v>
      </c>
      <c r="B92" s="333" t="s">
        <v>1809</v>
      </c>
      <c r="C92" s="332" t="s">
        <v>2380</v>
      </c>
      <c r="D92" s="371" t="s">
        <v>2381</v>
      </c>
      <c r="E92" s="325">
        <v>3</v>
      </c>
      <c r="F92" s="371"/>
      <c r="G92" s="325"/>
      <c r="H92" s="371"/>
      <c r="I92" s="325">
        <v>8</v>
      </c>
      <c r="J92" s="325"/>
      <c r="K92" s="325">
        <v>8</v>
      </c>
      <c r="L92" s="372">
        <v>1</v>
      </c>
      <c r="M92" s="373" t="s">
        <v>5150</v>
      </c>
      <c r="N92" s="381"/>
      <c r="O92" s="381"/>
      <c r="P92" s="381">
        <v>205</v>
      </c>
      <c r="Q92" s="381"/>
      <c r="R92" s="381"/>
      <c r="S92" s="381"/>
      <c r="T92" s="381"/>
      <c r="U92" s="381"/>
      <c r="V92" s="381"/>
      <c r="W92" s="381"/>
      <c r="X92" s="381">
        <v>2</v>
      </c>
      <c r="Y92" s="326"/>
      <c r="Z92" s="328"/>
      <c r="AA92" s="373"/>
      <c r="AB92" s="326"/>
      <c r="AC92" s="326" t="s">
        <v>2166</v>
      </c>
      <c r="AD92" s="368"/>
      <c r="AE92" s="400" t="s">
        <v>6321</v>
      </c>
      <c r="AF92" s="326"/>
      <c r="AG92" s="368"/>
      <c r="AH92" s="368"/>
      <c r="AI92" s="373"/>
      <c r="AJ92" s="326"/>
      <c r="AK92" s="328"/>
      <c r="AL92" s="328"/>
      <c r="AM92" s="328"/>
      <c r="AN92" s="350" t="s">
        <v>2166</v>
      </c>
      <c r="AO92" s="382"/>
    </row>
    <row r="93" spans="1:41" ht="30.75" customHeight="1" x14ac:dyDescent="0.35">
      <c r="A93" s="378">
        <v>89</v>
      </c>
      <c r="B93" s="333" t="s">
        <v>4038</v>
      </c>
      <c r="C93" s="332" t="s">
        <v>933</v>
      </c>
      <c r="D93" s="327" t="s">
        <v>5754</v>
      </c>
      <c r="E93" s="325" t="s">
        <v>5807</v>
      </c>
      <c r="F93" s="327"/>
      <c r="G93" s="325"/>
      <c r="H93" s="327"/>
      <c r="I93" s="325" t="s">
        <v>5804</v>
      </c>
      <c r="J93" s="325"/>
      <c r="K93" s="325" t="s">
        <v>5804</v>
      </c>
      <c r="L93" s="372">
        <v>1</v>
      </c>
      <c r="M93" s="373" t="s">
        <v>5110</v>
      </c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>
        <v>2</v>
      </c>
      <c r="Y93" s="326"/>
      <c r="Z93" s="328"/>
      <c r="AA93" s="381"/>
      <c r="AB93" s="326"/>
      <c r="AC93" s="326" t="s">
        <v>2165</v>
      </c>
      <c r="AD93" s="368"/>
      <c r="AE93" s="400" t="s">
        <v>7255</v>
      </c>
      <c r="AF93" s="326"/>
      <c r="AG93" s="368"/>
      <c r="AH93" s="368"/>
      <c r="AI93" s="373"/>
      <c r="AJ93" s="326"/>
      <c r="AK93" s="328"/>
      <c r="AL93" s="328"/>
      <c r="AM93" s="328"/>
      <c r="AN93" s="350" t="s">
        <v>2166</v>
      </c>
      <c r="AO93" s="382"/>
    </row>
  </sheetData>
  <autoFilter ref="A4:AO93"/>
  <mergeCells count="3">
    <mergeCell ref="A1:R1"/>
    <mergeCell ref="A2:R2"/>
    <mergeCell ref="A3:R3"/>
  </mergeCells>
  <conditionalFormatting sqref="H37">
    <cfRule type="duplicateValues" dxfId="17" priority="4"/>
  </conditionalFormatting>
  <conditionalFormatting sqref="H64">
    <cfRule type="duplicateValues" dxfId="16" priority="368"/>
  </conditionalFormatting>
  <conditionalFormatting sqref="H38:H42">
    <cfRule type="duplicateValues" dxfId="15" priority="371"/>
  </conditionalFormatting>
  <conditionalFormatting sqref="H16:H17">
    <cfRule type="duplicateValues" dxfId="14" priority="374"/>
  </conditionalFormatting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O62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ht="30.75" customHeight="1" x14ac:dyDescent="0.55000000000000004">
      <c r="A1" s="506" t="s">
        <v>7291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41" ht="30.75" customHeight="1" x14ac:dyDescent="0.55000000000000004">
      <c r="A2" s="506" t="s">
        <v>7289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</row>
    <row r="3" spans="1:41" ht="30.75" customHeight="1" x14ac:dyDescent="0.35">
      <c r="A3" s="507" t="s">
        <v>7298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</row>
    <row r="4" spans="1:41" s="395" customFormat="1" ht="69" customHeight="1" x14ac:dyDescent="0.35">
      <c r="A4" s="364" t="s">
        <v>1632</v>
      </c>
      <c r="B4" s="360" t="s">
        <v>1</v>
      </c>
      <c r="C4" s="364" t="s">
        <v>3</v>
      </c>
      <c r="D4" s="364" t="s">
        <v>4513</v>
      </c>
      <c r="E4" s="364" t="s">
        <v>1633</v>
      </c>
      <c r="F4" s="364" t="s">
        <v>6105</v>
      </c>
      <c r="G4" s="364" t="s">
        <v>6021</v>
      </c>
      <c r="H4" s="364" t="s">
        <v>6020</v>
      </c>
      <c r="I4" s="364" t="s">
        <v>6024</v>
      </c>
      <c r="J4" s="364" t="s">
        <v>6022</v>
      </c>
      <c r="K4" s="364" t="s">
        <v>6110</v>
      </c>
      <c r="L4" s="364" t="s">
        <v>5883</v>
      </c>
      <c r="M4" s="360" t="s">
        <v>5253</v>
      </c>
      <c r="N4" s="360" t="s">
        <v>6107</v>
      </c>
      <c r="O4" s="360" t="s">
        <v>6108</v>
      </c>
      <c r="P4" s="360" t="s">
        <v>6109</v>
      </c>
      <c r="Q4" s="360" t="s">
        <v>6102</v>
      </c>
      <c r="R4" s="360" t="s">
        <v>6103</v>
      </c>
      <c r="S4" s="360" t="s">
        <v>6106</v>
      </c>
      <c r="T4" s="360" t="s">
        <v>6672</v>
      </c>
      <c r="U4" s="360" t="s">
        <v>6673</v>
      </c>
      <c r="V4" s="360" t="s">
        <v>4288</v>
      </c>
      <c r="W4" s="360" t="s">
        <v>4289</v>
      </c>
      <c r="X4" s="360" t="s">
        <v>7268</v>
      </c>
      <c r="Y4" s="360" t="s">
        <v>6968</v>
      </c>
      <c r="Z4" s="360" t="s">
        <v>6969</v>
      </c>
      <c r="AA4" s="360" t="s">
        <v>6180</v>
      </c>
      <c r="AB4" s="360" t="s">
        <v>6112</v>
      </c>
      <c r="AC4" s="360" t="s">
        <v>6474</v>
      </c>
      <c r="AD4" s="391" t="s">
        <v>5929</v>
      </c>
      <c r="AE4" s="361" t="s">
        <v>6080</v>
      </c>
      <c r="AF4" s="360" t="s">
        <v>5876</v>
      </c>
      <c r="AG4" s="391" t="s">
        <v>5877</v>
      </c>
      <c r="AH4" s="391" t="s">
        <v>5878</v>
      </c>
      <c r="AI4" s="360" t="s">
        <v>5708</v>
      </c>
      <c r="AJ4" s="410" t="s">
        <v>7274</v>
      </c>
      <c r="AK4" s="409" t="s">
        <v>7275</v>
      </c>
      <c r="AL4" s="409" t="s">
        <v>7271</v>
      </c>
      <c r="AM4" s="409" t="s">
        <v>7272</v>
      </c>
      <c r="AN4" s="409" t="s">
        <v>7273</v>
      </c>
      <c r="AO4" s="416" t="s">
        <v>7285</v>
      </c>
    </row>
    <row r="5" spans="1:41" ht="30.75" customHeight="1" x14ac:dyDescent="0.35">
      <c r="A5" s="378">
        <v>1</v>
      </c>
      <c r="B5" s="333" t="s">
        <v>9</v>
      </c>
      <c r="C5" s="332" t="s">
        <v>24</v>
      </c>
      <c r="D5" s="375" t="s">
        <v>2501</v>
      </c>
      <c r="E5" s="325">
        <v>4</v>
      </c>
      <c r="F5" s="375"/>
      <c r="G5" s="325"/>
      <c r="H5" s="375"/>
      <c r="I5" s="325">
        <v>4</v>
      </c>
      <c r="J5" s="325"/>
      <c r="K5" s="325">
        <v>4</v>
      </c>
      <c r="L5" s="372">
        <v>1</v>
      </c>
      <c r="M5" s="373" t="s">
        <v>5495</v>
      </c>
      <c r="N5" s="398">
        <v>130</v>
      </c>
      <c r="O5" s="398">
        <v>170</v>
      </c>
      <c r="P5" s="398">
        <v>300</v>
      </c>
      <c r="Q5" s="398"/>
      <c r="R5" s="398"/>
      <c r="S5" s="398"/>
      <c r="T5" s="398"/>
      <c r="U5" s="381"/>
      <c r="V5" s="381" t="s">
        <v>2166</v>
      </c>
      <c r="W5" s="381" t="s">
        <v>2166</v>
      </c>
      <c r="X5" s="381">
        <v>2</v>
      </c>
      <c r="Y5" s="326" t="s">
        <v>2166</v>
      </c>
      <c r="Z5" s="328" t="s">
        <v>2166</v>
      </c>
      <c r="AA5" s="373"/>
      <c r="AB5" s="326"/>
      <c r="AC5" s="326" t="s">
        <v>2166</v>
      </c>
      <c r="AD5" s="368"/>
      <c r="AE5" s="400" t="s">
        <v>6320</v>
      </c>
      <c r="AF5" s="326"/>
      <c r="AG5" s="368"/>
      <c r="AH5" s="368"/>
      <c r="AI5" s="373"/>
      <c r="AJ5" s="326"/>
      <c r="AK5" s="328" t="s">
        <v>7279</v>
      </c>
      <c r="AL5" s="328" t="s">
        <v>7276</v>
      </c>
      <c r="AM5" s="328" t="s">
        <v>7276</v>
      </c>
      <c r="AN5" s="335"/>
    </row>
    <row r="6" spans="1:41" ht="30.75" customHeight="1" x14ac:dyDescent="0.35">
      <c r="A6" s="378">
        <v>2</v>
      </c>
      <c r="B6" s="333" t="s">
        <v>5717</v>
      </c>
      <c r="C6" s="332" t="s">
        <v>1975</v>
      </c>
      <c r="D6" s="371" t="s">
        <v>4342</v>
      </c>
      <c r="E6" s="325">
        <v>4</v>
      </c>
      <c r="F6" s="371"/>
      <c r="G6" s="325"/>
      <c r="H6" s="371"/>
      <c r="I6" s="325">
        <v>5</v>
      </c>
      <c r="J6" s="325"/>
      <c r="K6" s="325">
        <v>5</v>
      </c>
      <c r="L6" s="372">
        <v>1</v>
      </c>
      <c r="M6" s="373" t="s">
        <v>6499</v>
      </c>
      <c r="N6" s="398">
        <v>60</v>
      </c>
      <c r="O6" s="398">
        <v>140</v>
      </c>
      <c r="P6" s="398">
        <v>200</v>
      </c>
      <c r="Q6" s="398"/>
      <c r="R6" s="398"/>
      <c r="S6" s="398"/>
      <c r="T6" s="398"/>
      <c r="U6" s="381"/>
      <c r="V6" s="381" t="s">
        <v>2166</v>
      </c>
      <c r="W6" s="381" t="s">
        <v>2166</v>
      </c>
      <c r="X6" s="381">
        <v>1</v>
      </c>
      <c r="Y6" s="326" t="s">
        <v>2166</v>
      </c>
      <c r="Z6" s="328" t="s">
        <v>2166</v>
      </c>
      <c r="AA6" s="373"/>
      <c r="AB6" s="326" t="s">
        <v>6171</v>
      </c>
      <c r="AC6" s="326" t="s">
        <v>2166</v>
      </c>
      <c r="AD6" s="368"/>
      <c r="AE6" s="400" t="s">
        <v>6320</v>
      </c>
      <c r="AF6" s="326"/>
      <c r="AG6" s="368"/>
      <c r="AH6" s="368"/>
      <c r="AI6" s="373"/>
      <c r="AJ6" s="326"/>
      <c r="AK6" s="328" t="s">
        <v>7279</v>
      </c>
      <c r="AL6" s="328" t="s">
        <v>7276</v>
      </c>
      <c r="AM6" s="328" t="s">
        <v>7276</v>
      </c>
      <c r="AN6" s="335"/>
    </row>
    <row r="7" spans="1:41" ht="30.75" customHeight="1" x14ac:dyDescent="0.35">
      <c r="A7" s="378">
        <v>3</v>
      </c>
      <c r="B7" s="333" t="s">
        <v>5717</v>
      </c>
      <c r="C7" s="332" t="s">
        <v>87</v>
      </c>
      <c r="D7" s="371" t="s">
        <v>88</v>
      </c>
      <c r="E7" s="325">
        <v>3</v>
      </c>
      <c r="F7" s="371"/>
      <c r="G7" s="325"/>
      <c r="H7" s="371"/>
      <c r="I7" s="325">
        <v>4</v>
      </c>
      <c r="J7" s="325"/>
      <c r="K7" s="325">
        <v>4</v>
      </c>
      <c r="L7" s="372">
        <v>1</v>
      </c>
      <c r="M7" s="373" t="s">
        <v>5706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81"/>
      <c r="V7" s="381" t="s">
        <v>2166</v>
      </c>
      <c r="W7" s="381" t="s">
        <v>2166</v>
      </c>
      <c r="X7" s="381">
        <v>1</v>
      </c>
      <c r="Y7" s="326" t="s">
        <v>2166</v>
      </c>
      <c r="Z7" s="328" t="s">
        <v>2166</v>
      </c>
      <c r="AA7" s="373"/>
      <c r="AB7" s="326"/>
      <c r="AC7" s="326" t="s">
        <v>2166</v>
      </c>
      <c r="AD7" s="368"/>
      <c r="AE7" s="400" t="s">
        <v>6321</v>
      </c>
      <c r="AF7" s="326"/>
      <c r="AG7" s="368"/>
      <c r="AH7" s="368"/>
      <c r="AI7" s="373"/>
      <c r="AJ7" s="326"/>
      <c r="AK7" s="328" t="s">
        <v>7279</v>
      </c>
      <c r="AL7" s="328" t="s">
        <v>7276</v>
      </c>
      <c r="AM7" s="328" t="s">
        <v>7276</v>
      </c>
      <c r="AN7" s="335"/>
    </row>
    <row r="8" spans="1:41" ht="30.75" customHeight="1" x14ac:dyDescent="0.35">
      <c r="A8" s="378">
        <v>4</v>
      </c>
      <c r="B8" s="333" t="s">
        <v>5717</v>
      </c>
      <c r="C8" s="332" t="s">
        <v>2687</v>
      </c>
      <c r="D8" s="371" t="s">
        <v>3772</v>
      </c>
      <c r="E8" s="325">
        <v>3</v>
      </c>
      <c r="F8" s="371"/>
      <c r="G8" s="325"/>
      <c r="H8" s="371"/>
      <c r="I8" s="325">
        <v>5</v>
      </c>
      <c r="J8" s="325"/>
      <c r="K8" s="325">
        <v>5</v>
      </c>
      <c r="L8" s="372">
        <v>1</v>
      </c>
      <c r="M8" s="373" t="s">
        <v>5523</v>
      </c>
      <c r="N8" s="398">
        <v>60</v>
      </c>
      <c r="O8" s="398">
        <v>120</v>
      </c>
      <c r="P8" s="398">
        <v>180</v>
      </c>
      <c r="Q8" s="398"/>
      <c r="R8" s="398"/>
      <c r="S8" s="398"/>
      <c r="T8" s="398"/>
      <c r="U8" s="381"/>
      <c r="V8" s="381" t="s">
        <v>2166</v>
      </c>
      <c r="W8" s="381" t="s">
        <v>2166</v>
      </c>
      <c r="X8" s="381">
        <v>1</v>
      </c>
      <c r="Y8" s="326" t="s">
        <v>2166</v>
      </c>
      <c r="Z8" s="328" t="s">
        <v>2166</v>
      </c>
      <c r="AA8" s="373"/>
      <c r="AB8" s="326" t="s">
        <v>6167</v>
      </c>
      <c r="AC8" s="326" t="s">
        <v>2166</v>
      </c>
      <c r="AD8" s="368"/>
      <c r="AE8" s="400" t="s">
        <v>6322</v>
      </c>
      <c r="AF8" s="326"/>
      <c r="AG8" s="368"/>
      <c r="AH8" s="368"/>
      <c r="AI8" s="373"/>
      <c r="AJ8" s="326"/>
      <c r="AK8" s="328" t="s">
        <v>7279</v>
      </c>
      <c r="AL8" s="328" t="s">
        <v>7276</v>
      </c>
      <c r="AM8" s="328" t="s">
        <v>7276</v>
      </c>
      <c r="AN8" s="335"/>
    </row>
    <row r="9" spans="1:41" ht="30.75" customHeight="1" x14ac:dyDescent="0.35">
      <c r="A9" s="378">
        <v>5</v>
      </c>
      <c r="B9" s="333" t="s">
        <v>5717</v>
      </c>
      <c r="C9" s="332" t="s">
        <v>89</v>
      </c>
      <c r="D9" s="371" t="s">
        <v>90</v>
      </c>
      <c r="E9" s="325">
        <v>4</v>
      </c>
      <c r="F9" s="371"/>
      <c r="G9" s="325"/>
      <c r="H9" s="371"/>
      <c r="I9" s="325">
        <v>4</v>
      </c>
      <c r="J9" s="325"/>
      <c r="K9" s="325">
        <v>4</v>
      </c>
      <c r="L9" s="372">
        <v>1</v>
      </c>
      <c r="M9" s="373" t="s">
        <v>5494</v>
      </c>
      <c r="N9" s="398">
        <v>85</v>
      </c>
      <c r="O9" s="398">
        <v>185</v>
      </c>
      <c r="P9" s="398">
        <v>270</v>
      </c>
      <c r="Q9" s="398"/>
      <c r="R9" s="398"/>
      <c r="S9" s="398"/>
      <c r="T9" s="398"/>
      <c r="U9" s="381"/>
      <c r="V9" s="381" t="s">
        <v>2166</v>
      </c>
      <c r="W9" s="381" t="s">
        <v>2166</v>
      </c>
      <c r="X9" s="381">
        <v>1</v>
      </c>
      <c r="Y9" s="326" t="s">
        <v>2166</v>
      </c>
      <c r="Z9" s="328" t="s">
        <v>2166</v>
      </c>
      <c r="AA9" s="373"/>
      <c r="AB9" s="326" t="s">
        <v>6167</v>
      </c>
      <c r="AC9" s="326" t="s">
        <v>2166</v>
      </c>
      <c r="AD9" s="368"/>
      <c r="AE9" s="400" t="s">
        <v>6321</v>
      </c>
      <c r="AF9" s="326"/>
      <c r="AG9" s="368"/>
      <c r="AH9" s="368"/>
      <c r="AI9" s="373"/>
      <c r="AJ9" s="326"/>
      <c r="AK9" s="328" t="s">
        <v>7279</v>
      </c>
      <c r="AL9" s="328" t="s">
        <v>7276</v>
      </c>
      <c r="AM9" s="328"/>
      <c r="AN9" s="335"/>
    </row>
    <row r="10" spans="1:41" ht="30.75" hidden="1" customHeight="1" x14ac:dyDescent="0.35">
      <c r="A10" s="378">
        <v>6</v>
      </c>
      <c r="B10" s="333" t="s">
        <v>5717</v>
      </c>
      <c r="C10" s="332" t="s">
        <v>4270</v>
      </c>
      <c r="D10" s="371" t="s">
        <v>3760</v>
      </c>
      <c r="E10" s="325">
        <v>4</v>
      </c>
      <c r="F10" s="371"/>
      <c r="G10" s="325"/>
      <c r="H10" s="371"/>
      <c r="I10" s="325">
        <v>6</v>
      </c>
      <c r="J10" s="325"/>
      <c r="K10" s="325">
        <v>6</v>
      </c>
      <c r="L10" s="372">
        <v>1</v>
      </c>
      <c r="M10" s="373" t="s">
        <v>5518</v>
      </c>
      <c r="N10" s="398">
        <v>80</v>
      </c>
      <c r="O10" s="398">
        <v>260</v>
      </c>
      <c r="P10" s="398">
        <v>340</v>
      </c>
      <c r="Q10" s="398"/>
      <c r="R10" s="398"/>
      <c r="S10" s="398"/>
      <c r="T10" s="398"/>
      <c r="U10" s="381"/>
      <c r="V10" s="381" t="s">
        <v>2166</v>
      </c>
      <c r="W10" s="381" t="s">
        <v>2166</v>
      </c>
      <c r="X10" s="381">
        <v>1</v>
      </c>
      <c r="Y10" s="326" t="s">
        <v>2166</v>
      </c>
      <c r="Z10" s="328" t="s">
        <v>2166</v>
      </c>
      <c r="AA10" s="373"/>
      <c r="AB10" s="326" t="s">
        <v>6170</v>
      </c>
      <c r="AC10" s="326" t="s">
        <v>2166</v>
      </c>
      <c r="AD10" s="368"/>
      <c r="AE10" s="400" t="s">
        <v>6323</v>
      </c>
      <c r="AF10" s="326"/>
      <c r="AG10" s="368"/>
      <c r="AH10" s="368"/>
      <c r="AI10" s="373"/>
      <c r="AJ10" s="326"/>
      <c r="AK10" s="328"/>
      <c r="AL10" s="328" t="s">
        <v>7276</v>
      </c>
      <c r="AM10" s="328" t="s">
        <v>7276</v>
      </c>
      <c r="AN10" s="335"/>
    </row>
    <row r="11" spans="1:41" ht="30.75" customHeight="1" x14ac:dyDescent="0.35">
      <c r="A11" s="378">
        <v>7</v>
      </c>
      <c r="B11" s="333" t="s">
        <v>5717</v>
      </c>
      <c r="C11" s="332" t="s">
        <v>81</v>
      </c>
      <c r="D11" s="371" t="s">
        <v>82</v>
      </c>
      <c r="E11" s="325">
        <v>4</v>
      </c>
      <c r="F11" s="371"/>
      <c r="G11" s="325"/>
      <c r="H11" s="371"/>
      <c r="I11" s="325">
        <v>5</v>
      </c>
      <c r="J11" s="325"/>
      <c r="K11" s="325">
        <v>5</v>
      </c>
      <c r="L11" s="372">
        <v>1</v>
      </c>
      <c r="M11" s="373" t="s">
        <v>5494</v>
      </c>
      <c r="N11" s="398">
        <v>80</v>
      </c>
      <c r="O11" s="398">
        <v>190</v>
      </c>
      <c r="P11" s="398">
        <v>270</v>
      </c>
      <c r="Q11" s="398"/>
      <c r="R11" s="398"/>
      <c r="S11" s="398"/>
      <c r="T11" s="398"/>
      <c r="U11" s="381"/>
      <c r="V11" s="381" t="s">
        <v>2166</v>
      </c>
      <c r="W11" s="381" t="s">
        <v>2166</v>
      </c>
      <c r="X11" s="381">
        <v>1</v>
      </c>
      <c r="Y11" s="326" t="s">
        <v>2166</v>
      </c>
      <c r="Z11" s="328" t="s">
        <v>2166</v>
      </c>
      <c r="AA11" s="373"/>
      <c r="AB11" s="326"/>
      <c r="AC11" s="326" t="s">
        <v>2166</v>
      </c>
      <c r="AD11" s="368"/>
      <c r="AE11" s="400" t="s">
        <v>6320</v>
      </c>
      <c r="AF11" s="326"/>
      <c r="AG11" s="368"/>
      <c r="AH11" s="368"/>
      <c r="AI11" s="373"/>
      <c r="AJ11" s="326"/>
      <c r="AK11" s="328" t="s">
        <v>7279</v>
      </c>
      <c r="AL11" s="328" t="s">
        <v>7276</v>
      </c>
      <c r="AM11" s="328" t="s">
        <v>7276</v>
      </c>
      <c r="AN11" s="335"/>
    </row>
    <row r="12" spans="1:41" ht="30.75" customHeight="1" x14ac:dyDescent="0.35">
      <c r="A12" s="378">
        <v>8</v>
      </c>
      <c r="B12" s="333" t="s">
        <v>5717</v>
      </c>
      <c r="C12" s="332" t="s">
        <v>3754</v>
      </c>
      <c r="D12" s="371" t="s">
        <v>3773</v>
      </c>
      <c r="E12" s="325">
        <v>4</v>
      </c>
      <c r="F12" s="371"/>
      <c r="G12" s="325"/>
      <c r="H12" s="371"/>
      <c r="I12" s="325">
        <v>5</v>
      </c>
      <c r="J12" s="325"/>
      <c r="K12" s="325">
        <v>5</v>
      </c>
      <c r="L12" s="372">
        <v>1</v>
      </c>
      <c r="M12" s="373" t="s">
        <v>5499</v>
      </c>
      <c r="N12" s="398">
        <v>90</v>
      </c>
      <c r="O12" s="398">
        <v>210</v>
      </c>
      <c r="P12" s="398">
        <v>300</v>
      </c>
      <c r="Q12" s="398"/>
      <c r="R12" s="398"/>
      <c r="S12" s="398"/>
      <c r="T12" s="398"/>
      <c r="U12" s="381"/>
      <c r="V12" s="381" t="s">
        <v>2166</v>
      </c>
      <c r="W12" s="381" t="s">
        <v>2166</v>
      </c>
      <c r="X12" s="381">
        <v>1</v>
      </c>
      <c r="Y12" s="326" t="s">
        <v>2166</v>
      </c>
      <c r="Z12" s="328" t="s">
        <v>2166</v>
      </c>
      <c r="AA12" s="373"/>
      <c r="AB12" s="326"/>
      <c r="AC12" s="326" t="s">
        <v>2166</v>
      </c>
      <c r="AD12" s="368"/>
      <c r="AE12" s="400" t="s">
        <v>6322</v>
      </c>
      <c r="AF12" s="326"/>
      <c r="AG12" s="368"/>
      <c r="AH12" s="368"/>
      <c r="AI12" s="373"/>
      <c r="AJ12" s="326"/>
      <c r="AK12" s="328" t="s">
        <v>7279</v>
      </c>
      <c r="AL12" s="328" t="s">
        <v>7276</v>
      </c>
      <c r="AM12" s="328"/>
      <c r="AN12" s="335"/>
    </row>
    <row r="13" spans="1:41" ht="30.75" hidden="1" customHeight="1" x14ac:dyDescent="0.35">
      <c r="A13" s="378">
        <v>9</v>
      </c>
      <c r="B13" s="418" t="s">
        <v>1506</v>
      </c>
      <c r="C13" s="419" t="s">
        <v>332</v>
      </c>
      <c r="D13" s="420" t="s">
        <v>4503</v>
      </c>
      <c r="E13" s="421">
        <v>3</v>
      </c>
      <c r="F13" s="371"/>
      <c r="G13" s="325"/>
      <c r="H13" s="371"/>
      <c r="I13" s="325">
        <v>5</v>
      </c>
      <c r="J13" s="325"/>
      <c r="K13" s="325">
        <v>5</v>
      </c>
      <c r="L13" s="372">
        <v>1</v>
      </c>
      <c r="M13" s="373" t="s">
        <v>5499</v>
      </c>
      <c r="N13" s="422">
        <v>30</v>
      </c>
      <c r="O13" s="422">
        <v>220</v>
      </c>
      <c r="P13" s="422">
        <v>250</v>
      </c>
      <c r="Q13" s="398"/>
      <c r="R13" s="398"/>
      <c r="S13" s="398"/>
      <c r="T13" s="398"/>
      <c r="U13" s="381"/>
      <c r="V13" s="381" t="s">
        <v>2166</v>
      </c>
      <c r="W13" s="381" t="s">
        <v>2166</v>
      </c>
      <c r="X13" s="381">
        <v>2</v>
      </c>
      <c r="Y13" s="326" t="s">
        <v>2166</v>
      </c>
      <c r="Z13" s="328" t="s">
        <v>2166</v>
      </c>
      <c r="AA13" s="373"/>
      <c r="AB13" s="326"/>
      <c r="AC13" s="326" t="s">
        <v>2166</v>
      </c>
      <c r="AD13" s="368">
        <v>42844</v>
      </c>
      <c r="AE13" s="400" t="s">
        <v>6618</v>
      </c>
      <c r="AF13" s="326" t="s">
        <v>5888</v>
      </c>
      <c r="AG13" s="368">
        <v>43117</v>
      </c>
      <c r="AH13" s="368">
        <v>43190</v>
      </c>
      <c r="AI13" s="373" t="s">
        <v>6865</v>
      </c>
      <c r="AJ13" s="326"/>
      <c r="AK13" s="328"/>
      <c r="AL13" s="415" t="s">
        <v>7276</v>
      </c>
      <c r="AM13" s="415" t="s">
        <v>7276</v>
      </c>
      <c r="AN13" s="335"/>
      <c r="AO13" s="337" t="s">
        <v>7286</v>
      </c>
    </row>
    <row r="14" spans="1:41" ht="30.75" hidden="1" customHeight="1" x14ac:dyDescent="0.35">
      <c r="A14" s="378">
        <v>10</v>
      </c>
      <c r="B14" s="418" t="s">
        <v>1506</v>
      </c>
      <c r="C14" s="419" t="s">
        <v>336</v>
      </c>
      <c r="D14" s="420" t="s">
        <v>337</v>
      </c>
      <c r="E14" s="421">
        <v>3</v>
      </c>
      <c r="F14" s="371"/>
      <c r="G14" s="325"/>
      <c r="H14" s="371"/>
      <c r="I14" s="325">
        <v>7</v>
      </c>
      <c r="J14" s="325"/>
      <c r="K14" s="325">
        <v>7</v>
      </c>
      <c r="L14" s="372">
        <v>1</v>
      </c>
      <c r="M14" s="373" t="s">
        <v>5526</v>
      </c>
      <c r="N14" s="422">
        <v>50</v>
      </c>
      <c r="O14" s="422">
        <v>250</v>
      </c>
      <c r="P14" s="422">
        <v>300</v>
      </c>
      <c r="Q14" s="398"/>
      <c r="R14" s="398"/>
      <c r="S14" s="398"/>
      <c r="T14" s="398"/>
      <c r="U14" s="381"/>
      <c r="V14" s="381" t="s">
        <v>2166</v>
      </c>
      <c r="W14" s="381" t="s">
        <v>2166</v>
      </c>
      <c r="X14" s="381">
        <v>2</v>
      </c>
      <c r="Y14" s="326" t="s">
        <v>2166</v>
      </c>
      <c r="Z14" s="328" t="s">
        <v>2166</v>
      </c>
      <c r="AA14" s="373"/>
      <c r="AB14" s="326" t="s">
        <v>6126</v>
      </c>
      <c r="AC14" s="326" t="s">
        <v>2166</v>
      </c>
      <c r="AD14" s="368">
        <v>42844</v>
      </c>
      <c r="AE14" s="400" t="s">
        <v>6982</v>
      </c>
      <c r="AF14" s="326" t="s">
        <v>5888</v>
      </c>
      <c r="AG14" s="368">
        <v>43117</v>
      </c>
      <c r="AH14" s="368">
        <v>43190</v>
      </c>
      <c r="AI14" s="373" t="s">
        <v>6865</v>
      </c>
      <c r="AJ14" s="326"/>
      <c r="AK14" s="328"/>
      <c r="AL14" s="415" t="s">
        <v>7276</v>
      </c>
      <c r="AM14" s="415" t="s">
        <v>7276</v>
      </c>
      <c r="AN14" s="335"/>
      <c r="AO14" s="337" t="s">
        <v>7286</v>
      </c>
    </row>
    <row r="15" spans="1:41" ht="30.75" customHeight="1" x14ac:dyDescent="0.35">
      <c r="A15" s="378">
        <v>11</v>
      </c>
      <c r="B15" s="374" t="s">
        <v>1506</v>
      </c>
      <c r="C15" s="332" t="s">
        <v>2647</v>
      </c>
      <c r="D15" s="371" t="s">
        <v>2656</v>
      </c>
      <c r="E15" s="325">
        <v>4</v>
      </c>
      <c r="F15" s="371"/>
      <c r="G15" s="325"/>
      <c r="H15" s="371"/>
      <c r="I15" s="325">
        <v>11</v>
      </c>
      <c r="J15" s="325"/>
      <c r="K15" s="325">
        <v>11</v>
      </c>
      <c r="L15" s="372">
        <v>1</v>
      </c>
      <c r="M15" s="373" t="s">
        <v>5523</v>
      </c>
      <c r="N15" s="398">
        <v>75</v>
      </c>
      <c r="O15" s="398">
        <v>275</v>
      </c>
      <c r="P15" s="398">
        <v>350</v>
      </c>
      <c r="Q15" s="398"/>
      <c r="R15" s="398"/>
      <c r="S15" s="398"/>
      <c r="T15" s="398"/>
      <c r="U15" s="381"/>
      <c r="V15" s="381" t="s">
        <v>2166</v>
      </c>
      <c r="W15" s="381" t="s">
        <v>2166</v>
      </c>
      <c r="X15" s="381">
        <v>2</v>
      </c>
      <c r="Y15" s="326" t="s">
        <v>2166</v>
      </c>
      <c r="Z15" s="328" t="s">
        <v>2166</v>
      </c>
      <c r="AA15" s="373"/>
      <c r="AB15" s="326" t="s">
        <v>6127</v>
      </c>
      <c r="AC15" s="326" t="s">
        <v>2166</v>
      </c>
      <c r="AD15" s="368">
        <v>42844</v>
      </c>
      <c r="AE15" s="400" t="s">
        <v>6618</v>
      </c>
      <c r="AF15" s="326" t="s">
        <v>5888</v>
      </c>
      <c r="AG15" s="368">
        <v>43117</v>
      </c>
      <c r="AH15" s="368">
        <v>43190</v>
      </c>
      <c r="AI15" s="373" t="s">
        <v>6865</v>
      </c>
      <c r="AJ15" s="326"/>
      <c r="AK15" s="415" t="s">
        <v>7279</v>
      </c>
      <c r="AL15" s="415" t="s">
        <v>7276</v>
      </c>
      <c r="AM15" s="415" t="s">
        <v>7276</v>
      </c>
      <c r="AN15" s="335"/>
      <c r="AO15" s="337" t="s">
        <v>7286</v>
      </c>
    </row>
    <row r="16" spans="1:41" ht="30.75" hidden="1" customHeight="1" x14ac:dyDescent="0.35">
      <c r="A16" s="378">
        <v>12</v>
      </c>
      <c r="B16" s="418" t="s">
        <v>1506</v>
      </c>
      <c r="C16" s="419" t="s">
        <v>2650</v>
      </c>
      <c r="D16" s="420" t="s">
        <v>335</v>
      </c>
      <c r="E16" s="421">
        <v>3</v>
      </c>
      <c r="F16" s="371"/>
      <c r="G16" s="325"/>
      <c r="H16" s="371"/>
      <c r="I16" s="325">
        <v>7</v>
      </c>
      <c r="J16" s="325"/>
      <c r="K16" s="325">
        <v>7</v>
      </c>
      <c r="L16" s="372">
        <v>1</v>
      </c>
      <c r="M16" s="373" t="s">
        <v>5527</v>
      </c>
      <c r="N16" s="422">
        <v>50</v>
      </c>
      <c r="O16" s="422">
        <v>200</v>
      </c>
      <c r="P16" s="422">
        <v>250</v>
      </c>
      <c r="Q16" s="398"/>
      <c r="R16" s="398"/>
      <c r="S16" s="398"/>
      <c r="T16" s="398"/>
      <c r="U16" s="381"/>
      <c r="V16" s="381" t="s">
        <v>2166</v>
      </c>
      <c r="W16" s="381" t="s">
        <v>2166</v>
      </c>
      <c r="X16" s="381">
        <v>2</v>
      </c>
      <c r="Y16" s="326" t="s">
        <v>2166</v>
      </c>
      <c r="Z16" s="328" t="s">
        <v>2166</v>
      </c>
      <c r="AA16" s="373"/>
      <c r="AB16" s="326" t="s">
        <v>6126</v>
      </c>
      <c r="AC16" s="326" t="s">
        <v>2166</v>
      </c>
      <c r="AD16" s="368">
        <v>42844</v>
      </c>
      <c r="AE16" s="400" t="s">
        <v>6618</v>
      </c>
      <c r="AF16" s="326" t="s">
        <v>5888</v>
      </c>
      <c r="AG16" s="368">
        <v>43117</v>
      </c>
      <c r="AH16" s="368">
        <v>43190</v>
      </c>
      <c r="AI16" s="373" t="s">
        <v>6865</v>
      </c>
      <c r="AJ16" s="326"/>
      <c r="AK16" s="328"/>
      <c r="AL16" s="415" t="s">
        <v>7276</v>
      </c>
      <c r="AM16" s="415" t="s">
        <v>7276</v>
      </c>
      <c r="AN16" s="335"/>
      <c r="AO16" s="337" t="s">
        <v>7286</v>
      </c>
    </row>
    <row r="17" spans="1:41" ht="30.75" customHeight="1" x14ac:dyDescent="0.35">
      <c r="A17" s="378">
        <v>13</v>
      </c>
      <c r="B17" s="374" t="s">
        <v>1506</v>
      </c>
      <c r="C17" s="332" t="s">
        <v>2651</v>
      </c>
      <c r="D17" s="371" t="s">
        <v>333</v>
      </c>
      <c r="E17" s="325">
        <v>4</v>
      </c>
      <c r="F17" s="371"/>
      <c r="G17" s="325"/>
      <c r="H17" s="371"/>
      <c r="I17" s="325">
        <v>7</v>
      </c>
      <c r="J17" s="325"/>
      <c r="K17" s="325">
        <v>7</v>
      </c>
      <c r="L17" s="372">
        <v>1</v>
      </c>
      <c r="M17" s="373" t="s">
        <v>5431</v>
      </c>
      <c r="N17" s="398">
        <v>50</v>
      </c>
      <c r="O17" s="398">
        <v>300</v>
      </c>
      <c r="P17" s="398">
        <v>350</v>
      </c>
      <c r="Q17" s="398"/>
      <c r="R17" s="398"/>
      <c r="S17" s="398"/>
      <c r="T17" s="398"/>
      <c r="U17" s="381"/>
      <c r="V17" s="381" t="s">
        <v>2166</v>
      </c>
      <c r="W17" s="381" t="s">
        <v>2166</v>
      </c>
      <c r="X17" s="381">
        <v>2</v>
      </c>
      <c r="Y17" s="326" t="s">
        <v>2166</v>
      </c>
      <c r="Z17" s="328" t="s">
        <v>2166</v>
      </c>
      <c r="AA17" s="373"/>
      <c r="AB17" s="326" t="s">
        <v>6127</v>
      </c>
      <c r="AC17" s="326" t="s">
        <v>2166</v>
      </c>
      <c r="AD17" s="368">
        <v>42844</v>
      </c>
      <c r="AE17" s="400" t="s">
        <v>6618</v>
      </c>
      <c r="AF17" s="326" t="s">
        <v>5888</v>
      </c>
      <c r="AG17" s="368">
        <v>43117</v>
      </c>
      <c r="AH17" s="368">
        <v>43190</v>
      </c>
      <c r="AI17" s="373" t="s">
        <v>6865</v>
      </c>
      <c r="AJ17" s="326"/>
      <c r="AK17" s="415" t="s">
        <v>7279</v>
      </c>
      <c r="AL17" s="415" t="s">
        <v>7276</v>
      </c>
      <c r="AM17" s="415" t="s">
        <v>7276</v>
      </c>
      <c r="AN17" s="335"/>
      <c r="AO17" s="337" t="s">
        <v>7286</v>
      </c>
    </row>
    <row r="18" spans="1:41" ht="30.75" customHeight="1" x14ac:dyDescent="0.35">
      <c r="A18" s="378">
        <v>14</v>
      </c>
      <c r="B18" s="333" t="s">
        <v>353</v>
      </c>
      <c r="C18" s="332" t="s">
        <v>2431</v>
      </c>
      <c r="D18" s="371" t="s">
        <v>4543</v>
      </c>
      <c r="E18" s="325">
        <v>3</v>
      </c>
      <c r="F18" s="371"/>
      <c r="G18" s="325"/>
      <c r="H18" s="371"/>
      <c r="I18" s="325">
        <v>3</v>
      </c>
      <c r="J18" s="325"/>
      <c r="K18" s="325">
        <v>3</v>
      </c>
      <c r="L18" s="372">
        <v>1</v>
      </c>
      <c r="M18" s="373" t="s">
        <v>5431</v>
      </c>
      <c r="N18" s="367">
        <v>140</v>
      </c>
      <c r="O18" s="367">
        <v>260</v>
      </c>
      <c r="P18" s="367">
        <v>400</v>
      </c>
      <c r="Q18" s="398"/>
      <c r="R18" s="398"/>
      <c r="S18" s="398"/>
      <c r="T18" s="398"/>
      <c r="U18" s="381"/>
      <c r="V18" s="381" t="s">
        <v>2166</v>
      </c>
      <c r="W18" s="381" t="s">
        <v>2166</v>
      </c>
      <c r="X18" s="381">
        <v>1</v>
      </c>
      <c r="Y18" s="326" t="s">
        <v>2166</v>
      </c>
      <c r="Z18" s="328" t="s">
        <v>2166</v>
      </c>
      <c r="AA18" s="373"/>
      <c r="AB18" s="326"/>
      <c r="AC18" s="326" t="s">
        <v>2166</v>
      </c>
      <c r="AD18" s="368"/>
      <c r="AE18" s="400" t="s">
        <v>6319</v>
      </c>
      <c r="AF18" s="326"/>
      <c r="AG18" s="368"/>
      <c r="AH18" s="368"/>
      <c r="AI18" s="400"/>
      <c r="AJ18" s="326"/>
      <c r="AK18" s="328" t="s">
        <v>7277</v>
      </c>
      <c r="AL18" s="328" t="s">
        <v>7276</v>
      </c>
      <c r="AM18" s="328" t="s">
        <v>7276</v>
      </c>
      <c r="AN18" s="335"/>
    </row>
    <row r="19" spans="1:41" ht="30.75" customHeight="1" x14ac:dyDescent="0.35">
      <c r="A19" s="378">
        <v>15</v>
      </c>
      <c r="B19" s="333" t="s">
        <v>353</v>
      </c>
      <c r="C19" s="332" t="s">
        <v>2436</v>
      </c>
      <c r="D19" s="371" t="s">
        <v>4551</v>
      </c>
      <c r="E19" s="325">
        <v>4</v>
      </c>
      <c r="F19" s="371"/>
      <c r="G19" s="325"/>
      <c r="H19" s="371"/>
      <c r="I19" s="325">
        <v>3</v>
      </c>
      <c r="J19" s="325"/>
      <c r="K19" s="325">
        <v>3</v>
      </c>
      <c r="L19" s="372">
        <v>1</v>
      </c>
      <c r="M19" s="373" t="s">
        <v>5431</v>
      </c>
      <c r="N19" s="367">
        <v>100</v>
      </c>
      <c r="O19" s="367">
        <v>300</v>
      </c>
      <c r="P19" s="367">
        <v>400</v>
      </c>
      <c r="Q19" s="398"/>
      <c r="R19" s="398"/>
      <c r="S19" s="398"/>
      <c r="T19" s="398"/>
      <c r="U19" s="381"/>
      <c r="V19" s="381" t="s">
        <v>2166</v>
      </c>
      <c r="W19" s="381" t="s">
        <v>2166</v>
      </c>
      <c r="X19" s="381">
        <v>1</v>
      </c>
      <c r="Y19" s="326" t="s">
        <v>2166</v>
      </c>
      <c r="Z19" s="328" t="s">
        <v>2166</v>
      </c>
      <c r="AA19" s="373"/>
      <c r="AB19" s="326"/>
      <c r="AC19" s="326" t="s">
        <v>2166</v>
      </c>
      <c r="AD19" s="368"/>
      <c r="AE19" s="400" t="s">
        <v>6319</v>
      </c>
      <c r="AF19" s="326"/>
      <c r="AG19" s="368"/>
      <c r="AH19" s="368"/>
      <c r="AI19" s="373"/>
      <c r="AJ19" s="326"/>
      <c r="AK19" s="328" t="s">
        <v>7277</v>
      </c>
      <c r="AL19" s="328" t="s">
        <v>7276</v>
      </c>
      <c r="AM19" s="328" t="s">
        <v>7276</v>
      </c>
      <c r="AN19" s="335"/>
    </row>
    <row r="20" spans="1:41" ht="30.75" hidden="1" customHeight="1" x14ac:dyDescent="0.35">
      <c r="A20" s="378">
        <v>16</v>
      </c>
      <c r="B20" s="333" t="s">
        <v>353</v>
      </c>
      <c r="C20" s="332" t="s">
        <v>2438</v>
      </c>
      <c r="D20" s="371" t="s">
        <v>4555</v>
      </c>
      <c r="E20" s="325">
        <v>3</v>
      </c>
      <c r="F20" s="371"/>
      <c r="G20" s="325"/>
      <c r="H20" s="371"/>
      <c r="I20" s="325">
        <v>5</v>
      </c>
      <c r="J20" s="325"/>
      <c r="K20" s="325">
        <v>5</v>
      </c>
      <c r="L20" s="372">
        <v>1</v>
      </c>
      <c r="M20" s="373" t="s">
        <v>5431</v>
      </c>
      <c r="N20" s="398">
        <v>140</v>
      </c>
      <c r="O20" s="398">
        <v>360</v>
      </c>
      <c r="P20" s="398">
        <v>500</v>
      </c>
      <c r="Q20" s="398"/>
      <c r="R20" s="398"/>
      <c r="S20" s="398"/>
      <c r="T20" s="398"/>
      <c r="U20" s="381"/>
      <c r="V20" s="381" t="s">
        <v>2166</v>
      </c>
      <c r="W20" s="381" t="s">
        <v>2166</v>
      </c>
      <c r="X20" s="381">
        <v>1</v>
      </c>
      <c r="Y20" s="326" t="s">
        <v>2166</v>
      </c>
      <c r="Z20" s="328" t="s">
        <v>2166</v>
      </c>
      <c r="AA20" s="373"/>
      <c r="AB20" s="326"/>
      <c r="AC20" s="326" t="s">
        <v>2166</v>
      </c>
      <c r="AD20" s="368"/>
      <c r="AE20" s="400" t="s">
        <v>6327</v>
      </c>
      <c r="AF20" s="326"/>
      <c r="AG20" s="368"/>
      <c r="AH20" s="368"/>
      <c r="AI20" s="373"/>
      <c r="AJ20" s="326"/>
      <c r="AK20" s="328"/>
      <c r="AL20" s="328" t="s">
        <v>7276</v>
      </c>
      <c r="AM20" s="328" t="s">
        <v>7276</v>
      </c>
      <c r="AN20" s="335"/>
    </row>
    <row r="21" spans="1:41" ht="30.75" customHeight="1" x14ac:dyDescent="0.35">
      <c r="A21" s="378">
        <v>17</v>
      </c>
      <c r="B21" s="333" t="s">
        <v>353</v>
      </c>
      <c r="C21" s="332" t="s">
        <v>2437</v>
      </c>
      <c r="D21" s="371" t="s">
        <v>4556</v>
      </c>
      <c r="E21" s="325">
        <v>3</v>
      </c>
      <c r="F21" s="371"/>
      <c r="G21" s="325"/>
      <c r="H21" s="371"/>
      <c r="I21" s="325">
        <v>3</v>
      </c>
      <c r="J21" s="325"/>
      <c r="K21" s="325">
        <v>3</v>
      </c>
      <c r="L21" s="372">
        <v>1</v>
      </c>
      <c r="M21" s="373" t="s">
        <v>5431</v>
      </c>
      <c r="N21" s="367">
        <v>150</v>
      </c>
      <c r="O21" s="367">
        <v>350</v>
      </c>
      <c r="P21" s="367">
        <v>500</v>
      </c>
      <c r="Q21" s="398"/>
      <c r="R21" s="398"/>
      <c r="S21" s="398"/>
      <c r="T21" s="398"/>
      <c r="U21" s="381"/>
      <c r="V21" s="381" t="s">
        <v>2166</v>
      </c>
      <c r="W21" s="381" t="s">
        <v>2166</v>
      </c>
      <c r="X21" s="381">
        <v>1</v>
      </c>
      <c r="Y21" s="326" t="s">
        <v>2166</v>
      </c>
      <c r="Z21" s="328" t="s">
        <v>2166</v>
      </c>
      <c r="AA21" s="373"/>
      <c r="AB21" s="326"/>
      <c r="AC21" s="326" t="s">
        <v>2166</v>
      </c>
      <c r="AD21" s="368"/>
      <c r="AE21" s="400" t="s">
        <v>6326</v>
      </c>
      <c r="AF21" s="326"/>
      <c r="AG21" s="368"/>
      <c r="AH21" s="368"/>
      <c r="AI21" s="373"/>
      <c r="AJ21" s="326"/>
      <c r="AK21" s="328" t="s">
        <v>7277</v>
      </c>
      <c r="AL21" s="328" t="s">
        <v>7276</v>
      </c>
      <c r="AM21" s="328" t="s">
        <v>7276</v>
      </c>
      <c r="AN21" s="335"/>
    </row>
    <row r="22" spans="1:41" ht="30.75" customHeight="1" x14ac:dyDescent="0.35">
      <c r="A22" s="378">
        <v>18</v>
      </c>
      <c r="B22" s="333" t="s">
        <v>353</v>
      </c>
      <c r="C22" s="332" t="s">
        <v>4564</v>
      </c>
      <c r="D22" s="371" t="s">
        <v>4565</v>
      </c>
      <c r="E22" s="325">
        <v>3</v>
      </c>
      <c r="F22" s="371"/>
      <c r="G22" s="325"/>
      <c r="H22" s="371"/>
      <c r="I22" s="325">
        <v>4</v>
      </c>
      <c r="J22" s="325"/>
      <c r="K22" s="325">
        <v>4</v>
      </c>
      <c r="L22" s="372">
        <v>1</v>
      </c>
      <c r="M22" s="373" t="s">
        <v>5431</v>
      </c>
      <c r="N22" s="367">
        <v>150</v>
      </c>
      <c r="O22" s="367">
        <v>350</v>
      </c>
      <c r="P22" s="367">
        <v>500</v>
      </c>
      <c r="Q22" s="398"/>
      <c r="R22" s="398"/>
      <c r="S22" s="398"/>
      <c r="T22" s="398"/>
      <c r="U22" s="381"/>
      <c r="V22" s="381" t="s">
        <v>2166</v>
      </c>
      <c r="W22" s="381" t="s">
        <v>2166</v>
      </c>
      <c r="X22" s="381">
        <v>1</v>
      </c>
      <c r="Y22" s="326" t="s">
        <v>2166</v>
      </c>
      <c r="Z22" s="328" t="s">
        <v>2166</v>
      </c>
      <c r="AA22" s="373"/>
      <c r="AB22" s="326"/>
      <c r="AC22" s="326" t="s">
        <v>2166</v>
      </c>
      <c r="AD22" s="368"/>
      <c r="AE22" s="400" t="s">
        <v>6326</v>
      </c>
      <c r="AF22" s="326"/>
      <c r="AG22" s="368"/>
      <c r="AH22" s="368"/>
      <c r="AI22" s="373"/>
      <c r="AJ22" s="326"/>
      <c r="AK22" s="328" t="s">
        <v>7277</v>
      </c>
      <c r="AL22" s="328" t="s">
        <v>7276</v>
      </c>
      <c r="AM22" s="328" t="s">
        <v>7276</v>
      </c>
      <c r="AN22" s="335"/>
    </row>
    <row r="23" spans="1:41" ht="30.75" hidden="1" customHeight="1" x14ac:dyDescent="0.35">
      <c r="A23" s="378">
        <v>19</v>
      </c>
      <c r="B23" s="333" t="s">
        <v>362</v>
      </c>
      <c r="C23" s="332" t="s">
        <v>2167</v>
      </c>
      <c r="D23" s="371" t="s">
        <v>3726</v>
      </c>
      <c r="E23" s="325">
        <v>4</v>
      </c>
      <c r="F23" s="371"/>
      <c r="G23" s="325"/>
      <c r="H23" s="371"/>
      <c r="I23" s="325">
        <v>8</v>
      </c>
      <c r="J23" s="325"/>
      <c r="K23" s="325">
        <v>8</v>
      </c>
      <c r="L23" s="372">
        <v>1</v>
      </c>
      <c r="M23" s="373" t="s">
        <v>5499</v>
      </c>
      <c r="N23" s="398">
        <v>80</v>
      </c>
      <c r="O23" s="398">
        <v>320</v>
      </c>
      <c r="P23" s="398">
        <v>400</v>
      </c>
      <c r="Q23" s="398"/>
      <c r="R23" s="398"/>
      <c r="S23" s="398"/>
      <c r="T23" s="398"/>
      <c r="U23" s="381"/>
      <c r="V23" s="381" t="s">
        <v>2166</v>
      </c>
      <c r="W23" s="381" t="s">
        <v>2166</v>
      </c>
      <c r="X23" s="381">
        <v>1</v>
      </c>
      <c r="Y23" s="326" t="s">
        <v>2166</v>
      </c>
      <c r="Z23" s="328" t="s">
        <v>2166</v>
      </c>
      <c r="AA23" s="373"/>
      <c r="AB23" s="326"/>
      <c r="AC23" s="326" t="s">
        <v>2166</v>
      </c>
      <c r="AD23" s="368"/>
      <c r="AE23" s="400" t="s">
        <v>6319</v>
      </c>
      <c r="AF23" s="326"/>
      <c r="AG23" s="368"/>
      <c r="AH23" s="368"/>
      <c r="AI23" s="373"/>
      <c r="AJ23" s="326"/>
      <c r="AK23" s="328"/>
      <c r="AL23" s="328" t="s">
        <v>7276</v>
      </c>
      <c r="AM23" s="328" t="s">
        <v>7276</v>
      </c>
      <c r="AN23" s="335"/>
    </row>
    <row r="24" spans="1:41" ht="30.75" customHeight="1" x14ac:dyDescent="0.35">
      <c r="A24" s="378">
        <v>20</v>
      </c>
      <c r="B24" s="333" t="s">
        <v>362</v>
      </c>
      <c r="C24" s="332" t="s">
        <v>2172</v>
      </c>
      <c r="D24" s="371" t="s">
        <v>4599</v>
      </c>
      <c r="E24" s="325">
        <v>4</v>
      </c>
      <c r="F24" s="371"/>
      <c r="G24" s="325"/>
      <c r="H24" s="371"/>
      <c r="I24" s="325">
        <v>6</v>
      </c>
      <c r="J24" s="325"/>
      <c r="K24" s="325">
        <v>6</v>
      </c>
      <c r="L24" s="372">
        <v>1</v>
      </c>
      <c r="M24" s="373" t="s">
        <v>5499</v>
      </c>
      <c r="N24" s="367">
        <v>80</v>
      </c>
      <c r="O24" s="367">
        <v>320</v>
      </c>
      <c r="P24" s="367">
        <v>400</v>
      </c>
      <c r="Q24" s="398"/>
      <c r="R24" s="398"/>
      <c r="S24" s="398"/>
      <c r="T24" s="398"/>
      <c r="U24" s="381"/>
      <c r="V24" s="381" t="s">
        <v>2166</v>
      </c>
      <c r="W24" s="381" t="s">
        <v>2166</v>
      </c>
      <c r="X24" s="381">
        <v>1</v>
      </c>
      <c r="Y24" s="326" t="s">
        <v>2166</v>
      </c>
      <c r="Z24" s="328" t="s">
        <v>2166</v>
      </c>
      <c r="AA24" s="373"/>
      <c r="AB24" s="326" t="s">
        <v>6131</v>
      </c>
      <c r="AC24" s="326" t="s">
        <v>2166</v>
      </c>
      <c r="AD24" s="368"/>
      <c r="AE24" s="400" t="s">
        <v>6319</v>
      </c>
      <c r="AF24" s="326"/>
      <c r="AG24" s="368"/>
      <c r="AH24" s="368"/>
      <c r="AI24" s="373"/>
      <c r="AJ24" s="326"/>
      <c r="AK24" s="328" t="s">
        <v>7277</v>
      </c>
      <c r="AL24" s="328" t="s">
        <v>7276</v>
      </c>
      <c r="AM24" s="328"/>
      <c r="AN24" s="335"/>
    </row>
    <row r="25" spans="1:41" ht="30.75" customHeight="1" x14ac:dyDescent="0.35">
      <c r="A25" s="378">
        <v>21</v>
      </c>
      <c r="B25" s="333" t="s">
        <v>362</v>
      </c>
      <c r="C25" s="332" t="s">
        <v>2176</v>
      </c>
      <c r="D25" s="371" t="s">
        <v>4605</v>
      </c>
      <c r="E25" s="325">
        <v>3</v>
      </c>
      <c r="F25" s="371"/>
      <c r="G25" s="325"/>
      <c r="H25" s="371"/>
      <c r="I25" s="325">
        <v>7</v>
      </c>
      <c r="J25" s="325"/>
      <c r="K25" s="325">
        <v>7</v>
      </c>
      <c r="L25" s="372">
        <v>1</v>
      </c>
      <c r="M25" s="373" t="s">
        <v>5431</v>
      </c>
      <c r="N25" s="367">
        <v>110</v>
      </c>
      <c r="O25" s="367">
        <v>290</v>
      </c>
      <c r="P25" s="367">
        <v>400</v>
      </c>
      <c r="Q25" s="398"/>
      <c r="R25" s="398"/>
      <c r="S25" s="398"/>
      <c r="T25" s="398"/>
      <c r="U25" s="381"/>
      <c r="V25" s="381" t="s">
        <v>2166</v>
      </c>
      <c r="W25" s="381" t="s">
        <v>2166</v>
      </c>
      <c r="X25" s="381">
        <v>1</v>
      </c>
      <c r="Y25" s="326" t="s">
        <v>2166</v>
      </c>
      <c r="Z25" s="328" t="s">
        <v>2166</v>
      </c>
      <c r="AA25" s="373"/>
      <c r="AB25" s="326"/>
      <c r="AC25" s="326" t="s">
        <v>2166</v>
      </c>
      <c r="AD25" s="368"/>
      <c r="AE25" s="400" t="s">
        <v>6319</v>
      </c>
      <c r="AF25" s="326"/>
      <c r="AG25" s="368"/>
      <c r="AH25" s="368"/>
      <c r="AI25" s="373"/>
      <c r="AJ25" s="326"/>
      <c r="AK25" s="328" t="s">
        <v>7277</v>
      </c>
      <c r="AL25" s="328" t="s">
        <v>7276</v>
      </c>
      <c r="AM25" s="328" t="s">
        <v>7276</v>
      </c>
      <c r="AN25" s="335"/>
    </row>
    <row r="26" spans="1:41" ht="30.75" hidden="1" customHeight="1" x14ac:dyDescent="0.35">
      <c r="A26" s="378">
        <v>22</v>
      </c>
      <c r="B26" s="333" t="s">
        <v>362</v>
      </c>
      <c r="C26" s="332" t="s">
        <v>4506</v>
      </c>
      <c r="D26" s="371" t="s">
        <v>3969</v>
      </c>
      <c r="E26" s="325">
        <v>3</v>
      </c>
      <c r="F26" s="371"/>
      <c r="G26" s="325"/>
      <c r="H26" s="371"/>
      <c r="I26" s="325">
        <v>7</v>
      </c>
      <c r="J26" s="325"/>
      <c r="K26" s="325">
        <v>7</v>
      </c>
      <c r="L26" s="372">
        <v>1</v>
      </c>
      <c r="M26" s="388" t="s">
        <v>5499</v>
      </c>
      <c r="N26" s="398">
        <v>80</v>
      </c>
      <c r="O26" s="398">
        <v>320</v>
      </c>
      <c r="P26" s="398">
        <v>400</v>
      </c>
      <c r="Q26" s="398"/>
      <c r="R26" s="398"/>
      <c r="S26" s="398"/>
      <c r="T26" s="398"/>
      <c r="U26" s="381"/>
      <c r="V26" s="381" t="s">
        <v>2166</v>
      </c>
      <c r="W26" s="381" t="s">
        <v>2166</v>
      </c>
      <c r="X26" s="381">
        <v>1</v>
      </c>
      <c r="Y26" s="326" t="s">
        <v>2166</v>
      </c>
      <c r="Z26" s="328" t="s">
        <v>2166</v>
      </c>
      <c r="AA26" s="373"/>
      <c r="AB26" s="326"/>
      <c r="AC26" s="326" t="s">
        <v>2166</v>
      </c>
      <c r="AD26" s="368"/>
      <c r="AE26" s="400" t="s">
        <v>6318</v>
      </c>
      <c r="AF26" s="326"/>
      <c r="AG26" s="368"/>
      <c r="AH26" s="368"/>
      <c r="AI26" s="373"/>
      <c r="AJ26" s="326"/>
      <c r="AK26" s="328"/>
      <c r="AL26" s="328" t="s">
        <v>7276</v>
      </c>
      <c r="AM26" s="328"/>
      <c r="AN26" s="335"/>
    </row>
    <row r="27" spans="1:41" ht="30.75" hidden="1" customHeight="1" x14ac:dyDescent="0.35">
      <c r="A27" s="378">
        <v>23</v>
      </c>
      <c r="B27" s="333" t="s">
        <v>5712</v>
      </c>
      <c r="C27" s="332" t="s">
        <v>402</v>
      </c>
      <c r="D27" s="371" t="s">
        <v>399</v>
      </c>
      <c r="E27" s="325">
        <v>4</v>
      </c>
      <c r="F27" s="371"/>
      <c r="G27" s="325"/>
      <c r="H27" s="371"/>
      <c r="I27" s="325">
        <v>5</v>
      </c>
      <c r="J27" s="325"/>
      <c r="K27" s="325">
        <v>5</v>
      </c>
      <c r="L27" s="372">
        <v>1</v>
      </c>
      <c r="M27" s="373" t="s">
        <v>6476</v>
      </c>
      <c r="N27" s="398">
        <v>180</v>
      </c>
      <c r="O27" s="398">
        <v>180</v>
      </c>
      <c r="P27" s="398">
        <v>360</v>
      </c>
      <c r="Q27" s="398"/>
      <c r="R27" s="398"/>
      <c r="S27" s="398"/>
      <c r="T27" s="398"/>
      <c r="U27" s="381"/>
      <c r="V27" s="381" t="s">
        <v>2166</v>
      </c>
      <c r="W27" s="381" t="s">
        <v>2166</v>
      </c>
      <c r="X27" s="381">
        <v>1</v>
      </c>
      <c r="Y27" s="326" t="s">
        <v>2166</v>
      </c>
      <c r="Z27" s="328" t="s">
        <v>6864</v>
      </c>
      <c r="AA27" s="373"/>
      <c r="AB27" s="326"/>
      <c r="AC27" s="326" t="s">
        <v>2166</v>
      </c>
      <c r="AD27" s="368"/>
      <c r="AE27" s="400" t="s">
        <v>6326</v>
      </c>
      <c r="AF27" s="326"/>
      <c r="AG27" s="368"/>
      <c r="AH27" s="368"/>
      <c r="AI27" s="373"/>
      <c r="AJ27" s="326"/>
      <c r="AK27" s="328"/>
      <c r="AL27" s="328" t="s">
        <v>7276</v>
      </c>
      <c r="AM27" s="328" t="s">
        <v>7276</v>
      </c>
      <c r="AN27" s="335"/>
    </row>
    <row r="28" spans="1:41" ht="30.75" customHeight="1" x14ac:dyDescent="0.35">
      <c r="A28" s="378">
        <v>24</v>
      </c>
      <c r="B28" s="333" t="s">
        <v>557</v>
      </c>
      <c r="C28" s="411" t="s">
        <v>4120</v>
      </c>
      <c r="D28" s="371" t="s">
        <v>633</v>
      </c>
      <c r="E28" s="325">
        <v>4</v>
      </c>
      <c r="F28" s="371"/>
      <c r="G28" s="325"/>
      <c r="H28" s="371"/>
      <c r="I28" s="325">
        <v>4</v>
      </c>
      <c r="J28" s="325"/>
      <c r="K28" s="325">
        <v>4</v>
      </c>
      <c r="L28" s="372">
        <v>1</v>
      </c>
      <c r="M28" s="388" t="s">
        <v>5377</v>
      </c>
      <c r="N28" s="367">
        <v>72</v>
      </c>
      <c r="O28" s="367">
        <v>288</v>
      </c>
      <c r="P28" s="367">
        <v>360</v>
      </c>
      <c r="Q28" s="398"/>
      <c r="R28" s="398"/>
      <c r="S28" s="398"/>
      <c r="T28" s="398"/>
      <c r="U28" s="381"/>
      <c r="V28" s="381" t="s">
        <v>2166</v>
      </c>
      <c r="W28" s="381" t="s">
        <v>2166</v>
      </c>
      <c r="X28" s="381">
        <v>1</v>
      </c>
      <c r="Y28" s="326" t="s">
        <v>2166</v>
      </c>
      <c r="Z28" s="328" t="s">
        <v>2166</v>
      </c>
      <c r="AA28" s="373"/>
      <c r="AB28" s="326"/>
      <c r="AC28" s="326" t="s">
        <v>2166</v>
      </c>
      <c r="AD28" s="368"/>
      <c r="AE28" s="400" t="s">
        <v>6324</v>
      </c>
      <c r="AF28" s="326"/>
      <c r="AG28" s="368"/>
      <c r="AH28" s="368"/>
      <c r="AI28" s="373"/>
      <c r="AJ28" s="326"/>
      <c r="AK28" s="328" t="s">
        <v>7278</v>
      </c>
      <c r="AL28" s="328" t="s">
        <v>7276</v>
      </c>
      <c r="AM28" s="328"/>
      <c r="AN28" s="335"/>
    </row>
    <row r="29" spans="1:41" ht="30.75" customHeight="1" x14ac:dyDescent="0.35">
      <c r="A29" s="378">
        <v>25</v>
      </c>
      <c r="B29" s="333" t="s">
        <v>557</v>
      </c>
      <c r="C29" s="332" t="s">
        <v>4173</v>
      </c>
      <c r="D29" s="371" t="s">
        <v>3282</v>
      </c>
      <c r="E29" s="325">
        <v>3</v>
      </c>
      <c r="F29" s="371"/>
      <c r="G29" s="325"/>
      <c r="H29" s="371"/>
      <c r="I29" s="325">
        <v>7</v>
      </c>
      <c r="J29" s="325"/>
      <c r="K29" s="325">
        <v>7</v>
      </c>
      <c r="L29" s="372">
        <v>1</v>
      </c>
      <c r="M29" s="373" t="s">
        <v>5431</v>
      </c>
      <c r="N29" s="367">
        <v>24</v>
      </c>
      <c r="O29" s="367">
        <v>126</v>
      </c>
      <c r="P29" s="367">
        <v>150</v>
      </c>
      <c r="Q29" s="398"/>
      <c r="R29" s="398"/>
      <c r="S29" s="398"/>
      <c r="T29" s="398"/>
      <c r="U29" s="381"/>
      <c r="V29" s="381" t="s">
        <v>2166</v>
      </c>
      <c r="W29" s="381" t="s">
        <v>2166</v>
      </c>
      <c r="X29" s="381">
        <v>1</v>
      </c>
      <c r="Y29" s="326" t="s">
        <v>2166</v>
      </c>
      <c r="Z29" s="328" t="s">
        <v>2166</v>
      </c>
      <c r="AA29" s="373"/>
      <c r="AB29" s="326" t="s">
        <v>6138</v>
      </c>
      <c r="AC29" s="326" t="s">
        <v>2166</v>
      </c>
      <c r="AD29" s="368"/>
      <c r="AE29" s="400" t="s">
        <v>6324</v>
      </c>
      <c r="AF29" s="326"/>
      <c r="AG29" s="368"/>
      <c r="AH29" s="368"/>
      <c r="AI29" s="373"/>
      <c r="AJ29" s="326"/>
      <c r="AK29" s="328" t="s">
        <v>7277</v>
      </c>
      <c r="AL29" s="328" t="s">
        <v>7276</v>
      </c>
      <c r="AM29" s="328"/>
      <c r="AN29" s="335"/>
    </row>
    <row r="30" spans="1:41" ht="30.75" hidden="1" customHeight="1" x14ac:dyDescent="0.35">
      <c r="A30" s="378">
        <v>26</v>
      </c>
      <c r="B30" s="333" t="s">
        <v>5571</v>
      </c>
      <c r="C30" s="332" t="s">
        <v>2825</v>
      </c>
      <c r="D30" s="371" t="s">
        <v>3492</v>
      </c>
      <c r="E30" s="325">
        <v>3</v>
      </c>
      <c r="F30" s="371"/>
      <c r="G30" s="325"/>
      <c r="H30" s="371"/>
      <c r="I30" s="325">
        <v>6</v>
      </c>
      <c r="J30" s="325"/>
      <c r="K30" s="325">
        <v>6</v>
      </c>
      <c r="L30" s="372">
        <v>1</v>
      </c>
      <c r="M30" s="373" t="s">
        <v>7252</v>
      </c>
      <c r="N30" s="367">
        <v>110</v>
      </c>
      <c r="O30" s="367">
        <v>190</v>
      </c>
      <c r="P30" s="367">
        <v>300</v>
      </c>
      <c r="Q30" s="398"/>
      <c r="R30" s="398"/>
      <c r="S30" s="398"/>
      <c r="T30" s="398"/>
      <c r="U30" s="381"/>
      <c r="V30" s="381" t="s">
        <v>2166</v>
      </c>
      <c r="W30" s="381" t="s">
        <v>2166</v>
      </c>
      <c r="X30" s="381">
        <v>2</v>
      </c>
      <c r="Y30" s="326" t="s">
        <v>2166</v>
      </c>
      <c r="Z30" s="328" t="s">
        <v>2166</v>
      </c>
      <c r="AA30" s="373"/>
      <c r="AB30" s="326"/>
      <c r="AC30" s="326" t="s">
        <v>2166</v>
      </c>
      <c r="AD30" s="368"/>
      <c r="AE30" s="400" t="s">
        <v>7017</v>
      </c>
      <c r="AF30" s="326"/>
      <c r="AG30" s="368"/>
      <c r="AH30" s="368"/>
      <c r="AI30" s="373"/>
      <c r="AJ30" s="328"/>
      <c r="AK30" s="328"/>
      <c r="AL30" s="328" t="s">
        <v>7276</v>
      </c>
      <c r="AM30" s="328" t="s">
        <v>7276</v>
      </c>
      <c r="AN30" s="335"/>
    </row>
    <row r="31" spans="1:41" ht="30.75" hidden="1" customHeight="1" x14ac:dyDescent="0.35">
      <c r="A31" s="378">
        <v>27</v>
      </c>
      <c r="B31" s="333" t="s">
        <v>642</v>
      </c>
      <c r="C31" s="332" t="s">
        <v>644</v>
      </c>
      <c r="D31" s="371" t="s">
        <v>4188</v>
      </c>
      <c r="E31" s="325">
        <v>4</v>
      </c>
      <c r="F31" s="371"/>
      <c r="G31" s="325"/>
      <c r="H31" s="371"/>
      <c r="I31" s="325">
        <v>8</v>
      </c>
      <c r="J31" s="325"/>
      <c r="K31" s="325">
        <v>8</v>
      </c>
      <c r="L31" s="372">
        <v>1</v>
      </c>
      <c r="M31" s="373" t="s">
        <v>5387</v>
      </c>
      <c r="N31" s="398">
        <v>135</v>
      </c>
      <c r="O31" s="398">
        <v>225</v>
      </c>
      <c r="P31" s="398">
        <v>360</v>
      </c>
      <c r="Q31" s="398"/>
      <c r="R31" s="398"/>
      <c r="S31" s="398"/>
      <c r="T31" s="398"/>
      <c r="U31" s="381"/>
      <c r="V31" s="381" t="s">
        <v>2166</v>
      </c>
      <c r="W31" s="381" t="s">
        <v>2166</v>
      </c>
      <c r="X31" s="381">
        <v>2</v>
      </c>
      <c r="Y31" s="326" t="s">
        <v>2166</v>
      </c>
      <c r="Z31" s="328" t="s">
        <v>2166</v>
      </c>
      <c r="AA31" s="373"/>
      <c r="AB31" s="326"/>
      <c r="AC31" s="326" t="s">
        <v>2166</v>
      </c>
      <c r="AD31" s="368"/>
      <c r="AE31" s="400" t="s">
        <v>6319</v>
      </c>
      <c r="AF31" s="326"/>
      <c r="AG31" s="368"/>
      <c r="AH31" s="368"/>
      <c r="AI31" s="373"/>
      <c r="AJ31" s="328"/>
      <c r="AK31" s="328"/>
      <c r="AL31" s="328" t="s">
        <v>7276</v>
      </c>
      <c r="AM31" s="328" t="s">
        <v>7276</v>
      </c>
      <c r="AN31" s="335"/>
    </row>
    <row r="32" spans="1:41" ht="30.75" hidden="1" customHeight="1" x14ac:dyDescent="0.35">
      <c r="A32" s="378">
        <v>28</v>
      </c>
      <c r="B32" s="333" t="s">
        <v>642</v>
      </c>
      <c r="C32" s="332" t="s">
        <v>683</v>
      </c>
      <c r="D32" s="371" t="s">
        <v>4210</v>
      </c>
      <c r="E32" s="325">
        <v>3</v>
      </c>
      <c r="F32" s="371"/>
      <c r="G32" s="325"/>
      <c r="H32" s="371"/>
      <c r="I32" s="325">
        <v>12</v>
      </c>
      <c r="J32" s="325"/>
      <c r="K32" s="325">
        <v>12</v>
      </c>
      <c r="L32" s="372">
        <v>1</v>
      </c>
      <c r="M32" s="373" t="s">
        <v>5461</v>
      </c>
      <c r="N32" s="398">
        <v>110</v>
      </c>
      <c r="O32" s="398">
        <v>315</v>
      </c>
      <c r="P32" s="398">
        <v>425</v>
      </c>
      <c r="Q32" s="398"/>
      <c r="R32" s="398"/>
      <c r="S32" s="398"/>
      <c r="T32" s="398"/>
      <c r="U32" s="381"/>
      <c r="V32" s="381" t="s">
        <v>2166</v>
      </c>
      <c r="W32" s="381" t="s">
        <v>2166</v>
      </c>
      <c r="X32" s="381">
        <v>1</v>
      </c>
      <c r="Y32" s="326" t="s">
        <v>2166</v>
      </c>
      <c r="Z32" s="328" t="s">
        <v>2166</v>
      </c>
      <c r="AA32" s="373"/>
      <c r="AB32" s="326"/>
      <c r="AC32" s="326" t="s">
        <v>2166</v>
      </c>
      <c r="AD32" s="368"/>
      <c r="AE32" s="400" t="s">
        <v>6319</v>
      </c>
      <c r="AF32" s="326"/>
      <c r="AG32" s="368"/>
      <c r="AH32" s="368"/>
      <c r="AI32" s="373"/>
      <c r="AJ32" s="328"/>
      <c r="AK32" s="328"/>
      <c r="AL32" s="328" t="s">
        <v>7276</v>
      </c>
      <c r="AM32" s="328"/>
      <c r="AN32" s="335"/>
    </row>
    <row r="33" spans="1:40" ht="30.75" customHeight="1" x14ac:dyDescent="0.35">
      <c r="A33" s="378">
        <v>29</v>
      </c>
      <c r="B33" s="333" t="s">
        <v>2009</v>
      </c>
      <c r="C33" s="332" t="s">
        <v>2264</v>
      </c>
      <c r="D33" s="371" t="s">
        <v>2301</v>
      </c>
      <c r="E33" s="325">
        <v>3</v>
      </c>
      <c r="F33" s="371"/>
      <c r="G33" s="325"/>
      <c r="H33" s="371"/>
      <c r="I33" s="325">
        <v>5</v>
      </c>
      <c r="J33" s="325"/>
      <c r="K33" s="325">
        <v>5</v>
      </c>
      <c r="L33" s="372">
        <v>1</v>
      </c>
      <c r="M33" s="373" t="s">
        <v>5431</v>
      </c>
      <c r="N33" s="367">
        <v>80</v>
      </c>
      <c r="O33" s="367">
        <v>220</v>
      </c>
      <c r="P33" s="367">
        <v>300</v>
      </c>
      <c r="Q33" s="398"/>
      <c r="R33" s="398"/>
      <c r="S33" s="398"/>
      <c r="T33" s="398"/>
      <c r="U33" s="381"/>
      <c r="V33" s="381" t="s">
        <v>2166</v>
      </c>
      <c r="W33" s="381" t="s">
        <v>2166</v>
      </c>
      <c r="X33" s="381">
        <v>1</v>
      </c>
      <c r="Y33" s="326" t="s">
        <v>2166</v>
      </c>
      <c r="Z33" s="328" t="s">
        <v>2166</v>
      </c>
      <c r="AA33" s="373"/>
      <c r="AB33" s="326"/>
      <c r="AC33" s="326" t="s">
        <v>2166</v>
      </c>
      <c r="AD33" s="368"/>
      <c r="AE33" s="400" t="s">
        <v>6320</v>
      </c>
      <c r="AF33" s="326"/>
      <c r="AG33" s="368"/>
      <c r="AH33" s="368"/>
      <c r="AI33" s="373"/>
      <c r="AJ33" s="328"/>
      <c r="AK33" s="328" t="s">
        <v>7277</v>
      </c>
      <c r="AL33" s="328" t="s">
        <v>7276</v>
      </c>
      <c r="AM33" s="328"/>
      <c r="AN33" s="335"/>
    </row>
    <row r="34" spans="1:40" ht="30.75" customHeight="1" x14ac:dyDescent="0.35">
      <c r="A34" s="378">
        <v>30</v>
      </c>
      <c r="B34" s="333" t="s">
        <v>2009</v>
      </c>
      <c r="C34" s="411" t="s">
        <v>2263</v>
      </c>
      <c r="D34" s="371" t="s">
        <v>2300</v>
      </c>
      <c r="E34" s="325">
        <v>3</v>
      </c>
      <c r="F34" s="371"/>
      <c r="G34" s="325"/>
      <c r="H34" s="371"/>
      <c r="I34" s="325">
        <v>5</v>
      </c>
      <c r="J34" s="325"/>
      <c r="K34" s="325">
        <v>5</v>
      </c>
      <c r="L34" s="372">
        <v>1</v>
      </c>
      <c r="M34" s="373" t="s">
        <v>5431</v>
      </c>
      <c r="N34" s="367">
        <v>100</v>
      </c>
      <c r="O34" s="367">
        <v>230</v>
      </c>
      <c r="P34" s="367">
        <v>330</v>
      </c>
      <c r="Q34" s="398"/>
      <c r="R34" s="398"/>
      <c r="S34" s="398"/>
      <c r="T34" s="398"/>
      <c r="U34" s="381"/>
      <c r="V34" s="381" t="s">
        <v>2166</v>
      </c>
      <c r="W34" s="381" t="s">
        <v>2166</v>
      </c>
      <c r="X34" s="381">
        <v>1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6320</v>
      </c>
      <c r="AF34" s="326"/>
      <c r="AG34" s="368"/>
      <c r="AH34" s="368"/>
      <c r="AI34" s="373"/>
      <c r="AJ34" s="328"/>
      <c r="AK34" s="328" t="s">
        <v>7277</v>
      </c>
      <c r="AL34" s="328" t="s">
        <v>7276</v>
      </c>
      <c r="AM34" s="328" t="s">
        <v>7276</v>
      </c>
      <c r="AN34" s="335"/>
    </row>
    <row r="35" spans="1:40" ht="30.75" customHeight="1" x14ac:dyDescent="0.35">
      <c r="A35" s="378">
        <v>31</v>
      </c>
      <c r="B35" s="333" t="s">
        <v>1508</v>
      </c>
      <c r="C35" s="332" t="s">
        <v>761</v>
      </c>
      <c r="D35" s="371" t="s">
        <v>762</v>
      </c>
      <c r="E35" s="325">
        <v>4</v>
      </c>
      <c r="F35" s="371"/>
      <c r="G35" s="325"/>
      <c r="H35" s="371"/>
      <c r="I35" s="325">
        <v>3</v>
      </c>
      <c r="J35" s="325"/>
      <c r="K35" s="325">
        <v>3</v>
      </c>
      <c r="L35" s="372">
        <v>1</v>
      </c>
      <c r="M35" s="373" t="s">
        <v>5431</v>
      </c>
      <c r="N35" s="367">
        <v>100</v>
      </c>
      <c r="O35" s="367">
        <v>300</v>
      </c>
      <c r="P35" s="367">
        <v>400</v>
      </c>
      <c r="Q35" s="398"/>
      <c r="R35" s="398"/>
      <c r="S35" s="398"/>
      <c r="T35" s="398"/>
      <c r="U35" s="381"/>
      <c r="V35" s="381" t="s">
        <v>2166</v>
      </c>
      <c r="W35" s="381" t="s">
        <v>2166</v>
      </c>
      <c r="X35" s="381">
        <v>2</v>
      </c>
      <c r="Y35" s="326" t="s">
        <v>2166</v>
      </c>
      <c r="Z35" s="328" t="s">
        <v>2166</v>
      </c>
      <c r="AA35" s="373"/>
      <c r="AB35" s="326" t="s">
        <v>6146</v>
      </c>
      <c r="AC35" s="326" t="s">
        <v>2166</v>
      </c>
      <c r="AD35" s="368"/>
      <c r="AE35" s="400" t="s">
        <v>6319</v>
      </c>
      <c r="AF35" s="326"/>
      <c r="AG35" s="368"/>
      <c r="AH35" s="368"/>
      <c r="AI35" s="373"/>
      <c r="AJ35" s="328"/>
      <c r="AK35" s="328" t="s">
        <v>7277</v>
      </c>
      <c r="AL35" s="328" t="s">
        <v>7276</v>
      </c>
      <c r="AM35" s="328" t="s">
        <v>7276</v>
      </c>
      <c r="AN35" s="335"/>
    </row>
    <row r="36" spans="1:40" ht="30.75" customHeight="1" x14ac:dyDescent="0.35">
      <c r="A36" s="378">
        <v>32</v>
      </c>
      <c r="B36" s="333" t="s">
        <v>1508</v>
      </c>
      <c r="C36" s="332" t="s">
        <v>758</v>
      </c>
      <c r="D36" s="371" t="s">
        <v>1306</v>
      </c>
      <c r="E36" s="325">
        <v>4</v>
      </c>
      <c r="F36" s="371"/>
      <c r="G36" s="325"/>
      <c r="H36" s="371"/>
      <c r="I36" s="325">
        <v>3</v>
      </c>
      <c r="J36" s="325"/>
      <c r="K36" s="325">
        <v>3</v>
      </c>
      <c r="L36" s="372">
        <v>1</v>
      </c>
      <c r="M36" s="373" t="s">
        <v>5431</v>
      </c>
      <c r="N36" s="367">
        <v>100</v>
      </c>
      <c r="O36" s="367">
        <v>300</v>
      </c>
      <c r="P36" s="367">
        <v>400</v>
      </c>
      <c r="Q36" s="398"/>
      <c r="R36" s="398"/>
      <c r="S36" s="398"/>
      <c r="T36" s="398"/>
      <c r="U36" s="381"/>
      <c r="V36" s="381" t="s">
        <v>2166</v>
      </c>
      <c r="W36" s="381" t="s">
        <v>2166</v>
      </c>
      <c r="X36" s="381">
        <v>2</v>
      </c>
      <c r="Y36" s="326" t="s">
        <v>2166</v>
      </c>
      <c r="Z36" s="328" t="s">
        <v>2166</v>
      </c>
      <c r="AA36" s="373"/>
      <c r="AB36" s="326" t="s">
        <v>6147</v>
      </c>
      <c r="AC36" s="326" t="s">
        <v>2166</v>
      </c>
      <c r="AD36" s="368"/>
      <c r="AE36" s="400" t="s">
        <v>6319</v>
      </c>
      <c r="AF36" s="326"/>
      <c r="AG36" s="368"/>
      <c r="AH36" s="368"/>
      <c r="AI36" s="373"/>
      <c r="AJ36" s="328"/>
      <c r="AK36" s="328" t="s">
        <v>7277</v>
      </c>
      <c r="AL36" s="328" t="s">
        <v>7276</v>
      </c>
      <c r="AM36" s="328"/>
      <c r="AN36" s="335"/>
    </row>
    <row r="37" spans="1:40" ht="30.75" customHeight="1" x14ac:dyDescent="0.35">
      <c r="A37" s="378">
        <v>33</v>
      </c>
      <c r="B37" s="333" t="s">
        <v>1508</v>
      </c>
      <c r="C37" s="332" t="s">
        <v>759</v>
      </c>
      <c r="D37" s="371" t="s">
        <v>1307</v>
      </c>
      <c r="E37" s="325">
        <v>4</v>
      </c>
      <c r="F37" s="371"/>
      <c r="G37" s="325"/>
      <c r="H37" s="371"/>
      <c r="I37" s="325">
        <v>3</v>
      </c>
      <c r="J37" s="325"/>
      <c r="K37" s="325">
        <v>3</v>
      </c>
      <c r="L37" s="372">
        <v>1</v>
      </c>
      <c r="M37" s="373" t="s">
        <v>5431</v>
      </c>
      <c r="N37" s="367">
        <v>100</v>
      </c>
      <c r="O37" s="367">
        <v>300</v>
      </c>
      <c r="P37" s="367">
        <v>400</v>
      </c>
      <c r="Q37" s="398"/>
      <c r="R37" s="398"/>
      <c r="S37" s="398"/>
      <c r="T37" s="398"/>
      <c r="U37" s="381"/>
      <c r="V37" s="381" t="s">
        <v>2166</v>
      </c>
      <c r="W37" s="381" t="s">
        <v>2166</v>
      </c>
      <c r="X37" s="381">
        <v>2</v>
      </c>
      <c r="Y37" s="326" t="s">
        <v>2166</v>
      </c>
      <c r="Z37" s="328" t="s">
        <v>2166</v>
      </c>
      <c r="AA37" s="373"/>
      <c r="AB37" s="326"/>
      <c r="AC37" s="326" t="s">
        <v>2166</v>
      </c>
      <c r="AD37" s="368"/>
      <c r="AE37" s="400" t="s">
        <v>6319</v>
      </c>
      <c r="AF37" s="326"/>
      <c r="AG37" s="368"/>
      <c r="AH37" s="368"/>
      <c r="AI37" s="373"/>
      <c r="AJ37" s="328"/>
      <c r="AK37" s="328" t="s">
        <v>7277</v>
      </c>
      <c r="AL37" s="328" t="s">
        <v>7276</v>
      </c>
      <c r="AM37" s="328" t="s">
        <v>7276</v>
      </c>
      <c r="AN37" s="335"/>
    </row>
    <row r="38" spans="1:40" ht="30.75" customHeight="1" x14ac:dyDescent="0.35">
      <c r="A38" s="378">
        <v>34</v>
      </c>
      <c r="B38" s="333" t="s">
        <v>1508</v>
      </c>
      <c r="C38" s="332" t="s">
        <v>764</v>
      </c>
      <c r="D38" s="371" t="s">
        <v>1310</v>
      </c>
      <c r="E38" s="325">
        <v>4</v>
      </c>
      <c r="F38" s="371"/>
      <c r="G38" s="325"/>
      <c r="H38" s="371"/>
      <c r="I38" s="325">
        <v>3</v>
      </c>
      <c r="J38" s="325"/>
      <c r="K38" s="325">
        <v>3</v>
      </c>
      <c r="L38" s="372">
        <v>1</v>
      </c>
      <c r="M38" s="373" t="s">
        <v>6481</v>
      </c>
      <c r="N38" s="367">
        <v>100</v>
      </c>
      <c r="O38" s="367">
        <v>300</v>
      </c>
      <c r="P38" s="367">
        <v>400</v>
      </c>
      <c r="Q38" s="398"/>
      <c r="R38" s="398"/>
      <c r="S38" s="398"/>
      <c r="T38" s="398"/>
      <c r="U38" s="381"/>
      <c r="V38" s="381" t="s">
        <v>2166</v>
      </c>
      <c r="W38" s="381" t="s">
        <v>2166</v>
      </c>
      <c r="X38" s="381">
        <v>2</v>
      </c>
      <c r="Y38" s="326" t="s">
        <v>2166</v>
      </c>
      <c r="Z38" s="328" t="s">
        <v>2166</v>
      </c>
      <c r="AA38" s="373"/>
      <c r="AB38" s="326"/>
      <c r="AC38" s="326" t="s">
        <v>2166</v>
      </c>
      <c r="AD38" s="368"/>
      <c r="AE38" s="400" t="s">
        <v>6319</v>
      </c>
      <c r="AF38" s="326"/>
      <c r="AG38" s="368"/>
      <c r="AH38" s="368"/>
      <c r="AI38" s="373"/>
      <c r="AJ38" s="328"/>
      <c r="AK38" s="328" t="s">
        <v>7277</v>
      </c>
      <c r="AL38" s="328" t="s">
        <v>7276</v>
      </c>
      <c r="AM38" s="328" t="s">
        <v>7276</v>
      </c>
      <c r="AN38" s="335"/>
    </row>
    <row r="39" spans="1:40" ht="30.75" customHeight="1" x14ac:dyDescent="0.35">
      <c r="A39" s="378">
        <v>35</v>
      </c>
      <c r="B39" s="333" t="s">
        <v>1508</v>
      </c>
      <c r="C39" s="332" t="s">
        <v>765</v>
      </c>
      <c r="D39" s="371" t="s">
        <v>3672</v>
      </c>
      <c r="E39" s="325">
        <v>4</v>
      </c>
      <c r="F39" s="371"/>
      <c r="G39" s="325"/>
      <c r="H39" s="371"/>
      <c r="I39" s="325">
        <v>6</v>
      </c>
      <c r="J39" s="325"/>
      <c r="K39" s="325">
        <v>6</v>
      </c>
      <c r="L39" s="372">
        <v>1</v>
      </c>
      <c r="M39" s="373" t="s">
        <v>6482</v>
      </c>
      <c r="N39" s="367">
        <v>100</v>
      </c>
      <c r="O39" s="367">
        <v>300</v>
      </c>
      <c r="P39" s="367">
        <v>400</v>
      </c>
      <c r="Q39" s="398"/>
      <c r="R39" s="398"/>
      <c r="S39" s="398"/>
      <c r="T39" s="398"/>
      <c r="U39" s="381"/>
      <c r="V39" s="381" t="s">
        <v>2166</v>
      </c>
      <c r="W39" s="381" t="s">
        <v>2166</v>
      </c>
      <c r="X39" s="381">
        <v>2</v>
      </c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6319</v>
      </c>
      <c r="AF39" s="326"/>
      <c r="AG39" s="368"/>
      <c r="AH39" s="368"/>
      <c r="AI39" s="373"/>
      <c r="AJ39" s="328"/>
      <c r="AK39" s="328" t="s">
        <v>7277</v>
      </c>
      <c r="AL39" s="328" t="s">
        <v>7276</v>
      </c>
      <c r="AM39" s="328"/>
      <c r="AN39" s="335"/>
    </row>
    <row r="40" spans="1:40" ht="30.75" customHeight="1" x14ac:dyDescent="0.35">
      <c r="A40" s="378">
        <v>36</v>
      </c>
      <c r="B40" s="333" t="s">
        <v>767</v>
      </c>
      <c r="C40" s="332" t="s">
        <v>4405</v>
      </c>
      <c r="D40" s="371" t="s">
        <v>2444</v>
      </c>
      <c r="E40" s="325">
        <v>4</v>
      </c>
      <c r="F40" s="371"/>
      <c r="G40" s="325"/>
      <c r="H40" s="371"/>
      <c r="I40" s="325">
        <v>5</v>
      </c>
      <c r="J40" s="325"/>
      <c r="K40" s="325">
        <v>5</v>
      </c>
      <c r="L40" s="372">
        <v>1</v>
      </c>
      <c r="M40" s="373" t="s">
        <v>5499</v>
      </c>
      <c r="N40" s="367">
        <v>40</v>
      </c>
      <c r="O40" s="367">
        <v>260</v>
      </c>
      <c r="P40" s="367">
        <v>300</v>
      </c>
      <c r="Q40" s="398"/>
      <c r="R40" s="398"/>
      <c r="S40" s="398"/>
      <c r="T40" s="398"/>
      <c r="U40" s="381"/>
      <c r="V40" s="381" t="s">
        <v>2166</v>
      </c>
      <c r="W40" s="381" t="s">
        <v>2166</v>
      </c>
      <c r="X40" s="381">
        <v>1</v>
      </c>
      <c r="Y40" s="326" t="s">
        <v>2166</v>
      </c>
      <c r="Z40" s="328" t="s">
        <v>2166</v>
      </c>
      <c r="AA40" s="373"/>
      <c r="AB40" s="326"/>
      <c r="AC40" s="326" t="s">
        <v>2166</v>
      </c>
      <c r="AD40" s="368"/>
      <c r="AE40" s="400" t="s">
        <v>6320</v>
      </c>
      <c r="AF40" s="326"/>
      <c r="AG40" s="368"/>
      <c r="AH40" s="368"/>
      <c r="AI40" s="373"/>
      <c r="AJ40" s="328"/>
      <c r="AK40" s="328" t="s">
        <v>7277</v>
      </c>
      <c r="AL40" s="328" t="s">
        <v>7276</v>
      </c>
      <c r="AM40" s="328"/>
      <c r="AN40" s="335"/>
    </row>
    <row r="41" spans="1:40" ht="30.75" customHeight="1" x14ac:dyDescent="0.35">
      <c r="A41" s="378">
        <v>37</v>
      </c>
      <c r="B41" s="333" t="s">
        <v>767</v>
      </c>
      <c r="C41" s="374" t="s">
        <v>4675</v>
      </c>
      <c r="D41" s="371" t="s">
        <v>2471</v>
      </c>
      <c r="E41" s="325">
        <v>4</v>
      </c>
      <c r="F41" s="371"/>
      <c r="G41" s="325"/>
      <c r="H41" s="371"/>
      <c r="I41" s="325">
        <v>5</v>
      </c>
      <c r="J41" s="325"/>
      <c r="K41" s="325">
        <v>5</v>
      </c>
      <c r="L41" s="372">
        <v>1</v>
      </c>
      <c r="M41" s="373" t="s">
        <v>6483</v>
      </c>
      <c r="N41" s="367">
        <v>40</v>
      </c>
      <c r="O41" s="367">
        <v>260</v>
      </c>
      <c r="P41" s="367">
        <v>300</v>
      </c>
      <c r="Q41" s="398"/>
      <c r="R41" s="398"/>
      <c r="S41" s="398"/>
      <c r="T41" s="398"/>
      <c r="U41" s="381"/>
      <c r="V41" s="381" t="s">
        <v>2166</v>
      </c>
      <c r="W41" s="381" t="s">
        <v>2166</v>
      </c>
      <c r="X41" s="381">
        <v>1</v>
      </c>
      <c r="Y41" s="326" t="s">
        <v>2166</v>
      </c>
      <c r="Z41" s="328" t="s">
        <v>2166</v>
      </c>
      <c r="AA41" s="373"/>
      <c r="AB41" s="326"/>
      <c r="AC41" s="326" t="s">
        <v>2166</v>
      </c>
      <c r="AD41" s="368"/>
      <c r="AE41" s="400" t="s">
        <v>6320</v>
      </c>
      <c r="AF41" s="326"/>
      <c r="AG41" s="368"/>
      <c r="AH41" s="368"/>
      <c r="AI41" s="373"/>
      <c r="AJ41" s="328"/>
      <c r="AK41" s="328" t="s">
        <v>7277</v>
      </c>
      <c r="AL41" s="328" t="s">
        <v>7276</v>
      </c>
      <c r="AM41" s="328" t="s">
        <v>7276</v>
      </c>
      <c r="AN41" s="335"/>
    </row>
    <row r="42" spans="1:40" ht="30.75" hidden="1" customHeight="1" x14ac:dyDescent="0.35">
      <c r="A42" s="378">
        <v>38</v>
      </c>
      <c r="B42" s="333" t="s">
        <v>5715</v>
      </c>
      <c r="C42" s="332" t="s">
        <v>1754</v>
      </c>
      <c r="D42" s="371" t="s">
        <v>2099</v>
      </c>
      <c r="E42" s="325">
        <v>4</v>
      </c>
      <c r="F42" s="371"/>
      <c r="G42" s="325"/>
      <c r="H42" s="371"/>
      <c r="I42" s="325">
        <v>3</v>
      </c>
      <c r="J42" s="325"/>
      <c r="K42" s="325">
        <v>3</v>
      </c>
      <c r="L42" s="372">
        <v>1</v>
      </c>
      <c r="M42" s="373" t="s">
        <v>5069</v>
      </c>
      <c r="N42" s="398">
        <v>160</v>
      </c>
      <c r="O42" s="398">
        <v>320</v>
      </c>
      <c r="P42" s="398">
        <v>480</v>
      </c>
      <c r="Q42" s="398"/>
      <c r="R42" s="398"/>
      <c r="S42" s="398"/>
      <c r="T42" s="398"/>
      <c r="U42" s="381"/>
      <c r="V42" s="381" t="s">
        <v>2166</v>
      </c>
      <c r="W42" s="381" t="s">
        <v>2166</v>
      </c>
      <c r="X42" s="381">
        <v>2</v>
      </c>
      <c r="Y42" s="326" t="s">
        <v>2166</v>
      </c>
      <c r="Z42" s="328" t="s">
        <v>2166</v>
      </c>
      <c r="AA42" s="373"/>
      <c r="AB42" s="326"/>
      <c r="AC42" s="326" t="s">
        <v>2166</v>
      </c>
      <c r="AD42" s="368"/>
      <c r="AE42" s="400" t="s">
        <v>6320</v>
      </c>
      <c r="AF42" s="326"/>
      <c r="AG42" s="368"/>
      <c r="AH42" s="368"/>
      <c r="AI42" s="373"/>
      <c r="AJ42" s="328"/>
      <c r="AK42" s="328"/>
      <c r="AL42" s="328" t="s">
        <v>7276</v>
      </c>
      <c r="AM42" s="328" t="s">
        <v>7276</v>
      </c>
      <c r="AN42" s="335"/>
    </row>
    <row r="43" spans="1:40" ht="30.75" hidden="1" customHeight="1" x14ac:dyDescent="0.35">
      <c r="A43" s="378">
        <v>39</v>
      </c>
      <c r="B43" s="333" t="s">
        <v>5715</v>
      </c>
      <c r="C43" s="332" t="s">
        <v>2366</v>
      </c>
      <c r="D43" s="371" t="s">
        <v>2112</v>
      </c>
      <c r="E43" s="325">
        <v>3</v>
      </c>
      <c r="F43" s="371"/>
      <c r="G43" s="325"/>
      <c r="H43" s="371"/>
      <c r="I43" s="325">
        <v>8</v>
      </c>
      <c r="J43" s="325"/>
      <c r="K43" s="325">
        <v>8</v>
      </c>
      <c r="L43" s="372">
        <v>1</v>
      </c>
      <c r="M43" s="373" t="s">
        <v>5354</v>
      </c>
      <c r="N43" s="398">
        <v>100</v>
      </c>
      <c r="O43" s="398">
        <v>130</v>
      </c>
      <c r="P43" s="398">
        <v>230</v>
      </c>
      <c r="Q43" s="398"/>
      <c r="R43" s="398"/>
      <c r="S43" s="398"/>
      <c r="T43" s="398"/>
      <c r="U43" s="381"/>
      <c r="V43" s="381" t="s">
        <v>2166</v>
      </c>
      <c r="W43" s="381" t="s">
        <v>2166</v>
      </c>
      <c r="X43" s="381">
        <v>1</v>
      </c>
      <c r="Y43" s="326" t="s">
        <v>2166</v>
      </c>
      <c r="Z43" s="328" t="s">
        <v>2166</v>
      </c>
      <c r="AA43" s="373"/>
      <c r="AB43" s="326"/>
      <c r="AC43" s="326" t="s">
        <v>2166</v>
      </c>
      <c r="AD43" s="368"/>
      <c r="AE43" s="400" t="s">
        <v>6321</v>
      </c>
      <c r="AF43" s="326"/>
      <c r="AG43" s="368"/>
      <c r="AH43" s="368"/>
      <c r="AI43" s="373"/>
      <c r="AJ43" s="328"/>
      <c r="AK43" s="328"/>
      <c r="AL43" s="328" t="s">
        <v>7276</v>
      </c>
      <c r="AM43" s="328"/>
      <c r="AN43" s="335"/>
    </row>
    <row r="44" spans="1:40" ht="30.75" hidden="1" customHeight="1" x14ac:dyDescent="0.35">
      <c r="A44" s="378">
        <v>40</v>
      </c>
      <c r="B44" s="333" t="s">
        <v>808</v>
      </c>
      <c r="C44" s="332" t="s">
        <v>815</v>
      </c>
      <c r="D44" s="371" t="s">
        <v>2068</v>
      </c>
      <c r="E44" s="325">
        <v>3</v>
      </c>
      <c r="F44" s="371"/>
      <c r="G44" s="325"/>
      <c r="H44" s="371"/>
      <c r="I44" s="325">
        <v>4</v>
      </c>
      <c r="J44" s="325"/>
      <c r="K44" s="325">
        <v>4</v>
      </c>
      <c r="L44" s="372">
        <v>1</v>
      </c>
      <c r="M44" s="373" t="s">
        <v>5061</v>
      </c>
      <c r="N44" s="398">
        <v>80</v>
      </c>
      <c r="O44" s="398">
        <v>190</v>
      </c>
      <c r="P44" s="398">
        <v>270</v>
      </c>
      <c r="Q44" s="398"/>
      <c r="R44" s="398"/>
      <c r="S44" s="398"/>
      <c r="T44" s="398"/>
      <c r="U44" s="381"/>
      <c r="V44" s="381" t="s">
        <v>2166</v>
      </c>
      <c r="W44" s="381" t="s">
        <v>2166</v>
      </c>
      <c r="X44" s="381"/>
      <c r="Y44" s="326" t="s">
        <v>2166</v>
      </c>
      <c r="Z44" s="328" t="s">
        <v>2166</v>
      </c>
      <c r="AA44" s="373"/>
      <c r="AB44" s="326"/>
      <c r="AC44" s="326" t="s">
        <v>2166</v>
      </c>
      <c r="AD44" s="368"/>
      <c r="AE44" s="400" t="s">
        <v>6319</v>
      </c>
      <c r="AF44" s="326"/>
      <c r="AG44" s="368"/>
      <c r="AH44" s="368"/>
      <c r="AI44" s="373"/>
      <c r="AJ44" s="328"/>
      <c r="AK44" s="328"/>
      <c r="AL44" s="328" t="s">
        <v>7276</v>
      </c>
      <c r="AM44" s="328" t="s">
        <v>7276</v>
      </c>
      <c r="AN44" s="335"/>
    </row>
    <row r="45" spans="1:40" ht="30.75" hidden="1" customHeight="1" x14ac:dyDescent="0.35">
      <c r="A45" s="378">
        <v>41</v>
      </c>
      <c r="B45" s="333" t="s">
        <v>808</v>
      </c>
      <c r="C45" s="332" t="s">
        <v>2014</v>
      </c>
      <c r="D45" s="371" t="s">
        <v>2071</v>
      </c>
      <c r="E45" s="325">
        <v>3</v>
      </c>
      <c r="F45" s="371"/>
      <c r="G45" s="325"/>
      <c r="H45" s="371"/>
      <c r="I45" s="325">
        <v>4</v>
      </c>
      <c r="J45" s="325"/>
      <c r="K45" s="325">
        <v>4</v>
      </c>
      <c r="L45" s="372">
        <v>1</v>
      </c>
      <c r="M45" s="373" t="s">
        <v>5061</v>
      </c>
      <c r="N45" s="398">
        <v>80</v>
      </c>
      <c r="O45" s="398">
        <v>190</v>
      </c>
      <c r="P45" s="398">
        <v>270</v>
      </c>
      <c r="Q45" s="398"/>
      <c r="R45" s="398"/>
      <c r="S45" s="398"/>
      <c r="T45" s="398"/>
      <c r="U45" s="381"/>
      <c r="V45" s="381" t="s">
        <v>2166</v>
      </c>
      <c r="W45" s="381" t="s">
        <v>2166</v>
      </c>
      <c r="X45" s="381"/>
      <c r="Y45" s="326" t="s">
        <v>2166</v>
      </c>
      <c r="Z45" s="328" t="s">
        <v>2166</v>
      </c>
      <c r="AA45" s="373"/>
      <c r="AB45" s="326"/>
      <c r="AC45" s="326" t="s">
        <v>2166</v>
      </c>
      <c r="AD45" s="368"/>
      <c r="AE45" s="400" t="s">
        <v>6319</v>
      </c>
      <c r="AF45" s="326"/>
      <c r="AG45" s="368"/>
      <c r="AH45" s="368"/>
      <c r="AI45" s="373"/>
      <c r="AJ45" s="328"/>
      <c r="AK45" s="328"/>
      <c r="AL45" s="328" t="s">
        <v>7276</v>
      </c>
      <c r="AM45" s="328" t="s">
        <v>7276</v>
      </c>
      <c r="AN45" s="335"/>
    </row>
    <row r="46" spans="1:40" ht="30.75" hidden="1" customHeight="1" x14ac:dyDescent="0.35">
      <c r="A46" s="378">
        <v>42</v>
      </c>
      <c r="B46" s="333" t="s">
        <v>808</v>
      </c>
      <c r="C46" s="332" t="s">
        <v>2015</v>
      </c>
      <c r="D46" s="371" t="s">
        <v>2072</v>
      </c>
      <c r="E46" s="325">
        <v>3</v>
      </c>
      <c r="F46" s="371"/>
      <c r="G46" s="325"/>
      <c r="H46" s="371"/>
      <c r="I46" s="325">
        <v>3</v>
      </c>
      <c r="J46" s="325"/>
      <c r="K46" s="325">
        <v>3</v>
      </c>
      <c r="L46" s="372">
        <v>1</v>
      </c>
      <c r="M46" s="373" t="s">
        <v>5354</v>
      </c>
      <c r="N46" s="398">
        <v>75</v>
      </c>
      <c r="O46" s="398">
        <v>175</v>
      </c>
      <c r="P46" s="398">
        <v>250</v>
      </c>
      <c r="Q46" s="398"/>
      <c r="R46" s="398"/>
      <c r="S46" s="398"/>
      <c r="T46" s="398"/>
      <c r="U46" s="381"/>
      <c r="V46" s="381" t="s">
        <v>2166</v>
      </c>
      <c r="W46" s="381" t="s">
        <v>2166</v>
      </c>
      <c r="X46" s="381"/>
      <c r="Y46" s="326" t="s">
        <v>2166</v>
      </c>
      <c r="Z46" s="328" t="s">
        <v>2166</v>
      </c>
      <c r="AA46" s="373"/>
      <c r="AB46" s="326"/>
      <c r="AC46" s="326" t="s">
        <v>2166</v>
      </c>
      <c r="AD46" s="368"/>
      <c r="AE46" s="400" t="s">
        <v>6319</v>
      </c>
      <c r="AF46" s="326"/>
      <c r="AG46" s="368"/>
      <c r="AH46" s="368"/>
      <c r="AI46" s="373"/>
      <c r="AJ46" s="328"/>
      <c r="AK46" s="328"/>
      <c r="AL46" s="328" t="s">
        <v>7276</v>
      </c>
      <c r="AM46" s="328" t="s">
        <v>7276</v>
      </c>
      <c r="AN46" s="335"/>
    </row>
    <row r="47" spans="1:40" ht="30.75" hidden="1" customHeight="1" x14ac:dyDescent="0.35">
      <c r="A47" s="378">
        <v>43</v>
      </c>
      <c r="B47" s="333" t="s">
        <v>808</v>
      </c>
      <c r="C47" s="332" t="s">
        <v>2093</v>
      </c>
      <c r="D47" s="371" t="s">
        <v>2094</v>
      </c>
      <c r="E47" s="325">
        <v>3</v>
      </c>
      <c r="F47" s="371"/>
      <c r="G47" s="325"/>
      <c r="H47" s="371"/>
      <c r="I47" s="325">
        <v>4</v>
      </c>
      <c r="J47" s="325"/>
      <c r="K47" s="325">
        <v>4</v>
      </c>
      <c r="L47" s="372">
        <v>1</v>
      </c>
      <c r="M47" s="373" t="s">
        <v>5354</v>
      </c>
      <c r="N47" s="398">
        <v>80</v>
      </c>
      <c r="O47" s="398">
        <v>190</v>
      </c>
      <c r="P47" s="398">
        <v>270</v>
      </c>
      <c r="Q47" s="398"/>
      <c r="R47" s="398"/>
      <c r="S47" s="398"/>
      <c r="T47" s="398"/>
      <c r="U47" s="381"/>
      <c r="V47" s="381" t="s">
        <v>2166</v>
      </c>
      <c r="W47" s="381" t="s">
        <v>2166</v>
      </c>
      <c r="X47" s="381"/>
      <c r="Y47" s="326" t="s">
        <v>2166</v>
      </c>
      <c r="Z47" s="328" t="s">
        <v>2166</v>
      </c>
      <c r="AA47" s="373"/>
      <c r="AB47" s="326"/>
      <c r="AC47" s="326" t="s">
        <v>2166</v>
      </c>
      <c r="AD47" s="368"/>
      <c r="AE47" s="400" t="s">
        <v>6319</v>
      </c>
      <c r="AF47" s="326"/>
      <c r="AG47" s="368"/>
      <c r="AH47" s="368"/>
      <c r="AI47" s="373"/>
      <c r="AJ47" s="328"/>
      <c r="AK47" s="328"/>
      <c r="AL47" s="328" t="s">
        <v>7276</v>
      </c>
      <c r="AM47" s="328" t="s">
        <v>7276</v>
      </c>
      <c r="AN47" s="335"/>
    </row>
    <row r="48" spans="1:40" ht="30.75" hidden="1" customHeight="1" x14ac:dyDescent="0.35">
      <c r="A48" s="378">
        <v>44</v>
      </c>
      <c r="B48" s="333" t="s">
        <v>808</v>
      </c>
      <c r="C48" s="332" t="s">
        <v>2095</v>
      </c>
      <c r="D48" s="371" t="s">
        <v>2096</v>
      </c>
      <c r="E48" s="325">
        <v>3</v>
      </c>
      <c r="F48" s="371"/>
      <c r="G48" s="325"/>
      <c r="H48" s="371"/>
      <c r="I48" s="325">
        <v>4</v>
      </c>
      <c r="J48" s="325"/>
      <c r="K48" s="325">
        <v>4</v>
      </c>
      <c r="L48" s="372">
        <v>1</v>
      </c>
      <c r="M48" s="373" t="s">
        <v>5061</v>
      </c>
      <c r="N48" s="398">
        <v>80</v>
      </c>
      <c r="O48" s="398">
        <v>190</v>
      </c>
      <c r="P48" s="398">
        <v>270</v>
      </c>
      <c r="Q48" s="398"/>
      <c r="R48" s="398"/>
      <c r="S48" s="398"/>
      <c r="T48" s="398"/>
      <c r="U48" s="381"/>
      <c r="V48" s="381" t="s">
        <v>2166</v>
      </c>
      <c r="W48" s="381" t="s">
        <v>2166</v>
      </c>
      <c r="X48" s="381"/>
      <c r="Y48" s="326" t="s">
        <v>2166</v>
      </c>
      <c r="Z48" s="328" t="s">
        <v>2166</v>
      </c>
      <c r="AA48" s="373"/>
      <c r="AB48" s="326"/>
      <c r="AC48" s="326" t="s">
        <v>2166</v>
      </c>
      <c r="AD48" s="368"/>
      <c r="AE48" s="400" t="s">
        <v>6319</v>
      </c>
      <c r="AF48" s="326"/>
      <c r="AG48" s="368"/>
      <c r="AH48" s="368"/>
      <c r="AI48" s="373"/>
      <c r="AJ48" s="328"/>
      <c r="AK48" s="328"/>
      <c r="AL48" s="328" t="s">
        <v>7276</v>
      </c>
      <c r="AM48" s="328" t="s">
        <v>7276</v>
      </c>
      <c r="AN48" s="335"/>
    </row>
    <row r="49" spans="1:40" ht="30.75" hidden="1" customHeight="1" x14ac:dyDescent="0.35">
      <c r="A49" s="378">
        <v>45</v>
      </c>
      <c r="B49" s="333" t="s">
        <v>808</v>
      </c>
      <c r="C49" s="332" t="s">
        <v>2097</v>
      </c>
      <c r="D49" s="371" t="s">
        <v>2098</v>
      </c>
      <c r="E49" s="325">
        <v>4</v>
      </c>
      <c r="F49" s="371"/>
      <c r="G49" s="325"/>
      <c r="H49" s="371"/>
      <c r="I49" s="325">
        <v>4</v>
      </c>
      <c r="J49" s="325"/>
      <c r="K49" s="325">
        <v>4</v>
      </c>
      <c r="L49" s="372">
        <v>1</v>
      </c>
      <c r="M49" s="373" t="s">
        <v>5431</v>
      </c>
      <c r="N49" s="398">
        <v>80</v>
      </c>
      <c r="O49" s="398">
        <v>190</v>
      </c>
      <c r="P49" s="398">
        <v>270</v>
      </c>
      <c r="Q49" s="398"/>
      <c r="R49" s="398"/>
      <c r="S49" s="398"/>
      <c r="T49" s="398"/>
      <c r="U49" s="381"/>
      <c r="V49" s="381" t="s">
        <v>2166</v>
      </c>
      <c r="W49" s="381" t="s">
        <v>2166</v>
      </c>
      <c r="X49" s="381"/>
      <c r="Y49" s="326" t="s">
        <v>2166</v>
      </c>
      <c r="Z49" s="328" t="s">
        <v>2166</v>
      </c>
      <c r="AA49" s="373"/>
      <c r="AB49" s="326"/>
      <c r="AC49" s="326" t="s">
        <v>2166</v>
      </c>
      <c r="AD49" s="368"/>
      <c r="AE49" s="400" t="s">
        <v>6319</v>
      </c>
      <c r="AF49" s="326"/>
      <c r="AG49" s="368"/>
      <c r="AH49" s="368"/>
      <c r="AI49" s="373"/>
      <c r="AJ49" s="328"/>
      <c r="AK49" s="328"/>
      <c r="AL49" s="328" t="s">
        <v>7276</v>
      </c>
      <c r="AM49" s="328" t="s">
        <v>7276</v>
      </c>
      <c r="AN49" s="335"/>
    </row>
    <row r="50" spans="1:40" ht="30.75" customHeight="1" x14ac:dyDescent="0.35">
      <c r="A50" s="378">
        <v>46</v>
      </c>
      <c r="B50" s="333" t="s">
        <v>808</v>
      </c>
      <c r="C50" s="332" t="s">
        <v>2610</v>
      </c>
      <c r="D50" s="371" t="s">
        <v>2623</v>
      </c>
      <c r="E50" s="325">
        <v>3</v>
      </c>
      <c r="F50" s="371"/>
      <c r="G50" s="325"/>
      <c r="H50" s="371"/>
      <c r="I50" s="325">
        <v>4</v>
      </c>
      <c r="J50" s="325"/>
      <c r="K50" s="325">
        <v>4</v>
      </c>
      <c r="L50" s="372">
        <v>1</v>
      </c>
      <c r="M50" s="373" t="s">
        <v>5430</v>
      </c>
      <c r="N50" s="367">
        <v>80</v>
      </c>
      <c r="O50" s="367">
        <v>190</v>
      </c>
      <c r="P50" s="367">
        <v>270</v>
      </c>
      <c r="Q50" s="398"/>
      <c r="R50" s="398"/>
      <c r="S50" s="398"/>
      <c r="T50" s="398"/>
      <c r="U50" s="381"/>
      <c r="V50" s="381" t="s">
        <v>2166</v>
      </c>
      <c r="W50" s="381" t="s">
        <v>2166</v>
      </c>
      <c r="X50" s="381"/>
      <c r="Y50" s="326" t="s">
        <v>2166</v>
      </c>
      <c r="Z50" s="328" t="s">
        <v>2166</v>
      </c>
      <c r="AA50" s="373"/>
      <c r="AB50" s="326"/>
      <c r="AC50" s="326" t="s">
        <v>2166</v>
      </c>
      <c r="AD50" s="368"/>
      <c r="AE50" s="400" t="s">
        <v>6322</v>
      </c>
      <c r="AF50" s="326"/>
      <c r="AG50" s="368"/>
      <c r="AH50" s="368"/>
      <c r="AI50" s="373"/>
      <c r="AJ50" s="328"/>
      <c r="AK50" s="328" t="s">
        <v>7277</v>
      </c>
      <c r="AL50" s="328" t="s">
        <v>7276</v>
      </c>
      <c r="AM50" s="328" t="s">
        <v>7276</v>
      </c>
      <c r="AN50" s="335"/>
    </row>
    <row r="51" spans="1:40" ht="30.75" hidden="1" customHeight="1" x14ac:dyDescent="0.35">
      <c r="A51" s="378">
        <v>47</v>
      </c>
      <c r="B51" s="333" t="s">
        <v>5716</v>
      </c>
      <c r="C51" s="332" t="s">
        <v>976</v>
      </c>
      <c r="D51" s="390" t="s">
        <v>7007</v>
      </c>
      <c r="E51" s="325">
        <v>4</v>
      </c>
      <c r="F51" s="371"/>
      <c r="G51" s="325"/>
      <c r="H51" s="371"/>
      <c r="I51" s="325">
        <v>11</v>
      </c>
      <c r="J51" s="325"/>
      <c r="K51" s="325">
        <v>11</v>
      </c>
      <c r="L51" s="372">
        <v>1</v>
      </c>
      <c r="M51" s="373" t="s">
        <v>6492</v>
      </c>
      <c r="N51" s="367">
        <v>80</v>
      </c>
      <c r="O51" s="367">
        <v>80</v>
      </c>
      <c r="P51" s="367">
        <v>160</v>
      </c>
      <c r="Q51" s="398"/>
      <c r="R51" s="398"/>
      <c r="S51" s="398"/>
      <c r="T51" s="398"/>
      <c r="U51" s="381"/>
      <c r="V51" s="381" t="s">
        <v>2166</v>
      </c>
      <c r="W51" s="381" t="s">
        <v>2166</v>
      </c>
      <c r="X51" s="381">
        <v>2</v>
      </c>
      <c r="Y51" s="326" t="s">
        <v>2166</v>
      </c>
      <c r="Z51" s="328" t="s">
        <v>2166</v>
      </c>
      <c r="AA51" s="373"/>
      <c r="AB51" s="326"/>
      <c r="AC51" s="326" t="s">
        <v>2166</v>
      </c>
      <c r="AD51" s="368"/>
      <c r="AE51" s="400" t="s">
        <v>7261</v>
      </c>
      <c r="AF51" s="326"/>
      <c r="AG51" s="368"/>
      <c r="AH51" s="368"/>
      <c r="AI51" s="373"/>
      <c r="AJ51" s="328"/>
      <c r="AK51" s="328"/>
      <c r="AL51" s="328" t="s">
        <v>7276</v>
      </c>
      <c r="AM51" s="328" t="s">
        <v>7276</v>
      </c>
      <c r="AN51" s="335"/>
    </row>
    <row r="52" spans="1:40" ht="30.75" customHeight="1" x14ac:dyDescent="0.35">
      <c r="A52" s="378">
        <v>48</v>
      </c>
      <c r="B52" s="333" t="s">
        <v>817</v>
      </c>
      <c r="C52" s="332" t="s">
        <v>4385</v>
      </c>
      <c r="D52" s="371" t="s">
        <v>2147</v>
      </c>
      <c r="E52" s="325">
        <v>4</v>
      </c>
      <c r="F52" s="371"/>
      <c r="G52" s="325"/>
      <c r="H52" s="371"/>
      <c r="I52" s="325">
        <v>7</v>
      </c>
      <c r="J52" s="325"/>
      <c r="K52" s="325">
        <v>7</v>
      </c>
      <c r="L52" s="372">
        <v>1</v>
      </c>
      <c r="M52" s="373" t="s">
        <v>5431</v>
      </c>
      <c r="N52" s="398">
        <v>120</v>
      </c>
      <c r="O52" s="398">
        <v>120</v>
      </c>
      <c r="P52" s="398">
        <v>240</v>
      </c>
      <c r="Q52" s="398"/>
      <c r="R52" s="398"/>
      <c r="S52" s="398"/>
      <c r="T52" s="398"/>
      <c r="U52" s="381"/>
      <c r="V52" s="381" t="s">
        <v>2166</v>
      </c>
      <c r="W52" s="381" t="s">
        <v>2166</v>
      </c>
      <c r="X52" s="381">
        <v>1</v>
      </c>
      <c r="Y52" s="326" t="s">
        <v>2166</v>
      </c>
      <c r="Z52" s="328" t="s">
        <v>2166</v>
      </c>
      <c r="AA52" s="373"/>
      <c r="AB52" s="326"/>
      <c r="AC52" s="326" t="s">
        <v>2166</v>
      </c>
      <c r="AD52" s="368"/>
      <c r="AE52" s="400" t="s">
        <v>6325</v>
      </c>
      <c r="AF52" s="326"/>
      <c r="AG52" s="368"/>
      <c r="AH52" s="368"/>
      <c r="AI52" s="373"/>
      <c r="AJ52" s="328"/>
      <c r="AK52" s="328" t="s">
        <v>7279</v>
      </c>
      <c r="AL52" s="328" t="s">
        <v>7276</v>
      </c>
      <c r="AM52" s="328" t="s">
        <v>7276</v>
      </c>
      <c r="AN52" s="335"/>
    </row>
    <row r="53" spans="1:40" ht="30.75" hidden="1" customHeight="1" x14ac:dyDescent="0.35">
      <c r="A53" s="378">
        <v>49</v>
      </c>
      <c r="B53" s="333" t="s">
        <v>859</v>
      </c>
      <c r="C53" s="332" t="s">
        <v>4413</v>
      </c>
      <c r="D53" s="371" t="s">
        <v>3504</v>
      </c>
      <c r="E53" s="325">
        <v>4</v>
      </c>
      <c r="F53" s="371"/>
      <c r="G53" s="325"/>
      <c r="H53" s="371"/>
      <c r="I53" s="325">
        <v>3</v>
      </c>
      <c r="J53" s="325"/>
      <c r="K53" s="325">
        <v>3</v>
      </c>
      <c r="L53" s="372">
        <v>1</v>
      </c>
      <c r="M53" s="373" t="s">
        <v>6012</v>
      </c>
      <c r="N53" s="398">
        <v>60</v>
      </c>
      <c r="O53" s="398">
        <v>150</v>
      </c>
      <c r="P53" s="398">
        <v>210</v>
      </c>
      <c r="Q53" s="398"/>
      <c r="R53" s="398"/>
      <c r="S53" s="398"/>
      <c r="T53" s="398"/>
      <c r="U53" s="381"/>
      <c r="V53" s="381" t="s">
        <v>2166</v>
      </c>
      <c r="W53" s="381" t="s">
        <v>2166</v>
      </c>
      <c r="X53" s="381">
        <v>1</v>
      </c>
      <c r="Y53" s="326" t="s">
        <v>2166</v>
      </c>
      <c r="Z53" s="328" t="s">
        <v>2166</v>
      </c>
      <c r="AA53" s="373"/>
      <c r="AB53" s="326"/>
      <c r="AC53" s="326" t="s">
        <v>2166</v>
      </c>
      <c r="AD53" s="368"/>
      <c r="AE53" s="400" t="s">
        <v>6321</v>
      </c>
      <c r="AF53" s="326"/>
      <c r="AG53" s="368"/>
      <c r="AH53" s="368"/>
      <c r="AI53" s="373"/>
      <c r="AJ53" s="328"/>
      <c r="AK53" s="328"/>
      <c r="AL53" s="328" t="s">
        <v>7276</v>
      </c>
      <c r="AM53" s="328" t="s">
        <v>7276</v>
      </c>
      <c r="AN53" s="335"/>
    </row>
    <row r="54" spans="1:40" ht="30.75" customHeight="1" x14ac:dyDescent="0.35">
      <c r="A54" s="378">
        <v>50</v>
      </c>
      <c r="B54" s="333" t="s">
        <v>880</v>
      </c>
      <c r="C54" s="332" t="s">
        <v>1523</v>
      </c>
      <c r="D54" s="371" t="s">
        <v>881</v>
      </c>
      <c r="E54" s="325">
        <v>3</v>
      </c>
      <c r="F54" s="371"/>
      <c r="G54" s="325"/>
      <c r="H54" s="371"/>
      <c r="I54" s="325">
        <v>4</v>
      </c>
      <c r="J54" s="325"/>
      <c r="K54" s="325">
        <v>4</v>
      </c>
      <c r="L54" s="372">
        <v>1</v>
      </c>
      <c r="M54" s="373" t="s">
        <v>5508</v>
      </c>
      <c r="N54" s="367">
        <v>130</v>
      </c>
      <c r="O54" s="367">
        <v>280</v>
      </c>
      <c r="P54" s="367">
        <v>410</v>
      </c>
      <c r="Q54" s="398"/>
      <c r="R54" s="398"/>
      <c r="S54" s="398"/>
      <c r="T54" s="398"/>
      <c r="U54" s="381"/>
      <c r="V54" s="381" t="s">
        <v>2166</v>
      </c>
      <c r="W54" s="381" t="s">
        <v>2166</v>
      </c>
      <c r="X54" s="381">
        <v>1</v>
      </c>
      <c r="Y54" s="326" t="s">
        <v>2166</v>
      </c>
      <c r="Z54" s="328" t="s">
        <v>2166</v>
      </c>
      <c r="AA54" s="373"/>
      <c r="AB54" s="326"/>
      <c r="AC54" s="326" t="s">
        <v>2166</v>
      </c>
      <c r="AD54" s="368"/>
      <c r="AE54" s="400" t="s">
        <v>6979</v>
      </c>
      <c r="AF54" s="326"/>
      <c r="AG54" s="368"/>
      <c r="AH54" s="368"/>
      <c r="AI54" s="373"/>
      <c r="AJ54" s="328"/>
      <c r="AK54" s="328" t="s">
        <v>7277</v>
      </c>
      <c r="AL54" s="328" t="s">
        <v>7276</v>
      </c>
      <c r="AM54" s="328" t="s">
        <v>7276</v>
      </c>
      <c r="AN54" s="335"/>
    </row>
    <row r="55" spans="1:40" ht="30.75" customHeight="1" x14ac:dyDescent="0.35">
      <c r="A55" s="378">
        <v>51</v>
      </c>
      <c r="B55" s="333" t="s">
        <v>929</v>
      </c>
      <c r="C55" s="332" t="s">
        <v>1990</v>
      </c>
      <c r="D55" s="371" t="s">
        <v>2443</v>
      </c>
      <c r="E55" s="325">
        <v>4</v>
      </c>
      <c r="F55" s="371"/>
      <c r="G55" s="325"/>
      <c r="H55" s="371"/>
      <c r="I55" s="325">
        <v>5</v>
      </c>
      <c r="J55" s="325"/>
      <c r="K55" s="325">
        <v>5</v>
      </c>
      <c r="L55" s="372">
        <v>1</v>
      </c>
      <c r="M55" s="373" t="s">
        <v>5431</v>
      </c>
      <c r="N55" s="367">
        <v>140</v>
      </c>
      <c r="O55" s="367">
        <v>140</v>
      </c>
      <c r="P55" s="367">
        <v>280</v>
      </c>
      <c r="Q55" s="398"/>
      <c r="R55" s="398"/>
      <c r="S55" s="398"/>
      <c r="T55" s="398"/>
      <c r="U55" s="381"/>
      <c r="V55" s="381" t="s">
        <v>2166</v>
      </c>
      <c r="W55" s="381" t="s">
        <v>2166</v>
      </c>
      <c r="X55" s="381">
        <v>2</v>
      </c>
      <c r="Y55" s="326" t="s">
        <v>2166</v>
      </c>
      <c r="Z55" s="328" t="s">
        <v>2166</v>
      </c>
      <c r="AA55" s="373"/>
      <c r="AB55" s="326"/>
      <c r="AC55" s="326" t="s">
        <v>2166</v>
      </c>
      <c r="AD55" s="368"/>
      <c r="AE55" s="400" t="s">
        <v>6319</v>
      </c>
      <c r="AF55" s="326"/>
      <c r="AG55" s="368"/>
      <c r="AH55" s="368"/>
      <c r="AI55" s="373"/>
      <c r="AJ55" s="328"/>
      <c r="AK55" s="328" t="s">
        <v>7279</v>
      </c>
      <c r="AL55" s="328" t="s">
        <v>7276</v>
      </c>
      <c r="AM55" s="328" t="s">
        <v>7276</v>
      </c>
      <c r="AN55" s="335"/>
    </row>
    <row r="56" spans="1:40" ht="30.75" customHeight="1" x14ac:dyDescent="0.35">
      <c r="A56" s="378">
        <v>52</v>
      </c>
      <c r="B56" s="333" t="s">
        <v>1809</v>
      </c>
      <c r="C56" s="332" t="s">
        <v>4022</v>
      </c>
      <c r="D56" s="371" t="s">
        <v>3819</v>
      </c>
      <c r="E56" s="325">
        <v>4</v>
      </c>
      <c r="F56" s="371"/>
      <c r="G56" s="325"/>
      <c r="H56" s="371"/>
      <c r="I56" s="325">
        <v>9</v>
      </c>
      <c r="J56" s="325"/>
      <c r="K56" s="325">
        <v>9</v>
      </c>
      <c r="L56" s="372">
        <v>1</v>
      </c>
      <c r="M56" s="373" t="s">
        <v>5427</v>
      </c>
      <c r="N56" s="367">
        <v>70</v>
      </c>
      <c r="O56" s="367">
        <v>170</v>
      </c>
      <c r="P56" s="367">
        <v>240</v>
      </c>
      <c r="Q56" s="398"/>
      <c r="R56" s="398"/>
      <c r="S56" s="398"/>
      <c r="T56" s="398"/>
      <c r="U56" s="381">
        <v>240</v>
      </c>
      <c r="V56" s="381" t="s">
        <v>2166</v>
      </c>
      <c r="W56" s="381" t="s">
        <v>2166</v>
      </c>
      <c r="X56" s="381">
        <v>2</v>
      </c>
      <c r="Y56" s="326" t="s">
        <v>2166</v>
      </c>
      <c r="Z56" s="328" t="s">
        <v>2166</v>
      </c>
      <c r="AA56" s="373"/>
      <c r="AB56" s="326"/>
      <c r="AC56" s="326" t="s">
        <v>2166</v>
      </c>
      <c r="AD56" s="368"/>
      <c r="AE56" s="400" t="s">
        <v>6325</v>
      </c>
      <c r="AF56" s="326"/>
      <c r="AG56" s="368"/>
      <c r="AH56" s="368"/>
      <c r="AI56" s="373"/>
      <c r="AJ56" s="326"/>
      <c r="AK56" s="328" t="s">
        <v>7278</v>
      </c>
      <c r="AL56" s="328" t="s">
        <v>7276</v>
      </c>
      <c r="AM56" s="328" t="s">
        <v>7276</v>
      </c>
      <c r="AN56" s="335"/>
    </row>
    <row r="57" spans="1:40" ht="30.75" customHeight="1" x14ac:dyDescent="0.35">
      <c r="A57" s="378">
        <v>53</v>
      </c>
      <c r="B57" s="333" t="s">
        <v>1809</v>
      </c>
      <c r="C57" s="332" t="s">
        <v>1810</v>
      </c>
      <c r="D57" s="371" t="s">
        <v>3581</v>
      </c>
      <c r="E57" s="325">
        <v>4</v>
      </c>
      <c r="F57" s="371"/>
      <c r="G57" s="325"/>
      <c r="H57" s="371"/>
      <c r="I57" s="325">
        <v>12</v>
      </c>
      <c r="J57" s="325"/>
      <c r="K57" s="325">
        <v>12</v>
      </c>
      <c r="L57" s="372">
        <v>1</v>
      </c>
      <c r="M57" s="388" t="s">
        <v>5493</v>
      </c>
      <c r="N57" s="367">
        <v>90</v>
      </c>
      <c r="O57" s="367">
        <v>210</v>
      </c>
      <c r="P57" s="367">
        <v>300</v>
      </c>
      <c r="Q57" s="398"/>
      <c r="R57" s="398"/>
      <c r="S57" s="398"/>
      <c r="T57" s="398"/>
      <c r="U57" s="381">
        <v>240</v>
      </c>
      <c r="V57" s="381" t="s">
        <v>2166</v>
      </c>
      <c r="W57" s="381" t="s">
        <v>2166</v>
      </c>
      <c r="X57" s="381">
        <v>2</v>
      </c>
      <c r="Y57" s="326" t="s">
        <v>2166</v>
      </c>
      <c r="Z57" s="328" t="s">
        <v>2166</v>
      </c>
      <c r="AA57" s="373"/>
      <c r="AB57" s="326"/>
      <c r="AC57" s="326" t="s">
        <v>2166</v>
      </c>
      <c r="AD57" s="368"/>
      <c r="AE57" s="400" t="s">
        <v>6321</v>
      </c>
      <c r="AF57" s="326"/>
      <c r="AG57" s="368"/>
      <c r="AH57" s="368"/>
      <c r="AI57" s="373"/>
      <c r="AJ57" s="326"/>
      <c r="AK57" s="328" t="s">
        <v>7278</v>
      </c>
      <c r="AL57" s="328" t="s">
        <v>7276</v>
      </c>
      <c r="AM57" s="328" t="s">
        <v>7276</v>
      </c>
      <c r="AN57" s="335"/>
    </row>
    <row r="58" spans="1:40" ht="30.75" customHeight="1" x14ac:dyDescent="0.35">
      <c r="A58" s="378">
        <v>54</v>
      </c>
      <c r="B58" s="333" t="s">
        <v>1809</v>
      </c>
      <c r="C58" s="332" t="s">
        <v>2387</v>
      </c>
      <c r="D58" s="371" t="s">
        <v>2388</v>
      </c>
      <c r="E58" s="325">
        <v>3</v>
      </c>
      <c r="F58" s="371"/>
      <c r="G58" s="325"/>
      <c r="H58" s="371"/>
      <c r="I58" s="325">
        <v>8</v>
      </c>
      <c r="J58" s="325"/>
      <c r="K58" s="325">
        <v>8</v>
      </c>
      <c r="L58" s="372">
        <v>1</v>
      </c>
      <c r="M58" s="388" t="s">
        <v>5546</v>
      </c>
      <c r="N58" s="367">
        <v>50</v>
      </c>
      <c r="O58" s="367">
        <v>150</v>
      </c>
      <c r="P58" s="367">
        <v>200</v>
      </c>
      <c r="Q58" s="398"/>
      <c r="R58" s="398"/>
      <c r="S58" s="398"/>
      <c r="T58" s="398"/>
      <c r="U58" s="381" t="s">
        <v>7281</v>
      </c>
      <c r="V58" s="381" t="s">
        <v>2166</v>
      </c>
      <c r="W58" s="381" t="s">
        <v>2166</v>
      </c>
      <c r="X58" s="381">
        <v>2</v>
      </c>
      <c r="Y58" s="326" t="s">
        <v>2166</v>
      </c>
      <c r="Z58" s="328" t="s">
        <v>2166</v>
      </c>
      <c r="AA58" s="373"/>
      <c r="AB58" s="326"/>
      <c r="AC58" s="326" t="s">
        <v>2166</v>
      </c>
      <c r="AD58" s="368"/>
      <c r="AE58" s="400" t="s">
        <v>6321</v>
      </c>
      <c r="AF58" s="326"/>
      <c r="AG58" s="368"/>
      <c r="AH58" s="368"/>
      <c r="AI58" s="373"/>
      <c r="AJ58" s="326"/>
      <c r="AK58" s="328" t="s">
        <v>7277</v>
      </c>
      <c r="AL58" s="328" t="s">
        <v>7276</v>
      </c>
      <c r="AM58" s="328"/>
      <c r="AN58" s="335"/>
    </row>
    <row r="59" spans="1:40" ht="30.75" customHeight="1" x14ac:dyDescent="0.35">
      <c r="A59" s="378">
        <v>55</v>
      </c>
      <c r="B59" s="333" t="s">
        <v>1809</v>
      </c>
      <c r="C59" s="411" t="s">
        <v>3714</v>
      </c>
      <c r="D59" s="371" t="s">
        <v>3584</v>
      </c>
      <c r="E59" s="325">
        <v>3</v>
      </c>
      <c r="F59" s="371"/>
      <c r="G59" s="325"/>
      <c r="H59" s="371"/>
      <c r="I59" s="325">
        <v>12</v>
      </c>
      <c r="J59" s="325"/>
      <c r="K59" s="325">
        <v>12</v>
      </c>
      <c r="L59" s="372">
        <v>1</v>
      </c>
      <c r="M59" s="373" t="s">
        <v>5149</v>
      </c>
      <c r="N59" s="367">
        <v>75</v>
      </c>
      <c r="O59" s="367">
        <v>175</v>
      </c>
      <c r="P59" s="367">
        <v>250</v>
      </c>
      <c r="Q59" s="398"/>
      <c r="R59" s="398"/>
      <c r="S59" s="398"/>
      <c r="T59" s="398"/>
      <c r="U59" s="381" t="s">
        <v>7281</v>
      </c>
      <c r="V59" s="381" t="s">
        <v>2166</v>
      </c>
      <c r="W59" s="381" t="s">
        <v>2166</v>
      </c>
      <c r="X59" s="381">
        <v>2</v>
      </c>
      <c r="Y59" s="326" t="s">
        <v>2166</v>
      </c>
      <c r="Z59" s="328" t="s">
        <v>2166</v>
      </c>
      <c r="AA59" s="373"/>
      <c r="AB59" s="326"/>
      <c r="AC59" s="326" t="s">
        <v>2166</v>
      </c>
      <c r="AD59" s="368"/>
      <c r="AE59" s="400" t="s">
        <v>6321</v>
      </c>
      <c r="AF59" s="326"/>
      <c r="AG59" s="368"/>
      <c r="AH59" s="368"/>
      <c r="AI59" s="373"/>
      <c r="AJ59" s="326"/>
      <c r="AK59" s="328" t="s">
        <v>7277</v>
      </c>
      <c r="AL59" s="328" t="s">
        <v>7276</v>
      </c>
      <c r="AM59" s="328" t="s">
        <v>7276</v>
      </c>
      <c r="AN59" s="335"/>
    </row>
    <row r="60" spans="1:40" ht="30.75" customHeight="1" x14ac:dyDescent="0.35">
      <c r="A60" s="378">
        <v>56</v>
      </c>
      <c r="B60" s="333" t="s">
        <v>1809</v>
      </c>
      <c r="C60" s="332" t="s">
        <v>1811</v>
      </c>
      <c r="D60" s="371" t="s">
        <v>3582</v>
      </c>
      <c r="E60" s="325">
        <v>4</v>
      </c>
      <c r="F60" s="371"/>
      <c r="G60" s="325"/>
      <c r="H60" s="371"/>
      <c r="I60" s="325">
        <v>14</v>
      </c>
      <c r="J60" s="325"/>
      <c r="K60" s="325">
        <v>14</v>
      </c>
      <c r="L60" s="372">
        <v>1</v>
      </c>
      <c r="M60" s="373" t="s">
        <v>6502</v>
      </c>
      <c r="N60" s="367">
        <v>90</v>
      </c>
      <c r="O60" s="367">
        <v>210</v>
      </c>
      <c r="P60" s="367">
        <v>300</v>
      </c>
      <c r="Q60" s="398"/>
      <c r="R60" s="398"/>
      <c r="S60" s="398"/>
      <c r="T60" s="398"/>
      <c r="U60" s="381">
        <v>240</v>
      </c>
      <c r="V60" s="381" t="s">
        <v>2166</v>
      </c>
      <c r="W60" s="381" t="s">
        <v>2166</v>
      </c>
      <c r="X60" s="381">
        <v>2</v>
      </c>
      <c r="Y60" s="326" t="s">
        <v>2166</v>
      </c>
      <c r="Z60" s="328" t="s">
        <v>2166</v>
      </c>
      <c r="AA60" s="373"/>
      <c r="AB60" s="326"/>
      <c r="AC60" s="326" t="s">
        <v>2166</v>
      </c>
      <c r="AD60" s="368"/>
      <c r="AE60" s="400" t="s">
        <v>6321</v>
      </c>
      <c r="AF60" s="326"/>
      <c r="AG60" s="368"/>
      <c r="AH60" s="368"/>
      <c r="AI60" s="373"/>
      <c r="AJ60" s="326"/>
      <c r="AK60" s="328" t="s">
        <v>7278</v>
      </c>
      <c r="AL60" s="328" t="s">
        <v>7276</v>
      </c>
      <c r="AM60" s="328" t="s">
        <v>7276</v>
      </c>
      <c r="AN60" s="335"/>
    </row>
    <row r="61" spans="1:40" ht="30.75" hidden="1" customHeight="1" x14ac:dyDescent="0.35">
      <c r="A61" s="378">
        <v>57</v>
      </c>
      <c r="B61" s="333" t="s">
        <v>1809</v>
      </c>
      <c r="C61" s="332" t="s">
        <v>4426</v>
      </c>
      <c r="D61" s="371" t="s">
        <v>3821</v>
      </c>
      <c r="E61" s="325">
        <v>4</v>
      </c>
      <c r="F61" s="371"/>
      <c r="G61" s="325"/>
      <c r="H61" s="371"/>
      <c r="I61" s="325">
        <v>6</v>
      </c>
      <c r="J61" s="325"/>
      <c r="K61" s="325">
        <v>6</v>
      </c>
      <c r="L61" s="372">
        <v>1</v>
      </c>
      <c r="M61" s="373" t="s">
        <v>5146</v>
      </c>
      <c r="N61" s="398">
        <v>116</v>
      </c>
      <c r="O61" s="398">
        <v>174</v>
      </c>
      <c r="P61" s="398">
        <v>290</v>
      </c>
      <c r="Q61" s="398"/>
      <c r="R61" s="398"/>
      <c r="S61" s="398"/>
      <c r="T61" s="398"/>
      <c r="U61" s="381"/>
      <c r="V61" s="381" t="s">
        <v>2166</v>
      </c>
      <c r="W61" s="381" t="s">
        <v>2166</v>
      </c>
      <c r="X61" s="381">
        <v>1</v>
      </c>
      <c r="Y61" s="326" t="s">
        <v>2166</v>
      </c>
      <c r="Z61" s="328" t="s">
        <v>6864</v>
      </c>
      <c r="AA61" s="373"/>
      <c r="AB61" s="326"/>
      <c r="AC61" s="326" t="s">
        <v>2166</v>
      </c>
      <c r="AD61" s="368"/>
      <c r="AE61" s="400" t="s">
        <v>6325</v>
      </c>
      <c r="AF61" s="326"/>
      <c r="AG61" s="368"/>
      <c r="AH61" s="368"/>
      <c r="AI61" s="373"/>
      <c r="AJ61" s="326"/>
      <c r="AK61" s="328"/>
      <c r="AL61" s="328" t="s">
        <v>7276</v>
      </c>
      <c r="AM61" s="328"/>
      <c r="AN61" s="335"/>
    </row>
    <row r="62" spans="1:40" ht="30.75" customHeight="1" x14ac:dyDescent="0.35">
      <c r="A62" s="378">
        <v>58</v>
      </c>
      <c r="B62" s="333" t="s">
        <v>1809</v>
      </c>
      <c r="C62" s="332" t="s">
        <v>2397</v>
      </c>
      <c r="D62" s="371" t="s">
        <v>2398</v>
      </c>
      <c r="E62" s="325">
        <v>4</v>
      </c>
      <c r="F62" s="371"/>
      <c r="G62" s="325"/>
      <c r="H62" s="371"/>
      <c r="I62" s="325">
        <v>10</v>
      </c>
      <c r="J62" s="325"/>
      <c r="K62" s="325">
        <v>10</v>
      </c>
      <c r="L62" s="372">
        <v>1</v>
      </c>
      <c r="M62" s="373" t="s">
        <v>5144</v>
      </c>
      <c r="N62" s="367">
        <v>70</v>
      </c>
      <c r="O62" s="367">
        <v>160</v>
      </c>
      <c r="P62" s="367">
        <v>230</v>
      </c>
      <c r="Q62" s="398"/>
      <c r="R62" s="398"/>
      <c r="S62" s="398"/>
      <c r="T62" s="398"/>
      <c r="U62" s="381" t="s">
        <v>7281</v>
      </c>
      <c r="V62" s="381" t="s">
        <v>2166</v>
      </c>
      <c r="W62" s="381" t="s">
        <v>2166</v>
      </c>
      <c r="X62" s="381">
        <v>3</v>
      </c>
      <c r="Y62" s="326" t="s">
        <v>2166</v>
      </c>
      <c r="Z62" s="328" t="s">
        <v>2166</v>
      </c>
      <c r="AA62" s="381"/>
      <c r="AB62" s="326" t="s">
        <v>6164</v>
      </c>
      <c r="AC62" s="326" t="s">
        <v>2166</v>
      </c>
      <c r="AD62" s="368"/>
      <c r="AE62" s="400" t="s">
        <v>6321</v>
      </c>
      <c r="AF62" s="326"/>
      <c r="AG62" s="368"/>
      <c r="AH62" s="368"/>
      <c r="AI62" s="373"/>
      <c r="AJ62" s="326"/>
      <c r="AK62" s="328" t="s">
        <v>7277</v>
      </c>
      <c r="AL62" s="328" t="s">
        <v>7276</v>
      </c>
      <c r="AM62" s="328"/>
      <c r="AN62" s="335"/>
    </row>
  </sheetData>
  <autoFilter ref="A4:AO62">
    <filterColumn colId="36">
      <customFilters>
        <customFilter operator="notEqual" val=" "/>
      </customFilters>
    </filterColumn>
  </autoFilter>
  <mergeCells count="3">
    <mergeCell ref="A1:R1"/>
    <mergeCell ref="A2:R2"/>
    <mergeCell ref="A3:R3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1"/>
  <sheetViews>
    <sheetView topLeftCell="A14" workbookViewId="0">
      <selection activeCell="B36" sqref="B36"/>
    </sheetView>
  </sheetViews>
  <sheetFormatPr defaultRowHeight="14.5" x14ac:dyDescent="0.35"/>
  <cols>
    <col min="1" max="1" width="58.7265625" bestFit="1" customWidth="1"/>
    <col min="2" max="2" width="17" bestFit="1" customWidth="1"/>
    <col min="3" max="4" width="2" bestFit="1" customWidth="1"/>
    <col min="5" max="5" width="7.26953125" bestFit="1" customWidth="1"/>
    <col min="6" max="6" width="11.26953125" bestFit="1" customWidth="1"/>
  </cols>
  <sheetData>
    <row r="3" spans="1:2" x14ac:dyDescent="0.35">
      <c r="A3" s="317" t="s">
        <v>6350</v>
      </c>
      <c r="B3" t="s">
        <v>6460</v>
      </c>
    </row>
    <row r="4" spans="1:2" x14ac:dyDescent="0.35">
      <c r="A4" s="318" t="s">
        <v>5644</v>
      </c>
      <c r="B4" s="319">
        <v>38</v>
      </c>
    </row>
    <row r="5" spans="1:2" x14ac:dyDescent="0.35">
      <c r="A5" s="318" t="s">
        <v>9</v>
      </c>
      <c r="B5" s="319">
        <v>156</v>
      </c>
    </row>
    <row r="6" spans="1:2" x14ac:dyDescent="0.35">
      <c r="A6" s="318" t="s">
        <v>5717</v>
      </c>
      <c r="B6" s="319">
        <v>45</v>
      </c>
    </row>
    <row r="7" spans="1:2" x14ac:dyDescent="0.35">
      <c r="A7" s="318" t="s">
        <v>94</v>
      </c>
      <c r="B7" s="319">
        <v>199</v>
      </c>
    </row>
    <row r="8" spans="1:2" x14ac:dyDescent="0.35">
      <c r="A8" s="318" t="s">
        <v>5718</v>
      </c>
      <c r="B8" s="319">
        <v>22</v>
      </c>
    </row>
    <row r="9" spans="1:2" x14ac:dyDescent="0.35">
      <c r="A9" s="318" t="s">
        <v>1506</v>
      </c>
      <c r="B9" s="319">
        <v>60</v>
      </c>
    </row>
    <row r="10" spans="1:2" x14ac:dyDescent="0.35">
      <c r="A10" s="318" t="s">
        <v>353</v>
      </c>
      <c r="B10" s="319">
        <v>56</v>
      </c>
    </row>
    <row r="11" spans="1:2" x14ac:dyDescent="0.35">
      <c r="A11" s="318" t="s">
        <v>362</v>
      </c>
      <c r="B11" s="319">
        <v>94</v>
      </c>
    </row>
    <row r="12" spans="1:2" x14ac:dyDescent="0.35">
      <c r="A12" s="318" t="s">
        <v>2781</v>
      </c>
      <c r="B12" s="319">
        <v>4</v>
      </c>
    </row>
    <row r="13" spans="1:2" x14ac:dyDescent="0.35">
      <c r="A13" s="318" t="s">
        <v>5712</v>
      </c>
      <c r="B13" s="319">
        <v>150</v>
      </c>
    </row>
    <row r="14" spans="1:2" x14ac:dyDescent="0.35">
      <c r="A14" s="318" t="s">
        <v>2782</v>
      </c>
      <c r="B14" s="319">
        <v>45</v>
      </c>
    </row>
    <row r="15" spans="1:2" x14ac:dyDescent="0.35">
      <c r="A15" s="318" t="s">
        <v>2783</v>
      </c>
      <c r="B15" s="319">
        <v>27</v>
      </c>
    </row>
    <row r="16" spans="1:2" x14ac:dyDescent="0.35">
      <c r="A16" s="318" t="s">
        <v>1507</v>
      </c>
      <c r="B16" s="319">
        <v>81</v>
      </c>
    </row>
    <row r="17" spans="1:2" x14ac:dyDescent="0.35">
      <c r="A17" s="318" t="s">
        <v>3774</v>
      </c>
      <c r="B17" s="319">
        <v>30</v>
      </c>
    </row>
    <row r="18" spans="1:2" x14ac:dyDescent="0.35">
      <c r="A18" s="318" t="s">
        <v>5571</v>
      </c>
      <c r="B18" s="319">
        <v>122</v>
      </c>
    </row>
    <row r="19" spans="1:2" x14ac:dyDescent="0.35">
      <c r="A19" s="318" t="s">
        <v>642</v>
      </c>
      <c r="B19" s="319">
        <v>28</v>
      </c>
    </row>
    <row r="20" spans="1:2" x14ac:dyDescent="0.35">
      <c r="A20" s="318" t="s">
        <v>5711</v>
      </c>
      <c r="B20" s="319">
        <v>29</v>
      </c>
    </row>
    <row r="21" spans="1:2" x14ac:dyDescent="0.35">
      <c r="A21" s="318" t="s">
        <v>5719</v>
      </c>
      <c r="B21" s="319">
        <v>5</v>
      </c>
    </row>
    <row r="22" spans="1:2" x14ac:dyDescent="0.35">
      <c r="A22" s="318" t="s">
        <v>2009</v>
      </c>
      <c r="B22" s="319">
        <v>49</v>
      </c>
    </row>
    <row r="23" spans="1:2" x14ac:dyDescent="0.35">
      <c r="A23" s="318" t="s">
        <v>1508</v>
      </c>
      <c r="B23" s="319">
        <v>84</v>
      </c>
    </row>
    <row r="24" spans="1:2" x14ac:dyDescent="0.35">
      <c r="A24" s="318" t="s">
        <v>767</v>
      </c>
      <c r="B24" s="319">
        <v>52</v>
      </c>
    </row>
    <row r="25" spans="1:2" x14ac:dyDescent="0.35">
      <c r="A25" s="318" t="s">
        <v>5715</v>
      </c>
      <c r="B25" s="319">
        <v>61</v>
      </c>
    </row>
    <row r="26" spans="1:2" x14ac:dyDescent="0.35">
      <c r="A26" s="318" t="s">
        <v>808</v>
      </c>
      <c r="B26" s="319">
        <v>51</v>
      </c>
    </row>
    <row r="27" spans="1:2" x14ac:dyDescent="0.35">
      <c r="A27" s="318" t="s">
        <v>5716</v>
      </c>
      <c r="B27" s="319">
        <v>6</v>
      </c>
    </row>
    <row r="28" spans="1:2" x14ac:dyDescent="0.35">
      <c r="A28" s="318" t="s">
        <v>817</v>
      </c>
      <c r="B28" s="319">
        <v>52</v>
      </c>
    </row>
    <row r="29" spans="1:2" x14ac:dyDescent="0.35">
      <c r="A29" s="318" t="s">
        <v>1509</v>
      </c>
      <c r="B29" s="319">
        <v>46</v>
      </c>
    </row>
    <row r="30" spans="1:2" x14ac:dyDescent="0.35">
      <c r="A30" s="318" t="s">
        <v>5713</v>
      </c>
      <c r="B30" s="319">
        <v>19</v>
      </c>
    </row>
    <row r="31" spans="1:2" x14ac:dyDescent="0.35">
      <c r="A31" s="318" t="s">
        <v>880</v>
      </c>
      <c r="B31" s="319">
        <v>25</v>
      </c>
    </row>
    <row r="32" spans="1:2" x14ac:dyDescent="0.35">
      <c r="A32" s="318" t="s">
        <v>2164</v>
      </c>
      <c r="B32" s="319">
        <v>34</v>
      </c>
    </row>
    <row r="33" spans="1:2" x14ac:dyDescent="0.35">
      <c r="A33" s="318" t="s">
        <v>929</v>
      </c>
      <c r="B33" s="319">
        <v>16</v>
      </c>
    </row>
    <row r="34" spans="1:2" x14ac:dyDescent="0.35">
      <c r="A34" s="318" t="s">
        <v>937</v>
      </c>
      <c r="B34" s="319">
        <v>158</v>
      </c>
    </row>
    <row r="35" spans="1:2" x14ac:dyDescent="0.35">
      <c r="A35" s="318" t="s">
        <v>1510</v>
      </c>
      <c r="B35" s="319">
        <v>8</v>
      </c>
    </row>
    <row r="36" spans="1:2" x14ac:dyDescent="0.35">
      <c r="A36" s="318" t="s">
        <v>2053</v>
      </c>
      <c r="B36" s="319">
        <v>5</v>
      </c>
    </row>
    <row r="37" spans="1:2" x14ac:dyDescent="0.35">
      <c r="A37" s="318" t="s">
        <v>5340</v>
      </c>
      <c r="B37" s="319">
        <v>2</v>
      </c>
    </row>
    <row r="38" spans="1:2" x14ac:dyDescent="0.35">
      <c r="A38" s="318" t="s">
        <v>1021</v>
      </c>
      <c r="B38" s="319">
        <v>40</v>
      </c>
    </row>
    <row r="39" spans="1:2" x14ac:dyDescent="0.35">
      <c r="A39" s="318" t="s">
        <v>5720</v>
      </c>
      <c r="B39" s="319">
        <v>88</v>
      </c>
    </row>
    <row r="40" spans="1:2" x14ac:dyDescent="0.35">
      <c r="A40" s="318" t="s">
        <v>1809</v>
      </c>
      <c r="B40" s="319">
        <v>63</v>
      </c>
    </row>
    <row r="41" spans="1:2" x14ac:dyDescent="0.35">
      <c r="A41" s="318" t="s">
        <v>6351</v>
      </c>
      <c r="B41" s="319">
        <v>2050</v>
      </c>
    </row>
  </sheetData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55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ht="30.75" customHeight="1" x14ac:dyDescent="0.55000000000000004">
      <c r="A1" s="506" t="s">
        <v>7296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41" ht="30.75" customHeight="1" x14ac:dyDescent="0.55000000000000004">
      <c r="A2" s="506" t="s">
        <v>7292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</row>
    <row r="3" spans="1:41" ht="30.75" customHeight="1" x14ac:dyDescent="0.35">
      <c r="A3" s="507" t="s">
        <v>7297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</row>
    <row r="4" spans="1:41" s="395" customFormat="1" ht="69" customHeight="1" x14ac:dyDescent="0.35">
      <c r="A4" s="364" t="s">
        <v>1632</v>
      </c>
      <c r="B4" s="360" t="s">
        <v>1</v>
      </c>
      <c r="C4" s="364" t="s">
        <v>3</v>
      </c>
      <c r="D4" s="364" t="s">
        <v>4513</v>
      </c>
      <c r="E4" s="364" t="s">
        <v>1633</v>
      </c>
      <c r="F4" s="364" t="s">
        <v>6105</v>
      </c>
      <c r="G4" s="364" t="s">
        <v>6021</v>
      </c>
      <c r="H4" s="364" t="s">
        <v>6020</v>
      </c>
      <c r="I4" s="364" t="s">
        <v>6024</v>
      </c>
      <c r="J4" s="364" t="s">
        <v>6022</v>
      </c>
      <c r="K4" s="364" t="s">
        <v>6110</v>
      </c>
      <c r="L4" s="364" t="s">
        <v>5883</v>
      </c>
      <c r="M4" s="360" t="s">
        <v>5253</v>
      </c>
      <c r="N4" s="360" t="s">
        <v>6107</v>
      </c>
      <c r="O4" s="360" t="s">
        <v>6108</v>
      </c>
      <c r="P4" s="360" t="s">
        <v>6109</v>
      </c>
      <c r="Q4" s="360" t="s">
        <v>6102</v>
      </c>
      <c r="R4" s="360" t="s">
        <v>6103</v>
      </c>
      <c r="S4" s="360" t="s">
        <v>6106</v>
      </c>
      <c r="T4" s="360" t="s">
        <v>6672</v>
      </c>
      <c r="U4" s="360" t="s">
        <v>6673</v>
      </c>
      <c r="V4" s="360" t="s">
        <v>4288</v>
      </c>
      <c r="W4" s="360" t="s">
        <v>4289</v>
      </c>
      <c r="X4" s="360" t="s">
        <v>7268</v>
      </c>
      <c r="Y4" s="360" t="s">
        <v>6968</v>
      </c>
      <c r="Z4" s="360" t="s">
        <v>6969</v>
      </c>
      <c r="AA4" s="360" t="s">
        <v>6180</v>
      </c>
      <c r="AB4" s="360" t="s">
        <v>6112</v>
      </c>
      <c r="AC4" s="360" t="s">
        <v>6474</v>
      </c>
      <c r="AD4" s="391" t="s">
        <v>5929</v>
      </c>
      <c r="AE4" s="361" t="s">
        <v>6080</v>
      </c>
      <c r="AF4" s="360" t="s">
        <v>5876</v>
      </c>
      <c r="AG4" s="391" t="s">
        <v>5877</v>
      </c>
      <c r="AH4" s="391" t="s">
        <v>5878</v>
      </c>
      <c r="AI4" s="360" t="s">
        <v>5708</v>
      </c>
      <c r="AJ4" s="410" t="s">
        <v>7274</v>
      </c>
      <c r="AK4" s="409" t="s">
        <v>7275</v>
      </c>
      <c r="AL4" s="409" t="s">
        <v>7271</v>
      </c>
      <c r="AM4" s="409" t="s">
        <v>7272</v>
      </c>
      <c r="AN4" s="409" t="s">
        <v>7273</v>
      </c>
      <c r="AO4" s="416" t="s">
        <v>7285</v>
      </c>
    </row>
    <row r="5" spans="1:41" ht="30.75" customHeight="1" x14ac:dyDescent="0.35">
      <c r="A5" s="378">
        <v>1</v>
      </c>
      <c r="B5" s="333" t="s">
        <v>9</v>
      </c>
      <c r="C5" s="332" t="s">
        <v>24</v>
      </c>
      <c r="D5" s="375" t="s">
        <v>2501</v>
      </c>
      <c r="E5" s="325">
        <v>4</v>
      </c>
      <c r="F5" s="375"/>
      <c r="G5" s="325"/>
      <c r="H5" s="375"/>
      <c r="I5" s="325">
        <v>4</v>
      </c>
      <c r="J5" s="325"/>
      <c r="K5" s="325">
        <v>4</v>
      </c>
      <c r="L5" s="372">
        <v>1</v>
      </c>
      <c r="M5" s="373" t="s">
        <v>5495</v>
      </c>
      <c r="N5" s="398">
        <v>130</v>
      </c>
      <c r="O5" s="398">
        <v>170</v>
      </c>
      <c r="P5" s="398">
        <v>300</v>
      </c>
      <c r="Q5" s="398"/>
      <c r="R5" s="398"/>
      <c r="S5" s="398"/>
      <c r="T5" s="398"/>
      <c r="U5" s="381"/>
      <c r="V5" s="381" t="s">
        <v>2166</v>
      </c>
      <c r="W5" s="381" t="s">
        <v>2166</v>
      </c>
      <c r="X5" s="381">
        <v>2</v>
      </c>
      <c r="Y5" s="326" t="s">
        <v>2166</v>
      </c>
      <c r="Z5" s="328" t="s">
        <v>2166</v>
      </c>
      <c r="AA5" s="373"/>
      <c r="AB5" s="326"/>
      <c r="AC5" s="326" t="s">
        <v>2166</v>
      </c>
      <c r="AD5" s="368"/>
      <c r="AE5" s="400" t="s">
        <v>6320</v>
      </c>
      <c r="AF5" s="326"/>
      <c r="AG5" s="368"/>
      <c r="AH5" s="368"/>
      <c r="AI5" s="373"/>
      <c r="AJ5" s="326"/>
      <c r="AK5" s="328" t="s">
        <v>7279</v>
      </c>
      <c r="AL5" s="328" t="s">
        <v>7276</v>
      </c>
      <c r="AM5" s="328" t="s">
        <v>7276</v>
      </c>
      <c r="AN5" s="335"/>
    </row>
    <row r="6" spans="1:41" ht="30.75" customHeight="1" x14ac:dyDescent="0.35">
      <c r="A6" s="378">
        <v>2</v>
      </c>
      <c r="B6" s="333" t="s">
        <v>5717</v>
      </c>
      <c r="C6" s="332" t="s">
        <v>1975</v>
      </c>
      <c r="D6" s="371" t="s">
        <v>4342</v>
      </c>
      <c r="E6" s="325">
        <v>4</v>
      </c>
      <c r="F6" s="371"/>
      <c r="G6" s="325"/>
      <c r="H6" s="371"/>
      <c r="I6" s="325">
        <v>5</v>
      </c>
      <c r="J6" s="325"/>
      <c r="K6" s="325">
        <v>5</v>
      </c>
      <c r="L6" s="372">
        <v>1</v>
      </c>
      <c r="M6" s="373" t="s">
        <v>6499</v>
      </c>
      <c r="N6" s="398">
        <v>60</v>
      </c>
      <c r="O6" s="398">
        <v>140</v>
      </c>
      <c r="P6" s="398">
        <v>200</v>
      </c>
      <c r="Q6" s="398"/>
      <c r="R6" s="398"/>
      <c r="S6" s="398"/>
      <c r="T6" s="398"/>
      <c r="U6" s="381"/>
      <c r="V6" s="381" t="s">
        <v>2166</v>
      </c>
      <c r="W6" s="381" t="s">
        <v>2166</v>
      </c>
      <c r="X6" s="381">
        <v>1</v>
      </c>
      <c r="Y6" s="326" t="s">
        <v>2166</v>
      </c>
      <c r="Z6" s="328" t="s">
        <v>2166</v>
      </c>
      <c r="AA6" s="373"/>
      <c r="AB6" s="326" t="s">
        <v>6171</v>
      </c>
      <c r="AC6" s="326" t="s">
        <v>2166</v>
      </c>
      <c r="AD6" s="368"/>
      <c r="AE6" s="400" t="s">
        <v>6320</v>
      </c>
      <c r="AF6" s="326"/>
      <c r="AG6" s="368"/>
      <c r="AH6" s="368"/>
      <c r="AI6" s="373"/>
      <c r="AJ6" s="326"/>
      <c r="AK6" s="328" t="s">
        <v>7279</v>
      </c>
      <c r="AL6" s="328" t="s">
        <v>7276</v>
      </c>
      <c r="AM6" s="328" t="s">
        <v>7276</v>
      </c>
      <c r="AN6" s="335"/>
    </row>
    <row r="7" spans="1:41" ht="30.75" customHeight="1" x14ac:dyDescent="0.35">
      <c r="A7" s="378">
        <v>3</v>
      </c>
      <c r="B7" s="333" t="s">
        <v>5717</v>
      </c>
      <c r="C7" s="332" t="s">
        <v>87</v>
      </c>
      <c r="D7" s="371" t="s">
        <v>88</v>
      </c>
      <c r="E7" s="325">
        <v>3</v>
      </c>
      <c r="F7" s="371"/>
      <c r="G7" s="325"/>
      <c r="H7" s="371"/>
      <c r="I7" s="325">
        <v>4</v>
      </c>
      <c r="J7" s="325"/>
      <c r="K7" s="325">
        <v>4</v>
      </c>
      <c r="L7" s="372">
        <v>1</v>
      </c>
      <c r="M7" s="373" t="s">
        <v>5706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81"/>
      <c r="V7" s="381" t="s">
        <v>2166</v>
      </c>
      <c r="W7" s="381" t="s">
        <v>2166</v>
      </c>
      <c r="X7" s="381">
        <v>1</v>
      </c>
      <c r="Y7" s="326" t="s">
        <v>2166</v>
      </c>
      <c r="Z7" s="328" t="s">
        <v>2166</v>
      </c>
      <c r="AA7" s="373"/>
      <c r="AB7" s="326"/>
      <c r="AC7" s="326" t="s">
        <v>2166</v>
      </c>
      <c r="AD7" s="368"/>
      <c r="AE7" s="400" t="s">
        <v>6321</v>
      </c>
      <c r="AF7" s="326"/>
      <c r="AG7" s="368"/>
      <c r="AH7" s="368"/>
      <c r="AI7" s="373"/>
      <c r="AJ7" s="326"/>
      <c r="AK7" s="328" t="s">
        <v>7279</v>
      </c>
      <c r="AL7" s="328" t="s">
        <v>7276</v>
      </c>
      <c r="AM7" s="328" t="s">
        <v>7276</v>
      </c>
      <c r="AN7" s="335"/>
    </row>
    <row r="8" spans="1:41" ht="30.75" customHeight="1" x14ac:dyDescent="0.35">
      <c r="A8" s="378">
        <v>4</v>
      </c>
      <c r="B8" s="333" t="s">
        <v>5717</v>
      </c>
      <c r="C8" s="332" t="s">
        <v>2687</v>
      </c>
      <c r="D8" s="371" t="s">
        <v>3772</v>
      </c>
      <c r="E8" s="325">
        <v>3</v>
      </c>
      <c r="F8" s="371"/>
      <c r="G8" s="325"/>
      <c r="H8" s="371"/>
      <c r="I8" s="325">
        <v>5</v>
      </c>
      <c r="J8" s="325"/>
      <c r="K8" s="325">
        <v>5</v>
      </c>
      <c r="L8" s="372">
        <v>1</v>
      </c>
      <c r="M8" s="373" t="s">
        <v>5523</v>
      </c>
      <c r="N8" s="398">
        <v>60</v>
      </c>
      <c r="O8" s="398">
        <v>120</v>
      </c>
      <c r="P8" s="398">
        <v>180</v>
      </c>
      <c r="Q8" s="398"/>
      <c r="R8" s="398"/>
      <c r="S8" s="398"/>
      <c r="T8" s="398"/>
      <c r="U8" s="381"/>
      <c r="V8" s="381" t="s">
        <v>2166</v>
      </c>
      <c r="W8" s="381" t="s">
        <v>2166</v>
      </c>
      <c r="X8" s="381">
        <v>1</v>
      </c>
      <c r="Y8" s="326" t="s">
        <v>2166</v>
      </c>
      <c r="Z8" s="328" t="s">
        <v>2166</v>
      </c>
      <c r="AA8" s="373"/>
      <c r="AB8" s="326" t="s">
        <v>6167</v>
      </c>
      <c r="AC8" s="326" t="s">
        <v>2166</v>
      </c>
      <c r="AD8" s="368"/>
      <c r="AE8" s="400" t="s">
        <v>6322</v>
      </c>
      <c r="AF8" s="326"/>
      <c r="AG8" s="368"/>
      <c r="AH8" s="368"/>
      <c r="AI8" s="373"/>
      <c r="AJ8" s="326"/>
      <c r="AK8" s="328" t="s">
        <v>7279</v>
      </c>
      <c r="AL8" s="328" t="s">
        <v>7276</v>
      </c>
      <c r="AM8" s="328" t="s">
        <v>7276</v>
      </c>
      <c r="AN8" s="335"/>
    </row>
    <row r="9" spans="1:41" ht="30.75" customHeight="1" x14ac:dyDescent="0.35">
      <c r="A9" s="378">
        <v>5</v>
      </c>
      <c r="B9" s="333" t="s">
        <v>5717</v>
      </c>
      <c r="C9" s="332" t="s">
        <v>4270</v>
      </c>
      <c r="D9" s="371" t="s">
        <v>3760</v>
      </c>
      <c r="E9" s="325">
        <v>4</v>
      </c>
      <c r="F9" s="371"/>
      <c r="G9" s="325"/>
      <c r="H9" s="371"/>
      <c r="I9" s="325">
        <v>6</v>
      </c>
      <c r="J9" s="325"/>
      <c r="K9" s="325">
        <v>6</v>
      </c>
      <c r="L9" s="372">
        <v>1</v>
      </c>
      <c r="M9" s="373" t="s">
        <v>5518</v>
      </c>
      <c r="N9" s="398">
        <v>80</v>
      </c>
      <c r="O9" s="398">
        <v>260</v>
      </c>
      <c r="P9" s="398">
        <v>340</v>
      </c>
      <c r="Q9" s="398"/>
      <c r="R9" s="398"/>
      <c r="S9" s="398"/>
      <c r="T9" s="398"/>
      <c r="U9" s="381"/>
      <c r="V9" s="381" t="s">
        <v>2166</v>
      </c>
      <c r="W9" s="381" t="s">
        <v>2166</v>
      </c>
      <c r="X9" s="381">
        <v>1</v>
      </c>
      <c r="Y9" s="326" t="s">
        <v>2166</v>
      </c>
      <c r="Z9" s="328" t="s">
        <v>2166</v>
      </c>
      <c r="AA9" s="373"/>
      <c r="AB9" s="326" t="s">
        <v>6170</v>
      </c>
      <c r="AC9" s="326" t="s">
        <v>2166</v>
      </c>
      <c r="AD9" s="368"/>
      <c r="AE9" s="400" t="s">
        <v>6323</v>
      </c>
      <c r="AF9" s="326"/>
      <c r="AG9" s="368"/>
      <c r="AH9" s="368"/>
      <c r="AI9" s="373"/>
      <c r="AJ9" s="326"/>
      <c r="AK9" s="328"/>
      <c r="AL9" s="328" t="s">
        <v>7276</v>
      </c>
      <c r="AM9" s="328" t="s">
        <v>7276</v>
      </c>
      <c r="AN9" s="335"/>
    </row>
    <row r="10" spans="1:41" ht="30.75" customHeight="1" x14ac:dyDescent="0.35">
      <c r="A10" s="378">
        <v>6</v>
      </c>
      <c r="B10" s="333" t="s">
        <v>5717</v>
      </c>
      <c r="C10" s="332" t="s">
        <v>81</v>
      </c>
      <c r="D10" s="371" t="s">
        <v>82</v>
      </c>
      <c r="E10" s="325">
        <v>4</v>
      </c>
      <c r="F10" s="371"/>
      <c r="G10" s="325"/>
      <c r="H10" s="371"/>
      <c r="I10" s="325">
        <v>5</v>
      </c>
      <c r="J10" s="325"/>
      <c r="K10" s="325">
        <v>5</v>
      </c>
      <c r="L10" s="372">
        <v>1</v>
      </c>
      <c r="M10" s="373" t="s">
        <v>5494</v>
      </c>
      <c r="N10" s="398">
        <v>80</v>
      </c>
      <c r="O10" s="398">
        <v>190</v>
      </c>
      <c r="P10" s="398">
        <v>270</v>
      </c>
      <c r="Q10" s="398"/>
      <c r="R10" s="398"/>
      <c r="S10" s="398"/>
      <c r="T10" s="398"/>
      <c r="U10" s="381"/>
      <c r="V10" s="381" t="s">
        <v>2166</v>
      </c>
      <c r="W10" s="381" t="s">
        <v>2166</v>
      </c>
      <c r="X10" s="381">
        <v>1</v>
      </c>
      <c r="Y10" s="326" t="s">
        <v>2166</v>
      </c>
      <c r="Z10" s="328" t="s">
        <v>2166</v>
      </c>
      <c r="AA10" s="373"/>
      <c r="AB10" s="326"/>
      <c r="AC10" s="326" t="s">
        <v>2166</v>
      </c>
      <c r="AD10" s="368"/>
      <c r="AE10" s="400" t="s">
        <v>6320</v>
      </c>
      <c r="AF10" s="326"/>
      <c r="AG10" s="368"/>
      <c r="AH10" s="368"/>
      <c r="AI10" s="373"/>
      <c r="AJ10" s="326"/>
      <c r="AK10" s="328" t="s">
        <v>7279</v>
      </c>
      <c r="AL10" s="328" t="s">
        <v>7276</v>
      </c>
      <c r="AM10" s="328" t="s">
        <v>7276</v>
      </c>
      <c r="AN10" s="335"/>
    </row>
    <row r="11" spans="1:41" ht="30.75" customHeight="1" x14ac:dyDescent="0.35">
      <c r="A11" s="378">
        <v>7</v>
      </c>
      <c r="B11" s="374" t="s">
        <v>1506</v>
      </c>
      <c r="C11" s="332" t="s">
        <v>332</v>
      </c>
      <c r="D11" s="371" t="s">
        <v>4503</v>
      </c>
      <c r="E11" s="325">
        <v>3</v>
      </c>
      <c r="F11" s="371"/>
      <c r="G11" s="325"/>
      <c r="H11" s="371"/>
      <c r="I11" s="325">
        <v>5</v>
      </c>
      <c r="J11" s="325"/>
      <c r="K11" s="325">
        <v>5</v>
      </c>
      <c r="L11" s="372">
        <v>1</v>
      </c>
      <c r="M11" s="373" t="s">
        <v>5499</v>
      </c>
      <c r="N11" s="398">
        <v>30</v>
      </c>
      <c r="O11" s="398">
        <v>220</v>
      </c>
      <c r="P11" s="398">
        <v>250</v>
      </c>
      <c r="Q11" s="398"/>
      <c r="R11" s="398"/>
      <c r="S11" s="398"/>
      <c r="T11" s="398"/>
      <c r="U11" s="381"/>
      <c r="V11" s="381" t="s">
        <v>2166</v>
      </c>
      <c r="W11" s="381" t="s">
        <v>2166</v>
      </c>
      <c r="X11" s="381">
        <v>2</v>
      </c>
      <c r="Y11" s="326" t="s">
        <v>2166</v>
      </c>
      <c r="Z11" s="328" t="s">
        <v>2166</v>
      </c>
      <c r="AA11" s="373"/>
      <c r="AB11" s="326"/>
      <c r="AC11" s="326" t="s">
        <v>2166</v>
      </c>
      <c r="AD11" s="368">
        <v>42844</v>
      </c>
      <c r="AE11" s="400" t="s">
        <v>6618</v>
      </c>
      <c r="AF11" s="326" t="s">
        <v>5888</v>
      </c>
      <c r="AG11" s="368">
        <v>43117</v>
      </c>
      <c r="AH11" s="368">
        <v>43190</v>
      </c>
      <c r="AI11" s="373" t="s">
        <v>6865</v>
      </c>
      <c r="AJ11" s="326"/>
      <c r="AK11" s="328"/>
      <c r="AL11" s="415" t="s">
        <v>7276</v>
      </c>
      <c r="AM11" s="415" t="s">
        <v>7276</v>
      </c>
      <c r="AN11" s="335"/>
      <c r="AO11" s="337" t="s">
        <v>7286</v>
      </c>
    </row>
    <row r="12" spans="1:41" ht="30.75" customHeight="1" x14ac:dyDescent="0.35">
      <c r="A12" s="378">
        <v>8</v>
      </c>
      <c r="B12" s="374" t="s">
        <v>1506</v>
      </c>
      <c r="C12" s="332" t="s">
        <v>2646</v>
      </c>
      <c r="D12" s="371" t="s">
        <v>4502</v>
      </c>
      <c r="E12" s="325">
        <v>3</v>
      </c>
      <c r="F12" s="371"/>
      <c r="G12" s="325"/>
      <c r="H12" s="371"/>
      <c r="I12" s="325">
        <v>5</v>
      </c>
      <c r="J12" s="325"/>
      <c r="K12" s="325">
        <v>5</v>
      </c>
      <c r="L12" s="372">
        <v>1</v>
      </c>
      <c r="M12" s="373" t="s">
        <v>5523</v>
      </c>
      <c r="N12" s="398">
        <v>30</v>
      </c>
      <c r="O12" s="398">
        <v>170</v>
      </c>
      <c r="P12" s="398">
        <v>200</v>
      </c>
      <c r="Q12" s="398"/>
      <c r="R12" s="398"/>
      <c r="S12" s="398"/>
      <c r="T12" s="398"/>
      <c r="U12" s="381"/>
      <c r="V12" s="381" t="s">
        <v>2166</v>
      </c>
      <c r="W12" s="381" t="s">
        <v>2166</v>
      </c>
      <c r="X12" s="381">
        <v>2</v>
      </c>
      <c r="Y12" s="326" t="s">
        <v>2166</v>
      </c>
      <c r="Z12" s="328" t="s">
        <v>2166</v>
      </c>
      <c r="AA12" s="373"/>
      <c r="AB12" s="326" t="s">
        <v>6128</v>
      </c>
      <c r="AC12" s="326" t="s">
        <v>2166</v>
      </c>
      <c r="AD12" s="368">
        <v>42844</v>
      </c>
      <c r="AE12" s="400" t="s">
        <v>6618</v>
      </c>
      <c r="AF12" s="326" t="s">
        <v>5888</v>
      </c>
      <c r="AG12" s="368">
        <v>43117</v>
      </c>
      <c r="AH12" s="368">
        <v>43190</v>
      </c>
      <c r="AI12" s="373" t="s">
        <v>6865</v>
      </c>
      <c r="AJ12" s="326"/>
      <c r="AK12" s="328"/>
      <c r="AL12" s="328"/>
      <c r="AM12" s="415" t="s">
        <v>7276</v>
      </c>
      <c r="AN12" s="335"/>
      <c r="AO12" s="337" t="s">
        <v>7286</v>
      </c>
    </row>
    <row r="13" spans="1:41" ht="30.75" customHeight="1" x14ac:dyDescent="0.35">
      <c r="A13" s="378">
        <v>9</v>
      </c>
      <c r="B13" s="374" t="s">
        <v>1506</v>
      </c>
      <c r="C13" s="332" t="s">
        <v>336</v>
      </c>
      <c r="D13" s="371" t="s">
        <v>337</v>
      </c>
      <c r="E13" s="325">
        <v>3</v>
      </c>
      <c r="F13" s="371"/>
      <c r="G13" s="325"/>
      <c r="H13" s="371"/>
      <c r="I13" s="325">
        <v>7</v>
      </c>
      <c r="J13" s="325"/>
      <c r="K13" s="325">
        <v>7</v>
      </c>
      <c r="L13" s="372">
        <v>1</v>
      </c>
      <c r="M13" s="373" t="s">
        <v>5526</v>
      </c>
      <c r="N13" s="398">
        <v>50</v>
      </c>
      <c r="O13" s="398">
        <v>250</v>
      </c>
      <c r="P13" s="398">
        <v>300</v>
      </c>
      <c r="Q13" s="398"/>
      <c r="R13" s="398"/>
      <c r="S13" s="398"/>
      <c r="T13" s="398"/>
      <c r="U13" s="381"/>
      <c r="V13" s="381" t="s">
        <v>2166</v>
      </c>
      <c r="W13" s="381" t="s">
        <v>2166</v>
      </c>
      <c r="X13" s="381">
        <v>2</v>
      </c>
      <c r="Y13" s="326" t="s">
        <v>2166</v>
      </c>
      <c r="Z13" s="328" t="s">
        <v>2166</v>
      </c>
      <c r="AA13" s="373"/>
      <c r="AB13" s="326" t="s">
        <v>6126</v>
      </c>
      <c r="AC13" s="326" t="s">
        <v>2166</v>
      </c>
      <c r="AD13" s="368">
        <v>42844</v>
      </c>
      <c r="AE13" s="400" t="s">
        <v>6982</v>
      </c>
      <c r="AF13" s="326" t="s">
        <v>5888</v>
      </c>
      <c r="AG13" s="368">
        <v>43117</v>
      </c>
      <c r="AH13" s="368">
        <v>43190</v>
      </c>
      <c r="AI13" s="373" t="s">
        <v>6865</v>
      </c>
      <c r="AJ13" s="326"/>
      <c r="AK13" s="328"/>
      <c r="AL13" s="415" t="s">
        <v>7276</v>
      </c>
      <c r="AM13" s="415" t="s">
        <v>7276</v>
      </c>
      <c r="AN13" s="335"/>
      <c r="AO13" s="337" t="s">
        <v>7286</v>
      </c>
    </row>
    <row r="14" spans="1:41" ht="30.75" customHeight="1" x14ac:dyDescent="0.35">
      <c r="A14" s="378">
        <v>10</v>
      </c>
      <c r="B14" s="374" t="s">
        <v>1506</v>
      </c>
      <c r="C14" s="332" t="s">
        <v>2647</v>
      </c>
      <c r="D14" s="371" t="s">
        <v>2656</v>
      </c>
      <c r="E14" s="325">
        <v>4</v>
      </c>
      <c r="F14" s="371"/>
      <c r="G14" s="325"/>
      <c r="H14" s="371"/>
      <c r="I14" s="325">
        <v>11</v>
      </c>
      <c r="J14" s="325"/>
      <c r="K14" s="325">
        <v>11</v>
      </c>
      <c r="L14" s="372">
        <v>1</v>
      </c>
      <c r="M14" s="373" t="s">
        <v>5523</v>
      </c>
      <c r="N14" s="398">
        <v>75</v>
      </c>
      <c r="O14" s="398">
        <v>275</v>
      </c>
      <c r="P14" s="398">
        <v>350</v>
      </c>
      <c r="Q14" s="398"/>
      <c r="R14" s="398"/>
      <c r="S14" s="398"/>
      <c r="T14" s="398"/>
      <c r="U14" s="381"/>
      <c r="V14" s="381" t="s">
        <v>2166</v>
      </c>
      <c r="W14" s="381" t="s">
        <v>2166</v>
      </c>
      <c r="X14" s="381">
        <v>2</v>
      </c>
      <c r="Y14" s="326" t="s">
        <v>2166</v>
      </c>
      <c r="Z14" s="328" t="s">
        <v>2166</v>
      </c>
      <c r="AA14" s="373"/>
      <c r="AB14" s="326" t="s">
        <v>6127</v>
      </c>
      <c r="AC14" s="326" t="s">
        <v>2166</v>
      </c>
      <c r="AD14" s="368">
        <v>42844</v>
      </c>
      <c r="AE14" s="400" t="s">
        <v>6618</v>
      </c>
      <c r="AF14" s="326" t="s">
        <v>5888</v>
      </c>
      <c r="AG14" s="368">
        <v>43117</v>
      </c>
      <c r="AH14" s="368">
        <v>43190</v>
      </c>
      <c r="AI14" s="373" t="s">
        <v>6865</v>
      </c>
      <c r="AJ14" s="326"/>
      <c r="AK14" s="415" t="s">
        <v>7279</v>
      </c>
      <c r="AL14" s="415" t="s">
        <v>7276</v>
      </c>
      <c r="AM14" s="415" t="s">
        <v>7276</v>
      </c>
      <c r="AN14" s="335"/>
      <c r="AO14" s="337" t="s">
        <v>7286</v>
      </c>
    </row>
    <row r="15" spans="1:41" ht="30.75" customHeight="1" x14ac:dyDescent="0.35">
      <c r="A15" s="378">
        <v>11</v>
      </c>
      <c r="B15" s="374" t="s">
        <v>1506</v>
      </c>
      <c r="C15" s="332" t="s">
        <v>2650</v>
      </c>
      <c r="D15" s="371" t="s">
        <v>335</v>
      </c>
      <c r="E15" s="325">
        <v>3</v>
      </c>
      <c r="F15" s="371"/>
      <c r="G15" s="325"/>
      <c r="H15" s="371"/>
      <c r="I15" s="325">
        <v>7</v>
      </c>
      <c r="J15" s="325"/>
      <c r="K15" s="325">
        <v>7</v>
      </c>
      <c r="L15" s="372">
        <v>1</v>
      </c>
      <c r="M15" s="373" t="s">
        <v>5527</v>
      </c>
      <c r="N15" s="398">
        <v>50</v>
      </c>
      <c r="O15" s="398">
        <v>200</v>
      </c>
      <c r="P15" s="398">
        <v>250</v>
      </c>
      <c r="Q15" s="398"/>
      <c r="R15" s="398"/>
      <c r="S15" s="398"/>
      <c r="T15" s="398"/>
      <c r="U15" s="381"/>
      <c r="V15" s="381" t="s">
        <v>2166</v>
      </c>
      <c r="W15" s="381" t="s">
        <v>2166</v>
      </c>
      <c r="X15" s="381">
        <v>2</v>
      </c>
      <c r="Y15" s="326" t="s">
        <v>2166</v>
      </c>
      <c r="Z15" s="328" t="s">
        <v>2166</v>
      </c>
      <c r="AA15" s="373"/>
      <c r="AB15" s="326" t="s">
        <v>6126</v>
      </c>
      <c r="AC15" s="326" t="s">
        <v>2166</v>
      </c>
      <c r="AD15" s="368">
        <v>42844</v>
      </c>
      <c r="AE15" s="400" t="s">
        <v>6618</v>
      </c>
      <c r="AF15" s="326" t="s">
        <v>5888</v>
      </c>
      <c r="AG15" s="368">
        <v>43117</v>
      </c>
      <c r="AH15" s="368">
        <v>43190</v>
      </c>
      <c r="AI15" s="373" t="s">
        <v>6865</v>
      </c>
      <c r="AJ15" s="326"/>
      <c r="AK15" s="328"/>
      <c r="AL15" s="415" t="s">
        <v>7276</v>
      </c>
      <c r="AM15" s="415" t="s">
        <v>7276</v>
      </c>
      <c r="AN15" s="335"/>
      <c r="AO15" s="337" t="s">
        <v>7286</v>
      </c>
    </row>
    <row r="16" spans="1:41" ht="30.75" customHeight="1" x14ac:dyDescent="0.35">
      <c r="A16" s="378">
        <v>12</v>
      </c>
      <c r="B16" s="374" t="s">
        <v>1506</v>
      </c>
      <c r="C16" s="332" t="s">
        <v>2651</v>
      </c>
      <c r="D16" s="371" t="s">
        <v>333</v>
      </c>
      <c r="E16" s="325">
        <v>4</v>
      </c>
      <c r="F16" s="371"/>
      <c r="G16" s="325"/>
      <c r="H16" s="371"/>
      <c r="I16" s="325">
        <v>7</v>
      </c>
      <c r="J16" s="325"/>
      <c r="K16" s="325">
        <v>7</v>
      </c>
      <c r="L16" s="372">
        <v>1</v>
      </c>
      <c r="M16" s="373" t="s">
        <v>5431</v>
      </c>
      <c r="N16" s="398">
        <v>50</v>
      </c>
      <c r="O16" s="398">
        <v>300</v>
      </c>
      <c r="P16" s="398">
        <v>350</v>
      </c>
      <c r="Q16" s="398"/>
      <c r="R16" s="398"/>
      <c r="S16" s="398"/>
      <c r="T16" s="398"/>
      <c r="U16" s="381"/>
      <c r="V16" s="381" t="s">
        <v>2166</v>
      </c>
      <c r="W16" s="381" t="s">
        <v>2166</v>
      </c>
      <c r="X16" s="381">
        <v>2</v>
      </c>
      <c r="Y16" s="326" t="s">
        <v>2166</v>
      </c>
      <c r="Z16" s="328" t="s">
        <v>2166</v>
      </c>
      <c r="AA16" s="373"/>
      <c r="AB16" s="326" t="s">
        <v>6127</v>
      </c>
      <c r="AC16" s="326" t="s">
        <v>2166</v>
      </c>
      <c r="AD16" s="368">
        <v>42844</v>
      </c>
      <c r="AE16" s="400" t="s">
        <v>6618</v>
      </c>
      <c r="AF16" s="326" t="s">
        <v>5888</v>
      </c>
      <c r="AG16" s="368">
        <v>43117</v>
      </c>
      <c r="AH16" s="368">
        <v>43190</v>
      </c>
      <c r="AI16" s="373" t="s">
        <v>6865</v>
      </c>
      <c r="AJ16" s="326"/>
      <c r="AK16" s="415" t="s">
        <v>7279</v>
      </c>
      <c r="AL16" s="415" t="s">
        <v>7276</v>
      </c>
      <c r="AM16" s="415" t="s">
        <v>7276</v>
      </c>
      <c r="AN16" s="335"/>
      <c r="AO16" s="337" t="s">
        <v>7286</v>
      </c>
    </row>
    <row r="17" spans="1:40" ht="30.75" customHeight="1" x14ac:dyDescent="0.35">
      <c r="A17" s="378">
        <v>13</v>
      </c>
      <c r="B17" s="333" t="s">
        <v>353</v>
      </c>
      <c r="C17" s="332" t="s">
        <v>2431</v>
      </c>
      <c r="D17" s="371" t="s">
        <v>4543</v>
      </c>
      <c r="E17" s="325">
        <v>3</v>
      </c>
      <c r="F17" s="371"/>
      <c r="G17" s="325"/>
      <c r="H17" s="371"/>
      <c r="I17" s="325">
        <v>3</v>
      </c>
      <c r="J17" s="325"/>
      <c r="K17" s="325">
        <v>3</v>
      </c>
      <c r="L17" s="372">
        <v>1</v>
      </c>
      <c r="M17" s="373" t="s">
        <v>5431</v>
      </c>
      <c r="N17" s="367">
        <v>140</v>
      </c>
      <c r="O17" s="367">
        <v>260</v>
      </c>
      <c r="P17" s="367">
        <v>400</v>
      </c>
      <c r="Q17" s="398"/>
      <c r="R17" s="398"/>
      <c r="S17" s="398"/>
      <c r="T17" s="398"/>
      <c r="U17" s="381"/>
      <c r="V17" s="381" t="s">
        <v>2166</v>
      </c>
      <c r="W17" s="381" t="s">
        <v>2166</v>
      </c>
      <c r="X17" s="381">
        <v>1</v>
      </c>
      <c r="Y17" s="326" t="s">
        <v>2166</v>
      </c>
      <c r="Z17" s="328" t="s">
        <v>2166</v>
      </c>
      <c r="AA17" s="373"/>
      <c r="AB17" s="326"/>
      <c r="AC17" s="326" t="s">
        <v>2166</v>
      </c>
      <c r="AD17" s="368"/>
      <c r="AE17" s="400" t="s">
        <v>6319</v>
      </c>
      <c r="AF17" s="326"/>
      <c r="AG17" s="368"/>
      <c r="AH17" s="368"/>
      <c r="AI17" s="400"/>
      <c r="AJ17" s="326"/>
      <c r="AK17" s="328" t="s">
        <v>7277</v>
      </c>
      <c r="AL17" s="328" t="s">
        <v>7276</v>
      </c>
      <c r="AM17" s="328" t="s">
        <v>7276</v>
      </c>
      <c r="AN17" s="335"/>
    </row>
    <row r="18" spans="1:40" ht="30.75" customHeight="1" x14ac:dyDescent="0.35">
      <c r="A18" s="378">
        <v>14</v>
      </c>
      <c r="B18" s="333" t="s">
        <v>353</v>
      </c>
      <c r="C18" s="332" t="s">
        <v>2436</v>
      </c>
      <c r="D18" s="371" t="s">
        <v>4551</v>
      </c>
      <c r="E18" s="325">
        <v>4</v>
      </c>
      <c r="F18" s="371"/>
      <c r="G18" s="325"/>
      <c r="H18" s="371"/>
      <c r="I18" s="325">
        <v>3</v>
      </c>
      <c r="J18" s="325"/>
      <c r="K18" s="325">
        <v>3</v>
      </c>
      <c r="L18" s="372">
        <v>1</v>
      </c>
      <c r="M18" s="373" t="s">
        <v>5431</v>
      </c>
      <c r="N18" s="367">
        <v>100</v>
      </c>
      <c r="O18" s="367">
        <v>300</v>
      </c>
      <c r="P18" s="367">
        <v>400</v>
      </c>
      <c r="Q18" s="398"/>
      <c r="R18" s="398"/>
      <c r="S18" s="398"/>
      <c r="T18" s="398"/>
      <c r="U18" s="381"/>
      <c r="V18" s="381" t="s">
        <v>2166</v>
      </c>
      <c r="W18" s="381" t="s">
        <v>2166</v>
      </c>
      <c r="X18" s="381">
        <v>1</v>
      </c>
      <c r="Y18" s="326" t="s">
        <v>2166</v>
      </c>
      <c r="Z18" s="328" t="s">
        <v>2166</v>
      </c>
      <c r="AA18" s="373"/>
      <c r="AB18" s="326"/>
      <c r="AC18" s="326" t="s">
        <v>2166</v>
      </c>
      <c r="AD18" s="368"/>
      <c r="AE18" s="400" t="s">
        <v>6319</v>
      </c>
      <c r="AF18" s="326"/>
      <c r="AG18" s="368"/>
      <c r="AH18" s="368"/>
      <c r="AI18" s="373"/>
      <c r="AJ18" s="326"/>
      <c r="AK18" s="328" t="s">
        <v>7277</v>
      </c>
      <c r="AL18" s="328" t="s">
        <v>7276</v>
      </c>
      <c r="AM18" s="328" t="s">
        <v>7276</v>
      </c>
      <c r="AN18" s="335"/>
    </row>
    <row r="19" spans="1:40" ht="30.75" customHeight="1" x14ac:dyDescent="0.35">
      <c r="A19" s="378">
        <v>15</v>
      </c>
      <c r="B19" s="333" t="s">
        <v>353</v>
      </c>
      <c r="C19" s="332" t="s">
        <v>2438</v>
      </c>
      <c r="D19" s="371" t="s">
        <v>4555</v>
      </c>
      <c r="E19" s="325">
        <v>3</v>
      </c>
      <c r="F19" s="371"/>
      <c r="G19" s="325"/>
      <c r="H19" s="371"/>
      <c r="I19" s="325">
        <v>5</v>
      </c>
      <c r="J19" s="325"/>
      <c r="K19" s="325">
        <v>5</v>
      </c>
      <c r="L19" s="372">
        <v>1</v>
      </c>
      <c r="M19" s="373" t="s">
        <v>5431</v>
      </c>
      <c r="N19" s="398">
        <v>140</v>
      </c>
      <c r="O19" s="398">
        <v>360</v>
      </c>
      <c r="P19" s="398">
        <v>500</v>
      </c>
      <c r="Q19" s="398"/>
      <c r="R19" s="398"/>
      <c r="S19" s="398"/>
      <c r="T19" s="398"/>
      <c r="U19" s="381"/>
      <c r="V19" s="381" t="s">
        <v>2166</v>
      </c>
      <c r="W19" s="381" t="s">
        <v>2166</v>
      </c>
      <c r="X19" s="381">
        <v>1</v>
      </c>
      <c r="Y19" s="326" t="s">
        <v>2166</v>
      </c>
      <c r="Z19" s="328" t="s">
        <v>2166</v>
      </c>
      <c r="AA19" s="373"/>
      <c r="AB19" s="326"/>
      <c r="AC19" s="326" t="s">
        <v>2166</v>
      </c>
      <c r="AD19" s="368"/>
      <c r="AE19" s="400" t="s">
        <v>6327</v>
      </c>
      <c r="AF19" s="326"/>
      <c r="AG19" s="368"/>
      <c r="AH19" s="368"/>
      <c r="AI19" s="373"/>
      <c r="AJ19" s="326"/>
      <c r="AK19" s="328"/>
      <c r="AL19" s="328" t="s">
        <v>7276</v>
      </c>
      <c r="AM19" s="328" t="s">
        <v>7276</v>
      </c>
      <c r="AN19" s="335"/>
    </row>
    <row r="20" spans="1:40" ht="30.75" customHeight="1" x14ac:dyDescent="0.35">
      <c r="A20" s="378">
        <v>16</v>
      </c>
      <c r="B20" s="333" t="s">
        <v>353</v>
      </c>
      <c r="C20" s="332" t="s">
        <v>2437</v>
      </c>
      <c r="D20" s="371" t="s">
        <v>4556</v>
      </c>
      <c r="E20" s="325">
        <v>3</v>
      </c>
      <c r="F20" s="371"/>
      <c r="G20" s="325"/>
      <c r="H20" s="371"/>
      <c r="I20" s="325">
        <v>3</v>
      </c>
      <c r="J20" s="325"/>
      <c r="K20" s="325">
        <v>3</v>
      </c>
      <c r="L20" s="372">
        <v>1</v>
      </c>
      <c r="M20" s="373" t="s">
        <v>5431</v>
      </c>
      <c r="N20" s="367">
        <v>150</v>
      </c>
      <c r="O20" s="367">
        <v>350</v>
      </c>
      <c r="P20" s="367">
        <v>500</v>
      </c>
      <c r="Q20" s="398"/>
      <c r="R20" s="398"/>
      <c r="S20" s="398"/>
      <c r="T20" s="398"/>
      <c r="U20" s="381"/>
      <c r="V20" s="381" t="s">
        <v>2166</v>
      </c>
      <c r="W20" s="381" t="s">
        <v>2166</v>
      </c>
      <c r="X20" s="381">
        <v>1</v>
      </c>
      <c r="Y20" s="326" t="s">
        <v>2166</v>
      </c>
      <c r="Z20" s="328" t="s">
        <v>2166</v>
      </c>
      <c r="AA20" s="373"/>
      <c r="AB20" s="326"/>
      <c r="AC20" s="326" t="s">
        <v>2166</v>
      </c>
      <c r="AD20" s="368"/>
      <c r="AE20" s="400" t="s">
        <v>6326</v>
      </c>
      <c r="AF20" s="326"/>
      <c r="AG20" s="368"/>
      <c r="AH20" s="368"/>
      <c r="AI20" s="373"/>
      <c r="AJ20" s="326"/>
      <c r="AK20" s="328" t="s">
        <v>7277</v>
      </c>
      <c r="AL20" s="328" t="s">
        <v>7276</v>
      </c>
      <c r="AM20" s="328" t="s">
        <v>7276</v>
      </c>
      <c r="AN20" s="335"/>
    </row>
    <row r="21" spans="1:40" ht="30.75" customHeight="1" x14ac:dyDescent="0.35">
      <c r="A21" s="378">
        <v>17</v>
      </c>
      <c r="B21" s="333" t="s">
        <v>353</v>
      </c>
      <c r="C21" s="332" t="s">
        <v>4564</v>
      </c>
      <c r="D21" s="371" t="s">
        <v>4565</v>
      </c>
      <c r="E21" s="325">
        <v>3</v>
      </c>
      <c r="F21" s="371"/>
      <c r="G21" s="325"/>
      <c r="H21" s="371"/>
      <c r="I21" s="325">
        <v>4</v>
      </c>
      <c r="J21" s="325"/>
      <c r="K21" s="325">
        <v>4</v>
      </c>
      <c r="L21" s="372">
        <v>1</v>
      </c>
      <c r="M21" s="373" t="s">
        <v>5431</v>
      </c>
      <c r="N21" s="367">
        <v>150</v>
      </c>
      <c r="O21" s="367">
        <v>350</v>
      </c>
      <c r="P21" s="367">
        <v>500</v>
      </c>
      <c r="Q21" s="398"/>
      <c r="R21" s="398"/>
      <c r="S21" s="398"/>
      <c r="T21" s="398"/>
      <c r="U21" s="381"/>
      <c r="V21" s="381" t="s">
        <v>2166</v>
      </c>
      <c r="W21" s="381" t="s">
        <v>2166</v>
      </c>
      <c r="X21" s="381">
        <v>1</v>
      </c>
      <c r="Y21" s="326" t="s">
        <v>2166</v>
      </c>
      <c r="Z21" s="328" t="s">
        <v>2166</v>
      </c>
      <c r="AA21" s="373"/>
      <c r="AB21" s="326"/>
      <c r="AC21" s="326" t="s">
        <v>2166</v>
      </c>
      <c r="AD21" s="368"/>
      <c r="AE21" s="400" t="s">
        <v>6326</v>
      </c>
      <c r="AF21" s="326"/>
      <c r="AG21" s="368"/>
      <c r="AH21" s="368"/>
      <c r="AI21" s="373"/>
      <c r="AJ21" s="326"/>
      <c r="AK21" s="328" t="s">
        <v>7277</v>
      </c>
      <c r="AL21" s="328" t="s">
        <v>7276</v>
      </c>
      <c r="AM21" s="328" t="s">
        <v>7276</v>
      </c>
      <c r="AN21" s="335"/>
    </row>
    <row r="22" spans="1:40" ht="30.75" customHeight="1" x14ac:dyDescent="0.35">
      <c r="A22" s="378">
        <v>18</v>
      </c>
      <c r="B22" s="333" t="s">
        <v>362</v>
      </c>
      <c r="C22" s="332" t="s">
        <v>2167</v>
      </c>
      <c r="D22" s="371" t="s">
        <v>3726</v>
      </c>
      <c r="E22" s="325">
        <v>4</v>
      </c>
      <c r="F22" s="371"/>
      <c r="G22" s="325"/>
      <c r="H22" s="371"/>
      <c r="I22" s="325">
        <v>8</v>
      </c>
      <c r="J22" s="325"/>
      <c r="K22" s="325">
        <v>8</v>
      </c>
      <c r="L22" s="372">
        <v>1</v>
      </c>
      <c r="M22" s="373" t="s">
        <v>5499</v>
      </c>
      <c r="N22" s="398">
        <v>80</v>
      </c>
      <c r="O22" s="398">
        <v>320</v>
      </c>
      <c r="P22" s="398">
        <v>400</v>
      </c>
      <c r="Q22" s="398"/>
      <c r="R22" s="398"/>
      <c r="S22" s="398"/>
      <c r="T22" s="398"/>
      <c r="U22" s="381"/>
      <c r="V22" s="381" t="s">
        <v>2166</v>
      </c>
      <c r="W22" s="381" t="s">
        <v>2166</v>
      </c>
      <c r="X22" s="381">
        <v>1</v>
      </c>
      <c r="Y22" s="326" t="s">
        <v>2166</v>
      </c>
      <c r="Z22" s="328" t="s">
        <v>2166</v>
      </c>
      <c r="AA22" s="373"/>
      <c r="AB22" s="326"/>
      <c r="AC22" s="326" t="s">
        <v>2166</v>
      </c>
      <c r="AD22" s="368"/>
      <c r="AE22" s="400" t="s">
        <v>6319</v>
      </c>
      <c r="AF22" s="326"/>
      <c r="AG22" s="368"/>
      <c r="AH22" s="368"/>
      <c r="AI22" s="373"/>
      <c r="AJ22" s="326"/>
      <c r="AK22" s="328"/>
      <c r="AL22" s="328" t="s">
        <v>7276</v>
      </c>
      <c r="AM22" s="328" t="s">
        <v>7276</v>
      </c>
      <c r="AN22" s="335"/>
    </row>
    <row r="23" spans="1:40" ht="30.75" customHeight="1" x14ac:dyDescent="0.35">
      <c r="A23" s="378">
        <v>19</v>
      </c>
      <c r="B23" s="333" t="s">
        <v>362</v>
      </c>
      <c r="C23" s="332" t="s">
        <v>2176</v>
      </c>
      <c r="D23" s="371" t="s">
        <v>4605</v>
      </c>
      <c r="E23" s="325">
        <v>3</v>
      </c>
      <c r="F23" s="371"/>
      <c r="G23" s="325"/>
      <c r="H23" s="371"/>
      <c r="I23" s="325">
        <v>7</v>
      </c>
      <c r="J23" s="325"/>
      <c r="K23" s="325">
        <v>7</v>
      </c>
      <c r="L23" s="372">
        <v>1</v>
      </c>
      <c r="M23" s="373" t="s">
        <v>5431</v>
      </c>
      <c r="N23" s="367">
        <v>110</v>
      </c>
      <c r="O23" s="367">
        <v>290</v>
      </c>
      <c r="P23" s="367">
        <v>400</v>
      </c>
      <c r="Q23" s="398"/>
      <c r="R23" s="398"/>
      <c r="S23" s="398"/>
      <c r="T23" s="398"/>
      <c r="U23" s="381"/>
      <c r="V23" s="381" t="s">
        <v>2166</v>
      </c>
      <c r="W23" s="381" t="s">
        <v>2166</v>
      </c>
      <c r="X23" s="381">
        <v>1</v>
      </c>
      <c r="Y23" s="326" t="s">
        <v>2166</v>
      </c>
      <c r="Z23" s="328" t="s">
        <v>2166</v>
      </c>
      <c r="AA23" s="373"/>
      <c r="AB23" s="326"/>
      <c r="AC23" s="326" t="s">
        <v>2166</v>
      </c>
      <c r="AD23" s="368"/>
      <c r="AE23" s="400" t="s">
        <v>6319</v>
      </c>
      <c r="AF23" s="326"/>
      <c r="AG23" s="368"/>
      <c r="AH23" s="368"/>
      <c r="AI23" s="373"/>
      <c r="AJ23" s="326"/>
      <c r="AK23" s="328" t="s">
        <v>7277</v>
      </c>
      <c r="AL23" s="328" t="s">
        <v>7276</v>
      </c>
      <c r="AM23" s="328" t="s">
        <v>7276</v>
      </c>
      <c r="AN23" s="335"/>
    </row>
    <row r="24" spans="1:40" ht="30.75" customHeight="1" x14ac:dyDescent="0.35">
      <c r="A24" s="378">
        <v>20</v>
      </c>
      <c r="B24" s="333" t="s">
        <v>5712</v>
      </c>
      <c r="C24" s="332" t="s">
        <v>402</v>
      </c>
      <c r="D24" s="371" t="s">
        <v>399</v>
      </c>
      <c r="E24" s="325">
        <v>4</v>
      </c>
      <c r="F24" s="371"/>
      <c r="G24" s="325"/>
      <c r="H24" s="371"/>
      <c r="I24" s="325">
        <v>5</v>
      </c>
      <c r="J24" s="325"/>
      <c r="K24" s="325">
        <v>5</v>
      </c>
      <c r="L24" s="372">
        <v>1</v>
      </c>
      <c r="M24" s="373" t="s">
        <v>6476</v>
      </c>
      <c r="N24" s="398">
        <v>180</v>
      </c>
      <c r="O24" s="398">
        <v>180</v>
      </c>
      <c r="P24" s="398">
        <v>360</v>
      </c>
      <c r="Q24" s="398"/>
      <c r="R24" s="398"/>
      <c r="S24" s="398"/>
      <c r="T24" s="398"/>
      <c r="U24" s="381"/>
      <c r="V24" s="381" t="s">
        <v>2166</v>
      </c>
      <c r="W24" s="381" t="s">
        <v>2166</v>
      </c>
      <c r="X24" s="381">
        <v>1</v>
      </c>
      <c r="Y24" s="326" t="s">
        <v>2166</v>
      </c>
      <c r="Z24" s="328" t="s">
        <v>6864</v>
      </c>
      <c r="AA24" s="373"/>
      <c r="AB24" s="326"/>
      <c r="AC24" s="326" t="s">
        <v>2166</v>
      </c>
      <c r="AD24" s="368"/>
      <c r="AE24" s="400" t="s">
        <v>6326</v>
      </c>
      <c r="AF24" s="326"/>
      <c r="AG24" s="368"/>
      <c r="AH24" s="368"/>
      <c r="AI24" s="373"/>
      <c r="AJ24" s="326"/>
      <c r="AK24" s="328"/>
      <c r="AL24" s="328" t="s">
        <v>7276</v>
      </c>
      <c r="AM24" s="328" t="s">
        <v>7276</v>
      </c>
      <c r="AN24" s="335"/>
    </row>
    <row r="25" spans="1:40" ht="30.75" customHeight="1" x14ac:dyDescent="0.35">
      <c r="A25" s="378">
        <v>21</v>
      </c>
      <c r="B25" s="333" t="s">
        <v>557</v>
      </c>
      <c r="C25" s="332" t="s">
        <v>4121</v>
      </c>
      <c r="D25" s="371" t="s">
        <v>1517</v>
      </c>
      <c r="E25" s="325">
        <v>3</v>
      </c>
      <c r="F25" s="371"/>
      <c r="G25" s="325"/>
      <c r="H25" s="371"/>
      <c r="I25" s="325">
        <v>4</v>
      </c>
      <c r="J25" s="325"/>
      <c r="K25" s="325">
        <v>4</v>
      </c>
      <c r="L25" s="372">
        <v>1</v>
      </c>
      <c r="M25" s="388" t="s">
        <v>5457</v>
      </c>
      <c r="N25" s="367">
        <v>24</v>
      </c>
      <c r="O25" s="367">
        <v>126</v>
      </c>
      <c r="P25" s="367">
        <v>150</v>
      </c>
      <c r="Q25" s="398"/>
      <c r="R25" s="398"/>
      <c r="S25" s="398"/>
      <c r="T25" s="398"/>
      <c r="U25" s="381"/>
      <c r="V25" s="381" t="s">
        <v>2166</v>
      </c>
      <c r="W25" s="381" t="s">
        <v>2166</v>
      </c>
      <c r="X25" s="381">
        <v>1</v>
      </c>
      <c r="Y25" s="326" t="s">
        <v>2166</v>
      </c>
      <c r="Z25" s="328" t="s">
        <v>2166</v>
      </c>
      <c r="AA25" s="373"/>
      <c r="AB25" s="326" t="s">
        <v>6138</v>
      </c>
      <c r="AC25" s="326" t="s">
        <v>2166</v>
      </c>
      <c r="AD25" s="368"/>
      <c r="AE25" s="400" t="s">
        <v>6324</v>
      </c>
      <c r="AF25" s="326"/>
      <c r="AG25" s="368"/>
      <c r="AH25" s="368"/>
      <c r="AI25" s="373"/>
      <c r="AJ25" s="326"/>
      <c r="AK25" s="328" t="s">
        <v>7277</v>
      </c>
      <c r="AL25" s="328"/>
      <c r="AM25" s="328" t="s">
        <v>7276</v>
      </c>
      <c r="AN25" s="335"/>
    </row>
    <row r="26" spans="1:40" ht="30.75" customHeight="1" x14ac:dyDescent="0.35">
      <c r="A26" s="378">
        <v>22</v>
      </c>
      <c r="B26" s="333" t="s">
        <v>557</v>
      </c>
      <c r="C26" s="411" t="s">
        <v>4172</v>
      </c>
      <c r="D26" s="371" t="s">
        <v>3283</v>
      </c>
      <c r="E26" s="325">
        <v>4</v>
      </c>
      <c r="F26" s="371"/>
      <c r="G26" s="325"/>
      <c r="H26" s="371"/>
      <c r="I26" s="325">
        <v>4</v>
      </c>
      <c r="J26" s="325"/>
      <c r="K26" s="325">
        <v>4</v>
      </c>
      <c r="L26" s="372">
        <v>1</v>
      </c>
      <c r="M26" s="373" t="s">
        <v>5430</v>
      </c>
      <c r="N26" s="367">
        <v>48</v>
      </c>
      <c r="O26" s="367">
        <v>192</v>
      </c>
      <c r="P26" s="367">
        <v>240</v>
      </c>
      <c r="Q26" s="398"/>
      <c r="R26" s="398"/>
      <c r="S26" s="398"/>
      <c r="T26" s="398"/>
      <c r="U26" s="381"/>
      <c r="V26" s="381" t="s">
        <v>2166</v>
      </c>
      <c r="W26" s="381" t="s">
        <v>2166</v>
      </c>
      <c r="X26" s="381">
        <v>1</v>
      </c>
      <c r="Y26" s="326" t="s">
        <v>2166</v>
      </c>
      <c r="Z26" s="328" t="s">
        <v>2166</v>
      </c>
      <c r="AA26" s="373"/>
      <c r="AB26" s="326"/>
      <c r="AC26" s="326" t="s">
        <v>2166</v>
      </c>
      <c r="AD26" s="368"/>
      <c r="AE26" s="400" t="s">
        <v>6324</v>
      </c>
      <c r="AF26" s="326"/>
      <c r="AG26" s="368"/>
      <c r="AH26" s="368"/>
      <c r="AI26" s="373"/>
      <c r="AJ26" s="326"/>
      <c r="AK26" s="328" t="s">
        <v>7278</v>
      </c>
      <c r="AL26" s="328"/>
      <c r="AM26" s="328" t="s">
        <v>7276</v>
      </c>
      <c r="AN26" s="335"/>
    </row>
    <row r="27" spans="1:40" ht="30.75" customHeight="1" x14ac:dyDescent="0.35">
      <c r="A27" s="378">
        <v>23</v>
      </c>
      <c r="B27" s="333" t="s">
        <v>5571</v>
      </c>
      <c r="C27" s="332" t="s">
        <v>2825</v>
      </c>
      <c r="D27" s="371" t="s">
        <v>3492</v>
      </c>
      <c r="E27" s="325">
        <v>3</v>
      </c>
      <c r="F27" s="371"/>
      <c r="G27" s="325"/>
      <c r="H27" s="371"/>
      <c r="I27" s="325">
        <v>6</v>
      </c>
      <c r="J27" s="325"/>
      <c r="K27" s="325">
        <v>6</v>
      </c>
      <c r="L27" s="372">
        <v>1</v>
      </c>
      <c r="M27" s="373" t="s">
        <v>7252</v>
      </c>
      <c r="N27" s="367">
        <v>110</v>
      </c>
      <c r="O27" s="367">
        <v>190</v>
      </c>
      <c r="P27" s="367">
        <v>300</v>
      </c>
      <c r="Q27" s="398"/>
      <c r="R27" s="398"/>
      <c r="S27" s="398"/>
      <c r="T27" s="398"/>
      <c r="U27" s="381"/>
      <c r="V27" s="381" t="s">
        <v>2166</v>
      </c>
      <c r="W27" s="381" t="s">
        <v>2166</v>
      </c>
      <c r="X27" s="381">
        <v>2</v>
      </c>
      <c r="Y27" s="326" t="s">
        <v>2166</v>
      </c>
      <c r="Z27" s="328" t="s">
        <v>2166</v>
      </c>
      <c r="AA27" s="373"/>
      <c r="AB27" s="326"/>
      <c r="AC27" s="326" t="s">
        <v>2166</v>
      </c>
      <c r="AD27" s="368"/>
      <c r="AE27" s="400" t="s">
        <v>7017</v>
      </c>
      <c r="AF27" s="326"/>
      <c r="AG27" s="368"/>
      <c r="AH27" s="368"/>
      <c r="AI27" s="373"/>
      <c r="AJ27" s="328"/>
      <c r="AK27" s="328"/>
      <c r="AL27" s="328" t="s">
        <v>7276</v>
      </c>
      <c r="AM27" s="328" t="s">
        <v>7276</v>
      </c>
      <c r="AN27" s="335"/>
    </row>
    <row r="28" spans="1:40" ht="30.75" customHeight="1" x14ac:dyDescent="0.35">
      <c r="A28" s="378">
        <v>24</v>
      </c>
      <c r="B28" s="333" t="s">
        <v>642</v>
      </c>
      <c r="C28" s="332" t="s">
        <v>644</v>
      </c>
      <c r="D28" s="371" t="s">
        <v>4188</v>
      </c>
      <c r="E28" s="325">
        <v>4</v>
      </c>
      <c r="F28" s="371"/>
      <c r="G28" s="325"/>
      <c r="H28" s="371"/>
      <c r="I28" s="325">
        <v>8</v>
      </c>
      <c r="J28" s="325"/>
      <c r="K28" s="325">
        <v>8</v>
      </c>
      <c r="L28" s="372">
        <v>1</v>
      </c>
      <c r="M28" s="373" t="s">
        <v>5387</v>
      </c>
      <c r="N28" s="398">
        <v>135</v>
      </c>
      <c r="O28" s="398">
        <v>225</v>
      </c>
      <c r="P28" s="398">
        <v>360</v>
      </c>
      <c r="Q28" s="398"/>
      <c r="R28" s="398"/>
      <c r="S28" s="398"/>
      <c r="T28" s="398"/>
      <c r="U28" s="381"/>
      <c r="V28" s="381" t="s">
        <v>2166</v>
      </c>
      <c r="W28" s="381" t="s">
        <v>2166</v>
      </c>
      <c r="X28" s="381">
        <v>2</v>
      </c>
      <c r="Y28" s="326" t="s">
        <v>2166</v>
      </c>
      <c r="Z28" s="328" t="s">
        <v>2166</v>
      </c>
      <c r="AA28" s="373"/>
      <c r="AB28" s="326"/>
      <c r="AC28" s="326" t="s">
        <v>2166</v>
      </c>
      <c r="AD28" s="368"/>
      <c r="AE28" s="400" t="s">
        <v>6319</v>
      </c>
      <c r="AF28" s="326"/>
      <c r="AG28" s="368"/>
      <c r="AH28" s="368"/>
      <c r="AI28" s="373"/>
      <c r="AJ28" s="328"/>
      <c r="AK28" s="328"/>
      <c r="AL28" s="328" t="s">
        <v>7276</v>
      </c>
      <c r="AM28" s="328" t="s">
        <v>7276</v>
      </c>
      <c r="AN28" s="335"/>
    </row>
    <row r="29" spans="1:40" ht="30.75" customHeight="1" x14ac:dyDescent="0.35">
      <c r="A29" s="378">
        <v>25</v>
      </c>
      <c r="B29" s="333" t="s">
        <v>642</v>
      </c>
      <c r="C29" s="332" t="s">
        <v>3285</v>
      </c>
      <c r="D29" s="371" t="s">
        <v>4196</v>
      </c>
      <c r="E29" s="325">
        <v>4</v>
      </c>
      <c r="F29" s="371"/>
      <c r="G29" s="325"/>
      <c r="H29" s="371"/>
      <c r="I29" s="325">
        <v>11</v>
      </c>
      <c r="J29" s="325"/>
      <c r="K29" s="325">
        <v>11</v>
      </c>
      <c r="L29" s="372">
        <v>1</v>
      </c>
      <c r="M29" s="373" t="s">
        <v>5431</v>
      </c>
      <c r="N29" s="398">
        <v>158</v>
      </c>
      <c r="O29" s="398">
        <v>322</v>
      </c>
      <c r="P29" s="398">
        <v>480</v>
      </c>
      <c r="Q29" s="398"/>
      <c r="R29" s="398"/>
      <c r="S29" s="398"/>
      <c r="T29" s="398"/>
      <c r="U29" s="398"/>
      <c r="V29" s="381" t="s">
        <v>2166</v>
      </c>
      <c r="W29" s="381" t="s">
        <v>2166</v>
      </c>
      <c r="X29" s="381">
        <v>2</v>
      </c>
      <c r="Y29" s="326" t="s">
        <v>2166</v>
      </c>
      <c r="Z29" s="328" t="s">
        <v>2166</v>
      </c>
      <c r="AA29" s="373"/>
      <c r="AB29" s="326"/>
      <c r="AC29" s="326" t="s">
        <v>2166</v>
      </c>
      <c r="AD29" s="368"/>
      <c r="AE29" s="400" t="s">
        <v>6319</v>
      </c>
      <c r="AF29" s="326"/>
      <c r="AG29" s="368"/>
      <c r="AH29" s="368"/>
      <c r="AI29" s="373"/>
      <c r="AJ29" s="328"/>
      <c r="AK29" s="328"/>
      <c r="AL29" s="328"/>
      <c r="AM29" s="328" t="s">
        <v>7276</v>
      </c>
      <c r="AN29" s="335"/>
    </row>
    <row r="30" spans="1:40" ht="30.75" customHeight="1" x14ac:dyDescent="0.35">
      <c r="A30" s="378">
        <v>26</v>
      </c>
      <c r="B30" s="333" t="s">
        <v>2009</v>
      </c>
      <c r="C30" s="411" t="s">
        <v>2263</v>
      </c>
      <c r="D30" s="371" t="s">
        <v>2300</v>
      </c>
      <c r="E30" s="325">
        <v>3</v>
      </c>
      <c r="F30" s="371"/>
      <c r="G30" s="325"/>
      <c r="H30" s="371"/>
      <c r="I30" s="325">
        <v>5</v>
      </c>
      <c r="J30" s="325"/>
      <c r="K30" s="325">
        <v>5</v>
      </c>
      <c r="L30" s="372">
        <v>1</v>
      </c>
      <c r="M30" s="373" t="s">
        <v>5431</v>
      </c>
      <c r="N30" s="367">
        <v>100</v>
      </c>
      <c r="O30" s="367">
        <v>230</v>
      </c>
      <c r="P30" s="367">
        <v>330</v>
      </c>
      <c r="Q30" s="398"/>
      <c r="R30" s="398"/>
      <c r="S30" s="398"/>
      <c r="T30" s="398"/>
      <c r="U30" s="381"/>
      <c r="V30" s="381" t="s">
        <v>2166</v>
      </c>
      <c r="W30" s="381" t="s">
        <v>2166</v>
      </c>
      <c r="X30" s="381">
        <v>1</v>
      </c>
      <c r="Y30" s="326" t="s">
        <v>2166</v>
      </c>
      <c r="Z30" s="328" t="s">
        <v>2166</v>
      </c>
      <c r="AA30" s="373"/>
      <c r="AB30" s="326"/>
      <c r="AC30" s="326" t="s">
        <v>2166</v>
      </c>
      <c r="AD30" s="368"/>
      <c r="AE30" s="400" t="s">
        <v>6320</v>
      </c>
      <c r="AF30" s="326"/>
      <c r="AG30" s="368"/>
      <c r="AH30" s="368"/>
      <c r="AI30" s="373"/>
      <c r="AJ30" s="328"/>
      <c r="AK30" s="328" t="s">
        <v>7277</v>
      </c>
      <c r="AL30" s="328" t="s">
        <v>7276</v>
      </c>
      <c r="AM30" s="328" t="s">
        <v>7276</v>
      </c>
      <c r="AN30" s="335"/>
    </row>
    <row r="31" spans="1:40" ht="30.75" customHeight="1" x14ac:dyDescent="0.35">
      <c r="A31" s="378">
        <v>27</v>
      </c>
      <c r="B31" s="333" t="s">
        <v>1508</v>
      </c>
      <c r="C31" s="332" t="s">
        <v>761</v>
      </c>
      <c r="D31" s="371" t="s">
        <v>762</v>
      </c>
      <c r="E31" s="325">
        <v>4</v>
      </c>
      <c r="F31" s="371"/>
      <c r="G31" s="325"/>
      <c r="H31" s="371"/>
      <c r="I31" s="325">
        <v>3</v>
      </c>
      <c r="J31" s="325"/>
      <c r="K31" s="325">
        <v>3</v>
      </c>
      <c r="L31" s="372">
        <v>1</v>
      </c>
      <c r="M31" s="373" t="s">
        <v>5431</v>
      </c>
      <c r="N31" s="367">
        <v>100</v>
      </c>
      <c r="O31" s="367">
        <v>300</v>
      </c>
      <c r="P31" s="367">
        <v>400</v>
      </c>
      <c r="Q31" s="398"/>
      <c r="R31" s="398"/>
      <c r="S31" s="398"/>
      <c r="T31" s="398"/>
      <c r="U31" s="381"/>
      <c r="V31" s="381" t="s">
        <v>2166</v>
      </c>
      <c r="W31" s="381" t="s">
        <v>2166</v>
      </c>
      <c r="X31" s="381">
        <v>2</v>
      </c>
      <c r="Y31" s="326" t="s">
        <v>2166</v>
      </c>
      <c r="Z31" s="328" t="s">
        <v>2166</v>
      </c>
      <c r="AA31" s="373"/>
      <c r="AB31" s="326" t="s">
        <v>6146</v>
      </c>
      <c r="AC31" s="326" t="s">
        <v>2166</v>
      </c>
      <c r="AD31" s="368"/>
      <c r="AE31" s="400" t="s">
        <v>6319</v>
      </c>
      <c r="AF31" s="326"/>
      <c r="AG31" s="368"/>
      <c r="AH31" s="368"/>
      <c r="AI31" s="373"/>
      <c r="AJ31" s="328"/>
      <c r="AK31" s="328" t="s">
        <v>7277</v>
      </c>
      <c r="AL31" s="328" t="s">
        <v>7276</v>
      </c>
      <c r="AM31" s="328" t="s">
        <v>7276</v>
      </c>
      <c r="AN31" s="335"/>
    </row>
    <row r="32" spans="1:40" ht="30.75" customHeight="1" x14ac:dyDescent="0.35">
      <c r="A32" s="378">
        <v>28</v>
      </c>
      <c r="B32" s="333" t="s">
        <v>1508</v>
      </c>
      <c r="C32" s="332" t="s">
        <v>763</v>
      </c>
      <c r="D32" s="371" t="s">
        <v>1309</v>
      </c>
      <c r="E32" s="325">
        <v>4</v>
      </c>
      <c r="F32" s="371"/>
      <c r="G32" s="325"/>
      <c r="H32" s="371"/>
      <c r="I32" s="325">
        <v>3</v>
      </c>
      <c r="J32" s="325"/>
      <c r="K32" s="325">
        <v>3</v>
      </c>
      <c r="L32" s="372">
        <v>1</v>
      </c>
      <c r="M32" s="373" t="s">
        <v>5431</v>
      </c>
      <c r="N32" s="367">
        <v>100</v>
      </c>
      <c r="O32" s="367">
        <v>300</v>
      </c>
      <c r="P32" s="367">
        <v>400</v>
      </c>
      <c r="Q32" s="398"/>
      <c r="R32" s="398"/>
      <c r="S32" s="398"/>
      <c r="T32" s="398"/>
      <c r="U32" s="381"/>
      <c r="V32" s="381" t="s">
        <v>2166</v>
      </c>
      <c r="W32" s="381" t="s">
        <v>2166</v>
      </c>
      <c r="X32" s="381">
        <v>2</v>
      </c>
      <c r="Y32" s="326" t="s">
        <v>2166</v>
      </c>
      <c r="Z32" s="328" t="s">
        <v>2166</v>
      </c>
      <c r="AA32" s="373"/>
      <c r="AB32" s="326"/>
      <c r="AC32" s="326" t="s">
        <v>2166</v>
      </c>
      <c r="AD32" s="368"/>
      <c r="AE32" s="400" t="s">
        <v>6319</v>
      </c>
      <c r="AF32" s="326"/>
      <c r="AG32" s="368"/>
      <c r="AH32" s="368"/>
      <c r="AI32" s="373"/>
      <c r="AJ32" s="328"/>
      <c r="AK32" s="328" t="s">
        <v>7278</v>
      </c>
      <c r="AL32" s="328"/>
      <c r="AM32" s="328" t="s">
        <v>7276</v>
      </c>
      <c r="AN32" s="335"/>
    </row>
    <row r="33" spans="1:40" ht="30.75" customHeight="1" x14ac:dyDescent="0.35">
      <c r="A33" s="378">
        <v>29</v>
      </c>
      <c r="B33" s="333" t="s">
        <v>1508</v>
      </c>
      <c r="C33" s="332" t="s">
        <v>759</v>
      </c>
      <c r="D33" s="371" t="s">
        <v>1307</v>
      </c>
      <c r="E33" s="325">
        <v>4</v>
      </c>
      <c r="F33" s="371"/>
      <c r="G33" s="325"/>
      <c r="H33" s="371"/>
      <c r="I33" s="325">
        <v>3</v>
      </c>
      <c r="J33" s="325"/>
      <c r="K33" s="325">
        <v>3</v>
      </c>
      <c r="L33" s="372">
        <v>1</v>
      </c>
      <c r="M33" s="373" t="s">
        <v>5431</v>
      </c>
      <c r="N33" s="367">
        <v>100</v>
      </c>
      <c r="O33" s="367">
        <v>300</v>
      </c>
      <c r="P33" s="367">
        <v>400</v>
      </c>
      <c r="Q33" s="398"/>
      <c r="R33" s="398"/>
      <c r="S33" s="398"/>
      <c r="T33" s="398"/>
      <c r="U33" s="381"/>
      <c r="V33" s="381" t="s">
        <v>2166</v>
      </c>
      <c r="W33" s="381" t="s">
        <v>2166</v>
      </c>
      <c r="X33" s="381">
        <v>2</v>
      </c>
      <c r="Y33" s="326" t="s">
        <v>2166</v>
      </c>
      <c r="Z33" s="328" t="s">
        <v>2166</v>
      </c>
      <c r="AA33" s="373"/>
      <c r="AB33" s="326"/>
      <c r="AC33" s="326" t="s">
        <v>2166</v>
      </c>
      <c r="AD33" s="368"/>
      <c r="AE33" s="400" t="s">
        <v>6319</v>
      </c>
      <c r="AF33" s="326"/>
      <c r="AG33" s="368"/>
      <c r="AH33" s="368"/>
      <c r="AI33" s="373"/>
      <c r="AJ33" s="328"/>
      <c r="AK33" s="328" t="s">
        <v>7277</v>
      </c>
      <c r="AL33" s="328" t="s">
        <v>7276</v>
      </c>
      <c r="AM33" s="328" t="s">
        <v>7276</v>
      </c>
      <c r="AN33" s="335"/>
    </row>
    <row r="34" spans="1:40" ht="30.75" customHeight="1" x14ac:dyDescent="0.35">
      <c r="A34" s="378">
        <v>30</v>
      </c>
      <c r="B34" s="333" t="s">
        <v>1508</v>
      </c>
      <c r="C34" s="332" t="s">
        <v>764</v>
      </c>
      <c r="D34" s="371" t="s">
        <v>1310</v>
      </c>
      <c r="E34" s="325">
        <v>4</v>
      </c>
      <c r="F34" s="371"/>
      <c r="G34" s="325"/>
      <c r="H34" s="371"/>
      <c r="I34" s="325">
        <v>3</v>
      </c>
      <c r="J34" s="325"/>
      <c r="K34" s="325">
        <v>3</v>
      </c>
      <c r="L34" s="372">
        <v>1</v>
      </c>
      <c r="M34" s="373" t="s">
        <v>6481</v>
      </c>
      <c r="N34" s="367">
        <v>100</v>
      </c>
      <c r="O34" s="367">
        <v>300</v>
      </c>
      <c r="P34" s="367">
        <v>400</v>
      </c>
      <c r="Q34" s="398"/>
      <c r="R34" s="398"/>
      <c r="S34" s="398"/>
      <c r="T34" s="398"/>
      <c r="U34" s="381"/>
      <c r="V34" s="381" t="s">
        <v>2166</v>
      </c>
      <c r="W34" s="381" t="s">
        <v>2166</v>
      </c>
      <c r="X34" s="381">
        <v>2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6319</v>
      </c>
      <c r="AF34" s="326"/>
      <c r="AG34" s="368"/>
      <c r="AH34" s="368"/>
      <c r="AI34" s="373"/>
      <c r="AJ34" s="328"/>
      <c r="AK34" s="328" t="s">
        <v>7277</v>
      </c>
      <c r="AL34" s="328" t="s">
        <v>7276</v>
      </c>
      <c r="AM34" s="328" t="s">
        <v>7276</v>
      </c>
      <c r="AN34" s="335"/>
    </row>
    <row r="35" spans="1:40" ht="30.75" customHeight="1" x14ac:dyDescent="0.35">
      <c r="A35" s="378">
        <v>31</v>
      </c>
      <c r="B35" s="333" t="s">
        <v>767</v>
      </c>
      <c r="C35" s="374" t="s">
        <v>4675</v>
      </c>
      <c r="D35" s="371" t="s">
        <v>2471</v>
      </c>
      <c r="E35" s="325">
        <v>4</v>
      </c>
      <c r="F35" s="371"/>
      <c r="G35" s="325"/>
      <c r="H35" s="371"/>
      <c r="I35" s="325">
        <v>5</v>
      </c>
      <c r="J35" s="325"/>
      <c r="K35" s="325">
        <v>5</v>
      </c>
      <c r="L35" s="372">
        <v>1</v>
      </c>
      <c r="M35" s="373" t="s">
        <v>6483</v>
      </c>
      <c r="N35" s="367">
        <v>40</v>
      </c>
      <c r="O35" s="367">
        <v>260</v>
      </c>
      <c r="P35" s="367">
        <v>300</v>
      </c>
      <c r="Q35" s="398"/>
      <c r="R35" s="398"/>
      <c r="S35" s="398"/>
      <c r="T35" s="398"/>
      <c r="U35" s="381"/>
      <c r="V35" s="381" t="s">
        <v>2166</v>
      </c>
      <c r="W35" s="381" t="s">
        <v>2166</v>
      </c>
      <c r="X35" s="381">
        <v>1</v>
      </c>
      <c r="Y35" s="326" t="s">
        <v>2166</v>
      </c>
      <c r="Z35" s="328" t="s">
        <v>2166</v>
      </c>
      <c r="AA35" s="373"/>
      <c r="AB35" s="326"/>
      <c r="AC35" s="326" t="s">
        <v>2166</v>
      </c>
      <c r="AD35" s="368"/>
      <c r="AE35" s="400" t="s">
        <v>6320</v>
      </c>
      <c r="AF35" s="326"/>
      <c r="AG35" s="368"/>
      <c r="AH35" s="368"/>
      <c r="AI35" s="373"/>
      <c r="AJ35" s="328"/>
      <c r="AK35" s="328" t="s">
        <v>7277</v>
      </c>
      <c r="AL35" s="328" t="s">
        <v>7276</v>
      </c>
      <c r="AM35" s="328" t="s">
        <v>7276</v>
      </c>
      <c r="AN35" s="335"/>
    </row>
    <row r="36" spans="1:40" ht="30.75" customHeight="1" x14ac:dyDescent="0.35">
      <c r="A36" s="378">
        <v>32</v>
      </c>
      <c r="B36" s="333" t="s">
        <v>5715</v>
      </c>
      <c r="C36" s="332" t="s">
        <v>1754</v>
      </c>
      <c r="D36" s="371" t="s">
        <v>2099</v>
      </c>
      <c r="E36" s="325">
        <v>4</v>
      </c>
      <c r="F36" s="371"/>
      <c r="G36" s="325"/>
      <c r="H36" s="371"/>
      <c r="I36" s="325">
        <v>3</v>
      </c>
      <c r="J36" s="325"/>
      <c r="K36" s="325">
        <v>3</v>
      </c>
      <c r="L36" s="372">
        <v>1</v>
      </c>
      <c r="M36" s="373" t="s">
        <v>5069</v>
      </c>
      <c r="N36" s="398">
        <v>160</v>
      </c>
      <c r="O36" s="398">
        <v>320</v>
      </c>
      <c r="P36" s="398">
        <v>480</v>
      </c>
      <c r="Q36" s="398"/>
      <c r="R36" s="398"/>
      <c r="S36" s="398"/>
      <c r="T36" s="398"/>
      <c r="U36" s="381"/>
      <c r="V36" s="381" t="s">
        <v>2166</v>
      </c>
      <c r="W36" s="381" t="s">
        <v>2166</v>
      </c>
      <c r="X36" s="381">
        <v>2</v>
      </c>
      <c r="Y36" s="326" t="s">
        <v>2166</v>
      </c>
      <c r="Z36" s="328" t="s">
        <v>2166</v>
      </c>
      <c r="AA36" s="373"/>
      <c r="AB36" s="326"/>
      <c r="AC36" s="326" t="s">
        <v>2166</v>
      </c>
      <c r="AD36" s="368"/>
      <c r="AE36" s="400" t="s">
        <v>6320</v>
      </c>
      <c r="AF36" s="326"/>
      <c r="AG36" s="368"/>
      <c r="AH36" s="368"/>
      <c r="AI36" s="373"/>
      <c r="AJ36" s="328"/>
      <c r="AK36" s="328"/>
      <c r="AL36" s="328" t="s">
        <v>7276</v>
      </c>
      <c r="AM36" s="328" t="s">
        <v>7276</v>
      </c>
      <c r="AN36" s="335"/>
    </row>
    <row r="37" spans="1:40" ht="30.75" customHeight="1" x14ac:dyDescent="0.35">
      <c r="A37" s="378">
        <v>33</v>
      </c>
      <c r="B37" s="333" t="s">
        <v>808</v>
      </c>
      <c r="C37" s="332" t="s">
        <v>815</v>
      </c>
      <c r="D37" s="371" t="s">
        <v>2068</v>
      </c>
      <c r="E37" s="325">
        <v>3</v>
      </c>
      <c r="F37" s="371"/>
      <c r="G37" s="325"/>
      <c r="H37" s="371"/>
      <c r="I37" s="325">
        <v>4</v>
      </c>
      <c r="J37" s="325"/>
      <c r="K37" s="325">
        <v>4</v>
      </c>
      <c r="L37" s="372">
        <v>1</v>
      </c>
      <c r="M37" s="373" t="s">
        <v>5061</v>
      </c>
      <c r="N37" s="398">
        <v>80</v>
      </c>
      <c r="O37" s="398">
        <v>190</v>
      </c>
      <c r="P37" s="398">
        <v>270</v>
      </c>
      <c r="Q37" s="398"/>
      <c r="R37" s="398"/>
      <c r="S37" s="398"/>
      <c r="T37" s="398"/>
      <c r="U37" s="381"/>
      <c r="V37" s="381" t="s">
        <v>2166</v>
      </c>
      <c r="W37" s="381" t="s">
        <v>2166</v>
      </c>
      <c r="X37" s="381"/>
      <c r="Y37" s="326" t="s">
        <v>2166</v>
      </c>
      <c r="Z37" s="328" t="s">
        <v>2166</v>
      </c>
      <c r="AA37" s="373"/>
      <c r="AB37" s="326"/>
      <c r="AC37" s="326" t="s">
        <v>2166</v>
      </c>
      <c r="AD37" s="368"/>
      <c r="AE37" s="400" t="s">
        <v>6319</v>
      </c>
      <c r="AF37" s="326"/>
      <c r="AG37" s="368"/>
      <c r="AH37" s="368"/>
      <c r="AI37" s="373"/>
      <c r="AJ37" s="328"/>
      <c r="AK37" s="328"/>
      <c r="AL37" s="328" t="s">
        <v>7276</v>
      </c>
      <c r="AM37" s="328" t="s">
        <v>7276</v>
      </c>
      <c r="AN37" s="335"/>
    </row>
    <row r="38" spans="1:40" ht="30.75" customHeight="1" x14ac:dyDescent="0.35">
      <c r="A38" s="378">
        <v>34</v>
      </c>
      <c r="B38" s="333" t="s">
        <v>808</v>
      </c>
      <c r="C38" s="332" t="s">
        <v>2014</v>
      </c>
      <c r="D38" s="371" t="s">
        <v>2071</v>
      </c>
      <c r="E38" s="325">
        <v>3</v>
      </c>
      <c r="F38" s="371"/>
      <c r="G38" s="325"/>
      <c r="H38" s="371"/>
      <c r="I38" s="325">
        <v>4</v>
      </c>
      <c r="J38" s="325"/>
      <c r="K38" s="325">
        <v>4</v>
      </c>
      <c r="L38" s="372">
        <v>1</v>
      </c>
      <c r="M38" s="373" t="s">
        <v>5061</v>
      </c>
      <c r="N38" s="398">
        <v>80</v>
      </c>
      <c r="O38" s="398">
        <v>190</v>
      </c>
      <c r="P38" s="398">
        <v>270</v>
      </c>
      <c r="Q38" s="398"/>
      <c r="R38" s="398"/>
      <c r="S38" s="398"/>
      <c r="T38" s="398"/>
      <c r="U38" s="381"/>
      <c r="V38" s="381" t="s">
        <v>2166</v>
      </c>
      <c r="W38" s="381" t="s">
        <v>2166</v>
      </c>
      <c r="X38" s="381"/>
      <c r="Y38" s="326" t="s">
        <v>2166</v>
      </c>
      <c r="Z38" s="328" t="s">
        <v>2166</v>
      </c>
      <c r="AA38" s="373"/>
      <c r="AB38" s="326"/>
      <c r="AC38" s="326" t="s">
        <v>2166</v>
      </c>
      <c r="AD38" s="368"/>
      <c r="AE38" s="400" t="s">
        <v>6319</v>
      </c>
      <c r="AF38" s="326"/>
      <c r="AG38" s="368"/>
      <c r="AH38" s="368"/>
      <c r="AI38" s="373"/>
      <c r="AJ38" s="328"/>
      <c r="AK38" s="328"/>
      <c r="AL38" s="328" t="s">
        <v>7276</v>
      </c>
      <c r="AM38" s="328" t="s">
        <v>7276</v>
      </c>
      <c r="AN38" s="335"/>
    </row>
    <row r="39" spans="1:40" ht="30.75" customHeight="1" x14ac:dyDescent="0.35">
      <c r="A39" s="378">
        <v>35</v>
      </c>
      <c r="B39" s="333" t="s">
        <v>808</v>
      </c>
      <c r="C39" s="332" t="s">
        <v>2015</v>
      </c>
      <c r="D39" s="371" t="s">
        <v>2072</v>
      </c>
      <c r="E39" s="325">
        <v>3</v>
      </c>
      <c r="F39" s="371"/>
      <c r="G39" s="325"/>
      <c r="H39" s="371"/>
      <c r="I39" s="325">
        <v>3</v>
      </c>
      <c r="J39" s="325"/>
      <c r="K39" s="325">
        <v>3</v>
      </c>
      <c r="L39" s="372">
        <v>1</v>
      </c>
      <c r="M39" s="373" t="s">
        <v>5354</v>
      </c>
      <c r="N39" s="398">
        <v>75</v>
      </c>
      <c r="O39" s="398">
        <v>175</v>
      </c>
      <c r="P39" s="398">
        <v>250</v>
      </c>
      <c r="Q39" s="398"/>
      <c r="R39" s="398"/>
      <c r="S39" s="398"/>
      <c r="T39" s="398"/>
      <c r="U39" s="381"/>
      <c r="V39" s="381" t="s">
        <v>2166</v>
      </c>
      <c r="W39" s="381" t="s">
        <v>2166</v>
      </c>
      <c r="X39" s="381"/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6319</v>
      </c>
      <c r="AF39" s="326"/>
      <c r="AG39" s="368"/>
      <c r="AH39" s="368"/>
      <c r="AI39" s="373"/>
      <c r="AJ39" s="328"/>
      <c r="AK39" s="328"/>
      <c r="AL39" s="328" t="s">
        <v>7276</v>
      </c>
      <c r="AM39" s="328" t="s">
        <v>7276</v>
      </c>
      <c r="AN39" s="335"/>
    </row>
    <row r="40" spans="1:40" ht="30.75" customHeight="1" x14ac:dyDescent="0.35">
      <c r="A40" s="378">
        <v>36</v>
      </c>
      <c r="B40" s="333" t="s">
        <v>808</v>
      </c>
      <c r="C40" s="332" t="s">
        <v>2093</v>
      </c>
      <c r="D40" s="371" t="s">
        <v>2094</v>
      </c>
      <c r="E40" s="325">
        <v>3</v>
      </c>
      <c r="F40" s="371"/>
      <c r="G40" s="325"/>
      <c r="H40" s="371"/>
      <c r="I40" s="325">
        <v>4</v>
      </c>
      <c r="J40" s="325"/>
      <c r="K40" s="325">
        <v>4</v>
      </c>
      <c r="L40" s="372">
        <v>1</v>
      </c>
      <c r="M40" s="373" t="s">
        <v>5354</v>
      </c>
      <c r="N40" s="398">
        <v>80</v>
      </c>
      <c r="O40" s="398">
        <v>190</v>
      </c>
      <c r="P40" s="398">
        <v>270</v>
      </c>
      <c r="Q40" s="398"/>
      <c r="R40" s="398"/>
      <c r="S40" s="398"/>
      <c r="T40" s="398"/>
      <c r="U40" s="381"/>
      <c r="V40" s="381" t="s">
        <v>2166</v>
      </c>
      <c r="W40" s="381" t="s">
        <v>2166</v>
      </c>
      <c r="X40" s="381"/>
      <c r="Y40" s="326" t="s">
        <v>2166</v>
      </c>
      <c r="Z40" s="328" t="s">
        <v>2166</v>
      </c>
      <c r="AA40" s="373"/>
      <c r="AB40" s="326"/>
      <c r="AC40" s="326" t="s">
        <v>2166</v>
      </c>
      <c r="AD40" s="368"/>
      <c r="AE40" s="400" t="s">
        <v>6319</v>
      </c>
      <c r="AF40" s="326"/>
      <c r="AG40" s="368"/>
      <c r="AH40" s="368"/>
      <c r="AI40" s="373"/>
      <c r="AJ40" s="328"/>
      <c r="AK40" s="328"/>
      <c r="AL40" s="328" t="s">
        <v>7276</v>
      </c>
      <c r="AM40" s="328" t="s">
        <v>7276</v>
      </c>
      <c r="AN40" s="335"/>
    </row>
    <row r="41" spans="1:40" ht="30.75" customHeight="1" x14ac:dyDescent="0.35">
      <c r="A41" s="378">
        <v>37</v>
      </c>
      <c r="B41" s="333" t="s">
        <v>808</v>
      </c>
      <c r="C41" s="332" t="s">
        <v>2095</v>
      </c>
      <c r="D41" s="371" t="s">
        <v>2096</v>
      </c>
      <c r="E41" s="325">
        <v>3</v>
      </c>
      <c r="F41" s="371"/>
      <c r="G41" s="325"/>
      <c r="H41" s="371"/>
      <c r="I41" s="325">
        <v>4</v>
      </c>
      <c r="J41" s="325"/>
      <c r="K41" s="325">
        <v>4</v>
      </c>
      <c r="L41" s="372">
        <v>1</v>
      </c>
      <c r="M41" s="373" t="s">
        <v>5061</v>
      </c>
      <c r="N41" s="398">
        <v>80</v>
      </c>
      <c r="O41" s="398">
        <v>190</v>
      </c>
      <c r="P41" s="398">
        <v>270</v>
      </c>
      <c r="Q41" s="398"/>
      <c r="R41" s="398"/>
      <c r="S41" s="398"/>
      <c r="T41" s="398"/>
      <c r="U41" s="381"/>
      <c r="V41" s="381" t="s">
        <v>2166</v>
      </c>
      <c r="W41" s="381" t="s">
        <v>2166</v>
      </c>
      <c r="X41" s="381"/>
      <c r="Y41" s="326" t="s">
        <v>2166</v>
      </c>
      <c r="Z41" s="328" t="s">
        <v>2166</v>
      </c>
      <c r="AA41" s="373"/>
      <c r="AB41" s="326"/>
      <c r="AC41" s="326" t="s">
        <v>2166</v>
      </c>
      <c r="AD41" s="368"/>
      <c r="AE41" s="400" t="s">
        <v>6319</v>
      </c>
      <c r="AF41" s="326"/>
      <c r="AG41" s="368"/>
      <c r="AH41" s="368"/>
      <c r="AI41" s="373"/>
      <c r="AJ41" s="328"/>
      <c r="AK41" s="328"/>
      <c r="AL41" s="328" t="s">
        <v>7276</v>
      </c>
      <c r="AM41" s="328" t="s">
        <v>7276</v>
      </c>
      <c r="AN41" s="335"/>
    </row>
    <row r="42" spans="1:40" ht="30.75" customHeight="1" x14ac:dyDescent="0.35">
      <c r="A42" s="378">
        <v>38</v>
      </c>
      <c r="B42" s="333" t="s">
        <v>808</v>
      </c>
      <c r="C42" s="332" t="s">
        <v>2097</v>
      </c>
      <c r="D42" s="371" t="s">
        <v>2098</v>
      </c>
      <c r="E42" s="325">
        <v>4</v>
      </c>
      <c r="F42" s="371"/>
      <c r="G42" s="325"/>
      <c r="H42" s="371"/>
      <c r="I42" s="325">
        <v>4</v>
      </c>
      <c r="J42" s="325"/>
      <c r="K42" s="325">
        <v>4</v>
      </c>
      <c r="L42" s="372">
        <v>1</v>
      </c>
      <c r="M42" s="373" t="s">
        <v>5431</v>
      </c>
      <c r="N42" s="398">
        <v>80</v>
      </c>
      <c r="O42" s="398">
        <v>190</v>
      </c>
      <c r="P42" s="398">
        <v>270</v>
      </c>
      <c r="Q42" s="398"/>
      <c r="R42" s="398"/>
      <c r="S42" s="398"/>
      <c r="T42" s="398"/>
      <c r="U42" s="381"/>
      <c r="V42" s="381" t="s">
        <v>2166</v>
      </c>
      <c r="W42" s="381" t="s">
        <v>2166</v>
      </c>
      <c r="X42" s="381"/>
      <c r="Y42" s="326" t="s">
        <v>2166</v>
      </c>
      <c r="Z42" s="328" t="s">
        <v>2166</v>
      </c>
      <c r="AA42" s="373"/>
      <c r="AB42" s="326"/>
      <c r="AC42" s="326" t="s">
        <v>2166</v>
      </c>
      <c r="AD42" s="368"/>
      <c r="AE42" s="400" t="s">
        <v>6319</v>
      </c>
      <c r="AF42" s="326"/>
      <c r="AG42" s="368"/>
      <c r="AH42" s="368"/>
      <c r="AI42" s="373"/>
      <c r="AJ42" s="328"/>
      <c r="AK42" s="328"/>
      <c r="AL42" s="328" t="s">
        <v>7276</v>
      </c>
      <c r="AM42" s="328" t="s">
        <v>7276</v>
      </c>
      <c r="AN42" s="335"/>
    </row>
    <row r="43" spans="1:40" ht="30.75" customHeight="1" x14ac:dyDescent="0.35">
      <c r="A43" s="378">
        <v>39</v>
      </c>
      <c r="B43" s="333" t="s">
        <v>808</v>
      </c>
      <c r="C43" s="332" t="s">
        <v>2610</v>
      </c>
      <c r="D43" s="371" t="s">
        <v>2623</v>
      </c>
      <c r="E43" s="325">
        <v>3</v>
      </c>
      <c r="F43" s="371"/>
      <c r="G43" s="325"/>
      <c r="H43" s="371"/>
      <c r="I43" s="325">
        <v>4</v>
      </c>
      <c r="J43" s="325"/>
      <c r="K43" s="325">
        <v>4</v>
      </c>
      <c r="L43" s="372">
        <v>1</v>
      </c>
      <c r="M43" s="373" t="s">
        <v>5430</v>
      </c>
      <c r="N43" s="367">
        <v>80</v>
      </c>
      <c r="O43" s="367">
        <v>190</v>
      </c>
      <c r="P43" s="367">
        <v>270</v>
      </c>
      <c r="Q43" s="398"/>
      <c r="R43" s="398"/>
      <c r="S43" s="398"/>
      <c r="T43" s="398"/>
      <c r="U43" s="381"/>
      <c r="V43" s="381" t="s">
        <v>2166</v>
      </c>
      <c r="W43" s="381" t="s">
        <v>2166</v>
      </c>
      <c r="X43" s="381"/>
      <c r="Y43" s="326" t="s">
        <v>2166</v>
      </c>
      <c r="Z43" s="328" t="s">
        <v>2166</v>
      </c>
      <c r="AA43" s="373"/>
      <c r="AB43" s="326"/>
      <c r="AC43" s="326" t="s">
        <v>2166</v>
      </c>
      <c r="AD43" s="368"/>
      <c r="AE43" s="400" t="s">
        <v>6322</v>
      </c>
      <c r="AF43" s="326"/>
      <c r="AG43" s="368"/>
      <c r="AH43" s="368"/>
      <c r="AI43" s="373"/>
      <c r="AJ43" s="328"/>
      <c r="AK43" s="328" t="s">
        <v>7277</v>
      </c>
      <c r="AL43" s="328" t="s">
        <v>7276</v>
      </c>
      <c r="AM43" s="328" t="s">
        <v>7276</v>
      </c>
      <c r="AN43" s="335"/>
    </row>
    <row r="44" spans="1:40" ht="30.75" customHeight="1" x14ac:dyDescent="0.35">
      <c r="A44" s="378">
        <v>40</v>
      </c>
      <c r="B44" s="333" t="s">
        <v>5716</v>
      </c>
      <c r="C44" s="332" t="s">
        <v>976</v>
      </c>
      <c r="D44" s="390" t="s">
        <v>7007</v>
      </c>
      <c r="E44" s="325">
        <v>4</v>
      </c>
      <c r="F44" s="371"/>
      <c r="G44" s="325"/>
      <c r="H44" s="371"/>
      <c r="I44" s="325">
        <v>11</v>
      </c>
      <c r="J44" s="325"/>
      <c r="K44" s="325">
        <v>11</v>
      </c>
      <c r="L44" s="372">
        <v>1</v>
      </c>
      <c r="M44" s="373" t="s">
        <v>6492</v>
      </c>
      <c r="N44" s="367">
        <v>80</v>
      </c>
      <c r="O44" s="367">
        <v>80</v>
      </c>
      <c r="P44" s="367">
        <v>160</v>
      </c>
      <c r="Q44" s="398"/>
      <c r="R44" s="398"/>
      <c r="S44" s="398"/>
      <c r="T44" s="398"/>
      <c r="U44" s="381"/>
      <c r="V44" s="381" t="s">
        <v>2166</v>
      </c>
      <c r="W44" s="381" t="s">
        <v>2166</v>
      </c>
      <c r="X44" s="381">
        <v>2</v>
      </c>
      <c r="Y44" s="326" t="s">
        <v>2166</v>
      </c>
      <c r="Z44" s="328" t="s">
        <v>2166</v>
      </c>
      <c r="AA44" s="373"/>
      <c r="AB44" s="326"/>
      <c r="AC44" s="326" t="s">
        <v>2166</v>
      </c>
      <c r="AD44" s="368"/>
      <c r="AE44" s="400" t="s">
        <v>7261</v>
      </c>
      <c r="AF44" s="326"/>
      <c r="AG44" s="368"/>
      <c r="AH44" s="368"/>
      <c r="AI44" s="373"/>
      <c r="AJ44" s="328"/>
      <c r="AK44" s="328"/>
      <c r="AL44" s="328" t="s">
        <v>7276</v>
      </c>
      <c r="AM44" s="328" t="s">
        <v>7276</v>
      </c>
      <c r="AN44" s="335"/>
    </row>
    <row r="45" spans="1:40" ht="30.75" customHeight="1" x14ac:dyDescent="0.35">
      <c r="A45" s="378">
        <v>41</v>
      </c>
      <c r="B45" s="333" t="s">
        <v>817</v>
      </c>
      <c r="C45" s="332" t="s">
        <v>4385</v>
      </c>
      <c r="D45" s="371" t="s">
        <v>2147</v>
      </c>
      <c r="E45" s="325">
        <v>4</v>
      </c>
      <c r="F45" s="371"/>
      <c r="G45" s="325"/>
      <c r="H45" s="371"/>
      <c r="I45" s="325">
        <v>7</v>
      </c>
      <c r="J45" s="325"/>
      <c r="K45" s="325">
        <v>7</v>
      </c>
      <c r="L45" s="372">
        <v>1</v>
      </c>
      <c r="M45" s="373" t="s">
        <v>5431</v>
      </c>
      <c r="N45" s="398">
        <v>120</v>
      </c>
      <c r="O45" s="398">
        <v>120</v>
      </c>
      <c r="P45" s="398">
        <v>240</v>
      </c>
      <c r="Q45" s="398"/>
      <c r="R45" s="398"/>
      <c r="S45" s="398"/>
      <c r="T45" s="398"/>
      <c r="U45" s="381"/>
      <c r="V45" s="381" t="s">
        <v>2166</v>
      </c>
      <c r="W45" s="381" t="s">
        <v>2166</v>
      </c>
      <c r="X45" s="381">
        <v>1</v>
      </c>
      <c r="Y45" s="326" t="s">
        <v>2166</v>
      </c>
      <c r="Z45" s="328" t="s">
        <v>2166</v>
      </c>
      <c r="AA45" s="373"/>
      <c r="AB45" s="326"/>
      <c r="AC45" s="326" t="s">
        <v>2166</v>
      </c>
      <c r="AD45" s="368"/>
      <c r="AE45" s="400" t="s">
        <v>6325</v>
      </c>
      <c r="AF45" s="326"/>
      <c r="AG45" s="368"/>
      <c r="AH45" s="368"/>
      <c r="AI45" s="373"/>
      <c r="AJ45" s="328"/>
      <c r="AK45" s="328" t="s">
        <v>7279</v>
      </c>
      <c r="AL45" s="328" t="s">
        <v>7276</v>
      </c>
      <c r="AM45" s="328" t="s">
        <v>7276</v>
      </c>
      <c r="AN45" s="335"/>
    </row>
    <row r="46" spans="1:40" ht="30.75" customHeight="1" x14ac:dyDescent="0.35">
      <c r="A46" s="378">
        <v>42</v>
      </c>
      <c r="B46" s="333" t="s">
        <v>817</v>
      </c>
      <c r="C46" s="332" t="s">
        <v>829</v>
      </c>
      <c r="D46" s="371" t="s">
        <v>2129</v>
      </c>
      <c r="E46" s="325">
        <v>4</v>
      </c>
      <c r="F46" s="371"/>
      <c r="G46" s="325"/>
      <c r="H46" s="371"/>
      <c r="I46" s="325">
        <v>5</v>
      </c>
      <c r="J46" s="325"/>
      <c r="K46" s="325">
        <v>5</v>
      </c>
      <c r="L46" s="372">
        <v>1</v>
      </c>
      <c r="M46" s="373" t="s">
        <v>5151</v>
      </c>
      <c r="N46" s="398">
        <v>120</v>
      </c>
      <c r="O46" s="398">
        <v>120</v>
      </c>
      <c r="P46" s="398">
        <v>240</v>
      </c>
      <c r="Q46" s="398"/>
      <c r="R46" s="398"/>
      <c r="S46" s="398"/>
      <c r="T46" s="398"/>
      <c r="U46" s="381"/>
      <c r="V46" s="381" t="s">
        <v>2166</v>
      </c>
      <c r="W46" s="381" t="s">
        <v>2166</v>
      </c>
      <c r="X46" s="381">
        <v>2</v>
      </c>
      <c r="Y46" s="326" t="s">
        <v>2166</v>
      </c>
      <c r="Z46" s="328" t="s">
        <v>2166</v>
      </c>
      <c r="AA46" s="373"/>
      <c r="AB46" s="326"/>
      <c r="AC46" s="326" t="s">
        <v>2166</v>
      </c>
      <c r="AD46" s="368"/>
      <c r="AE46" s="400" t="s">
        <v>6325</v>
      </c>
      <c r="AF46" s="326"/>
      <c r="AG46" s="368"/>
      <c r="AH46" s="368"/>
      <c r="AI46" s="373"/>
      <c r="AJ46" s="328"/>
      <c r="AK46" s="328"/>
      <c r="AL46" s="328"/>
      <c r="AM46" s="328" t="s">
        <v>7276</v>
      </c>
      <c r="AN46" s="335"/>
    </row>
    <row r="47" spans="1:40" ht="30.75" customHeight="1" x14ac:dyDescent="0.35">
      <c r="A47" s="378">
        <v>43</v>
      </c>
      <c r="B47" s="333" t="s">
        <v>859</v>
      </c>
      <c r="C47" s="332" t="s">
        <v>4413</v>
      </c>
      <c r="D47" s="371" t="s">
        <v>3504</v>
      </c>
      <c r="E47" s="325">
        <v>4</v>
      </c>
      <c r="F47" s="371"/>
      <c r="G47" s="325"/>
      <c r="H47" s="371"/>
      <c r="I47" s="325">
        <v>3</v>
      </c>
      <c r="J47" s="325"/>
      <c r="K47" s="325">
        <v>3</v>
      </c>
      <c r="L47" s="372">
        <v>1</v>
      </c>
      <c r="M47" s="373" t="s">
        <v>6012</v>
      </c>
      <c r="N47" s="398">
        <v>60</v>
      </c>
      <c r="O47" s="398">
        <v>150</v>
      </c>
      <c r="P47" s="398">
        <v>210</v>
      </c>
      <c r="Q47" s="398"/>
      <c r="R47" s="398"/>
      <c r="S47" s="398"/>
      <c r="T47" s="398"/>
      <c r="U47" s="381"/>
      <c r="V47" s="381" t="s">
        <v>2166</v>
      </c>
      <c r="W47" s="381" t="s">
        <v>2166</v>
      </c>
      <c r="X47" s="381">
        <v>1</v>
      </c>
      <c r="Y47" s="326" t="s">
        <v>2166</v>
      </c>
      <c r="Z47" s="328" t="s">
        <v>2166</v>
      </c>
      <c r="AA47" s="373"/>
      <c r="AB47" s="326"/>
      <c r="AC47" s="326" t="s">
        <v>2166</v>
      </c>
      <c r="AD47" s="368"/>
      <c r="AE47" s="400" t="s">
        <v>6321</v>
      </c>
      <c r="AF47" s="326"/>
      <c r="AG47" s="368"/>
      <c r="AH47" s="368"/>
      <c r="AI47" s="373"/>
      <c r="AJ47" s="328"/>
      <c r="AK47" s="328"/>
      <c r="AL47" s="328" t="s">
        <v>7276</v>
      </c>
      <c r="AM47" s="328" t="s">
        <v>7276</v>
      </c>
      <c r="AN47" s="335"/>
    </row>
    <row r="48" spans="1:40" ht="30.75" customHeight="1" x14ac:dyDescent="0.35">
      <c r="A48" s="378">
        <v>44</v>
      </c>
      <c r="B48" s="333" t="s">
        <v>880</v>
      </c>
      <c r="C48" s="332" t="s">
        <v>1523</v>
      </c>
      <c r="D48" s="371" t="s">
        <v>881</v>
      </c>
      <c r="E48" s="325">
        <v>3</v>
      </c>
      <c r="F48" s="371"/>
      <c r="G48" s="325"/>
      <c r="H48" s="371"/>
      <c r="I48" s="325">
        <v>4</v>
      </c>
      <c r="J48" s="325"/>
      <c r="K48" s="325">
        <v>4</v>
      </c>
      <c r="L48" s="372">
        <v>1</v>
      </c>
      <c r="M48" s="373" t="s">
        <v>5508</v>
      </c>
      <c r="N48" s="367">
        <v>130</v>
      </c>
      <c r="O48" s="367">
        <v>280</v>
      </c>
      <c r="P48" s="367">
        <v>410</v>
      </c>
      <c r="Q48" s="398"/>
      <c r="R48" s="398"/>
      <c r="S48" s="398"/>
      <c r="T48" s="398"/>
      <c r="U48" s="381"/>
      <c r="V48" s="381" t="s">
        <v>2166</v>
      </c>
      <c r="W48" s="381" t="s">
        <v>2166</v>
      </c>
      <c r="X48" s="381">
        <v>1</v>
      </c>
      <c r="Y48" s="326" t="s">
        <v>2166</v>
      </c>
      <c r="Z48" s="328" t="s">
        <v>2166</v>
      </c>
      <c r="AA48" s="373"/>
      <c r="AB48" s="326"/>
      <c r="AC48" s="326" t="s">
        <v>2166</v>
      </c>
      <c r="AD48" s="368"/>
      <c r="AE48" s="400" t="s">
        <v>6979</v>
      </c>
      <c r="AF48" s="326"/>
      <c r="AG48" s="368"/>
      <c r="AH48" s="368"/>
      <c r="AI48" s="373"/>
      <c r="AJ48" s="328"/>
      <c r="AK48" s="328" t="s">
        <v>7277</v>
      </c>
      <c r="AL48" s="328" t="s">
        <v>7276</v>
      </c>
      <c r="AM48" s="328" t="s">
        <v>7276</v>
      </c>
      <c r="AN48" s="335"/>
    </row>
    <row r="49" spans="1:40" ht="30.75" customHeight="1" x14ac:dyDescent="0.35">
      <c r="A49" s="378">
        <v>45</v>
      </c>
      <c r="B49" s="333" t="s">
        <v>929</v>
      </c>
      <c r="C49" s="332" t="s">
        <v>1990</v>
      </c>
      <c r="D49" s="371" t="s">
        <v>2443</v>
      </c>
      <c r="E49" s="325">
        <v>4</v>
      </c>
      <c r="F49" s="371"/>
      <c r="G49" s="325"/>
      <c r="H49" s="371"/>
      <c r="I49" s="325">
        <v>5</v>
      </c>
      <c r="J49" s="325"/>
      <c r="K49" s="325">
        <v>5</v>
      </c>
      <c r="L49" s="372">
        <v>1</v>
      </c>
      <c r="M49" s="373" t="s">
        <v>5431</v>
      </c>
      <c r="N49" s="367">
        <v>140</v>
      </c>
      <c r="O49" s="367">
        <v>140</v>
      </c>
      <c r="P49" s="367">
        <v>280</v>
      </c>
      <c r="Q49" s="398"/>
      <c r="R49" s="398"/>
      <c r="S49" s="398"/>
      <c r="T49" s="398"/>
      <c r="U49" s="381"/>
      <c r="V49" s="381" t="s">
        <v>2166</v>
      </c>
      <c r="W49" s="381" t="s">
        <v>2166</v>
      </c>
      <c r="X49" s="381">
        <v>2</v>
      </c>
      <c r="Y49" s="326" t="s">
        <v>2166</v>
      </c>
      <c r="Z49" s="328" t="s">
        <v>2166</v>
      </c>
      <c r="AA49" s="373"/>
      <c r="AB49" s="326"/>
      <c r="AC49" s="326" t="s">
        <v>2166</v>
      </c>
      <c r="AD49" s="368"/>
      <c r="AE49" s="400" t="s">
        <v>6319</v>
      </c>
      <c r="AF49" s="326"/>
      <c r="AG49" s="368"/>
      <c r="AH49" s="368"/>
      <c r="AI49" s="373"/>
      <c r="AJ49" s="328"/>
      <c r="AK49" s="328" t="s">
        <v>7279</v>
      </c>
      <c r="AL49" s="328" t="s">
        <v>7276</v>
      </c>
      <c r="AM49" s="328" t="s">
        <v>7276</v>
      </c>
      <c r="AN49" s="335"/>
    </row>
    <row r="50" spans="1:40" ht="30.75" customHeight="1" x14ac:dyDescent="0.35">
      <c r="A50" s="378">
        <v>46</v>
      </c>
      <c r="B50" s="333" t="s">
        <v>5714</v>
      </c>
      <c r="C50" s="332" t="s">
        <v>3673</v>
      </c>
      <c r="D50" s="371" t="s">
        <v>4221</v>
      </c>
      <c r="E50" s="325">
        <v>3</v>
      </c>
      <c r="F50" s="371"/>
      <c r="G50" s="325"/>
      <c r="H50" s="371"/>
      <c r="I50" s="325">
        <v>7</v>
      </c>
      <c r="J50" s="325"/>
      <c r="K50" s="325">
        <v>7</v>
      </c>
      <c r="L50" s="372">
        <v>1</v>
      </c>
      <c r="M50" s="388" t="s">
        <v>5546</v>
      </c>
      <c r="N50" s="398">
        <v>110</v>
      </c>
      <c r="O50" s="398">
        <v>190</v>
      </c>
      <c r="P50" s="398">
        <v>300</v>
      </c>
      <c r="Q50" s="398"/>
      <c r="R50" s="398"/>
      <c r="S50" s="398"/>
      <c r="T50" s="398"/>
      <c r="U50" s="381"/>
      <c r="V50" s="381" t="s">
        <v>2166</v>
      </c>
      <c r="W50" s="381" t="s">
        <v>2166</v>
      </c>
      <c r="X50" s="381">
        <v>1</v>
      </c>
      <c r="Y50" s="326" t="s">
        <v>2166</v>
      </c>
      <c r="Z50" s="328" t="s">
        <v>2166</v>
      </c>
      <c r="AA50" s="373"/>
      <c r="AB50" s="326"/>
      <c r="AC50" s="326" t="s">
        <v>2166</v>
      </c>
      <c r="AD50" s="368"/>
      <c r="AE50" s="400" t="s">
        <v>6337</v>
      </c>
      <c r="AF50" s="326"/>
      <c r="AG50" s="368"/>
      <c r="AH50" s="368"/>
      <c r="AI50" s="373"/>
      <c r="AJ50" s="326"/>
      <c r="AK50" s="328"/>
      <c r="AL50" s="328"/>
      <c r="AM50" s="328" t="s">
        <v>7276</v>
      </c>
      <c r="AN50" s="335"/>
    </row>
    <row r="51" spans="1:40" ht="30.75" customHeight="1" x14ac:dyDescent="0.35">
      <c r="A51" s="378">
        <v>47</v>
      </c>
      <c r="B51" s="333" t="s">
        <v>1809</v>
      </c>
      <c r="C51" s="332" t="s">
        <v>4022</v>
      </c>
      <c r="D51" s="371" t="s">
        <v>3819</v>
      </c>
      <c r="E51" s="325">
        <v>4</v>
      </c>
      <c r="F51" s="371"/>
      <c r="G51" s="325"/>
      <c r="H51" s="371"/>
      <c r="I51" s="325">
        <v>9</v>
      </c>
      <c r="J51" s="325"/>
      <c r="K51" s="325">
        <v>9</v>
      </c>
      <c r="L51" s="372">
        <v>1</v>
      </c>
      <c r="M51" s="373" t="s">
        <v>5427</v>
      </c>
      <c r="N51" s="367">
        <v>70</v>
      </c>
      <c r="O51" s="367">
        <v>170</v>
      </c>
      <c r="P51" s="367">
        <v>240</v>
      </c>
      <c r="Q51" s="398"/>
      <c r="R51" s="398"/>
      <c r="S51" s="398"/>
      <c r="T51" s="398"/>
      <c r="U51" s="381">
        <v>240</v>
      </c>
      <c r="V51" s="381" t="s">
        <v>2166</v>
      </c>
      <c r="W51" s="381" t="s">
        <v>2166</v>
      </c>
      <c r="X51" s="381">
        <v>2</v>
      </c>
      <c r="Y51" s="326" t="s">
        <v>2166</v>
      </c>
      <c r="Z51" s="328" t="s">
        <v>2166</v>
      </c>
      <c r="AA51" s="373"/>
      <c r="AB51" s="326"/>
      <c r="AC51" s="326" t="s">
        <v>2166</v>
      </c>
      <c r="AD51" s="368"/>
      <c r="AE51" s="400" t="s">
        <v>6325</v>
      </c>
      <c r="AF51" s="326"/>
      <c r="AG51" s="368"/>
      <c r="AH51" s="368"/>
      <c r="AI51" s="373"/>
      <c r="AJ51" s="326"/>
      <c r="AK51" s="328" t="s">
        <v>7278</v>
      </c>
      <c r="AL51" s="328" t="s">
        <v>7276</v>
      </c>
      <c r="AM51" s="328" t="s">
        <v>7276</v>
      </c>
      <c r="AN51" s="335"/>
    </row>
    <row r="52" spans="1:40" ht="30.75" customHeight="1" x14ac:dyDescent="0.35">
      <c r="A52" s="378">
        <v>48</v>
      </c>
      <c r="B52" s="333" t="s">
        <v>1809</v>
      </c>
      <c r="C52" s="332" t="s">
        <v>1810</v>
      </c>
      <c r="D52" s="371" t="s">
        <v>3581</v>
      </c>
      <c r="E52" s="325">
        <v>4</v>
      </c>
      <c r="F52" s="371"/>
      <c r="G52" s="325"/>
      <c r="H52" s="371"/>
      <c r="I52" s="325">
        <v>12</v>
      </c>
      <c r="J52" s="325"/>
      <c r="K52" s="325">
        <v>12</v>
      </c>
      <c r="L52" s="372">
        <v>1</v>
      </c>
      <c r="M52" s="388" t="s">
        <v>5493</v>
      </c>
      <c r="N52" s="367">
        <v>90</v>
      </c>
      <c r="O52" s="367">
        <v>210</v>
      </c>
      <c r="P52" s="367">
        <v>300</v>
      </c>
      <c r="Q52" s="398"/>
      <c r="R52" s="398"/>
      <c r="S52" s="398"/>
      <c r="T52" s="398"/>
      <c r="U52" s="381">
        <v>240</v>
      </c>
      <c r="V52" s="381" t="s">
        <v>2166</v>
      </c>
      <c r="W52" s="381" t="s">
        <v>2166</v>
      </c>
      <c r="X52" s="381">
        <v>2</v>
      </c>
      <c r="Y52" s="326" t="s">
        <v>2166</v>
      </c>
      <c r="Z52" s="328" t="s">
        <v>2166</v>
      </c>
      <c r="AA52" s="373"/>
      <c r="AB52" s="326"/>
      <c r="AC52" s="326" t="s">
        <v>2166</v>
      </c>
      <c r="AD52" s="368"/>
      <c r="AE52" s="400" t="s">
        <v>6321</v>
      </c>
      <c r="AF52" s="326"/>
      <c r="AG52" s="368"/>
      <c r="AH52" s="368"/>
      <c r="AI52" s="373"/>
      <c r="AJ52" s="326"/>
      <c r="AK52" s="328" t="s">
        <v>7278</v>
      </c>
      <c r="AL52" s="328" t="s">
        <v>7276</v>
      </c>
      <c r="AM52" s="328" t="s">
        <v>7276</v>
      </c>
      <c r="AN52" s="335"/>
    </row>
    <row r="53" spans="1:40" ht="30.75" customHeight="1" x14ac:dyDescent="0.35">
      <c r="A53" s="378">
        <v>49</v>
      </c>
      <c r="B53" s="333" t="s">
        <v>1809</v>
      </c>
      <c r="C53" s="411" t="s">
        <v>3714</v>
      </c>
      <c r="D53" s="371" t="s">
        <v>3584</v>
      </c>
      <c r="E53" s="325">
        <v>3</v>
      </c>
      <c r="F53" s="371"/>
      <c r="G53" s="325"/>
      <c r="H53" s="371"/>
      <c r="I53" s="325">
        <v>12</v>
      </c>
      <c r="J53" s="325"/>
      <c r="K53" s="325">
        <v>12</v>
      </c>
      <c r="L53" s="372">
        <v>1</v>
      </c>
      <c r="M53" s="373" t="s">
        <v>5149</v>
      </c>
      <c r="N53" s="367">
        <v>75</v>
      </c>
      <c r="O53" s="367">
        <v>175</v>
      </c>
      <c r="P53" s="367">
        <v>250</v>
      </c>
      <c r="Q53" s="398"/>
      <c r="R53" s="398"/>
      <c r="S53" s="398"/>
      <c r="T53" s="398"/>
      <c r="U53" s="381" t="s">
        <v>7281</v>
      </c>
      <c r="V53" s="381" t="s">
        <v>2166</v>
      </c>
      <c r="W53" s="381" t="s">
        <v>2166</v>
      </c>
      <c r="X53" s="381">
        <v>2</v>
      </c>
      <c r="Y53" s="326" t="s">
        <v>2166</v>
      </c>
      <c r="Z53" s="328" t="s">
        <v>2166</v>
      </c>
      <c r="AA53" s="373"/>
      <c r="AB53" s="326"/>
      <c r="AC53" s="326" t="s">
        <v>2166</v>
      </c>
      <c r="AD53" s="368"/>
      <c r="AE53" s="400" t="s">
        <v>6321</v>
      </c>
      <c r="AF53" s="326"/>
      <c r="AG53" s="368"/>
      <c r="AH53" s="368"/>
      <c r="AI53" s="373"/>
      <c r="AJ53" s="326"/>
      <c r="AK53" s="328" t="s">
        <v>7277</v>
      </c>
      <c r="AL53" s="328" t="s">
        <v>7276</v>
      </c>
      <c r="AM53" s="328" t="s">
        <v>7276</v>
      </c>
      <c r="AN53" s="335"/>
    </row>
    <row r="54" spans="1:40" ht="30.75" customHeight="1" x14ac:dyDescent="0.35">
      <c r="A54" s="378">
        <v>50</v>
      </c>
      <c r="B54" s="333" t="s">
        <v>1809</v>
      </c>
      <c r="C54" s="332" t="s">
        <v>2837</v>
      </c>
      <c r="D54" s="371" t="s">
        <v>3780</v>
      </c>
      <c r="E54" s="325">
        <v>4</v>
      </c>
      <c r="F54" s="371"/>
      <c r="G54" s="325"/>
      <c r="H54" s="371"/>
      <c r="I54" s="325">
        <v>10</v>
      </c>
      <c r="J54" s="325"/>
      <c r="K54" s="325">
        <v>10</v>
      </c>
      <c r="L54" s="372">
        <v>1</v>
      </c>
      <c r="M54" s="373" t="s">
        <v>5146</v>
      </c>
      <c r="N54" s="367">
        <v>200</v>
      </c>
      <c r="O54" s="367">
        <v>300</v>
      </c>
      <c r="P54" s="367">
        <v>500</v>
      </c>
      <c r="Q54" s="398"/>
      <c r="R54" s="398"/>
      <c r="S54" s="398"/>
      <c r="T54" s="398"/>
      <c r="U54" s="381" t="s">
        <v>7281</v>
      </c>
      <c r="V54" s="381" t="s">
        <v>2166</v>
      </c>
      <c r="W54" s="381" t="s">
        <v>2166</v>
      </c>
      <c r="X54" s="381">
        <v>1</v>
      </c>
      <c r="Y54" s="326" t="s">
        <v>2166</v>
      </c>
      <c r="Z54" s="328" t="s">
        <v>2166</v>
      </c>
      <c r="AA54" s="373"/>
      <c r="AB54" s="326" t="s">
        <v>6141</v>
      </c>
      <c r="AC54" s="326" t="s">
        <v>2166</v>
      </c>
      <c r="AD54" s="368"/>
      <c r="AE54" s="400" t="s">
        <v>6325</v>
      </c>
      <c r="AF54" s="326"/>
      <c r="AG54" s="368"/>
      <c r="AH54" s="368"/>
      <c r="AI54" s="373"/>
      <c r="AJ54" s="326"/>
      <c r="AK54" s="328" t="s">
        <v>7277</v>
      </c>
      <c r="AL54" s="328"/>
      <c r="AM54" s="328" t="s">
        <v>7276</v>
      </c>
      <c r="AN54" s="335"/>
    </row>
    <row r="55" spans="1:40" ht="30.75" customHeight="1" x14ac:dyDescent="0.35">
      <c r="A55" s="378">
        <v>51</v>
      </c>
      <c r="B55" s="333" t="s">
        <v>1809</v>
      </c>
      <c r="C55" s="332" t="s">
        <v>1811</v>
      </c>
      <c r="D55" s="371" t="s">
        <v>3582</v>
      </c>
      <c r="E55" s="325">
        <v>4</v>
      </c>
      <c r="F55" s="371"/>
      <c r="G55" s="325"/>
      <c r="H55" s="371"/>
      <c r="I55" s="325">
        <v>14</v>
      </c>
      <c r="J55" s="325"/>
      <c r="K55" s="325">
        <v>14</v>
      </c>
      <c r="L55" s="372">
        <v>1</v>
      </c>
      <c r="M55" s="373" t="s">
        <v>6502</v>
      </c>
      <c r="N55" s="367">
        <v>90</v>
      </c>
      <c r="O55" s="367">
        <v>210</v>
      </c>
      <c r="P55" s="367">
        <v>300</v>
      </c>
      <c r="Q55" s="398"/>
      <c r="R55" s="398"/>
      <c r="S55" s="398"/>
      <c r="T55" s="398"/>
      <c r="U55" s="381">
        <v>240</v>
      </c>
      <c r="V55" s="381" t="s">
        <v>2166</v>
      </c>
      <c r="W55" s="381" t="s">
        <v>2166</v>
      </c>
      <c r="X55" s="381">
        <v>2</v>
      </c>
      <c r="Y55" s="326" t="s">
        <v>2166</v>
      </c>
      <c r="Z55" s="328" t="s">
        <v>2166</v>
      </c>
      <c r="AA55" s="373"/>
      <c r="AB55" s="326"/>
      <c r="AC55" s="326" t="s">
        <v>2166</v>
      </c>
      <c r="AD55" s="368"/>
      <c r="AE55" s="400" t="s">
        <v>6321</v>
      </c>
      <c r="AF55" s="326"/>
      <c r="AG55" s="368"/>
      <c r="AH55" s="368"/>
      <c r="AI55" s="373"/>
      <c r="AJ55" s="326"/>
      <c r="AK55" s="328" t="s">
        <v>7278</v>
      </c>
      <c r="AL55" s="328" t="s">
        <v>7276</v>
      </c>
      <c r="AM55" s="328" t="s">
        <v>7276</v>
      </c>
      <c r="AN55" s="335"/>
    </row>
  </sheetData>
  <autoFilter ref="A4:AO55"/>
  <mergeCells count="3">
    <mergeCell ref="A1:R1"/>
    <mergeCell ref="A2:R2"/>
    <mergeCell ref="A3:R3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82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2" ht="30.75" customHeight="1" x14ac:dyDescent="0.55000000000000004">
      <c r="A1" s="506" t="s">
        <v>7293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42" ht="30.75" customHeight="1" x14ac:dyDescent="0.55000000000000004">
      <c r="A2" s="506" t="s">
        <v>7294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</row>
    <row r="3" spans="1:42" ht="30.75" customHeight="1" x14ac:dyDescent="0.35">
      <c r="A3" s="509" t="s">
        <v>7303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</row>
    <row r="4" spans="1:42" s="395" customFormat="1" ht="69" customHeight="1" x14ac:dyDescent="0.35">
      <c r="A4" s="364" t="s">
        <v>1632</v>
      </c>
      <c r="B4" s="360" t="s">
        <v>1</v>
      </c>
      <c r="C4" s="364" t="s">
        <v>3</v>
      </c>
      <c r="D4" s="364" t="s">
        <v>4513</v>
      </c>
      <c r="E4" s="364" t="s">
        <v>1633</v>
      </c>
      <c r="F4" s="364" t="s">
        <v>6105</v>
      </c>
      <c r="G4" s="364" t="s">
        <v>6021</v>
      </c>
      <c r="H4" s="364" t="s">
        <v>6020</v>
      </c>
      <c r="I4" s="364" t="s">
        <v>6024</v>
      </c>
      <c r="J4" s="364" t="s">
        <v>6022</v>
      </c>
      <c r="K4" s="364" t="s">
        <v>6110</v>
      </c>
      <c r="L4" s="364" t="s">
        <v>5883</v>
      </c>
      <c r="M4" s="360" t="s">
        <v>5253</v>
      </c>
      <c r="N4" s="360" t="s">
        <v>6107</v>
      </c>
      <c r="O4" s="360" t="s">
        <v>6108</v>
      </c>
      <c r="P4" s="360" t="s">
        <v>6109</v>
      </c>
      <c r="Q4" s="360" t="s">
        <v>6102</v>
      </c>
      <c r="R4" s="360" t="s">
        <v>6103</v>
      </c>
      <c r="S4" s="360" t="s">
        <v>6106</v>
      </c>
      <c r="T4" s="360" t="s">
        <v>6672</v>
      </c>
      <c r="U4" s="360" t="s">
        <v>6673</v>
      </c>
      <c r="V4" s="360" t="s">
        <v>4288</v>
      </c>
      <c r="W4" s="360" t="s">
        <v>4289</v>
      </c>
      <c r="X4" s="360" t="s">
        <v>7268</v>
      </c>
      <c r="Y4" s="360" t="s">
        <v>6968</v>
      </c>
      <c r="Z4" s="360" t="s">
        <v>6969</v>
      </c>
      <c r="AA4" s="360" t="s">
        <v>6180</v>
      </c>
      <c r="AB4" s="360" t="s">
        <v>6112</v>
      </c>
      <c r="AC4" s="360" t="s">
        <v>6474</v>
      </c>
      <c r="AD4" s="391" t="s">
        <v>5929</v>
      </c>
      <c r="AE4" s="361" t="s">
        <v>6080</v>
      </c>
      <c r="AF4" s="360" t="s">
        <v>5876</v>
      </c>
      <c r="AG4" s="391" t="s">
        <v>5877</v>
      </c>
      <c r="AH4" s="391" t="s">
        <v>5878</v>
      </c>
      <c r="AI4" s="360" t="s">
        <v>5708</v>
      </c>
      <c r="AJ4" s="410" t="s">
        <v>7274</v>
      </c>
      <c r="AK4" s="409" t="s">
        <v>7275</v>
      </c>
      <c r="AL4" s="409" t="s">
        <v>7271</v>
      </c>
      <c r="AM4" s="409" t="s">
        <v>7272</v>
      </c>
      <c r="AN4" s="409" t="s">
        <v>7273</v>
      </c>
      <c r="AO4" s="416" t="s">
        <v>7285</v>
      </c>
      <c r="AP4" s="416" t="s">
        <v>7287</v>
      </c>
    </row>
    <row r="5" spans="1:42" s="335" customFormat="1" ht="30.75" customHeight="1" x14ac:dyDescent="0.35">
      <c r="A5" s="378">
        <v>1</v>
      </c>
      <c r="B5" s="333" t="s">
        <v>5644</v>
      </c>
      <c r="C5" s="332" t="s">
        <v>5647</v>
      </c>
      <c r="D5" s="371" t="s">
        <v>5648</v>
      </c>
      <c r="E5" s="325">
        <v>3</v>
      </c>
      <c r="F5" s="371" t="s">
        <v>6023</v>
      </c>
      <c r="G5" s="325">
        <v>1</v>
      </c>
      <c r="H5" s="327" t="s">
        <v>6094</v>
      </c>
      <c r="I5" s="325">
        <v>4</v>
      </c>
      <c r="J5" s="325">
        <v>1</v>
      </c>
      <c r="K5" s="325">
        <v>5</v>
      </c>
      <c r="L5" s="372">
        <v>1</v>
      </c>
      <c r="M5" s="373" t="s">
        <v>5431</v>
      </c>
      <c r="N5" s="381">
        <v>87</v>
      </c>
      <c r="O5" s="381">
        <v>105</v>
      </c>
      <c r="P5" s="381">
        <v>192</v>
      </c>
      <c r="Q5" s="381">
        <v>19</v>
      </c>
      <c r="R5" s="381">
        <v>29</v>
      </c>
      <c r="S5" s="381">
        <v>192</v>
      </c>
      <c r="T5" s="381"/>
      <c r="U5" s="381"/>
      <c r="V5" s="381" t="s">
        <v>2166</v>
      </c>
      <c r="W5" s="381" t="s">
        <v>2166</v>
      </c>
      <c r="X5" s="381"/>
      <c r="Y5" s="326"/>
      <c r="Z5" s="373" t="s">
        <v>6862</v>
      </c>
      <c r="AA5" s="373" t="s">
        <v>6111</v>
      </c>
      <c r="AB5" s="326"/>
      <c r="AC5" s="326" t="s">
        <v>2166</v>
      </c>
      <c r="AD5" s="368"/>
      <c r="AE5" s="400" t="s">
        <v>6318</v>
      </c>
      <c r="AF5" s="326"/>
      <c r="AG5" s="368"/>
      <c r="AH5" s="368"/>
      <c r="AI5" s="373"/>
      <c r="AJ5" s="326" t="s">
        <v>7276</v>
      </c>
      <c r="AK5" s="328"/>
      <c r="AL5" s="328"/>
      <c r="AM5" s="328"/>
    </row>
    <row r="6" spans="1:42" s="335" customFormat="1" ht="30.75" customHeight="1" x14ac:dyDescent="0.35">
      <c r="A6" s="378">
        <v>2</v>
      </c>
      <c r="B6" s="333" t="s">
        <v>5644</v>
      </c>
      <c r="C6" s="332" t="s">
        <v>5649</v>
      </c>
      <c r="D6" s="371" t="s">
        <v>5650</v>
      </c>
      <c r="E6" s="325">
        <v>3</v>
      </c>
      <c r="F6" s="371" t="s">
        <v>6023</v>
      </c>
      <c r="G6" s="325">
        <v>1</v>
      </c>
      <c r="H6" s="327" t="s">
        <v>6094</v>
      </c>
      <c r="I6" s="325">
        <v>4</v>
      </c>
      <c r="J6" s="325">
        <v>1</v>
      </c>
      <c r="K6" s="325">
        <v>5</v>
      </c>
      <c r="L6" s="372">
        <v>1</v>
      </c>
      <c r="M6" s="373" t="s">
        <v>5431</v>
      </c>
      <c r="N6" s="381">
        <v>85</v>
      </c>
      <c r="O6" s="381">
        <v>107</v>
      </c>
      <c r="P6" s="381">
        <v>192</v>
      </c>
      <c r="Q6" s="381">
        <v>19</v>
      </c>
      <c r="R6" s="381">
        <v>29</v>
      </c>
      <c r="S6" s="381">
        <v>192</v>
      </c>
      <c r="T6" s="381"/>
      <c r="U6" s="381"/>
      <c r="V6" s="381" t="s">
        <v>2166</v>
      </c>
      <c r="W6" s="381" t="s">
        <v>2166</v>
      </c>
      <c r="X6" s="381"/>
      <c r="Y6" s="326"/>
      <c r="Z6" s="373" t="s">
        <v>6862</v>
      </c>
      <c r="AA6" s="373"/>
      <c r="AB6" s="326"/>
      <c r="AC6" s="326" t="s">
        <v>2165</v>
      </c>
      <c r="AD6" s="368"/>
      <c r="AE6" s="400" t="s">
        <v>6318</v>
      </c>
      <c r="AF6" s="326"/>
      <c r="AG6" s="368"/>
      <c r="AH6" s="368"/>
      <c r="AI6" s="373"/>
      <c r="AJ6" s="326" t="s">
        <v>7276</v>
      </c>
      <c r="AK6" s="328"/>
      <c r="AL6" s="328"/>
      <c r="AM6" s="328"/>
    </row>
    <row r="7" spans="1:42" s="335" customFormat="1" ht="30.75" customHeight="1" x14ac:dyDescent="0.35">
      <c r="A7" s="378">
        <v>3</v>
      </c>
      <c r="B7" s="333" t="s">
        <v>5644</v>
      </c>
      <c r="C7" s="332" t="s">
        <v>5651</v>
      </c>
      <c r="D7" s="371" t="s">
        <v>5652</v>
      </c>
      <c r="E7" s="325">
        <v>4</v>
      </c>
      <c r="F7" s="371"/>
      <c r="G7" s="325"/>
      <c r="H7" s="371"/>
      <c r="I7" s="325">
        <v>6</v>
      </c>
      <c r="J7" s="325"/>
      <c r="K7" s="325">
        <v>6</v>
      </c>
      <c r="L7" s="372">
        <v>1</v>
      </c>
      <c r="M7" s="373" t="s">
        <v>5354</v>
      </c>
      <c r="N7" s="381">
        <v>106</v>
      </c>
      <c r="O7" s="381">
        <v>134</v>
      </c>
      <c r="P7" s="381">
        <v>240</v>
      </c>
      <c r="Q7" s="381"/>
      <c r="R7" s="381"/>
      <c r="S7" s="381"/>
      <c r="T7" s="381"/>
      <c r="U7" s="381"/>
      <c r="V7" s="381" t="s">
        <v>2166</v>
      </c>
      <c r="W7" s="381" t="s">
        <v>2166</v>
      </c>
      <c r="X7" s="381"/>
      <c r="Y7" s="326"/>
      <c r="Z7" s="373" t="s">
        <v>6862</v>
      </c>
      <c r="AA7" s="373" t="s">
        <v>6111</v>
      </c>
      <c r="AB7" s="326"/>
      <c r="AC7" s="326" t="s">
        <v>2166</v>
      </c>
      <c r="AD7" s="368"/>
      <c r="AE7" s="400" t="s">
        <v>6318</v>
      </c>
      <c r="AF7" s="326"/>
      <c r="AG7" s="368"/>
      <c r="AH7" s="368"/>
      <c r="AI7" s="373"/>
      <c r="AJ7" s="326" t="s">
        <v>7276</v>
      </c>
      <c r="AK7" s="328"/>
      <c r="AL7" s="328"/>
      <c r="AM7" s="328"/>
    </row>
    <row r="8" spans="1:42" s="335" customFormat="1" ht="30.75" customHeight="1" x14ac:dyDescent="0.35">
      <c r="A8" s="378">
        <v>4</v>
      </c>
      <c r="B8" s="333" t="s">
        <v>5644</v>
      </c>
      <c r="C8" s="332" t="s">
        <v>5653</v>
      </c>
      <c r="D8" s="371" t="s">
        <v>5654</v>
      </c>
      <c r="E8" s="325">
        <v>3</v>
      </c>
      <c r="F8" s="371"/>
      <c r="G8" s="325"/>
      <c r="H8" s="371"/>
      <c r="I8" s="325">
        <v>3</v>
      </c>
      <c r="J8" s="325"/>
      <c r="K8" s="325">
        <v>3</v>
      </c>
      <c r="L8" s="372">
        <v>1</v>
      </c>
      <c r="M8" s="373" t="s">
        <v>5431</v>
      </c>
      <c r="N8" s="381">
        <v>130</v>
      </c>
      <c r="O8" s="381">
        <v>110</v>
      </c>
      <c r="P8" s="381">
        <v>240</v>
      </c>
      <c r="Q8" s="381"/>
      <c r="R8" s="381"/>
      <c r="S8" s="381"/>
      <c r="T8" s="381"/>
      <c r="U8" s="381"/>
      <c r="V8" s="381" t="s">
        <v>2166</v>
      </c>
      <c r="W8" s="381" t="s">
        <v>2166</v>
      </c>
      <c r="X8" s="381">
        <v>2</v>
      </c>
      <c r="Y8" s="326"/>
      <c r="Z8" s="373" t="s">
        <v>6862</v>
      </c>
      <c r="AA8" s="373"/>
      <c r="AB8" s="326"/>
      <c r="AC8" s="326" t="s">
        <v>2165</v>
      </c>
      <c r="AD8" s="368"/>
      <c r="AE8" s="400" t="s">
        <v>6318</v>
      </c>
      <c r="AF8" s="326"/>
      <c r="AG8" s="368"/>
      <c r="AH8" s="368"/>
      <c r="AI8" s="373"/>
      <c r="AJ8" s="326" t="s">
        <v>7276</v>
      </c>
      <c r="AK8" s="328"/>
      <c r="AL8" s="328"/>
      <c r="AM8" s="328"/>
    </row>
    <row r="9" spans="1:42" s="335" customFormat="1" ht="30.75" customHeight="1" x14ac:dyDescent="0.35">
      <c r="A9" s="378">
        <v>5</v>
      </c>
      <c r="B9" s="374" t="s">
        <v>5644</v>
      </c>
      <c r="C9" s="374" t="s">
        <v>5822</v>
      </c>
      <c r="D9" s="327" t="s">
        <v>5823</v>
      </c>
      <c r="E9" s="324">
        <v>4</v>
      </c>
      <c r="F9" s="327"/>
      <c r="G9" s="324"/>
      <c r="H9" s="327"/>
      <c r="I9" s="324">
        <v>3</v>
      </c>
      <c r="J9" s="324"/>
      <c r="K9" s="324">
        <v>3</v>
      </c>
      <c r="L9" s="372">
        <v>1</v>
      </c>
      <c r="M9" s="373" t="s">
        <v>5354</v>
      </c>
      <c r="N9" s="381">
        <v>108</v>
      </c>
      <c r="O9" s="381">
        <v>132</v>
      </c>
      <c r="P9" s="381">
        <v>240</v>
      </c>
      <c r="Q9" s="381"/>
      <c r="R9" s="381"/>
      <c r="S9" s="381"/>
      <c r="T9" s="381"/>
      <c r="U9" s="381"/>
      <c r="V9" s="381" t="s">
        <v>2166</v>
      </c>
      <c r="W9" s="381" t="s">
        <v>2166</v>
      </c>
      <c r="X9" s="381">
        <v>1</v>
      </c>
      <c r="Y9" s="326"/>
      <c r="Z9" s="328"/>
      <c r="AA9" s="373"/>
      <c r="AB9" s="326"/>
      <c r="AC9" s="326" t="s">
        <v>2165</v>
      </c>
      <c r="AD9" s="368"/>
      <c r="AE9" s="400" t="s">
        <v>7017</v>
      </c>
      <c r="AF9" s="326"/>
      <c r="AG9" s="368"/>
      <c r="AH9" s="368"/>
      <c r="AI9" s="373"/>
      <c r="AJ9" s="326"/>
      <c r="AK9" s="328"/>
      <c r="AL9" s="328"/>
      <c r="AM9" s="328"/>
    </row>
    <row r="10" spans="1:42" ht="30.75" customHeight="1" x14ac:dyDescent="0.35">
      <c r="A10" s="378">
        <v>6</v>
      </c>
      <c r="B10" s="333" t="s">
        <v>9</v>
      </c>
      <c r="C10" s="332" t="s">
        <v>2159</v>
      </c>
      <c r="D10" s="371" t="s">
        <v>2055</v>
      </c>
      <c r="E10" s="325">
        <v>3</v>
      </c>
      <c r="F10" s="371"/>
      <c r="G10" s="325"/>
      <c r="H10" s="371"/>
      <c r="I10" s="325">
        <v>8</v>
      </c>
      <c r="J10" s="325"/>
      <c r="K10" s="325">
        <v>8</v>
      </c>
      <c r="L10" s="372">
        <v>1</v>
      </c>
      <c r="M10" s="373" t="s">
        <v>5519</v>
      </c>
      <c r="N10" s="398">
        <v>120</v>
      </c>
      <c r="O10" s="398">
        <v>180</v>
      </c>
      <c r="P10" s="398">
        <v>300</v>
      </c>
      <c r="Q10" s="398"/>
      <c r="R10" s="398"/>
      <c r="S10" s="398"/>
      <c r="T10" s="398"/>
      <c r="U10" s="381"/>
      <c r="V10" s="381" t="s">
        <v>2166</v>
      </c>
      <c r="W10" s="381" t="s">
        <v>2166</v>
      </c>
      <c r="X10" s="381">
        <v>2</v>
      </c>
      <c r="Y10" s="326" t="s">
        <v>2166</v>
      </c>
      <c r="Z10" s="328" t="s">
        <v>2166</v>
      </c>
      <c r="AA10" s="373"/>
      <c r="AB10" s="326"/>
      <c r="AC10" s="326" t="s">
        <v>2166</v>
      </c>
      <c r="AD10" s="368"/>
      <c r="AE10" s="400" t="s">
        <v>6320</v>
      </c>
      <c r="AF10" s="326"/>
      <c r="AG10" s="368"/>
      <c r="AH10" s="368"/>
      <c r="AI10" s="373"/>
      <c r="AJ10" s="326" t="s">
        <v>7276</v>
      </c>
      <c r="AK10" s="328"/>
      <c r="AL10" s="328"/>
      <c r="AM10" s="328"/>
      <c r="AN10" s="335"/>
    </row>
    <row r="11" spans="1:42" ht="30.75" customHeight="1" x14ac:dyDescent="0.35">
      <c r="A11" s="378">
        <v>7</v>
      </c>
      <c r="B11" s="333" t="s">
        <v>9</v>
      </c>
      <c r="C11" s="332" t="s">
        <v>6184</v>
      </c>
      <c r="D11" s="371" t="s">
        <v>4297</v>
      </c>
      <c r="E11" s="325">
        <v>3</v>
      </c>
      <c r="F11" s="371"/>
      <c r="G11" s="325"/>
      <c r="H11" s="371"/>
      <c r="I11" s="325">
        <v>3</v>
      </c>
      <c r="J11" s="325"/>
      <c r="K11" s="325">
        <v>3</v>
      </c>
      <c r="L11" s="372">
        <v>1</v>
      </c>
      <c r="M11" s="373" t="s">
        <v>5494</v>
      </c>
      <c r="N11" s="398">
        <v>80</v>
      </c>
      <c r="O11" s="398">
        <v>120</v>
      </c>
      <c r="P11" s="398">
        <v>200</v>
      </c>
      <c r="Q11" s="398"/>
      <c r="R11" s="398"/>
      <c r="S11" s="398"/>
      <c r="T11" s="398"/>
      <c r="U11" s="381"/>
      <c r="V11" s="381" t="s">
        <v>2166</v>
      </c>
      <c r="W11" s="381" t="s">
        <v>2166</v>
      </c>
      <c r="X11" s="381">
        <v>2</v>
      </c>
      <c r="Y11" s="326" t="s">
        <v>2166</v>
      </c>
      <c r="Z11" s="328" t="s">
        <v>2166</v>
      </c>
      <c r="AA11" s="373"/>
      <c r="AB11" s="326"/>
      <c r="AC11" s="326" t="s">
        <v>2166</v>
      </c>
      <c r="AD11" s="368"/>
      <c r="AE11" s="400" t="s">
        <v>6957</v>
      </c>
      <c r="AF11" s="326"/>
      <c r="AG11" s="368"/>
      <c r="AH11" s="368"/>
      <c r="AI11" s="373"/>
      <c r="AJ11" s="326" t="s">
        <v>7276</v>
      </c>
      <c r="AK11" s="328"/>
      <c r="AL11" s="328"/>
      <c r="AM11" s="328"/>
      <c r="AN11" s="335"/>
    </row>
    <row r="12" spans="1:42" ht="30.75" customHeight="1" x14ac:dyDescent="0.35">
      <c r="A12" s="378">
        <v>8</v>
      </c>
      <c r="B12" s="333" t="s">
        <v>9</v>
      </c>
      <c r="C12" s="332" t="s">
        <v>2158</v>
      </c>
      <c r="D12" s="371" t="s">
        <v>2056</v>
      </c>
      <c r="E12" s="325">
        <v>3</v>
      </c>
      <c r="F12" s="371"/>
      <c r="G12" s="325"/>
      <c r="H12" s="371"/>
      <c r="I12" s="325">
        <v>3</v>
      </c>
      <c r="J12" s="325"/>
      <c r="K12" s="325">
        <v>3</v>
      </c>
      <c r="L12" s="372">
        <v>1</v>
      </c>
      <c r="M12" s="373" t="s">
        <v>5519</v>
      </c>
      <c r="N12" s="381">
        <v>150</v>
      </c>
      <c r="O12" s="381">
        <v>250</v>
      </c>
      <c r="P12" s="381">
        <v>400</v>
      </c>
      <c r="Q12" s="381"/>
      <c r="R12" s="381"/>
      <c r="S12" s="381"/>
      <c r="T12" s="381"/>
      <c r="U12" s="381"/>
      <c r="V12" s="381" t="s">
        <v>2166</v>
      </c>
      <c r="W12" s="381" t="s">
        <v>2166</v>
      </c>
      <c r="X12" s="381">
        <v>2</v>
      </c>
      <c r="Y12" s="326"/>
      <c r="Z12" s="328"/>
      <c r="AA12" s="373"/>
      <c r="AB12" s="326"/>
      <c r="AC12" s="326" t="s">
        <v>2165</v>
      </c>
      <c r="AD12" s="368"/>
      <c r="AE12" s="400" t="s">
        <v>6320</v>
      </c>
      <c r="AF12" s="326"/>
      <c r="AG12" s="368"/>
      <c r="AH12" s="368"/>
      <c r="AI12" s="373"/>
      <c r="AJ12" s="326"/>
      <c r="AK12" s="328"/>
      <c r="AL12" s="328"/>
      <c r="AM12" s="328"/>
      <c r="AN12" s="335"/>
    </row>
    <row r="13" spans="1:42" ht="30.75" customHeight="1" x14ac:dyDescent="0.35">
      <c r="A13" s="378">
        <v>9</v>
      </c>
      <c r="B13" s="333" t="s">
        <v>9</v>
      </c>
      <c r="C13" s="332" t="s">
        <v>2494</v>
      </c>
      <c r="D13" s="375" t="s">
        <v>2513</v>
      </c>
      <c r="E13" s="325">
        <v>4</v>
      </c>
      <c r="F13" s="375"/>
      <c r="G13" s="325"/>
      <c r="H13" s="375"/>
      <c r="I13" s="325">
        <v>11</v>
      </c>
      <c r="J13" s="325"/>
      <c r="K13" s="325">
        <v>11</v>
      </c>
      <c r="L13" s="372">
        <v>1</v>
      </c>
      <c r="M13" s="373" t="s">
        <v>5495</v>
      </c>
      <c r="N13" s="381">
        <v>80</v>
      </c>
      <c r="O13" s="381">
        <v>120</v>
      </c>
      <c r="P13" s="381">
        <v>200</v>
      </c>
      <c r="Q13" s="381"/>
      <c r="R13" s="381"/>
      <c r="S13" s="381"/>
      <c r="T13" s="381"/>
      <c r="U13" s="381"/>
      <c r="V13" s="381" t="s">
        <v>2166</v>
      </c>
      <c r="W13" s="381" t="s">
        <v>2166</v>
      </c>
      <c r="X13" s="381">
        <v>1</v>
      </c>
      <c r="Y13" s="326"/>
      <c r="Z13" s="328"/>
      <c r="AA13" s="373" t="s">
        <v>6111</v>
      </c>
      <c r="AB13" s="326"/>
      <c r="AC13" s="326" t="s">
        <v>2166</v>
      </c>
      <c r="AD13" s="368"/>
      <c r="AE13" s="400" t="s">
        <v>6320</v>
      </c>
      <c r="AF13" s="326"/>
      <c r="AG13" s="368"/>
      <c r="AH13" s="368"/>
      <c r="AI13" s="373"/>
      <c r="AJ13" s="326"/>
      <c r="AK13" s="328"/>
      <c r="AL13" s="328"/>
      <c r="AM13" s="328"/>
      <c r="AN13" s="335"/>
    </row>
    <row r="14" spans="1:42" ht="30.75" customHeight="1" x14ac:dyDescent="0.35">
      <c r="A14" s="378">
        <v>10</v>
      </c>
      <c r="B14" s="333" t="s">
        <v>9</v>
      </c>
      <c r="C14" s="332" t="s">
        <v>2493</v>
      </c>
      <c r="D14" s="371" t="s">
        <v>2512</v>
      </c>
      <c r="E14" s="325">
        <v>4</v>
      </c>
      <c r="F14" s="371"/>
      <c r="G14" s="325"/>
      <c r="H14" s="371"/>
      <c r="I14" s="325">
        <v>5</v>
      </c>
      <c r="J14" s="325"/>
      <c r="K14" s="325">
        <v>5</v>
      </c>
      <c r="L14" s="372">
        <v>1</v>
      </c>
      <c r="M14" s="373" t="s">
        <v>4910</v>
      </c>
      <c r="N14" s="381">
        <v>60</v>
      </c>
      <c r="O14" s="381">
        <v>140</v>
      </c>
      <c r="P14" s="381">
        <v>200</v>
      </c>
      <c r="Q14" s="381"/>
      <c r="R14" s="381"/>
      <c r="S14" s="381"/>
      <c r="T14" s="381"/>
      <c r="U14" s="381"/>
      <c r="V14" s="381" t="s">
        <v>2166</v>
      </c>
      <c r="W14" s="381" t="s">
        <v>2166</v>
      </c>
      <c r="X14" s="381">
        <v>3</v>
      </c>
      <c r="Y14" s="326"/>
      <c r="Z14" s="328" t="s">
        <v>6862</v>
      </c>
      <c r="AA14" s="373" t="s">
        <v>6111</v>
      </c>
      <c r="AB14" s="326"/>
      <c r="AC14" s="326" t="s">
        <v>2166</v>
      </c>
      <c r="AD14" s="368"/>
      <c r="AE14" s="400" t="s">
        <v>6320</v>
      </c>
      <c r="AF14" s="326"/>
      <c r="AG14" s="368"/>
      <c r="AH14" s="368"/>
      <c r="AI14" s="373"/>
      <c r="AJ14" s="326" t="s">
        <v>7276</v>
      </c>
      <c r="AK14" s="328"/>
      <c r="AL14" s="328"/>
      <c r="AM14" s="328"/>
      <c r="AN14" s="335"/>
    </row>
    <row r="15" spans="1:42" ht="30.75" customHeight="1" x14ac:dyDescent="0.35">
      <c r="A15" s="378">
        <v>11</v>
      </c>
      <c r="B15" s="333" t="s">
        <v>9</v>
      </c>
      <c r="C15" s="332" t="s">
        <v>2490</v>
      </c>
      <c r="D15" s="375" t="s">
        <v>1561</v>
      </c>
      <c r="E15" s="325">
        <v>3</v>
      </c>
      <c r="F15" s="375"/>
      <c r="G15" s="325"/>
      <c r="H15" s="375"/>
      <c r="I15" s="325">
        <v>6</v>
      </c>
      <c r="J15" s="325"/>
      <c r="K15" s="325">
        <v>6</v>
      </c>
      <c r="L15" s="372">
        <v>1</v>
      </c>
      <c r="M15" s="373" t="s">
        <v>5495</v>
      </c>
      <c r="N15" s="398">
        <v>95</v>
      </c>
      <c r="O15" s="398">
        <v>115</v>
      </c>
      <c r="P15" s="398">
        <v>210</v>
      </c>
      <c r="Q15" s="398"/>
      <c r="R15" s="398"/>
      <c r="S15" s="398"/>
      <c r="T15" s="398"/>
      <c r="U15" s="381"/>
      <c r="V15" s="381" t="s">
        <v>2166</v>
      </c>
      <c r="W15" s="381" t="s">
        <v>2166</v>
      </c>
      <c r="X15" s="381">
        <v>2</v>
      </c>
      <c r="Y15" s="326"/>
      <c r="Z15" s="328" t="s">
        <v>6862</v>
      </c>
      <c r="AA15" s="373"/>
      <c r="AB15" s="326"/>
      <c r="AC15" s="326" t="s">
        <v>2165</v>
      </c>
      <c r="AD15" s="368"/>
      <c r="AE15" s="400" t="s">
        <v>6320</v>
      </c>
      <c r="AF15" s="326"/>
      <c r="AG15" s="368"/>
      <c r="AH15" s="368"/>
      <c r="AI15" s="373"/>
      <c r="AJ15" s="326" t="s">
        <v>7276</v>
      </c>
      <c r="AK15" s="328"/>
      <c r="AL15" s="328"/>
      <c r="AM15" s="328"/>
      <c r="AN15" s="335"/>
    </row>
    <row r="16" spans="1:42" ht="30.75" customHeight="1" x14ac:dyDescent="0.35">
      <c r="A16" s="378">
        <v>12</v>
      </c>
      <c r="B16" s="333" t="s">
        <v>9</v>
      </c>
      <c r="C16" s="332" t="s">
        <v>16</v>
      </c>
      <c r="D16" s="375" t="s">
        <v>2509</v>
      </c>
      <c r="E16" s="325">
        <v>4</v>
      </c>
      <c r="F16" s="375"/>
      <c r="G16" s="325"/>
      <c r="H16" s="375"/>
      <c r="I16" s="325">
        <v>8</v>
      </c>
      <c r="J16" s="325"/>
      <c r="K16" s="325">
        <v>8</v>
      </c>
      <c r="L16" s="372">
        <v>1</v>
      </c>
      <c r="M16" s="373" t="s">
        <v>5495</v>
      </c>
      <c r="N16" s="398">
        <v>80</v>
      </c>
      <c r="O16" s="398">
        <v>120</v>
      </c>
      <c r="P16" s="398">
        <v>200</v>
      </c>
      <c r="Q16" s="398"/>
      <c r="R16" s="398"/>
      <c r="S16" s="398"/>
      <c r="T16" s="398"/>
      <c r="U16" s="381"/>
      <c r="V16" s="381" t="s">
        <v>2166</v>
      </c>
      <c r="W16" s="381" t="s">
        <v>2166</v>
      </c>
      <c r="X16" s="381">
        <v>2</v>
      </c>
      <c r="Y16" s="326" t="s">
        <v>2166</v>
      </c>
      <c r="Z16" s="328" t="s">
        <v>2166</v>
      </c>
      <c r="AA16" s="373"/>
      <c r="AB16" s="326"/>
      <c r="AC16" s="326" t="s">
        <v>2166</v>
      </c>
      <c r="AD16" s="368"/>
      <c r="AE16" s="400" t="s">
        <v>6319</v>
      </c>
      <c r="AF16" s="326"/>
      <c r="AG16" s="368"/>
      <c r="AH16" s="368"/>
      <c r="AI16" s="373"/>
      <c r="AJ16" s="326" t="s">
        <v>7276</v>
      </c>
      <c r="AK16" s="328"/>
      <c r="AL16" s="328"/>
      <c r="AM16" s="328"/>
      <c r="AN16" s="335"/>
    </row>
    <row r="17" spans="1:40" ht="30.75" customHeight="1" x14ac:dyDescent="0.35">
      <c r="A17" s="378">
        <v>13</v>
      </c>
      <c r="B17" s="333" t="s">
        <v>9</v>
      </c>
      <c r="C17" s="332" t="s">
        <v>6706</v>
      </c>
      <c r="D17" s="371" t="s">
        <v>4217</v>
      </c>
      <c r="E17" s="325">
        <v>3</v>
      </c>
      <c r="F17" s="371"/>
      <c r="G17" s="325"/>
      <c r="H17" s="371"/>
      <c r="I17" s="325">
        <v>5</v>
      </c>
      <c r="J17" s="325"/>
      <c r="K17" s="325">
        <v>5</v>
      </c>
      <c r="L17" s="372">
        <v>1</v>
      </c>
      <c r="M17" s="373" t="s">
        <v>5518</v>
      </c>
      <c r="N17" s="381">
        <v>80</v>
      </c>
      <c r="O17" s="381">
        <v>120</v>
      </c>
      <c r="P17" s="381">
        <v>200</v>
      </c>
      <c r="Q17" s="381"/>
      <c r="R17" s="381"/>
      <c r="S17" s="381"/>
      <c r="T17" s="381"/>
      <c r="U17" s="381"/>
      <c r="V17" s="381" t="s">
        <v>2166</v>
      </c>
      <c r="W17" s="381" t="s">
        <v>2166</v>
      </c>
      <c r="X17" s="381">
        <v>3</v>
      </c>
      <c r="Y17" s="326"/>
      <c r="Z17" s="328" t="s">
        <v>6862</v>
      </c>
      <c r="AA17" s="373"/>
      <c r="AB17" s="326"/>
      <c r="AC17" s="326" t="s">
        <v>2165</v>
      </c>
      <c r="AD17" s="368"/>
      <c r="AE17" s="400" t="s">
        <v>6957</v>
      </c>
      <c r="AF17" s="326"/>
      <c r="AG17" s="368"/>
      <c r="AH17" s="368"/>
      <c r="AI17" s="373"/>
      <c r="AJ17" s="326" t="s">
        <v>7276</v>
      </c>
      <c r="AK17" s="328"/>
      <c r="AL17" s="328"/>
      <c r="AM17" s="328"/>
      <c r="AN17" s="335"/>
    </row>
    <row r="18" spans="1:40" ht="30.75" customHeight="1" x14ac:dyDescent="0.35">
      <c r="A18" s="378">
        <v>14</v>
      </c>
      <c r="B18" s="333" t="s">
        <v>9</v>
      </c>
      <c r="C18" s="332" t="s">
        <v>2486</v>
      </c>
      <c r="D18" s="375" t="s">
        <v>2503</v>
      </c>
      <c r="E18" s="325">
        <v>4</v>
      </c>
      <c r="F18" s="375"/>
      <c r="G18" s="325"/>
      <c r="H18" s="375"/>
      <c r="I18" s="325">
        <v>4</v>
      </c>
      <c r="J18" s="325"/>
      <c r="K18" s="325">
        <v>4</v>
      </c>
      <c r="L18" s="372">
        <v>1</v>
      </c>
      <c r="M18" s="373" t="s">
        <v>5495</v>
      </c>
      <c r="N18" s="381">
        <v>80</v>
      </c>
      <c r="O18" s="381">
        <v>120</v>
      </c>
      <c r="P18" s="381">
        <v>200</v>
      </c>
      <c r="Q18" s="381"/>
      <c r="R18" s="381"/>
      <c r="S18" s="381"/>
      <c r="T18" s="381"/>
      <c r="U18" s="381"/>
      <c r="V18" s="381" t="s">
        <v>2166</v>
      </c>
      <c r="W18" s="381" t="s">
        <v>2166</v>
      </c>
      <c r="X18" s="381">
        <v>2</v>
      </c>
      <c r="Y18" s="326"/>
      <c r="Z18" s="328" t="s">
        <v>6862</v>
      </c>
      <c r="AA18" s="373" t="s">
        <v>6111</v>
      </c>
      <c r="AB18" s="326"/>
      <c r="AC18" s="326" t="s">
        <v>2166</v>
      </c>
      <c r="AD18" s="368"/>
      <c r="AE18" s="400" t="s">
        <v>6320</v>
      </c>
      <c r="AF18" s="326"/>
      <c r="AG18" s="368"/>
      <c r="AH18" s="368"/>
      <c r="AI18" s="373"/>
      <c r="AJ18" s="326" t="s">
        <v>7276</v>
      </c>
      <c r="AK18" s="328"/>
      <c r="AL18" s="328"/>
      <c r="AM18" s="328"/>
      <c r="AN18" s="335"/>
    </row>
    <row r="19" spans="1:40" ht="30.75" customHeight="1" x14ac:dyDescent="0.35">
      <c r="A19" s="378">
        <v>15</v>
      </c>
      <c r="B19" s="333" t="s">
        <v>9</v>
      </c>
      <c r="C19" s="332" t="s">
        <v>2487</v>
      </c>
      <c r="D19" s="375" t="s">
        <v>2504</v>
      </c>
      <c r="E19" s="325">
        <v>4</v>
      </c>
      <c r="F19" s="375"/>
      <c r="G19" s="325"/>
      <c r="H19" s="375"/>
      <c r="I19" s="325">
        <v>4</v>
      </c>
      <c r="J19" s="325"/>
      <c r="K19" s="325">
        <v>4</v>
      </c>
      <c r="L19" s="372">
        <v>1</v>
      </c>
      <c r="M19" s="373" t="s">
        <v>5495</v>
      </c>
      <c r="N19" s="381">
        <v>85</v>
      </c>
      <c r="O19" s="381">
        <v>115</v>
      </c>
      <c r="P19" s="381">
        <v>200</v>
      </c>
      <c r="Q19" s="381"/>
      <c r="R19" s="381"/>
      <c r="S19" s="381"/>
      <c r="T19" s="381"/>
      <c r="U19" s="381"/>
      <c r="V19" s="381" t="s">
        <v>2166</v>
      </c>
      <c r="W19" s="381" t="s">
        <v>2166</v>
      </c>
      <c r="X19" s="381">
        <v>2</v>
      </c>
      <c r="Y19" s="326"/>
      <c r="Z19" s="328" t="s">
        <v>6862</v>
      </c>
      <c r="AA19" s="373" t="s">
        <v>6524</v>
      </c>
      <c r="AB19" s="326"/>
      <c r="AC19" s="326" t="s">
        <v>2165</v>
      </c>
      <c r="AD19" s="368"/>
      <c r="AE19" s="400" t="s">
        <v>6320</v>
      </c>
      <c r="AF19" s="326"/>
      <c r="AG19" s="368"/>
      <c r="AH19" s="368"/>
      <c r="AI19" s="373"/>
      <c r="AJ19" s="326" t="s">
        <v>7276</v>
      </c>
      <c r="AK19" s="328"/>
      <c r="AL19" s="328"/>
      <c r="AM19" s="328"/>
      <c r="AN19" s="335"/>
    </row>
    <row r="20" spans="1:40" ht="30.75" customHeight="1" x14ac:dyDescent="0.35">
      <c r="A20" s="378">
        <v>16</v>
      </c>
      <c r="B20" s="333" t="s">
        <v>9</v>
      </c>
      <c r="C20" s="332" t="s">
        <v>24</v>
      </c>
      <c r="D20" s="375" t="s">
        <v>2501</v>
      </c>
      <c r="E20" s="325">
        <v>4</v>
      </c>
      <c r="F20" s="375"/>
      <c r="G20" s="325"/>
      <c r="H20" s="375"/>
      <c r="I20" s="325">
        <v>4</v>
      </c>
      <c r="J20" s="325"/>
      <c r="K20" s="325">
        <v>4</v>
      </c>
      <c r="L20" s="372">
        <v>1</v>
      </c>
      <c r="M20" s="373" t="s">
        <v>5495</v>
      </c>
      <c r="N20" s="398">
        <v>130</v>
      </c>
      <c r="O20" s="398">
        <v>170</v>
      </c>
      <c r="P20" s="398">
        <v>300</v>
      </c>
      <c r="Q20" s="398"/>
      <c r="R20" s="398"/>
      <c r="S20" s="398"/>
      <c r="T20" s="398"/>
      <c r="U20" s="381"/>
      <c r="V20" s="381" t="s">
        <v>2166</v>
      </c>
      <c r="W20" s="381" t="s">
        <v>2166</v>
      </c>
      <c r="X20" s="381">
        <v>2</v>
      </c>
      <c r="Y20" s="326" t="s">
        <v>2166</v>
      </c>
      <c r="Z20" s="328" t="s">
        <v>2166</v>
      </c>
      <c r="AA20" s="373"/>
      <c r="AB20" s="326"/>
      <c r="AC20" s="326" t="s">
        <v>2166</v>
      </c>
      <c r="AD20" s="368"/>
      <c r="AE20" s="400" t="s">
        <v>6320</v>
      </c>
      <c r="AF20" s="326"/>
      <c r="AG20" s="368"/>
      <c r="AH20" s="368"/>
      <c r="AI20" s="373"/>
      <c r="AJ20" s="326"/>
      <c r="AK20" s="328" t="s">
        <v>7279</v>
      </c>
      <c r="AL20" s="328" t="s">
        <v>7276</v>
      </c>
      <c r="AM20" s="328" t="s">
        <v>7276</v>
      </c>
      <c r="AN20" s="335"/>
    </row>
    <row r="21" spans="1:40" ht="30.75" customHeight="1" x14ac:dyDescent="0.35">
      <c r="A21" s="378">
        <v>17</v>
      </c>
      <c r="B21" s="333" t="s">
        <v>9</v>
      </c>
      <c r="C21" s="332" t="s">
        <v>4093</v>
      </c>
      <c r="D21" s="371" t="s">
        <v>4094</v>
      </c>
      <c r="E21" s="325">
        <v>3</v>
      </c>
      <c r="F21" s="371"/>
      <c r="G21" s="325"/>
      <c r="H21" s="371"/>
      <c r="I21" s="325">
        <v>2</v>
      </c>
      <c r="J21" s="325"/>
      <c r="K21" s="325">
        <v>2</v>
      </c>
      <c r="L21" s="372">
        <v>1</v>
      </c>
      <c r="M21" s="373" t="s">
        <v>5495</v>
      </c>
      <c r="N21" s="398">
        <v>90</v>
      </c>
      <c r="O21" s="398">
        <v>110</v>
      </c>
      <c r="P21" s="398">
        <v>200</v>
      </c>
      <c r="Q21" s="398"/>
      <c r="R21" s="398"/>
      <c r="S21" s="398"/>
      <c r="T21" s="398"/>
      <c r="U21" s="381"/>
      <c r="V21" s="381" t="s">
        <v>2166</v>
      </c>
      <c r="W21" s="381" t="s">
        <v>2166</v>
      </c>
      <c r="X21" s="381">
        <v>3</v>
      </c>
      <c r="Y21" s="326" t="s">
        <v>2166</v>
      </c>
      <c r="Z21" s="328" t="s">
        <v>2166</v>
      </c>
      <c r="AA21" s="373"/>
      <c r="AB21" s="326"/>
      <c r="AC21" s="326" t="s">
        <v>2166</v>
      </c>
      <c r="AD21" s="368"/>
      <c r="AE21" s="400" t="s">
        <v>6957</v>
      </c>
      <c r="AF21" s="326"/>
      <c r="AG21" s="368"/>
      <c r="AH21" s="368"/>
      <c r="AI21" s="373"/>
      <c r="AJ21" s="326" t="s">
        <v>7276</v>
      </c>
      <c r="AK21" s="328"/>
      <c r="AL21" s="328"/>
      <c r="AM21" s="328"/>
      <c r="AN21" s="335"/>
    </row>
    <row r="22" spans="1:40" ht="30.75" customHeight="1" x14ac:dyDescent="0.35">
      <c r="A22" s="378">
        <v>18</v>
      </c>
      <c r="B22" s="333" t="s">
        <v>9</v>
      </c>
      <c r="C22" s="332" t="s">
        <v>2491</v>
      </c>
      <c r="D22" s="375" t="s">
        <v>1566</v>
      </c>
      <c r="E22" s="325">
        <v>5</v>
      </c>
      <c r="F22" s="375"/>
      <c r="G22" s="325"/>
      <c r="H22" s="375"/>
      <c r="I22" s="325">
        <v>7</v>
      </c>
      <c r="J22" s="325"/>
      <c r="K22" s="325">
        <v>7</v>
      </c>
      <c r="L22" s="372">
        <v>1</v>
      </c>
      <c r="M22" s="373" t="s">
        <v>4910</v>
      </c>
      <c r="N22" s="381"/>
      <c r="O22" s="381"/>
      <c r="P22" s="381">
        <v>175</v>
      </c>
      <c r="Q22" s="381"/>
      <c r="R22" s="381"/>
      <c r="S22" s="381"/>
      <c r="T22" s="381"/>
      <c r="U22" s="381"/>
      <c r="V22" s="381"/>
      <c r="W22" s="381" t="s">
        <v>2166</v>
      </c>
      <c r="X22" s="381">
        <v>3</v>
      </c>
      <c r="Y22" s="326"/>
      <c r="Z22" s="328"/>
      <c r="AA22" s="373"/>
      <c r="AB22" s="326"/>
      <c r="AC22" s="326" t="s">
        <v>2165</v>
      </c>
      <c r="AD22" s="368"/>
      <c r="AE22" s="400" t="s">
        <v>6319</v>
      </c>
      <c r="AF22" s="326"/>
      <c r="AG22" s="368"/>
      <c r="AH22" s="368"/>
      <c r="AI22" s="373"/>
      <c r="AJ22" s="326"/>
      <c r="AK22" s="328"/>
      <c r="AL22" s="328"/>
      <c r="AM22" s="328"/>
      <c r="AN22" s="335"/>
    </row>
    <row r="23" spans="1:40" ht="30.75" customHeight="1" x14ac:dyDescent="0.35">
      <c r="A23" s="378">
        <v>19</v>
      </c>
      <c r="B23" s="333" t="s">
        <v>9</v>
      </c>
      <c r="C23" s="332" t="s">
        <v>6194</v>
      </c>
      <c r="D23" s="375" t="s">
        <v>1558</v>
      </c>
      <c r="E23" s="325">
        <v>4</v>
      </c>
      <c r="F23" s="375"/>
      <c r="G23" s="325"/>
      <c r="H23" s="375"/>
      <c r="I23" s="325">
        <v>4</v>
      </c>
      <c r="J23" s="325"/>
      <c r="K23" s="325">
        <v>4</v>
      </c>
      <c r="L23" s="372">
        <v>1</v>
      </c>
      <c r="M23" s="373" t="s">
        <v>5521</v>
      </c>
      <c r="N23" s="398">
        <v>80</v>
      </c>
      <c r="O23" s="398">
        <v>120</v>
      </c>
      <c r="P23" s="398">
        <v>200</v>
      </c>
      <c r="Q23" s="398"/>
      <c r="R23" s="398"/>
      <c r="S23" s="398"/>
      <c r="T23" s="398"/>
      <c r="U23" s="381"/>
      <c r="V23" s="381" t="s">
        <v>2166</v>
      </c>
      <c r="W23" s="381" t="s">
        <v>2166</v>
      </c>
      <c r="X23" s="381">
        <v>1</v>
      </c>
      <c r="Y23" s="326" t="s">
        <v>2166</v>
      </c>
      <c r="Z23" s="328" t="s">
        <v>2166</v>
      </c>
      <c r="AA23" s="373"/>
      <c r="AB23" s="326"/>
      <c r="AC23" s="326" t="s">
        <v>2166</v>
      </c>
      <c r="AD23" s="368"/>
      <c r="AE23" s="400" t="s">
        <v>6320</v>
      </c>
      <c r="AF23" s="326"/>
      <c r="AG23" s="368"/>
      <c r="AH23" s="368"/>
      <c r="AI23" s="373"/>
      <c r="AJ23" s="326" t="s">
        <v>7276</v>
      </c>
      <c r="AK23" s="328"/>
      <c r="AL23" s="328"/>
      <c r="AM23" s="328"/>
      <c r="AN23" s="335"/>
    </row>
    <row r="24" spans="1:40" ht="30.75" customHeight="1" x14ac:dyDescent="0.35">
      <c r="A24" s="378">
        <v>20</v>
      </c>
      <c r="B24" s="333" t="s">
        <v>9</v>
      </c>
      <c r="C24" s="332" t="s">
        <v>2891</v>
      </c>
      <c r="D24" s="371" t="s">
        <v>2892</v>
      </c>
      <c r="E24" s="325">
        <v>4</v>
      </c>
      <c r="F24" s="371"/>
      <c r="G24" s="325"/>
      <c r="H24" s="371"/>
      <c r="I24" s="325">
        <v>9</v>
      </c>
      <c r="J24" s="325"/>
      <c r="K24" s="325">
        <v>9</v>
      </c>
      <c r="L24" s="372">
        <v>1</v>
      </c>
      <c r="M24" s="373" t="s">
        <v>5495</v>
      </c>
      <c r="N24" s="398">
        <v>80</v>
      </c>
      <c r="O24" s="398">
        <v>120</v>
      </c>
      <c r="P24" s="398">
        <v>200</v>
      </c>
      <c r="Q24" s="398"/>
      <c r="R24" s="398"/>
      <c r="S24" s="398"/>
      <c r="T24" s="398"/>
      <c r="U24" s="381"/>
      <c r="V24" s="381" t="s">
        <v>2166</v>
      </c>
      <c r="W24" s="381" t="s">
        <v>2166</v>
      </c>
      <c r="X24" s="381">
        <v>2</v>
      </c>
      <c r="Y24" s="326" t="s">
        <v>2166</v>
      </c>
      <c r="Z24" s="328" t="s">
        <v>2166</v>
      </c>
      <c r="AA24" s="373"/>
      <c r="AB24" s="326"/>
      <c r="AC24" s="326" t="s">
        <v>2166</v>
      </c>
      <c r="AD24" s="368"/>
      <c r="AE24" s="400" t="s">
        <v>6957</v>
      </c>
      <c r="AF24" s="326"/>
      <c r="AG24" s="368"/>
      <c r="AH24" s="368"/>
      <c r="AI24" s="373"/>
      <c r="AJ24" s="326" t="s">
        <v>7276</v>
      </c>
      <c r="AK24" s="328"/>
      <c r="AL24" s="328"/>
      <c r="AM24" s="328"/>
      <c r="AN24" s="335"/>
    </row>
    <row r="25" spans="1:40" ht="30.75" customHeight="1" x14ac:dyDescent="0.35">
      <c r="A25" s="378">
        <v>21</v>
      </c>
      <c r="B25" s="333" t="s">
        <v>9</v>
      </c>
      <c r="C25" s="332" t="s">
        <v>30</v>
      </c>
      <c r="D25" s="375" t="s">
        <v>2500</v>
      </c>
      <c r="E25" s="325">
        <v>4</v>
      </c>
      <c r="F25" s="375"/>
      <c r="G25" s="325"/>
      <c r="H25" s="375"/>
      <c r="I25" s="325">
        <v>8</v>
      </c>
      <c r="J25" s="325"/>
      <c r="K25" s="325">
        <v>8</v>
      </c>
      <c r="L25" s="372">
        <v>1</v>
      </c>
      <c r="M25" s="373" t="s">
        <v>5495</v>
      </c>
      <c r="N25" s="381">
        <v>70</v>
      </c>
      <c r="O25" s="381">
        <v>130</v>
      </c>
      <c r="P25" s="381">
        <v>200</v>
      </c>
      <c r="Q25" s="381"/>
      <c r="R25" s="381"/>
      <c r="S25" s="381"/>
      <c r="T25" s="381"/>
      <c r="U25" s="381"/>
      <c r="V25" s="381" t="s">
        <v>2166</v>
      </c>
      <c r="W25" s="381" t="s">
        <v>2166</v>
      </c>
      <c r="X25" s="381">
        <v>2</v>
      </c>
      <c r="Y25" s="326"/>
      <c r="Z25" s="328"/>
      <c r="AA25" s="373" t="s">
        <v>6111</v>
      </c>
      <c r="AB25" s="326" t="s">
        <v>6122</v>
      </c>
      <c r="AC25" s="326" t="s">
        <v>2166</v>
      </c>
      <c r="AD25" s="368"/>
      <c r="AE25" s="400" t="s">
        <v>6320</v>
      </c>
      <c r="AF25" s="326"/>
      <c r="AG25" s="368"/>
      <c r="AH25" s="368"/>
      <c r="AI25" s="373"/>
      <c r="AJ25" s="326"/>
      <c r="AK25" s="328"/>
      <c r="AL25" s="328"/>
      <c r="AM25" s="328"/>
      <c r="AN25" s="335"/>
    </row>
    <row r="26" spans="1:40" ht="30.75" customHeight="1" x14ac:dyDescent="0.35">
      <c r="A26" s="378">
        <v>22</v>
      </c>
      <c r="B26" s="333" t="s">
        <v>9</v>
      </c>
      <c r="C26" s="332" t="s">
        <v>74</v>
      </c>
      <c r="D26" s="375" t="s">
        <v>1570</v>
      </c>
      <c r="E26" s="325">
        <v>4</v>
      </c>
      <c r="F26" s="375"/>
      <c r="G26" s="325"/>
      <c r="H26" s="375"/>
      <c r="I26" s="325">
        <v>6</v>
      </c>
      <c r="J26" s="325"/>
      <c r="K26" s="325">
        <v>6</v>
      </c>
      <c r="L26" s="372">
        <v>1</v>
      </c>
      <c r="M26" s="373" t="s">
        <v>5495</v>
      </c>
      <c r="N26" s="398">
        <v>90</v>
      </c>
      <c r="O26" s="398">
        <v>110</v>
      </c>
      <c r="P26" s="398">
        <v>200</v>
      </c>
      <c r="Q26" s="398"/>
      <c r="R26" s="398"/>
      <c r="S26" s="398"/>
      <c r="T26" s="398"/>
      <c r="U26" s="381"/>
      <c r="V26" s="381" t="s">
        <v>2166</v>
      </c>
      <c r="W26" s="381" t="s">
        <v>2166</v>
      </c>
      <c r="X26" s="381">
        <v>2</v>
      </c>
      <c r="Y26" s="326" t="s">
        <v>2166</v>
      </c>
      <c r="Z26" s="328" t="s">
        <v>2166</v>
      </c>
      <c r="AA26" s="373"/>
      <c r="AB26" s="326"/>
      <c r="AC26" s="326" t="s">
        <v>2166</v>
      </c>
      <c r="AD26" s="368"/>
      <c r="AE26" s="400" t="s">
        <v>6320</v>
      </c>
      <c r="AF26" s="326"/>
      <c r="AG26" s="368"/>
      <c r="AH26" s="368"/>
      <c r="AI26" s="373"/>
      <c r="AJ26" s="326" t="s">
        <v>7276</v>
      </c>
      <c r="AK26" s="328"/>
      <c r="AL26" s="328"/>
      <c r="AM26" s="328"/>
      <c r="AN26" s="335"/>
    </row>
    <row r="27" spans="1:40" ht="30.75" customHeight="1" x14ac:dyDescent="0.35">
      <c r="A27" s="378">
        <v>23</v>
      </c>
      <c r="B27" s="333" t="s">
        <v>9</v>
      </c>
      <c r="C27" s="332" t="s">
        <v>75</v>
      </c>
      <c r="D27" s="375" t="s">
        <v>1572</v>
      </c>
      <c r="E27" s="325">
        <v>3</v>
      </c>
      <c r="F27" s="375"/>
      <c r="G27" s="325"/>
      <c r="H27" s="375"/>
      <c r="I27" s="325">
        <v>5</v>
      </c>
      <c r="J27" s="325"/>
      <c r="K27" s="325">
        <v>5</v>
      </c>
      <c r="L27" s="372">
        <v>1</v>
      </c>
      <c r="M27" s="373" t="s">
        <v>4917</v>
      </c>
      <c r="N27" s="367">
        <v>75</v>
      </c>
      <c r="O27" s="367">
        <v>125</v>
      </c>
      <c r="P27" s="367">
        <v>200</v>
      </c>
      <c r="Q27" s="398"/>
      <c r="R27" s="398"/>
      <c r="S27" s="398"/>
      <c r="T27" s="398"/>
      <c r="U27" s="381"/>
      <c r="V27" s="367" t="s">
        <v>2166</v>
      </c>
      <c r="W27" s="381" t="s">
        <v>2166</v>
      </c>
      <c r="X27" s="381">
        <v>2</v>
      </c>
      <c r="Y27" s="326"/>
      <c r="Z27" s="328"/>
      <c r="AA27" s="373" t="s">
        <v>6111</v>
      </c>
      <c r="AB27" s="326"/>
      <c r="AC27" s="326" t="s">
        <v>2166</v>
      </c>
      <c r="AD27" s="368"/>
      <c r="AE27" s="400" t="s">
        <v>6320</v>
      </c>
      <c r="AF27" s="326"/>
      <c r="AG27" s="368"/>
      <c r="AH27" s="368"/>
      <c r="AI27" s="373"/>
      <c r="AJ27" s="326"/>
      <c r="AK27" s="328"/>
      <c r="AL27" s="328"/>
      <c r="AM27" s="328"/>
      <c r="AN27" s="335"/>
    </row>
    <row r="28" spans="1:40" ht="30.75" customHeight="1" x14ac:dyDescent="0.35">
      <c r="A28" s="378">
        <v>24</v>
      </c>
      <c r="B28" s="333" t="s">
        <v>9</v>
      </c>
      <c r="C28" s="332" t="s">
        <v>6960</v>
      </c>
      <c r="D28" s="371" t="s">
        <v>4218</v>
      </c>
      <c r="E28" s="325">
        <v>3</v>
      </c>
      <c r="F28" s="371"/>
      <c r="G28" s="325"/>
      <c r="H28" s="371"/>
      <c r="I28" s="325">
        <v>4</v>
      </c>
      <c r="J28" s="325"/>
      <c r="K28" s="325">
        <v>4</v>
      </c>
      <c r="L28" s="372">
        <v>1</v>
      </c>
      <c r="M28" s="373" t="s">
        <v>5518</v>
      </c>
      <c r="N28" s="381"/>
      <c r="O28" s="381"/>
      <c r="P28" s="381">
        <v>200</v>
      </c>
      <c r="Q28" s="381"/>
      <c r="R28" s="381"/>
      <c r="S28" s="381"/>
      <c r="T28" s="381"/>
      <c r="U28" s="381"/>
      <c r="V28" s="381"/>
      <c r="W28" s="381" t="s">
        <v>2166</v>
      </c>
      <c r="X28" s="381">
        <v>2</v>
      </c>
      <c r="Y28" s="326"/>
      <c r="Z28" s="328"/>
      <c r="AA28" s="373"/>
      <c r="AB28" s="326"/>
      <c r="AC28" s="326" t="s">
        <v>2165</v>
      </c>
      <c r="AD28" s="368"/>
      <c r="AE28" s="400" t="s">
        <v>6957</v>
      </c>
      <c r="AF28" s="326"/>
      <c r="AG28" s="368"/>
      <c r="AH28" s="368"/>
      <c r="AI28" s="373"/>
      <c r="AJ28" s="326"/>
      <c r="AK28" s="328"/>
      <c r="AL28" s="328"/>
      <c r="AM28" s="328"/>
      <c r="AN28" s="335"/>
    </row>
    <row r="29" spans="1:40" ht="30.75" customHeight="1" x14ac:dyDescent="0.35">
      <c r="A29" s="378">
        <v>25</v>
      </c>
      <c r="B29" s="333" t="s">
        <v>9</v>
      </c>
      <c r="C29" s="332" t="s">
        <v>4088</v>
      </c>
      <c r="D29" s="371" t="s">
        <v>4213</v>
      </c>
      <c r="E29" s="325">
        <v>4</v>
      </c>
      <c r="F29" s="371"/>
      <c r="G29" s="325"/>
      <c r="H29" s="371"/>
      <c r="I29" s="325">
        <v>9</v>
      </c>
      <c r="J29" s="325"/>
      <c r="K29" s="325">
        <v>9</v>
      </c>
      <c r="L29" s="372">
        <v>1</v>
      </c>
      <c r="M29" s="373" t="s">
        <v>5430</v>
      </c>
      <c r="N29" s="398">
        <v>100</v>
      </c>
      <c r="O29" s="398">
        <v>140</v>
      </c>
      <c r="P29" s="398">
        <v>240</v>
      </c>
      <c r="Q29" s="398"/>
      <c r="R29" s="398"/>
      <c r="S29" s="398"/>
      <c r="T29" s="398"/>
      <c r="U29" s="381"/>
      <c r="V29" s="381" t="s">
        <v>2166</v>
      </c>
      <c r="W29" s="381" t="s">
        <v>2166</v>
      </c>
      <c r="X29" s="381">
        <v>2</v>
      </c>
      <c r="Y29" s="326" t="s">
        <v>2166</v>
      </c>
      <c r="Z29" s="328" t="s">
        <v>2166</v>
      </c>
      <c r="AA29" s="373"/>
      <c r="AB29" s="326"/>
      <c r="AC29" s="326" t="s">
        <v>2166</v>
      </c>
      <c r="AD29" s="368"/>
      <c r="AE29" s="400" t="s">
        <v>6957</v>
      </c>
      <c r="AF29" s="326"/>
      <c r="AG29" s="368"/>
      <c r="AH29" s="368"/>
      <c r="AI29" s="373"/>
      <c r="AJ29" s="326" t="s">
        <v>7276</v>
      </c>
      <c r="AK29" s="328"/>
      <c r="AL29" s="328"/>
      <c r="AM29" s="328"/>
      <c r="AN29" s="335"/>
    </row>
    <row r="30" spans="1:40" ht="30.75" customHeight="1" x14ac:dyDescent="0.35">
      <c r="A30" s="378">
        <v>26</v>
      </c>
      <c r="B30" s="333" t="s">
        <v>9</v>
      </c>
      <c r="C30" s="332" t="s">
        <v>45</v>
      </c>
      <c r="D30" s="375" t="s">
        <v>46</v>
      </c>
      <c r="E30" s="325">
        <v>4</v>
      </c>
      <c r="F30" s="375"/>
      <c r="G30" s="325"/>
      <c r="H30" s="375"/>
      <c r="I30" s="325">
        <v>10</v>
      </c>
      <c r="J30" s="325"/>
      <c r="K30" s="325">
        <v>10</v>
      </c>
      <c r="L30" s="372">
        <v>1</v>
      </c>
      <c r="M30" s="373" t="s">
        <v>5495</v>
      </c>
      <c r="N30" s="381">
        <v>70</v>
      </c>
      <c r="O30" s="381">
        <v>130</v>
      </c>
      <c r="P30" s="381">
        <v>200</v>
      </c>
      <c r="Q30" s="381"/>
      <c r="R30" s="381"/>
      <c r="S30" s="381"/>
      <c r="T30" s="381"/>
      <c r="U30" s="381"/>
      <c r="V30" s="381" t="s">
        <v>2166</v>
      </c>
      <c r="W30" s="381" t="s">
        <v>2166</v>
      </c>
      <c r="X30" s="381">
        <v>2</v>
      </c>
      <c r="Y30" s="326"/>
      <c r="Z30" s="328"/>
      <c r="AA30" s="373" t="s">
        <v>6111</v>
      </c>
      <c r="AB30" s="326"/>
      <c r="AC30" s="326" t="s">
        <v>2166</v>
      </c>
      <c r="AD30" s="368"/>
      <c r="AE30" s="400" t="s">
        <v>6320</v>
      </c>
      <c r="AF30" s="326"/>
      <c r="AG30" s="368"/>
      <c r="AH30" s="368"/>
      <c r="AI30" s="373"/>
      <c r="AJ30" s="326"/>
      <c r="AK30" s="328"/>
      <c r="AL30" s="328"/>
      <c r="AM30" s="328"/>
      <c r="AN30" s="335"/>
    </row>
    <row r="31" spans="1:40" ht="30.75" customHeight="1" x14ac:dyDescent="0.35">
      <c r="A31" s="378">
        <v>27</v>
      </c>
      <c r="B31" s="333" t="s">
        <v>9</v>
      </c>
      <c r="C31" s="332" t="s">
        <v>34</v>
      </c>
      <c r="D31" s="375" t="s">
        <v>1557</v>
      </c>
      <c r="E31" s="325">
        <v>4</v>
      </c>
      <c r="F31" s="375"/>
      <c r="G31" s="325"/>
      <c r="H31" s="375"/>
      <c r="I31" s="325">
        <v>3</v>
      </c>
      <c r="J31" s="325"/>
      <c r="K31" s="325">
        <v>3</v>
      </c>
      <c r="L31" s="372">
        <v>1</v>
      </c>
      <c r="M31" s="373" t="s">
        <v>5430</v>
      </c>
      <c r="N31" s="398">
        <v>88</v>
      </c>
      <c r="O31" s="398">
        <v>112</v>
      </c>
      <c r="P31" s="398">
        <v>200</v>
      </c>
      <c r="Q31" s="398"/>
      <c r="R31" s="398"/>
      <c r="S31" s="398"/>
      <c r="T31" s="398"/>
      <c r="U31" s="381"/>
      <c r="V31" s="381" t="s">
        <v>2166</v>
      </c>
      <c r="W31" s="381" t="s">
        <v>2166</v>
      </c>
      <c r="X31" s="381">
        <v>1</v>
      </c>
      <c r="Y31" s="326" t="s">
        <v>2166</v>
      </c>
      <c r="Z31" s="328" t="s">
        <v>2166</v>
      </c>
      <c r="AA31" s="373"/>
      <c r="AB31" s="326" t="s">
        <v>6121</v>
      </c>
      <c r="AC31" s="326" t="s">
        <v>2166</v>
      </c>
      <c r="AD31" s="368"/>
      <c r="AE31" s="400" t="s">
        <v>6320</v>
      </c>
      <c r="AF31" s="326"/>
      <c r="AG31" s="368"/>
      <c r="AH31" s="368"/>
      <c r="AI31" s="373"/>
      <c r="AJ31" s="326" t="s">
        <v>7276</v>
      </c>
      <c r="AK31" s="328"/>
      <c r="AL31" s="328"/>
      <c r="AM31" s="328"/>
      <c r="AN31" s="335"/>
    </row>
    <row r="32" spans="1:40" ht="30.75" customHeight="1" x14ac:dyDescent="0.35">
      <c r="A32" s="378">
        <v>28</v>
      </c>
      <c r="B32" s="333" t="s">
        <v>5717</v>
      </c>
      <c r="C32" s="332" t="s">
        <v>1979</v>
      </c>
      <c r="D32" s="371" t="s">
        <v>4338</v>
      </c>
      <c r="E32" s="325">
        <v>4</v>
      </c>
      <c r="F32" s="371"/>
      <c r="G32" s="325"/>
      <c r="H32" s="371"/>
      <c r="I32" s="325">
        <v>5</v>
      </c>
      <c r="J32" s="325"/>
      <c r="K32" s="325">
        <v>5</v>
      </c>
      <c r="L32" s="372">
        <v>1</v>
      </c>
      <c r="M32" s="373" t="s">
        <v>6494</v>
      </c>
      <c r="N32" s="398">
        <v>90</v>
      </c>
      <c r="O32" s="398">
        <v>180</v>
      </c>
      <c r="P32" s="398">
        <v>270</v>
      </c>
      <c r="Q32" s="398"/>
      <c r="R32" s="398"/>
      <c r="S32" s="398"/>
      <c r="T32" s="398"/>
      <c r="U32" s="381"/>
      <c r="V32" s="381" t="s">
        <v>2166</v>
      </c>
      <c r="W32" s="381" t="s">
        <v>2166</v>
      </c>
      <c r="X32" s="381">
        <v>1</v>
      </c>
      <c r="Y32" s="326" t="s">
        <v>2166</v>
      </c>
      <c r="Z32" s="328" t="s">
        <v>2166</v>
      </c>
      <c r="AA32" s="373"/>
      <c r="AB32" s="326"/>
      <c r="AC32" s="326" t="s">
        <v>2166</v>
      </c>
      <c r="AD32" s="368"/>
      <c r="AE32" s="400" t="s">
        <v>6320</v>
      </c>
      <c r="AF32" s="326"/>
      <c r="AG32" s="368"/>
      <c r="AH32" s="368"/>
      <c r="AI32" s="373"/>
      <c r="AJ32" s="326" t="s">
        <v>7276</v>
      </c>
      <c r="AK32" s="328"/>
      <c r="AL32" s="328"/>
      <c r="AM32" s="328"/>
      <c r="AN32" s="335"/>
    </row>
    <row r="33" spans="1:40" ht="30.75" customHeight="1" x14ac:dyDescent="0.35">
      <c r="A33" s="378">
        <v>29</v>
      </c>
      <c r="B33" s="333" t="s">
        <v>5717</v>
      </c>
      <c r="C33" s="332" t="s">
        <v>1975</v>
      </c>
      <c r="D33" s="371" t="s">
        <v>4342</v>
      </c>
      <c r="E33" s="325">
        <v>4</v>
      </c>
      <c r="F33" s="371"/>
      <c r="G33" s="325"/>
      <c r="H33" s="371"/>
      <c r="I33" s="325">
        <v>5</v>
      </c>
      <c r="J33" s="325"/>
      <c r="K33" s="325">
        <v>5</v>
      </c>
      <c r="L33" s="372">
        <v>1</v>
      </c>
      <c r="M33" s="373" t="s">
        <v>6499</v>
      </c>
      <c r="N33" s="398">
        <v>60</v>
      </c>
      <c r="O33" s="398">
        <v>140</v>
      </c>
      <c r="P33" s="398">
        <v>200</v>
      </c>
      <c r="Q33" s="398"/>
      <c r="R33" s="398"/>
      <c r="S33" s="398"/>
      <c r="T33" s="398"/>
      <c r="U33" s="381"/>
      <c r="V33" s="381" t="s">
        <v>2166</v>
      </c>
      <c r="W33" s="381" t="s">
        <v>2166</v>
      </c>
      <c r="X33" s="381">
        <v>1</v>
      </c>
      <c r="Y33" s="326" t="s">
        <v>2166</v>
      </c>
      <c r="Z33" s="328" t="s">
        <v>2166</v>
      </c>
      <c r="AA33" s="373"/>
      <c r="AB33" s="326" t="s">
        <v>6171</v>
      </c>
      <c r="AC33" s="326" t="s">
        <v>2166</v>
      </c>
      <c r="AD33" s="368"/>
      <c r="AE33" s="400" t="s">
        <v>6320</v>
      </c>
      <c r="AF33" s="326"/>
      <c r="AG33" s="368"/>
      <c r="AH33" s="368"/>
      <c r="AI33" s="373"/>
      <c r="AJ33" s="326"/>
      <c r="AK33" s="328" t="s">
        <v>7279</v>
      </c>
      <c r="AL33" s="328" t="s">
        <v>7276</v>
      </c>
      <c r="AM33" s="328" t="s">
        <v>7276</v>
      </c>
      <c r="AN33" s="335"/>
    </row>
    <row r="34" spans="1:40" ht="30.75" customHeight="1" x14ac:dyDescent="0.35">
      <c r="A34" s="378">
        <v>30</v>
      </c>
      <c r="B34" s="333" t="s">
        <v>5717</v>
      </c>
      <c r="C34" s="332" t="s">
        <v>87</v>
      </c>
      <c r="D34" s="371" t="s">
        <v>88</v>
      </c>
      <c r="E34" s="325">
        <v>3</v>
      </c>
      <c r="F34" s="371"/>
      <c r="G34" s="325"/>
      <c r="H34" s="371"/>
      <c r="I34" s="325">
        <v>4</v>
      </c>
      <c r="J34" s="325"/>
      <c r="K34" s="325">
        <v>4</v>
      </c>
      <c r="L34" s="372">
        <v>1</v>
      </c>
      <c r="M34" s="373" t="s">
        <v>5706</v>
      </c>
      <c r="N34" s="398">
        <v>85</v>
      </c>
      <c r="O34" s="398">
        <v>185</v>
      </c>
      <c r="P34" s="398">
        <v>270</v>
      </c>
      <c r="Q34" s="398"/>
      <c r="R34" s="398"/>
      <c r="S34" s="398"/>
      <c r="T34" s="398"/>
      <c r="U34" s="381"/>
      <c r="V34" s="381" t="s">
        <v>2166</v>
      </c>
      <c r="W34" s="381" t="s">
        <v>2166</v>
      </c>
      <c r="X34" s="381">
        <v>1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6321</v>
      </c>
      <c r="AF34" s="326"/>
      <c r="AG34" s="368"/>
      <c r="AH34" s="368"/>
      <c r="AI34" s="373"/>
      <c r="AJ34" s="326"/>
      <c r="AK34" s="328" t="s">
        <v>7279</v>
      </c>
      <c r="AL34" s="328" t="s">
        <v>7276</v>
      </c>
      <c r="AM34" s="328" t="s">
        <v>7276</v>
      </c>
      <c r="AN34" s="335"/>
    </row>
    <row r="35" spans="1:40" ht="30.75" customHeight="1" x14ac:dyDescent="0.35">
      <c r="A35" s="378">
        <v>31</v>
      </c>
      <c r="B35" s="333" t="s">
        <v>5717</v>
      </c>
      <c r="C35" s="332" t="s">
        <v>2687</v>
      </c>
      <c r="D35" s="371" t="s">
        <v>3772</v>
      </c>
      <c r="E35" s="325">
        <v>3</v>
      </c>
      <c r="F35" s="371"/>
      <c r="G35" s="325"/>
      <c r="H35" s="371"/>
      <c r="I35" s="325">
        <v>5</v>
      </c>
      <c r="J35" s="325"/>
      <c r="K35" s="325">
        <v>5</v>
      </c>
      <c r="L35" s="372">
        <v>1</v>
      </c>
      <c r="M35" s="373" t="s">
        <v>5523</v>
      </c>
      <c r="N35" s="398">
        <v>60</v>
      </c>
      <c r="O35" s="398">
        <v>120</v>
      </c>
      <c r="P35" s="398">
        <v>180</v>
      </c>
      <c r="Q35" s="398"/>
      <c r="R35" s="398"/>
      <c r="S35" s="398"/>
      <c r="T35" s="398"/>
      <c r="U35" s="381"/>
      <c r="V35" s="381" t="s">
        <v>2166</v>
      </c>
      <c r="W35" s="381" t="s">
        <v>2166</v>
      </c>
      <c r="X35" s="381">
        <v>1</v>
      </c>
      <c r="Y35" s="326" t="s">
        <v>2166</v>
      </c>
      <c r="Z35" s="328" t="s">
        <v>2166</v>
      </c>
      <c r="AA35" s="373"/>
      <c r="AB35" s="326" t="s">
        <v>6167</v>
      </c>
      <c r="AC35" s="326" t="s">
        <v>2166</v>
      </c>
      <c r="AD35" s="368"/>
      <c r="AE35" s="400" t="s">
        <v>6322</v>
      </c>
      <c r="AF35" s="326"/>
      <c r="AG35" s="368"/>
      <c r="AH35" s="368"/>
      <c r="AI35" s="373"/>
      <c r="AJ35" s="326"/>
      <c r="AK35" s="328" t="s">
        <v>7279</v>
      </c>
      <c r="AL35" s="328" t="s">
        <v>7276</v>
      </c>
      <c r="AM35" s="328" t="s">
        <v>7276</v>
      </c>
      <c r="AN35" s="335"/>
    </row>
    <row r="36" spans="1:40" ht="30.75" customHeight="1" x14ac:dyDescent="0.35">
      <c r="A36" s="378">
        <v>32</v>
      </c>
      <c r="B36" s="333" t="s">
        <v>5717</v>
      </c>
      <c r="C36" s="332" t="s">
        <v>89</v>
      </c>
      <c r="D36" s="371" t="s">
        <v>90</v>
      </c>
      <c r="E36" s="325">
        <v>4</v>
      </c>
      <c r="F36" s="371"/>
      <c r="G36" s="325"/>
      <c r="H36" s="371"/>
      <c r="I36" s="325">
        <v>4</v>
      </c>
      <c r="J36" s="325"/>
      <c r="K36" s="325">
        <v>4</v>
      </c>
      <c r="L36" s="372">
        <v>1</v>
      </c>
      <c r="M36" s="373" t="s">
        <v>5494</v>
      </c>
      <c r="N36" s="398">
        <v>85</v>
      </c>
      <c r="O36" s="398">
        <v>185</v>
      </c>
      <c r="P36" s="398">
        <v>270</v>
      </c>
      <c r="Q36" s="398"/>
      <c r="R36" s="398"/>
      <c r="S36" s="398"/>
      <c r="T36" s="398"/>
      <c r="U36" s="381"/>
      <c r="V36" s="381" t="s">
        <v>2166</v>
      </c>
      <c r="W36" s="381" t="s">
        <v>2166</v>
      </c>
      <c r="X36" s="381">
        <v>1</v>
      </c>
      <c r="Y36" s="326" t="s">
        <v>2166</v>
      </c>
      <c r="Z36" s="328" t="s">
        <v>2166</v>
      </c>
      <c r="AA36" s="373"/>
      <c r="AB36" s="326" t="s">
        <v>6167</v>
      </c>
      <c r="AC36" s="326" t="s">
        <v>2166</v>
      </c>
      <c r="AD36" s="368"/>
      <c r="AE36" s="400" t="s">
        <v>6321</v>
      </c>
      <c r="AF36" s="326"/>
      <c r="AG36" s="368"/>
      <c r="AH36" s="368"/>
      <c r="AI36" s="373"/>
      <c r="AJ36" s="326"/>
      <c r="AK36" s="328" t="s">
        <v>7279</v>
      </c>
      <c r="AL36" s="328" t="s">
        <v>7276</v>
      </c>
      <c r="AM36" s="328"/>
      <c r="AN36" s="335"/>
    </row>
    <row r="37" spans="1:40" ht="30.75" customHeight="1" x14ac:dyDescent="0.35">
      <c r="A37" s="378">
        <v>33</v>
      </c>
      <c r="B37" s="333" t="s">
        <v>5717</v>
      </c>
      <c r="C37" s="332" t="s">
        <v>2004</v>
      </c>
      <c r="D37" s="371" t="s">
        <v>3479</v>
      </c>
      <c r="E37" s="325">
        <v>5</v>
      </c>
      <c r="F37" s="371"/>
      <c r="G37" s="325"/>
      <c r="H37" s="371"/>
      <c r="I37" s="325">
        <v>7</v>
      </c>
      <c r="J37" s="325"/>
      <c r="K37" s="325">
        <v>7</v>
      </c>
      <c r="L37" s="372">
        <v>1</v>
      </c>
      <c r="M37" s="373" t="s">
        <v>4989</v>
      </c>
      <c r="N37" s="398">
        <v>210</v>
      </c>
      <c r="O37" s="398">
        <v>510</v>
      </c>
      <c r="P37" s="398">
        <v>720</v>
      </c>
      <c r="Q37" s="398"/>
      <c r="R37" s="398"/>
      <c r="S37" s="398"/>
      <c r="T37" s="398"/>
      <c r="U37" s="381"/>
      <c r="V37" s="381" t="s">
        <v>2166</v>
      </c>
      <c r="W37" s="381" t="s">
        <v>2166</v>
      </c>
      <c r="X37" s="381">
        <v>1</v>
      </c>
      <c r="Y37" s="326"/>
      <c r="Z37" s="328"/>
      <c r="AA37" s="373" t="s">
        <v>6111</v>
      </c>
      <c r="AB37" s="326"/>
      <c r="AC37" s="326" t="s">
        <v>2166</v>
      </c>
      <c r="AD37" s="368"/>
      <c r="AE37" s="400" t="s">
        <v>6320</v>
      </c>
      <c r="AF37" s="326"/>
      <c r="AG37" s="368"/>
      <c r="AH37" s="368"/>
      <c r="AI37" s="373"/>
      <c r="AJ37" s="326"/>
      <c r="AK37" s="328"/>
      <c r="AL37" s="328"/>
      <c r="AM37" s="328"/>
      <c r="AN37" s="335"/>
    </row>
    <row r="38" spans="1:40" ht="30.75" customHeight="1" x14ac:dyDescent="0.35">
      <c r="A38" s="378">
        <v>34</v>
      </c>
      <c r="B38" s="333" t="s">
        <v>5717</v>
      </c>
      <c r="C38" s="332" t="s">
        <v>4270</v>
      </c>
      <c r="D38" s="371" t="s">
        <v>3760</v>
      </c>
      <c r="E38" s="325">
        <v>4</v>
      </c>
      <c r="F38" s="371"/>
      <c r="G38" s="325"/>
      <c r="H38" s="371"/>
      <c r="I38" s="325">
        <v>6</v>
      </c>
      <c r="J38" s="325"/>
      <c r="K38" s="325">
        <v>6</v>
      </c>
      <c r="L38" s="372">
        <v>1</v>
      </c>
      <c r="M38" s="373" t="s">
        <v>5518</v>
      </c>
      <c r="N38" s="398">
        <v>80</v>
      </c>
      <c r="O38" s="398">
        <v>260</v>
      </c>
      <c r="P38" s="398">
        <v>340</v>
      </c>
      <c r="Q38" s="398"/>
      <c r="R38" s="398"/>
      <c r="S38" s="398"/>
      <c r="T38" s="398"/>
      <c r="U38" s="381"/>
      <c r="V38" s="381" t="s">
        <v>2166</v>
      </c>
      <c r="W38" s="381" t="s">
        <v>2166</v>
      </c>
      <c r="X38" s="381">
        <v>1</v>
      </c>
      <c r="Y38" s="326" t="s">
        <v>2166</v>
      </c>
      <c r="Z38" s="328" t="s">
        <v>2166</v>
      </c>
      <c r="AA38" s="373"/>
      <c r="AB38" s="326" t="s">
        <v>6170</v>
      </c>
      <c r="AC38" s="326" t="s">
        <v>2166</v>
      </c>
      <c r="AD38" s="368"/>
      <c r="AE38" s="400" t="s">
        <v>6323</v>
      </c>
      <c r="AF38" s="326"/>
      <c r="AG38" s="368"/>
      <c r="AH38" s="368"/>
      <c r="AI38" s="373"/>
      <c r="AJ38" s="326"/>
      <c r="AK38" s="328"/>
      <c r="AL38" s="328" t="s">
        <v>7276</v>
      </c>
      <c r="AM38" s="328" t="s">
        <v>7276</v>
      </c>
      <c r="AN38" s="335"/>
    </row>
    <row r="39" spans="1:40" ht="30.75" customHeight="1" x14ac:dyDescent="0.35">
      <c r="A39" s="378">
        <v>35</v>
      </c>
      <c r="B39" s="333" t="s">
        <v>5717</v>
      </c>
      <c r="C39" s="332" t="s">
        <v>81</v>
      </c>
      <c r="D39" s="371" t="s">
        <v>82</v>
      </c>
      <c r="E39" s="325">
        <v>4</v>
      </c>
      <c r="F39" s="371"/>
      <c r="G39" s="325"/>
      <c r="H39" s="371"/>
      <c r="I39" s="325">
        <v>5</v>
      </c>
      <c r="J39" s="325"/>
      <c r="K39" s="325">
        <v>5</v>
      </c>
      <c r="L39" s="372">
        <v>1</v>
      </c>
      <c r="M39" s="373" t="s">
        <v>5494</v>
      </c>
      <c r="N39" s="398">
        <v>80</v>
      </c>
      <c r="O39" s="398">
        <v>190</v>
      </c>
      <c r="P39" s="398">
        <v>270</v>
      </c>
      <c r="Q39" s="398"/>
      <c r="R39" s="398"/>
      <c r="S39" s="398"/>
      <c r="T39" s="398"/>
      <c r="U39" s="381"/>
      <c r="V39" s="381" t="s">
        <v>2166</v>
      </c>
      <c r="W39" s="381" t="s">
        <v>2166</v>
      </c>
      <c r="X39" s="381">
        <v>1</v>
      </c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6320</v>
      </c>
      <c r="AF39" s="326"/>
      <c r="AG39" s="368"/>
      <c r="AH39" s="368"/>
      <c r="AI39" s="373"/>
      <c r="AJ39" s="326"/>
      <c r="AK39" s="328" t="s">
        <v>7279</v>
      </c>
      <c r="AL39" s="328" t="s">
        <v>7276</v>
      </c>
      <c r="AM39" s="328" t="s">
        <v>7276</v>
      </c>
      <c r="AN39" s="335"/>
    </row>
    <row r="40" spans="1:40" ht="30.75" customHeight="1" x14ac:dyDescent="0.35">
      <c r="A40" s="378">
        <v>36</v>
      </c>
      <c r="B40" s="333" t="s">
        <v>5717</v>
      </c>
      <c r="C40" s="332" t="s">
        <v>3754</v>
      </c>
      <c r="D40" s="371" t="s">
        <v>3773</v>
      </c>
      <c r="E40" s="325">
        <v>4</v>
      </c>
      <c r="F40" s="371"/>
      <c r="G40" s="325"/>
      <c r="H40" s="371"/>
      <c r="I40" s="325">
        <v>5</v>
      </c>
      <c r="J40" s="325"/>
      <c r="K40" s="325">
        <v>5</v>
      </c>
      <c r="L40" s="372">
        <v>1</v>
      </c>
      <c r="M40" s="373" t="s">
        <v>5499</v>
      </c>
      <c r="N40" s="398">
        <v>90</v>
      </c>
      <c r="O40" s="398">
        <v>210</v>
      </c>
      <c r="P40" s="398">
        <v>300</v>
      </c>
      <c r="Q40" s="398"/>
      <c r="R40" s="398"/>
      <c r="S40" s="398"/>
      <c r="T40" s="398"/>
      <c r="U40" s="381"/>
      <c r="V40" s="381" t="s">
        <v>2166</v>
      </c>
      <c r="W40" s="381" t="s">
        <v>2166</v>
      </c>
      <c r="X40" s="381">
        <v>1</v>
      </c>
      <c r="Y40" s="326" t="s">
        <v>2166</v>
      </c>
      <c r="Z40" s="328" t="s">
        <v>2166</v>
      </c>
      <c r="AA40" s="373"/>
      <c r="AB40" s="326"/>
      <c r="AC40" s="326" t="s">
        <v>2166</v>
      </c>
      <c r="AD40" s="368"/>
      <c r="AE40" s="400" t="s">
        <v>6322</v>
      </c>
      <c r="AF40" s="326"/>
      <c r="AG40" s="368"/>
      <c r="AH40" s="368"/>
      <c r="AI40" s="373"/>
      <c r="AJ40" s="326"/>
      <c r="AK40" s="328" t="s">
        <v>7279</v>
      </c>
      <c r="AL40" s="328" t="s">
        <v>7276</v>
      </c>
      <c r="AM40" s="328"/>
      <c r="AN40" s="335"/>
    </row>
    <row r="41" spans="1:40" ht="30.75" customHeight="1" x14ac:dyDescent="0.35">
      <c r="A41" s="378">
        <v>37</v>
      </c>
      <c r="B41" s="333" t="s">
        <v>5717</v>
      </c>
      <c r="C41" s="332" t="s">
        <v>3742</v>
      </c>
      <c r="D41" s="371" t="s">
        <v>3758</v>
      </c>
      <c r="E41" s="325">
        <v>4</v>
      </c>
      <c r="F41" s="371"/>
      <c r="G41" s="325"/>
      <c r="H41" s="371"/>
      <c r="I41" s="325">
        <v>5</v>
      </c>
      <c r="J41" s="325"/>
      <c r="K41" s="325">
        <v>5</v>
      </c>
      <c r="L41" s="372">
        <v>1</v>
      </c>
      <c r="M41" s="373" t="s">
        <v>5431</v>
      </c>
      <c r="N41" s="398">
        <v>90</v>
      </c>
      <c r="O41" s="398">
        <v>210</v>
      </c>
      <c r="P41" s="398">
        <v>300</v>
      </c>
      <c r="Q41" s="398"/>
      <c r="R41" s="398"/>
      <c r="S41" s="398"/>
      <c r="T41" s="398"/>
      <c r="U41" s="381"/>
      <c r="V41" s="381" t="s">
        <v>2166</v>
      </c>
      <c r="W41" s="381" t="s">
        <v>2166</v>
      </c>
      <c r="X41" s="381">
        <v>1</v>
      </c>
      <c r="Y41" s="326" t="s">
        <v>2166</v>
      </c>
      <c r="Z41" s="328" t="s">
        <v>2166</v>
      </c>
      <c r="AA41" s="373"/>
      <c r="AB41" s="326"/>
      <c r="AC41" s="326" t="s">
        <v>2166</v>
      </c>
      <c r="AD41" s="368"/>
      <c r="AE41" s="400" t="s">
        <v>6323</v>
      </c>
      <c r="AF41" s="326"/>
      <c r="AG41" s="368"/>
      <c r="AH41" s="368"/>
      <c r="AI41" s="373"/>
      <c r="AJ41" s="326"/>
      <c r="AK41" s="328" t="s">
        <v>7279</v>
      </c>
      <c r="AL41" s="328"/>
      <c r="AM41" s="328"/>
      <c r="AN41" s="335"/>
    </row>
    <row r="42" spans="1:40" ht="30.75" customHeight="1" x14ac:dyDescent="0.35">
      <c r="A42" s="378">
        <v>38</v>
      </c>
      <c r="B42" s="333" t="s">
        <v>94</v>
      </c>
      <c r="C42" s="332" t="s">
        <v>1028</v>
      </c>
      <c r="D42" s="371" t="s">
        <v>109</v>
      </c>
      <c r="E42" s="325">
        <v>4</v>
      </c>
      <c r="F42" s="371"/>
      <c r="G42" s="325"/>
      <c r="H42" s="371"/>
      <c r="I42" s="325">
        <v>4</v>
      </c>
      <c r="J42" s="325"/>
      <c r="K42" s="325">
        <v>4</v>
      </c>
      <c r="L42" s="372">
        <v>1</v>
      </c>
      <c r="M42" s="373" t="s">
        <v>5431</v>
      </c>
      <c r="N42" s="398">
        <v>175</v>
      </c>
      <c r="O42" s="398">
        <v>275</v>
      </c>
      <c r="P42" s="398">
        <v>450</v>
      </c>
      <c r="Q42" s="398"/>
      <c r="R42" s="398"/>
      <c r="S42" s="398"/>
      <c r="T42" s="398"/>
      <c r="U42" s="381"/>
      <c r="V42" s="381" t="s">
        <v>2166</v>
      </c>
      <c r="W42" s="381" t="s">
        <v>2166</v>
      </c>
      <c r="X42" s="381">
        <v>1</v>
      </c>
      <c r="Y42" s="326" t="s">
        <v>2166</v>
      </c>
      <c r="Z42" s="328" t="s">
        <v>2166</v>
      </c>
      <c r="AA42" s="373"/>
      <c r="AB42" s="326" t="s">
        <v>6115</v>
      </c>
      <c r="AC42" s="326" t="s">
        <v>2166</v>
      </c>
      <c r="AD42" s="368"/>
      <c r="AE42" s="400" t="s">
        <v>6321</v>
      </c>
      <c r="AF42" s="326"/>
      <c r="AG42" s="368"/>
      <c r="AH42" s="368"/>
      <c r="AI42" s="373"/>
      <c r="AJ42" s="326" t="s">
        <v>7276</v>
      </c>
      <c r="AK42" s="328"/>
      <c r="AL42" s="328"/>
      <c r="AM42" s="328"/>
      <c r="AN42" s="335"/>
    </row>
    <row r="43" spans="1:40" ht="30.75" customHeight="1" x14ac:dyDescent="0.35">
      <c r="A43" s="378">
        <v>39</v>
      </c>
      <c r="B43" s="333" t="s">
        <v>94</v>
      </c>
      <c r="C43" s="332" t="s">
        <v>1024</v>
      </c>
      <c r="D43" s="371" t="s">
        <v>118</v>
      </c>
      <c r="E43" s="325">
        <v>3</v>
      </c>
      <c r="F43" s="371"/>
      <c r="G43" s="325"/>
      <c r="H43" s="371"/>
      <c r="I43" s="325">
        <v>4</v>
      </c>
      <c r="J43" s="325"/>
      <c r="K43" s="325">
        <v>4</v>
      </c>
      <c r="L43" s="372">
        <v>1</v>
      </c>
      <c r="M43" s="373" t="s">
        <v>5523</v>
      </c>
      <c r="N43" s="398">
        <v>190</v>
      </c>
      <c r="O43" s="398">
        <v>256</v>
      </c>
      <c r="P43" s="398">
        <v>446</v>
      </c>
      <c r="Q43" s="398"/>
      <c r="R43" s="398"/>
      <c r="S43" s="398"/>
      <c r="T43" s="398"/>
      <c r="U43" s="381"/>
      <c r="V43" s="381" t="s">
        <v>2166</v>
      </c>
      <c r="W43" s="381" t="s">
        <v>2166</v>
      </c>
      <c r="X43" s="381">
        <v>1</v>
      </c>
      <c r="Y43" s="326"/>
      <c r="Z43" s="328"/>
      <c r="AA43" s="373" t="s">
        <v>6111</v>
      </c>
      <c r="AB43" s="326"/>
      <c r="AC43" s="326" t="s">
        <v>2166</v>
      </c>
      <c r="AD43" s="368"/>
      <c r="AE43" s="400" t="s">
        <v>6321</v>
      </c>
      <c r="AF43" s="326"/>
      <c r="AG43" s="368"/>
      <c r="AH43" s="368"/>
      <c r="AI43" s="373"/>
      <c r="AJ43" s="326" t="s">
        <v>7276</v>
      </c>
      <c r="AK43" s="328"/>
      <c r="AL43" s="328"/>
      <c r="AM43" s="328"/>
      <c r="AN43" s="335"/>
    </row>
    <row r="44" spans="1:40" ht="30.75" customHeight="1" x14ac:dyDescent="0.35">
      <c r="A44" s="378">
        <v>40</v>
      </c>
      <c r="B44" s="333" t="s">
        <v>94</v>
      </c>
      <c r="C44" s="332" t="s">
        <v>136</v>
      </c>
      <c r="D44" s="371" t="s">
        <v>133</v>
      </c>
      <c r="E44" s="325">
        <v>4</v>
      </c>
      <c r="F44" s="371"/>
      <c r="G44" s="325"/>
      <c r="H44" s="371"/>
      <c r="I44" s="325">
        <v>5</v>
      </c>
      <c r="J44" s="325"/>
      <c r="K44" s="325">
        <v>5</v>
      </c>
      <c r="L44" s="372">
        <v>1</v>
      </c>
      <c r="M44" s="373" t="s">
        <v>5518</v>
      </c>
      <c r="N44" s="398">
        <v>160</v>
      </c>
      <c r="O44" s="398">
        <v>240</v>
      </c>
      <c r="P44" s="398">
        <v>400</v>
      </c>
      <c r="Q44" s="398"/>
      <c r="R44" s="398"/>
      <c r="S44" s="398"/>
      <c r="T44" s="398"/>
      <c r="U44" s="381"/>
      <c r="V44" s="381" t="s">
        <v>2166</v>
      </c>
      <c r="W44" s="381" t="s">
        <v>2166</v>
      </c>
      <c r="X44" s="381">
        <v>1</v>
      </c>
      <c r="Y44" s="326" t="s">
        <v>2166</v>
      </c>
      <c r="Z44" s="328" t="s">
        <v>2166</v>
      </c>
      <c r="AA44" s="373"/>
      <c r="AB44" s="326" t="s">
        <v>6120</v>
      </c>
      <c r="AC44" s="326" t="s">
        <v>2166</v>
      </c>
      <c r="AD44" s="368"/>
      <c r="AE44" s="400" t="s">
        <v>6325</v>
      </c>
      <c r="AF44" s="326"/>
      <c r="AG44" s="368"/>
      <c r="AH44" s="368"/>
      <c r="AI44" s="373"/>
      <c r="AJ44" s="326" t="s">
        <v>7276</v>
      </c>
      <c r="AK44" s="328"/>
      <c r="AL44" s="328"/>
      <c r="AM44" s="328"/>
      <c r="AN44" s="335"/>
    </row>
    <row r="45" spans="1:40" ht="30.75" customHeight="1" x14ac:dyDescent="0.35">
      <c r="A45" s="378">
        <v>41</v>
      </c>
      <c r="B45" s="333" t="s">
        <v>94</v>
      </c>
      <c r="C45" s="332" t="s">
        <v>1952</v>
      </c>
      <c r="D45" s="371" t="s">
        <v>1640</v>
      </c>
      <c r="E45" s="325">
        <v>4</v>
      </c>
      <c r="F45" s="371"/>
      <c r="G45" s="325"/>
      <c r="H45" s="371"/>
      <c r="I45" s="325">
        <v>3</v>
      </c>
      <c r="J45" s="325"/>
      <c r="K45" s="325">
        <v>3</v>
      </c>
      <c r="L45" s="372">
        <v>1</v>
      </c>
      <c r="M45" s="373" t="s">
        <v>5523</v>
      </c>
      <c r="N45" s="398">
        <v>90</v>
      </c>
      <c r="O45" s="398">
        <v>210</v>
      </c>
      <c r="P45" s="398">
        <v>300</v>
      </c>
      <c r="Q45" s="398"/>
      <c r="R45" s="398"/>
      <c r="S45" s="398"/>
      <c r="T45" s="398"/>
      <c r="U45" s="381"/>
      <c r="V45" s="381" t="s">
        <v>2166</v>
      </c>
      <c r="W45" s="381" t="s">
        <v>2166</v>
      </c>
      <c r="X45" s="381">
        <v>1</v>
      </c>
      <c r="Y45" s="326" t="s">
        <v>2166</v>
      </c>
      <c r="Z45" s="328" t="s">
        <v>2166</v>
      </c>
      <c r="AA45" s="373"/>
      <c r="AB45" s="326"/>
      <c r="AC45" s="326" t="s">
        <v>2166</v>
      </c>
      <c r="AD45" s="368"/>
      <c r="AE45" s="400" t="s">
        <v>6321</v>
      </c>
      <c r="AF45" s="326"/>
      <c r="AG45" s="368"/>
      <c r="AH45" s="368"/>
      <c r="AI45" s="373"/>
      <c r="AJ45" s="326" t="s">
        <v>7276</v>
      </c>
      <c r="AK45" s="328"/>
      <c r="AL45" s="328"/>
      <c r="AM45" s="328"/>
      <c r="AN45" s="335"/>
    </row>
    <row r="46" spans="1:40" ht="30.75" customHeight="1" x14ac:dyDescent="0.35">
      <c r="A46" s="378">
        <v>42</v>
      </c>
      <c r="B46" s="333" t="s">
        <v>94</v>
      </c>
      <c r="C46" s="332" t="s">
        <v>211</v>
      </c>
      <c r="D46" s="371" t="s">
        <v>4490</v>
      </c>
      <c r="E46" s="325">
        <v>4</v>
      </c>
      <c r="F46" s="371"/>
      <c r="G46" s="325"/>
      <c r="H46" s="371"/>
      <c r="I46" s="325">
        <v>6</v>
      </c>
      <c r="J46" s="325"/>
      <c r="K46" s="325">
        <v>6</v>
      </c>
      <c r="L46" s="372">
        <v>1</v>
      </c>
      <c r="M46" s="373" t="s">
        <v>4975</v>
      </c>
      <c r="N46" s="381">
        <v>250</v>
      </c>
      <c r="O46" s="381">
        <v>150</v>
      </c>
      <c r="P46" s="381">
        <v>400</v>
      </c>
      <c r="Q46" s="381"/>
      <c r="R46" s="381"/>
      <c r="S46" s="381"/>
      <c r="T46" s="381"/>
      <c r="U46" s="381"/>
      <c r="V46" s="381" t="s">
        <v>2166</v>
      </c>
      <c r="W46" s="381" t="s">
        <v>2166</v>
      </c>
      <c r="X46" s="381">
        <v>2</v>
      </c>
      <c r="Y46" s="326"/>
      <c r="Z46" s="328"/>
      <c r="AA46" s="373" t="s">
        <v>6111</v>
      </c>
      <c r="AB46" s="326"/>
      <c r="AC46" s="326" t="s">
        <v>2166</v>
      </c>
      <c r="AD46" s="368"/>
      <c r="AE46" s="400" t="s">
        <v>6321</v>
      </c>
      <c r="AF46" s="326"/>
      <c r="AG46" s="368"/>
      <c r="AH46" s="368"/>
      <c r="AI46" s="373"/>
      <c r="AJ46" s="326" t="s">
        <v>7276</v>
      </c>
      <c r="AK46" s="328"/>
      <c r="AL46" s="328"/>
      <c r="AM46" s="328"/>
      <c r="AN46" s="335"/>
    </row>
    <row r="47" spans="1:40" ht="30.75" customHeight="1" x14ac:dyDescent="0.35">
      <c r="A47" s="378">
        <v>43</v>
      </c>
      <c r="B47" s="333" t="s">
        <v>94</v>
      </c>
      <c r="C47" s="332" t="s">
        <v>214</v>
      </c>
      <c r="D47" s="371" t="s">
        <v>1797</v>
      </c>
      <c r="E47" s="325">
        <v>4</v>
      </c>
      <c r="F47" s="371"/>
      <c r="G47" s="325"/>
      <c r="H47" s="371"/>
      <c r="I47" s="325">
        <v>4</v>
      </c>
      <c r="J47" s="325"/>
      <c r="K47" s="325">
        <v>4</v>
      </c>
      <c r="L47" s="372">
        <v>1</v>
      </c>
      <c r="M47" s="373" t="s">
        <v>4974</v>
      </c>
      <c r="N47" s="381"/>
      <c r="O47" s="381"/>
      <c r="P47" s="381">
        <v>250</v>
      </c>
      <c r="Q47" s="381"/>
      <c r="R47" s="381"/>
      <c r="S47" s="381"/>
      <c r="T47" s="381"/>
      <c r="U47" s="381"/>
      <c r="V47" s="381"/>
      <c r="W47" s="381" t="s">
        <v>2166</v>
      </c>
      <c r="X47" s="381">
        <v>2</v>
      </c>
      <c r="Y47" s="326"/>
      <c r="Z47" s="328"/>
      <c r="AA47" s="373" t="s">
        <v>6111</v>
      </c>
      <c r="AB47" s="326"/>
      <c r="AC47" s="326" t="s">
        <v>2166</v>
      </c>
      <c r="AD47" s="368"/>
      <c r="AE47" s="400" t="s">
        <v>6321</v>
      </c>
      <c r="AF47" s="326"/>
      <c r="AG47" s="368"/>
      <c r="AH47" s="368"/>
      <c r="AI47" s="373"/>
      <c r="AJ47" s="326"/>
      <c r="AK47" s="328" t="s">
        <v>7278</v>
      </c>
      <c r="AL47" s="328"/>
      <c r="AM47" s="328"/>
      <c r="AN47" s="335"/>
    </row>
    <row r="48" spans="1:40" ht="30.75" customHeight="1" x14ac:dyDescent="0.35">
      <c r="A48" s="378">
        <v>44</v>
      </c>
      <c r="B48" s="333" t="s">
        <v>94</v>
      </c>
      <c r="C48" s="332" t="s">
        <v>6220</v>
      </c>
      <c r="D48" s="371" t="s">
        <v>226</v>
      </c>
      <c r="E48" s="325">
        <v>3</v>
      </c>
      <c r="F48" s="371"/>
      <c r="G48" s="325"/>
      <c r="H48" s="371"/>
      <c r="I48" s="325">
        <v>4</v>
      </c>
      <c r="J48" s="325"/>
      <c r="K48" s="325">
        <v>4</v>
      </c>
      <c r="L48" s="372">
        <v>1</v>
      </c>
      <c r="M48" s="373" t="s">
        <v>5354</v>
      </c>
      <c r="N48" s="381">
        <v>80</v>
      </c>
      <c r="O48" s="381">
        <v>120</v>
      </c>
      <c r="P48" s="381">
        <v>200</v>
      </c>
      <c r="Q48" s="381"/>
      <c r="R48" s="381"/>
      <c r="S48" s="381"/>
      <c r="T48" s="381"/>
      <c r="U48" s="381"/>
      <c r="V48" s="381" t="s">
        <v>2166</v>
      </c>
      <c r="W48" s="381" t="s">
        <v>2166</v>
      </c>
      <c r="X48" s="381">
        <v>2</v>
      </c>
      <c r="Y48" s="326"/>
      <c r="Z48" s="328"/>
      <c r="AA48" s="373" t="s">
        <v>6111</v>
      </c>
      <c r="AB48" s="326"/>
      <c r="AC48" s="326" t="s">
        <v>2165</v>
      </c>
      <c r="AD48" s="368"/>
      <c r="AE48" s="400" t="s">
        <v>6321</v>
      </c>
      <c r="AF48" s="326"/>
      <c r="AG48" s="368"/>
      <c r="AH48" s="368"/>
      <c r="AI48" s="373"/>
      <c r="AJ48" s="326"/>
      <c r="AK48" s="328" t="s">
        <v>7277</v>
      </c>
      <c r="AL48" s="328"/>
      <c r="AM48" s="328"/>
      <c r="AN48" s="335"/>
    </row>
    <row r="49" spans="1:41" ht="30.75" customHeight="1" x14ac:dyDescent="0.35">
      <c r="A49" s="378">
        <v>45</v>
      </c>
      <c r="B49" s="333" t="s">
        <v>94</v>
      </c>
      <c r="C49" s="332" t="s">
        <v>232</v>
      </c>
      <c r="D49" s="371" t="s">
        <v>233</v>
      </c>
      <c r="E49" s="325">
        <v>4</v>
      </c>
      <c r="F49" s="371"/>
      <c r="G49" s="325"/>
      <c r="H49" s="371"/>
      <c r="I49" s="325">
        <v>5</v>
      </c>
      <c r="J49" s="325"/>
      <c r="K49" s="325">
        <v>5</v>
      </c>
      <c r="L49" s="372">
        <v>1</v>
      </c>
      <c r="M49" s="373" t="s">
        <v>5431</v>
      </c>
      <c r="N49" s="381">
        <v>100</v>
      </c>
      <c r="O49" s="381">
        <v>120</v>
      </c>
      <c r="P49" s="381">
        <v>220</v>
      </c>
      <c r="Q49" s="381"/>
      <c r="R49" s="381"/>
      <c r="S49" s="381"/>
      <c r="T49" s="381"/>
      <c r="U49" s="381"/>
      <c r="V49" s="381" t="s">
        <v>2166</v>
      </c>
      <c r="W49" s="381" t="s">
        <v>2166</v>
      </c>
      <c r="X49" s="381">
        <v>1</v>
      </c>
      <c r="Y49" s="326"/>
      <c r="Z49" s="328"/>
      <c r="AA49" s="373" t="s">
        <v>6111</v>
      </c>
      <c r="AB49" s="326"/>
      <c r="AC49" s="326" t="s">
        <v>2165</v>
      </c>
      <c r="AD49" s="368"/>
      <c r="AE49" s="400" t="s">
        <v>6321</v>
      </c>
      <c r="AF49" s="326"/>
      <c r="AG49" s="368"/>
      <c r="AH49" s="368"/>
      <c r="AI49" s="373"/>
      <c r="AJ49" s="326"/>
      <c r="AK49" s="328"/>
      <c r="AL49" s="328"/>
      <c r="AM49" s="328"/>
      <c r="AN49" s="335"/>
    </row>
    <row r="50" spans="1:41" ht="30.75" customHeight="1" x14ac:dyDescent="0.35">
      <c r="A50" s="378">
        <v>46</v>
      </c>
      <c r="B50" s="333" t="s">
        <v>94</v>
      </c>
      <c r="C50" s="332" t="s">
        <v>234</v>
      </c>
      <c r="D50" s="371" t="s">
        <v>4499</v>
      </c>
      <c r="E50" s="325">
        <v>4</v>
      </c>
      <c r="F50" s="371"/>
      <c r="G50" s="325"/>
      <c r="H50" s="371"/>
      <c r="I50" s="325">
        <v>5</v>
      </c>
      <c r="J50" s="325"/>
      <c r="K50" s="325">
        <v>5</v>
      </c>
      <c r="L50" s="372">
        <v>1</v>
      </c>
      <c r="M50" s="373" t="s">
        <v>5354</v>
      </c>
      <c r="N50" s="381">
        <v>100</v>
      </c>
      <c r="O50" s="381">
        <v>120</v>
      </c>
      <c r="P50" s="381">
        <v>220</v>
      </c>
      <c r="Q50" s="381"/>
      <c r="R50" s="381"/>
      <c r="S50" s="381"/>
      <c r="T50" s="381"/>
      <c r="U50" s="381"/>
      <c r="V50" s="381" t="s">
        <v>2166</v>
      </c>
      <c r="W50" s="381" t="s">
        <v>2166</v>
      </c>
      <c r="X50" s="381">
        <v>2</v>
      </c>
      <c r="Y50" s="326"/>
      <c r="Z50" s="328"/>
      <c r="AA50" s="373" t="s">
        <v>6111</v>
      </c>
      <c r="AB50" s="326"/>
      <c r="AC50" s="326" t="s">
        <v>2165</v>
      </c>
      <c r="AD50" s="368"/>
      <c r="AE50" s="400" t="s">
        <v>6321</v>
      </c>
      <c r="AF50" s="326"/>
      <c r="AG50" s="368"/>
      <c r="AH50" s="368"/>
      <c r="AI50" s="373"/>
      <c r="AJ50" s="326"/>
      <c r="AK50" s="328" t="s">
        <v>7278</v>
      </c>
      <c r="AL50" s="328"/>
      <c r="AM50" s="328"/>
      <c r="AN50" s="335"/>
    </row>
    <row r="51" spans="1:41" ht="30.75" customHeight="1" x14ac:dyDescent="0.35">
      <c r="A51" s="378">
        <v>47</v>
      </c>
      <c r="B51" s="374" t="s">
        <v>1506</v>
      </c>
      <c r="C51" s="332" t="s">
        <v>2644</v>
      </c>
      <c r="D51" s="371" t="s">
        <v>2653</v>
      </c>
      <c r="E51" s="325">
        <v>3</v>
      </c>
      <c r="F51" s="371"/>
      <c r="G51" s="325"/>
      <c r="H51" s="371"/>
      <c r="I51" s="325">
        <v>4</v>
      </c>
      <c r="J51" s="325"/>
      <c r="K51" s="325">
        <v>4</v>
      </c>
      <c r="L51" s="372">
        <v>1</v>
      </c>
      <c r="M51" s="373" t="s">
        <v>5431</v>
      </c>
      <c r="N51" s="398">
        <v>50</v>
      </c>
      <c r="O51" s="398">
        <v>250</v>
      </c>
      <c r="P51" s="398">
        <v>300</v>
      </c>
      <c r="Q51" s="398"/>
      <c r="R51" s="398"/>
      <c r="S51" s="398"/>
      <c r="T51" s="398"/>
      <c r="U51" s="381"/>
      <c r="V51" s="381" t="s">
        <v>2166</v>
      </c>
      <c r="W51" s="381" t="s">
        <v>2166</v>
      </c>
      <c r="X51" s="381">
        <v>2</v>
      </c>
      <c r="Y51" s="326" t="s">
        <v>2166</v>
      </c>
      <c r="Z51" s="328" t="s">
        <v>2166</v>
      </c>
      <c r="AA51" s="373"/>
      <c r="AB51" s="326" t="s">
        <v>6161</v>
      </c>
      <c r="AC51" s="326" t="s">
        <v>2166</v>
      </c>
      <c r="AD51" s="368">
        <v>42844</v>
      </c>
      <c r="AE51" s="400" t="s">
        <v>6618</v>
      </c>
      <c r="AF51" s="326" t="s">
        <v>5888</v>
      </c>
      <c r="AG51" s="368">
        <v>43117</v>
      </c>
      <c r="AH51" s="368">
        <v>43190</v>
      </c>
      <c r="AI51" s="373" t="s">
        <v>6865</v>
      </c>
      <c r="AJ51" s="326"/>
      <c r="AK51" s="328"/>
      <c r="AL51" s="328"/>
      <c r="AM51" s="328"/>
      <c r="AN51" s="335"/>
    </row>
    <row r="52" spans="1:41" ht="30.75" customHeight="1" x14ac:dyDescent="0.35">
      <c r="A52" s="378">
        <v>48</v>
      </c>
      <c r="B52" s="374" t="s">
        <v>1506</v>
      </c>
      <c r="C52" s="332" t="s">
        <v>332</v>
      </c>
      <c r="D52" s="371" t="s">
        <v>4503</v>
      </c>
      <c r="E52" s="325">
        <v>3</v>
      </c>
      <c r="F52" s="371"/>
      <c r="G52" s="325"/>
      <c r="H52" s="371"/>
      <c r="I52" s="325">
        <v>5</v>
      </c>
      <c r="J52" s="325"/>
      <c r="K52" s="325">
        <v>5</v>
      </c>
      <c r="L52" s="372">
        <v>1</v>
      </c>
      <c r="M52" s="373" t="s">
        <v>5499</v>
      </c>
      <c r="N52" s="398">
        <v>30</v>
      </c>
      <c r="O52" s="398">
        <v>220</v>
      </c>
      <c r="P52" s="398">
        <v>250</v>
      </c>
      <c r="Q52" s="398"/>
      <c r="R52" s="398"/>
      <c r="S52" s="398"/>
      <c r="T52" s="398"/>
      <c r="U52" s="381"/>
      <c r="V52" s="381" t="s">
        <v>2166</v>
      </c>
      <c r="W52" s="381" t="s">
        <v>2166</v>
      </c>
      <c r="X52" s="381">
        <v>2</v>
      </c>
      <c r="Y52" s="326" t="s">
        <v>2166</v>
      </c>
      <c r="Z52" s="328" t="s">
        <v>2166</v>
      </c>
      <c r="AA52" s="373"/>
      <c r="AB52" s="326"/>
      <c r="AC52" s="326" t="s">
        <v>2166</v>
      </c>
      <c r="AD52" s="368">
        <v>42844</v>
      </c>
      <c r="AE52" s="400" t="s">
        <v>6618</v>
      </c>
      <c r="AF52" s="326" t="s">
        <v>5888</v>
      </c>
      <c r="AG52" s="368">
        <v>43117</v>
      </c>
      <c r="AH52" s="368">
        <v>43190</v>
      </c>
      <c r="AI52" s="373" t="s">
        <v>6865</v>
      </c>
      <c r="AJ52" s="326"/>
      <c r="AK52" s="328"/>
      <c r="AL52" s="415" t="s">
        <v>7276</v>
      </c>
      <c r="AM52" s="415" t="s">
        <v>7276</v>
      </c>
      <c r="AN52" s="335"/>
      <c r="AO52" s="337" t="s">
        <v>7286</v>
      </c>
    </row>
    <row r="53" spans="1:41" ht="30.75" customHeight="1" x14ac:dyDescent="0.35">
      <c r="A53" s="378">
        <v>49</v>
      </c>
      <c r="B53" s="374" t="s">
        <v>1506</v>
      </c>
      <c r="C53" s="332" t="s">
        <v>2646</v>
      </c>
      <c r="D53" s="371" t="s">
        <v>4502</v>
      </c>
      <c r="E53" s="325">
        <v>3</v>
      </c>
      <c r="F53" s="371"/>
      <c r="G53" s="325"/>
      <c r="H53" s="371"/>
      <c r="I53" s="325">
        <v>5</v>
      </c>
      <c r="J53" s="325"/>
      <c r="K53" s="325">
        <v>5</v>
      </c>
      <c r="L53" s="372">
        <v>1</v>
      </c>
      <c r="M53" s="373" t="s">
        <v>5523</v>
      </c>
      <c r="N53" s="398">
        <v>30</v>
      </c>
      <c r="O53" s="398">
        <v>170</v>
      </c>
      <c r="P53" s="398">
        <v>200</v>
      </c>
      <c r="Q53" s="398"/>
      <c r="R53" s="398"/>
      <c r="S53" s="398"/>
      <c r="T53" s="398"/>
      <c r="U53" s="381"/>
      <c r="V53" s="381" t="s">
        <v>2166</v>
      </c>
      <c r="W53" s="381" t="s">
        <v>2166</v>
      </c>
      <c r="X53" s="381">
        <v>2</v>
      </c>
      <c r="Y53" s="326" t="s">
        <v>2166</v>
      </c>
      <c r="Z53" s="328" t="s">
        <v>2166</v>
      </c>
      <c r="AA53" s="373"/>
      <c r="AB53" s="326" t="s">
        <v>6128</v>
      </c>
      <c r="AC53" s="326" t="s">
        <v>2166</v>
      </c>
      <c r="AD53" s="368">
        <v>42844</v>
      </c>
      <c r="AE53" s="400" t="s">
        <v>6618</v>
      </c>
      <c r="AF53" s="326" t="s">
        <v>5888</v>
      </c>
      <c r="AG53" s="368">
        <v>43117</v>
      </c>
      <c r="AH53" s="368">
        <v>43190</v>
      </c>
      <c r="AI53" s="373" t="s">
        <v>6865</v>
      </c>
      <c r="AJ53" s="326"/>
      <c r="AK53" s="328"/>
      <c r="AL53" s="328"/>
      <c r="AM53" s="415" t="s">
        <v>7276</v>
      </c>
      <c r="AN53" s="335"/>
      <c r="AO53" s="337" t="s">
        <v>7286</v>
      </c>
    </row>
    <row r="54" spans="1:41" ht="30.75" customHeight="1" x14ac:dyDescent="0.35">
      <c r="A54" s="378">
        <v>50</v>
      </c>
      <c r="B54" s="374" t="s">
        <v>1506</v>
      </c>
      <c r="C54" s="332" t="s">
        <v>336</v>
      </c>
      <c r="D54" s="371" t="s">
        <v>337</v>
      </c>
      <c r="E54" s="325">
        <v>3</v>
      </c>
      <c r="F54" s="371"/>
      <c r="G54" s="325"/>
      <c r="H54" s="371"/>
      <c r="I54" s="325">
        <v>7</v>
      </c>
      <c r="J54" s="325"/>
      <c r="K54" s="325">
        <v>7</v>
      </c>
      <c r="L54" s="372">
        <v>1</v>
      </c>
      <c r="M54" s="373" t="s">
        <v>5526</v>
      </c>
      <c r="N54" s="398">
        <v>50</v>
      </c>
      <c r="O54" s="398">
        <v>250</v>
      </c>
      <c r="P54" s="398">
        <v>300</v>
      </c>
      <c r="Q54" s="398"/>
      <c r="R54" s="398"/>
      <c r="S54" s="398"/>
      <c r="T54" s="398"/>
      <c r="U54" s="381"/>
      <c r="V54" s="381" t="s">
        <v>2166</v>
      </c>
      <c r="W54" s="381" t="s">
        <v>2166</v>
      </c>
      <c r="X54" s="381">
        <v>2</v>
      </c>
      <c r="Y54" s="326" t="s">
        <v>2166</v>
      </c>
      <c r="Z54" s="328" t="s">
        <v>2166</v>
      </c>
      <c r="AA54" s="373"/>
      <c r="AB54" s="326" t="s">
        <v>6126</v>
      </c>
      <c r="AC54" s="326" t="s">
        <v>2166</v>
      </c>
      <c r="AD54" s="368">
        <v>42844</v>
      </c>
      <c r="AE54" s="400" t="s">
        <v>6982</v>
      </c>
      <c r="AF54" s="326" t="s">
        <v>5888</v>
      </c>
      <c r="AG54" s="368">
        <v>43117</v>
      </c>
      <c r="AH54" s="368">
        <v>43190</v>
      </c>
      <c r="AI54" s="373" t="s">
        <v>6865</v>
      </c>
      <c r="AJ54" s="326"/>
      <c r="AK54" s="328"/>
      <c r="AL54" s="415" t="s">
        <v>7276</v>
      </c>
      <c r="AM54" s="415" t="s">
        <v>7276</v>
      </c>
      <c r="AN54" s="335"/>
      <c r="AO54" s="337" t="s">
        <v>7286</v>
      </c>
    </row>
    <row r="55" spans="1:41" ht="30.75" customHeight="1" x14ac:dyDescent="0.35">
      <c r="A55" s="378">
        <v>51</v>
      </c>
      <c r="B55" s="374" t="s">
        <v>1506</v>
      </c>
      <c r="C55" s="332" t="s">
        <v>2647</v>
      </c>
      <c r="D55" s="371" t="s">
        <v>2656</v>
      </c>
      <c r="E55" s="325">
        <v>4</v>
      </c>
      <c r="F55" s="371"/>
      <c r="G55" s="325"/>
      <c r="H55" s="371"/>
      <c r="I55" s="325">
        <v>11</v>
      </c>
      <c r="J55" s="325"/>
      <c r="K55" s="325">
        <v>11</v>
      </c>
      <c r="L55" s="372">
        <v>1</v>
      </c>
      <c r="M55" s="373" t="s">
        <v>5523</v>
      </c>
      <c r="N55" s="398">
        <v>75</v>
      </c>
      <c r="O55" s="398">
        <v>275</v>
      </c>
      <c r="P55" s="398">
        <v>350</v>
      </c>
      <c r="Q55" s="398"/>
      <c r="R55" s="398"/>
      <c r="S55" s="398"/>
      <c r="T55" s="398"/>
      <c r="U55" s="381"/>
      <c r="V55" s="381" t="s">
        <v>2166</v>
      </c>
      <c r="W55" s="381" t="s">
        <v>2166</v>
      </c>
      <c r="X55" s="381">
        <v>2</v>
      </c>
      <c r="Y55" s="326" t="s">
        <v>2166</v>
      </c>
      <c r="Z55" s="328" t="s">
        <v>2166</v>
      </c>
      <c r="AA55" s="373"/>
      <c r="AB55" s="326" t="s">
        <v>6127</v>
      </c>
      <c r="AC55" s="326" t="s">
        <v>2166</v>
      </c>
      <c r="AD55" s="368">
        <v>42844</v>
      </c>
      <c r="AE55" s="400" t="s">
        <v>6618</v>
      </c>
      <c r="AF55" s="326" t="s">
        <v>5888</v>
      </c>
      <c r="AG55" s="368">
        <v>43117</v>
      </c>
      <c r="AH55" s="368">
        <v>43190</v>
      </c>
      <c r="AI55" s="373" t="s">
        <v>6865</v>
      </c>
      <c r="AJ55" s="326"/>
      <c r="AK55" s="415" t="s">
        <v>7279</v>
      </c>
      <c r="AL55" s="415" t="s">
        <v>7276</v>
      </c>
      <c r="AM55" s="415" t="s">
        <v>7276</v>
      </c>
      <c r="AN55" s="335"/>
      <c r="AO55" s="337" t="s">
        <v>7286</v>
      </c>
    </row>
    <row r="56" spans="1:41" ht="30.75" customHeight="1" x14ac:dyDescent="0.35">
      <c r="A56" s="378">
        <v>52</v>
      </c>
      <c r="B56" s="374" t="s">
        <v>1506</v>
      </c>
      <c r="C56" s="332" t="s">
        <v>2650</v>
      </c>
      <c r="D56" s="371" t="s">
        <v>335</v>
      </c>
      <c r="E56" s="325">
        <v>3</v>
      </c>
      <c r="F56" s="371"/>
      <c r="G56" s="325"/>
      <c r="H56" s="371"/>
      <c r="I56" s="325">
        <v>7</v>
      </c>
      <c r="J56" s="325"/>
      <c r="K56" s="325">
        <v>7</v>
      </c>
      <c r="L56" s="372">
        <v>1</v>
      </c>
      <c r="M56" s="373" t="s">
        <v>5527</v>
      </c>
      <c r="N56" s="398">
        <v>50</v>
      </c>
      <c r="O56" s="398">
        <v>200</v>
      </c>
      <c r="P56" s="398">
        <v>250</v>
      </c>
      <c r="Q56" s="398"/>
      <c r="R56" s="398"/>
      <c r="S56" s="398"/>
      <c r="T56" s="398"/>
      <c r="U56" s="381"/>
      <c r="V56" s="381" t="s">
        <v>2166</v>
      </c>
      <c r="W56" s="381" t="s">
        <v>2166</v>
      </c>
      <c r="X56" s="381">
        <v>2</v>
      </c>
      <c r="Y56" s="326" t="s">
        <v>2166</v>
      </c>
      <c r="Z56" s="328" t="s">
        <v>2166</v>
      </c>
      <c r="AA56" s="373"/>
      <c r="AB56" s="326" t="s">
        <v>6126</v>
      </c>
      <c r="AC56" s="326" t="s">
        <v>2166</v>
      </c>
      <c r="AD56" s="368">
        <v>42844</v>
      </c>
      <c r="AE56" s="400" t="s">
        <v>6618</v>
      </c>
      <c r="AF56" s="326" t="s">
        <v>5888</v>
      </c>
      <c r="AG56" s="368">
        <v>43117</v>
      </c>
      <c r="AH56" s="368">
        <v>43190</v>
      </c>
      <c r="AI56" s="373" t="s">
        <v>6865</v>
      </c>
      <c r="AJ56" s="326"/>
      <c r="AK56" s="328"/>
      <c r="AL56" s="415" t="s">
        <v>7276</v>
      </c>
      <c r="AM56" s="415" t="s">
        <v>7276</v>
      </c>
      <c r="AN56" s="335"/>
      <c r="AO56" s="337" t="s">
        <v>7286</v>
      </c>
    </row>
    <row r="57" spans="1:41" ht="30.75" customHeight="1" x14ac:dyDescent="0.35">
      <c r="A57" s="378">
        <v>53</v>
      </c>
      <c r="B57" s="374" t="s">
        <v>1506</v>
      </c>
      <c r="C57" s="332" t="s">
        <v>2651</v>
      </c>
      <c r="D57" s="371" t="s">
        <v>333</v>
      </c>
      <c r="E57" s="325">
        <v>4</v>
      </c>
      <c r="F57" s="371"/>
      <c r="G57" s="325"/>
      <c r="H57" s="371"/>
      <c r="I57" s="325">
        <v>7</v>
      </c>
      <c r="J57" s="325"/>
      <c r="K57" s="325">
        <v>7</v>
      </c>
      <c r="L57" s="372">
        <v>1</v>
      </c>
      <c r="M57" s="373" t="s">
        <v>5431</v>
      </c>
      <c r="N57" s="398">
        <v>50</v>
      </c>
      <c r="O57" s="398">
        <v>300</v>
      </c>
      <c r="P57" s="398">
        <v>350</v>
      </c>
      <c r="Q57" s="398"/>
      <c r="R57" s="398"/>
      <c r="S57" s="398"/>
      <c r="T57" s="398"/>
      <c r="U57" s="381"/>
      <c r="V57" s="381" t="s">
        <v>2166</v>
      </c>
      <c r="W57" s="381" t="s">
        <v>2166</v>
      </c>
      <c r="X57" s="381">
        <v>2</v>
      </c>
      <c r="Y57" s="326" t="s">
        <v>2166</v>
      </c>
      <c r="Z57" s="328" t="s">
        <v>2166</v>
      </c>
      <c r="AA57" s="373"/>
      <c r="AB57" s="326" t="s">
        <v>6127</v>
      </c>
      <c r="AC57" s="326" t="s">
        <v>2166</v>
      </c>
      <c r="AD57" s="368">
        <v>42844</v>
      </c>
      <c r="AE57" s="400" t="s">
        <v>6618</v>
      </c>
      <c r="AF57" s="326" t="s">
        <v>5888</v>
      </c>
      <c r="AG57" s="368">
        <v>43117</v>
      </c>
      <c r="AH57" s="368">
        <v>43190</v>
      </c>
      <c r="AI57" s="373" t="s">
        <v>6865</v>
      </c>
      <c r="AJ57" s="326"/>
      <c r="AK57" s="415" t="s">
        <v>7279</v>
      </c>
      <c r="AL57" s="415" t="s">
        <v>7276</v>
      </c>
      <c r="AM57" s="415" t="s">
        <v>7276</v>
      </c>
      <c r="AN57" s="335"/>
      <c r="AO57" s="337" t="s">
        <v>7286</v>
      </c>
    </row>
    <row r="58" spans="1:41" ht="30.75" customHeight="1" x14ac:dyDescent="0.35">
      <c r="A58" s="378">
        <v>54</v>
      </c>
      <c r="B58" s="374" t="s">
        <v>1506</v>
      </c>
      <c r="C58" s="332" t="s">
        <v>5689</v>
      </c>
      <c r="D58" s="371" t="s">
        <v>5690</v>
      </c>
      <c r="E58" s="325">
        <v>4</v>
      </c>
      <c r="F58" s="371"/>
      <c r="G58" s="325"/>
      <c r="H58" s="371"/>
      <c r="I58" s="325">
        <v>4</v>
      </c>
      <c r="J58" s="325"/>
      <c r="K58" s="325">
        <v>4</v>
      </c>
      <c r="L58" s="372">
        <v>1</v>
      </c>
      <c r="M58" s="373" t="s">
        <v>5705</v>
      </c>
      <c r="N58" s="381">
        <v>52</v>
      </c>
      <c r="O58" s="381">
        <v>174</v>
      </c>
      <c r="P58" s="381">
        <v>226</v>
      </c>
      <c r="Q58" s="381"/>
      <c r="R58" s="381"/>
      <c r="S58" s="381"/>
      <c r="T58" s="381"/>
      <c r="U58" s="381"/>
      <c r="V58" s="381" t="s">
        <v>2166</v>
      </c>
      <c r="W58" s="381" t="s">
        <v>2166</v>
      </c>
      <c r="X58" s="381">
        <v>2</v>
      </c>
      <c r="Y58" s="373" t="s">
        <v>6937</v>
      </c>
      <c r="Z58" s="328" t="s">
        <v>6937</v>
      </c>
      <c r="AA58" s="373"/>
      <c r="AB58" s="326"/>
      <c r="AC58" s="326" t="s">
        <v>2165</v>
      </c>
      <c r="AD58" s="368"/>
      <c r="AE58" s="400" t="s">
        <v>6318</v>
      </c>
      <c r="AF58" s="326"/>
      <c r="AG58" s="368"/>
      <c r="AH58" s="368"/>
      <c r="AI58" s="373"/>
      <c r="AJ58" s="326" t="s">
        <v>7276</v>
      </c>
      <c r="AK58" s="328"/>
      <c r="AL58" s="328"/>
      <c r="AM58" s="328"/>
      <c r="AN58" s="335"/>
    </row>
    <row r="59" spans="1:41" ht="30.75" customHeight="1" x14ac:dyDescent="0.35">
      <c r="A59" s="378">
        <v>55</v>
      </c>
      <c r="B59" s="374" t="s">
        <v>5718</v>
      </c>
      <c r="C59" s="332" t="s">
        <v>5993</v>
      </c>
      <c r="D59" s="371" t="s">
        <v>5994</v>
      </c>
      <c r="E59" s="325">
        <v>4</v>
      </c>
      <c r="F59" s="371"/>
      <c r="G59" s="325"/>
      <c r="H59" s="371"/>
      <c r="I59" s="325">
        <v>2</v>
      </c>
      <c r="J59" s="325"/>
      <c r="K59" s="325">
        <v>2</v>
      </c>
      <c r="L59" s="372">
        <v>1</v>
      </c>
      <c r="M59" s="388" t="s">
        <v>5995</v>
      </c>
      <c r="N59" s="398">
        <v>53</v>
      </c>
      <c r="O59" s="398">
        <v>47</v>
      </c>
      <c r="P59" s="398">
        <v>100</v>
      </c>
      <c r="Q59" s="398"/>
      <c r="R59" s="398"/>
      <c r="S59" s="398"/>
      <c r="T59" s="398"/>
      <c r="U59" s="381"/>
      <c r="V59" s="381" t="s">
        <v>2166</v>
      </c>
      <c r="W59" s="381" t="s">
        <v>2166</v>
      </c>
      <c r="X59" s="381">
        <v>3</v>
      </c>
      <c r="Y59" s="326"/>
      <c r="Z59" s="328" t="s">
        <v>6862</v>
      </c>
      <c r="AA59" s="373" t="s">
        <v>6863</v>
      </c>
      <c r="AB59" s="326"/>
      <c r="AC59" s="326" t="s">
        <v>2165</v>
      </c>
      <c r="AD59" s="368">
        <v>42908</v>
      </c>
      <c r="AE59" s="400" t="s">
        <v>6618</v>
      </c>
      <c r="AF59" s="326"/>
      <c r="AG59" s="368"/>
      <c r="AH59" s="368"/>
      <c r="AI59" s="373"/>
      <c r="AJ59" s="326" t="s">
        <v>7276</v>
      </c>
      <c r="AK59" s="328"/>
      <c r="AL59" s="328"/>
      <c r="AM59" s="328"/>
      <c r="AN59" s="335"/>
    </row>
    <row r="60" spans="1:41" ht="30.75" customHeight="1" x14ac:dyDescent="0.35">
      <c r="A60" s="378">
        <v>56</v>
      </c>
      <c r="B60" s="333" t="s">
        <v>353</v>
      </c>
      <c r="C60" s="332" t="s">
        <v>2431</v>
      </c>
      <c r="D60" s="371" t="s">
        <v>4543</v>
      </c>
      <c r="E60" s="325">
        <v>3</v>
      </c>
      <c r="F60" s="371"/>
      <c r="G60" s="325"/>
      <c r="H60" s="371"/>
      <c r="I60" s="325">
        <v>3</v>
      </c>
      <c r="J60" s="325"/>
      <c r="K60" s="325">
        <v>3</v>
      </c>
      <c r="L60" s="372">
        <v>1</v>
      </c>
      <c r="M60" s="373" t="s">
        <v>5431</v>
      </c>
      <c r="N60" s="367">
        <v>140</v>
      </c>
      <c r="O60" s="367">
        <v>260</v>
      </c>
      <c r="P60" s="367">
        <v>400</v>
      </c>
      <c r="Q60" s="398"/>
      <c r="R60" s="398"/>
      <c r="S60" s="398"/>
      <c r="T60" s="398"/>
      <c r="U60" s="381"/>
      <c r="V60" s="381" t="s">
        <v>2166</v>
      </c>
      <c r="W60" s="381" t="s">
        <v>2166</v>
      </c>
      <c r="X60" s="381">
        <v>1</v>
      </c>
      <c r="Y60" s="326" t="s">
        <v>2166</v>
      </c>
      <c r="Z60" s="328" t="s">
        <v>2166</v>
      </c>
      <c r="AA60" s="373"/>
      <c r="AB60" s="326"/>
      <c r="AC60" s="326" t="s">
        <v>2166</v>
      </c>
      <c r="AD60" s="368"/>
      <c r="AE60" s="400" t="s">
        <v>6319</v>
      </c>
      <c r="AF60" s="326"/>
      <c r="AG60" s="368"/>
      <c r="AH60" s="368"/>
      <c r="AI60" s="400"/>
      <c r="AJ60" s="326"/>
      <c r="AK60" s="328" t="s">
        <v>7277</v>
      </c>
      <c r="AL60" s="328" t="s">
        <v>7276</v>
      </c>
      <c r="AM60" s="328" t="s">
        <v>7276</v>
      </c>
      <c r="AN60" s="335"/>
    </row>
    <row r="61" spans="1:41" ht="30.75" customHeight="1" x14ac:dyDescent="0.35">
      <c r="A61" s="378">
        <v>57</v>
      </c>
      <c r="B61" s="333" t="s">
        <v>353</v>
      </c>
      <c r="C61" s="332" t="s">
        <v>2436</v>
      </c>
      <c r="D61" s="371" t="s">
        <v>4551</v>
      </c>
      <c r="E61" s="325">
        <v>4</v>
      </c>
      <c r="F61" s="371"/>
      <c r="G61" s="325"/>
      <c r="H61" s="371"/>
      <c r="I61" s="325">
        <v>3</v>
      </c>
      <c r="J61" s="325"/>
      <c r="K61" s="325">
        <v>3</v>
      </c>
      <c r="L61" s="372">
        <v>1</v>
      </c>
      <c r="M61" s="373" t="s">
        <v>5431</v>
      </c>
      <c r="N61" s="367">
        <v>100</v>
      </c>
      <c r="O61" s="367">
        <v>300</v>
      </c>
      <c r="P61" s="367">
        <v>400</v>
      </c>
      <c r="Q61" s="398"/>
      <c r="R61" s="398"/>
      <c r="S61" s="398"/>
      <c r="T61" s="398"/>
      <c r="U61" s="381"/>
      <c r="V61" s="381" t="s">
        <v>2166</v>
      </c>
      <c r="W61" s="381" t="s">
        <v>2166</v>
      </c>
      <c r="X61" s="381">
        <v>1</v>
      </c>
      <c r="Y61" s="326" t="s">
        <v>2166</v>
      </c>
      <c r="Z61" s="328" t="s">
        <v>2166</v>
      </c>
      <c r="AA61" s="373"/>
      <c r="AB61" s="326"/>
      <c r="AC61" s="326" t="s">
        <v>2166</v>
      </c>
      <c r="AD61" s="368"/>
      <c r="AE61" s="400" t="s">
        <v>6319</v>
      </c>
      <c r="AF61" s="326"/>
      <c r="AG61" s="368"/>
      <c r="AH61" s="368"/>
      <c r="AI61" s="373"/>
      <c r="AJ61" s="326"/>
      <c r="AK61" s="328" t="s">
        <v>7277</v>
      </c>
      <c r="AL61" s="328" t="s">
        <v>7276</v>
      </c>
      <c r="AM61" s="328" t="s">
        <v>7276</v>
      </c>
      <c r="AN61" s="335"/>
    </row>
    <row r="62" spans="1:41" ht="30.75" customHeight="1" x14ac:dyDescent="0.35">
      <c r="A62" s="378">
        <v>58</v>
      </c>
      <c r="B62" s="333" t="s">
        <v>353</v>
      </c>
      <c r="C62" s="332" t="s">
        <v>1814</v>
      </c>
      <c r="D62" s="371" t="s">
        <v>4554</v>
      </c>
      <c r="E62" s="325">
        <v>3</v>
      </c>
      <c r="F62" s="371"/>
      <c r="G62" s="325"/>
      <c r="H62" s="371"/>
      <c r="I62" s="325">
        <v>4</v>
      </c>
      <c r="J62" s="325"/>
      <c r="K62" s="325">
        <v>4</v>
      </c>
      <c r="L62" s="372">
        <v>1</v>
      </c>
      <c r="M62" s="373" t="s">
        <v>4997</v>
      </c>
      <c r="N62" s="398">
        <v>150</v>
      </c>
      <c r="O62" s="398">
        <v>350</v>
      </c>
      <c r="P62" s="398">
        <v>500</v>
      </c>
      <c r="Q62" s="398"/>
      <c r="R62" s="398"/>
      <c r="S62" s="398"/>
      <c r="T62" s="398"/>
      <c r="U62" s="381"/>
      <c r="V62" s="381" t="s">
        <v>2166</v>
      </c>
      <c r="W62" s="381" t="s">
        <v>2166</v>
      </c>
      <c r="X62" s="381">
        <v>1</v>
      </c>
      <c r="Y62" s="326" t="s">
        <v>2166</v>
      </c>
      <c r="Z62" s="328" t="s">
        <v>2166</v>
      </c>
      <c r="AA62" s="373"/>
      <c r="AB62" s="326"/>
      <c r="AC62" s="326" t="s">
        <v>2166</v>
      </c>
      <c r="AD62" s="368"/>
      <c r="AE62" s="400" t="s">
        <v>6319</v>
      </c>
      <c r="AF62" s="326"/>
      <c r="AG62" s="368"/>
      <c r="AH62" s="368"/>
      <c r="AI62" s="373"/>
      <c r="AJ62" s="326" t="s">
        <v>7276</v>
      </c>
      <c r="AK62" s="328"/>
      <c r="AL62" s="328"/>
      <c r="AM62" s="328"/>
      <c r="AN62" s="335"/>
    </row>
    <row r="63" spans="1:41" ht="30.75" customHeight="1" x14ac:dyDescent="0.35">
      <c r="A63" s="378">
        <v>59</v>
      </c>
      <c r="B63" s="333" t="s">
        <v>353</v>
      </c>
      <c r="C63" s="332" t="s">
        <v>2438</v>
      </c>
      <c r="D63" s="371" t="s">
        <v>4555</v>
      </c>
      <c r="E63" s="325">
        <v>3</v>
      </c>
      <c r="F63" s="371"/>
      <c r="G63" s="325"/>
      <c r="H63" s="371"/>
      <c r="I63" s="325">
        <v>5</v>
      </c>
      <c r="J63" s="325"/>
      <c r="K63" s="325">
        <v>5</v>
      </c>
      <c r="L63" s="372">
        <v>1</v>
      </c>
      <c r="M63" s="373" t="s">
        <v>5431</v>
      </c>
      <c r="N63" s="398">
        <v>140</v>
      </c>
      <c r="O63" s="398">
        <v>360</v>
      </c>
      <c r="P63" s="398">
        <v>500</v>
      </c>
      <c r="Q63" s="398"/>
      <c r="R63" s="398"/>
      <c r="S63" s="398"/>
      <c r="T63" s="398"/>
      <c r="U63" s="381"/>
      <c r="V63" s="381" t="s">
        <v>2166</v>
      </c>
      <c r="W63" s="381" t="s">
        <v>2166</v>
      </c>
      <c r="X63" s="381">
        <v>1</v>
      </c>
      <c r="Y63" s="326" t="s">
        <v>2166</v>
      </c>
      <c r="Z63" s="328" t="s">
        <v>2166</v>
      </c>
      <c r="AA63" s="373"/>
      <c r="AB63" s="326"/>
      <c r="AC63" s="326" t="s">
        <v>2166</v>
      </c>
      <c r="AD63" s="368"/>
      <c r="AE63" s="400" t="s">
        <v>6327</v>
      </c>
      <c r="AF63" s="326"/>
      <c r="AG63" s="368"/>
      <c r="AH63" s="368"/>
      <c r="AI63" s="373"/>
      <c r="AJ63" s="326"/>
      <c r="AK63" s="328"/>
      <c r="AL63" s="328" t="s">
        <v>7276</v>
      </c>
      <c r="AM63" s="328" t="s">
        <v>7276</v>
      </c>
      <c r="AN63" s="335"/>
    </row>
    <row r="64" spans="1:41" ht="30.75" customHeight="1" x14ac:dyDescent="0.35">
      <c r="A64" s="378">
        <v>60</v>
      </c>
      <c r="B64" s="333" t="s">
        <v>353</v>
      </c>
      <c r="C64" s="332" t="s">
        <v>2437</v>
      </c>
      <c r="D64" s="371" t="s">
        <v>4556</v>
      </c>
      <c r="E64" s="325">
        <v>3</v>
      </c>
      <c r="F64" s="371"/>
      <c r="G64" s="325"/>
      <c r="H64" s="371"/>
      <c r="I64" s="325">
        <v>3</v>
      </c>
      <c r="J64" s="325"/>
      <c r="K64" s="325">
        <v>3</v>
      </c>
      <c r="L64" s="372">
        <v>1</v>
      </c>
      <c r="M64" s="373" t="s">
        <v>5431</v>
      </c>
      <c r="N64" s="367">
        <v>150</v>
      </c>
      <c r="O64" s="367">
        <v>350</v>
      </c>
      <c r="P64" s="367">
        <v>500</v>
      </c>
      <c r="Q64" s="398"/>
      <c r="R64" s="398"/>
      <c r="S64" s="398"/>
      <c r="T64" s="398"/>
      <c r="U64" s="381"/>
      <c r="V64" s="381" t="s">
        <v>2166</v>
      </c>
      <c r="W64" s="381" t="s">
        <v>2166</v>
      </c>
      <c r="X64" s="381">
        <v>1</v>
      </c>
      <c r="Y64" s="326" t="s">
        <v>2166</v>
      </c>
      <c r="Z64" s="328" t="s">
        <v>2166</v>
      </c>
      <c r="AA64" s="373"/>
      <c r="AB64" s="326"/>
      <c r="AC64" s="326" t="s">
        <v>2166</v>
      </c>
      <c r="AD64" s="368"/>
      <c r="AE64" s="400" t="s">
        <v>6326</v>
      </c>
      <c r="AF64" s="326"/>
      <c r="AG64" s="368"/>
      <c r="AH64" s="368"/>
      <c r="AI64" s="373"/>
      <c r="AJ64" s="326"/>
      <c r="AK64" s="328" t="s">
        <v>7277</v>
      </c>
      <c r="AL64" s="328" t="s">
        <v>7276</v>
      </c>
      <c r="AM64" s="328" t="s">
        <v>7276</v>
      </c>
      <c r="AN64" s="335"/>
    </row>
    <row r="65" spans="1:40" ht="30.75" customHeight="1" x14ac:dyDescent="0.35">
      <c r="A65" s="378">
        <v>61</v>
      </c>
      <c r="B65" s="333" t="s">
        <v>353</v>
      </c>
      <c r="C65" s="332" t="s">
        <v>4564</v>
      </c>
      <c r="D65" s="371" t="s">
        <v>4565</v>
      </c>
      <c r="E65" s="325">
        <v>3</v>
      </c>
      <c r="F65" s="371"/>
      <c r="G65" s="325"/>
      <c r="H65" s="371"/>
      <c r="I65" s="325">
        <v>4</v>
      </c>
      <c r="J65" s="325"/>
      <c r="K65" s="325">
        <v>4</v>
      </c>
      <c r="L65" s="372">
        <v>1</v>
      </c>
      <c r="M65" s="373" t="s">
        <v>5431</v>
      </c>
      <c r="N65" s="367">
        <v>150</v>
      </c>
      <c r="O65" s="367">
        <v>350</v>
      </c>
      <c r="P65" s="367">
        <v>500</v>
      </c>
      <c r="Q65" s="398"/>
      <c r="R65" s="398"/>
      <c r="S65" s="398"/>
      <c r="T65" s="398"/>
      <c r="U65" s="381"/>
      <c r="V65" s="381" t="s">
        <v>2166</v>
      </c>
      <c r="W65" s="381" t="s">
        <v>2166</v>
      </c>
      <c r="X65" s="381">
        <v>1</v>
      </c>
      <c r="Y65" s="326" t="s">
        <v>2166</v>
      </c>
      <c r="Z65" s="328" t="s">
        <v>2166</v>
      </c>
      <c r="AA65" s="373"/>
      <c r="AB65" s="326"/>
      <c r="AC65" s="326" t="s">
        <v>2166</v>
      </c>
      <c r="AD65" s="368"/>
      <c r="AE65" s="400" t="s">
        <v>6326</v>
      </c>
      <c r="AF65" s="326"/>
      <c r="AG65" s="368"/>
      <c r="AH65" s="368"/>
      <c r="AI65" s="373"/>
      <c r="AJ65" s="326"/>
      <c r="AK65" s="328" t="s">
        <v>7277</v>
      </c>
      <c r="AL65" s="328" t="s">
        <v>7276</v>
      </c>
      <c r="AM65" s="328" t="s">
        <v>7276</v>
      </c>
      <c r="AN65" s="335"/>
    </row>
    <row r="66" spans="1:40" ht="30.75" customHeight="1" x14ac:dyDescent="0.35">
      <c r="A66" s="378">
        <v>62</v>
      </c>
      <c r="B66" s="333" t="s">
        <v>353</v>
      </c>
      <c r="C66" s="411" t="s">
        <v>2517</v>
      </c>
      <c r="D66" s="371" t="s">
        <v>4566</v>
      </c>
      <c r="E66" s="325">
        <v>4</v>
      </c>
      <c r="F66" s="371"/>
      <c r="G66" s="325"/>
      <c r="H66" s="371"/>
      <c r="I66" s="325">
        <v>6</v>
      </c>
      <c r="J66" s="325"/>
      <c r="K66" s="325">
        <v>6</v>
      </c>
      <c r="L66" s="372">
        <v>1</v>
      </c>
      <c r="M66" s="373" t="s">
        <v>5431</v>
      </c>
      <c r="N66" s="367">
        <v>155</v>
      </c>
      <c r="O66" s="367">
        <v>445</v>
      </c>
      <c r="P66" s="367">
        <v>600</v>
      </c>
      <c r="Q66" s="398"/>
      <c r="R66" s="398"/>
      <c r="S66" s="398"/>
      <c r="T66" s="398"/>
      <c r="U66" s="381"/>
      <c r="V66" s="381" t="s">
        <v>2166</v>
      </c>
      <c r="W66" s="381" t="s">
        <v>2166</v>
      </c>
      <c r="X66" s="381">
        <v>1</v>
      </c>
      <c r="Y66" s="373" t="s">
        <v>6937</v>
      </c>
      <c r="Z66" s="328" t="s">
        <v>6937</v>
      </c>
      <c r="AA66" s="373"/>
      <c r="AB66" s="326" t="s">
        <v>6175</v>
      </c>
      <c r="AC66" s="326" t="s">
        <v>2165</v>
      </c>
      <c r="AD66" s="368"/>
      <c r="AE66" s="400" t="s">
        <v>6327</v>
      </c>
      <c r="AF66" s="326"/>
      <c r="AG66" s="368"/>
      <c r="AH66" s="368"/>
      <c r="AI66" s="373"/>
      <c r="AJ66" s="326"/>
      <c r="AK66" s="328" t="s">
        <v>7278</v>
      </c>
      <c r="AL66" s="328"/>
      <c r="AM66" s="328"/>
      <c r="AN66" s="335"/>
    </row>
    <row r="67" spans="1:40" ht="30.75" customHeight="1" x14ac:dyDescent="0.35">
      <c r="A67" s="378">
        <v>63</v>
      </c>
      <c r="B67" s="333" t="s">
        <v>362</v>
      </c>
      <c r="C67" s="332" t="s">
        <v>2167</v>
      </c>
      <c r="D67" s="371" t="s">
        <v>3726</v>
      </c>
      <c r="E67" s="325">
        <v>4</v>
      </c>
      <c r="F67" s="371"/>
      <c r="G67" s="325"/>
      <c r="H67" s="371"/>
      <c r="I67" s="325">
        <v>8</v>
      </c>
      <c r="J67" s="325"/>
      <c r="K67" s="325">
        <v>8</v>
      </c>
      <c r="L67" s="372">
        <v>1</v>
      </c>
      <c r="M67" s="373" t="s">
        <v>5499</v>
      </c>
      <c r="N67" s="398">
        <v>80</v>
      </c>
      <c r="O67" s="398">
        <v>320</v>
      </c>
      <c r="P67" s="398">
        <v>400</v>
      </c>
      <c r="Q67" s="398"/>
      <c r="R67" s="398"/>
      <c r="S67" s="398"/>
      <c r="T67" s="398"/>
      <c r="U67" s="381"/>
      <c r="V67" s="381" t="s">
        <v>2166</v>
      </c>
      <c r="W67" s="381" t="s">
        <v>2166</v>
      </c>
      <c r="X67" s="381">
        <v>1</v>
      </c>
      <c r="Y67" s="326" t="s">
        <v>2166</v>
      </c>
      <c r="Z67" s="328" t="s">
        <v>2166</v>
      </c>
      <c r="AA67" s="373"/>
      <c r="AB67" s="326"/>
      <c r="AC67" s="326" t="s">
        <v>2166</v>
      </c>
      <c r="AD67" s="368"/>
      <c r="AE67" s="400" t="s">
        <v>6319</v>
      </c>
      <c r="AF67" s="326"/>
      <c r="AG67" s="368"/>
      <c r="AH67" s="368"/>
      <c r="AI67" s="373"/>
      <c r="AJ67" s="326"/>
      <c r="AK67" s="328"/>
      <c r="AL67" s="328" t="s">
        <v>7276</v>
      </c>
      <c r="AM67" s="328" t="s">
        <v>7276</v>
      </c>
      <c r="AN67" s="335"/>
    </row>
    <row r="68" spans="1:40" ht="30.75" customHeight="1" x14ac:dyDescent="0.35">
      <c r="A68" s="378">
        <v>64</v>
      </c>
      <c r="B68" s="333" t="s">
        <v>362</v>
      </c>
      <c r="C68" s="332" t="s">
        <v>2168</v>
      </c>
      <c r="D68" s="371" t="s">
        <v>4595</v>
      </c>
      <c r="E68" s="325">
        <v>4</v>
      </c>
      <c r="F68" s="371"/>
      <c r="G68" s="325"/>
      <c r="H68" s="371"/>
      <c r="I68" s="325">
        <v>5</v>
      </c>
      <c r="J68" s="325"/>
      <c r="K68" s="325">
        <v>5</v>
      </c>
      <c r="L68" s="372">
        <v>1</v>
      </c>
      <c r="M68" s="373" t="s">
        <v>5499</v>
      </c>
      <c r="N68" s="398">
        <v>90</v>
      </c>
      <c r="O68" s="398">
        <v>310</v>
      </c>
      <c r="P68" s="398">
        <v>400</v>
      </c>
      <c r="Q68" s="398"/>
      <c r="R68" s="398"/>
      <c r="S68" s="398"/>
      <c r="T68" s="398"/>
      <c r="U68" s="381"/>
      <c r="V68" s="381" t="s">
        <v>2166</v>
      </c>
      <c r="W68" s="381" t="s">
        <v>2166</v>
      </c>
      <c r="X68" s="381">
        <v>1</v>
      </c>
      <c r="Y68" s="326" t="s">
        <v>2166</v>
      </c>
      <c r="Z68" s="328" t="s">
        <v>2166</v>
      </c>
      <c r="AA68" s="373"/>
      <c r="AB68" s="326"/>
      <c r="AC68" s="326" t="s">
        <v>2166</v>
      </c>
      <c r="AD68" s="368"/>
      <c r="AE68" s="400" t="s">
        <v>6319</v>
      </c>
      <c r="AF68" s="326"/>
      <c r="AG68" s="368"/>
      <c r="AH68" s="368"/>
      <c r="AI68" s="373"/>
      <c r="AJ68" s="326" t="s">
        <v>7276</v>
      </c>
      <c r="AK68" s="328"/>
      <c r="AL68" s="328"/>
      <c r="AM68" s="328"/>
      <c r="AN68" s="335"/>
    </row>
    <row r="69" spans="1:40" ht="30.75" customHeight="1" x14ac:dyDescent="0.35">
      <c r="A69" s="378">
        <v>65</v>
      </c>
      <c r="B69" s="333" t="s">
        <v>362</v>
      </c>
      <c r="C69" s="332" t="s">
        <v>2169</v>
      </c>
      <c r="D69" s="371" t="s">
        <v>4596</v>
      </c>
      <c r="E69" s="325">
        <v>3</v>
      </c>
      <c r="F69" s="371"/>
      <c r="G69" s="325"/>
      <c r="H69" s="371"/>
      <c r="I69" s="325">
        <v>5</v>
      </c>
      <c r="J69" s="325"/>
      <c r="K69" s="325">
        <v>5</v>
      </c>
      <c r="L69" s="372">
        <v>1</v>
      </c>
      <c r="M69" s="373" t="s">
        <v>5499</v>
      </c>
      <c r="N69" s="398">
        <v>80</v>
      </c>
      <c r="O69" s="398">
        <v>320</v>
      </c>
      <c r="P69" s="398">
        <v>400</v>
      </c>
      <c r="Q69" s="398"/>
      <c r="R69" s="398"/>
      <c r="S69" s="398"/>
      <c r="T69" s="398"/>
      <c r="U69" s="381"/>
      <c r="V69" s="381" t="s">
        <v>2166</v>
      </c>
      <c r="W69" s="381" t="s">
        <v>2166</v>
      </c>
      <c r="X69" s="381">
        <v>1</v>
      </c>
      <c r="Y69" s="326" t="s">
        <v>2166</v>
      </c>
      <c r="Z69" s="328" t="s">
        <v>2166</v>
      </c>
      <c r="AA69" s="373"/>
      <c r="AB69" s="326"/>
      <c r="AC69" s="326" t="s">
        <v>2166</v>
      </c>
      <c r="AD69" s="368"/>
      <c r="AE69" s="400" t="s">
        <v>6319</v>
      </c>
      <c r="AF69" s="326"/>
      <c r="AG69" s="368"/>
      <c r="AH69" s="368"/>
      <c r="AI69" s="373"/>
      <c r="AJ69" s="326"/>
      <c r="AK69" s="328" t="s">
        <v>7279</v>
      </c>
      <c r="AL69" s="328"/>
      <c r="AM69" s="328"/>
      <c r="AN69" s="335"/>
    </row>
    <row r="70" spans="1:40" ht="30.75" customHeight="1" x14ac:dyDescent="0.35">
      <c r="A70" s="378">
        <v>66</v>
      </c>
      <c r="B70" s="333" t="s">
        <v>362</v>
      </c>
      <c r="C70" s="332" t="s">
        <v>2172</v>
      </c>
      <c r="D70" s="371" t="s">
        <v>4599</v>
      </c>
      <c r="E70" s="325">
        <v>4</v>
      </c>
      <c r="F70" s="371"/>
      <c r="G70" s="325"/>
      <c r="H70" s="371"/>
      <c r="I70" s="325">
        <v>6</v>
      </c>
      <c r="J70" s="325"/>
      <c r="K70" s="325">
        <v>6</v>
      </c>
      <c r="L70" s="372">
        <v>1</v>
      </c>
      <c r="M70" s="373" t="s">
        <v>5499</v>
      </c>
      <c r="N70" s="367">
        <v>80</v>
      </c>
      <c r="O70" s="367">
        <v>320</v>
      </c>
      <c r="P70" s="367">
        <v>400</v>
      </c>
      <c r="Q70" s="398"/>
      <c r="R70" s="398"/>
      <c r="S70" s="398"/>
      <c r="T70" s="398"/>
      <c r="U70" s="381"/>
      <c r="V70" s="381" t="s">
        <v>2166</v>
      </c>
      <c r="W70" s="381" t="s">
        <v>2166</v>
      </c>
      <c r="X70" s="381">
        <v>1</v>
      </c>
      <c r="Y70" s="326" t="s">
        <v>2166</v>
      </c>
      <c r="Z70" s="328" t="s">
        <v>2166</v>
      </c>
      <c r="AA70" s="373"/>
      <c r="AB70" s="326" t="s">
        <v>6131</v>
      </c>
      <c r="AC70" s="326" t="s">
        <v>2166</v>
      </c>
      <c r="AD70" s="368"/>
      <c r="AE70" s="400" t="s">
        <v>6319</v>
      </c>
      <c r="AF70" s="326"/>
      <c r="AG70" s="368"/>
      <c r="AH70" s="368"/>
      <c r="AI70" s="373"/>
      <c r="AJ70" s="326"/>
      <c r="AK70" s="328" t="s">
        <v>7277</v>
      </c>
      <c r="AL70" s="328" t="s">
        <v>7276</v>
      </c>
      <c r="AM70" s="328"/>
      <c r="AN70" s="335"/>
    </row>
    <row r="71" spans="1:40" ht="30.75" customHeight="1" x14ac:dyDescent="0.35">
      <c r="A71" s="378">
        <v>67</v>
      </c>
      <c r="B71" s="333" t="s">
        <v>362</v>
      </c>
      <c r="C71" s="332" t="s">
        <v>4042</v>
      </c>
      <c r="D71" s="371" t="s">
        <v>4602</v>
      </c>
      <c r="E71" s="325">
        <v>4</v>
      </c>
      <c r="F71" s="371"/>
      <c r="G71" s="325"/>
      <c r="H71" s="371"/>
      <c r="I71" s="325">
        <v>6</v>
      </c>
      <c r="J71" s="325"/>
      <c r="K71" s="325">
        <v>6</v>
      </c>
      <c r="L71" s="372">
        <v>1</v>
      </c>
      <c r="M71" s="373" t="s">
        <v>5431</v>
      </c>
      <c r="N71" s="398">
        <v>80</v>
      </c>
      <c r="O71" s="398">
        <v>320</v>
      </c>
      <c r="P71" s="398">
        <v>400</v>
      </c>
      <c r="Q71" s="398"/>
      <c r="R71" s="398"/>
      <c r="S71" s="398"/>
      <c r="T71" s="398"/>
      <c r="U71" s="381"/>
      <c r="V71" s="381" t="s">
        <v>2166</v>
      </c>
      <c r="W71" s="381" t="s">
        <v>2166</v>
      </c>
      <c r="X71" s="381">
        <v>1</v>
      </c>
      <c r="Y71" s="326" t="s">
        <v>2166</v>
      </c>
      <c r="Z71" s="328" t="s">
        <v>2166</v>
      </c>
      <c r="AA71" s="373"/>
      <c r="AB71" s="326" t="s">
        <v>6134</v>
      </c>
      <c r="AC71" s="326" t="s">
        <v>2166</v>
      </c>
      <c r="AD71" s="368"/>
      <c r="AE71" s="400" t="s">
        <v>6319</v>
      </c>
      <c r="AF71" s="326"/>
      <c r="AG71" s="368"/>
      <c r="AH71" s="368"/>
      <c r="AI71" s="373"/>
      <c r="AJ71" s="326"/>
      <c r="AK71" s="328"/>
      <c r="AL71" s="328"/>
      <c r="AM71" s="328"/>
      <c r="AN71" s="335"/>
    </row>
    <row r="72" spans="1:40" ht="30.75" customHeight="1" x14ac:dyDescent="0.35">
      <c r="A72" s="378">
        <v>68</v>
      </c>
      <c r="B72" s="333" t="s">
        <v>362</v>
      </c>
      <c r="C72" s="332" t="s">
        <v>2881</v>
      </c>
      <c r="D72" s="371" t="s">
        <v>4604</v>
      </c>
      <c r="E72" s="325">
        <v>4</v>
      </c>
      <c r="F72" s="371"/>
      <c r="G72" s="325"/>
      <c r="H72" s="371"/>
      <c r="I72" s="325">
        <v>5</v>
      </c>
      <c r="J72" s="325"/>
      <c r="K72" s="325">
        <v>5</v>
      </c>
      <c r="L72" s="372">
        <v>1</v>
      </c>
      <c r="M72" s="388" t="s">
        <v>5499</v>
      </c>
      <c r="N72" s="381">
        <v>84</v>
      </c>
      <c r="O72" s="381">
        <v>320</v>
      </c>
      <c r="P72" s="381">
        <v>404</v>
      </c>
      <c r="Q72" s="381"/>
      <c r="R72" s="381"/>
      <c r="S72" s="381"/>
      <c r="T72" s="381"/>
      <c r="U72" s="381"/>
      <c r="V72" s="381" t="s">
        <v>2166</v>
      </c>
      <c r="W72" s="381" t="s">
        <v>2166</v>
      </c>
      <c r="X72" s="381">
        <v>1</v>
      </c>
      <c r="Y72" s="326"/>
      <c r="Z72" s="328"/>
      <c r="AA72" s="373" t="s">
        <v>6111</v>
      </c>
      <c r="AB72" s="326" t="s">
        <v>6133</v>
      </c>
      <c r="AC72" s="326" t="s">
        <v>2166</v>
      </c>
      <c r="AD72" s="368"/>
      <c r="AE72" s="400" t="s">
        <v>6319</v>
      </c>
      <c r="AF72" s="326"/>
      <c r="AG72" s="368"/>
      <c r="AH72" s="368"/>
      <c r="AI72" s="373"/>
      <c r="AJ72" s="326"/>
      <c r="AK72" s="328"/>
      <c r="AL72" s="328"/>
      <c r="AM72" s="328"/>
      <c r="AN72" s="335"/>
    </row>
    <row r="73" spans="1:40" ht="30.75" customHeight="1" x14ac:dyDescent="0.35">
      <c r="A73" s="378">
        <v>69</v>
      </c>
      <c r="B73" s="333" t="s">
        <v>362</v>
      </c>
      <c r="C73" s="332" t="s">
        <v>2176</v>
      </c>
      <c r="D73" s="371" t="s">
        <v>4605</v>
      </c>
      <c r="E73" s="325">
        <v>3</v>
      </c>
      <c r="F73" s="371"/>
      <c r="G73" s="325"/>
      <c r="H73" s="371"/>
      <c r="I73" s="325">
        <v>7</v>
      </c>
      <c r="J73" s="325"/>
      <c r="K73" s="325">
        <v>7</v>
      </c>
      <c r="L73" s="372">
        <v>1</v>
      </c>
      <c r="M73" s="373" t="s">
        <v>5431</v>
      </c>
      <c r="N73" s="367">
        <v>110</v>
      </c>
      <c r="O73" s="367">
        <v>290</v>
      </c>
      <c r="P73" s="367">
        <v>400</v>
      </c>
      <c r="Q73" s="398"/>
      <c r="R73" s="398"/>
      <c r="S73" s="398"/>
      <c r="T73" s="398"/>
      <c r="U73" s="381"/>
      <c r="V73" s="381" t="s">
        <v>2166</v>
      </c>
      <c r="W73" s="381" t="s">
        <v>2166</v>
      </c>
      <c r="X73" s="381">
        <v>1</v>
      </c>
      <c r="Y73" s="326" t="s">
        <v>2166</v>
      </c>
      <c r="Z73" s="328" t="s">
        <v>2166</v>
      </c>
      <c r="AA73" s="373"/>
      <c r="AB73" s="326"/>
      <c r="AC73" s="326" t="s">
        <v>2166</v>
      </c>
      <c r="AD73" s="368"/>
      <c r="AE73" s="400" t="s">
        <v>6319</v>
      </c>
      <c r="AF73" s="326"/>
      <c r="AG73" s="368"/>
      <c r="AH73" s="368"/>
      <c r="AI73" s="373"/>
      <c r="AJ73" s="326"/>
      <c r="AK73" s="328" t="s">
        <v>7277</v>
      </c>
      <c r="AL73" s="328" t="s">
        <v>7276</v>
      </c>
      <c r="AM73" s="328" t="s">
        <v>7276</v>
      </c>
      <c r="AN73" s="335"/>
    </row>
    <row r="74" spans="1:40" ht="30.75" customHeight="1" x14ac:dyDescent="0.35">
      <c r="A74" s="378">
        <v>70</v>
      </c>
      <c r="B74" s="333" t="s">
        <v>362</v>
      </c>
      <c r="C74" s="332" t="s">
        <v>4506</v>
      </c>
      <c r="D74" s="371" t="s">
        <v>3969</v>
      </c>
      <c r="E74" s="325">
        <v>3</v>
      </c>
      <c r="F74" s="371"/>
      <c r="G74" s="325"/>
      <c r="H74" s="371"/>
      <c r="I74" s="325">
        <v>7</v>
      </c>
      <c r="J74" s="325"/>
      <c r="K74" s="325">
        <v>7</v>
      </c>
      <c r="L74" s="372">
        <v>1</v>
      </c>
      <c r="M74" s="388" t="s">
        <v>5499</v>
      </c>
      <c r="N74" s="398">
        <v>80</v>
      </c>
      <c r="O74" s="398">
        <v>320</v>
      </c>
      <c r="P74" s="398">
        <v>400</v>
      </c>
      <c r="Q74" s="398"/>
      <c r="R74" s="398"/>
      <c r="S74" s="398"/>
      <c r="T74" s="398"/>
      <c r="U74" s="381"/>
      <c r="V74" s="381" t="s">
        <v>2166</v>
      </c>
      <c r="W74" s="381" t="s">
        <v>2166</v>
      </c>
      <c r="X74" s="381">
        <v>1</v>
      </c>
      <c r="Y74" s="326" t="s">
        <v>2166</v>
      </c>
      <c r="Z74" s="328" t="s">
        <v>2166</v>
      </c>
      <c r="AA74" s="373"/>
      <c r="AB74" s="326"/>
      <c r="AC74" s="326" t="s">
        <v>2166</v>
      </c>
      <c r="AD74" s="368"/>
      <c r="AE74" s="400" t="s">
        <v>6318</v>
      </c>
      <c r="AF74" s="326"/>
      <c r="AG74" s="368"/>
      <c r="AH74" s="368"/>
      <c r="AI74" s="373"/>
      <c r="AJ74" s="326"/>
      <c r="AK74" s="328"/>
      <c r="AL74" s="328" t="s">
        <v>7276</v>
      </c>
      <c r="AM74" s="328"/>
      <c r="AN74" s="335"/>
    </row>
    <row r="75" spans="1:40" ht="30.75" customHeight="1" x14ac:dyDescent="0.35">
      <c r="A75" s="378">
        <v>71</v>
      </c>
      <c r="B75" s="333" t="s">
        <v>362</v>
      </c>
      <c r="C75" s="332" t="s">
        <v>4108</v>
      </c>
      <c r="D75" s="371" t="s">
        <v>4109</v>
      </c>
      <c r="E75" s="325">
        <v>3</v>
      </c>
      <c r="F75" s="371"/>
      <c r="G75" s="325"/>
      <c r="H75" s="371"/>
      <c r="I75" s="325">
        <v>4</v>
      </c>
      <c r="J75" s="325"/>
      <c r="K75" s="325">
        <v>4</v>
      </c>
      <c r="L75" s="372">
        <v>1</v>
      </c>
      <c r="M75" s="373" t="s">
        <v>5447</v>
      </c>
      <c r="N75" s="381">
        <v>123</v>
      </c>
      <c r="O75" s="381">
        <v>285</v>
      </c>
      <c r="P75" s="381">
        <v>408</v>
      </c>
      <c r="Q75" s="381"/>
      <c r="R75" s="381"/>
      <c r="S75" s="381"/>
      <c r="T75" s="381"/>
      <c r="U75" s="381"/>
      <c r="V75" s="381" t="s">
        <v>2166</v>
      </c>
      <c r="W75" s="381" t="s">
        <v>2166</v>
      </c>
      <c r="X75" s="381">
        <v>1</v>
      </c>
      <c r="Y75" s="326"/>
      <c r="Z75" s="328"/>
      <c r="AA75" s="373" t="s">
        <v>6111</v>
      </c>
      <c r="AB75" s="326"/>
      <c r="AC75" s="326" t="s">
        <v>2166</v>
      </c>
      <c r="AD75" s="368"/>
      <c r="AE75" s="400" t="s">
        <v>6329</v>
      </c>
      <c r="AF75" s="326"/>
      <c r="AG75" s="368"/>
      <c r="AH75" s="368"/>
      <c r="AI75" s="373"/>
      <c r="AJ75" s="326"/>
      <c r="AK75" s="328" t="s">
        <v>7279</v>
      </c>
      <c r="AL75" s="328"/>
      <c r="AM75" s="328"/>
      <c r="AN75" s="335"/>
    </row>
    <row r="76" spans="1:40" ht="30.75" customHeight="1" x14ac:dyDescent="0.35">
      <c r="A76" s="378">
        <v>72</v>
      </c>
      <c r="B76" s="333" t="s">
        <v>5712</v>
      </c>
      <c r="C76" s="332" t="s">
        <v>6254</v>
      </c>
      <c r="D76" s="371" t="s">
        <v>404</v>
      </c>
      <c r="E76" s="325">
        <v>4</v>
      </c>
      <c r="F76" s="371"/>
      <c r="G76" s="325"/>
      <c r="H76" s="371"/>
      <c r="I76" s="325">
        <v>4</v>
      </c>
      <c r="J76" s="325"/>
      <c r="K76" s="325">
        <v>4</v>
      </c>
      <c r="L76" s="372">
        <v>1</v>
      </c>
      <c r="M76" s="373" t="s">
        <v>5450</v>
      </c>
      <c r="N76" s="381">
        <v>180</v>
      </c>
      <c r="O76" s="381">
        <v>180</v>
      </c>
      <c r="P76" s="381">
        <v>360</v>
      </c>
      <c r="Q76" s="381"/>
      <c r="R76" s="381"/>
      <c r="S76" s="381"/>
      <c r="T76" s="381"/>
      <c r="U76" s="381"/>
      <c r="V76" s="381" t="s">
        <v>2166</v>
      </c>
      <c r="W76" s="381" t="s">
        <v>2166</v>
      </c>
      <c r="X76" s="381">
        <v>1</v>
      </c>
      <c r="Y76" s="326"/>
      <c r="Z76" s="328"/>
      <c r="AA76" s="373" t="s">
        <v>6111</v>
      </c>
      <c r="AB76" s="326"/>
      <c r="AC76" s="326" t="s">
        <v>2166</v>
      </c>
      <c r="AD76" s="368"/>
      <c r="AE76" s="400" t="s">
        <v>6321</v>
      </c>
      <c r="AF76" s="326"/>
      <c r="AG76" s="368"/>
      <c r="AH76" s="368"/>
      <c r="AI76" s="373"/>
      <c r="AJ76" s="326" t="s">
        <v>7276</v>
      </c>
      <c r="AK76" s="328"/>
      <c r="AL76" s="328"/>
      <c r="AM76" s="328"/>
      <c r="AN76" s="335"/>
    </row>
    <row r="77" spans="1:40" ht="30.75" customHeight="1" x14ac:dyDescent="0.35">
      <c r="A77" s="378">
        <v>73</v>
      </c>
      <c r="B77" s="333" t="s">
        <v>5712</v>
      </c>
      <c r="C77" s="332" t="s">
        <v>542</v>
      </c>
      <c r="D77" s="371" t="s">
        <v>1234</v>
      </c>
      <c r="E77" s="325">
        <v>4</v>
      </c>
      <c r="F77" s="371"/>
      <c r="G77" s="325"/>
      <c r="H77" s="371"/>
      <c r="I77" s="325">
        <v>4</v>
      </c>
      <c r="J77" s="325"/>
      <c r="K77" s="325">
        <v>4</v>
      </c>
      <c r="L77" s="372">
        <v>1</v>
      </c>
      <c r="M77" s="373" t="s">
        <v>4940</v>
      </c>
      <c r="N77" s="367">
        <v>180</v>
      </c>
      <c r="O77" s="367">
        <v>180</v>
      </c>
      <c r="P77" s="367">
        <v>360</v>
      </c>
      <c r="Q77" s="398"/>
      <c r="R77" s="398"/>
      <c r="S77" s="398"/>
      <c r="T77" s="398"/>
      <c r="U77" s="381"/>
      <c r="V77" s="381" t="s">
        <v>2166</v>
      </c>
      <c r="W77" s="381" t="s">
        <v>2166</v>
      </c>
      <c r="X77" s="381">
        <v>1</v>
      </c>
      <c r="Y77" s="326" t="s">
        <v>2166</v>
      </c>
      <c r="Z77" s="328" t="s">
        <v>2166</v>
      </c>
      <c r="AA77" s="373"/>
      <c r="AB77" s="326"/>
      <c r="AC77" s="326" t="s">
        <v>2166</v>
      </c>
      <c r="AD77" s="368"/>
      <c r="AE77" s="400" t="s">
        <v>6320</v>
      </c>
      <c r="AF77" s="326"/>
      <c r="AG77" s="368"/>
      <c r="AH77" s="368"/>
      <c r="AI77" s="373"/>
      <c r="AJ77" s="326" t="s">
        <v>7276</v>
      </c>
      <c r="AK77" s="328"/>
      <c r="AL77" s="328"/>
      <c r="AM77" s="328"/>
      <c r="AN77" s="335"/>
    </row>
    <row r="78" spans="1:40" ht="30.75" customHeight="1" x14ac:dyDescent="0.35">
      <c r="A78" s="378">
        <v>74</v>
      </c>
      <c r="B78" s="333" t="s">
        <v>5712</v>
      </c>
      <c r="C78" s="332" t="s">
        <v>3385</v>
      </c>
      <c r="D78" s="371" t="s">
        <v>395</v>
      </c>
      <c r="E78" s="325">
        <v>4</v>
      </c>
      <c r="F78" s="371"/>
      <c r="G78" s="325"/>
      <c r="H78" s="371"/>
      <c r="I78" s="325">
        <v>3</v>
      </c>
      <c r="J78" s="325"/>
      <c r="K78" s="325">
        <v>3</v>
      </c>
      <c r="L78" s="372">
        <v>1</v>
      </c>
      <c r="M78" s="373" t="s">
        <v>5536</v>
      </c>
      <c r="N78" s="367">
        <v>80</v>
      </c>
      <c r="O78" s="367">
        <v>120</v>
      </c>
      <c r="P78" s="367">
        <v>200</v>
      </c>
      <c r="Q78" s="398"/>
      <c r="R78" s="398"/>
      <c r="S78" s="398"/>
      <c r="T78" s="398"/>
      <c r="U78" s="381"/>
      <c r="V78" s="381" t="s">
        <v>2166</v>
      </c>
      <c r="W78" s="381" t="s">
        <v>2166</v>
      </c>
      <c r="X78" s="381">
        <v>1</v>
      </c>
      <c r="Y78" s="326" t="s">
        <v>2166</v>
      </c>
      <c r="Z78" s="328" t="s">
        <v>2166</v>
      </c>
      <c r="AA78" s="373"/>
      <c r="AB78" s="326"/>
      <c r="AC78" s="326" t="s">
        <v>2166</v>
      </c>
      <c r="AD78" s="368"/>
      <c r="AE78" s="400" t="s">
        <v>6320</v>
      </c>
      <c r="AF78" s="326"/>
      <c r="AG78" s="368"/>
      <c r="AH78" s="368"/>
      <c r="AI78" s="373"/>
      <c r="AJ78" s="326" t="s">
        <v>7276</v>
      </c>
      <c r="AK78" s="328"/>
      <c r="AL78" s="328"/>
      <c r="AM78" s="328"/>
      <c r="AN78" s="335"/>
    </row>
    <row r="79" spans="1:40" ht="30.75" customHeight="1" x14ac:dyDescent="0.35">
      <c r="A79" s="378">
        <v>75</v>
      </c>
      <c r="B79" s="333" t="s">
        <v>5712</v>
      </c>
      <c r="C79" s="332" t="s">
        <v>6257</v>
      </c>
      <c r="D79" s="371" t="s">
        <v>1727</v>
      </c>
      <c r="E79" s="325">
        <v>5</v>
      </c>
      <c r="F79" s="371"/>
      <c r="G79" s="325"/>
      <c r="H79" s="371"/>
      <c r="I79" s="325">
        <v>8</v>
      </c>
      <c r="J79" s="325"/>
      <c r="K79" s="325">
        <v>8</v>
      </c>
      <c r="L79" s="372">
        <v>1</v>
      </c>
      <c r="M79" s="373" t="s">
        <v>6938</v>
      </c>
      <c r="N79" s="398">
        <v>180</v>
      </c>
      <c r="O79" s="398">
        <v>180</v>
      </c>
      <c r="P79" s="398">
        <v>360</v>
      </c>
      <c r="Q79" s="398"/>
      <c r="R79" s="398"/>
      <c r="S79" s="398"/>
      <c r="T79" s="398"/>
      <c r="U79" s="381"/>
      <c r="V79" s="381" t="s">
        <v>2166</v>
      </c>
      <c r="W79" s="381" t="s">
        <v>2166</v>
      </c>
      <c r="X79" s="381">
        <v>1</v>
      </c>
      <c r="Y79" s="326"/>
      <c r="Z79" s="328"/>
      <c r="AA79" s="373" t="s">
        <v>6111</v>
      </c>
      <c r="AB79" s="326"/>
      <c r="AC79" s="326" t="s">
        <v>2166</v>
      </c>
      <c r="AD79" s="368"/>
      <c r="AE79" s="400" t="s">
        <v>6320</v>
      </c>
      <c r="AF79" s="326"/>
      <c r="AG79" s="368"/>
      <c r="AH79" s="368"/>
      <c r="AI79" s="373"/>
      <c r="AJ79" s="326"/>
      <c r="AK79" s="328"/>
      <c r="AL79" s="328"/>
      <c r="AM79" s="328"/>
      <c r="AN79" s="335"/>
    </row>
    <row r="80" spans="1:40" ht="30.75" customHeight="1" x14ac:dyDescent="0.35">
      <c r="A80" s="378">
        <v>76</v>
      </c>
      <c r="B80" s="333" t="s">
        <v>5712</v>
      </c>
      <c r="C80" s="332" t="s">
        <v>400</v>
      </c>
      <c r="D80" s="371" t="s">
        <v>1720</v>
      </c>
      <c r="E80" s="325">
        <v>4</v>
      </c>
      <c r="F80" s="371"/>
      <c r="G80" s="325"/>
      <c r="H80" s="371"/>
      <c r="I80" s="325">
        <v>4</v>
      </c>
      <c r="J80" s="325"/>
      <c r="K80" s="325">
        <v>4</v>
      </c>
      <c r="L80" s="372">
        <v>1</v>
      </c>
      <c r="M80" s="373" t="s">
        <v>5539</v>
      </c>
      <c r="N80" s="398"/>
      <c r="O80" s="398"/>
      <c r="P80" s="367">
        <v>300</v>
      </c>
      <c r="Q80" s="398"/>
      <c r="R80" s="398"/>
      <c r="S80" s="398"/>
      <c r="T80" s="398"/>
      <c r="U80" s="381"/>
      <c r="V80" s="381"/>
      <c r="W80" s="381" t="s">
        <v>2166</v>
      </c>
      <c r="X80" s="381">
        <v>1</v>
      </c>
      <c r="Y80" s="326"/>
      <c r="Z80" s="328"/>
      <c r="AA80" s="373" t="s">
        <v>6524</v>
      </c>
      <c r="AB80" s="326" t="s">
        <v>6157</v>
      </c>
      <c r="AC80" s="326" t="s">
        <v>2165</v>
      </c>
      <c r="AD80" s="368"/>
      <c r="AE80" s="400" t="s">
        <v>6321</v>
      </c>
      <c r="AF80" s="326"/>
      <c r="AG80" s="368"/>
      <c r="AH80" s="368"/>
      <c r="AI80" s="373"/>
      <c r="AJ80" s="326"/>
      <c r="AK80" s="328"/>
      <c r="AL80" s="328"/>
      <c r="AM80" s="328"/>
      <c r="AN80" s="335" t="s">
        <v>2166</v>
      </c>
    </row>
    <row r="81" spans="1:40" ht="30.75" customHeight="1" x14ac:dyDescent="0.35">
      <c r="A81" s="378">
        <v>77</v>
      </c>
      <c r="B81" s="333" t="s">
        <v>5712</v>
      </c>
      <c r="C81" s="332" t="s">
        <v>6258</v>
      </c>
      <c r="D81" s="371" t="s">
        <v>409</v>
      </c>
      <c r="E81" s="325">
        <v>4</v>
      </c>
      <c r="F81" s="371"/>
      <c r="G81" s="325"/>
      <c r="H81" s="371"/>
      <c r="I81" s="325">
        <v>4</v>
      </c>
      <c r="J81" s="325"/>
      <c r="K81" s="325">
        <v>4</v>
      </c>
      <c r="L81" s="372">
        <v>1</v>
      </c>
      <c r="M81" s="373" t="s">
        <v>5751</v>
      </c>
      <c r="N81" s="367">
        <v>120</v>
      </c>
      <c r="O81" s="367">
        <v>180</v>
      </c>
      <c r="P81" s="367">
        <v>300</v>
      </c>
      <c r="Q81" s="398"/>
      <c r="R81" s="398"/>
      <c r="S81" s="398"/>
      <c r="T81" s="398"/>
      <c r="U81" s="381"/>
      <c r="V81" s="381" t="s">
        <v>2166</v>
      </c>
      <c r="W81" s="381" t="s">
        <v>2166</v>
      </c>
      <c r="X81" s="381">
        <v>1</v>
      </c>
      <c r="Y81" s="326" t="s">
        <v>2166</v>
      </c>
      <c r="Z81" s="328" t="s">
        <v>2166</v>
      </c>
      <c r="AA81" s="373"/>
      <c r="AB81" s="326" t="s">
        <v>6144</v>
      </c>
      <c r="AC81" s="326" t="s">
        <v>2166</v>
      </c>
      <c r="AD81" s="368"/>
      <c r="AE81" s="400" t="s">
        <v>6321</v>
      </c>
      <c r="AF81" s="326"/>
      <c r="AG81" s="368"/>
      <c r="AH81" s="368"/>
      <c r="AI81" s="373"/>
      <c r="AJ81" s="326" t="s">
        <v>7276</v>
      </c>
      <c r="AK81" s="328"/>
      <c r="AL81" s="328"/>
      <c r="AM81" s="328"/>
      <c r="AN81" s="335"/>
    </row>
    <row r="82" spans="1:40" ht="30.75" customHeight="1" x14ac:dyDescent="0.35">
      <c r="A82" s="378">
        <v>78</v>
      </c>
      <c r="B82" s="333" t="s">
        <v>5712</v>
      </c>
      <c r="C82" s="332" t="s">
        <v>6260</v>
      </c>
      <c r="D82" s="371" t="s">
        <v>1235</v>
      </c>
      <c r="E82" s="325">
        <v>4</v>
      </c>
      <c r="F82" s="371"/>
      <c r="G82" s="325"/>
      <c r="H82" s="371"/>
      <c r="I82" s="325">
        <v>4</v>
      </c>
      <c r="J82" s="325"/>
      <c r="K82" s="325">
        <v>4</v>
      </c>
      <c r="L82" s="372">
        <v>1</v>
      </c>
      <c r="M82" s="373" t="s">
        <v>4909</v>
      </c>
      <c r="N82" s="398">
        <v>180</v>
      </c>
      <c r="O82" s="398">
        <v>180</v>
      </c>
      <c r="P82" s="398">
        <v>360</v>
      </c>
      <c r="Q82" s="398"/>
      <c r="R82" s="398"/>
      <c r="S82" s="398"/>
      <c r="T82" s="398"/>
      <c r="U82" s="381"/>
      <c r="V82" s="381" t="s">
        <v>2166</v>
      </c>
      <c r="W82" s="381" t="s">
        <v>2166</v>
      </c>
      <c r="X82" s="381">
        <v>1</v>
      </c>
      <c r="Y82" s="326" t="s">
        <v>2166</v>
      </c>
      <c r="Z82" s="328" t="s">
        <v>2166</v>
      </c>
      <c r="AA82" s="373"/>
      <c r="AB82" s="326" t="s">
        <v>6145</v>
      </c>
      <c r="AC82" s="326" t="s">
        <v>2166</v>
      </c>
      <c r="AD82" s="368"/>
      <c r="AE82" s="400" t="s">
        <v>6320</v>
      </c>
      <c r="AF82" s="326"/>
      <c r="AG82" s="368"/>
      <c r="AH82" s="368"/>
      <c r="AI82" s="373"/>
      <c r="AJ82" s="326" t="s">
        <v>7276</v>
      </c>
      <c r="AK82" s="328"/>
      <c r="AL82" s="328"/>
      <c r="AM82" s="328"/>
      <c r="AN82" s="335"/>
    </row>
    <row r="83" spans="1:40" ht="30.75" customHeight="1" x14ac:dyDescent="0.35">
      <c r="A83" s="378">
        <v>79</v>
      </c>
      <c r="B83" s="333" t="s">
        <v>5712</v>
      </c>
      <c r="C83" s="332" t="s">
        <v>6261</v>
      </c>
      <c r="D83" s="371" t="s">
        <v>427</v>
      </c>
      <c r="E83" s="325">
        <v>4</v>
      </c>
      <c r="F83" s="371"/>
      <c r="G83" s="325"/>
      <c r="H83" s="371"/>
      <c r="I83" s="325">
        <v>6</v>
      </c>
      <c r="J83" s="325"/>
      <c r="K83" s="325">
        <v>6</v>
      </c>
      <c r="L83" s="372">
        <v>1</v>
      </c>
      <c r="M83" s="373" t="s">
        <v>6476</v>
      </c>
      <c r="N83" s="398">
        <v>180</v>
      </c>
      <c r="O83" s="398">
        <v>180</v>
      </c>
      <c r="P83" s="398">
        <v>360</v>
      </c>
      <c r="Q83" s="398"/>
      <c r="R83" s="398"/>
      <c r="S83" s="398"/>
      <c r="T83" s="398"/>
      <c r="U83" s="381"/>
      <c r="V83" s="381" t="s">
        <v>2166</v>
      </c>
      <c r="W83" s="381" t="s">
        <v>2166</v>
      </c>
      <c r="X83" s="381">
        <v>1</v>
      </c>
      <c r="Y83" s="326" t="s">
        <v>2166</v>
      </c>
      <c r="Z83" s="328" t="s">
        <v>2166</v>
      </c>
      <c r="AA83" s="373"/>
      <c r="AB83" s="326"/>
      <c r="AC83" s="326" t="s">
        <v>2166</v>
      </c>
      <c r="AD83" s="368"/>
      <c r="AE83" s="400" t="s">
        <v>6321</v>
      </c>
      <c r="AF83" s="326"/>
      <c r="AG83" s="368"/>
      <c r="AH83" s="368"/>
      <c r="AI83" s="373"/>
      <c r="AJ83" s="326" t="s">
        <v>7276</v>
      </c>
      <c r="AK83" s="328"/>
      <c r="AL83" s="328"/>
      <c r="AM83" s="328"/>
      <c r="AN83" s="335"/>
    </row>
    <row r="84" spans="1:40" ht="30.75" customHeight="1" x14ac:dyDescent="0.35">
      <c r="A84" s="378">
        <v>80</v>
      </c>
      <c r="B84" s="333" t="s">
        <v>5712</v>
      </c>
      <c r="C84" s="332" t="s">
        <v>6262</v>
      </c>
      <c r="D84" s="371" t="s">
        <v>456</v>
      </c>
      <c r="E84" s="325">
        <v>4</v>
      </c>
      <c r="F84" s="371"/>
      <c r="G84" s="325"/>
      <c r="H84" s="371"/>
      <c r="I84" s="325">
        <v>4</v>
      </c>
      <c r="J84" s="325"/>
      <c r="K84" s="325">
        <v>4</v>
      </c>
      <c r="L84" s="372">
        <v>1</v>
      </c>
      <c r="M84" s="373" t="s">
        <v>5538</v>
      </c>
      <c r="N84" s="398">
        <v>180</v>
      </c>
      <c r="O84" s="398">
        <v>180</v>
      </c>
      <c r="P84" s="367">
        <v>360</v>
      </c>
      <c r="Q84" s="398"/>
      <c r="R84" s="398"/>
      <c r="S84" s="398"/>
      <c r="T84" s="398"/>
      <c r="U84" s="381"/>
      <c r="V84" s="381" t="s">
        <v>2166</v>
      </c>
      <c r="W84" s="381" t="s">
        <v>2166</v>
      </c>
      <c r="X84" s="381">
        <v>1</v>
      </c>
      <c r="Y84" s="326"/>
      <c r="Z84" s="328"/>
      <c r="AA84" s="373" t="s">
        <v>6111</v>
      </c>
      <c r="AB84" s="326"/>
      <c r="AC84" s="326" t="s">
        <v>2166</v>
      </c>
      <c r="AD84" s="368"/>
      <c r="AE84" s="400" t="s">
        <v>6320</v>
      </c>
      <c r="AF84" s="326"/>
      <c r="AG84" s="368"/>
      <c r="AH84" s="368"/>
      <c r="AI84" s="373"/>
      <c r="AJ84" s="326"/>
      <c r="AK84" s="328"/>
      <c r="AL84" s="328"/>
      <c r="AM84" s="328"/>
      <c r="AN84" s="335"/>
    </row>
    <row r="85" spans="1:40" ht="30.75" customHeight="1" x14ac:dyDescent="0.35">
      <c r="A85" s="378">
        <v>81</v>
      </c>
      <c r="B85" s="333" t="s">
        <v>5712</v>
      </c>
      <c r="C85" s="332" t="s">
        <v>6265</v>
      </c>
      <c r="D85" s="371" t="s">
        <v>1528</v>
      </c>
      <c r="E85" s="325">
        <v>3</v>
      </c>
      <c r="F85" s="371"/>
      <c r="G85" s="325"/>
      <c r="H85" s="371"/>
      <c r="I85" s="325">
        <v>3</v>
      </c>
      <c r="J85" s="325"/>
      <c r="K85" s="325">
        <v>3</v>
      </c>
      <c r="L85" s="372">
        <v>1</v>
      </c>
      <c r="M85" s="373" t="s">
        <v>5431</v>
      </c>
      <c r="N85" s="381">
        <v>120</v>
      </c>
      <c r="O85" s="381">
        <v>180</v>
      </c>
      <c r="P85" s="381">
        <v>300</v>
      </c>
      <c r="Q85" s="381"/>
      <c r="R85" s="381"/>
      <c r="S85" s="381"/>
      <c r="T85" s="381"/>
      <c r="U85" s="381"/>
      <c r="V85" s="381" t="s">
        <v>2166</v>
      </c>
      <c r="W85" s="381" t="s">
        <v>2166</v>
      </c>
      <c r="X85" s="381">
        <v>1</v>
      </c>
      <c r="Y85" s="326"/>
      <c r="Z85" s="328"/>
      <c r="AA85" s="373" t="s">
        <v>6111</v>
      </c>
      <c r="AB85" s="326"/>
      <c r="AC85" s="326" t="s">
        <v>2166</v>
      </c>
      <c r="AD85" s="368"/>
      <c r="AE85" s="400" t="s">
        <v>6320</v>
      </c>
      <c r="AF85" s="326"/>
      <c r="AG85" s="368"/>
      <c r="AH85" s="368"/>
      <c r="AI85" s="373"/>
      <c r="AJ85" s="326"/>
      <c r="AK85" s="328"/>
      <c r="AL85" s="328"/>
      <c r="AM85" s="328"/>
      <c r="AN85" s="335"/>
    </row>
    <row r="86" spans="1:40" ht="30.75" customHeight="1" x14ac:dyDescent="0.35">
      <c r="A86" s="378">
        <v>82</v>
      </c>
      <c r="B86" s="333" t="s">
        <v>5712</v>
      </c>
      <c r="C86" s="332" t="s">
        <v>411</v>
      </c>
      <c r="D86" s="371" t="s">
        <v>412</v>
      </c>
      <c r="E86" s="325">
        <v>4</v>
      </c>
      <c r="F86" s="371"/>
      <c r="G86" s="325"/>
      <c r="H86" s="371"/>
      <c r="I86" s="325">
        <v>3</v>
      </c>
      <c r="J86" s="325"/>
      <c r="K86" s="325">
        <v>3</v>
      </c>
      <c r="L86" s="372">
        <v>1</v>
      </c>
      <c r="M86" s="373" t="s">
        <v>5010</v>
      </c>
      <c r="N86" s="381">
        <v>180</v>
      </c>
      <c r="O86" s="381">
        <v>180</v>
      </c>
      <c r="P86" s="381">
        <v>360</v>
      </c>
      <c r="Q86" s="381"/>
      <c r="R86" s="381"/>
      <c r="S86" s="381"/>
      <c r="T86" s="381"/>
      <c r="U86" s="381"/>
      <c r="V86" s="381" t="s">
        <v>2166</v>
      </c>
      <c r="W86" s="381" t="s">
        <v>2166</v>
      </c>
      <c r="X86" s="381">
        <v>1</v>
      </c>
      <c r="Y86" s="326"/>
      <c r="Z86" s="328"/>
      <c r="AA86" s="373" t="s">
        <v>6111</v>
      </c>
      <c r="AB86" s="326"/>
      <c r="AC86" s="326" t="s">
        <v>2166</v>
      </c>
      <c r="AD86" s="368"/>
      <c r="AE86" s="400" t="s">
        <v>6321</v>
      </c>
      <c r="AF86" s="326"/>
      <c r="AG86" s="368"/>
      <c r="AH86" s="368"/>
      <c r="AI86" s="373"/>
      <c r="AJ86" s="326"/>
      <c r="AK86" s="328"/>
      <c r="AL86" s="328"/>
      <c r="AM86" s="328"/>
      <c r="AN86" s="335"/>
    </row>
    <row r="87" spans="1:40" ht="30.75" customHeight="1" x14ac:dyDescent="0.35">
      <c r="A87" s="378">
        <v>83</v>
      </c>
      <c r="B87" s="333" t="s">
        <v>5712</v>
      </c>
      <c r="C87" s="332" t="s">
        <v>555</v>
      </c>
      <c r="D87" s="371" t="s">
        <v>1533</v>
      </c>
      <c r="E87" s="325">
        <v>4</v>
      </c>
      <c r="F87" s="371"/>
      <c r="G87" s="325"/>
      <c r="H87" s="371"/>
      <c r="I87" s="325">
        <v>3</v>
      </c>
      <c r="J87" s="325"/>
      <c r="K87" s="325">
        <v>3</v>
      </c>
      <c r="L87" s="372">
        <v>1</v>
      </c>
      <c r="M87" s="373" t="s">
        <v>4940</v>
      </c>
      <c r="N87" s="367">
        <v>180</v>
      </c>
      <c r="O87" s="367">
        <v>180</v>
      </c>
      <c r="P87" s="367">
        <v>360</v>
      </c>
      <c r="Q87" s="398"/>
      <c r="R87" s="398"/>
      <c r="S87" s="398"/>
      <c r="T87" s="398"/>
      <c r="U87" s="381"/>
      <c r="V87" s="381" t="s">
        <v>2166</v>
      </c>
      <c r="W87" s="381" t="s">
        <v>2166</v>
      </c>
      <c r="X87" s="381">
        <v>1</v>
      </c>
      <c r="Y87" s="326" t="s">
        <v>2166</v>
      </c>
      <c r="Z87" s="328" t="s">
        <v>2166</v>
      </c>
      <c r="AA87" s="373"/>
      <c r="AB87" s="326"/>
      <c r="AC87" s="326" t="s">
        <v>2166</v>
      </c>
      <c r="AD87" s="368"/>
      <c r="AE87" s="400" t="s">
        <v>6320</v>
      </c>
      <c r="AF87" s="326"/>
      <c r="AG87" s="368"/>
      <c r="AH87" s="368"/>
      <c r="AI87" s="373"/>
      <c r="AJ87" s="326" t="s">
        <v>7276</v>
      </c>
      <c r="AK87" s="328"/>
      <c r="AL87" s="328"/>
      <c r="AM87" s="328"/>
      <c r="AN87" s="335"/>
    </row>
    <row r="88" spans="1:40" ht="30.75" customHeight="1" x14ac:dyDescent="0.35">
      <c r="A88" s="378">
        <v>84</v>
      </c>
      <c r="B88" s="333" t="s">
        <v>5712</v>
      </c>
      <c r="C88" s="332" t="s">
        <v>3338</v>
      </c>
      <c r="D88" s="371" t="s">
        <v>1153</v>
      </c>
      <c r="E88" s="325">
        <v>4</v>
      </c>
      <c r="F88" s="371"/>
      <c r="G88" s="325"/>
      <c r="H88" s="371"/>
      <c r="I88" s="325">
        <v>4</v>
      </c>
      <c r="J88" s="325"/>
      <c r="K88" s="325">
        <v>4</v>
      </c>
      <c r="L88" s="372">
        <v>1</v>
      </c>
      <c r="M88" s="373" t="s">
        <v>4940</v>
      </c>
      <c r="N88" s="398">
        <v>180</v>
      </c>
      <c r="O88" s="398">
        <v>180</v>
      </c>
      <c r="P88" s="398">
        <v>360</v>
      </c>
      <c r="Q88" s="398"/>
      <c r="R88" s="398"/>
      <c r="S88" s="398"/>
      <c r="T88" s="398"/>
      <c r="U88" s="381"/>
      <c r="V88" s="381" t="s">
        <v>2166</v>
      </c>
      <c r="W88" s="381" t="s">
        <v>2166</v>
      </c>
      <c r="X88" s="381">
        <v>1</v>
      </c>
      <c r="Y88" s="326" t="s">
        <v>2166</v>
      </c>
      <c r="Z88" s="328" t="s">
        <v>2166</v>
      </c>
      <c r="AA88" s="373"/>
      <c r="AB88" s="326"/>
      <c r="AC88" s="326" t="s">
        <v>2166</v>
      </c>
      <c r="AD88" s="368"/>
      <c r="AE88" s="400" t="s">
        <v>6320</v>
      </c>
      <c r="AF88" s="326"/>
      <c r="AG88" s="368"/>
      <c r="AH88" s="368"/>
      <c r="AI88" s="373"/>
      <c r="AJ88" s="326" t="s">
        <v>7276</v>
      </c>
      <c r="AK88" s="328"/>
      <c r="AL88" s="328"/>
      <c r="AM88" s="328"/>
      <c r="AN88" s="335"/>
    </row>
    <row r="89" spans="1:40" ht="30.75" customHeight="1" x14ac:dyDescent="0.35">
      <c r="A89" s="378">
        <v>85</v>
      </c>
      <c r="B89" s="333" t="s">
        <v>5712</v>
      </c>
      <c r="C89" s="332" t="s">
        <v>529</v>
      </c>
      <c r="D89" s="371" t="s">
        <v>1220</v>
      </c>
      <c r="E89" s="325">
        <v>4</v>
      </c>
      <c r="F89" s="371"/>
      <c r="G89" s="325"/>
      <c r="H89" s="371"/>
      <c r="I89" s="325">
        <v>4</v>
      </c>
      <c r="J89" s="325"/>
      <c r="K89" s="325">
        <v>4</v>
      </c>
      <c r="L89" s="372">
        <v>1</v>
      </c>
      <c r="M89" s="373" t="s">
        <v>5431</v>
      </c>
      <c r="N89" s="398">
        <v>200</v>
      </c>
      <c r="O89" s="398">
        <v>200</v>
      </c>
      <c r="P89" s="398">
        <v>400</v>
      </c>
      <c r="Q89" s="398"/>
      <c r="R89" s="398"/>
      <c r="S89" s="398"/>
      <c r="T89" s="398"/>
      <c r="U89" s="381"/>
      <c r="V89" s="381" t="s">
        <v>2166</v>
      </c>
      <c r="W89" s="381" t="s">
        <v>2166</v>
      </c>
      <c r="X89" s="381">
        <v>1</v>
      </c>
      <c r="Y89" s="326" t="s">
        <v>2166</v>
      </c>
      <c r="Z89" s="328" t="s">
        <v>2166</v>
      </c>
      <c r="AA89" s="373"/>
      <c r="AB89" s="326"/>
      <c r="AC89" s="326" t="s">
        <v>2166</v>
      </c>
      <c r="AD89" s="368"/>
      <c r="AE89" s="400" t="s">
        <v>6320</v>
      </c>
      <c r="AF89" s="326"/>
      <c r="AG89" s="368"/>
      <c r="AH89" s="368"/>
      <c r="AI89" s="373"/>
      <c r="AJ89" s="326" t="s">
        <v>7276</v>
      </c>
      <c r="AK89" s="328"/>
      <c r="AL89" s="328"/>
      <c r="AM89" s="328"/>
      <c r="AN89" s="335"/>
    </row>
    <row r="90" spans="1:40" ht="30.75" customHeight="1" x14ac:dyDescent="0.35">
      <c r="A90" s="378">
        <v>86</v>
      </c>
      <c r="B90" s="333" t="s">
        <v>5712</v>
      </c>
      <c r="C90" s="332" t="s">
        <v>402</v>
      </c>
      <c r="D90" s="371" t="s">
        <v>399</v>
      </c>
      <c r="E90" s="325">
        <v>4</v>
      </c>
      <c r="F90" s="371"/>
      <c r="G90" s="325"/>
      <c r="H90" s="371"/>
      <c r="I90" s="325">
        <v>5</v>
      </c>
      <c r="J90" s="325"/>
      <c r="K90" s="325">
        <v>5</v>
      </c>
      <c r="L90" s="372">
        <v>1</v>
      </c>
      <c r="M90" s="373" t="s">
        <v>6476</v>
      </c>
      <c r="N90" s="398">
        <v>180</v>
      </c>
      <c r="O90" s="398">
        <v>180</v>
      </c>
      <c r="P90" s="398">
        <v>360</v>
      </c>
      <c r="Q90" s="398"/>
      <c r="R90" s="398"/>
      <c r="S90" s="398"/>
      <c r="T90" s="398"/>
      <c r="U90" s="381"/>
      <c r="V90" s="381" t="s">
        <v>2166</v>
      </c>
      <c r="W90" s="381" t="s">
        <v>2166</v>
      </c>
      <c r="X90" s="381">
        <v>1</v>
      </c>
      <c r="Y90" s="326" t="s">
        <v>2166</v>
      </c>
      <c r="Z90" s="328" t="s">
        <v>6864</v>
      </c>
      <c r="AA90" s="373"/>
      <c r="AB90" s="326"/>
      <c r="AC90" s="326" t="s">
        <v>2166</v>
      </c>
      <c r="AD90" s="368"/>
      <c r="AE90" s="400" t="s">
        <v>6326</v>
      </c>
      <c r="AF90" s="326"/>
      <c r="AG90" s="368"/>
      <c r="AH90" s="368"/>
      <c r="AI90" s="373"/>
      <c r="AJ90" s="326"/>
      <c r="AK90" s="328"/>
      <c r="AL90" s="328" t="s">
        <v>7276</v>
      </c>
      <c r="AM90" s="328" t="s">
        <v>7276</v>
      </c>
      <c r="AN90" s="335"/>
    </row>
    <row r="91" spans="1:40" ht="30.75" customHeight="1" x14ac:dyDescent="0.35">
      <c r="A91" s="378">
        <v>87</v>
      </c>
      <c r="B91" s="333" t="s">
        <v>5712</v>
      </c>
      <c r="C91" s="332" t="s">
        <v>465</v>
      </c>
      <c r="D91" s="371" t="s">
        <v>1146</v>
      </c>
      <c r="E91" s="325">
        <v>3</v>
      </c>
      <c r="F91" s="371"/>
      <c r="G91" s="325"/>
      <c r="H91" s="371"/>
      <c r="I91" s="325">
        <v>3</v>
      </c>
      <c r="J91" s="325"/>
      <c r="K91" s="325">
        <v>3</v>
      </c>
      <c r="L91" s="372">
        <v>1</v>
      </c>
      <c r="M91" s="373" t="s">
        <v>5431</v>
      </c>
      <c r="N91" s="381"/>
      <c r="O91" s="381"/>
      <c r="P91" s="381">
        <v>200</v>
      </c>
      <c r="Q91" s="381"/>
      <c r="R91" s="381"/>
      <c r="S91" s="381"/>
      <c r="T91" s="381"/>
      <c r="U91" s="381"/>
      <c r="V91" s="381"/>
      <c r="W91" s="381" t="s">
        <v>2166</v>
      </c>
      <c r="X91" s="381">
        <v>1</v>
      </c>
      <c r="Y91" s="326"/>
      <c r="Z91" s="328"/>
      <c r="AA91" s="373" t="s">
        <v>6111</v>
      </c>
      <c r="AB91" s="326" t="s">
        <v>6137</v>
      </c>
      <c r="AC91" s="326" t="s">
        <v>2166</v>
      </c>
      <c r="AD91" s="368"/>
      <c r="AE91" s="400" t="s">
        <v>6320</v>
      </c>
      <c r="AF91" s="326"/>
      <c r="AG91" s="368"/>
      <c r="AH91" s="368"/>
      <c r="AI91" s="373"/>
      <c r="AJ91" s="326"/>
      <c r="AK91" s="328"/>
      <c r="AL91" s="328"/>
      <c r="AM91" s="328"/>
      <c r="AN91" s="335"/>
    </row>
    <row r="92" spans="1:40" ht="30.75" customHeight="1" x14ac:dyDescent="0.35">
      <c r="A92" s="378">
        <v>88</v>
      </c>
      <c r="B92" s="333" t="s">
        <v>2782</v>
      </c>
      <c r="C92" s="332" t="s">
        <v>3691</v>
      </c>
      <c r="D92" s="327" t="s">
        <v>5579</v>
      </c>
      <c r="E92" s="325">
        <v>4</v>
      </c>
      <c r="F92" s="327"/>
      <c r="G92" s="325"/>
      <c r="H92" s="327"/>
      <c r="I92" s="325">
        <v>5</v>
      </c>
      <c r="J92" s="325"/>
      <c r="K92" s="325">
        <v>5</v>
      </c>
      <c r="L92" s="372">
        <v>1</v>
      </c>
      <c r="M92" s="388" t="s">
        <v>5357</v>
      </c>
      <c r="N92" s="412">
        <v>87</v>
      </c>
      <c r="O92" s="412">
        <v>153</v>
      </c>
      <c r="P92" s="367">
        <v>240</v>
      </c>
      <c r="Q92" s="398"/>
      <c r="R92" s="398"/>
      <c r="S92" s="398"/>
      <c r="T92" s="398"/>
      <c r="U92" s="381">
        <v>32</v>
      </c>
      <c r="V92" s="381" t="s">
        <v>2166</v>
      </c>
      <c r="W92" s="381" t="s">
        <v>2166</v>
      </c>
      <c r="X92" s="381">
        <v>3</v>
      </c>
      <c r="Y92" s="326"/>
      <c r="Z92" s="328"/>
      <c r="AA92" s="373" t="s">
        <v>6863</v>
      </c>
      <c r="AB92" s="326"/>
      <c r="AC92" s="326" t="s">
        <v>2165</v>
      </c>
      <c r="AD92" s="368"/>
      <c r="AE92" s="400" t="s">
        <v>6322</v>
      </c>
      <c r="AF92" s="326"/>
      <c r="AG92" s="368"/>
      <c r="AH92" s="368"/>
      <c r="AI92" s="373"/>
      <c r="AJ92" s="326" t="s">
        <v>7276</v>
      </c>
      <c r="AK92" s="328"/>
      <c r="AL92" s="328"/>
      <c r="AM92" s="328"/>
      <c r="AN92" s="335"/>
    </row>
    <row r="93" spans="1:40" ht="30.75" customHeight="1" x14ac:dyDescent="0.35">
      <c r="A93" s="378">
        <v>89</v>
      </c>
      <c r="B93" s="333" t="s">
        <v>2782</v>
      </c>
      <c r="C93" s="332" t="s">
        <v>2791</v>
      </c>
      <c r="D93" s="371" t="s">
        <v>3738</v>
      </c>
      <c r="E93" s="325">
        <v>4</v>
      </c>
      <c r="F93" s="371"/>
      <c r="G93" s="325"/>
      <c r="H93" s="371"/>
      <c r="I93" s="325">
        <v>5</v>
      </c>
      <c r="J93" s="325"/>
      <c r="K93" s="325">
        <v>5</v>
      </c>
      <c r="L93" s="372">
        <v>1</v>
      </c>
      <c r="M93" s="388" t="s">
        <v>5027</v>
      </c>
      <c r="N93" s="367">
        <v>90</v>
      </c>
      <c r="O93" s="367">
        <v>150</v>
      </c>
      <c r="P93" s="367">
        <v>240</v>
      </c>
      <c r="Q93" s="398"/>
      <c r="R93" s="398"/>
      <c r="S93" s="398"/>
      <c r="T93" s="398"/>
      <c r="U93" s="381">
        <v>90</v>
      </c>
      <c r="V93" s="381" t="s">
        <v>2166</v>
      </c>
      <c r="W93" s="381" t="s">
        <v>2166</v>
      </c>
      <c r="X93" s="381">
        <v>1</v>
      </c>
      <c r="Y93" s="326" t="s">
        <v>2166</v>
      </c>
      <c r="Z93" s="328" t="s">
        <v>2166</v>
      </c>
      <c r="AA93" s="373"/>
      <c r="AB93" s="326"/>
      <c r="AC93" s="326" t="s">
        <v>2166</v>
      </c>
      <c r="AD93" s="368"/>
      <c r="AE93" s="400" t="s">
        <v>6322</v>
      </c>
      <c r="AF93" s="326"/>
      <c r="AG93" s="368"/>
      <c r="AH93" s="368"/>
      <c r="AI93" s="373"/>
      <c r="AJ93" s="326" t="s">
        <v>7276</v>
      </c>
      <c r="AK93" s="328"/>
      <c r="AL93" s="328"/>
      <c r="AM93" s="328"/>
      <c r="AN93" s="335"/>
    </row>
    <row r="94" spans="1:40" ht="30.75" customHeight="1" x14ac:dyDescent="0.35">
      <c r="A94" s="378">
        <v>90</v>
      </c>
      <c r="B94" s="333" t="s">
        <v>2782</v>
      </c>
      <c r="C94" s="332" t="s">
        <v>3688</v>
      </c>
      <c r="D94" s="371" t="s">
        <v>3729</v>
      </c>
      <c r="E94" s="325">
        <v>4</v>
      </c>
      <c r="F94" s="371"/>
      <c r="G94" s="325"/>
      <c r="H94" s="371"/>
      <c r="I94" s="325">
        <v>5</v>
      </c>
      <c r="J94" s="325"/>
      <c r="K94" s="325">
        <v>5</v>
      </c>
      <c r="L94" s="372">
        <v>1</v>
      </c>
      <c r="M94" s="373" t="s">
        <v>5518</v>
      </c>
      <c r="N94" s="367">
        <v>93</v>
      </c>
      <c r="O94" s="367">
        <v>147</v>
      </c>
      <c r="P94" s="367">
        <v>240</v>
      </c>
      <c r="Q94" s="398"/>
      <c r="R94" s="398"/>
      <c r="S94" s="398"/>
      <c r="T94" s="398"/>
      <c r="U94" s="381">
        <v>60</v>
      </c>
      <c r="V94" s="381" t="s">
        <v>2166</v>
      </c>
      <c r="W94" s="381" t="s">
        <v>2166</v>
      </c>
      <c r="X94" s="381">
        <v>1</v>
      </c>
      <c r="Y94" s="326"/>
      <c r="Z94" s="328"/>
      <c r="AA94" s="373" t="s">
        <v>6863</v>
      </c>
      <c r="AB94" s="326"/>
      <c r="AC94" s="326" t="s">
        <v>2165</v>
      </c>
      <c r="AD94" s="368"/>
      <c r="AE94" s="400" t="s">
        <v>6322</v>
      </c>
      <c r="AF94" s="326"/>
      <c r="AG94" s="368"/>
      <c r="AH94" s="368"/>
      <c r="AI94" s="373"/>
      <c r="AJ94" s="326" t="s">
        <v>7276</v>
      </c>
      <c r="AK94" s="328"/>
      <c r="AL94" s="328"/>
      <c r="AM94" s="328"/>
      <c r="AN94" s="335"/>
    </row>
    <row r="95" spans="1:40" ht="30.75" customHeight="1" x14ac:dyDescent="0.35">
      <c r="A95" s="378">
        <v>91</v>
      </c>
      <c r="B95" s="333" t="s">
        <v>2782</v>
      </c>
      <c r="C95" s="332" t="s">
        <v>3719</v>
      </c>
      <c r="D95" s="371" t="s">
        <v>3707</v>
      </c>
      <c r="E95" s="325">
        <v>4</v>
      </c>
      <c r="F95" s="371"/>
      <c r="G95" s="325"/>
      <c r="H95" s="371"/>
      <c r="I95" s="325">
        <v>4</v>
      </c>
      <c r="J95" s="325"/>
      <c r="K95" s="325">
        <v>4</v>
      </c>
      <c r="L95" s="372">
        <v>1</v>
      </c>
      <c r="M95" s="388" t="s">
        <v>5374</v>
      </c>
      <c r="N95" s="402">
        <v>98.5</v>
      </c>
      <c r="O95" s="402">
        <v>151.5</v>
      </c>
      <c r="P95" s="367">
        <v>250</v>
      </c>
      <c r="Q95" s="398"/>
      <c r="R95" s="398"/>
      <c r="S95" s="398"/>
      <c r="T95" s="381"/>
      <c r="U95" s="381">
        <v>60</v>
      </c>
      <c r="V95" s="381" t="s">
        <v>2166</v>
      </c>
      <c r="W95" s="381" t="s">
        <v>2166</v>
      </c>
      <c r="X95" s="381">
        <v>3</v>
      </c>
      <c r="Y95" s="326"/>
      <c r="Z95" s="328"/>
      <c r="AA95" s="373" t="s">
        <v>6111</v>
      </c>
      <c r="AB95" s="326"/>
      <c r="AC95" s="326" t="s">
        <v>2165</v>
      </c>
      <c r="AD95" s="368"/>
      <c r="AE95" s="400" t="s">
        <v>6322</v>
      </c>
      <c r="AF95" s="326"/>
      <c r="AG95" s="368"/>
      <c r="AH95" s="368"/>
      <c r="AI95" s="373"/>
      <c r="AJ95" s="326" t="s">
        <v>7276</v>
      </c>
      <c r="AK95" s="328"/>
      <c r="AL95" s="328"/>
      <c r="AM95" s="328"/>
      <c r="AN95" s="335"/>
    </row>
    <row r="96" spans="1:40" ht="30.75" customHeight="1" x14ac:dyDescent="0.35">
      <c r="A96" s="378">
        <v>92</v>
      </c>
      <c r="B96" s="333" t="s">
        <v>2782</v>
      </c>
      <c r="C96" s="332" t="s">
        <v>3687</v>
      </c>
      <c r="D96" s="371" t="s">
        <v>3728</v>
      </c>
      <c r="E96" s="325">
        <v>4</v>
      </c>
      <c r="F96" s="371"/>
      <c r="G96" s="325"/>
      <c r="H96" s="371"/>
      <c r="I96" s="325">
        <v>5</v>
      </c>
      <c r="J96" s="325"/>
      <c r="K96" s="325">
        <v>5</v>
      </c>
      <c r="L96" s="372">
        <v>1</v>
      </c>
      <c r="M96" s="388" t="s">
        <v>5447</v>
      </c>
      <c r="N96" s="367">
        <v>88</v>
      </c>
      <c r="O96" s="367">
        <v>152</v>
      </c>
      <c r="P96" s="367">
        <v>240</v>
      </c>
      <c r="Q96" s="398"/>
      <c r="R96" s="398"/>
      <c r="S96" s="398"/>
      <c r="T96" s="398"/>
      <c r="U96" s="381">
        <v>90</v>
      </c>
      <c r="V96" s="381" t="s">
        <v>2166</v>
      </c>
      <c r="W96" s="381" t="s">
        <v>2166</v>
      </c>
      <c r="X96" s="381">
        <v>1</v>
      </c>
      <c r="Y96" s="326"/>
      <c r="Z96" s="328"/>
      <c r="AA96" s="373" t="s">
        <v>6863</v>
      </c>
      <c r="AB96" s="326"/>
      <c r="AC96" s="326" t="s">
        <v>2165</v>
      </c>
      <c r="AD96" s="368"/>
      <c r="AE96" s="400" t="s">
        <v>6322</v>
      </c>
      <c r="AF96" s="326"/>
      <c r="AG96" s="368"/>
      <c r="AH96" s="368"/>
      <c r="AI96" s="373"/>
      <c r="AJ96" s="326" t="s">
        <v>7276</v>
      </c>
      <c r="AK96" s="328"/>
      <c r="AL96" s="328"/>
      <c r="AM96" s="328"/>
      <c r="AN96" s="335"/>
    </row>
    <row r="97" spans="1:40" ht="30.75" customHeight="1" x14ac:dyDescent="0.35">
      <c r="A97" s="378">
        <v>93</v>
      </c>
      <c r="B97" s="333" t="s">
        <v>2782</v>
      </c>
      <c r="C97" s="332" t="s">
        <v>3686</v>
      </c>
      <c r="D97" s="371" t="s">
        <v>3727</v>
      </c>
      <c r="E97" s="325">
        <v>5</v>
      </c>
      <c r="F97" s="371"/>
      <c r="G97" s="325"/>
      <c r="H97" s="371"/>
      <c r="I97" s="325">
        <v>6</v>
      </c>
      <c r="J97" s="325"/>
      <c r="K97" s="325">
        <v>6</v>
      </c>
      <c r="L97" s="372">
        <v>1</v>
      </c>
      <c r="M97" s="388" t="s">
        <v>5447</v>
      </c>
      <c r="N97" s="367">
        <v>81</v>
      </c>
      <c r="O97" s="367">
        <v>159</v>
      </c>
      <c r="P97" s="367">
        <v>240</v>
      </c>
      <c r="Q97" s="398"/>
      <c r="R97" s="398"/>
      <c r="S97" s="398"/>
      <c r="T97" s="398"/>
      <c r="U97" s="381"/>
      <c r="V97" s="381" t="s">
        <v>2166</v>
      </c>
      <c r="W97" s="381" t="s">
        <v>2166</v>
      </c>
      <c r="X97" s="381">
        <v>1</v>
      </c>
      <c r="Y97" s="326"/>
      <c r="Z97" s="328"/>
      <c r="AA97" s="373" t="s">
        <v>6111</v>
      </c>
      <c r="AB97" s="326"/>
      <c r="AC97" s="326" t="s">
        <v>2165</v>
      </c>
      <c r="AD97" s="368"/>
      <c r="AE97" s="400" t="s">
        <v>6322</v>
      </c>
      <c r="AF97" s="326"/>
      <c r="AG97" s="368"/>
      <c r="AH97" s="368"/>
      <c r="AI97" s="373"/>
      <c r="AJ97" s="326"/>
      <c r="AK97" s="328"/>
      <c r="AL97" s="328"/>
      <c r="AM97" s="328"/>
      <c r="AN97" s="335"/>
    </row>
    <row r="98" spans="1:40" ht="30.75" customHeight="1" x14ac:dyDescent="0.35">
      <c r="A98" s="378">
        <v>94</v>
      </c>
      <c r="B98" s="333" t="s">
        <v>2782</v>
      </c>
      <c r="C98" s="332" t="s">
        <v>3690</v>
      </c>
      <c r="D98" s="371" t="s">
        <v>3731</v>
      </c>
      <c r="E98" s="325">
        <v>4</v>
      </c>
      <c r="F98" s="371"/>
      <c r="G98" s="325"/>
      <c r="H98" s="371"/>
      <c r="I98" s="325">
        <v>5</v>
      </c>
      <c r="J98" s="325"/>
      <c r="K98" s="325">
        <v>5</v>
      </c>
      <c r="L98" s="372">
        <v>1</v>
      </c>
      <c r="M98" s="373" t="s">
        <v>5499</v>
      </c>
      <c r="N98" s="367">
        <v>84.5</v>
      </c>
      <c r="O98" s="367">
        <v>155.5</v>
      </c>
      <c r="P98" s="367">
        <v>240</v>
      </c>
      <c r="Q98" s="398"/>
      <c r="R98" s="398"/>
      <c r="S98" s="398"/>
      <c r="T98" s="381"/>
      <c r="U98" s="381">
        <v>90</v>
      </c>
      <c r="V98" s="381" t="s">
        <v>2166</v>
      </c>
      <c r="W98" s="381" t="s">
        <v>2166</v>
      </c>
      <c r="X98" s="381">
        <v>1</v>
      </c>
      <c r="Y98" s="326"/>
      <c r="Z98" s="328"/>
      <c r="AA98" s="373" t="s">
        <v>6111</v>
      </c>
      <c r="AB98" s="326"/>
      <c r="AC98" s="326" t="s">
        <v>2165</v>
      </c>
      <c r="AD98" s="368"/>
      <c r="AE98" s="400" t="s">
        <v>6322</v>
      </c>
      <c r="AF98" s="326"/>
      <c r="AG98" s="368"/>
      <c r="AH98" s="368"/>
      <c r="AI98" s="373"/>
      <c r="AJ98" s="326" t="s">
        <v>7276</v>
      </c>
      <c r="AK98" s="328"/>
      <c r="AL98" s="328"/>
      <c r="AM98" s="328"/>
      <c r="AN98" s="335"/>
    </row>
    <row r="99" spans="1:40" ht="30.75" customHeight="1" x14ac:dyDescent="0.35">
      <c r="A99" s="378">
        <v>95</v>
      </c>
      <c r="B99" s="333" t="s">
        <v>2782</v>
      </c>
      <c r="C99" s="332" t="s">
        <v>2792</v>
      </c>
      <c r="D99" s="371" t="s">
        <v>2793</v>
      </c>
      <c r="E99" s="325">
        <v>5</v>
      </c>
      <c r="F99" s="371"/>
      <c r="G99" s="325"/>
      <c r="H99" s="371"/>
      <c r="I99" s="325">
        <v>5</v>
      </c>
      <c r="J99" s="325"/>
      <c r="K99" s="325">
        <v>5</v>
      </c>
      <c r="L99" s="372">
        <v>1</v>
      </c>
      <c r="M99" s="388" t="s">
        <v>5375</v>
      </c>
      <c r="N99" s="367">
        <v>88</v>
      </c>
      <c r="O99" s="367">
        <v>152</v>
      </c>
      <c r="P99" s="367">
        <v>240</v>
      </c>
      <c r="Q99" s="398"/>
      <c r="R99" s="398"/>
      <c r="S99" s="398"/>
      <c r="T99" s="398"/>
      <c r="U99" s="381"/>
      <c r="V99" s="381" t="s">
        <v>2166</v>
      </c>
      <c r="W99" s="381" t="s">
        <v>2166</v>
      </c>
      <c r="X99" s="381">
        <v>1</v>
      </c>
      <c r="Y99" s="326"/>
      <c r="Z99" s="328"/>
      <c r="AA99" s="373" t="s">
        <v>6863</v>
      </c>
      <c r="AB99" s="326"/>
      <c r="AC99" s="326" t="s">
        <v>2165</v>
      </c>
      <c r="AD99" s="368"/>
      <c r="AE99" s="400" t="s">
        <v>6322</v>
      </c>
      <c r="AF99" s="326"/>
      <c r="AG99" s="368"/>
      <c r="AH99" s="368"/>
      <c r="AI99" s="373"/>
      <c r="AJ99" s="326"/>
      <c r="AK99" s="328"/>
      <c r="AL99" s="328"/>
      <c r="AM99" s="328"/>
      <c r="AN99" s="335"/>
    </row>
    <row r="100" spans="1:40" ht="30.75" customHeight="1" x14ac:dyDescent="0.35">
      <c r="A100" s="378">
        <v>96</v>
      </c>
      <c r="B100" s="333" t="s">
        <v>2782</v>
      </c>
      <c r="C100" s="332" t="s">
        <v>3679</v>
      </c>
      <c r="D100" s="371" t="s">
        <v>3699</v>
      </c>
      <c r="E100" s="325">
        <v>4</v>
      </c>
      <c r="F100" s="371"/>
      <c r="G100" s="325"/>
      <c r="H100" s="371"/>
      <c r="I100" s="325">
        <v>5</v>
      </c>
      <c r="J100" s="325"/>
      <c r="K100" s="325">
        <v>5</v>
      </c>
      <c r="L100" s="372">
        <v>1</v>
      </c>
      <c r="M100" s="373" t="s">
        <v>5535</v>
      </c>
      <c r="N100" s="367">
        <v>95</v>
      </c>
      <c r="O100" s="367">
        <v>145</v>
      </c>
      <c r="P100" s="367">
        <v>240</v>
      </c>
      <c r="Q100" s="398"/>
      <c r="R100" s="398"/>
      <c r="S100" s="398"/>
      <c r="T100" s="398"/>
      <c r="U100" s="381">
        <v>90</v>
      </c>
      <c r="V100" s="381" t="s">
        <v>2166</v>
      </c>
      <c r="W100" s="381" t="s">
        <v>2166</v>
      </c>
      <c r="X100" s="381">
        <v>1</v>
      </c>
      <c r="Y100" s="326"/>
      <c r="Z100" s="328"/>
      <c r="AA100" s="373" t="s">
        <v>6111</v>
      </c>
      <c r="AB100" s="326"/>
      <c r="AC100" s="326" t="s">
        <v>2165</v>
      </c>
      <c r="AD100" s="368"/>
      <c r="AE100" s="400" t="s">
        <v>6322</v>
      </c>
      <c r="AF100" s="326"/>
      <c r="AG100" s="368"/>
      <c r="AH100" s="368"/>
      <c r="AI100" s="373"/>
      <c r="AJ100" s="326" t="s">
        <v>7276</v>
      </c>
      <c r="AK100" s="328"/>
      <c r="AL100" s="328"/>
      <c r="AM100" s="328"/>
      <c r="AN100" s="335"/>
    </row>
    <row r="101" spans="1:40" ht="30.75" customHeight="1" x14ac:dyDescent="0.35">
      <c r="A101" s="378">
        <v>97</v>
      </c>
      <c r="B101" s="333" t="s">
        <v>2782</v>
      </c>
      <c r="C101" s="332" t="s">
        <v>3677</v>
      </c>
      <c r="D101" s="371" t="s">
        <v>3697</v>
      </c>
      <c r="E101" s="325">
        <v>4</v>
      </c>
      <c r="F101" s="371"/>
      <c r="G101" s="325"/>
      <c r="H101" s="371"/>
      <c r="I101" s="325">
        <v>4</v>
      </c>
      <c r="J101" s="325"/>
      <c r="K101" s="325">
        <v>4</v>
      </c>
      <c r="L101" s="372">
        <v>1</v>
      </c>
      <c r="M101" s="373" t="s">
        <v>5540</v>
      </c>
      <c r="N101" s="367">
        <v>87</v>
      </c>
      <c r="O101" s="367">
        <v>153</v>
      </c>
      <c r="P101" s="367">
        <v>240</v>
      </c>
      <c r="Q101" s="398"/>
      <c r="R101" s="398"/>
      <c r="S101" s="398"/>
      <c r="T101" s="398"/>
      <c r="U101" s="381">
        <v>72</v>
      </c>
      <c r="V101" s="381" t="s">
        <v>2166</v>
      </c>
      <c r="W101" s="381" t="s">
        <v>2166</v>
      </c>
      <c r="X101" s="381">
        <v>1</v>
      </c>
      <c r="Y101" s="326"/>
      <c r="Z101" s="328"/>
      <c r="AA101" s="373" t="s">
        <v>6863</v>
      </c>
      <c r="AB101" s="326"/>
      <c r="AC101" s="326" t="s">
        <v>2165</v>
      </c>
      <c r="AD101" s="368"/>
      <c r="AE101" s="400" t="s">
        <v>6322</v>
      </c>
      <c r="AF101" s="326"/>
      <c r="AG101" s="368"/>
      <c r="AH101" s="368"/>
      <c r="AI101" s="373"/>
      <c r="AJ101" s="326" t="s">
        <v>7276</v>
      </c>
      <c r="AK101" s="328"/>
      <c r="AL101" s="328"/>
      <c r="AM101" s="328"/>
      <c r="AN101" s="335"/>
    </row>
    <row r="102" spans="1:40" ht="30.75" customHeight="1" x14ac:dyDescent="0.35">
      <c r="A102" s="378">
        <v>98</v>
      </c>
      <c r="B102" s="333" t="s">
        <v>2782</v>
      </c>
      <c r="C102" s="332" t="s">
        <v>3680</v>
      </c>
      <c r="D102" s="371" t="s">
        <v>3700</v>
      </c>
      <c r="E102" s="325">
        <v>4</v>
      </c>
      <c r="F102" s="371"/>
      <c r="G102" s="325"/>
      <c r="H102" s="371"/>
      <c r="I102" s="325">
        <v>5</v>
      </c>
      <c r="J102" s="325"/>
      <c r="K102" s="325">
        <v>5</v>
      </c>
      <c r="L102" s="372">
        <v>1</v>
      </c>
      <c r="M102" s="373" t="s">
        <v>5535</v>
      </c>
      <c r="N102" s="367">
        <v>80</v>
      </c>
      <c r="O102" s="367">
        <v>160</v>
      </c>
      <c r="P102" s="367">
        <v>240</v>
      </c>
      <c r="Q102" s="398"/>
      <c r="R102" s="398"/>
      <c r="S102" s="398"/>
      <c r="T102" s="398"/>
      <c r="U102" s="381">
        <v>56</v>
      </c>
      <c r="V102" s="381" t="s">
        <v>2166</v>
      </c>
      <c r="W102" s="381" t="s">
        <v>2166</v>
      </c>
      <c r="X102" s="381">
        <v>1</v>
      </c>
      <c r="Y102" s="326"/>
      <c r="Z102" s="328"/>
      <c r="AA102" s="373" t="s">
        <v>6863</v>
      </c>
      <c r="AB102" s="326"/>
      <c r="AC102" s="326" t="s">
        <v>2165</v>
      </c>
      <c r="AD102" s="368"/>
      <c r="AE102" s="400" t="s">
        <v>6322</v>
      </c>
      <c r="AF102" s="326"/>
      <c r="AG102" s="368"/>
      <c r="AH102" s="368"/>
      <c r="AI102" s="373"/>
      <c r="AJ102" s="326" t="s">
        <v>7276</v>
      </c>
      <c r="AK102" s="328"/>
      <c r="AL102" s="328"/>
      <c r="AM102" s="328"/>
      <c r="AN102" s="335"/>
    </row>
    <row r="103" spans="1:40" ht="30.75" customHeight="1" x14ac:dyDescent="0.35">
      <c r="A103" s="378">
        <v>99</v>
      </c>
      <c r="B103" s="333" t="s">
        <v>2782</v>
      </c>
      <c r="C103" s="332" t="s">
        <v>3678</v>
      </c>
      <c r="D103" s="371" t="s">
        <v>3698</v>
      </c>
      <c r="E103" s="325">
        <v>4</v>
      </c>
      <c r="F103" s="371"/>
      <c r="G103" s="325"/>
      <c r="H103" s="371"/>
      <c r="I103" s="325">
        <v>5</v>
      </c>
      <c r="J103" s="325"/>
      <c r="K103" s="325">
        <v>5</v>
      </c>
      <c r="L103" s="372">
        <v>1</v>
      </c>
      <c r="M103" s="373" t="s">
        <v>5535</v>
      </c>
      <c r="N103" s="367">
        <v>82.5</v>
      </c>
      <c r="O103" s="367">
        <v>157.5</v>
      </c>
      <c r="P103" s="367">
        <v>240</v>
      </c>
      <c r="Q103" s="398"/>
      <c r="R103" s="398"/>
      <c r="S103" s="398"/>
      <c r="T103" s="398"/>
      <c r="U103" s="381">
        <v>60</v>
      </c>
      <c r="V103" s="381" t="s">
        <v>2166</v>
      </c>
      <c r="W103" s="381" t="s">
        <v>2166</v>
      </c>
      <c r="X103" s="381">
        <v>1</v>
      </c>
      <c r="Y103" s="326"/>
      <c r="Z103" s="328"/>
      <c r="AA103" s="373" t="s">
        <v>6111</v>
      </c>
      <c r="AB103" s="326"/>
      <c r="AC103" s="326" t="s">
        <v>2165</v>
      </c>
      <c r="AD103" s="368"/>
      <c r="AE103" s="400" t="s">
        <v>6322</v>
      </c>
      <c r="AF103" s="326"/>
      <c r="AG103" s="368"/>
      <c r="AH103" s="368"/>
      <c r="AI103" s="373"/>
      <c r="AJ103" s="326" t="s">
        <v>7276</v>
      </c>
      <c r="AK103" s="328"/>
      <c r="AL103" s="328"/>
      <c r="AM103" s="328"/>
      <c r="AN103" s="335"/>
    </row>
    <row r="104" spans="1:40" ht="30.75" customHeight="1" x14ac:dyDescent="0.35">
      <c r="A104" s="378">
        <v>100</v>
      </c>
      <c r="B104" s="333" t="s">
        <v>2782</v>
      </c>
      <c r="C104" s="332" t="s">
        <v>3681</v>
      </c>
      <c r="D104" s="371" t="s">
        <v>3701</v>
      </c>
      <c r="E104" s="325">
        <v>3</v>
      </c>
      <c r="F104" s="371"/>
      <c r="G104" s="325"/>
      <c r="H104" s="371"/>
      <c r="I104" s="325">
        <v>4</v>
      </c>
      <c r="J104" s="325"/>
      <c r="K104" s="325">
        <v>4</v>
      </c>
      <c r="L104" s="372">
        <v>1</v>
      </c>
      <c r="M104" s="373" t="s">
        <v>5535</v>
      </c>
      <c r="N104" s="367">
        <v>80</v>
      </c>
      <c r="O104" s="367">
        <v>160</v>
      </c>
      <c r="P104" s="367">
        <v>240</v>
      </c>
      <c r="Q104" s="398"/>
      <c r="R104" s="398"/>
      <c r="S104" s="398"/>
      <c r="T104" s="398"/>
      <c r="U104" s="381">
        <v>80</v>
      </c>
      <c r="V104" s="381" t="s">
        <v>2166</v>
      </c>
      <c r="W104" s="381" t="s">
        <v>2166</v>
      </c>
      <c r="X104" s="381">
        <v>3</v>
      </c>
      <c r="Y104" s="326"/>
      <c r="Z104" s="328"/>
      <c r="AA104" s="373" t="s">
        <v>6863</v>
      </c>
      <c r="AB104" s="326"/>
      <c r="AC104" s="326" t="s">
        <v>2165</v>
      </c>
      <c r="AD104" s="368"/>
      <c r="AE104" s="400" t="s">
        <v>6322</v>
      </c>
      <c r="AF104" s="326"/>
      <c r="AG104" s="368"/>
      <c r="AH104" s="368"/>
      <c r="AI104" s="373"/>
      <c r="AJ104" s="326" t="s">
        <v>7276</v>
      </c>
      <c r="AK104" s="328"/>
      <c r="AL104" s="328"/>
      <c r="AM104" s="328"/>
      <c r="AN104" s="335"/>
    </row>
    <row r="105" spans="1:40" ht="30.75" customHeight="1" x14ac:dyDescent="0.35">
      <c r="A105" s="378">
        <v>101</v>
      </c>
      <c r="B105" s="333" t="s">
        <v>2782</v>
      </c>
      <c r="C105" s="332" t="s">
        <v>3684</v>
      </c>
      <c r="D105" s="371" t="s">
        <v>3704</v>
      </c>
      <c r="E105" s="325">
        <v>4</v>
      </c>
      <c r="F105" s="371"/>
      <c r="G105" s="325"/>
      <c r="H105" s="371"/>
      <c r="I105" s="325">
        <v>5</v>
      </c>
      <c r="J105" s="325"/>
      <c r="K105" s="325">
        <v>5</v>
      </c>
      <c r="L105" s="372">
        <v>1</v>
      </c>
      <c r="M105" s="373" t="s">
        <v>5535</v>
      </c>
      <c r="N105" s="367">
        <v>63</v>
      </c>
      <c r="O105" s="367">
        <v>107</v>
      </c>
      <c r="P105" s="367">
        <v>170</v>
      </c>
      <c r="Q105" s="398"/>
      <c r="R105" s="398"/>
      <c r="S105" s="398"/>
      <c r="T105" s="398"/>
      <c r="U105" s="381"/>
      <c r="V105" s="381" t="s">
        <v>2166</v>
      </c>
      <c r="W105" s="381" t="s">
        <v>2166</v>
      </c>
      <c r="X105" s="381">
        <v>1</v>
      </c>
      <c r="Y105" s="326"/>
      <c r="Z105" s="328"/>
      <c r="AA105" s="373" t="s">
        <v>6863</v>
      </c>
      <c r="AB105" s="326"/>
      <c r="AC105" s="326" t="s">
        <v>2165</v>
      </c>
      <c r="AD105" s="368"/>
      <c r="AE105" s="400" t="s">
        <v>6322</v>
      </c>
      <c r="AF105" s="326"/>
      <c r="AG105" s="368"/>
      <c r="AH105" s="368"/>
      <c r="AI105" s="373"/>
      <c r="AJ105" s="326"/>
      <c r="AK105" s="328"/>
      <c r="AL105" s="328"/>
      <c r="AM105" s="328"/>
      <c r="AN105" s="335"/>
    </row>
    <row r="106" spans="1:40" ht="30.75" customHeight="1" x14ac:dyDescent="0.35">
      <c r="A106" s="378">
        <v>102</v>
      </c>
      <c r="B106" s="333" t="s">
        <v>2782</v>
      </c>
      <c r="C106" s="332" t="s">
        <v>3689</v>
      </c>
      <c r="D106" s="371" t="s">
        <v>3730</v>
      </c>
      <c r="E106" s="325">
        <v>4</v>
      </c>
      <c r="F106" s="371"/>
      <c r="G106" s="325"/>
      <c r="H106" s="371"/>
      <c r="I106" s="325">
        <v>5</v>
      </c>
      <c r="J106" s="325"/>
      <c r="K106" s="325">
        <v>5</v>
      </c>
      <c r="L106" s="372">
        <v>1</v>
      </c>
      <c r="M106" s="373" t="s">
        <v>5535</v>
      </c>
      <c r="N106" s="367">
        <v>84</v>
      </c>
      <c r="O106" s="367">
        <v>156</v>
      </c>
      <c r="P106" s="367">
        <v>240</v>
      </c>
      <c r="Q106" s="398"/>
      <c r="R106" s="398"/>
      <c r="S106" s="398"/>
      <c r="T106" s="398"/>
      <c r="U106" s="381">
        <v>40</v>
      </c>
      <c r="V106" s="381" t="s">
        <v>2166</v>
      </c>
      <c r="W106" s="381" t="s">
        <v>2166</v>
      </c>
      <c r="X106" s="381">
        <v>1</v>
      </c>
      <c r="Y106" s="326"/>
      <c r="Z106" s="328"/>
      <c r="AA106" s="373" t="s">
        <v>6863</v>
      </c>
      <c r="AB106" s="326"/>
      <c r="AC106" s="326" t="s">
        <v>2165</v>
      </c>
      <c r="AD106" s="368"/>
      <c r="AE106" s="400" t="s">
        <v>6322</v>
      </c>
      <c r="AF106" s="326"/>
      <c r="AG106" s="368"/>
      <c r="AH106" s="368"/>
      <c r="AI106" s="373"/>
      <c r="AJ106" s="326" t="s">
        <v>7276</v>
      </c>
      <c r="AK106" s="328"/>
      <c r="AL106" s="328"/>
      <c r="AM106" s="328"/>
      <c r="AN106" s="335"/>
    </row>
    <row r="107" spans="1:40" ht="30.75" customHeight="1" x14ac:dyDescent="0.35">
      <c r="A107" s="378">
        <v>103</v>
      </c>
      <c r="B107" s="333" t="s">
        <v>2782</v>
      </c>
      <c r="C107" s="332" t="s">
        <v>3676</v>
      </c>
      <c r="D107" s="371" t="s">
        <v>3696</v>
      </c>
      <c r="E107" s="325">
        <v>4</v>
      </c>
      <c r="F107" s="371"/>
      <c r="G107" s="325"/>
      <c r="H107" s="371"/>
      <c r="I107" s="325">
        <v>5</v>
      </c>
      <c r="J107" s="325"/>
      <c r="K107" s="325">
        <v>5</v>
      </c>
      <c r="L107" s="372">
        <v>1</v>
      </c>
      <c r="M107" s="373" t="s">
        <v>6477</v>
      </c>
      <c r="N107" s="367">
        <v>90</v>
      </c>
      <c r="O107" s="367">
        <v>150</v>
      </c>
      <c r="P107" s="367">
        <v>240</v>
      </c>
      <c r="Q107" s="398"/>
      <c r="R107" s="398"/>
      <c r="S107" s="398"/>
      <c r="T107" s="398"/>
      <c r="U107" s="381"/>
      <c r="V107" s="381" t="s">
        <v>2166</v>
      </c>
      <c r="W107" s="381" t="s">
        <v>2166</v>
      </c>
      <c r="X107" s="381">
        <v>1</v>
      </c>
      <c r="Y107" s="326" t="s">
        <v>2166</v>
      </c>
      <c r="Z107" s="328" t="s">
        <v>2166</v>
      </c>
      <c r="AA107" s="373"/>
      <c r="AB107" s="326"/>
      <c r="AC107" s="326" t="s">
        <v>2166</v>
      </c>
      <c r="AD107" s="368"/>
      <c r="AE107" s="400" t="s">
        <v>6322</v>
      </c>
      <c r="AF107" s="326"/>
      <c r="AG107" s="368"/>
      <c r="AH107" s="368"/>
      <c r="AI107" s="373"/>
      <c r="AJ107" s="326" t="s">
        <v>7276</v>
      </c>
      <c r="AK107" s="328"/>
      <c r="AL107" s="328"/>
      <c r="AM107" s="328"/>
      <c r="AN107" s="335"/>
    </row>
    <row r="108" spans="1:40" ht="30.75" customHeight="1" x14ac:dyDescent="0.35">
      <c r="A108" s="378">
        <v>104</v>
      </c>
      <c r="B108" s="333" t="s">
        <v>2782</v>
      </c>
      <c r="C108" s="332" t="s">
        <v>3683</v>
      </c>
      <c r="D108" s="371" t="s">
        <v>3703</v>
      </c>
      <c r="E108" s="325">
        <v>5</v>
      </c>
      <c r="F108" s="371"/>
      <c r="G108" s="325"/>
      <c r="H108" s="371"/>
      <c r="I108" s="325">
        <v>5</v>
      </c>
      <c r="J108" s="325"/>
      <c r="K108" s="325">
        <v>5</v>
      </c>
      <c r="L108" s="372">
        <v>1</v>
      </c>
      <c r="M108" s="388" t="s">
        <v>5375</v>
      </c>
      <c r="N108" s="367">
        <v>79</v>
      </c>
      <c r="O108" s="367">
        <v>161</v>
      </c>
      <c r="P108" s="367">
        <v>240</v>
      </c>
      <c r="Q108" s="398"/>
      <c r="R108" s="398"/>
      <c r="S108" s="398"/>
      <c r="T108" s="398"/>
      <c r="U108" s="381"/>
      <c r="V108" s="381" t="s">
        <v>2166</v>
      </c>
      <c r="W108" s="381" t="s">
        <v>2166</v>
      </c>
      <c r="X108" s="381">
        <v>1</v>
      </c>
      <c r="Y108" s="326"/>
      <c r="Z108" s="328"/>
      <c r="AA108" s="373" t="s">
        <v>6863</v>
      </c>
      <c r="AB108" s="326"/>
      <c r="AC108" s="326" t="s">
        <v>2165</v>
      </c>
      <c r="AD108" s="368"/>
      <c r="AE108" s="400" t="s">
        <v>6322</v>
      </c>
      <c r="AF108" s="326"/>
      <c r="AG108" s="368"/>
      <c r="AH108" s="368"/>
      <c r="AI108" s="373"/>
      <c r="AJ108" s="326"/>
      <c r="AK108" s="328"/>
      <c r="AL108" s="328"/>
      <c r="AM108" s="328"/>
      <c r="AN108" s="335"/>
    </row>
    <row r="109" spans="1:40" ht="30.75" customHeight="1" x14ac:dyDescent="0.35">
      <c r="A109" s="378">
        <v>105</v>
      </c>
      <c r="B109" s="333" t="s">
        <v>2782</v>
      </c>
      <c r="C109" s="332" t="s">
        <v>2790</v>
      </c>
      <c r="D109" s="371" t="s">
        <v>3737</v>
      </c>
      <c r="E109" s="325">
        <v>4</v>
      </c>
      <c r="F109" s="371"/>
      <c r="G109" s="325"/>
      <c r="H109" s="371"/>
      <c r="I109" s="325">
        <v>5</v>
      </c>
      <c r="J109" s="325"/>
      <c r="K109" s="325">
        <v>5</v>
      </c>
      <c r="L109" s="372">
        <v>1</v>
      </c>
      <c r="M109" s="373" t="s">
        <v>5027</v>
      </c>
      <c r="N109" s="367">
        <v>77</v>
      </c>
      <c r="O109" s="367">
        <v>163</v>
      </c>
      <c r="P109" s="367">
        <v>240</v>
      </c>
      <c r="Q109" s="398"/>
      <c r="R109" s="398"/>
      <c r="S109" s="398"/>
      <c r="T109" s="398"/>
      <c r="U109" s="381">
        <v>20</v>
      </c>
      <c r="V109" s="381" t="s">
        <v>2166</v>
      </c>
      <c r="W109" s="381" t="s">
        <v>2166</v>
      </c>
      <c r="X109" s="381">
        <v>1</v>
      </c>
      <c r="Y109" s="326"/>
      <c r="Z109" s="328"/>
      <c r="AA109" s="373" t="s">
        <v>6863</v>
      </c>
      <c r="AB109" s="326"/>
      <c r="AC109" s="326" t="s">
        <v>2165</v>
      </c>
      <c r="AD109" s="368"/>
      <c r="AE109" s="400" t="s">
        <v>6322</v>
      </c>
      <c r="AF109" s="326"/>
      <c r="AG109" s="368"/>
      <c r="AH109" s="368"/>
      <c r="AI109" s="373"/>
      <c r="AJ109" s="326" t="s">
        <v>7276</v>
      </c>
      <c r="AK109" s="328"/>
      <c r="AL109" s="328"/>
      <c r="AM109" s="328"/>
      <c r="AN109" s="335"/>
    </row>
    <row r="110" spans="1:40" ht="30.75" customHeight="1" x14ac:dyDescent="0.35">
      <c r="A110" s="378">
        <v>106</v>
      </c>
      <c r="B110" s="333" t="s">
        <v>2782</v>
      </c>
      <c r="C110" s="332" t="s">
        <v>3692</v>
      </c>
      <c r="D110" s="371" t="s">
        <v>3706</v>
      </c>
      <c r="E110" s="325">
        <v>4</v>
      </c>
      <c r="F110" s="371"/>
      <c r="G110" s="325"/>
      <c r="H110" s="371"/>
      <c r="I110" s="325">
        <v>4</v>
      </c>
      <c r="J110" s="325"/>
      <c r="K110" s="325">
        <v>4</v>
      </c>
      <c r="L110" s="372">
        <v>1</v>
      </c>
      <c r="M110" s="388" t="s">
        <v>5376</v>
      </c>
      <c r="N110" s="412">
        <v>84</v>
      </c>
      <c r="O110" s="412">
        <v>156</v>
      </c>
      <c r="P110" s="367">
        <v>240</v>
      </c>
      <c r="Q110" s="398"/>
      <c r="R110" s="398"/>
      <c r="S110" s="398"/>
      <c r="T110" s="398"/>
      <c r="U110" s="381">
        <v>60</v>
      </c>
      <c r="V110" s="381" t="s">
        <v>2166</v>
      </c>
      <c r="W110" s="381" t="s">
        <v>2166</v>
      </c>
      <c r="X110" s="381">
        <v>3</v>
      </c>
      <c r="Y110" s="326"/>
      <c r="Z110" s="328"/>
      <c r="AA110" s="373" t="s">
        <v>6863</v>
      </c>
      <c r="AB110" s="326"/>
      <c r="AC110" s="326" t="s">
        <v>2165</v>
      </c>
      <c r="AD110" s="368"/>
      <c r="AE110" s="400" t="s">
        <v>6322</v>
      </c>
      <c r="AF110" s="326"/>
      <c r="AG110" s="368"/>
      <c r="AH110" s="368"/>
      <c r="AI110" s="373"/>
      <c r="AJ110" s="326" t="s">
        <v>7276</v>
      </c>
      <c r="AK110" s="328"/>
      <c r="AL110" s="328"/>
      <c r="AM110" s="328"/>
      <c r="AN110" s="335"/>
    </row>
    <row r="111" spans="1:40" ht="30.75" customHeight="1" x14ac:dyDescent="0.35">
      <c r="A111" s="378">
        <v>107</v>
      </c>
      <c r="B111" s="333" t="s">
        <v>2782</v>
      </c>
      <c r="C111" s="332" t="s">
        <v>3675</v>
      </c>
      <c r="D111" s="371" t="s">
        <v>3695</v>
      </c>
      <c r="E111" s="325">
        <v>4</v>
      </c>
      <c r="F111" s="371"/>
      <c r="G111" s="325"/>
      <c r="H111" s="371"/>
      <c r="I111" s="325">
        <v>5</v>
      </c>
      <c r="J111" s="325"/>
      <c r="K111" s="325">
        <v>5</v>
      </c>
      <c r="L111" s="372">
        <v>1</v>
      </c>
      <c r="M111" s="373" t="s">
        <v>6477</v>
      </c>
      <c r="N111" s="367">
        <v>90</v>
      </c>
      <c r="O111" s="367">
        <v>150</v>
      </c>
      <c r="P111" s="367">
        <v>240</v>
      </c>
      <c r="Q111" s="398"/>
      <c r="R111" s="398"/>
      <c r="S111" s="398"/>
      <c r="T111" s="398"/>
      <c r="U111" s="381">
        <v>90</v>
      </c>
      <c r="V111" s="381" t="s">
        <v>2166</v>
      </c>
      <c r="W111" s="381" t="s">
        <v>2166</v>
      </c>
      <c r="X111" s="381">
        <v>1</v>
      </c>
      <c r="Y111" s="326" t="s">
        <v>2166</v>
      </c>
      <c r="Z111" s="328" t="s">
        <v>2166</v>
      </c>
      <c r="AA111" s="373"/>
      <c r="AB111" s="326"/>
      <c r="AC111" s="326" t="s">
        <v>2166</v>
      </c>
      <c r="AD111" s="368"/>
      <c r="AE111" s="400" t="s">
        <v>6322</v>
      </c>
      <c r="AF111" s="326"/>
      <c r="AG111" s="368"/>
      <c r="AH111" s="368"/>
      <c r="AI111" s="373"/>
      <c r="AJ111" s="326" t="s">
        <v>7276</v>
      </c>
      <c r="AK111" s="328"/>
      <c r="AL111" s="328"/>
      <c r="AM111" s="328"/>
      <c r="AN111" s="335"/>
    </row>
    <row r="112" spans="1:40" ht="30.75" customHeight="1" x14ac:dyDescent="0.35">
      <c r="A112" s="378">
        <v>108</v>
      </c>
      <c r="B112" s="333" t="s">
        <v>2782</v>
      </c>
      <c r="C112" s="332" t="s">
        <v>3735</v>
      </c>
      <c r="D112" s="371" t="s">
        <v>3736</v>
      </c>
      <c r="E112" s="325">
        <v>4</v>
      </c>
      <c r="F112" s="371"/>
      <c r="G112" s="325"/>
      <c r="H112" s="371"/>
      <c r="I112" s="325">
        <v>5</v>
      </c>
      <c r="J112" s="325"/>
      <c r="K112" s="325">
        <v>5</v>
      </c>
      <c r="L112" s="372">
        <v>1</v>
      </c>
      <c r="M112" s="388" t="s">
        <v>5375</v>
      </c>
      <c r="N112" s="367">
        <v>90</v>
      </c>
      <c r="O112" s="367">
        <v>150</v>
      </c>
      <c r="P112" s="367">
        <v>240</v>
      </c>
      <c r="Q112" s="398"/>
      <c r="R112" s="398"/>
      <c r="S112" s="398"/>
      <c r="T112" s="398"/>
      <c r="U112" s="381">
        <v>90</v>
      </c>
      <c r="V112" s="381" t="s">
        <v>2166</v>
      </c>
      <c r="W112" s="381" t="s">
        <v>2166</v>
      </c>
      <c r="X112" s="381">
        <v>1</v>
      </c>
      <c r="Y112" s="326" t="s">
        <v>2166</v>
      </c>
      <c r="Z112" s="328" t="s">
        <v>2166</v>
      </c>
      <c r="AA112" s="373"/>
      <c r="AB112" s="326"/>
      <c r="AC112" s="326" t="s">
        <v>2166</v>
      </c>
      <c r="AD112" s="368"/>
      <c r="AE112" s="400" t="s">
        <v>6322</v>
      </c>
      <c r="AF112" s="326"/>
      <c r="AG112" s="368"/>
      <c r="AH112" s="368"/>
      <c r="AI112" s="373"/>
      <c r="AJ112" s="326" t="s">
        <v>7276</v>
      </c>
      <c r="AK112" s="328"/>
      <c r="AL112" s="328"/>
      <c r="AM112" s="328"/>
      <c r="AN112" s="335"/>
    </row>
    <row r="113" spans="1:40" ht="30.75" customHeight="1" x14ac:dyDescent="0.35">
      <c r="A113" s="378">
        <v>109</v>
      </c>
      <c r="B113" s="333" t="s">
        <v>2782</v>
      </c>
      <c r="C113" s="332" t="s">
        <v>3685</v>
      </c>
      <c r="D113" s="371" t="s">
        <v>3705</v>
      </c>
      <c r="E113" s="325">
        <v>4</v>
      </c>
      <c r="F113" s="371"/>
      <c r="G113" s="325"/>
      <c r="H113" s="371"/>
      <c r="I113" s="325">
        <v>5</v>
      </c>
      <c r="J113" s="325"/>
      <c r="K113" s="325">
        <v>5</v>
      </c>
      <c r="L113" s="372">
        <v>1</v>
      </c>
      <c r="M113" s="388" t="s">
        <v>5447</v>
      </c>
      <c r="N113" s="367">
        <v>53</v>
      </c>
      <c r="O113" s="367">
        <v>97</v>
      </c>
      <c r="P113" s="367">
        <v>150</v>
      </c>
      <c r="Q113" s="398"/>
      <c r="R113" s="398"/>
      <c r="S113" s="398"/>
      <c r="T113" s="398"/>
      <c r="U113" s="381">
        <v>20</v>
      </c>
      <c r="V113" s="381" t="s">
        <v>2166</v>
      </c>
      <c r="W113" s="381" t="s">
        <v>2166</v>
      </c>
      <c r="X113" s="381">
        <v>1</v>
      </c>
      <c r="Y113" s="326"/>
      <c r="Z113" s="328"/>
      <c r="AA113" s="373" t="s">
        <v>6111</v>
      </c>
      <c r="AB113" s="326"/>
      <c r="AC113" s="326" t="s">
        <v>2165</v>
      </c>
      <c r="AD113" s="368"/>
      <c r="AE113" s="400" t="s">
        <v>6322</v>
      </c>
      <c r="AF113" s="326"/>
      <c r="AG113" s="368"/>
      <c r="AH113" s="368"/>
      <c r="AI113" s="373"/>
      <c r="AJ113" s="326" t="s">
        <v>7276</v>
      </c>
      <c r="AK113" s="328"/>
      <c r="AL113" s="328"/>
      <c r="AM113" s="328"/>
      <c r="AN113" s="335"/>
    </row>
    <row r="114" spans="1:40" ht="30.75" customHeight="1" x14ac:dyDescent="0.35">
      <c r="A114" s="378">
        <v>110</v>
      </c>
      <c r="B114" s="333" t="s">
        <v>2782</v>
      </c>
      <c r="C114" s="332" t="s">
        <v>3693</v>
      </c>
      <c r="D114" s="371" t="s">
        <v>3732</v>
      </c>
      <c r="E114" s="325">
        <v>4</v>
      </c>
      <c r="F114" s="371"/>
      <c r="G114" s="325"/>
      <c r="H114" s="371"/>
      <c r="I114" s="325">
        <v>4</v>
      </c>
      <c r="J114" s="325"/>
      <c r="K114" s="325">
        <v>4</v>
      </c>
      <c r="L114" s="372">
        <v>1</v>
      </c>
      <c r="M114" s="388" t="s">
        <v>5354</v>
      </c>
      <c r="N114" s="402">
        <v>74</v>
      </c>
      <c r="O114" s="402">
        <v>166</v>
      </c>
      <c r="P114" s="367">
        <v>240</v>
      </c>
      <c r="Q114" s="398"/>
      <c r="R114" s="398"/>
      <c r="S114" s="398"/>
      <c r="T114" s="398"/>
      <c r="U114" s="381">
        <v>30</v>
      </c>
      <c r="V114" s="381" t="s">
        <v>2166</v>
      </c>
      <c r="W114" s="381" t="s">
        <v>2166</v>
      </c>
      <c r="X114" s="381">
        <v>3</v>
      </c>
      <c r="Y114" s="326"/>
      <c r="Z114" s="328"/>
      <c r="AA114" s="373" t="s">
        <v>6111</v>
      </c>
      <c r="AB114" s="326"/>
      <c r="AC114" s="326" t="s">
        <v>2165</v>
      </c>
      <c r="AD114" s="368"/>
      <c r="AE114" s="400" t="s">
        <v>6322</v>
      </c>
      <c r="AF114" s="326"/>
      <c r="AG114" s="368"/>
      <c r="AH114" s="368"/>
      <c r="AI114" s="373"/>
      <c r="AJ114" s="326" t="s">
        <v>7276</v>
      </c>
      <c r="AK114" s="328"/>
      <c r="AL114" s="328"/>
      <c r="AM114" s="328"/>
      <c r="AN114" s="335"/>
    </row>
    <row r="115" spans="1:40" ht="30.75" customHeight="1" x14ac:dyDescent="0.35">
      <c r="A115" s="378">
        <v>111</v>
      </c>
      <c r="B115" s="333" t="s">
        <v>2782</v>
      </c>
      <c r="C115" s="332" t="s">
        <v>3674</v>
      </c>
      <c r="D115" s="371" t="s">
        <v>3694</v>
      </c>
      <c r="E115" s="325">
        <v>4</v>
      </c>
      <c r="F115" s="371"/>
      <c r="G115" s="325"/>
      <c r="H115" s="371"/>
      <c r="I115" s="325">
        <v>5</v>
      </c>
      <c r="J115" s="325"/>
      <c r="K115" s="325">
        <v>5</v>
      </c>
      <c r="L115" s="372">
        <v>1</v>
      </c>
      <c r="M115" s="373" t="s">
        <v>5535</v>
      </c>
      <c r="N115" s="367">
        <v>90</v>
      </c>
      <c r="O115" s="367">
        <v>150</v>
      </c>
      <c r="P115" s="367">
        <v>240</v>
      </c>
      <c r="Q115" s="398"/>
      <c r="R115" s="398"/>
      <c r="S115" s="398"/>
      <c r="T115" s="398"/>
      <c r="U115" s="381">
        <v>80</v>
      </c>
      <c r="V115" s="381" t="s">
        <v>2166</v>
      </c>
      <c r="W115" s="381" t="s">
        <v>2166</v>
      </c>
      <c r="X115" s="381">
        <v>1</v>
      </c>
      <c r="Y115" s="326"/>
      <c r="Z115" s="328"/>
      <c r="AA115" s="373" t="s">
        <v>6863</v>
      </c>
      <c r="AB115" s="326"/>
      <c r="AC115" s="326" t="s">
        <v>2165</v>
      </c>
      <c r="AD115" s="368"/>
      <c r="AE115" s="400" t="s">
        <v>6322</v>
      </c>
      <c r="AF115" s="326"/>
      <c r="AG115" s="368"/>
      <c r="AH115" s="368"/>
      <c r="AI115" s="373"/>
      <c r="AJ115" s="326" t="s">
        <v>7276</v>
      </c>
      <c r="AK115" s="328"/>
      <c r="AL115" s="328"/>
      <c r="AM115" s="328"/>
      <c r="AN115" s="335"/>
    </row>
    <row r="116" spans="1:40" ht="30.75" customHeight="1" x14ac:dyDescent="0.35">
      <c r="A116" s="378">
        <v>112</v>
      </c>
      <c r="B116" s="333" t="s">
        <v>2782</v>
      </c>
      <c r="C116" s="332" t="s">
        <v>4234</v>
      </c>
      <c r="D116" s="371" t="s">
        <v>4242</v>
      </c>
      <c r="E116" s="325">
        <v>4</v>
      </c>
      <c r="F116" s="371"/>
      <c r="G116" s="325"/>
      <c r="H116" s="371"/>
      <c r="I116" s="325">
        <v>6</v>
      </c>
      <c r="J116" s="325"/>
      <c r="K116" s="325">
        <v>6</v>
      </c>
      <c r="L116" s="372">
        <v>1</v>
      </c>
      <c r="M116" s="373" t="s">
        <v>5535</v>
      </c>
      <c r="N116" s="367">
        <v>88</v>
      </c>
      <c r="O116" s="367">
        <v>152</v>
      </c>
      <c r="P116" s="367">
        <v>240</v>
      </c>
      <c r="Q116" s="398"/>
      <c r="R116" s="398"/>
      <c r="S116" s="398"/>
      <c r="T116" s="398"/>
      <c r="U116" s="381">
        <v>90</v>
      </c>
      <c r="V116" s="381" t="s">
        <v>2166</v>
      </c>
      <c r="W116" s="381" t="s">
        <v>2166</v>
      </c>
      <c r="X116" s="381">
        <v>1</v>
      </c>
      <c r="Y116" s="326"/>
      <c r="Z116" s="328"/>
      <c r="AA116" s="373" t="s">
        <v>6111</v>
      </c>
      <c r="AB116" s="326"/>
      <c r="AC116" s="326" t="s">
        <v>2165</v>
      </c>
      <c r="AD116" s="368"/>
      <c r="AE116" s="400" t="s">
        <v>6323</v>
      </c>
      <c r="AF116" s="326"/>
      <c r="AG116" s="368"/>
      <c r="AH116" s="368"/>
      <c r="AI116" s="373"/>
      <c r="AJ116" s="326" t="s">
        <v>7276</v>
      </c>
      <c r="AK116" s="328"/>
      <c r="AL116" s="328"/>
      <c r="AM116" s="328"/>
      <c r="AN116" s="335"/>
    </row>
    <row r="117" spans="1:40" ht="30.75" customHeight="1" x14ac:dyDescent="0.35">
      <c r="A117" s="378">
        <v>113</v>
      </c>
      <c r="B117" s="333" t="s">
        <v>2782</v>
      </c>
      <c r="C117" s="332" t="s">
        <v>4373</v>
      </c>
      <c r="D117" s="371" t="s">
        <v>4374</v>
      </c>
      <c r="E117" s="325">
        <v>4</v>
      </c>
      <c r="F117" s="371"/>
      <c r="G117" s="325"/>
      <c r="H117" s="371"/>
      <c r="I117" s="325">
        <v>5</v>
      </c>
      <c r="J117" s="325"/>
      <c r="K117" s="325">
        <v>5</v>
      </c>
      <c r="L117" s="372">
        <v>1</v>
      </c>
      <c r="M117" s="373" t="s">
        <v>5494</v>
      </c>
      <c r="N117" s="367">
        <v>90</v>
      </c>
      <c r="O117" s="367">
        <v>150</v>
      </c>
      <c r="P117" s="367">
        <v>240</v>
      </c>
      <c r="Q117" s="381"/>
      <c r="R117" s="381"/>
      <c r="S117" s="381"/>
      <c r="T117" s="381"/>
      <c r="U117" s="381">
        <v>90</v>
      </c>
      <c r="V117" s="381" t="s">
        <v>2166</v>
      </c>
      <c r="W117" s="381" t="s">
        <v>2166</v>
      </c>
      <c r="X117" s="381">
        <v>1</v>
      </c>
      <c r="Y117" s="326"/>
      <c r="Z117" s="328"/>
      <c r="AA117" s="373" t="s">
        <v>6863</v>
      </c>
      <c r="AB117" s="326"/>
      <c r="AC117" s="326" t="s">
        <v>2165</v>
      </c>
      <c r="AD117" s="368"/>
      <c r="AE117" s="400" t="s">
        <v>6328</v>
      </c>
      <c r="AF117" s="326"/>
      <c r="AG117" s="368"/>
      <c r="AH117" s="368"/>
      <c r="AI117" s="373"/>
      <c r="AJ117" s="326" t="s">
        <v>7276</v>
      </c>
      <c r="AK117" s="328"/>
      <c r="AL117" s="328"/>
      <c r="AM117" s="328"/>
      <c r="AN117" s="335"/>
    </row>
    <row r="118" spans="1:40" ht="30.75" customHeight="1" x14ac:dyDescent="0.35">
      <c r="A118" s="378">
        <v>114</v>
      </c>
      <c r="B118" s="333" t="s">
        <v>2782</v>
      </c>
      <c r="C118" s="332" t="s">
        <v>4377</v>
      </c>
      <c r="D118" s="371" t="s">
        <v>4378</v>
      </c>
      <c r="E118" s="325">
        <v>4</v>
      </c>
      <c r="F118" s="371"/>
      <c r="G118" s="325"/>
      <c r="H118" s="371"/>
      <c r="I118" s="325">
        <v>5</v>
      </c>
      <c r="J118" s="325"/>
      <c r="K118" s="325">
        <v>5</v>
      </c>
      <c r="L118" s="372">
        <v>1</v>
      </c>
      <c r="M118" s="373" t="s">
        <v>5430</v>
      </c>
      <c r="N118" s="367">
        <v>90</v>
      </c>
      <c r="O118" s="367">
        <v>150</v>
      </c>
      <c r="P118" s="367">
        <v>240</v>
      </c>
      <c r="Q118" s="381"/>
      <c r="R118" s="381"/>
      <c r="S118" s="381"/>
      <c r="T118" s="381"/>
      <c r="U118" s="381">
        <v>90</v>
      </c>
      <c r="V118" s="381" t="s">
        <v>2166</v>
      </c>
      <c r="W118" s="381" t="s">
        <v>2166</v>
      </c>
      <c r="X118" s="381">
        <v>1</v>
      </c>
      <c r="Y118" s="326"/>
      <c r="Z118" s="328"/>
      <c r="AA118" s="373" t="s">
        <v>6863</v>
      </c>
      <c r="AB118" s="326"/>
      <c r="AC118" s="326" t="s">
        <v>2165</v>
      </c>
      <c r="AD118" s="368"/>
      <c r="AE118" s="400" t="s">
        <v>6328</v>
      </c>
      <c r="AF118" s="326"/>
      <c r="AG118" s="368"/>
      <c r="AH118" s="368"/>
      <c r="AI118" s="373"/>
      <c r="AJ118" s="326" t="s">
        <v>7276</v>
      </c>
      <c r="AK118" s="328"/>
      <c r="AL118" s="328"/>
      <c r="AM118" s="328"/>
      <c r="AN118" s="335"/>
    </row>
    <row r="119" spans="1:40" ht="30.75" customHeight="1" x14ac:dyDescent="0.35">
      <c r="A119" s="378">
        <v>115</v>
      </c>
      <c r="B119" s="333" t="s">
        <v>557</v>
      </c>
      <c r="C119" s="411" t="s">
        <v>4120</v>
      </c>
      <c r="D119" s="371" t="s">
        <v>633</v>
      </c>
      <c r="E119" s="325">
        <v>4</v>
      </c>
      <c r="F119" s="371"/>
      <c r="G119" s="325"/>
      <c r="H119" s="371"/>
      <c r="I119" s="325">
        <v>4</v>
      </c>
      <c r="J119" s="325"/>
      <c r="K119" s="325">
        <v>4</v>
      </c>
      <c r="L119" s="372">
        <v>1</v>
      </c>
      <c r="M119" s="388" t="s">
        <v>5377</v>
      </c>
      <c r="N119" s="367">
        <v>72</v>
      </c>
      <c r="O119" s="367">
        <v>288</v>
      </c>
      <c r="P119" s="367">
        <v>360</v>
      </c>
      <c r="Q119" s="398"/>
      <c r="R119" s="398"/>
      <c r="S119" s="398"/>
      <c r="T119" s="398"/>
      <c r="U119" s="381"/>
      <c r="V119" s="381" t="s">
        <v>2166</v>
      </c>
      <c r="W119" s="381" t="s">
        <v>2166</v>
      </c>
      <c r="X119" s="381">
        <v>1</v>
      </c>
      <c r="Y119" s="326" t="s">
        <v>2166</v>
      </c>
      <c r="Z119" s="328" t="s">
        <v>2166</v>
      </c>
      <c r="AA119" s="373"/>
      <c r="AB119" s="326"/>
      <c r="AC119" s="326" t="s">
        <v>2166</v>
      </c>
      <c r="AD119" s="368"/>
      <c r="AE119" s="400" t="s">
        <v>6324</v>
      </c>
      <c r="AF119" s="326"/>
      <c r="AG119" s="368"/>
      <c r="AH119" s="368"/>
      <c r="AI119" s="373"/>
      <c r="AJ119" s="326"/>
      <c r="AK119" s="328" t="s">
        <v>7278</v>
      </c>
      <c r="AL119" s="328" t="s">
        <v>7276</v>
      </c>
      <c r="AM119" s="328"/>
      <c r="AN119" s="335"/>
    </row>
    <row r="120" spans="1:40" ht="30.75" customHeight="1" x14ac:dyDescent="0.35">
      <c r="A120" s="378">
        <v>116</v>
      </c>
      <c r="B120" s="333" t="s">
        <v>557</v>
      </c>
      <c r="C120" s="332" t="s">
        <v>4121</v>
      </c>
      <c r="D120" s="371" t="s">
        <v>1517</v>
      </c>
      <c r="E120" s="325">
        <v>3</v>
      </c>
      <c r="F120" s="371"/>
      <c r="G120" s="325"/>
      <c r="H120" s="371"/>
      <c r="I120" s="325">
        <v>4</v>
      </c>
      <c r="J120" s="325"/>
      <c r="K120" s="325">
        <v>4</v>
      </c>
      <c r="L120" s="372">
        <v>1</v>
      </c>
      <c r="M120" s="388" t="s">
        <v>5457</v>
      </c>
      <c r="N120" s="367">
        <v>24</v>
      </c>
      <c r="O120" s="367">
        <v>126</v>
      </c>
      <c r="P120" s="367">
        <v>150</v>
      </c>
      <c r="Q120" s="398"/>
      <c r="R120" s="398"/>
      <c r="S120" s="398"/>
      <c r="T120" s="398"/>
      <c r="U120" s="381"/>
      <c r="V120" s="381" t="s">
        <v>2166</v>
      </c>
      <c r="W120" s="381" t="s">
        <v>2166</v>
      </c>
      <c r="X120" s="381">
        <v>1</v>
      </c>
      <c r="Y120" s="326" t="s">
        <v>2166</v>
      </c>
      <c r="Z120" s="328" t="s">
        <v>2166</v>
      </c>
      <c r="AA120" s="373"/>
      <c r="AB120" s="326" t="s">
        <v>6138</v>
      </c>
      <c r="AC120" s="326" t="s">
        <v>2166</v>
      </c>
      <c r="AD120" s="368"/>
      <c r="AE120" s="400" t="s">
        <v>6324</v>
      </c>
      <c r="AF120" s="326"/>
      <c r="AG120" s="368"/>
      <c r="AH120" s="368"/>
      <c r="AI120" s="373"/>
      <c r="AJ120" s="326"/>
      <c r="AK120" s="328" t="s">
        <v>7277</v>
      </c>
      <c r="AL120" s="328"/>
      <c r="AM120" s="328" t="s">
        <v>7276</v>
      </c>
      <c r="AN120" s="335"/>
    </row>
    <row r="121" spans="1:40" ht="30.75" customHeight="1" x14ac:dyDescent="0.35">
      <c r="A121" s="378">
        <v>117</v>
      </c>
      <c r="B121" s="333" t="s">
        <v>557</v>
      </c>
      <c r="C121" s="332" t="s">
        <v>4173</v>
      </c>
      <c r="D121" s="371" t="s">
        <v>3282</v>
      </c>
      <c r="E121" s="325">
        <v>3</v>
      </c>
      <c r="F121" s="371"/>
      <c r="G121" s="325"/>
      <c r="H121" s="371"/>
      <c r="I121" s="325">
        <v>7</v>
      </c>
      <c r="J121" s="325"/>
      <c r="K121" s="325">
        <v>7</v>
      </c>
      <c r="L121" s="372">
        <v>1</v>
      </c>
      <c r="M121" s="373" t="s">
        <v>5431</v>
      </c>
      <c r="N121" s="367">
        <v>24</v>
      </c>
      <c r="O121" s="367">
        <v>126</v>
      </c>
      <c r="P121" s="367">
        <v>150</v>
      </c>
      <c r="Q121" s="398"/>
      <c r="R121" s="398"/>
      <c r="S121" s="398"/>
      <c r="T121" s="398"/>
      <c r="U121" s="381"/>
      <c r="V121" s="381" t="s">
        <v>2166</v>
      </c>
      <c r="W121" s="381" t="s">
        <v>2166</v>
      </c>
      <c r="X121" s="381">
        <v>1</v>
      </c>
      <c r="Y121" s="326" t="s">
        <v>2166</v>
      </c>
      <c r="Z121" s="328" t="s">
        <v>2166</v>
      </c>
      <c r="AA121" s="373"/>
      <c r="AB121" s="326" t="s">
        <v>6138</v>
      </c>
      <c r="AC121" s="326" t="s">
        <v>2166</v>
      </c>
      <c r="AD121" s="368"/>
      <c r="AE121" s="400" t="s">
        <v>6324</v>
      </c>
      <c r="AF121" s="326"/>
      <c r="AG121" s="368"/>
      <c r="AH121" s="368"/>
      <c r="AI121" s="373"/>
      <c r="AJ121" s="326"/>
      <c r="AK121" s="328" t="s">
        <v>7277</v>
      </c>
      <c r="AL121" s="328" t="s">
        <v>7276</v>
      </c>
      <c r="AM121" s="328"/>
      <c r="AN121" s="335"/>
    </row>
    <row r="122" spans="1:40" ht="30.75" customHeight="1" x14ac:dyDescent="0.35">
      <c r="A122" s="378">
        <v>118</v>
      </c>
      <c r="B122" s="333" t="s">
        <v>557</v>
      </c>
      <c r="C122" s="411" t="s">
        <v>4172</v>
      </c>
      <c r="D122" s="371" t="s">
        <v>3283</v>
      </c>
      <c r="E122" s="325">
        <v>4</v>
      </c>
      <c r="F122" s="371"/>
      <c r="G122" s="325"/>
      <c r="H122" s="371"/>
      <c r="I122" s="325">
        <v>4</v>
      </c>
      <c r="J122" s="325"/>
      <c r="K122" s="325">
        <v>4</v>
      </c>
      <c r="L122" s="372">
        <v>1</v>
      </c>
      <c r="M122" s="373" t="s">
        <v>5430</v>
      </c>
      <c r="N122" s="367">
        <v>48</v>
      </c>
      <c r="O122" s="367">
        <v>192</v>
      </c>
      <c r="P122" s="367">
        <v>240</v>
      </c>
      <c r="Q122" s="398"/>
      <c r="R122" s="398"/>
      <c r="S122" s="398"/>
      <c r="T122" s="398"/>
      <c r="U122" s="381"/>
      <c r="V122" s="381" t="s">
        <v>2166</v>
      </c>
      <c r="W122" s="381" t="s">
        <v>2166</v>
      </c>
      <c r="X122" s="381">
        <v>1</v>
      </c>
      <c r="Y122" s="326" t="s">
        <v>2166</v>
      </c>
      <c r="Z122" s="328" t="s">
        <v>2166</v>
      </c>
      <c r="AA122" s="373"/>
      <c r="AB122" s="326"/>
      <c r="AC122" s="326" t="s">
        <v>2166</v>
      </c>
      <c r="AD122" s="368"/>
      <c r="AE122" s="400" t="s">
        <v>6324</v>
      </c>
      <c r="AF122" s="326"/>
      <c r="AG122" s="368"/>
      <c r="AH122" s="368"/>
      <c r="AI122" s="373"/>
      <c r="AJ122" s="326"/>
      <c r="AK122" s="328" t="s">
        <v>7278</v>
      </c>
      <c r="AL122" s="328"/>
      <c r="AM122" s="328" t="s">
        <v>7276</v>
      </c>
      <c r="AN122" s="335"/>
    </row>
    <row r="123" spans="1:40" ht="30.75" customHeight="1" x14ac:dyDescent="0.35">
      <c r="A123" s="378">
        <v>119</v>
      </c>
      <c r="B123" s="333" t="s">
        <v>3774</v>
      </c>
      <c r="C123" s="332" t="s">
        <v>4047</v>
      </c>
      <c r="D123" s="371" t="s">
        <v>4049</v>
      </c>
      <c r="E123" s="325">
        <v>4</v>
      </c>
      <c r="F123" s="371"/>
      <c r="G123" s="325"/>
      <c r="H123" s="371"/>
      <c r="I123" s="325">
        <v>3</v>
      </c>
      <c r="J123" s="325"/>
      <c r="K123" s="325">
        <v>3</v>
      </c>
      <c r="L123" s="372">
        <v>1</v>
      </c>
      <c r="M123" s="373" t="s">
        <v>5453</v>
      </c>
      <c r="N123" s="398">
        <v>60</v>
      </c>
      <c r="O123" s="398">
        <v>120</v>
      </c>
      <c r="P123" s="398">
        <v>180</v>
      </c>
      <c r="Q123" s="398"/>
      <c r="R123" s="398"/>
      <c r="S123" s="398"/>
      <c r="T123" s="398"/>
      <c r="U123" s="381"/>
      <c r="V123" s="381" t="s">
        <v>2166</v>
      </c>
      <c r="W123" s="381" t="s">
        <v>2166</v>
      </c>
      <c r="X123" s="381">
        <v>1</v>
      </c>
      <c r="Y123" s="326" t="s">
        <v>2166</v>
      </c>
      <c r="Z123" s="328" t="s">
        <v>2166</v>
      </c>
      <c r="AA123" s="373"/>
      <c r="AB123" s="326"/>
      <c r="AC123" s="326" t="s">
        <v>2166</v>
      </c>
      <c r="AD123" s="368"/>
      <c r="AE123" s="400" t="s">
        <v>6329</v>
      </c>
      <c r="AF123" s="326"/>
      <c r="AG123" s="368"/>
      <c r="AH123" s="368"/>
      <c r="AI123" s="373"/>
      <c r="AJ123" s="328" t="s">
        <v>7276</v>
      </c>
      <c r="AK123" s="328"/>
      <c r="AL123" s="328"/>
      <c r="AM123" s="328"/>
      <c r="AN123" s="335"/>
    </row>
    <row r="124" spans="1:40" ht="30.75" customHeight="1" x14ac:dyDescent="0.35">
      <c r="A124" s="378">
        <v>120</v>
      </c>
      <c r="B124" s="333" t="s">
        <v>3774</v>
      </c>
      <c r="C124" s="332" t="s">
        <v>4046</v>
      </c>
      <c r="D124" s="371" t="s">
        <v>4048</v>
      </c>
      <c r="E124" s="325">
        <v>4</v>
      </c>
      <c r="F124" s="371"/>
      <c r="G124" s="325"/>
      <c r="H124" s="371"/>
      <c r="I124" s="325">
        <v>4</v>
      </c>
      <c r="J124" s="325"/>
      <c r="K124" s="325">
        <v>4</v>
      </c>
      <c r="L124" s="372">
        <v>1</v>
      </c>
      <c r="M124" s="373" t="s">
        <v>5454</v>
      </c>
      <c r="N124" s="398">
        <v>65</v>
      </c>
      <c r="O124" s="398">
        <v>135</v>
      </c>
      <c r="P124" s="398">
        <v>200</v>
      </c>
      <c r="Q124" s="398"/>
      <c r="R124" s="398"/>
      <c r="S124" s="398"/>
      <c r="T124" s="398"/>
      <c r="U124" s="381"/>
      <c r="V124" s="381" t="s">
        <v>2166</v>
      </c>
      <c r="W124" s="381" t="s">
        <v>2166</v>
      </c>
      <c r="X124" s="381">
        <v>1</v>
      </c>
      <c r="Y124" s="326" t="s">
        <v>2166</v>
      </c>
      <c r="Z124" s="328" t="s">
        <v>2166</v>
      </c>
      <c r="AA124" s="373"/>
      <c r="AB124" s="326"/>
      <c r="AC124" s="326" t="s">
        <v>2166</v>
      </c>
      <c r="AD124" s="368"/>
      <c r="AE124" s="400" t="s">
        <v>6329</v>
      </c>
      <c r="AF124" s="326"/>
      <c r="AG124" s="368"/>
      <c r="AH124" s="368"/>
      <c r="AI124" s="373"/>
      <c r="AJ124" s="328" t="s">
        <v>7276</v>
      </c>
      <c r="AK124" s="328"/>
      <c r="AL124" s="328"/>
      <c r="AM124" s="328"/>
      <c r="AN124" s="335"/>
    </row>
    <row r="125" spans="1:40" ht="30.75" customHeight="1" x14ac:dyDescent="0.35">
      <c r="A125" s="378">
        <v>121</v>
      </c>
      <c r="B125" s="333" t="s">
        <v>3774</v>
      </c>
      <c r="C125" s="332" t="s">
        <v>3776</v>
      </c>
      <c r="D125" s="371" t="s">
        <v>3775</v>
      </c>
      <c r="E125" s="325">
        <v>4</v>
      </c>
      <c r="F125" s="371"/>
      <c r="G125" s="325"/>
      <c r="H125" s="371"/>
      <c r="I125" s="325">
        <v>8</v>
      </c>
      <c r="J125" s="325"/>
      <c r="K125" s="325">
        <v>8</v>
      </c>
      <c r="L125" s="372">
        <v>1</v>
      </c>
      <c r="M125" s="373" t="s">
        <v>5455</v>
      </c>
      <c r="N125" s="398">
        <v>115</v>
      </c>
      <c r="O125" s="398">
        <v>185</v>
      </c>
      <c r="P125" s="398">
        <v>300</v>
      </c>
      <c r="Q125" s="398"/>
      <c r="R125" s="398"/>
      <c r="S125" s="398"/>
      <c r="T125" s="398"/>
      <c r="U125" s="381"/>
      <c r="V125" s="381" t="s">
        <v>2166</v>
      </c>
      <c r="W125" s="381" t="s">
        <v>2166</v>
      </c>
      <c r="X125" s="381">
        <v>1</v>
      </c>
      <c r="Y125" s="326" t="s">
        <v>2166</v>
      </c>
      <c r="Z125" s="328" t="s">
        <v>2166</v>
      </c>
      <c r="AA125" s="373"/>
      <c r="AB125" s="326" t="s">
        <v>6160</v>
      </c>
      <c r="AC125" s="326" t="s">
        <v>2166</v>
      </c>
      <c r="AD125" s="368"/>
      <c r="AE125" s="400" t="s">
        <v>6329</v>
      </c>
      <c r="AF125" s="326"/>
      <c r="AG125" s="368"/>
      <c r="AH125" s="368"/>
      <c r="AI125" s="373"/>
      <c r="AJ125" s="328" t="s">
        <v>7276</v>
      </c>
      <c r="AK125" s="328"/>
      <c r="AL125" s="328"/>
      <c r="AM125" s="328"/>
      <c r="AN125" s="335"/>
    </row>
    <row r="126" spans="1:40" ht="30.75" customHeight="1" x14ac:dyDescent="0.35">
      <c r="A126" s="378">
        <v>122</v>
      </c>
      <c r="B126" s="333" t="s">
        <v>5571</v>
      </c>
      <c r="C126" s="332" t="s">
        <v>2824</v>
      </c>
      <c r="D126" s="371" t="s">
        <v>3491</v>
      </c>
      <c r="E126" s="325">
        <v>3</v>
      </c>
      <c r="F126" s="371"/>
      <c r="G126" s="325"/>
      <c r="H126" s="371"/>
      <c r="I126" s="325">
        <v>7</v>
      </c>
      <c r="J126" s="325"/>
      <c r="K126" s="325">
        <v>7</v>
      </c>
      <c r="L126" s="372">
        <v>1</v>
      </c>
      <c r="M126" s="373" t="s">
        <v>7250</v>
      </c>
      <c r="N126" s="398">
        <v>74</v>
      </c>
      <c r="O126" s="398">
        <v>166</v>
      </c>
      <c r="P126" s="398">
        <v>240</v>
      </c>
      <c r="Q126" s="398"/>
      <c r="R126" s="398"/>
      <c r="S126" s="398"/>
      <c r="T126" s="398"/>
      <c r="U126" s="381"/>
      <c r="V126" s="381" t="s">
        <v>2166</v>
      </c>
      <c r="W126" s="381" t="s">
        <v>2166</v>
      </c>
      <c r="X126" s="381">
        <v>2</v>
      </c>
      <c r="Y126" s="326" t="s">
        <v>2166</v>
      </c>
      <c r="Z126" s="328" t="s">
        <v>2166</v>
      </c>
      <c r="AA126" s="373"/>
      <c r="AB126" s="326"/>
      <c r="AC126" s="326" t="s">
        <v>2166</v>
      </c>
      <c r="AD126" s="368"/>
      <c r="AE126" s="400" t="s">
        <v>7017</v>
      </c>
      <c r="AF126" s="326"/>
      <c r="AG126" s="368"/>
      <c r="AH126" s="368"/>
      <c r="AI126" s="373"/>
      <c r="AJ126" s="328" t="s">
        <v>7276</v>
      </c>
      <c r="AK126" s="328"/>
      <c r="AL126" s="328"/>
      <c r="AM126" s="328"/>
      <c r="AN126" s="335"/>
    </row>
    <row r="127" spans="1:40" ht="30.75" customHeight="1" x14ac:dyDescent="0.35">
      <c r="A127" s="378">
        <v>123</v>
      </c>
      <c r="B127" s="333" t="s">
        <v>5571</v>
      </c>
      <c r="C127" s="332" t="s">
        <v>2820</v>
      </c>
      <c r="D127" s="371" t="s">
        <v>3487</v>
      </c>
      <c r="E127" s="325">
        <v>3</v>
      </c>
      <c r="F127" s="371"/>
      <c r="G127" s="325"/>
      <c r="H127" s="371"/>
      <c r="I127" s="325">
        <v>5</v>
      </c>
      <c r="J127" s="325"/>
      <c r="K127" s="325">
        <v>5</v>
      </c>
      <c r="L127" s="372">
        <v>1</v>
      </c>
      <c r="M127" s="373" t="s">
        <v>7250</v>
      </c>
      <c r="N127" s="367">
        <v>75</v>
      </c>
      <c r="O127" s="367">
        <v>165</v>
      </c>
      <c r="P127" s="367">
        <v>240</v>
      </c>
      <c r="Q127" s="398"/>
      <c r="R127" s="398"/>
      <c r="S127" s="398"/>
      <c r="T127" s="398"/>
      <c r="U127" s="381"/>
      <c r="V127" s="381" t="s">
        <v>2166</v>
      </c>
      <c r="W127" s="381" t="s">
        <v>2166</v>
      </c>
      <c r="X127" s="381">
        <v>2</v>
      </c>
      <c r="Y127" s="326" t="s">
        <v>2166</v>
      </c>
      <c r="Z127" s="328" t="s">
        <v>2166</v>
      </c>
      <c r="AA127" s="373"/>
      <c r="AB127" s="326"/>
      <c r="AC127" s="326" t="s">
        <v>2166</v>
      </c>
      <c r="AD127" s="368"/>
      <c r="AE127" s="400" t="s">
        <v>7017</v>
      </c>
      <c r="AF127" s="326"/>
      <c r="AG127" s="368"/>
      <c r="AH127" s="368"/>
      <c r="AI127" s="373"/>
      <c r="AJ127" s="328" t="s">
        <v>7276</v>
      </c>
      <c r="AK127" s="328"/>
      <c r="AL127" s="328"/>
      <c r="AM127" s="328"/>
      <c r="AN127" s="335"/>
    </row>
    <row r="128" spans="1:40" ht="30.75" customHeight="1" x14ac:dyDescent="0.35">
      <c r="A128" s="378">
        <v>124</v>
      </c>
      <c r="B128" s="333" t="s">
        <v>5571</v>
      </c>
      <c r="C128" s="332" t="s">
        <v>2826</v>
      </c>
      <c r="D128" s="371" t="s">
        <v>3493</v>
      </c>
      <c r="E128" s="325">
        <v>3</v>
      </c>
      <c r="F128" s="371"/>
      <c r="G128" s="325"/>
      <c r="H128" s="371"/>
      <c r="I128" s="325">
        <v>5</v>
      </c>
      <c r="J128" s="325"/>
      <c r="K128" s="325">
        <v>5</v>
      </c>
      <c r="L128" s="372">
        <v>1</v>
      </c>
      <c r="M128" s="373" t="s">
        <v>7251</v>
      </c>
      <c r="N128" s="367">
        <v>80</v>
      </c>
      <c r="O128" s="367">
        <v>150</v>
      </c>
      <c r="P128" s="367">
        <v>230</v>
      </c>
      <c r="Q128" s="398"/>
      <c r="R128" s="398"/>
      <c r="S128" s="398"/>
      <c r="T128" s="398"/>
      <c r="U128" s="381"/>
      <c r="V128" s="381" t="s">
        <v>2166</v>
      </c>
      <c r="W128" s="381" t="s">
        <v>2166</v>
      </c>
      <c r="X128" s="381">
        <v>2</v>
      </c>
      <c r="Y128" s="326" t="s">
        <v>2166</v>
      </c>
      <c r="Z128" s="328" t="s">
        <v>2166</v>
      </c>
      <c r="AA128" s="373"/>
      <c r="AB128" s="326"/>
      <c r="AC128" s="326" t="s">
        <v>2166</v>
      </c>
      <c r="AD128" s="368"/>
      <c r="AE128" s="400" t="s">
        <v>7017</v>
      </c>
      <c r="AF128" s="326"/>
      <c r="AG128" s="368"/>
      <c r="AH128" s="368"/>
      <c r="AI128" s="373"/>
      <c r="AJ128" s="328" t="s">
        <v>7276</v>
      </c>
      <c r="AK128" s="328"/>
      <c r="AL128" s="328"/>
      <c r="AM128" s="328"/>
      <c r="AN128" s="335"/>
    </row>
    <row r="129" spans="1:40" ht="30.75" customHeight="1" x14ac:dyDescent="0.35">
      <c r="A129" s="378">
        <v>125</v>
      </c>
      <c r="B129" s="333" t="s">
        <v>5571</v>
      </c>
      <c r="C129" s="374" t="s">
        <v>6934</v>
      </c>
      <c r="D129" s="371" t="s">
        <v>2675</v>
      </c>
      <c r="E129" s="325">
        <v>4</v>
      </c>
      <c r="F129" s="371"/>
      <c r="G129" s="325"/>
      <c r="H129" s="371"/>
      <c r="I129" s="325">
        <v>6</v>
      </c>
      <c r="J129" s="325"/>
      <c r="K129" s="325">
        <v>6</v>
      </c>
      <c r="L129" s="372">
        <v>1</v>
      </c>
      <c r="M129" s="373" t="s">
        <v>7246</v>
      </c>
      <c r="N129" s="398">
        <v>85</v>
      </c>
      <c r="O129" s="398">
        <v>195</v>
      </c>
      <c r="P129" s="398">
        <v>280</v>
      </c>
      <c r="Q129" s="398"/>
      <c r="R129" s="398"/>
      <c r="S129" s="398"/>
      <c r="T129" s="398"/>
      <c r="U129" s="381"/>
      <c r="V129" s="381" t="s">
        <v>2166</v>
      </c>
      <c r="W129" s="381" t="s">
        <v>2166</v>
      </c>
      <c r="X129" s="381">
        <v>2</v>
      </c>
      <c r="Y129" s="326" t="s">
        <v>2166</v>
      </c>
      <c r="Z129" s="328" t="s">
        <v>2166</v>
      </c>
      <c r="AA129" s="373"/>
      <c r="AB129" s="326"/>
      <c r="AC129" s="326" t="s">
        <v>2166</v>
      </c>
      <c r="AD129" s="368"/>
      <c r="AE129" s="400" t="s">
        <v>6958</v>
      </c>
      <c r="AF129" s="326"/>
      <c r="AG129" s="368"/>
      <c r="AH129" s="368"/>
      <c r="AI129" s="373"/>
      <c r="AJ129" s="328" t="s">
        <v>7276</v>
      </c>
      <c r="AK129" s="328"/>
      <c r="AL129" s="328"/>
      <c r="AM129" s="328"/>
      <c r="AN129" s="335"/>
    </row>
    <row r="130" spans="1:40" ht="30.75" customHeight="1" x14ac:dyDescent="0.35">
      <c r="A130" s="378">
        <v>126</v>
      </c>
      <c r="B130" s="333" t="s">
        <v>5571</v>
      </c>
      <c r="C130" s="332" t="s">
        <v>2825</v>
      </c>
      <c r="D130" s="371" t="s">
        <v>3492</v>
      </c>
      <c r="E130" s="325">
        <v>3</v>
      </c>
      <c r="F130" s="371"/>
      <c r="G130" s="325"/>
      <c r="H130" s="371"/>
      <c r="I130" s="325">
        <v>6</v>
      </c>
      <c r="J130" s="325"/>
      <c r="K130" s="325">
        <v>6</v>
      </c>
      <c r="L130" s="372">
        <v>1</v>
      </c>
      <c r="M130" s="373" t="s">
        <v>7252</v>
      </c>
      <c r="N130" s="367">
        <v>110</v>
      </c>
      <c r="O130" s="367">
        <v>190</v>
      </c>
      <c r="P130" s="367">
        <v>300</v>
      </c>
      <c r="Q130" s="398"/>
      <c r="R130" s="398"/>
      <c r="S130" s="398"/>
      <c r="T130" s="398"/>
      <c r="U130" s="381"/>
      <c r="V130" s="381" t="s">
        <v>2166</v>
      </c>
      <c r="W130" s="381" t="s">
        <v>2166</v>
      </c>
      <c r="X130" s="381">
        <v>2</v>
      </c>
      <c r="Y130" s="326" t="s">
        <v>2166</v>
      </c>
      <c r="Z130" s="328" t="s">
        <v>2166</v>
      </c>
      <c r="AA130" s="373"/>
      <c r="AB130" s="326"/>
      <c r="AC130" s="326" t="s">
        <v>2166</v>
      </c>
      <c r="AD130" s="368"/>
      <c r="AE130" s="400" t="s">
        <v>7017</v>
      </c>
      <c r="AF130" s="326"/>
      <c r="AG130" s="368"/>
      <c r="AH130" s="368"/>
      <c r="AI130" s="373"/>
      <c r="AJ130" s="328"/>
      <c r="AK130" s="328"/>
      <c r="AL130" s="328" t="s">
        <v>7276</v>
      </c>
      <c r="AM130" s="328" t="s">
        <v>7276</v>
      </c>
      <c r="AN130" s="335"/>
    </row>
    <row r="131" spans="1:40" ht="30.75" customHeight="1" x14ac:dyDescent="0.35">
      <c r="A131" s="378">
        <v>127</v>
      </c>
      <c r="B131" s="333" t="s">
        <v>5571</v>
      </c>
      <c r="C131" s="332" t="s">
        <v>2846</v>
      </c>
      <c r="D131" s="371" t="s">
        <v>2721</v>
      </c>
      <c r="E131" s="325">
        <v>3</v>
      </c>
      <c r="F131" s="371"/>
      <c r="G131" s="325"/>
      <c r="H131" s="371"/>
      <c r="I131" s="325">
        <v>5</v>
      </c>
      <c r="J131" s="325"/>
      <c r="K131" s="325">
        <v>5</v>
      </c>
      <c r="L131" s="372">
        <v>1</v>
      </c>
      <c r="M131" s="373" t="s">
        <v>5496</v>
      </c>
      <c r="N131" s="367">
        <v>50</v>
      </c>
      <c r="O131" s="367">
        <v>220</v>
      </c>
      <c r="P131" s="367">
        <v>270</v>
      </c>
      <c r="Q131" s="398"/>
      <c r="R131" s="398"/>
      <c r="S131" s="398"/>
      <c r="T131" s="398"/>
      <c r="U131" s="381"/>
      <c r="V131" s="381" t="s">
        <v>2166</v>
      </c>
      <c r="W131" s="381" t="s">
        <v>2166</v>
      </c>
      <c r="X131" s="381">
        <v>2</v>
      </c>
      <c r="Y131" s="326" t="s">
        <v>2166</v>
      </c>
      <c r="Z131" s="328" t="s">
        <v>2166</v>
      </c>
      <c r="AA131" s="373"/>
      <c r="AB131" s="326"/>
      <c r="AC131" s="326" t="s">
        <v>2166</v>
      </c>
      <c r="AD131" s="368"/>
      <c r="AE131" s="400" t="s">
        <v>6618</v>
      </c>
      <c r="AF131" s="326"/>
      <c r="AG131" s="368"/>
      <c r="AH131" s="368"/>
      <c r="AI131" s="373"/>
      <c r="AJ131" s="328" t="s">
        <v>7276</v>
      </c>
      <c r="AK131" s="328"/>
      <c r="AL131" s="328"/>
      <c r="AM131" s="328"/>
      <c r="AN131" s="335"/>
    </row>
    <row r="132" spans="1:40" ht="30.75" customHeight="1" x14ac:dyDescent="0.35">
      <c r="A132" s="378">
        <v>128</v>
      </c>
      <c r="B132" s="333" t="s">
        <v>5571</v>
      </c>
      <c r="C132" s="332" t="s">
        <v>6933</v>
      </c>
      <c r="D132" s="371" t="s">
        <v>2685</v>
      </c>
      <c r="E132" s="325">
        <v>4</v>
      </c>
      <c r="F132" s="371"/>
      <c r="G132" s="325"/>
      <c r="H132" s="371"/>
      <c r="I132" s="325">
        <v>5</v>
      </c>
      <c r="J132" s="325"/>
      <c r="K132" s="325">
        <v>5</v>
      </c>
      <c r="L132" s="372">
        <v>1</v>
      </c>
      <c r="M132" s="373" t="s">
        <v>7246</v>
      </c>
      <c r="N132" s="367">
        <v>58</v>
      </c>
      <c r="O132" s="367">
        <v>142</v>
      </c>
      <c r="P132" s="367">
        <v>200</v>
      </c>
      <c r="Q132" s="398"/>
      <c r="R132" s="398"/>
      <c r="S132" s="398"/>
      <c r="T132" s="398"/>
      <c r="U132" s="381"/>
      <c r="V132" s="381" t="s">
        <v>2166</v>
      </c>
      <c r="W132" s="381" t="s">
        <v>2166</v>
      </c>
      <c r="X132" s="381">
        <v>2</v>
      </c>
      <c r="Y132" s="326" t="s">
        <v>2166</v>
      </c>
      <c r="Z132" s="328" t="s">
        <v>2166</v>
      </c>
      <c r="AA132" s="373"/>
      <c r="AB132" s="326"/>
      <c r="AC132" s="326" t="s">
        <v>2166</v>
      </c>
      <c r="AD132" s="368"/>
      <c r="AE132" s="400" t="s">
        <v>6958</v>
      </c>
      <c r="AF132" s="326"/>
      <c r="AG132" s="368"/>
      <c r="AH132" s="368"/>
      <c r="AI132" s="373"/>
      <c r="AJ132" s="328" t="s">
        <v>7276</v>
      </c>
      <c r="AK132" s="328"/>
      <c r="AL132" s="328"/>
      <c r="AM132" s="328"/>
      <c r="AN132" s="335"/>
    </row>
    <row r="133" spans="1:40" ht="30.75" customHeight="1" x14ac:dyDescent="0.35">
      <c r="A133" s="378">
        <v>129</v>
      </c>
      <c r="B133" s="333" t="s">
        <v>642</v>
      </c>
      <c r="C133" s="332" t="s">
        <v>652</v>
      </c>
      <c r="D133" s="371" t="s">
        <v>4192</v>
      </c>
      <c r="E133" s="325">
        <v>4</v>
      </c>
      <c r="F133" s="371"/>
      <c r="G133" s="325"/>
      <c r="H133" s="371"/>
      <c r="I133" s="325">
        <v>15</v>
      </c>
      <c r="J133" s="325"/>
      <c r="K133" s="325">
        <v>15</v>
      </c>
      <c r="L133" s="372">
        <v>1</v>
      </c>
      <c r="M133" s="373" t="s">
        <v>5383</v>
      </c>
      <c r="N133" s="381"/>
      <c r="O133" s="381"/>
      <c r="P133" s="381">
        <v>1000</v>
      </c>
      <c r="Q133" s="381"/>
      <c r="R133" s="381"/>
      <c r="S133" s="381"/>
      <c r="T133" s="381"/>
      <c r="U133" s="381"/>
      <c r="V133" s="381"/>
      <c r="W133" s="381" t="s">
        <v>2166</v>
      </c>
      <c r="X133" s="381">
        <v>1</v>
      </c>
      <c r="Y133" s="326"/>
      <c r="Z133" s="328"/>
      <c r="AA133" s="373"/>
      <c r="AB133" s="326"/>
      <c r="AC133" s="326" t="s">
        <v>2165</v>
      </c>
      <c r="AD133" s="368"/>
      <c r="AE133" s="400" t="s">
        <v>6320</v>
      </c>
      <c r="AF133" s="326"/>
      <c r="AG133" s="368"/>
      <c r="AH133" s="368"/>
      <c r="AI133" s="373"/>
      <c r="AJ133" s="328"/>
      <c r="AK133" s="328"/>
      <c r="AL133" s="328"/>
      <c r="AM133" s="328"/>
      <c r="AN133" s="335"/>
    </row>
    <row r="134" spans="1:40" ht="30.75" customHeight="1" x14ac:dyDescent="0.35">
      <c r="A134" s="378">
        <v>130</v>
      </c>
      <c r="B134" s="333" t="s">
        <v>642</v>
      </c>
      <c r="C134" s="332" t="s">
        <v>644</v>
      </c>
      <c r="D134" s="371" t="s">
        <v>4188</v>
      </c>
      <c r="E134" s="325">
        <v>4</v>
      </c>
      <c r="F134" s="371"/>
      <c r="G134" s="325"/>
      <c r="H134" s="371"/>
      <c r="I134" s="325">
        <v>8</v>
      </c>
      <c r="J134" s="325"/>
      <c r="K134" s="325">
        <v>8</v>
      </c>
      <c r="L134" s="372">
        <v>1</v>
      </c>
      <c r="M134" s="373" t="s">
        <v>5387</v>
      </c>
      <c r="N134" s="398">
        <v>135</v>
      </c>
      <c r="O134" s="398">
        <v>225</v>
      </c>
      <c r="P134" s="398">
        <v>360</v>
      </c>
      <c r="Q134" s="398"/>
      <c r="R134" s="398"/>
      <c r="S134" s="398"/>
      <c r="T134" s="398"/>
      <c r="U134" s="381"/>
      <c r="V134" s="381" t="s">
        <v>2166</v>
      </c>
      <c r="W134" s="381" t="s">
        <v>2166</v>
      </c>
      <c r="X134" s="381">
        <v>2</v>
      </c>
      <c r="Y134" s="326" t="s">
        <v>2166</v>
      </c>
      <c r="Z134" s="328" t="s">
        <v>2166</v>
      </c>
      <c r="AA134" s="373"/>
      <c r="AB134" s="326"/>
      <c r="AC134" s="326" t="s">
        <v>2166</v>
      </c>
      <c r="AD134" s="368"/>
      <c r="AE134" s="400" t="s">
        <v>6319</v>
      </c>
      <c r="AF134" s="326"/>
      <c r="AG134" s="368"/>
      <c r="AH134" s="368"/>
      <c r="AI134" s="373"/>
      <c r="AJ134" s="328"/>
      <c r="AK134" s="328"/>
      <c r="AL134" s="328" t="s">
        <v>7276</v>
      </c>
      <c r="AM134" s="328" t="s">
        <v>7276</v>
      </c>
      <c r="AN134" s="335"/>
    </row>
    <row r="135" spans="1:40" ht="30.75" customHeight="1" x14ac:dyDescent="0.35">
      <c r="A135" s="378">
        <v>131</v>
      </c>
      <c r="B135" s="333" t="s">
        <v>642</v>
      </c>
      <c r="C135" s="332" t="s">
        <v>3285</v>
      </c>
      <c r="D135" s="371" t="s">
        <v>4196</v>
      </c>
      <c r="E135" s="325">
        <v>4</v>
      </c>
      <c r="F135" s="371"/>
      <c r="G135" s="325"/>
      <c r="H135" s="371"/>
      <c r="I135" s="325">
        <v>11</v>
      </c>
      <c r="J135" s="325"/>
      <c r="K135" s="325">
        <v>11</v>
      </c>
      <c r="L135" s="372">
        <v>1</v>
      </c>
      <c r="M135" s="373" t="s">
        <v>5431</v>
      </c>
      <c r="N135" s="398">
        <v>158</v>
      </c>
      <c r="O135" s="398">
        <v>322</v>
      </c>
      <c r="P135" s="398">
        <v>480</v>
      </c>
      <c r="Q135" s="398"/>
      <c r="R135" s="398"/>
      <c r="S135" s="398"/>
      <c r="T135" s="398"/>
      <c r="U135" s="398"/>
      <c r="V135" s="381" t="s">
        <v>2166</v>
      </c>
      <c r="W135" s="381" t="s">
        <v>2166</v>
      </c>
      <c r="X135" s="381">
        <v>2</v>
      </c>
      <c r="Y135" s="326" t="s">
        <v>2166</v>
      </c>
      <c r="Z135" s="328" t="s">
        <v>2166</v>
      </c>
      <c r="AA135" s="373"/>
      <c r="AB135" s="326"/>
      <c r="AC135" s="326" t="s">
        <v>2166</v>
      </c>
      <c r="AD135" s="368"/>
      <c r="AE135" s="400" t="s">
        <v>6319</v>
      </c>
      <c r="AF135" s="326"/>
      <c r="AG135" s="368"/>
      <c r="AH135" s="368"/>
      <c r="AI135" s="373"/>
      <c r="AJ135" s="328"/>
      <c r="AK135" s="328"/>
      <c r="AL135" s="328"/>
      <c r="AM135" s="328" t="s">
        <v>7276</v>
      </c>
      <c r="AN135" s="335"/>
    </row>
    <row r="136" spans="1:40" ht="30.75" customHeight="1" x14ac:dyDescent="0.35">
      <c r="A136" s="378">
        <v>132</v>
      </c>
      <c r="B136" s="333" t="s">
        <v>642</v>
      </c>
      <c r="C136" s="332" t="s">
        <v>661</v>
      </c>
      <c r="D136" s="371" t="s">
        <v>4198</v>
      </c>
      <c r="E136" s="325">
        <v>4</v>
      </c>
      <c r="F136" s="371"/>
      <c r="G136" s="325"/>
      <c r="H136" s="371"/>
      <c r="I136" s="325">
        <v>33</v>
      </c>
      <c r="J136" s="325"/>
      <c r="K136" s="325">
        <v>33</v>
      </c>
      <c r="L136" s="372">
        <v>1</v>
      </c>
      <c r="M136" s="388" t="s">
        <v>5382</v>
      </c>
      <c r="N136" s="398">
        <v>100</v>
      </c>
      <c r="O136" s="398">
        <v>140</v>
      </c>
      <c r="P136" s="398">
        <v>240</v>
      </c>
      <c r="Q136" s="398"/>
      <c r="R136" s="398"/>
      <c r="S136" s="398"/>
      <c r="T136" s="398">
        <v>120</v>
      </c>
      <c r="U136" s="381"/>
      <c r="V136" s="381" t="s">
        <v>2166</v>
      </c>
      <c r="W136" s="381" t="s">
        <v>2166</v>
      </c>
      <c r="X136" s="381">
        <v>1</v>
      </c>
      <c r="Y136" s="326" t="s">
        <v>2166</v>
      </c>
      <c r="Z136" s="328" t="s">
        <v>2166</v>
      </c>
      <c r="AA136" s="373"/>
      <c r="AB136" s="326"/>
      <c r="AC136" s="326" t="s">
        <v>2166</v>
      </c>
      <c r="AD136" s="368"/>
      <c r="AE136" s="400" t="s">
        <v>6319</v>
      </c>
      <c r="AF136" s="326"/>
      <c r="AG136" s="368"/>
      <c r="AH136" s="368"/>
      <c r="AI136" s="373"/>
      <c r="AJ136" s="328" t="s">
        <v>7276</v>
      </c>
      <c r="AK136" s="328"/>
      <c r="AL136" s="328"/>
      <c r="AM136" s="328"/>
      <c r="AN136" s="335"/>
    </row>
    <row r="137" spans="1:40" ht="30.75" customHeight="1" x14ac:dyDescent="0.35">
      <c r="A137" s="378">
        <v>133</v>
      </c>
      <c r="B137" s="333" t="s">
        <v>642</v>
      </c>
      <c r="C137" s="332" t="s">
        <v>4112</v>
      </c>
      <c r="D137" s="371" t="s">
        <v>4194</v>
      </c>
      <c r="E137" s="325">
        <v>3</v>
      </c>
      <c r="F137" s="371"/>
      <c r="G137" s="325"/>
      <c r="H137" s="371"/>
      <c r="I137" s="325">
        <v>26</v>
      </c>
      <c r="J137" s="325"/>
      <c r="K137" s="325">
        <v>26</v>
      </c>
      <c r="L137" s="372">
        <v>1</v>
      </c>
      <c r="M137" s="388" t="s">
        <v>5254</v>
      </c>
      <c r="N137" s="398">
        <v>110</v>
      </c>
      <c r="O137" s="398">
        <v>115</v>
      </c>
      <c r="P137" s="398">
        <v>225</v>
      </c>
      <c r="Q137" s="398"/>
      <c r="R137" s="398"/>
      <c r="S137" s="398"/>
      <c r="T137" s="398">
        <v>200</v>
      </c>
      <c r="U137" s="381"/>
      <c r="V137" s="381" t="s">
        <v>2166</v>
      </c>
      <c r="W137" s="381" t="s">
        <v>2166</v>
      </c>
      <c r="X137" s="381">
        <v>2</v>
      </c>
      <c r="Y137" s="326" t="s">
        <v>2166</v>
      </c>
      <c r="Z137" s="328" t="s">
        <v>2166</v>
      </c>
      <c r="AA137" s="373"/>
      <c r="AB137" s="326"/>
      <c r="AC137" s="326" t="s">
        <v>2166</v>
      </c>
      <c r="AD137" s="368"/>
      <c r="AE137" s="400" t="s">
        <v>6320</v>
      </c>
      <c r="AF137" s="326"/>
      <c r="AG137" s="368"/>
      <c r="AH137" s="368"/>
      <c r="AI137" s="373"/>
      <c r="AJ137" s="328" t="s">
        <v>7276</v>
      </c>
      <c r="AK137" s="328"/>
      <c r="AL137" s="328"/>
      <c r="AM137" s="328"/>
      <c r="AN137" s="335"/>
    </row>
    <row r="138" spans="1:40" ht="30.75" customHeight="1" x14ac:dyDescent="0.35">
      <c r="A138" s="378">
        <v>134</v>
      </c>
      <c r="B138" s="333" t="s">
        <v>642</v>
      </c>
      <c r="C138" s="332" t="s">
        <v>663</v>
      </c>
      <c r="D138" s="371" t="s">
        <v>4199</v>
      </c>
      <c r="E138" s="325">
        <v>4</v>
      </c>
      <c r="F138" s="371"/>
      <c r="G138" s="325"/>
      <c r="H138" s="371"/>
      <c r="I138" s="325">
        <v>21</v>
      </c>
      <c r="J138" s="325"/>
      <c r="K138" s="325">
        <v>21</v>
      </c>
      <c r="L138" s="372">
        <v>1</v>
      </c>
      <c r="M138" s="373" t="s">
        <v>5458</v>
      </c>
      <c r="N138" s="398">
        <v>100</v>
      </c>
      <c r="O138" s="398">
        <v>140</v>
      </c>
      <c r="P138" s="398">
        <v>240</v>
      </c>
      <c r="Q138" s="398"/>
      <c r="R138" s="398"/>
      <c r="S138" s="398"/>
      <c r="T138" s="398">
        <v>180</v>
      </c>
      <c r="U138" s="381"/>
      <c r="V138" s="381" t="s">
        <v>2166</v>
      </c>
      <c r="W138" s="381" t="s">
        <v>2166</v>
      </c>
      <c r="X138" s="381">
        <v>2</v>
      </c>
      <c r="Y138" s="326" t="s">
        <v>2166</v>
      </c>
      <c r="Z138" s="328" t="s">
        <v>2166</v>
      </c>
      <c r="AA138" s="373"/>
      <c r="AB138" s="326"/>
      <c r="AC138" s="326" t="s">
        <v>2166</v>
      </c>
      <c r="AD138" s="368"/>
      <c r="AE138" s="400" t="s">
        <v>6319</v>
      </c>
      <c r="AF138" s="326"/>
      <c r="AG138" s="368"/>
      <c r="AH138" s="368"/>
      <c r="AI138" s="373"/>
      <c r="AJ138" s="328" t="s">
        <v>7276</v>
      </c>
      <c r="AK138" s="328"/>
      <c r="AL138" s="328"/>
      <c r="AM138" s="328"/>
      <c r="AN138" s="335"/>
    </row>
    <row r="139" spans="1:40" ht="30.75" customHeight="1" x14ac:dyDescent="0.35">
      <c r="A139" s="378">
        <v>135</v>
      </c>
      <c r="B139" s="333" t="s">
        <v>642</v>
      </c>
      <c r="C139" s="332" t="s">
        <v>667</v>
      </c>
      <c r="D139" s="371" t="s">
        <v>4201</v>
      </c>
      <c r="E139" s="325">
        <v>4</v>
      </c>
      <c r="F139" s="371"/>
      <c r="G139" s="325"/>
      <c r="H139" s="371"/>
      <c r="I139" s="325">
        <v>15</v>
      </c>
      <c r="J139" s="325"/>
      <c r="K139" s="325">
        <v>15</v>
      </c>
      <c r="L139" s="372">
        <v>1</v>
      </c>
      <c r="M139" s="373" t="s">
        <v>5459</v>
      </c>
      <c r="N139" s="398">
        <v>120</v>
      </c>
      <c r="O139" s="398">
        <v>120</v>
      </c>
      <c r="P139" s="398">
        <v>240</v>
      </c>
      <c r="Q139" s="398"/>
      <c r="R139" s="398"/>
      <c r="S139" s="398"/>
      <c r="T139" s="398">
        <v>120</v>
      </c>
      <c r="U139" s="381"/>
      <c r="V139" s="381" t="s">
        <v>2166</v>
      </c>
      <c r="W139" s="381" t="s">
        <v>2166</v>
      </c>
      <c r="X139" s="381">
        <v>2</v>
      </c>
      <c r="Y139" s="326" t="s">
        <v>2166</v>
      </c>
      <c r="Z139" s="328" t="s">
        <v>2166</v>
      </c>
      <c r="AA139" s="373"/>
      <c r="AB139" s="326"/>
      <c r="AC139" s="326" t="s">
        <v>2166</v>
      </c>
      <c r="AD139" s="368"/>
      <c r="AE139" s="400" t="s">
        <v>6319</v>
      </c>
      <c r="AF139" s="326"/>
      <c r="AG139" s="368"/>
      <c r="AH139" s="368"/>
      <c r="AI139" s="373"/>
      <c r="AJ139" s="328" t="s">
        <v>7276</v>
      </c>
      <c r="AK139" s="328"/>
      <c r="AL139" s="328"/>
      <c r="AM139" s="328"/>
      <c r="AN139" s="335"/>
    </row>
    <row r="140" spans="1:40" ht="30.75" customHeight="1" x14ac:dyDescent="0.35">
      <c r="A140" s="378">
        <v>136</v>
      </c>
      <c r="B140" s="333" t="s">
        <v>642</v>
      </c>
      <c r="C140" s="332" t="s">
        <v>4186</v>
      </c>
      <c r="D140" s="371" t="s">
        <v>4206</v>
      </c>
      <c r="E140" s="325">
        <v>4</v>
      </c>
      <c r="F140" s="371"/>
      <c r="G140" s="325"/>
      <c r="H140" s="371"/>
      <c r="I140" s="325">
        <v>7</v>
      </c>
      <c r="J140" s="325"/>
      <c r="K140" s="325">
        <v>7</v>
      </c>
      <c r="L140" s="372">
        <v>1</v>
      </c>
      <c r="M140" s="388" t="s">
        <v>5390</v>
      </c>
      <c r="N140" s="398">
        <v>110</v>
      </c>
      <c r="O140" s="398">
        <v>90</v>
      </c>
      <c r="P140" s="398">
        <v>200</v>
      </c>
      <c r="Q140" s="398"/>
      <c r="R140" s="398"/>
      <c r="S140" s="398"/>
      <c r="T140" s="398">
        <v>225</v>
      </c>
      <c r="U140" s="381"/>
      <c r="V140" s="381" t="s">
        <v>2166</v>
      </c>
      <c r="W140" s="381" t="s">
        <v>2166</v>
      </c>
      <c r="X140" s="381">
        <v>2</v>
      </c>
      <c r="Y140" s="326" t="s">
        <v>2166</v>
      </c>
      <c r="Z140" s="328" t="s">
        <v>2166</v>
      </c>
      <c r="AA140" s="373"/>
      <c r="AB140" s="326"/>
      <c r="AC140" s="326" t="s">
        <v>2166</v>
      </c>
      <c r="AD140" s="368"/>
      <c r="AE140" s="400" t="s">
        <v>6320</v>
      </c>
      <c r="AF140" s="326"/>
      <c r="AG140" s="368"/>
      <c r="AH140" s="368"/>
      <c r="AI140" s="373"/>
      <c r="AJ140" s="328" t="s">
        <v>7276</v>
      </c>
      <c r="AK140" s="328"/>
      <c r="AL140" s="328"/>
      <c r="AM140" s="328"/>
      <c r="AN140" s="335"/>
    </row>
    <row r="141" spans="1:40" ht="30.75" customHeight="1" x14ac:dyDescent="0.35">
      <c r="A141" s="378">
        <v>137</v>
      </c>
      <c r="B141" s="333" t="s">
        <v>642</v>
      </c>
      <c r="C141" s="332" t="s">
        <v>683</v>
      </c>
      <c r="D141" s="371" t="s">
        <v>4210</v>
      </c>
      <c r="E141" s="325">
        <v>3</v>
      </c>
      <c r="F141" s="371"/>
      <c r="G141" s="325"/>
      <c r="H141" s="371"/>
      <c r="I141" s="325">
        <v>12</v>
      </c>
      <c r="J141" s="325"/>
      <c r="K141" s="325">
        <v>12</v>
      </c>
      <c r="L141" s="372">
        <v>1</v>
      </c>
      <c r="M141" s="373" t="s">
        <v>5461</v>
      </c>
      <c r="N141" s="398">
        <v>110</v>
      </c>
      <c r="O141" s="398">
        <v>315</v>
      </c>
      <c r="P141" s="398">
        <v>425</v>
      </c>
      <c r="Q141" s="398"/>
      <c r="R141" s="398"/>
      <c r="S141" s="398"/>
      <c r="T141" s="398"/>
      <c r="U141" s="381"/>
      <c r="V141" s="381" t="s">
        <v>2166</v>
      </c>
      <c r="W141" s="381" t="s">
        <v>2166</v>
      </c>
      <c r="X141" s="381">
        <v>1</v>
      </c>
      <c r="Y141" s="326" t="s">
        <v>2166</v>
      </c>
      <c r="Z141" s="328" t="s">
        <v>2166</v>
      </c>
      <c r="AA141" s="373"/>
      <c r="AB141" s="326"/>
      <c r="AC141" s="326" t="s">
        <v>2166</v>
      </c>
      <c r="AD141" s="368"/>
      <c r="AE141" s="400" t="s">
        <v>6319</v>
      </c>
      <c r="AF141" s="326"/>
      <c r="AG141" s="368"/>
      <c r="AH141" s="368"/>
      <c r="AI141" s="373"/>
      <c r="AJ141" s="328"/>
      <c r="AK141" s="328"/>
      <c r="AL141" s="328" t="s">
        <v>7276</v>
      </c>
      <c r="AM141" s="328"/>
      <c r="AN141" s="335"/>
    </row>
    <row r="142" spans="1:40" ht="30.75" customHeight="1" x14ac:dyDescent="0.35">
      <c r="A142" s="378">
        <v>138</v>
      </c>
      <c r="B142" s="333" t="s">
        <v>6602</v>
      </c>
      <c r="C142" s="332" t="s">
        <v>6605</v>
      </c>
      <c r="D142" s="371" t="s">
        <v>6742</v>
      </c>
      <c r="E142" s="325">
        <v>4</v>
      </c>
      <c r="F142" s="371"/>
      <c r="G142" s="325"/>
      <c r="H142" s="371"/>
      <c r="I142" s="325">
        <v>4</v>
      </c>
      <c r="J142" s="325"/>
      <c r="K142" s="325">
        <v>4</v>
      </c>
      <c r="L142" s="372">
        <v>1</v>
      </c>
      <c r="M142" s="373" t="s">
        <v>6615</v>
      </c>
      <c r="N142" s="381">
        <v>63</v>
      </c>
      <c r="O142" s="381">
        <v>137</v>
      </c>
      <c r="P142" s="381">
        <v>200</v>
      </c>
      <c r="Q142" s="381"/>
      <c r="R142" s="381"/>
      <c r="S142" s="381"/>
      <c r="T142" s="381"/>
      <c r="U142" s="381"/>
      <c r="V142" s="381" t="s">
        <v>2166</v>
      </c>
      <c r="W142" s="381" t="s">
        <v>2166</v>
      </c>
      <c r="X142" s="381"/>
      <c r="Y142" s="326"/>
      <c r="Z142" s="328" t="s">
        <v>6862</v>
      </c>
      <c r="AA142" s="373"/>
      <c r="AB142" s="326"/>
      <c r="AC142" s="326"/>
      <c r="AD142" s="368">
        <v>43033</v>
      </c>
      <c r="AE142" s="400" t="s">
        <v>6318</v>
      </c>
      <c r="AF142" s="326"/>
      <c r="AG142" s="368"/>
      <c r="AH142" s="368"/>
      <c r="AI142" s="373"/>
      <c r="AJ142" s="328"/>
      <c r="AK142" s="328" t="s">
        <v>7279</v>
      </c>
      <c r="AL142" s="328"/>
      <c r="AM142" s="328"/>
      <c r="AN142" s="335"/>
    </row>
    <row r="143" spans="1:40" ht="30.75" customHeight="1" x14ac:dyDescent="0.35">
      <c r="A143" s="378">
        <v>139</v>
      </c>
      <c r="B143" s="333" t="s">
        <v>6602</v>
      </c>
      <c r="C143" s="332" t="s">
        <v>6607</v>
      </c>
      <c r="D143" s="371" t="s">
        <v>6744</v>
      </c>
      <c r="E143" s="325">
        <v>4</v>
      </c>
      <c r="F143" s="371"/>
      <c r="G143" s="325"/>
      <c r="H143" s="371"/>
      <c r="I143" s="325">
        <v>4</v>
      </c>
      <c r="J143" s="325"/>
      <c r="K143" s="325">
        <v>4</v>
      </c>
      <c r="L143" s="372">
        <v>1</v>
      </c>
      <c r="M143" s="373" t="s">
        <v>6615</v>
      </c>
      <c r="N143" s="381">
        <v>60</v>
      </c>
      <c r="O143" s="381">
        <v>140</v>
      </c>
      <c r="P143" s="381">
        <v>200</v>
      </c>
      <c r="Q143" s="381"/>
      <c r="R143" s="381"/>
      <c r="S143" s="381"/>
      <c r="T143" s="381"/>
      <c r="U143" s="381"/>
      <c r="V143" s="381" t="s">
        <v>2166</v>
      </c>
      <c r="W143" s="381" t="s">
        <v>2166</v>
      </c>
      <c r="X143" s="381"/>
      <c r="Y143" s="326"/>
      <c r="Z143" s="328" t="s">
        <v>6862</v>
      </c>
      <c r="AA143" s="373"/>
      <c r="AB143" s="326"/>
      <c r="AC143" s="326"/>
      <c r="AD143" s="368">
        <v>43033</v>
      </c>
      <c r="AE143" s="400" t="s">
        <v>6318</v>
      </c>
      <c r="AF143" s="326"/>
      <c r="AG143" s="368"/>
      <c r="AH143" s="368"/>
      <c r="AI143" s="373"/>
      <c r="AJ143" s="326" t="s">
        <v>7276</v>
      </c>
      <c r="AK143" s="328"/>
      <c r="AL143" s="328"/>
      <c r="AM143" s="328"/>
      <c r="AN143" s="335"/>
    </row>
    <row r="144" spans="1:40" ht="30.75" customHeight="1" x14ac:dyDescent="0.35">
      <c r="A144" s="378">
        <v>140</v>
      </c>
      <c r="B144" s="333" t="s">
        <v>6602</v>
      </c>
      <c r="C144" s="332" t="s">
        <v>6609</v>
      </c>
      <c r="D144" s="371" t="s">
        <v>6746</v>
      </c>
      <c r="E144" s="325">
        <v>4</v>
      </c>
      <c r="F144" s="371"/>
      <c r="G144" s="325"/>
      <c r="H144" s="371"/>
      <c r="I144" s="325">
        <v>5</v>
      </c>
      <c r="J144" s="325"/>
      <c r="K144" s="325">
        <v>5</v>
      </c>
      <c r="L144" s="372">
        <v>1</v>
      </c>
      <c r="M144" s="373" t="s">
        <v>6616</v>
      </c>
      <c r="N144" s="381">
        <v>40</v>
      </c>
      <c r="O144" s="381">
        <v>160</v>
      </c>
      <c r="P144" s="381">
        <v>200</v>
      </c>
      <c r="Q144" s="381"/>
      <c r="R144" s="381"/>
      <c r="S144" s="381"/>
      <c r="T144" s="381"/>
      <c r="U144" s="381"/>
      <c r="V144" s="381" t="s">
        <v>2166</v>
      </c>
      <c r="W144" s="381" t="s">
        <v>2166</v>
      </c>
      <c r="X144" s="381"/>
      <c r="Y144" s="326"/>
      <c r="Z144" s="328"/>
      <c r="AA144" s="373"/>
      <c r="AB144" s="326"/>
      <c r="AC144" s="326"/>
      <c r="AD144" s="368">
        <v>43033</v>
      </c>
      <c r="AE144" s="400" t="s">
        <v>6318</v>
      </c>
      <c r="AF144" s="326"/>
      <c r="AG144" s="368"/>
      <c r="AH144" s="368"/>
      <c r="AI144" s="373"/>
      <c r="AJ144" s="328"/>
      <c r="AK144" s="328"/>
      <c r="AL144" s="328"/>
      <c r="AM144" s="328"/>
      <c r="AN144" s="335"/>
    </row>
    <row r="145" spans="1:40" ht="30.75" customHeight="1" x14ac:dyDescent="0.35">
      <c r="A145" s="378">
        <v>141</v>
      </c>
      <c r="B145" s="333" t="s">
        <v>6602</v>
      </c>
      <c r="C145" s="332" t="s">
        <v>6610</v>
      </c>
      <c r="D145" s="371" t="s">
        <v>6747</v>
      </c>
      <c r="E145" s="325">
        <v>4</v>
      </c>
      <c r="F145" s="371"/>
      <c r="G145" s="325"/>
      <c r="H145" s="371"/>
      <c r="I145" s="325">
        <v>4</v>
      </c>
      <c r="J145" s="325"/>
      <c r="K145" s="325">
        <v>4</v>
      </c>
      <c r="L145" s="372">
        <v>1</v>
      </c>
      <c r="M145" s="373" t="s">
        <v>6011</v>
      </c>
      <c r="N145" s="381"/>
      <c r="O145" s="381"/>
      <c r="P145" s="381"/>
      <c r="Q145" s="381"/>
      <c r="R145" s="381"/>
      <c r="S145" s="381"/>
      <c r="T145" s="381"/>
      <c r="U145" s="381"/>
      <c r="V145" s="381"/>
      <c r="W145" s="381" t="s">
        <v>2166</v>
      </c>
      <c r="X145" s="381"/>
      <c r="Y145" s="326"/>
      <c r="Z145" s="328"/>
      <c r="AA145" s="373"/>
      <c r="AB145" s="326"/>
      <c r="AC145" s="326"/>
      <c r="AD145" s="368">
        <v>43033</v>
      </c>
      <c r="AE145" s="400" t="s">
        <v>6318</v>
      </c>
      <c r="AF145" s="326"/>
      <c r="AG145" s="368"/>
      <c r="AH145" s="368"/>
      <c r="AI145" s="373"/>
      <c r="AJ145" s="328"/>
      <c r="AK145" s="328"/>
      <c r="AL145" s="328"/>
      <c r="AM145" s="328"/>
      <c r="AN145" s="335"/>
    </row>
    <row r="146" spans="1:40" ht="30.75" customHeight="1" x14ac:dyDescent="0.35">
      <c r="A146" s="378">
        <v>142</v>
      </c>
      <c r="B146" s="333" t="s">
        <v>6602</v>
      </c>
      <c r="C146" s="332" t="s">
        <v>6611</v>
      </c>
      <c r="D146" s="371" t="s">
        <v>6748</v>
      </c>
      <c r="E146" s="325">
        <v>4</v>
      </c>
      <c r="F146" s="371"/>
      <c r="G146" s="325"/>
      <c r="H146" s="371"/>
      <c r="I146" s="325">
        <v>4</v>
      </c>
      <c r="J146" s="325"/>
      <c r="K146" s="325">
        <v>4</v>
      </c>
      <c r="L146" s="372">
        <v>1</v>
      </c>
      <c r="M146" s="373" t="s">
        <v>6615</v>
      </c>
      <c r="N146" s="381"/>
      <c r="O146" s="381"/>
      <c r="P146" s="381"/>
      <c r="Q146" s="381"/>
      <c r="R146" s="381"/>
      <c r="S146" s="381"/>
      <c r="T146" s="381"/>
      <c r="U146" s="381"/>
      <c r="V146" s="381"/>
      <c r="W146" s="381" t="s">
        <v>2166</v>
      </c>
      <c r="X146" s="381"/>
      <c r="Y146" s="326"/>
      <c r="Z146" s="328"/>
      <c r="AA146" s="373"/>
      <c r="AB146" s="326"/>
      <c r="AC146" s="326"/>
      <c r="AD146" s="368">
        <v>43033</v>
      </c>
      <c r="AE146" s="400" t="s">
        <v>6318</v>
      </c>
      <c r="AF146" s="326"/>
      <c r="AG146" s="368"/>
      <c r="AH146" s="368"/>
      <c r="AI146" s="373"/>
      <c r="AJ146" s="328"/>
      <c r="AK146" s="328"/>
      <c r="AL146" s="328"/>
      <c r="AM146" s="328"/>
      <c r="AN146" s="335"/>
    </row>
    <row r="147" spans="1:40" ht="30.75" customHeight="1" x14ac:dyDescent="0.35">
      <c r="A147" s="378">
        <v>143</v>
      </c>
      <c r="B147" s="333" t="s">
        <v>6602</v>
      </c>
      <c r="C147" s="332" t="s">
        <v>6613</v>
      </c>
      <c r="D147" s="371" t="s">
        <v>6750</v>
      </c>
      <c r="E147" s="325">
        <v>4</v>
      </c>
      <c r="F147" s="371"/>
      <c r="G147" s="325"/>
      <c r="H147" s="371"/>
      <c r="I147" s="325">
        <v>6</v>
      </c>
      <c r="J147" s="325"/>
      <c r="K147" s="325">
        <v>6</v>
      </c>
      <c r="L147" s="372">
        <v>1</v>
      </c>
      <c r="M147" s="373" t="s">
        <v>6615</v>
      </c>
      <c r="N147" s="381"/>
      <c r="O147" s="381"/>
      <c r="P147" s="381"/>
      <c r="Q147" s="381"/>
      <c r="R147" s="381"/>
      <c r="S147" s="381"/>
      <c r="T147" s="381"/>
      <c r="U147" s="381"/>
      <c r="V147" s="381"/>
      <c r="W147" s="381" t="s">
        <v>2166</v>
      </c>
      <c r="X147" s="381"/>
      <c r="Y147" s="326"/>
      <c r="Z147" s="328"/>
      <c r="AA147" s="373"/>
      <c r="AB147" s="326"/>
      <c r="AC147" s="326"/>
      <c r="AD147" s="368">
        <v>43033</v>
      </c>
      <c r="AE147" s="400" t="s">
        <v>6318</v>
      </c>
      <c r="AF147" s="326"/>
      <c r="AG147" s="368"/>
      <c r="AH147" s="368"/>
      <c r="AI147" s="373"/>
      <c r="AJ147" s="328"/>
      <c r="AK147" s="328"/>
      <c r="AL147" s="328"/>
      <c r="AM147" s="328"/>
      <c r="AN147" s="335"/>
    </row>
    <row r="148" spans="1:40" ht="30.75" customHeight="1" x14ac:dyDescent="0.35">
      <c r="A148" s="378">
        <v>144</v>
      </c>
      <c r="B148" s="333" t="s">
        <v>6602</v>
      </c>
      <c r="C148" s="332" t="s">
        <v>6709</v>
      </c>
      <c r="D148" s="371" t="s">
        <v>6751</v>
      </c>
      <c r="E148" s="325">
        <v>4</v>
      </c>
      <c r="F148" s="371"/>
      <c r="G148" s="325"/>
      <c r="H148" s="371"/>
      <c r="I148" s="325">
        <v>4</v>
      </c>
      <c r="J148" s="325"/>
      <c r="K148" s="325">
        <v>4</v>
      </c>
      <c r="L148" s="372">
        <v>1</v>
      </c>
      <c r="M148" s="373" t="s">
        <v>6012</v>
      </c>
      <c r="N148" s="381">
        <v>60</v>
      </c>
      <c r="O148" s="381">
        <v>140</v>
      </c>
      <c r="P148" s="381">
        <v>200</v>
      </c>
      <c r="Q148" s="381"/>
      <c r="R148" s="381"/>
      <c r="S148" s="381"/>
      <c r="T148" s="381"/>
      <c r="U148" s="381"/>
      <c r="V148" s="381" t="s">
        <v>2166</v>
      </c>
      <c r="W148" s="381" t="s">
        <v>2166</v>
      </c>
      <c r="X148" s="381"/>
      <c r="Y148" s="326"/>
      <c r="Z148" s="328"/>
      <c r="AA148" s="373"/>
      <c r="AB148" s="326"/>
      <c r="AC148" s="326"/>
      <c r="AD148" s="368">
        <v>43075</v>
      </c>
      <c r="AE148" s="400" t="s">
        <v>6958</v>
      </c>
      <c r="AF148" s="326"/>
      <c r="AG148" s="368"/>
      <c r="AH148" s="368"/>
      <c r="AI148" s="373"/>
      <c r="AJ148" s="328"/>
      <c r="AK148" s="328" t="s">
        <v>7279</v>
      </c>
      <c r="AL148" s="328"/>
      <c r="AM148" s="328"/>
      <c r="AN148" s="335"/>
    </row>
    <row r="149" spans="1:40" ht="30.75" customHeight="1" x14ac:dyDescent="0.35">
      <c r="A149" s="378">
        <v>145</v>
      </c>
      <c r="B149" s="333" t="s">
        <v>5711</v>
      </c>
      <c r="C149" s="332" t="s">
        <v>2189</v>
      </c>
      <c r="D149" s="371" t="s">
        <v>2194</v>
      </c>
      <c r="E149" s="325">
        <v>4</v>
      </c>
      <c r="F149" s="371"/>
      <c r="G149" s="325"/>
      <c r="H149" s="371"/>
      <c r="I149" s="325">
        <v>4</v>
      </c>
      <c r="J149" s="325"/>
      <c r="K149" s="325">
        <v>4</v>
      </c>
      <c r="L149" s="372">
        <v>1</v>
      </c>
      <c r="M149" s="373" t="s">
        <v>5535</v>
      </c>
      <c r="N149" s="398">
        <v>60</v>
      </c>
      <c r="O149" s="398">
        <v>150</v>
      </c>
      <c r="P149" s="398">
        <v>210</v>
      </c>
      <c r="Q149" s="398"/>
      <c r="R149" s="398"/>
      <c r="S149" s="398"/>
      <c r="T149" s="398"/>
      <c r="U149" s="381"/>
      <c r="V149" s="381" t="s">
        <v>2166</v>
      </c>
      <c r="W149" s="381" t="s">
        <v>2166</v>
      </c>
      <c r="X149" s="381">
        <v>1</v>
      </c>
      <c r="Y149" s="326" t="s">
        <v>2166</v>
      </c>
      <c r="Z149" s="328" t="s">
        <v>2166</v>
      </c>
      <c r="AA149" s="373"/>
      <c r="AB149" s="326" t="s">
        <v>6176</v>
      </c>
      <c r="AC149" s="326" t="s">
        <v>2166</v>
      </c>
      <c r="AD149" s="368"/>
      <c r="AE149" s="400" t="s">
        <v>6320</v>
      </c>
      <c r="AF149" s="326"/>
      <c r="AG149" s="368"/>
      <c r="AH149" s="368"/>
      <c r="AI149" s="373"/>
      <c r="AJ149" s="328" t="s">
        <v>7276</v>
      </c>
      <c r="AK149" s="328"/>
      <c r="AL149" s="328"/>
      <c r="AM149" s="328"/>
      <c r="AN149" s="335"/>
    </row>
    <row r="150" spans="1:40" ht="30.75" customHeight="1" x14ac:dyDescent="0.35">
      <c r="A150" s="378">
        <v>146</v>
      </c>
      <c r="B150" s="333" t="s">
        <v>5711</v>
      </c>
      <c r="C150" s="332" t="s">
        <v>872</v>
      </c>
      <c r="D150" s="371" t="s">
        <v>3301</v>
      </c>
      <c r="E150" s="325">
        <v>4</v>
      </c>
      <c r="F150" s="371"/>
      <c r="G150" s="325"/>
      <c r="H150" s="371"/>
      <c r="I150" s="325">
        <v>4</v>
      </c>
      <c r="J150" s="325"/>
      <c r="K150" s="325">
        <v>4</v>
      </c>
      <c r="L150" s="372">
        <v>1</v>
      </c>
      <c r="M150" s="373" t="s">
        <v>5463</v>
      </c>
      <c r="N150" s="398">
        <v>60</v>
      </c>
      <c r="O150" s="398">
        <v>150</v>
      </c>
      <c r="P150" s="398">
        <v>210</v>
      </c>
      <c r="Q150" s="398"/>
      <c r="R150" s="398"/>
      <c r="S150" s="398"/>
      <c r="T150" s="398"/>
      <c r="U150" s="381"/>
      <c r="V150" s="381" t="s">
        <v>2166</v>
      </c>
      <c r="W150" s="381" t="s">
        <v>2166</v>
      </c>
      <c r="X150" s="381">
        <v>1</v>
      </c>
      <c r="Y150" s="326" t="s">
        <v>2166</v>
      </c>
      <c r="Z150" s="328" t="s">
        <v>2166</v>
      </c>
      <c r="AA150" s="373"/>
      <c r="AB150" s="326" t="s">
        <v>6178</v>
      </c>
      <c r="AC150" s="326" t="s">
        <v>2166</v>
      </c>
      <c r="AD150" s="368"/>
      <c r="AE150" s="400" t="s">
        <v>6320</v>
      </c>
      <c r="AF150" s="326"/>
      <c r="AG150" s="368"/>
      <c r="AH150" s="368"/>
      <c r="AI150" s="373"/>
      <c r="AJ150" s="328" t="s">
        <v>7276</v>
      </c>
      <c r="AK150" s="328"/>
      <c r="AL150" s="328"/>
      <c r="AM150" s="328"/>
      <c r="AN150" s="335"/>
    </row>
    <row r="151" spans="1:40" ht="30.75" customHeight="1" x14ac:dyDescent="0.35">
      <c r="A151" s="378">
        <v>147</v>
      </c>
      <c r="B151" s="333" t="s">
        <v>5711</v>
      </c>
      <c r="C151" s="332" t="s">
        <v>2190</v>
      </c>
      <c r="D151" s="371" t="s">
        <v>3589</v>
      </c>
      <c r="E151" s="325">
        <v>3</v>
      </c>
      <c r="F151" s="371"/>
      <c r="G151" s="325"/>
      <c r="H151" s="371"/>
      <c r="I151" s="325">
        <v>4</v>
      </c>
      <c r="J151" s="325"/>
      <c r="K151" s="325">
        <v>4</v>
      </c>
      <c r="L151" s="372">
        <v>1</v>
      </c>
      <c r="M151" s="373" t="s">
        <v>5535</v>
      </c>
      <c r="N151" s="398">
        <v>40</v>
      </c>
      <c r="O151" s="398">
        <v>110</v>
      </c>
      <c r="P151" s="398">
        <v>150</v>
      </c>
      <c r="Q151" s="398"/>
      <c r="R151" s="398"/>
      <c r="S151" s="398"/>
      <c r="T151" s="398"/>
      <c r="U151" s="381"/>
      <c r="V151" s="381" t="s">
        <v>2166</v>
      </c>
      <c r="W151" s="381" t="s">
        <v>2166</v>
      </c>
      <c r="X151" s="381">
        <v>1</v>
      </c>
      <c r="Y151" s="326" t="s">
        <v>2166</v>
      </c>
      <c r="Z151" s="328" t="s">
        <v>2166</v>
      </c>
      <c r="AA151" s="373"/>
      <c r="AB151" s="326"/>
      <c r="AC151" s="326" t="s">
        <v>2166</v>
      </c>
      <c r="AD151" s="368"/>
      <c r="AE151" s="400" t="s">
        <v>6320</v>
      </c>
      <c r="AF151" s="326"/>
      <c r="AG151" s="368"/>
      <c r="AH151" s="368"/>
      <c r="AI151" s="373"/>
      <c r="AJ151" s="328" t="s">
        <v>7276</v>
      </c>
      <c r="AK151" s="328"/>
      <c r="AL151" s="328"/>
      <c r="AM151" s="328"/>
      <c r="AN151" s="335"/>
    </row>
    <row r="152" spans="1:40" ht="30.75" customHeight="1" x14ac:dyDescent="0.35">
      <c r="A152" s="378">
        <v>148</v>
      </c>
      <c r="B152" s="333" t="s">
        <v>5711</v>
      </c>
      <c r="C152" s="332" t="s">
        <v>2191</v>
      </c>
      <c r="D152" s="371" t="s">
        <v>3286</v>
      </c>
      <c r="E152" s="325">
        <v>3</v>
      </c>
      <c r="F152" s="371"/>
      <c r="G152" s="325"/>
      <c r="H152" s="371"/>
      <c r="I152" s="325">
        <v>4</v>
      </c>
      <c r="J152" s="325"/>
      <c r="K152" s="325">
        <v>4</v>
      </c>
      <c r="L152" s="372">
        <v>1</v>
      </c>
      <c r="M152" s="373" t="s">
        <v>5535</v>
      </c>
      <c r="N152" s="398">
        <v>60</v>
      </c>
      <c r="O152" s="398">
        <v>110</v>
      </c>
      <c r="P152" s="398">
        <v>170</v>
      </c>
      <c r="Q152" s="398"/>
      <c r="R152" s="398"/>
      <c r="S152" s="398"/>
      <c r="T152" s="398"/>
      <c r="U152" s="381"/>
      <c r="V152" s="381" t="s">
        <v>2166</v>
      </c>
      <c r="W152" s="381" t="s">
        <v>2166</v>
      </c>
      <c r="X152" s="381">
        <v>1</v>
      </c>
      <c r="Y152" s="326" t="s">
        <v>2166</v>
      </c>
      <c r="Z152" s="328" t="s">
        <v>2166</v>
      </c>
      <c r="AA152" s="373"/>
      <c r="AB152" s="326"/>
      <c r="AC152" s="326" t="s">
        <v>2166</v>
      </c>
      <c r="AD152" s="368"/>
      <c r="AE152" s="400" t="s">
        <v>6320</v>
      </c>
      <c r="AF152" s="326"/>
      <c r="AG152" s="368"/>
      <c r="AH152" s="368"/>
      <c r="AI152" s="373"/>
      <c r="AJ152" s="328" t="s">
        <v>7276</v>
      </c>
      <c r="AK152" s="328"/>
      <c r="AL152" s="328"/>
      <c r="AM152" s="328"/>
      <c r="AN152" s="335"/>
    </row>
    <row r="153" spans="1:40" ht="30.75" customHeight="1" x14ac:dyDescent="0.35">
      <c r="A153" s="378">
        <v>149</v>
      </c>
      <c r="B153" s="333" t="s">
        <v>5711</v>
      </c>
      <c r="C153" s="332" t="s">
        <v>4404</v>
      </c>
      <c r="D153" s="371" t="s">
        <v>3300</v>
      </c>
      <c r="E153" s="325">
        <v>3</v>
      </c>
      <c r="F153" s="371"/>
      <c r="G153" s="325"/>
      <c r="H153" s="371"/>
      <c r="I153" s="325">
        <v>3</v>
      </c>
      <c r="J153" s="325"/>
      <c r="K153" s="325">
        <v>3</v>
      </c>
      <c r="L153" s="372">
        <v>1</v>
      </c>
      <c r="M153" s="373" t="s">
        <v>5535</v>
      </c>
      <c r="N153" s="398">
        <v>50</v>
      </c>
      <c r="O153" s="398">
        <v>110</v>
      </c>
      <c r="P153" s="398">
        <v>160</v>
      </c>
      <c r="Q153" s="398"/>
      <c r="R153" s="398"/>
      <c r="S153" s="398"/>
      <c r="T153" s="398"/>
      <c r="U153" s="381"/>
      <c r="V153" s="381" t="s">
        <v>2166</v>
      </c>
      <c r="W153" s="381" t="s">
        <v>2166</v>
      </c>
      <c r="X153" s="381">
        <v>1</v>
      </c>
      <c r="Y153" s="326" t="s">
        <v>2166</v>
      </c>
      <c r="Z153" s="328" t="s">
        <v>2166</v>
      </c>
      <c r="AA153" s="373"/>
      <c r="AB153" s="326"/>
      <c r="AC153" s="326" t="s">
        <v>2166</v>
      </c>
      <c r="AD153" s="368"/>
      <c r="AE153" s="400" t="s">
        <v>6320</v>
      </c>
      <c r="AF153" s="326"/>
      <c r="AG153" s="368"/>
      <c r="AH153" s="368"/>
      <c r="AI153" s="373"/>
      <c r="AJ153" s="328" t="s">
        <v>7276</v>
      </c>
      <c r="AK153" s="328"/>
      <c r="AL153" s="328"/>
      <c r="AM153" s="328"/>
      <c r="AN153" s="335"/>
    </row>
    <row r="154" spans="1:40" ht="30.75" customHeight="1" x14ac:dyDescent="0.35">
      <c r="A154" s="378">
        <v>150</v>
      </c>
      <c r="B154" s="333" t="s">
        <v>5711</v>
      </c>
      <c r="C154" s="332" t="s">
        <v>2184</v>
      </c>
      <c r="D154" s="371" t="s">
        <v>3296</v>
      </c>
      <c r="E154" s="325">
        <v>3</v>
      </c>
      <c r="F154" s="371"/>
      <c r="G154" s="325"/>
      <c r="H154" s="371"/>
      <c r="I154" s="325">
        <v>3</v>
      </c>
      <c r="J154" s="325"/>
      <c r="K154" s="325">
        <v>3</v>
      </c>
      <c r="L154" s="372">
        <v>1</v>
      </c>
      <c r="M154" s="373" t="s">
        <v>5535</v>
      </c>
      <c r="N154" s="398">
        <v>50</v>
      </c>
      <c r="O154" s="398">
        <v>110</v>
      </c>
      <c r="P154" s="398">
        <v>160</v>
      </c>
      <c r="Q154" s="398"/>
      <c r="R154" s="398"/>
      <c r="S154" s="398"/>
      <c r="T154" s="398"/>
      <c r="U154" s="381"/>
      <c r="V154" s="381" t="s">
        <v>2166</v>
      </c>
      <c r="W154" s="381" t="s">
        <v>2166</v>
      </c>
      <c r="X154" s="381">
        <v>1</v>
      </c>
      <c r="Y154" s="326" t="s">
        <v>2166</v>
      </c>
      <c r="Z154" s="328" t="s">
        <v>2166</v>
      </c>
      <c r="AA154" s="373"/>
      <c r="AB154" s="326"/>
      <c r="AC154" s="326" t="s">
        <v>2166</v>
      </c>
      <c r="AD154" s="368"/>
      <c r="AE154" s="400" t="s">
        <v>6320</v>
      </c>
      <c r="AF154" s="326"/>
      <c r="AG154" s="368"/>
      <c r="AH154" s="368"/>
      <c r="AI154" s="373"/>
      <c r="AJ154" s="328" t="s">
        <v>7276</v>
      </c>
      <c r="AK154" s="328"/>
      <c r="AL154" s="328"/>
      <c r="AM154" s="328"/>
      <c r="AN154" s="335"/>
    </row>
    <row r="155" spans="1:40" ht="30.75" customHeight="1" x14ac:dyDescent="0.35">
      <c r="A155" s="378">
        <v>151</v>
      </c>
      <c r="B155" s="333" t="s">
        <v>5711</v>
      </c>
      <c r="C155" s="332" t="s">
        <v>2183</v>
      </c>
      <c r="D155" s="371" t="s">
        <v>3298</v>
      </c>
      <c r="E155" s="325">
        <v>3</v>
      </c>
      <c r="F155" s="371"/>
      <c r="G155" s="325"/>
      <c r="H155" s="371"/>
      <c r="I155" s="325">
        <v>3</v>
      </c>
      <c r="J155" s="325"/>
      <c r="K155" s="325">
        <v>3</v>
      </c>
      <c r="L155" s="372">
        <v>1</v>
      </c>
      <c r="M155" s="373" t="s">
        <v>5535</v>
      </c>
      <c r="N155" s="398">
        <v>50</v>
      </c>
      <c r="O155" s="398">
        <v>110</v>
      </c>
      <c r="P155" s="398">
        <v>160</v>
      </c>
      <c r="Q155" s="398"/>
      <c r="R155" s="398"/>
      <c r="S155" s="398"/>
      <c r="T155" s="398"/>
      <c r="U155" s="381"/>
      <c r="V155" s="381" t="s">
        <v>2166</v>
      </c>
      <c r="W155" s="381" t="s">
        <v>2166</v>
      </c>
      <c r="X155" s="381">
        <v>1</v>
      </c>
      <c r="Y155" s="326" t="s">
        <v>2166</v>
      </c>
      <c r="Z155" s="328" t="s">
        <v>2166</v>
      </c>
      <c r="AA155" s="373"/>
      <c r="AB155" s="326"/>
      <c r="AC155" s="326" t="s">
        <v>2166</v>
      </c>
      <c r="AD155" s="368"/>
      <c r="AE155" s="400" t="s">
        <v>6320</v>
      </c>
      <c r="AF155" s="326"/>
      <c r="AG155" s="368"/>
      <c r="AH155" s="368"/>
      <c r="AI155" s="373"/>
      <c r="AJ155" s="328" t="s">
        <v>7276</v>
      </c>
      <c r="AK155" s="328"/>
      <c r="AL155" s="328"/>
      <c r="AM155" s="328"/>
      <c r="AN155" s="335"/>
    </row>
    <row r="156" spans="1:40" ht="30.75" customHeight="1" x14ac:dyDescent="0.35">
      <c r="A156" s="378">
        <v>152</v>
      </c>
      <c r="B156" s="333" t="s">
        <v>5711</v>
      </c>
      <c r="C156" s="332" t="s">
        <v>2188</v>
      </c>
      <c r="D156" s="371" t="s">
        <v>3293</v>
      </c>
      <c r="E156" s="325">
        <v>3</v>
      </c>
      <c r="F156" s="371"/>
      <c r="G156" s="325"/>
      <c r="H156" s="371"/>
      <c r="I156" s="325">
        <v>4</v>
      </c>
      <c r="J156" s="325"/>
      <c r="K156" s="325">
        <v>4</v>
      </c>
      <c r="L156" s="372">
        <v>1</v>
      </c>
      <c r="M156" s="373" t="s">
        <v>5535</v>
      </c>
      <c r="N156" s="398">
        <v>40</v>
      </c>
      <c r="O156" s="398">
        <v>110</v>
      </c>
      <c r="P156" s="398">
        <v>150</v>
      </c>
      <c r="Q156" s="398"/>
      <c r="R156" s="398"/>
      <c r="S156" s="398"/>
      <c r="T156" s="398"/>
      <c r="U156" s="381"/>
      <c r="V156" s="381" t="s">
        <v>2166</v>
      </c>
      <c r="W156" s="381" t="s">
        <v>2166</v>
      </c>
      <c r="X156" s="381">
        <v>1</v>
      </c>
      <c r="Y156" s="326" t="s">
        <v>2166</v>
      </c>
      <c r="Z156" s="328" t="s">
        <v>2166</v>
      </c>
      <c r="AA156" s="373"/>
      <c r="AB156" s="326"/>
      <c r="AC156" s="326" t="s">
        <v>2166</v>
      </c>
      <c r="AD156" s="368"/>
      <c r="AE156" s="400" t="s">
        <v>6320</v>
      </c>
      <c r="AF156" s="326"/>
      <c r="AG156" s="368"/>
      <c r="AH156" s="368"/>
      <c r="AI156" s="373"/>
      <c r="AJ156" s="328" t="s">
        <v>7276</v>
      </c>
      <c r="AK156" s="328"/>
      <c r="AL156" s="328"/>
      <c r="AM156" s="328"/>
      <c r="AN156" s="335"/>
    </row>
    <row r="157" spans="1:40" ht="30.75" customHeight="1" x14ac:dyDescent="0.35">
      <c r="A157" s="378">
        <v>153</v>
      </c>
      <c r="B157" s="333" t="s">
        <v>5711</v>
      </c>
      <c r="C157" s="332" t="s">
        <v>4357</v>
      </c>
      <c r="D157" s="371" t="s">
        <v>4358</v>
      </c>
      <c r="E157" s="325">
        <v>3</v>
      </c>
      <c r="F157" s="371"/>
      <c r="G157" s="325"/>
      <c r="H157" s="371"/>
      <c r="I157" s="325">
        <v>4</v>
      </c>
      <c r="J157" s="325"/>
      <c r="K157" s="325">
        <v>4</v>
      </c>
      <c r="L157" s="372">
        <v>1</v>
      </c>
      <c r="M157" s="373" t="s">
        <v>5518</v>
      </c>
      <c r="N157" s="398">
        <v>40</v>
      </c>
      <c r="O157" s="398">
        <v>110</v>
      </c>
      <c r="P157" s="398">
        <v>150</v>
      </c>
      <c r="Q157" s="398"/>
      <c r="R157" s="398"/>
      <c r="S157" s="398"/>
      <c r="T157" s="398"/>
      <c r="U157" s="381"/>
      <c r="V157" s="381" t="s">
        <v>2166</v>
      </c>
      <c r="W157" s="381" t="s">
        <v>2166</v>
      </c>
      <c r="X157" s="381">
        <v>1</v>
      </c>
      <c r="Y157" s="326" t="s">
        <v>2166</v>
      </c>
      <c r="Z157" s="328" t="s">
        <v>2166</v>
      </c>
      <c r="AA157" s="373"/>
      <c r="AB157" s="326"/>
      <c r="AC157" s="326" t="s">
        <v>2166</v>
      </c>
      <c r="AD157" s="368"/>
      <c r="AE157" s="400" t="s">
        <v>6618</v>
      </c>
      <c r="AF157" s="326"/>
      <c r="AG157" s="368"/>
      <c r="AH157" s="368"/>
      <c r="AI157" s="373"/>
      <c r="AJ157" s="328"/>
      <c r="AK157" s="328"/>
      <c r="AL157" s="328"/>
      <c r="AM157" s="328"/>
      <c r="AN157" s="335"/>
    </row>
    <row r="158" spans="1:40" ht="30.75" customHeight="1" x14ac:dyDescent="0.35">
      <c r="A158" s="378">
        <v>154</v>
      </c>
      <c r="B158" s="333" t="s">
        <v>5711</v>
      </c>
      <c r="C158" s="332" t="s">
        <v>4361</v>
      </c>
      <c r="D158" s="371" t="s">
        <v>4362</v>
      </c>
      <c r="E158" s="325">
        <v>3</v>
      </c>
      <c r="F158" s="371"/>
      <c r="G158" s="325"/>
      <c r="H158" s="371"/>
      <c r="I158" s="325">
        <v>4</v>
      </c>
      <c r="J158" s="325"/>
      <c r="K158" s="325">
        <v>4</v>
      </c>
      <c r="L158" s="372">
        <v>1</v>
      </c>
      <c r="M158" s="373" t="s">
        <v>5518</v>
      </c>
      <c r="N158" s="398">
        <v>40</v>
      </c>
      <c r="O158" s="398">
        <v>110</v>
      </c>
      <c r="P158" s="398">
        <v>150</v>
      </c>
      <c r="Q158" s="398"/>
      <c r="R158" s="398"/>
      <c r="S158" s="398"/>
      <c r="T158" s="398"/>
      <c r="U158" s="381"/>
      <c r="V158" s="381" t="s">
        <v>2166</v>
      </c>
      <c r="W158" s="381" t="s">
        <v>2166</v>
      </c>
      <c r="X158" s="381">
        <v>1</v>
      </c>
      <c r="Y158" s="326" t="s">
        <v>2166</v>
      </c>
      <c r="Z158" s="328" t="s">
        <v>2166</v>
      </c>
      <c r="AA158" s="373"/>
      <c r="AB158" s="326"/>
      <c r="AC158" s="326" t="s">
        <v>2166</v>
      </c>
      <c r="AD158" s="368"/>
      <c r="AE158" s="400" t="s">
        <v>6618</v>
      </c>
      <c r="AF158" s="326"/>
      <c r="AG158" s="368"/>
      <c r="AH158" s="368"/>
      <c r="AI158" s="373"/>
      <c r="AJ158" s="328"/>
      <c r="AK158" s="328"/>
      <c r="AL158" s="328"/>
      <c r="AM158" s="328"/>
      <c r="AN158" s="335"/>
    </row>
    <row r="159" spans="1:40" ht="30.75" customHeight="1" x14ac:dyDescent="0.35">
      <c r="A159" s="378">
        <v>155</v>
      </c>
      <c r="B159" s="333" t="s">
        <v>2009</v>
      </c>
      <c r="C159" s="332" t="s">
        <v>2264</v>
      </c>
      <c r="D159" s="371" t="s">
        <v>2301</v>
      </c>
      <c r="E159" s="325">
        <v>3</v>
      </c>
      <c r="F159" s="371"/>
      <c r="G159" s="325"/>
      <c r="H159" s="371"/>
      <c r="I159" s="325">
        <v>5</v>
      </c>
      <c r="J159" s="325"/>
      <c r="K159" s="325">
        <v>5</v>
      </c>
      <c r="L159" s="372">
        <v>1</v>
      </c>
      <c r="M159" s="373" t="s">
        <v>5431</v>
      </c>
      <c r="N159" s="367">
        <v>80</v>
      </c>
      <c r="O159" s="367">
        <v>220</v>
      </c>
      <c r="P159" s="367">
        <v>300</v>
      </c>
      <c r="Q159" s="398"/>
      <c r="R159" s="398"/>
      <c r="S159" s="398"/>
      <c r="T159" s="398"/>
      <c r="U159" s="381"/>
      <c r="V159" s="381" t="s">
        <v>2166</v>
      </c>
      <c r="W159" s="381" t="s">
        <v>2166</v>
      </c>
      <c r="X159" s="381">
        <v>1</v>
      </c>
      <c r="Y159" s="326" t="s">
        <v>2166</v>
      </c>
      <c r="Z159" s="328" t="s">
        <v>2166</v>
      </c>
      <c r="AA159" s="373"/>
      <c r="AB159" s="326"/>
      <c r="AC159" s="326" t="s">
        <v>2166</v>
      </c>
      <c r="AD159" s="368"/>
      <c r="AE159" s="400" t="s">
        <v>6320</v>
      </c>
      <c r="AF159" s="326"/>
      <c r="AG159" s="368"/>
      <c r="AH159" s="368"/>
      <c r="AI159" s="373"/>
      <c r="AJ159" s="328"/>
      <c r="AK159" s="328" t="s">
        <v>7277</v>
      </c>
      <c r="AL159" s="328" t="s">
        <v>7276</v>
      </c>
      <c r="AM159" s="328"/>
      <c r="AN159" s="335"/>
    </row>
    <row r="160" spans="1:40" ht="30.75" customHeight="1" x14ac:dyDescent="0.35">
      <c r="A160" s="378">
        <v>156</v>
      </c>
      <c r="B160" s="333" t="s">
        <v>2009</v>
      </c>
      <c r="C160" s="332" t="s">
        <v>4024</v>
      </c>
      <c r="D160" s="371" t="s">
        <v>2288</v>
      </c>
      <c r="E160" s="325">
        <v>3</v>
      </c>
      <c r="F160" s="371"/>
      <c r="G160" s="325"/>
      <c r="H160" s="371"/>
      <c r="I160" s="325">
        <v>4</v>
      </c>
      <c r="J160" s="325"/>
      <c r="K160" s="325">
        <v>4</v>
      </c>
      <c r="L160" s="372">
        <v>1</v>
      </c>
      <c r="M160" s="388" t="s">
        <v>5464</v>
      </c>
      <c r="N160" s="398">
        <v>70</v>
      </c>
      <c r="O160" s="398">
        <v>230</v>
      </c>
      <c r="P160" s="398">
        <v>300</v>
      </c>
      <c r="Q160" s="398"/>
      <c r="R160" s="398"/>
      <c r="S160" s="398"/>
      <c r="T160" s="398"/>
      <c r="U160" s="381"/>
      <c r="V160" s="381" t="s">
        <v>2166</v>
      </c>
      <c r="W160" s="381" t="s">
        <v>2166</v>
      </c>
      <c r="X160" s="381">
        <v>1</v>
      </c>
      <c r="Y160" s="326" t="s">
        <v>2166</v>
      </c>
      <c r="Z160" s="328" t="s">
        <v>2166</v>
      </c>
      <c r="AA160" s="373"/>
      <c r="AB160" s="326"/>
      <c r="AC160" s="326" t="s">
        <v>2166</v>
      </c>
      <c r="AD160" s="368"/>
      <c r="AE160" s="400" t="s">
        <v>6320</v>
      </c>
      <c r="AF160" s="326"/>
      <c r="AG160" s="368"/>
      <c r="AH160" s="368"/>
      <c r="AI160" s="373"/>
      <c r="AJ160" s="328" t="s">
        <v>7276</v>
      </c>
      <c r="AK160" s="328"/>
      <c r="AL160" s="328"/>
      <c r="AM160" s="328"/>
      <c r="AN160" s="335"/>
    </row>
    <row r="161" spans="1:40" ht="30.75" customHeight="1" x14ac:dyDescent="0.35">
      <c r="A161" s="378">
        <v>157</v>
      </c>
      <c r="B161" s="333" t="s">
        <v>2009</v>
      </c>
      <c r="C161" s="411" t="s">
        <v>2263</v>
      </c>
      <c r="D161" s="371" t="s">
        <v>2300</v>
      </c>
      <c r="E161" s="325">
        <v>3</v>
      </c>
      <c r="F161" s="371"/>
      <c r="G161" s="325"/>
      <c r="H161" s="371"/>
      <c r="I161" s="325">
        <v>5</v>
      </c>
      <c r="J161" s="325"/>
      <c r="K161" s="325">
        <v>5</v>
      </c>
      <c r="L161" s="372">
        <v>1</v>
      </c>
      <c r="M161" s="373" t="s">
        <v>5431</v>
      </c>
      <c r="N161" s="367">
        <v>100</v>
      </c>
      <c r="O161" s="367">
        <v>230</v>
      </c>
      <c r="P161" s="367">
        <v>330</v>
      </c>
      <c r="Q161" s="398"/>
      <c r="R161" s="398"/>
      <c r="S161" s="398"/>
      <c r="T161" s="398"/>
      <c r="U161" s="381"/>
      <c r="V161" s="381" t="s">
        <v>2166</v>
      </c>
      <c r="W161" s="381" t="s">
        <v>2166</v>
      </c>
      <c r="X161" s="381">
        <v>1</v>
      </c>
      <c r="Y161" s="326" t="s">
        <v>2166</v>
      </c>
      <c r="Z161" s="328" t="s">
        <v>2166</v>
      </c>
      <c r="AA161" s="373"/>
      <c r="AB161" s="326"/>
      <c r="AC161" s="326" t="s">
        <v>2166</v>
      </c>
      <c r="AD161" s="368"/>
      <c r="AE161" s="400" t="s">
        <v>6320</v>
      </c>
      <c r="AF161" s="326"/>
      <c r="AG161" s="368"/>
      <c r="AH161" s="368"/>
      <c r="AI161" s="373"/>
      <c r="AJ161" s="328"/>
      <c r="AK161" s="328" t="s">
        <v>7277</v>
      </c>
      <c r="AL161" s="328" t="s">
        <v>7276</v>
      </c>
      <c r="AM161" s="328" t="s">
        <v>7276</v>
      </c>
      <c r="AN161" s="335"/>
    </row>
    <row r="162" spans="1:40" ht="30.75" customHeight="1" x14ac:dyDescent="0.35">
      <c r="A162" s="378">
        <v>158</v>
      </c>
      <c r="B162" s="333" t="s">
        <v>2009</v>
      </c>
      <c r="C162" s="332" t="s">
        <v>3190</v>
      </c>
      <c r="D162" s="371" t="s">
        <v>2286</v>
      </c>
      <c r="E162" s="325">
        <v>3</v>
      </c>
      <c r="F162" s="371"/>
      <c r="G162" s="325"/>
      <c r="H162" s="371"/>
      <c r="I162" s="325">
        <v>9</v>
      </c>
      <c r="J162" s="325"/>
      <c r="K162" s="325">
        <v>9</v>
      </c>
      <c r="L162" s="372">
        <v>1</v>
      </c>
      <c r="M162" s="373" t="s">
        <v>5396</v>
      </c>
      <c r="N162" s="398">
        <v>75</v>
      </c>
      <c r="O162" s="398">
        <v>235</v>
      </c>
      <c r="P162" s="398">
        <v>310</v>
      </c>
      <c r="Q162" s="398"/>
      <c r="R162" s="398"/>
      <c r="S162" s="398"/>
      <c r="T162" s="398"/>
      <c r="U162" s="381"/>
      <c r="V162" s="381" t="s">
        <v>2166</v>
      </c>
      <c r="W162" s="381" t="s">
        <v>2166</v>
      </c>
      <c r="X162" s="381">
        <v>1</v>
      </c>
      <c r="Y162" s="326" t="s">
        <v>2166</v>
      </c>
      <c r="Z162" s="328" t="s">
        <v>2166</v>
      </c>
      <c r="AA162" s="373"/>
      <c r="AB162" s="326"/>
      <c r="AC162" s="326" t="s">
        <v>2166</v>
      </c>
      <c r="AD162" s="368"/>
      <c r="AE162" s="400" t="s">
        <v>6320</v>
      </c>
      <c r="AF162" s="326"/>
      <c r="AG162" s="368"/>
      <c r="AH162" s="368"/>
      <c r="AI162" s="373"/>
      <c r="AJ162" s="328" t="s">
        <v>7276</v>
      </c>
      <c r="AK162" s="328"/>
      <c r="AL162" s="328"/>
      <c r="AM162" s="328"/>
      <c r="AN162" s="335"/>
    </row>
    <row r="163" spans="1:40" ht="30.75" customHeight="1" x14ac:dyDescent="0.35">
      <c r="A163" s="378">
        <v>159</v>
      </c>
      <c r="B163" s="333" t="s">
        <v>2009</v>
      </c>
      <c r="C163" s="332" t="s">
        <v>3191</v>
      </c>
      <c r="D163" s="371" t="s">
        <v>2287</v>
      </c>
      <c r="E163" s="325">
        <v>3</v>
      </c>
      <c r="F163" s="371"/>
      <c r="G163" s="325"/>
      <c r="H163" s="371"/>
      <c r="I163" s="325">
        <v>3</v>
      </c>
      <c r="J163" s="325"/>
      <c r="K163" s="325">
        <v>3</v>
      </c>
      <c r="L163" s="372">
        <v>1</v>
      </c>
      <c r="M163" s="373" t="s">
        <v>5397</v>
      </c>
      <c r="N163" s="398">
        <v>80</v>
      </c>
      <c r="O163" s="398">
        <v>220</v>
      </c>
      <c r="P163" s="398">
        <v>300</v>
      </c>
      <c r="Q163" s="398"/>
      <c r="R163" s="398"/>
      <c r="S163" s="398"/>
      <c r="T163" s="398"/>
      <c r="U163" s="381"/>
      <c r="V163" s="381" t="s">
        <v>2166</v>
      </c>
      <c r="W163" s="381" t="s">
        <v>2166</v>
      </c>
      <c r="X163" s="381">
        <v>1</v>
      </c>
      <c r="Y163" s="326" t="s">
        <v>2166</v>
      </c>
      <c r="Z163" s="328" t="s">
        <v>2166</v>
      </c>
      <c r="AA163" s="373"/>
      <c r="AB163" s="326"/>
      <c r="AC163" s="326" t="s">
        <v>2166</v>
      </c>
      <c r="AD163" s="368"/>
      <c r="AE163" s="400" t="s">
        <v>6320</v>
      </c>
      <c r="AF163" s="326"/>
      <c r="AG163" s="368"/>
      <c r="AH163" s="368"/>
      <c r="AI163" s="373"/>
      <c r="AJ163" s="328" t="s">
        <v>7276</v>
      </c>
      <c r="AK163" s="328"/>
      <c r="AL163" s="328"/>
      <c r="AM163" s="328"/>
      <c r="AN163" s="335"/>
    </row>
    <row r="164" spans="1:40" ht="30.75" customHeight="1" x14ac:dyDescent="0.35">
      <c r="A164" s="378">
        <v>160</v>
      </c>
      <c r="B164" s="333" t="s">
        <v>2009</v>
      </c>
      <c r="C164" s="332" t="s">
        <v>4659</v>
      </c>
      <c r="D164" s="371" t="s">
        <v>2283</v>
      </c>
      <c r="E164" s="325">
        <v>3</v>
      </c>
      <c r="F164" s="371"/>
      <c r="G164" s="325"/>
      <c r="H164" s="371"/>
      <c r="I164" s="325">
        <v>10</v>
      </c>
      <c r="J164" s="325"/>
      <c r="K164" s="325">
        <v>10</v>
      </c>
      <c r="L164" s="372">
        <v>1</v>
      </c>
      <c r="M164" s="373" t="s">
        <v>5353</v>
      </c>
      <c r="N164" s="398">
        <v>120</v>
      </c>
      <c r="O164" s="398">
        <v>270</v>
      </c>
      <c r="P164" s="398">
        <v>390</v>
      </c>
      <c r="Q164" s="398"/>
      <c r="R164" s="398"/>
      <c r="S164" s="398"/>
      <c r="T164" s="398"/>
      <c r="U164" s="381"/>
      <c r="V164" s="381" t="s">
        <v>2166</v>
      </c>
      <c r="W164" s="381" t="s">
        <v>2166</v>
      </c>
      <c r="X164" s="381">
        <v>1</v>
      </c>
      <c r="Y164" s="326" t="s">
        <v>2166</v>
      </c>
      <c r="Z164" s="328" t="s">
        <v>2166</v>
      </c>
      <c r="AA164" s="373"/>
      <c r="AB164" s="326"/>
      <c r="AC164" s="326" t="s">
        <v>2166</v>
      </c>
      <c r="AD164" s="368"/>
      <c r="AE164" s="400" t="s">
        <v>6320</v>
      </c>
      <c r="AF164" s="326"/>
      <c r="AG164" s="368"/>
      <c r="AH164" s="368"/>
      <c r="AI164" s="373"/>
      <c r="AJ164" s="328"/>
      <c r="AK164" s="328" t="s">
        <v>7279</v>
      </c>
      <c r="AL164" s="328"/>
      <c r="AM164" s="328"/>
      <c r="AN164" s="335"/>
    </row>
    <row r="165" spans="1:40" ht="30.75" customHeight="1" x14ac:dyDescent="0.35">
      <c r="A165" s="378">
        <v>161</v>
      </c>
      <c r="B165" s="333" t="s">
        <v>2009</v>
      </c>
      <c r="C165" s="332" t="s">
        <v>5776</v>
      </c>
      <c r="D165" s="371" t="s">
        <v>2284</v>
      </c>
      <c r="E165" s="325">
        <v>4</v>
      </c>
      <c r="F165" s="371"/>
      <c r="G165" s="325"/>
      <c r="H165" s="371"/>
      <c r="I165" s="325">
        <v>4</v>
      </c>
      <c r="J165" s="325"/>
      <c r="K165" s="325">
        <v>4</v>
      </c>
      <c r="L165" s="372">
        <v>1</v>
      </c>
      <c r="M165" s="373" t="s">
        <v>6479</v>
      </c>
      <c r="N165" s="398">
        <v>68</v>
      </c>
      <c r="O165" s="398">
        <v>212</v>
      </c>
      <c r="P165" s="398">
        <v>280</v>
      </c>
      <c r="Q165" s="398"/>
      <c r="R165" s="398"/>
      <c r="S165" s="398"/>
      <c r="T165" s="398"/>
      <c r="U165" s="381"/>
      <c r="V165" s="381" t="s">
        <v>2166</v>
      </c>
      <c r="W165" s="381" t="s">
        <v>2166</v>
      </c>
      <c r="X165" s="381">
        <v>1</v>
      </c>
      <c r="Y165" s="326" t="s">
        <v>2166</v>
      </c>
      <c r="Z165" s="328" t="s">
        <v>2166</v>
      </c>
      <c r="AA165" s="373"/>
      <c r="AB165" s="326"/>
      <c r="AC165" s="326" t="s">
        <v>2166</v>
      </c>
      <c r="AD165" s="368"/>
      <c r="AE165" s="400" t="s">
        <v>6320</v>
      </c>
      <c r="AF165" s="326"/>
      <c r="AG165" s="368"/>
      <c r="AH165" s="368"/>
      <c r="AI165" s="373"/>
      <c r="AJ165" s="328"/>
      <c r="AK165" s="328"/>
      <c r="AL165" s="328"/>
      <c r="AM165" s="328"/>
      <c r="AN165" s="335"/>
    </row>
    <row r="166" spans="1:40" ht="30.75" customHeight="1" x14ac:dyDescent="0.35">
      <c r="A166" s="378">
        <v>162</v>
      </c>
      <c r="B166" s="333" t="s">
        <v>2009</v>
      </c>
      <c r="C166" s="332" t="s">
        <v>2266</v>
      </c>
      <c r="D166" s="371" t="s">
        <v>2303</v>
      </c>
      <c r="E166" s="325">
        <v>3</v>
      </c>
      <c r="F166" s="371"/>
      <c r="G166" s="325"/>
      <c r="H166" s="371"/>
      <c r="I166" s="325">
        <v>4</v>
      </c>
      <c r="J166" s="325"/>
      <c r="K166" s="325">
        <v>4</v>
      </c>
      <c r="L166" s="372">
        <v>1</v>
      </c>
      <c r="M166" s="373" t="s">
        <v>5431</v>
      </c>
      <c r="N166" s="398">
        <v>70</v>
      </c>
      <c r="O166" s="398">
        <v>180</v>
      </c>
      <c r="P166" s="398">
        <v>250</v>
      </c>
      <c r="Q166" s="398"/>
      <c r="R166" s="398"/>
      <c r="S166" s="398"/>
      <c r="T166" s="398"/>
      <c r="U166" s="381"/>
      <c r="V166" s="381" t="s">
        <v>2166</v>
      </c>
      <c r="W166" s="381" t="s">
        <v>2166</v>
      </c>
      <c r="X166" s="381">
        <v>1</v>
      </c>
      <c r="Y166" s="326" t="s">
        <v>2166</v>
      </c>
      <c r="Z166" s="328" t="s">
        <v>2166</v>
      </c>
      <c r="AA166" s="373"/>
      <c r="AB166" s="326"/>
      <c r="AC166" s="326" t="s">
        <v>2166</v>
      </c>
      <c r="AD166" s="368"/>
      <c r="AE166" s="400" t="s">
        <v>6320</v>
      </c>
      <c r="AF166" s="326"/>
      <c r="AG166" s="368"/>
      <c r="AH166" s="368"/>
      <c r="AI166" s="373"/>
      <c r="AJ166" s="328" t="s">
        <v>7276</v>
      </c>
      <c r="AK166" s="328"/>
      <c r="AL166" s="328"/>
      <c r="AM166" s="328"/>
      <c r="AN166" s="335"/>
    </row>
    <row r="167" spans="1:40" ht="30.75" customHeight="1" x14ac:dyDescent="0.35">
      <c r="A167" s="378">
        <v>163</v>
      </c>
      <c r="B167" s="333" t="s">
        <v>2009</v>
      </c>
      <c r="C167" s="332" t="s">
        <v>4427</v>
      </c>
      <c r="D167" s="371" t="s">
        <v>2285</v>
      </c>
      <c r="E167" s="325">
        <v>4</v>
      </c>
      <c r="F167" s="371"/>
      <c r="G167" s="325"/>
      <c r="H167" s="371"/>
      <c r="I167" s="325">
        <v>4</v>
      </c>
      <c r="J167" s="325"/>
      <c r="K167" s="325">
        <v>4</v>
      </c>
      <c r="L167" s="372">
        <v>1</v>
      </c>
      <c r="M167" s="373" t="s">
        <v>6480</v>
      </c>
      <c r="N167" s="398">
        <v>80</v>
      </c>
      <c r="O167" s="398">
        <v>300</v>
      </c>
      <c r="P167" s="398">
        <v>380</v>
      </c>
      <c r="Q167" s="398"/>
      <c r="R167" s="398"/>
      <c r="S167" s="398"/>
      <c r="T167" s="398"/>
      <c r="U167" s="381"/>
      <c r="V167" s="381" t="s">
        <v>2166</v>
      </c>
      <c r="W167" s="381" t="s">
        <v>2166</v>
      </c>
      <c r="X167" s="381">
        <v>1</v>
      </c>
      <c r="Y167" s="326" t="s">
        <v>2166</v>
      </c>
      <c r="Z167" s="328" t="s">
        <v>2166</v>
      </c>
      <c r="AA167" s="373"/>
      <c r="AB167" s="326"/>
      <c r="AC167" s="326" t="s">
        <v>2166</v>
      </c>
      <c r="AD167" s="368"/>
      <c r="AE167" s="400" t="s">
        <v>6320</v>
      </c>
      <c r="AF167" s="326"/>
      <c r="AG167" s="368"/>
      <c r="AH167" s="368"/>
      <c r="AI167" s="373"/>
      <c r="AJ167" s="328"/>
      <c r="AK167" s="328" t="s">
        <v>7279</v>
      </c>
      <c r="AL167" s="328"/>
      <c r="AM167" s="328"/>
      <c r="AN167" s="335"/>
    </row>
    <row r="168" spans="1:40" ht="30.75" customHeight="1" x14ac:dyDescent="0.35">
      <c r="A168" s="378">
        <v>164</v>
      </c>
      <c r="B168" s="333" t="s">
        <v>1508</v>
      </c>
      <c r="C168" s="332" t="s">
        <v>761</v>
      </c>
      <c r="D168" s="371" t="s">
        <v>762</v>
      </c>
      <c r="E168" s="325">
        <v>4</v>
      </c>
      <c r="F168" s="371"/>
      <c r="G168" s="325"/>
      <c r="H168" s="371"/>
      <c r="I168" s="325">
        <v>3</v>
      </c>
      <c r="J168" s="325"/>
      <c r="K168" s="325">
        <v>3</v>
      </c>
      <c r="L168" s="372">
        <v>1</v>
      </c>
      <c r="M168" s="373" t="s">
        <v>5431</v>
      </c>
      <c r="N168" s="367">
        <v>100</v>
      </c>
      <c r="O168" s="367">
        <v>300</v>
      </c>
      <c r="P168" s="367">
        <v>400</v>
      </c>
      <c r="Q168" s="398"/>
      <c r="R168" s="398"/>
      <c r="S168" s="398"/>
      <c r="T168" s="398"/>
      <c r="U168" s="381"/>
      <c r="V168" s="381" t="s">
        <v>2166</v>
      </c>
      <c r="W168" s="381" t="s">
        <v>2166</v>
      </c>
      <c r="X168" s="381">
        <v>2</v>
      </c>
      <c r="Y168" s="326" t="s">
        <v>2166</v>
      </c>
      <c r="Z168" s="328" t="s">
        <v>2166</v>
      </c>
      <c r="AA168" s="373"/>
      <c r="AB168" s="326" t="s">
        <v>6146</v>
      </c>
      <c r="AC168" s="326" t="s">
        <v>2166</v>
      </c>
      <c r="AD168" s="368"/>
      <c r="AE168" s="400" t="s">
        <v>6319</v>
      </c>
      <c r="AF168" s="326"/>
      <c r="AG168" s="368"/>
      <c r="AH168" s="368"/>
      <c r="AI168" s="373"/>
      <c r="AJ168" s="328"/>
      <c r="AK168" s="328" t="s">
        <v>7277</v>
      </c>
      <c r="AL168" s="328" t="s">
        <v>7276</v>
      </c>
      <c r="AM168" s="328" t="s">
        <v>7276</v>
      </c>
      <c r="AN168" s="335"/>
    </row>
    <row r="169" spans="1:40" ht="30.75" customHeight="1" x14ac:dyDescent="0.35">
      <c r="A169" s="378">
        <v>165</v>
      </c>
      <c r="B169" s="333" t="s">
        <v>1508</v>
      </c>
      <c r="C169" s="332" t="s">
        <v>758</v>
      </c>
      <c r="D169" s="371" t="s">
        <v>1306</v>
      </c>
      <c r="E169" s="325">
        <v>4</v>
      </c>
      <c r="F169" s="371"/>
      <c r="G169" s="325"/>
      <c r="H169" s="371"/>
      <c r="I169" s="325">
        <v>3</v>
      </c>
      <c r="J169" s="325"/>
      <c r="K169" s="325">
        <v>3</v>
      </c>
      <c r="L169" s="372">
        <v>1</v>
      </c>
      <c r="M169" s="373" t="s">
        <v>5431</v>
      </c>
      <c r="N169" s="367">
        <v>100</v>
      </c>
      <c r="O169" s="367">
        <v>300</v>
      </c>
      <c r="P169" s="367">
        <v>400</v>
      </c>
      <c r="Q169" s="398"/>
      <c r="R169" s="398"/>
      <c r="S169" s="398"/>
      <c r="T169" s="398"/>
      <c r="U169" s="381"/>
      <c r="V169" s="381" t="s">
        <v>2166</v>
      </c>
      <c r="W169" s="381" t="s">
        <v>2166</v>
      </c>
      <c r="X169" s="381">
        <v>2</v>
      </c>
      <c r="Y169" s="326" t="s">
        <v>2166</v>
      </c>
      <c r="Z169" s="328" t="s">
        <v>2166</v>
      </c>
      <c r="AA169" s="373"/>
      <c r="AB169" s="326" t="s">
        <v>6147</v>
      </c>
      <c r="AC169" s="326" t="s">
        <v>2166</v>
      </c>
      <c r="AD169" s="368"/>
      <c r="AE169" s="400" t="s">
        <v>6319</v>
      </c>
      <c r="AF169" s="326"/>
      <c r="AG169" s="368"/>
      <c r="AH169" s="368"/>
      <c r="AI169" s="373"/>
      <c r="AJ169" s="328"/>
      <c r="AK169" s="328" t="s">
        <v>7277</v>
      </c>
      <c r="AL169" s="328" t="s">
        <v>7276</v>
      </c>
      <c r="AM169" s="328"/>
      <c r="AN169" s="335"/>
    </row>
    <row r="170" spans="1:40" ht="30.75" customHeight="1" x14ac:dyDescent="0.35">
      <c r="A170" s="378">
        <v>166</v>
      </c>
      <c r="B170" s="333" t="s">
        <v>1508</v>
      </c>
      <c r="C170" s="332" t="s">
        <v>763</v>
      </c>
      <c r="D170" s="371" t="s">
        <v>1309</v>
      </c>
      <c r="E170" s="325">
        <v>4</v>
      </c>
      <c r="F170" s="371"/>
      <c r="G170" s="325"/>
      <c r="H170" s="371"/>
      <c r="I170" s="325">
        <v>3</v>
      </c>
      <c r="J170" s="325"/>
      <c r="K170" s="325">
        <v>3</v>
      </c>
      <c r="L170" s="372">
        <v>1</v>
      </c>
      <c r="M170" s="373" t="s">
        <v>5431</v>
      </c>
      <c r="N170" s="367">
        <v>100</v>
      </c>
      <c r="O170" s="367">
        <v>300</v>
      </c>
      <c r="P170" s="367">
        <v>400</v>
      </c>
      <c r="Q170" s="398"/>
      <c r="R170" s="398"/>
      <c r="S170" s="398"/>
      <c r="T170" s="398"/>
      <c r="U170" s="381"/>
      <c r="V170" s="381" t="s">
        <v>2166</v>
      </c>
      <c r="W170" s="381" t="s">
        <v>2166</v>
      </c>
      <c r="X170" s="381">
        <v>2</v>
      </c>
      <c r="Y170" s="326" t="s">
        <v>2166</v>
      </c>
      <c r="Z170" s="328" t="s">
        <v>2166</v>
      </c>
      <c r="AA170" s="373"/>
      <c r="AB170" s="326"/>
      <c r="AC170" s="326" t="s">
        <v>2166</v>
      </c>
      <c r="AD170" s="368"/>
      <c r="AE170" s="400" t="s">
        <v>6319</v>
      </c>
      <c r="AF170" s="326"/>
      <c r="AG170" s="368"/>
      <c r="AH170" s="368"/>
      <c r="AI170" s="373"/>
      <c r="AJ170" s="328"/>
      <c r="AK170" s="328" t="s">
        <v>7278</v>
      </c>
      <c r="AL170" s="328"/>
      <c r="AM170" s="328" t="s">
        <v>7276</v>
      </c>
      <c r="AN170" s="335"/>
    </row>
    <row r="171" spans="1:40" ht="30.75" customHeight="1" x14ac:dyDescent="0.35">
      <c r="A171" s="378">
        <v>167</v>
      </c>
      <c r="B171" s="333" t="s">
        <v>1508</v>
      </c>
      <c r="C171" s="332" t="s">
        <v>759</v>
      </c>
      <c r="D171" s="371" t="s">
        <v>1307</v>
      </c>
      <c r="E171" s="325">
        <v>4</v>
      </c>
      <c r="F171" s="371"/>
      <c r="G171" s="325"/>
      <c r="H171" s="371"/>
      <c r="I171" s="325">
        <v>3</v>
      </c>
      <c r="J171" s="325"/>
      <c r="K171" s="325">
        <v>3</v>
      </c>
      <c r="L171" s="372">
        <v>1</v>
      </c>
      <c r="M171" s="373" t="s">
        <v>5431</v>
      </c>
      <c r="N171" s="367">
        <v>100</v>
      </c>
      <c r="O171" s="367">
        <v>300</v>
      </c>
      <c r="P171" s="367">
        <v>400</v>
      </c>
      <c r="Q171" s="398"/>
      <c r="R171" s="398"/>
      <c r="S171" s="398"/>
      <c r="T171" s="398"/>
      <c r="U171" s="381"/>
      <c r="V171" s="381" t="s">
        <v>2166</v>
      </c>
      <c r="W171" s="381" t="s">
        <v>2166</v>
      </c>
      <c r="X171" s="381">
        <v>2</v>
      </c>
      <c r="Y171" s="326" t="s">
        <v>2166</v>
      </c>
      <c r="Z171" s="328" t="s">
        <v>2166</v>
      </c>
      <c r="AA171" s="373"/>
      <c r="AB171" s="326"/>
      <c r="AC171" s="326" t="s">
        <v>2166</v>
      </c>
      <c r="AD171" s="368"/>
      <c r="AE171" s="400" t="s">
        <v>6319</v>
      </c>
      <c r="AF171" s="326"/>
      <c r="AG171" s="368"/>
      <c r="AH171" s="368"/>
      <c r="AI171" s="373"/>
      <c r="AJ171" s="328"/>
      <c r="AK171" s="328" t="s">
        <v>7277</v>
      </c>
      <c r="AL171" s="328" t="s">
        <v>7276</v>
      </c>
      <c r="AM171" s="328" t="s">
        <v>7276</v>
      </c>
      <c r="AN171" s="335"/>
    </row>
    <row r="172" spans="1:40" ht="30.75" customHeight="1" x14ac:dyDescent="0.35">
      <c r="A172" s="378">
        <v>168</v>
      </c>
      <c r="B172" s="333" t="s">
        <v>1508</v>
      </c>
      <c r="C172" s="332" t="s">
        <v>764</v>
      </c>
      <c r="D172" s="371" t="s">
        <v>1310</v>
      </c>
      <c r="E172" s="325">
        <v>4</v>
      </c>
      <c r="F172" s="371"/>
      <c r="G172" s="325"/>
      <c r="H172" s="371"/>
      <c r="I172" s="325">
        <v>3</v>
      </c>
      <c r="J172" s="325"/>
      <c r="K172" s="325">
        <v>3</v>
      </c>
      <c r="L172" s="372">
        <v>1</v>
      </c>
      <c r="M172" s="373" t="s">
        <v>6481</v>
      </c>
      <c r="N172" s="367">
        <v>100</v>
      </c>
      <c r="O172" s="367">
        <v>300</v>
      </c>
      <c r="P172" s="367">
        <v>400</v>
      </c>
      <c r="Q172" s="398"/>
      <c r="R172" s="398"/>
      <c r="S172" s="398"/>
      <c r="T172" s="398"/>
      <c r="U172" s="381"/>
      <c r="V172" s="381" t="s">
        <v>2166</v>
      </c>
      <c r="W172" s="381" t="s">
        <v>2166</v>
      </c>
      <c r="X172" s="381">
        <v>2</v>
      </c>
      <c r="Y172" s="326" t="s">
        <v>2166</v>
      </c>
      <c r="Z172" s="328" t="s">
        <v>2166</v>
      </c>
      <c r="AA172" s="373"/>
      <c r="AB172" s="326"/>
      <c r="AC172" s="326" t="s">
        <v>2166</v>
      </c>
      <c r="AD172" s="368"/>
      <c r="AE172" s="400" t="s">
        <v>6319</v>
      </c>
      <c r="AF172" s="326"/>
      <c r="AG172" s="368"/>
      <c r="AH172" s="368"/>
      <c r="AI172" s="373"/>
      <c r="AJ172" s="328"/>
      <c r="AK172" s="328" t="s">
        <v>7277</v>
      </c>
      <c r="AL172" s="328" t="s">
        <v>7276</v>
      </c>
      <c r="AM172" s="328" t="s">
        <v>7276</v>
      </c>
      <c r="AN172" s="335"/>
    </row>
    <row r="173" spans="1:40" ht="30.75" customHeight="1" x14ac:dyDescent="0.35">
      <c r="A173" s="378">
        <v>169</v>
      </c>
      <c r="B173" s="333" t="s">
        <v>1508</v>
      </c>
      <c r="C173" s="332" t="s">
        <v>765</v>
      </c>
      <c r="D173" s="371" t="s">
        <v>3672</v>
      </c>
      <c r="E173" s="325">
        <v>4</v>
      </c>
      <c r="F173" s="371"/>
      <c r="G173" s="325"/>
      <c r="H173" s="371"/>
      <c r="I173" s="325">
        <v>6</v>
      </c>
      <c r="J173" s="325"/>
      <c r="K173" s="325">
        <v>6</v>
      </c>
      <c r="L173" s="372">
        <v>1</v>
      </c>
      <c r="M173" s="373" t="s">
        <v>6482</v>
      </c>
      <c r="N173" s="367">
        <v>100</v>
      </c>
      <c r="O173" s="367">
        <v>300</v>
      </c>
      <c r="P173" s="367">
        <v>400</v>
      </c>
      <c r="Q173" s="398"/>
      <c r="R173" s="398"/>
      <c r="S173" s="398"/>
      <c r="T173" s="398"/>
      <c r="U173" s="381"/>
      <c r="V173" s="381" t="s">
        <v>2166</v>
      </c>
      <c r="W173" s="381" t="s">
        <v>2166</v>
      </c>
      <c r="X173" s="381">
        <v>2</v>
      </c>
      <c r="Y173" s="326" t="s">
        <v>2166</v>
      </c>
      <c r="Z173" s="328" t="s">
        <v>2166</v>
      </c>
      <c r="AA173" s="373"/>
      <c r="AB173" s="326"/>
      <c r="AC173" s="326" t="s">
        <v>2166</v>
      </c>
      <c r="AD173" s="368"/>
      <c r="AE173" s="400" t="s">
        <v>6319</v>
      </c>
      <c r="AF173" s="326"/>
      <c r="AG173" s="368"/>
      <c r="AH173" s="368"/>
      <c r="AI173" s="373"/>
      <c r="AJ173" s="328"/>
      <c r="AK173" s="328" t="s">
        <v>7277</v>
      </c>
      <c r="AL173" s="328" t="s">
        <v>7276</v>
      </c>
      <c r="AM173" s="328"/>
      <c r="AN173" s="335"/>
    </row>
    <row r="174" spans="1:40" ht="30.75" customHeight="1" x14ac:dyDescent="0.35">
      <c r="A174" s="378">
        <v>170</v>
      </c>
      <c r="B174" s="333" t="s">
        <v>767</v>
      </c>
      <c r="C174" s="332" t="s">
        <v>2453</v>
      </c>
      <c r="D174" s="371" t="s">
        <v>1998</v>
      </c>
      <c r="E174" s="325">
        <v>4</v>
      </c>
      <c r="F174" s="371"/>
      <c r="G174" s="325"/>
      <c r="H174" s="371"/>
      <c r="I174" s="325">
        <v>6</v>
      </c>
      <c r="J174" s="325"/>
      <c r="K174" s="325">
        <v>6</v>
      </c>
      <c r="L174" s="372">
        <v>1</v>
      </c>
      <c r="M174" s="373" t="s">
        <v>5499</v>
      </c>
      <c r="N174" s="398">
        <v>30</v>
      </c>
      <c r="O174" s="398">
        <v>170</v>
      </c>
      <c r="P174" s="398">
        <v>200</v>
      </c>
      <c r="Q174" s="398"/>
      <c r="R174" s="398"/>
      <c r="S174" s="398"/>
      <c r="T174" s="398"/>
      <c r="U174" s="381"/>
      <c r="V174" s="381" t="s">
        <v>2166</v>
      </c>
      <c r="W174" s="381" t="s">
        <v>2166</v>
      </c>
      <c r="X174" s="381">
        <v>1</v>
      </c>
      <c r="Y174" s="326"/>
      <c r="Z174" s="328"/>
      <c r="AA174" s="373" t="s">
        <v>6111</v>
      </c>
      <c r="AB174" s="326"/>
      <c r="AC174" s="326" t="s">
        <v>2166</v>
      </c>
      <c r="AD174" s="368"/>
      <c r="AE174" s="400" t="s">
        <v>6320</v>
      </c>
      <c r="AF174" s="326"/>
      <c r="AG174" s="368"/>
      <c r="AH174" s="368"/>
      <c r="AI174" s="373"/>
      <c r="AJ174" s="328"/>
      <c r="AK174" s="328"/>
      <c r="AL174" s="328"/>
      <c r="AM174" s="328"/>
      <c r="AN174" s="335"/>
    </row>
    <row r="175" spans="1:40" ht="30.75" customHeight="1" x14ac:dyDescent="0.35">
      <c r="A175" s="378">
        <v>171</v>
      </c>
      <c r="B175" s="333" t="s">
        <v>767</v>
      </c>
      <c r="C175" s="332" t="s">
        <v>4405</v>
      </c>
      <c r="D175" s="371" t="s">
        <v>2444</v>
      </c>
      <c r="E175" s="325">
        <v>4</v>
      </c>
      <c r="F175" s="371"/>
      <c r="G175" s="325"/>
      <c r="H175" s="371"/>
      <c r="I175" s="325">
        <v>5</v>
      </c>
      <c r="J175" s="325"/>
      <c r="K175" s="325">
        <v>5</v>
      </c>
      <c r="L175" s="372">
        <v>1</v>
      </c>
      <c r="M175" s="373" t="s">
        <v>5499</v>
      </c>
      <c r="N175" s="367">
        <v>40</v>
      </c>
      <c r="O175" s="367">
        <v>260</v>
      </c>
      <c r="P175" s="367">
        <v>300</v>
      </c>
      <c r="Q175" s="398"/>
      <c r="R175" s="398"/>
      <c r="S175" s="398"/>
      <c r="T175" s="398"/>
      <c r="U175" s="381"/>
      <c r="V175" s="381" t="s">
        <v>2166</v>
      </c>
      <c r="W175" s="381" t="s">
        <v>2166</v>
      </c>
      <c r="X175" s="381">
        <v>1</v>
      </c>
      <c r="Y175" s="326" t="s">
        <v>2166</v>
      </c>
      <c r="Z175" s="328" t="s">
        <v>2166</v>
      </c>
      <c r="AA175" s="373"/>
      <c r="AB175" s="326"/>
      <c r="AC175" s="326" t="s">
        <v>2166</v>
      </c>
      <c r="AD175" s="368"/>
      <c r="AE175" s="400" t="s">
        <v>6320</v>
      </c>
      <c r="AF175" s="326"/>
      <c r="AG175" s="368"/>
      <c r="AH175" s="368"/>
      <c r="AI175" s="373"/>
      <c r="AJ175" s="328"/>
      <c r="AK175" s="328" t="s">
        <v>7277</v>
      </c>
      <c r="AL175" s="328" t="s">
        <v>7276</v>
      </c>
      <c r="AM175" s="328"/>
      <c r="AN175" s="335"/>
    </row>
    <row r="176" spans="1:40" ht="30.75" customHeight="1" x14ac:dyDescent="0.35">
      <c r="A176" s="378">
        <v>172</v>
      </c>
      <c r="B176" s="333" t="s">
        <v>767</v>
      </c>
      <c r="C176" s="332" t="s">
        <v>4406</v>
      </c>
      <c r="D176" s="371" t="s">
        <v>2445</v>
      </c>
      <c r="E176" s="325">
        <v>4</v>
      </c>
      <c r="F176" s="371"/>
      <c r="G176" s="325"/>
      <c r="H176" s="371"/>
      <c r="I176" s="325">
        <v>6</v>
      </c>
      <c r="J176" s="325"/>
      <c r="K176" s="325">
        <v>6</v>
      </c>
      <c r="L176" s="372">
        <v>1</v>
      </c>
      <c r="M176" s="373" t="s">
        <v>5499</v>
      </c>
      <c r="N176" s="367">
        <v>30</v>
      </c>
      <c r="O176" s="367">
        <v>170</v>
      </c>
      <c r="P176" s="367">
        <v>200</v>
      </c>
      <c r="Q176" s="398"/>
      <c r="R176" s="398"/>
      <c r="S176" s="398"/>
      <c r="T176" s="398"/>
      <c r="U176" s="381"/>
      <c r="V176" s="381" t="s">
        <v>2166</v>
      </c>
      <c r="W176" s="381" t="s">
        <v>2166</v>
      </c>
      <c r="X176" s="381">
        <v>1</v>
      </c>
      <c r="Y176" s="326" t="s">
        <v>2166</v>
      </c>
      <c r="Z176" s="328" t="s">
        <v>2166</v>
      </c>
      <c r="AA176" s="373"/>
      <c r="AB176" s="326" t="s">
        <v>6151</v>
      </c>
      <c r="AC176" s="326" t="s">
        <v>2166</v>
      </c>
      <c r="AD176" s="368"/>
      <c r="AE176" s="400" t="s">
        <v>6320</v>
      </c>
      <c r="AF176" s="326"/>
      <c r="AG176" s="368"/>
      <c r="AH176" s="368"/>
      <c r="AI176" s="373"/>
      <c r="AJ176" s="328"/>
      <c r="AK176" s="328" t="s">
        <v>7277</v>
      </c>
      <c r="AL176" s="328"/>
      <c r="AM176" s="328"/>
      <c r="AN176" s="335"/>
    </row>
    <row r="177" spans="1:40" ht="30.75" customHeight="1" x14ac:dyDescent="0.35">
      <c r="A177" s="378">
        <v>173</v>
      </c>
      <c r="B177" s="333" t="s">
        <v>767</v>
      </c>
      <c r="C177" s="332" t="s">
        <v>774</v>
      </c>
      <c r="D177" s="371" t="s">
        <v>2446</v>
      </c>
      <c r="E177" s="325">
        <v>4</v>
      </c>
      <c r="F177" s="371"/>
      <c r="G177" s="325"/>
      <c r="H177" s="371"/>
      <c r="I177" s="325">
        <v>8</v>
      </c>
      <c r="J177" s="325"/>
      <c r="K177" s="325">
        <v>8</v>
      </c>
      <c r="L177" s="372">
        <v>1</v>
      </c>
      <c r="M177" s="373" t="s">
        <v>5499</v>
      </c>
      <c r="N177" s="398">
        <v>33</v>
      </c>
      <c r="O177" s="398">
        <v>167</v>
      </c>
      <c r="P177" s="398">
        <v>200</v>
      </c>
      <c r="Q177" s="398"/>
      <c r="R177" s="398"/>
      <c r="S177" s="398"/>
      <c r="T177" s="398"/>
      <c r="U177" s="381"/>
      <c r="V177" s="381" t="s">
        <v>2166</v>
      </c>
      <c r="W177" s="381" t="s">
        <v>2166</v>
      </c>
      <c r="X177" s="381">
        <v>1</v>
      </c>
      <c r="Y177" s="326"/>
      <c r="Z177" s="328"/>
      <c r="AA177" s="373" t="s">
        <v>6111</v>
      </c>
      <c r="AB177" s="326" t="s">
        <v>6150</v>
      </c>
      <c r="AC177" s="326" t="s">
        <v>2166</v>
      </c>
      <c r="AD177" s="368"/>
      <c r="AE177" s="400" t="s">
        <v>6320</v>
      </c>
      <c r="AF177" s="326"/>
      <c r="AG177" s="368"/>
      <c r="AH177" s="368"/>
      <c r="AI177" s="373"/>
      <c r="AJ177" s="328"/>
      <c r="AK177" s="328"/>
      <c r="AL177" s="328"/>
      <c r="AM177" s="328"/>
      <c r="AN177" s="335"/>
    </row>
    <row r="178" spans="1:40" ht="30.75" customHeight="1" x14ac:dyDescent="0.35">
      <c r="A178" s="378">
        <v>174</v>
      </c>
      <c r="B178" s="333" t="s">
        <v>767</v>
      </c>
      <c r="C178" s="332" t="s">
        <v>1752</v>
      </c>
      <c r="D178" s="371" t="s">
        <v>2474</v>
      </c>
      <c r="E178" s="325">
        <v>4</v>
      </c>
      <c r="F178" s="371"/>
      <c r="G178" s="325"/>
      <c r="H178" s="371"/>
      <c r="I178" s="325">
        <v>5</v>
      </c>
      <c r="J178" s="325"/>
      <c r="K178" s="325">
        <v>5</v>
      </c>
      <c r="L178" s="372">
        <v>1</v>
      </c>
      <c r="M178" s="373" t="s">
        <v>5499</v>
      </c>
      <c r="N178" s="367">
        <v>33</v>
      </c>
      <c r="O178" s="367">
        <v>167</v>
      </c>
      <c r="P178" s="367">
        <v>200</v>
      </c>
      <c r="Q178" s="398"/>
      <c r="R178" s="398"/>
      <c r="S178" s="398"/>
      <c r="T178" s="398"/>
      <c r="U178" s="381"/>
      <c r="V178" s="381" t="s">
        <v>2166</v>
      </c>
      <c r="W178" s="381" t="s">
        <v>2166</v>
      </c>
      <c r="X178" s="381">
        <v>1</v>
      </c>
      <c r="Y178" s="326"/>
      <c r="Z178" s="328"/>
      <c r="AA178" s="373" t="s">
        <v>6111</v>
      </c>
      <c r="AB178" s="326"/>
      <c r="AC178" s="326" t="s">
        <v>2166</v>
      </c>
      <c r="AD178" s="368"/>
      <c r="AE178" s="400" t="s">
        <v>6320</v>
      </c>
      <c r="AF178" s="326"/>
      <c r="AG178" s="368"/>
      <c r="AH178" s="368"/>
      <c r="AI178" s="373"/>
      <c r="AJ178" s="328"/>
      <c r="AK178" s="328"/>
      <c r="AL178" s="328"/>
      <c r="AM178" s="328"/>
      <c r="AN178" s="335"/>
    </row>
    <row r="179" spans="1:40" ht="30.75" customHeight="1" x14ac:dyDescent="0.35">
      <c r="A179" s="378">
        <v>175</v>
      </c>
      <c r="B179" s="333" t="s">
        <v>767</v>
      </c>
      <c r="C179" s="332" t="s">
        <v>6285</v>
      </c>
      <c r="D179" s="371" t="s">
        <v>2475</v>
      </c>
      <c r="E179" s="325">
        <v>4</v>
      </c>
      <c r="F179" s="371"/>
      <c r="G179" s="325"/>
      <c r="H179" s="371"/>
      <c r="I179" s="325">
        <v>5</v>
      </c>
      <c r="J179" s="325"/>
      <c r="K179" s="325">
        <v>5</v>
      </c>
      <c r="L179" s="372">
        <v>1</v>
      </c>
      <c r="M179" s="373" t="s">
        <v>5499</v>
      </c>
      <c r="N179" s="398">
        <v>33</v>
      </c>
      <c r="O179" s="398">
        <v>167</v>
      </c>
      <c r="P179" s="398">
        <v>200</v>
      </c>
      <c r="Q179" s="398"/>
      <c r="R179" s="398"/>
      <c r="S179" s="398"/>
      <c r="T179" s="398"/>
      <c r="U179" s="381"/>
      <c r="V179" s="381" t="s">
        <v>2166</v>
      </c>
      <c r="W179" s="381" t="s">
        <v>2166</v>
      </c>
      <c r="X179" s="381">
        <v>1</v>
      </c>
      <c r="Y179" s="326"/>
      <c r="Z179" s="328"/>
      <c r="AA179" s="373" t="s">
        <v>6111</v>
      </c>
      <c r="AB179" s="326"/>
      <c r="AC179" s="326" t="s">
        <v>2166</v>
      </c>
      <c r="AD179" s="368"/>
      <c r="AE179" s="400" t="s">
        <v>6320</v>
      </c>
      <c r="AF179" s="326"/>
      <c r="AG179" s="368"/>
      <c r="AH179" s="368"/>
      <c r="AI179" s="373"/>
      <c r="AJ179" s="328"/>
      <c r="AK179" s="328"/>
      <c r="AL179" s="328"/>
      <c r="AM179" s="328"/>
      <c r="AN179" s="335"/>
    </row>
    <row r="180" spans="1:40" ht="30.75" customHeight="1" x14ac:dyDescent="0.35">
      <c r="A180" s="378">
        <v>176</v>
      </c>
      <c r="B180" s="333" t="s">
        <v>767</v>
      </c>
      <c r="C180" s="332" t="s">
        <v>2457</v>
      </c>
      <c r="D180" s="371" t="s">
        <v>2470</v>
      </c>
      <c r="E180" s="325">
        <v>4</v>
      </c>
      <c r="F180" s="371"/>
      <c r="G180" s="325"/>
      <c r="H180" s="371"/>
      <c r="I180" s="325">
        <v>8</v>
      </c>
      <c r="J180" s="325"/>
      <c r="K180" s="325">
        <v>8</v>
      </c>
      <c r="L180" s="372">
        <v>1</v>
      </c>
      <c r="M180" s="373" t="s">
        <v>5499</v>
      </c>
      <c r="N180" s="398">
        <v>35</v>
      </c>
      <c r="O180" s="398">
        <v>165</v>
      </c>
      <c r="P180" s="398">
        <v>200</v>
      </c>
      <c r="Q180" s="398"/>
      <c r="R180" s="398"/>
      <c r="S180" s="398"/>
      <c r="T180" s="398"/>
      <c r="U180" s="381"/>
      <c r="V180" s="381" t="s">
        <v>2166</v>
      </c>
      <c r="W180" s="381" t="s">
        <v>2166</v>
      </c>
      <c r="X180" s="381">
        <v>1</v>
      </c>
      <c r="Y180" s="326"/>
      <c r="Z180" s="328"/>
      <c r="AA180" s="373" t="s">
        <v>6111</v>
      </c>
      <c r="AB180" s="326" t="s">
        <v>6150</v>
      </c>
      <c r="AC180" s="326" t="s">
        <v>2166</v>
      </c>
      <c r="AD180" s="368"/>
      <c r="AE180" s="400" t="s">
        <v>6320</v>
      </c>
      <c r="AF180" s="326"/>
      <c r="AG180" s="368"/>
      <c r="AH180" s="368"/>
      <c r="AI180" s="373"/>
      <c r="AJ180" s="328"/>
      <c r="AK180" s="328"/>
      <c r="AL180" s="328"/>
      <c r="AM180" s="328"/>
      <c r="AN180" s="335"/>
    </row>
    <row r="181" spans="1:40" ht="30.75" customHeight="1" x14ac:dyDescent="0.35">
      <c r="A181" s="378">
        <v>177</v>
      </c>
      <c r="B181" s="333" t="s">
        <v>767</v>
      </c>
      <c r="C181" s="332" t="s">
        <v>3723</v>
      </c>
      <c r="D181" s="371" t="s">
        <v>2472</v>
      </c>
      <c r="E181" s="325">
        <v>4</v>
      </c>
      <c r="F181" s="371"/>
      <c r="G181" s="325"/>
      <c r="H181" s="371"/>
      <c r="I181" s="325">
        <v>12</v>
      </c>
      <c r="J181" s="325"/>
      <c r="K181" s="325">
        <v>12</v>
      </c>
      <c r="L181" s="372">
        <v>1</v>
      </c>
      <c r="M181" s="373" t="s">
        <v>5499</v>
      </c>
      <c r="N181" s="367">
        <v>35</v>
      </c>
      <c r="O181" s="367">
        <v>165</v>
      </c>
      <c r="P181" s="367">
        <v>200</v>
      </c>
      <c r="Q181" s="398"/>
      <c r="R181" s="398"/>
      <c r="S181" s="398"/>
      <c r="T181" s="398"/>
      <c r="U181" s="381"/>
      <c r="V181" s="381" t="s">
        <v>2166</v>
      </c>
      <c r="W181" s="381" t="s">
        <v>2166</v>
      </c>
      <c r="X181" s="381">
        <v>1</v>
      </c>
      <c r="Y181" s="326"/>
      <c r="Z181" s="328"/>
      <c r="AA181" s="373" t="s">
        <v>6111</v>
      </c>
      <c r="AB181" s="326"/>
      <c r="AC181" s="326" t="s">
        <v>2166</v>
      </c>
      <c r="AD181" s="368"/>
      <c r="AE181" s="400" t="s">
        <v>6320</v>
      </c>
      <c r="AF181" s="326"/>
      <c r="AG181" s="368"/>
      <c r="AH181" s="368"/>
      <c r="AI181" s="373"/>
      <c r="AJ181" s="328"/>
      <c r="AK181" s="328"/>
      <c r="AL181" s="328"/>
      <c r="AM181" s="328"/>
      <c r="AN181" s="335"/>
    </row>
    <row r="182" spans="1:40" ht="30.75" customHeight="1" x14ac:dyDescent="0.35">
      <c r="A182" s="378">
        <v>178</v>
      </c>
      <c r="B182" s="333" t="s">
        <v>767</v>
      </c>
      <c r="C182" s="332" t="s">
        <v>803</v>
      </c>
      <c r="D182" s="371" t="s">
        <v>1751</v>
      </c>
      <c r="E182" s="325">
        <v>4</v>
      </c>
      <c r="F182" s="371"/>
      <c r="G182" s="325"/>
      <c r="H182" s="371"/>
      <c r="I182" s="325">
        <v>5</v>
      </c>
      <c r="J182" s="325"/>
      <c r="K182" s="325">
        <v>5</v>
      </c>
      <c r="L182" s="372">
        <v>1</v>
      </c>
      <c r="M182" s="373" t="s">
        <v>5499</v>
      </c>
      <c r="N182" s="398">
        <v>33</v>
      </c>
      <c r="O182" s="398">
        <v>167</v>
      </c>
      <c r="P182" s="398">
        <v>200</v>
      </c>
      <c r="Q182" s="398"/>
      <c r="R182" s="398"/>
      <c r="S182" s="398"/>
      <c r="T182" s="398"/>
      <c r="U182" s="381"/>
      <c r="V182" s="381" t="s">
        <v>2166</v>
      </c>
      <c r="W182" s="381" t="s">
        <v>2166</v>
      </c>
      <c r="X182" s="381">
        <v>1</v>
      </c>
      <c r="Y182" s="326" t="s">
        <v>2166</v>
      </c>
      <c r="Z182" s="328" t="s">
        <v>2166</v>
      </c>
      <c r="AA182" s="373"/>
      <c r="AB182" s="326"/>
      <c r="AC182" s="326" t="s">
        <v>2166</v>
      </c>
      <c r="AD182" s="368"/>
      <c r="AE182" s="400" t="s">
        <v>6320</v>
      </c>
      <c r="AF182" s="326"/>
      <c r="AG182" s="368"/>
      <c r="AH182" s="368"/>
      <c r="AI182" s="373"/>
      <c r="AJ182" s="328"/>
      <c r="AK182" s="328"/>
      <c r="AL182" s="328"/>
      <c r="AM182" s="328"/>
      <c r="AN182" s="335"/>
    </row>
    <row r="183" spans="1:40" ht="30.75" customHeight="1" x14ac:dyDescent="0.35">
      <c r="A183" s="378">
        <v>179</v>
      </c>
      <c r="B183" s="333" t="s">
        <v>767</v>
      </c>
      <c r="C183" s="332" t="s">
        <v>2461</v>
      </c>
      <c r="D183" s="371" t="s">
        <v>2473</v>
      </c>
      <c r="E183" s="325">
        <v>4</v>
      </c>
      <c r="F183" s="371"/>
      <c r="G183" s="325"/>
      <c r="H183" s="371"/>
      <c r="I183" s="325">
        <v>5</v>
      </c>
      <c r="J183" s="325"/>
      <c r="K183" s="325">
        <v>5</v>
      </c>
      <c r="L183" s="372">
        <v>1</v>
      </c>
      <c r="M183" s="373" t="s">
        <v>5499</v>
      </c>
      <c r="N183" s="398">
        <v>39</v>
      </c>
      <c r="O183" s="398">
        <v>461</v>
      </c>
      <c r="P183" s="398">
        <v>500</v>
      </c>
      <c r="Q183" s="398"/>
      <c r="R183" s="398"/>
      <c r="S183" s="398"/>
      <c r="T183" s="398"/>
      <c r="U183" s="381"/>
      <c r="V183" s="381" t="s">
        <v>2166</v>
      </c>
      <c r="W183" s="381" t="s">
        <v>2166</v>
      </c>
      <c r="X183" s="381">
        <v>1</v>
      </c>
      <c r="Y183" s="326" t="s">
        <v>2166</v>
      </c>
      <c r="Z183" s="328" t="s">
        <v>2166</v>
      </c>
      <c r="AA183" s="373"/>
      <c r="AB183" s="326"/>
      <c r="AC183" s="326" t="s">
        <v>2166</v>
      </c>
      <c r="AD183" s="368"/>
      <c r="AE183" s="400" t="s">
        <v>6320</v>
      </c>
      <c r="AF183" s="326"/>
      <c r="AG183" s="368"/>
      <c r="AH183" s="368"/>
      <c r="AI183" s="373"/>
      <c r="AJ183" s="328"/>
      <c r="AK183" s="328"/>
      <c r="AL183" s="328"/>
      <c r="AM183" s="328"/>
      <c r="AN183" s="335"/>
    </row>
    <row r="184" spans="1:40" ht="30.75" customHeight="1" x14ac:dyDescent="0.35">
      <c r="A184" s="378">
        <v>180</v>
      </c>
      <c r="B184" s="333" t="s">
        <v>767</v>
      </c>
      <c r="C184" s="332" t="s">
        <v>3362</v>
      </c>
      <c r="D184" s="371" t="s">
        <v>2476</v>
      </c>
      <c r="E184" s="325">
        <v>4</v>
      </c>
      <c r="F184" s="371"/>
      <c r="G184" s="325"/>
      <c r="H184" s="371"/>
      <c r="I184" s="325">
        <v>5</v>
      </c>
      <c r="J184" s="325"/>
      <c r="K184" s="325">
        <v>5</v>
      </c>
      <c r="L184" s="372">
        <v>1</v>
      </c>
      <c r="M184" s="373" t="s">
        <v>5499</v>
      </c>
      <c r="N184" s="398">
        <v>30</v>
      </c>
      <c r="O184" s="398">
        <v>170</v>
      </c>
      <c r="P184" s="398">
        <v>200</v>
      </c>
      <c r="Q184" s="398"/>
      <c r="R184" s="398"/>
      <c r="S184" s="398"/>
      <c r="T184" s="398"/>
      <c r="U184" s="381"/>
      <c r="V184" s="381" t="s">
        <v>2166</v>
      </c>
      <c r="W184" s="381" t="s">
        <v>2166</v>
      </c>
      <c r="X184" s="381">
        <v>1</v>
      </c>
      <c r="Y184" s="326" t="s">
        <v>2166</v>
      </c>
      <c r="Z184" s="328" t="s">
        <v>2166</v>
      </c>
      <c r="AA184" s="373"/>
      <c r="AB184" s="326" t="s">
        <v>6152</v>
      </c>
      <c r="AC184" s="326" t="s">
        <v>2166</v>
      </c>
      <c r="AD184" s="368"/>
      <c r="AE184" s="400" t="s">
        <v>6320</v>
      </c>
      <c r="AF184" s="326"/>
      <c r="AG184" s="368"/>
      <c r="AH184" s="368"/>
      <c r="AI184" s="373"/>
      <c r="AJ184" s="328" t="s">
        <v>7276</v>
      </c>
      <c r="AK184" s="328"/>
      <c r="AL184" s="328"/>
      <c r="AM184" s="328"/>
      <c r="AN184" s="335"/>
    </row>
    <row r="185" spans="1:40" ht="30.75" customHeight="1" x14ac:dyDescent="0.35">
      <c r="A185" s="378">
        <v>181</v>
      </c>
      <c r="B185" s="333" t="s">
        <v>767</v>
      </c>
      <c r="C185" s="374" t="s">
        <v>4675</v>
      </c>
      <c r="D185" s="371" t="s">
        <v>2471</v>
      </c>
      <c r="E185" s="325">
        <v>4</v>
      </c>
      <c r="F185" s="371"/>
      <c r="G185" s="325"/>
      <c r="H185" s="371"/>
      <c r="I185" s="325">
        <v>5</v>
      </c>
      <c r="J185" s="325"/>
      <c r="K185" s="325">
        <v>5</v>
      </c>
      <c r="L185" s="372">
        <v>1</v>
      </c>
      <c r="M185" s="373" t="s">
        <v>6483</v>
      </c>
      <c r="N185" s="367">
        <v>40</v>
      </c>
      <c r="O185" s="367">
        <v>260</v>
      </c>
      <c r="P185" s="367">
        <v>300</v>
      </c>
      <c r="Q185" s="398"/>
      <c r="R185" s="398"/>
      <c r="S185" s="398"/>
      <c r="T185" s="398"/>
      <c r="U185" s="381"/>
      <c r="V185" s="381" t="s">
        <v>2166</v>
      </c>
      <c r="W185" s="381" t="s">
        <v>2166</v>
      </c>
      <c r="X185" s="381">
        <v>1</v>
      </c>
      <c r="Y185" s="326" t="s">
        <v>2166</v>
      </c>
      <c r="Z185" s="328" t="s">
        <v>2166</v>
      </c>
      <c r="AA185" s="373"/>
      <c r="AB185" s="326"/>
      <c r="AC185" s="326" t="s">
        <v>2166</v>
      </c>
      <c r="AD185" s="368"/>
      <c r="AE185" s="400" t="s">
        <v>6320</v>
      </c>
      <c r="AF185" s="326"/>
      <c r="AG185" s="368"/>
      <c r="AH185" s="368"/>
      <c r="AI185" s="373"/>
      <c r="AJ185" s="328"/>
      <c r="AK185" s="328" t="s">
        <v>7277</v>
      </c>
      <c r="AL185" s="328" t="s">
        <v>7276</v>
      </c>
      <c r="AM185" s="328" t="s">
        <v>7276</v>
      </c>
      <c r="AN185" s="335"/>
    </row>
    <row r="186" spans="1:40" ht="30.75" customHeight="1" x14ac:dyDescent="0.35">
      <c r="A186" s="378">
        <v>182</v>
      </c>
      <c r="B186" s="333" t="s">
        <v>5715</v>
      </c>
      <c r="C186" s="411" t="s">
        <v>2359</v>
      </c>
      <c r="D186" s="371" t="s">
        <v>4676</v>
      </c>
      <c r="E186" s="325">
        <v>4</v>
      </c>
      <c r="F186" s="371"/>
      <c r="G186" s="325"/>
      <c r="H186" s="371"/>
      <c r="I186" s="325">
        <v>6</v>
      </c>
      <c r="J186" s="325"/>
      <c r="K186" s="325">
        <v>6</v>
      </c>
      <c r="L186" s="372">
        <v>1</v>
      </c>
      <c r="M186" s="373" t="s">
        <v>6484</v>
      </c>
      <c r="N186" s="367">
        <v>155</v>
      </c>
      <c r="O186" s="367">
        <v>221</v>
      </c>
      <c r="P186" s="367">
        <v>376</v>
      </c>
      <c r="Q186" s="398"/>
      <c r="R186" s="398"/>
      <c r="S186" s="398"/>
      <c r="T186" s="398"/>
      <c r="U186" s="381"/>
      <c r="V186" s="381" t="s">
        <v>2166</v>
      </c>
      <c r="W186" s="381" t="s">
        <v>2166</v>
      </c>
      <c r="X186" s="381">
        <v>1</v>
      </c>
      <c r="Y186" s="326" t="s">
        <v>2166</v>
      </c>
      <c r="Z186" s="328" t="s">
        <v>2166</v>
      </c>
      <c r="AA186" s="373"/>
      <c r="AB186" s="326"/>
      <c r="AC186" s="326" t="s">
        <v>2166</v>
      </c>
      <c r="AD186" s="368"/>
      <c r="AE186" s="400" t="s">
        <v>6321</v>
      </c>
      <c r="AF186" s="326"/>
      <c r="AG186" s="368"/>
      <c r="AH186" s="368"/>
      <c r="AI186" s="373"/>
      <c r="AJ186" s="328"/>
      <c r="AK186" s="328" t="s">
        <v>7277</v>
      </c>
      <c r="AL186" s="328"/>
      <c r="AM186" s="328"/>
      <c r="AN186" s="335"/>
    </row>
    <row r="187" spans="1:40" ht="30.75" customHeight="1" x14ac:dyDescent="0.35">
      <c r="A187" s="378">
        <v>183</v>
      </c>
      <c r="B187" s="333" t="s">
        <v>5715</v>
      </c>
      <c r="C187" s="332" t="s">
        <v>2361</v>
      </c>
      <c r="D187" s="371" t="s">
        <v>2768</v>
      </c>
      <c r="E187" s="325">
        <v>5</v>
      </c>
      <c r="F187" s="371"/>
      <c r="G187" s="325"/>
      <c r="H187" s="371"/>
      <c r="I187" s="325">
        <v>6</v>
      </c>
      <c r="J187" s="325"/>
      <c r="K187" s="325">
        <v>6</v>
      </c>
      <c r="L187" s="372">
        <v>1</v>
      </c>
      <c r="M187" s="373" t="s">
        <v>5290</v>
      </c>
      <c r="N187" s="398">
        <v>153</v>
      </c>
      <c r="O187" s="398">
        <v>310</v>
      </c>
      <c r="P187" s="398">
        <v>463</v>
      </c>
      <c r="Q187" s="398"/>
      <c r="R187" s="398"/>
      <c r="S187" s="398"/>
      <c r="T187" s="398"/>
      <c r="U187" s="381"/>
      <c r="V187" s="381" t="s">
        <v>2166</v>
      </c>
      <c r="W187" s="381" t="s">
        <v>2166</v>
      </c>
      <c r="X187" s="381">
        <v>1</v>
      </c>
      <c r="Y187" s="326"/>
      <c r="Z187" s="328"/>
      <c r="AA187" s="373" t="s">
        <v>6111</v>
      </c>
      <c r="AB187" s="326"/>
      <c r="AC187" s="326" t="s">
        <v>2166</v>
      </c>
      <c r="AD187" s="368"/>
      <c r="AE187" s="400" t="s">
        <v>6320</v>
      </c>
      <c r="AF187" s="326"/>
      <c r="AG187" s="368"/>
      <c r="AH187" s="368"/>
      <c r="AI187" s="373"/>
      <c r="AJ187" s="328"/>
      <c r="AK187" s="328"/>
      <c r="AL187" s="328"/>
      <c r="AM187" s="328"/>
      <c r="AN187" s="335"/>
    </row>
    <row r="188" spans="1:40" ht="30.75" customHeight="1" x14ac:dyDescent="0.35">
      <c r="A188" s="378">
        <v>184</v>
      </c>
      <c r="B188" s="333" t="s">
        <v>5715</v>
      </c>
      <c r="C188" s="332" t="s">
        <v>1754</v>
      </c>
      <c r="D188" s="371" t="s">
        <v>2099</v>
      </c>
      <c r="E188" s="325">
        <v>4</v>
      </c>
      <c r="F188" s="371"/>
      <c r="G188" s="325"/>
      <c r="H188" s="371"/>
      <c r="I188" s="325">
        <v>3</v>
      </c>
      <c r="J188" s="325"/>
      <c r="K188" s="325">
        <v>3</v>
      </c>
      <c r="L188" s="372">
        <v>1</v>
      </c>
      <c r="M188" s="373" t="s">
        <v>5069</v>
      </c>
      <c r="N188" s="398">
        <v>160</v>
      </c>
      <c r="O188" s="398">
        <v>320</v>
      </c>
      <c r="P188" s="398">
        <v>480</v>
      </c>
      <c r="Q188" s="398"/>
      <c r="R188" s="398"/>
      <c r="S188" s="398"/>
      <c r="T188" s="398"/>
      <c r="U188" s="381"/>
      <c r="V188" s="381" t="s">
        <v>2166</v>
      </c>
      <c r="W188" s="381" t="s">
        <v>2166</v>
      </c>
      <c r="X188" s="381">
        <v>2</v>
      </c>
      <c r="Y188" s="326" t="s">
        <v>2166</v>
      </c>
      <c r="Z188" s="328" t="s">
        <v>2166</v>
      </c>
      <c r="AA188" s="373"/>
      <c r="AB188" s="326"/>
      <c r="AC188" s="326" t="s">
        <v>2166</v>
      </c>
      <c r="AD188" s="368"/>
      <c r="AE188" s="400" t="s">
        <v>6320</v>
      </c>
      <c r="AF188" s="326"/>
      <c r="AG188" s="368"/>
      <c r="AH188" s="368"/>
      <c r="AI188" s="373"/>
      <c r="AJ188" s="328"/>
      <c r="AK188" s="328"/>
      <c r="AL188" s="328" t="s">
        <v>7276</v>
      </c>
      <c r="AM188" s="328" t="s">
        <v>7276</v>
      </c>
      <c r="AN188" s="335"/>
    </row>
    <row r="189" spans="1:40" ht="30.75" customHeight="1" x14ac:dyDescent="0.35">
      <c r="A189" s="378">
        <v>185</v>
      </c>
      <c r="B189" s="333" t="s">
        <v>5715</v>
      </c>
      <c r="C189" s="332" t="s">
        <v>2363</v>
      </c>
      <c r="D189" s="371" t="s">
        <v>2100</v>
      </c>
      <c r="E189" s="325">
        <v>3</v>
      </c>
      <c r="F189" s="371"/>
      <c r="G189" s="325"/>
      <c r="H189" s="371"/>
      <c r="I189" s="325">
        <v>4</v>
      </c>
      <c r="J189" s="325"/>
      <c r="K189" s="325">
        <v>4</v>
      </c>
      <c r="L189" s="372">
        <v>1</v>
      </c>
      <c r="M189" s="373" t="s">
        <v>5354</v>
      </c>
      <c r="N189" s="398">
        <v>120</v>
      </c>
      <c r="O189" s="398">
        <v>140</v>
      </c>
      <c r="P189" s="398">
        <v>260</v>
      </c>
      <c r="Q189" s="398"/>
      <c r="R189" s="398"/>
      <c r="S189" s="398"/>
      <c r="T189" s="398"/>
      <c r="U189" s="381"/>
      <c r="V189" s="381" t="s">
        <v>2166</v>
      </c>
      <c r="W189" s="381" t="s">
        <v>2166</v>
      </c>
      <c r="X189" s="381">
        <v>1</v>
      </c>
      <c r="Y189" s="326" t="s">
        <v>2166</v>
      </c>
      <c r="Z189" s="328" t="s">
        <v>2166</v>
      </c>
      <c r="AA189" s="373"/>
      <c r="AB189" s="326"/>
      <c r="AC189" s="326" t="s">
        <v>2166</v>
      </c>
      <c r="AD189" s="368"/>
      <c r="AE189" s="400" t="s">
        <v>6321</v>
      </c>
      <c r="AF189" s="326"/>
      <c r="AG189" s="368"/>
      <c r="AH189" s="368"/>
      <c r="AI189" s="373"/>
      <c r="AJ189" s="328"/>
      <c r="AK189" s="328" t="s">
        <v>7279</v>
      </c>
      <c r="AL189" s="328"/>
      <c r="AM189" s="328"/>
      <c r="AN189" s="335"/>
    </row>
    <row r="190" spans="1:40" ht="30.75" customHeight="1" x14ac:dyDescent="0.35">
      <c r="A190" s="378">
        <v>186</v>
      </c>
      <c r="B190" s="333" t="s">
        <v>5715</v>
      </c>
      <c r="C190" s="332" t="s">
        <v>2366</v>
      </c>
      <c r="D190" s="371" t="s">
        <v>2112</v>
      </c>
      <c r="E190" s="325">
        <v>3</v>
      </c>
      <c r="F190" s="371"/>
      <c r="G190" s="325"/>
      <c r="H190" s="371"/>
      <c r="I190" s="325">
        <v>8</v>
      </c>
      <c r="J190" s="325"/>
      <c r="K190" s="325">
        <v>8</v>
      </c>
      <c r="L190" s="372">
        <v>1</v>
      </c>
      <c r="M190" s="373" t="s">
        <v>5354</v>
      </c>
      <c r="N190" s="398">
        <v>100</v>
      </c>
      <c r="O190" s="398">
        <v>130</v>
      </c>
      <c r="P190" s="398">
        <v>230</v>
      </c>
      <c r="Q190" s="398"/>
      <c r="R190" s="398"/>
      <c r="S190" s="398"/>
      <c r="T190" s="398"/>
      <c r="U190" s="381"/>
      <c r="V190" s="381" t="s">
        <v>2166</v>
      </c>
      <c r="W190" s="381" t="s">
        <v>2166</v>
      </c>
      <c r="X190" s="381">
        <v>1</v>
      </c>
      <c r="Y190" s="326" t="s">
        <v>2166</v>
      </c>
      <c r="Z190" s="328" t="s">
        <v>2166</v>
      </c>
      <c r="AA190" s="373"/>
      <c r="AB190" s="326"/>
      <c r="AC190" s="326" t="s">
        <v>2166</v>
      </c>
      <c r="AD190" s="368"/>
      <c r="AE190" s="400" t="s">
        <v>6321</v>
      </c>
      <c r="AF190" s="326"/>
      <c r="AG190" s="368"/>
      <c r="AH190" s="368"/>
      <c r="AI190" s="373"/>
      <c r="AJ190" s="328"/>
      <c r="AK190" s="328"/>
      <c r="AL190" s="328" t="s">
        <v>7276</v>
      </c>
      <c r="AM190" s="328"/>
      <c r="AN190" s="335"/>
    </row>
    <row r="191" spans="1:40" ht="30.75" customHeight="1" x14ac:dyDescent="0.35">
      <c r="A191" s="378">
        <v>187</v>
      </c>
      <c r="B191" s="333" t="s">
        <v>5715</v>
      </c>
      <c r="C191" s="332" t="s">
        <v>5887</v>
      </c>
      <c r="D191" s="371" t="s">
        <v>2111</v>
      </c>
      <c r="E191" s="325">
        <v>3</v>
      </c>
      <c r="F191" s="371"/>
      <c r="G191" s="325"/>
      <c r="H191" s="371"/>
      <c r="I191" s="325">
        <v>5</v>
      </c>
      <c r="J191" s="325"/>
      <c r="K191" s="325">
        <v>5</v>
      </c>
      <c r="L191" s="372">
        <v>1</v>
      </c>
      <c r="M191" s="373" t="s">
        <v>5065</v>
      </c>
      <c r="N191" s="398">
        <v>130</v>
      </c>
      <c r="O191" s="398">
        <v>150</v>
      </c>
      <c r="P191" s="398">
        <v>280</v>
      </c>
      <c r="Q191" s="398"/>
      <c r="R191" s="398"/>
      <c r="S191" s="398"/>
      <c r="T191" s="398"/>
      <c r="U191" s="381"/>
      <c r="V191" s="381" t="s">
        <v>2166</v>
      </c>
      <c r="W191" s="381" t="s">
        <v>2166</v>
      </c>
      <c r="X191" s="381">
        <v>1</v>
      </c>
      <c r="Y191" s="326" t="s">
        <v>2166</v>
      </c>
      <c r="Z191" s="328" t="s">
        <v>2166</v>
      </c>
      <c r="AA191" s="373"/>
      <c r="AB191" s="326"/>
      <c r="AC191" s="326" t="s">
        <v>2166</v>
      </c>
      <c r="AD191" s="368"/>
      <c r="AE191" s="400" t="s">
        <v>6321</v>
      </c>
      <c r="AF191" s="326"/>
      <c r="AG191" s="368"/>
      <c r="AH191" s="368"/>
      <c r="AI191" s="373"/>
      <c r="AJ191" s="328"/>
      <c r="AK191" s="328"/>
      <c r="AL191" s="328"/>
      <c r="AM191" s="328"/>
      <c r="AN191" s="335"/>
    </row>
    <row r="192" spans="1:40" ht="30.75" customHeight="1" x14ac:dyDescent="0.35">
      <c r="A192" s="378">
        <v>188</v>
      </c>
      <c r="B192" s="333" t="s">
        <v>808</v>
      </c>
      <c r="C192" s="332" t="s">
        <v>815</v>
      </c>
      <c r="D192" s="371" t="s">
        <v>2068</v>
      </c>
      <c r="E192" s="325">
        <v>3</v>
      </c>
      <c r="F192" s="371"/>
      <c r="G192" s="325"/>
      <c r="H192" s="371"/>
      <c r="I192" s="325">
        <v>4</v>
      </c>
      <c r="J192" s="325"/>
      <c r="K192" s="325">
        <v>4</v>
      </c>
      <c r="L192" s="372">
        <v>1</v>
      </c>
      <c r="M192" s="373" t="s">
        <v>5061</v>
      </c>
      <c r="N192" s="398">
        <v>80</v>
      </c>
      <c r="O192" s="398">
        <v>190</v>
      </c>
      <c r="P192" s="398">
        <v>270</v>
      </c>
      <c r="Q192" s="398"/>
      <c r="R192" s="398"/>
      <c r="S192" s="398"/>
      <c r="T192" s="398"/>
      <c r="U192" s="381"/>
      <c r="V192" s="381" t="s">
        <v>2166</v>
      </c>
      <c r="W192" s="381" t="s">
        <v>2166</v>
      </c>
      <c r="X192" s="381"/>
      <c r="Y192" s="326" t="s">
        <v>2166</v>
      </c>
      <c r="Z192" s="328" t="s">
        <v>2166</v>
      </c>
      <c r="AA192" s="373"/>
      <c r="AB192" s="326"/>
      <c r="AC192" s="326" t="s">
        <v>2166</v>
      </c>
      <c r="AD192" s="368"/>
      <c r="AE192" s="400" t="s">
        <v>6319</v>
      </c>
      <c r="AF192" s="326"/>
      <c r="AG192" s="368"/>
      <c r="AH192" s="368"/>
      <c r="AI192" s="373"/>
      <c r="AJ192" s="328"/>
      <c r="AK192" s="328"/>
      <c r="AL192" s="328" t="s">
        <v>7276</v>
      </c>
      <c r="AM192" s="328" t="s">
        <v>7276</v>
      </c>
      <c r="AN192" s="335"/>
    </row>
    <row r="193" spans="1:40" ht="30.75" customHeight="1" x14ac:dyDescent="0.35">
      <c r="A193" s="378">
        <v>189</v>
      </c>
      <c r="B193" s="333" t="s">
        <v>808</v>
      </c>
      <c r="C193" s="332" t="s">
        <v>2014</v>
      </c>
      <c r="D193" s="371" t="s">
        <v>2071</v>
      </c>
      <c r="E193" s="325">
        <v>3</v>
      </c>
      <c r="F193" s="371"/>
      <c r="G193" s="325"/>
      <c r="H193" s="371"/>
      <c r="I193" s="325">
        <v>4</v>
      </c>
      <c r="J193" s="325"/>
      <c r="K193" s="325">
        <v>4</v>
      </c>
      <c r="L193" s="372">
        <v>1</v>
      </c>
      <c r="M193" s="373" t="s">
        <v>5061</v>
      </c>
      <c r="N193" s="398">
        <v>80</v>
      </c>
      <c r="O193" s="398">
        <v>190</v>
      </c>
      <c r="P193" s="398">
        <v>270</v>
      </c>
      <c r="Q193" s="398"/>
      <c r="R193" s="398"/>
      <c r="S193" s="398"/>
      <c r="T193" s="398"/>
      <c r="U193" s="381"/>
      <c r="V193" s="381" t="s">
        <v>2166</v>
      </c>
      <c r="W193" s="381" t="s">
        <v>2166</v>
      </c>
      <c r="X193" s="381"/>
      <c r="Y193" s="326" t="s">
        <v>2166</v>
      </c>
      <c r="Z193" s="328" t="s">
        <v>2166</v>
      </c>
      <c r="AA193" s="373"/>
      <c r="AB193" s="326"/>
      <c r="AC193" s="326" t="s">
        <v>2166</v>
      </c>
      <c r="AD193" s="368"/>
      <c r="AE193" s="400" t="s">
        <v>6319</v>
      </c>
      <c r="AF193" s="326"/>
      <c r="AG193" s="368"/>
      <c r="AH193" s="368"/>
      <c r="AI193" s="373"/>
      <c r="AJ193" s="328"/>
      <c r="AK193" s="328"/>
      <c r="AL193" s="328" t="s">
        <v>7276</v>
      </c>
      <c r="AM193" s="328" t="s">
        <v>7276</v>
      </c>
      <c r="AN193" s="335"/>
    </row>
    <row r="194" spans="1:40" ht="30.75" customHeight="1" x14ac:dyDescent="0.35">
      <c r="A194" s="378">
        <v>190</v>
      </c>
      <c r="B194" s="333" t="s">
        <v>808</v>
      </c>
      <c r="C194" s="332" t="s">
        <v>2015</v>
      </c>
      <c r="D194" s="371" t="s">
        <v>2072</v>
      </c>
      <c r="E194" s="325">
        <v>3</v>
      </c>
      <c r="F194" s="371"/>
      <c r="G194" s="325"/>
      <c r="H194" s="371"/>
      <c r="I194" s="325">
        <v>3</v>
      </c>
      <c r="J194" s="325"/>
      <c r="K194" s="325">
        <v>3</v>
      </c>
      <c r="L194" s="372">
        <v>1</v>
      </c>
      <c r="M194" s="373" t="s">
        <v>5354</v>
      </c>
      <c r="N194" s="398">
        <v>75</v>
      </c>
      <c r="O194" s="398">
        <v>175</v>
      </c>
      <c r="P194" s="398">
        <v>250</v>
      </c>
      <c r="Q194" s="398"/>
      <c r="R194" s="398"/>
      <c r="S194" s="398"/>
      <c r="T194" s="398"/>
      <c r="U194" s="381"/>
      <c r="V194" s="381" t="s">
        <v>2166</v>
      </c>
      <c r="W194" s="381" t="s">
        <v>2166</v>
      </c>
      <c r="X194" s="381"/>
      <c r="Y194" s="326" t="s">
        <v>2166</v>
      </c>
      <c r="Z194" s="328" t="s">
        <v>2166</v>
      </c>
      <c r="AA194" s="373"/>
      <c r="AB194" s="326"/>
      <c r="AC194" s="326" t="s">
        <v>2166</v>
      </c>
      <c r="AD194" s="368"/>
      <c r="AE194" s="400" t="s">
        <v>6319</v>
      </c>
      <c r="AF194" s="326"/>
      <c r="AG194" s="368"/>
      <c r="AH194" s="368"/>
      <c r="AI194" s="373"/>
      <c r="AJ194" s="328"/>
      <c r="AK194" s="328"/>
      <c r="AL194" s="328" t="s">
        <v>7276</v>
      </c>
      <c r="AM194" s="328" t="s">
        <v>7276</v>
      </c>
      <c r="AN194" s="335"/>
    </row>
    <row r="195" spans="1:40" ht="30.75" customHeight="1" x14ac:dyDescent="0.35">
      <c r="A195" s="378">
        <v>191</v>
      </c>
      <c r="B195" s="333" t="s">
        <v>808</v>
      </c>
      <c r="C195" s="332" t="s">
        <v>2017</v>
      </c>
      <c r="D195" s="371" t="s">
        <v>2074</v>
      </c>
      <c r="E195" s="325">
        <v>5</v>
      </c>
      <c r="F195" s="371"/>
      <c r="G195" s="325"/>
      <c r="H195" s="371"/>
      <c r="I195" s="325">
        <v>4</v>
      </c>
      <c r="J195" s="325"/>
      <c r="K195" s="325">
        <v>4</v>
      </c>
      <c r="L195" s="372">
        <v>1</v>
      </c>
      <c r="M195" s="373" t="s">
        <v>5062</v>
      </c>
      <c r="N195" s="398">
        <v>208</v>
      </c>
      <c r="O195" s="398">
        <v>32</v>
      </c>
      <c r="P195" s="398">
        <v>240</v>
      </c>
      <c r="Q195" s="398"/>
      <c r="R195" s="398"/>
      <c r="S195" s="398"/>
      <c r="T195" s="398"/>
      <c r="U195" s="381"/>
      <c r="V195" s="381" t="s">
        <v>2166</v>
      </c>
      <c r="W195" s="381" t="s">
        <v>2166</v>
      </c>
      <c r="X195" s="381"/>
      <c r="Y195" s="326"/>
      <c r="Z195" s="328"/>
      <c r="AA195" s="373" t="s">
        <v>6111</v>
      </c>
      <c r="AB195" s="326"/>
      <c r="AC195" s="326" t="s">
        <v>2166</v>
      </c>
      <c r="AD195" s="368"/>
      <c r="AE195" s="400" t="s">
        <v>6319</v>
      </c>
      <c r="AF195" s="326"/>
      <c r="AG195" s="368"/>
      <c r="AH195" s="368"/>
      <c r="AI195" s="373"/>
      <c r="AJ195" s="328"/>
      <c r="AK195" s="328"/>
      <c r="AL195" s="328"/>
      <c r="AM195" s="328"/>
      <c r="AN195" s="335"/>
    </row>
    <row r="196" spans="1:40" ht="30.75" customHeight="1" x14ac:dyDescent="0.35">
      <c r="A196" s="378">
        <v>192</v>
      </c>
      <c r="B196" s="333" t="s">
        <v>808</v>
      </c>
      <c r="C196" s="332" t="s">
        <v>2093</v>
      </c>
      <c r="D196" s="371" t="s">
        <v>2094</v>
      </c>
      <c r="E196" s="325">
        <v>3</v>
      </c>
      <c r="F196" s="371"/>
      <c r="G196" s="325"/>
      <c r="H196" s="371"/>
      <c r="I196" s="325">
        <v>4</v>
      </c>
      <c r="J196" s="325"/>
      <c r="K196" s="325">
        <v>4</v>
      </c>
      <c r="L196" s="372">
        <v>1</v>
      </c>
      <c r="M196" s="373" t="s">
        <v>5354</v>
      </c>
      <c r="N196" s="398">
        <v>80</v>
      </c>
      <c r="O196" s="398">
        <v>190</v>
      </c>
      <c r="P196" s="398">
        <v>270</v>
      </c>
      <c r="Q196" s="398"/>
      <c r="R196" s="398"/>
      <c r="S196" s="398"/>
      <c r="T196" s="398"/>
      <c r="U196" s="381"/>
      <c r="V196" s="381" t="s">
        <v>2166</v>
      </c>
      <c r="W196" s="381" t="s">
        <v>2166</v>
      </c>
      <c r="X196" s="381"/>
      <c r="Y196" s="326" t="s">
        <v>2166</v>
      </c>
      <c r="Z196" s="328" t="s">
        <v>2166</v>
      </c>
      <c r="AA196" s="373"/>
      <c r="AB196" s="326"/>
      <c r="AC196" s="326" t="s">
        <v>2166</v>
      </c>
      <c r="AD196" s="368"/>
      <c r="AE196" s="400" t="s">
        <v>6319</v>
      </c>
      <c r="AF196" s="326"/>
      <c r="AG196" s="368"/>
      <c r="AH196" s="368"/>
      <c r="AI196" s="373"/>
      <c r="AJ196" s="328"/>
      <c r="AK196" s="328"/>
      <c r="AL196" s="328" t="s">
        <v>7276</v>
      </c>
      <c r="AM196" s="328" t="s">
        <v>7276</v>
      </c>
      <c r="AN196" s="335"/>
    </row>
    <row r="197" spans="1:40" ht="30.75" customHeight="1" x14ac:dyDescent="0.35">
      <c r="A197" s="378">
        <v>193</v>
      </c>
      <c r="B197" s="333" t="s">
        <v>808</v>
      </c>
      <c r="C197" s="332" t="s">
        <v>2095</v>
      </c>
      <c r="D197" s="371" t="s">
        <v>2096</v>
      </c>
      <c r="E197" s="325">
        <v>3</v>
      </c>
      <c r="F197" s="371"/>
      <c r="G197" s="325"/>
      <c r="H197" s="371"/>
      <c r="I197" s="325">
        <v>4</v>
      </c>
      <c r="J197" s="325"/>
      <c r="K197" s="325">
        <v>4</v>
      </c>
      <c r="L197" s="372">
        <v>1</v>
      </c>
      <c r="M197" s="373" t="s">
        <v>5061</v>
      </c>
      <c r="N197" s="398">
        <v>80</v>
      </c>
      <c r="O197" s="398">
        <v>190</v>
      </c>
      <c r="P197" s="398">
        <v>270</v>
      </c>
      <c r="Q197" s="398"/>
      <c r="R197" s="398"/>
      <c r="S197" s="398"/>
      <c r="T197" s="398"/>
      <c r="U197" s="381"/>
      <c r="V197" s="381" t="s">
        <v>2166</v>
      </c>
      <c r="W197" s="381" t="s">
        <v>2166</v>
      </c>
      <c r="X197" s="381"/>
      <c r="Y197" s="326" t="s">
        <v>2166</v>
      </c>
      <c r="Z197" s="328" t="s">
        <v>2166</v>
      </c>
      <c r="AA197" s="373"/>
      <c r="AB197" s="326"/>
      <c r="AC197" s="326" t="s">
        <v>2166</v>
      </c>
      <c r="AD197" s="368"/>
      <c r="AE197" s="400" t="s">
        <v>6319</v>
      </c>
      <c r="AF197" s="326"/>
      <c r="AG197" s="368"/>
      <c r="AH197" s="368"/>
      <c r="AI197" s="373"/>
      <c r="AJ197" s="328"/>
      <c r="AK197" s="328"/>
      <c r="AL197" s="328" t="s">
        <v>7276</v>
      </c>
      <c r="AM197" s="328" t="s">
        <v>7276</v>
      </c>
      <c r="AN197" s="335"/>
    </row>
    <row r="198" spans="1:40" ht="30.75" customHeight="1" x14ac:dyDescent="0.35">
      <c r="A198" s="378">
        <v>194</v>
      </c>
      <c r="B198" s="333" t="s">
        <v>808</v>
      </c>
      <c r="C198" s="332" t="s">
        <v>2097</v>
      </c>
      <c r="D198" s="371" t="s">
        <v>2098</v>
      </c>
      <c r="E198" s="325">
        <v>4</v>
      </c>
      <c r="F198" s="371"/>
      <c r="G198" s="325"/>
      <c r="H198" s="371"/>
      <c r="I198" s="325">
        <v>4</v>
      </c>
      <c r="J198" s="325"/>
      <c r="K198" s="325">
        <v>4</v>
      </c>
      <c r="L198" s="372">
        <v>1</v>
      </c>
      <c r="M198" s="373" t="s">
        <v>5431</v>
      </c>
      <c r="N198" s="398">
        <v>80</v>
      </c>
      <c r="O198" s="398">
        <v>190</v>
      </c>
      <c r="P198" s="398">
        <v>270</v>
      </c>
      <c r="Q198" s="398"/>
      <c r="R198" s="398"/>
      <c r="S198" s="398"/>
      <c r="T198" s="398"/>
      <c r="U198" s="381"/>
      <c r="V198" s="381" t="s">
        <v>2166</v>
      </c>
      <c r="W198" s="381" t="s">
        <v>2166</v>
      </c>
      <c r="X198" s="381"/>
      <c r="Y198" s="326" t="s">
        <v>2166</v>
      </c>
      <c r="Z198" s="328" t="s">
        <v>2166</v>
      </c>
      <c r="AA198" s="373"/>
      <c r="AB198" s="326"/>
      <c r="AC198" s="326" t="s">
        <v>2166</v>
      </c>
      <c r="AD198" s="368"/>
      <c r="AE198" s="400" t="s">
        <v>6319</v>
      </c>
      <c r="AF198" s="326"/>
      <c r="AG198" s="368"/>
      <c r="AH198" s="368"/>
      <c r="AI198" s="373"/>
      <c r="AJ198" s="328"/>
      <c r="AK198" s="328"/>
      <c r="AL198" s="328" t="s">
        <v>7276</v>
      </c>
      <c r="AM198" s="328" t="s">
        <v>7276</v>
      </c>
      <c r="AN198" s="335"/>
    </row>
    <row r="199" spans="1:40" ht="30.75" customHeight="1" x14ac:dyDescent="0.35">
      <c r="A199" s="378">
        <v>195</v>
      </c>
      <c r="B199" s="333" t="s">
        <v>808</v>
      </c>
      <c r="C199" s="332" t="s">
        <v>2610</v>
      </c>
      <c r="D199" s="371" t="s">
        <v>2623</v>
      </c>
      <c r="E199" s="325">
        <v>3</v>
      </c>
      <c r="F199" s="371"/>
      <c r="G199" s="325"/>
      <c r="H199" s="371"/>
      <c r="I199" s="325">
        <v>4</v>
      </c>
      <c r="J199" s="325"/>
      <c r="K199" s="325">
        <v>4</v>
      </c>
      <c r="L199" s="372">
        <v>1</v>
      </c>
      <c r="M199" s="373" t="s">
        <v>5430</v>
      </c>
      <c r="N199" s="367">
        <v>80</v>
      </c>
      <c r="O199" s="367">
        <v>190</v>
      </c>
      <c r="P199" s="367">
        <v>270</v>
      </c>
      <c r="Q199" s="398"/>
      <c r="R199" s="398"/>
      <c r="S199" s="398"/>
      <c r="T199" s="398"/>
      <c r="U199" s="381"/>
      <c r="V199" s="381" t="s">
        <v>2166</v>
      </c>
      <c r="W199" s="381" t="s">
        <v>2166</v>
      </c>
      <c r="X199" s="381"/>
      <c r="Y199" s="326" t="s">
        <v>2166</v>
      </c>
      <c r="Z199" s="328" t="s">
        <v>2166</v>
      </c>
      <c r="AA199" s="373"/>
      <c r="AB199" s="326"/>
      <c r="AC199" s="326" t="s">
        <v>2166</v>
      </c>
      <c r="AD199" s="368"/>
      <c r="AE199" s="400" t="s">
        <v>6322</v>
      </c>
      <c r="AF199" s="326"/>
      <c r="AG199" s="368"/>
      <c r="AH199" s="368"/>
      <c r="AI199" s="373"/>
      <c r="AJ199" s="328"/>
      <c r="AK199" s="328" t="s">
        <v>7277</v>
      </c>
      <c r="AL199" s="328" t="s">
        <v>7276</v>
      </c>
      <c r="AM199" s="328" t="s">
        <v>7276</v>
      </c>
      <c r="AN199" s="335"/>
    </row>
    <row r="200" spans="1:40" ht="30.75" customHeight="1" x14ac:dyDescent="0.35">
      <c r="A200" s="378">
        <v>196</v>
      </c>
      <c r="B200" s="333" t="s">
        <v>808</v>
      </c>
      <c r="C200" s="332" t="s">
        <v>2614</v>
      </c>
      <c r="D200" s="371" t="s">
        <v>2628</v>
      </c>
      <c r="E200" s="325">
        <v>5</v>
      </c>
      <c r="F200" s="371"/>
      <c r="G200" s="325"/>
      <c r="H200" s="371"/>
      <c r="I200" s="325">
        <v>4</v>
      </c>
      <c r="J200" s="325"/>
      <c r="K200" s="325">
        <v>4</v>
      </c>
      <c r="L200" s="372">
        <v>1</v>
      </c>
      <c r="M200" s="373" t="s">
        <v>5063</v>
      </c>
      <c r="N200" s="398">
        <v>236</v>
      </c>
      <c r="O200" s="398">
        <v>56</v>
      </c>
      <c r="P200" s="398">
        <v>292</v>
      </c>
      <c r="Q200" s="398"/>
      <c r="R200" s="398"/>
      <c r="S200" s="398"/>
      <c r="T200" s="398"/>
      <c r="U200" s="381"/>
      <c r="V200" s="381" t="s">
        <v>2166</v>
      </c>
      <c r="W200" s="381" t="s">
        <v>2166</v>
      </c>
      <c r="X200" s="381"/>
      <c r="Y200" s="326"/>
      <c r="Z200" s="328"/>
      <c r="AA200" s="373" t="s">
        <v>6863</v>
      </c>
      <c r="AB200" s="326"/>
      <c r="AC200" s="326" t="s">
        <v>2166</v>
      </c>
      <c r="AD200" s="368"/>
      <c r="AE200" s="400" t="s">
        <v>6328</v>
      </c>
      <c r="AF200" s="326"/>
      <c r="AG200" s="368"/>
      <c r="AH200" s="368"/>
      <c r="AI200" s="373"/>
      <c r="AJ200" s="328"/>
      <c r="AK200" s="328"/>
      <c r="AL200" s="328"/>
      <c r="AM200" s="328"/>
      <c r="AN200" s="335"/>
    </row>
    <row r="201" spans="1:40" ht="30.75" customHeight="1" x14ac:dyDescent="0.35">
      <c r="A201" s="378">
        <v>197</v>
      </c>
      <c r="B201" s="333" t="s">
        <v>808</v>
      </c>
      <c r="C201" s="332" t="s">
        <v>2621</v>
      </c>
      <c r="D201" s="371" t="s">
        <v>2635</v>
      </c>
      <c r="E201" s="325">
        <v>5</v>
      </c>
      <c r="F201" s="371"/>
      <c r="G201" s="325"/>
      <c r="H201" s="371"/>
      <c r="I201" s="325">
        <v>4</v>
      </c>
      <c r="J201" s="325"/>
      <c r="K201" s="325">
        <v>4</v>
      </c>
      <c r="L201" s="372">
        <v>1</v>
      </c>
      <c r="M201" s="373" t="s">
        <v>5064</v>
      </c>
      <c r="N201" s="398">
        <v>236</v>
      </c>
      <c r="O201" s="398">
        <v>56</v>
      </c>
      <c r="P201" s="398">
        <v>292</v>
      </c>
      <c r="Q201" s="398"/>
      <c r="R201" s="398"/>
      <c r="S201" s="398"/>
      <c r="T201" s="398"/>
      <c r="U201" s="381"/>
      <c r="V201" s="381" t="s">
        <v>2166</v>
      </c>
      <c r="W201" s="381" t="s">
        <v>2166</v>
      </c>
      <c r="X201" s="381"/>
      <c r="Y201" s="326"/>
      <c r="Z201" s="328"/>
      <c r="AA201" s="373" t="s">
        <v>6111</v>
      </c>
      <c r="AB201" s="326"/>
      <c r="AC201" s="326" t="s">
        <v>2166</v>
      </c>
      <c r="AD201" s="368"/>
      <c r="AE201" s="400" t="s">
        <v>6322</v>
      </c>
      <c r="AF201" s="326"/>
      <c r="AG201" s="368"/>
      <c r="AH201" s="368"/>
      <c r="AI201" s="373"/>
      <c r="AJ201" s="328"/>
      <c r="AK201" s="328"/>
      <c r="AL201" s="328"/>
      <c r="AM201" s="328"/>
      <c r="AN201" s="335"/>
    </row>
    <row r="202" spans="1:40" ht="30.75" customHeight="1" x14ac:dyDescent="0.35">
      <c r="A202" s="378">
        <v>198</v>
      </c>
      <c r="B202" s="333" t="s">
        <v>5716</v>
      </c>
      <c r="C202" s="332" t="s">
        <v>979</v>
      </c>
      <c r="D202" s="371" t="s">
        <v>7011</v>
      </c>
      <c r="E202" s="325">
        <v>5</v>
      </c>
      <c r="F202" s="371"/>
      <c r="G202" s="325"/>
      <c r="H202" s="371"/>
      <c r="I202" s="325">
        <v>9</v>
      </c>
      <c r="J202" s="325"/>
      <c r="K202" s="325">
        <v>9</v>
      </c>
      <c r="L202" s="372">
        <v>1</v>
      </c>
      <c r="M202" s="388" t="s">
        <v>5422</v>
      </c>
      <c r="N202" s="367">
        <v>100</v>
      </c>
      <c r="O202" s="367">
        <v>150</v>
      </c>
      <c r="P202" s="367">
        <v>250</v>
      </c>
      <c r="Q202" s="398"/>
      <c r="R202" s="398"/>
      <c r="S202" s="398"/>
      <c r="T202" s="398"/>
      <c r="U202" s="381"/>
      <c r="V202" s="381" t="s">
        <v>2166</v>
      </c>
      <c r="W202" s="381" t="s">
        <v>2166</v>
      </c>
      <c r="X202" s="381">
        <v>2</v>
      </c>
      <c r="Y202" s="326"/>
      <c r="Z202" s="328"/>
      <c r="AA202" s="373" t="s">
        <v>6111</v>
      </c>
      <c r="AB202" s="326"/>
      <c r="AC202" s="326" t="s">
        <v>2166</v>
      </c>
      <c r="AD202" s="368"/>
      <c r="AE202" s="400" t="s">
        <v>7260</v>
      </c>
      <c r="AF202" s="326"/>
      <c r="AG202" s="368"/>
      <c r="AH202" s="368"/>
      <c r="AI202" s="373"/>
      <c r="AJ202" s="328"/>
      <c r="AK202" s="328"/>
      <c r="AL202" s="328"/>
      <c r="AM202" s="328"/>
      <c r="AN202" s="335"/>
    </row>
    <row r="203" spans="1:40" ht="30.75" customHeight="1" x14ac:dyDescent="0.35">
      <c r="A203" s="378">
        <v>199</v>
      </c>
      <c r="B203" s="333" t="s">
        <v>5716</v>
      </c>
      <c r="C203" s="332" t="s">
        <v>978</v>
      </c>
      <c r="D203" s="371" t="s">
        <v>7009</v>
      </c>
      <c r="E203" s="325">
        <v>5</v>
      </c>
      <c r="F203" s="371"/>
      <c r="G203" s="325"/>
      <c r="H203" s="371"/>
      <c r="I203" s="325">
        <v>14</v>
      </c>
      <c r="J203" s="325"/>
      <c r="K203" s="325">
        <v>14</v>
      </c>
      <c r="L203" s="372">
        <v>1</v>
      </c>
      <c r="M203" s="373" t="s">
        <v>5354</v>
      </c>
      <c r="N203" s="367">
        <v>84</v>
      </c>
      <c r="O203" s="367">
        <v>96</v>
      </c>
      <c r="P203" s="367">
        <v>180</v>
      </c>
      <c r="Q203" s="398"/>
      <c r="R203" s="398"/>
      <c r="S203" s="398"/>
      <c r="T203" s="398"/>
      <c r="U203" s="381"/>
      <c r="V203" s="381" t="s">
        <v>2166</v>
      </c>
      <c r="W203" s="381" t="s">
        <v>2166</v>
      </c>
      <c r="X203" s="381">
        <v>2</v>
      </c>
      <c r="Y203" s="326"/>
      <c r="Z203" s="328"/>
      <c r="AA203" s="373" t="s">
        <v>6111</v>
      </c>
      <c r="AB203" s="326"/>
      <c r="AC203" s="326" t="s">
        <v>2166</v>
      </c>
      <c r="AD203" s="368"/>
      <c r="AE203" s="400" t="s">
        <v>7262</v>
      </c>
      <c r="AF203" s="326"/>
      <c r="AG203" s="368"/>
      <c r="AH203" s="368"/>
      <c r="AI203" s="373"/>
      <c r="AJ203" s="328"/>
      <c r="AK203" s="328"/>
      <c r="AL203" s="328"/>
      <c r="AM203" s="328"/>
      <c r="AN203" s="335"/>
    </row>
    <row r="204" spans="1:40" ht="30.75" customHeight="1" x14ac:dyDescent="0.35">
      <c r="A204" s="378">
        <v>200</v>
      </c>
      <c r="B204" s="333" t="s">
        <v>5716</v>
      </c>
      <c r="C204" s="332" t="s">
        <v>976</v>
      </c>
      <c r="D204" s="390" t="s">
        <v>7007</v>
      </c>
      <c r="E204" s="325">
        <v>4</v>
      </c>
      <c r="F204" s="371"/>
      <c r="G204" s="325"/>
      <c r="H204" s="371"/>
      <c r="I204" s="325">
        <v>11</v>
      </c>
      <c r="J204" s="325"/>
      <c r="K204" s="325">
        <v>11</v>
      </c>
      <c r="L204" s="372">
        <v>1</v>
      </c>
      <c r="M204" s="373" t="s">
        <v>6492</v>
      </c>
      <c r="N204" s="367">
        <v>80</v>
      </c>
      <c r="O204" s="367">
        <v>80</v>
      </c>
      <c r="P204" s="367">
        <v>160</v>
      </c>
      <c r="Q204" s="398"/>
      <c r="R204" s="398"/>
      <c r="S204" s="398"/>
      <c r="T204" s="398"/>
      <c r="U204" s="381"/>
      <c r="V204" s="381" t="s">
        <v>2166</v>
      </c>
      <c r="W204" s="381" t="s">
        <v>2166</v>
      </c>
      <c r="X204" s="381">
        <v>2</v>
      </c>
      <c r="Y204" s="326" t="s">
        <v>2166</v>
      </c>
      <c r="Z204" s="328" t="s">
        <v>2166</v>
      </c>
      <c r="AA204" s="373"/>
      <c r="AB204" s="326"/>
      <c r="AC204" s="326" t="s">
        <v>2166</v>
      </c>
      <c r="AD204" s="368"/>
      <c r="AE204" s="400" t="s">
        <v>7261</v>
      </c>
      <c r="AF204" s="326"/>
      <c r="AG204" s="368"/>
      <c r="AH204" s="368"/>
      <c r="AI204" s="373"/>
      <c r="AJ204" s="328"/>
      <c r="AK204" s="328"/>
      <c r="AL204" s="328" t="s">
        <v>7276</v>
      </c>
      <c r="AM204" s="328" t="s">
        <v>7276</v>
      </c>
      <c r="AN204" s="335"/>
    </row>
    <row r="205" spans="1:40" ht="30.75" customHeight="1" x14ac:dyDescent="0.35">
      <c r="A205" s="378">
        <v>201</v>
      </c>
      <c r="B205" s="333" t="s">
        <v>817</v>
      </c>
      <c r="C205" s="332" t="s">
        <v>4385</v>
      </c>
      <c r="D205" s="371" t="s">
        <v>2147</v>
      </c>
      <c r="E205" s="325">
        <v>4</v>
      </c>
      <c r="F205" s="371"/>
      <c r="G205" s="325"/>
      <c r="H205" s="371"/>
      <c r="I205" s="325">
        <v>7</v>
      </c>
      <c r="J205" s="325"/>
      <c r="K205" s="325">
        <v>7</v>
      </c>
      <c r="L205" s="372">
        <v>1</v>
      </c>
      <c r="M205" s="373" t="s">
        <v>5431</v>
      </c>
      <c r="N205" s="398">
        <v>120</v>
      </c>
      <c r="O205" s="398">
        <v>120</v>
      </c>
      <c r="P205" s="398">
        <v>240</v>
      </c>
      <c r="Q205" s="398"/>
      <c r="R205" s="398"/>
      <c r="S205" s="398"/>
      <c r="T205" s="398"/>
      <c r="U205" s="381"/>
      <c r="V205" s="381" t="s">
        <v>2166</v>
      </c>
      <c r="W205" s="381" t="s">
        <v>2166</v>
      </c>
      <c r="X205" s="381">
        <v>1</v>
      </c>
      <c r="Y205" s="326" t="s">
        <v>2166</v>
      </c>
      <c r="Z205" s="328" t="s">
        <v>2166</v>
      </c>
      <c r="AA205" s="373"/>
      <c r="AB205" s="326"/>
      <c r="AC205" s="326" t="s">
        <v>2166</v>
      </c>
      <c r="AD205" s="368"/>
      <c r="AE205" s="400" t="s">
        <v>6325</v>
      </c>
      <c r="AF205" s="326"/>
      <c r="AG205" s="368"/>
      <c r="AH205" s="368"/>
      <c r="AI205" s="373"/>
      <c r="AJ205" s="328"/>
      <c r="AK205" s="328" t="s">
        <v>7279</v>
      </c>
      <c r="AL205" s="328" t="s">
        <v>7276</v>
      </c>
      <c r="AM205" s="328" t="s">
        <v>7276</v>
      </c>
      <c r="AN205" s="335"/>
    </row>
    <row r="206" spans="1:40" ht="30.75" customHeight="1" x14ac:dyDescent="0.35">
      <c r="A206" s="378">
        <v>202</v>
      </c>
      <c r="B206" s="333" t="s">
        <v>817</v>
      </c>
      <c r="C206" s="332" t="s">
        <v>2125</v>
      </c>
      <c r="D206" s="371" t="s">
        <v>2939</v>
      </c>
      <c r="E206" s="325">
        <v>4</v>
      </c>
      <c r="F206" s="371"/>
      <c r="G206" s="325"/>
      <c r="H206" s="371"/>
      <c r="I206" s="325">
        <v>6</v>
      </c>
      <c r="J206" s="325"/>
      <c r="K206" s="325">
        <v>6</v>
      </c>
      <c r="L206" s="372">
        <v>1</v>
      </c>
      <c r="M206" s="373" t="s">
        <v>5095</v>
      </c>
      <c r="N206" s="398">
        <v>120</v>
      </c>
      <c r="O206" s="398">
        <v>120</v>
      </c>
      <c r="P206" s="398">
        <v>240</v>
      </c>
      <c r="Q206" s="398"/>
      <c r="R206" s="398"/>
      <c r="S206" s="398"/>
      <c r="T206" s="398"/>
      <c r="U206" s="381"/>
      <c r="V206" s="381" t="s">
        <v>2166</v>
      </c>
      <c r="W206" s="381" t="s">
        <v>2166</v>
      </c>
      <c r="X206" s="381">
        <v>2</v>
      </c>
      <c r="Y206" s="326" t="s">
        <v>2166</v>
      </c>
      <c r="Z206" s="328" t="s">
        <v>2166</v>
      </c>
      <c r="AA206" s="373"/>
      <c r="AB206" s="326"/>
      <c r="AC206" s="326" t="s">
        <v>2166</v>
      </c>
      <c r="AD206" s="368"/>
      <c r="AE206" s="400" t="s">
        <v>6325</v>
      </c>
      <c r="AF206" s="326"/>
      <c r="AG206" s="368"/>
      <c r="AH206" s="368"/>
      <c r="AI206" s="373"/>
      <c r="AJ206" s="328" t="s">
        <v>7276</v>
      </c>
      <c r="AK206" s="328"/>
      <c r="AL206" s="328"/>
      <c r="AM206" s="328"/>
      <c r="AN206" s="335"/>
    </row>
    <row r="207" spans="1:40" ht="30.75" customHeight="1" x14ac:dyDescent="0.35">
      <c r="A207" s="378">
        <v>203</v>
      </c>
      <c r="B207" s="333" t="s">
        <v>817</v>
      </c>
      <c r="C207" s="332" t="s">
        <v>2126</v>
      </c>
      <c r="D207" s="371" t="s">
        <v>2940</v>
      </c>
      <c r="E207" s="325">
        <v>4</v>
      </c>
      <c r="F207" s="371"/>
      <c r="G207" s="325"/>
      <c r="H207" s="371"/>
      <c r="I207" s="325">
        <v>6</v>
      </c>
      <c r="J207" s="325"/>
      <c r="K207" s="325">
        <v>6</v>
      </c>
      <c r="L207" s="372">
        <v>1</v>
      </c>
      <c r="M207" s="373" t="s">
        <v>5095</v>
      </c>
      <c r="N207" s="398">
        <v>120</v>
      </c>
      <c r="O207" s="398">
        <v>120</v>
      </c>
      <c r="P207" s="398">
        <v>240</v>
      </c>
      <c r="Q207" s="398"/>
      <c r="R207" s="398"/>
      <c r="S207" s="398"/>
      <c r="T207" s="398"/>
      <c r="U207" s="381"/>
      <c r="V207" s="381" t="s">
        <v>2166</v>
      </c>
      <c r="W207" s="381" t="s">
        <v>2166</v>
      </c>
      <c r="X207" s="381">
        <v>2</v>
      </c>
      <c r="Y207" s="326" t="s">
        <v>2166</v>
      </c>
      <c r="Z207" s="328" t="s">
        <v>2166</v>
      </c>
      <c r="AA207" s="373"/>
      <c r="AB207" s="326"/>
      <c r="AC207" s="326" t="s">
        <v>2166</v>
      </c>
      <c r="AD207" s="368"/>
      <c r="AE207" s="400" t="s">
        <v>6325</v>
      </c>
      <c r="AF207" s="326"/>
      <c r="AG207" s="368"/>
      <c r="AH207" s="368"/>
      <c r="AI207" s="373"/>
      <c r="AJ207" s="328" t="s">
        <v>7276</v>
      </c>
      <c r="AK207" s="328"/>
      <c r="AL207" s="328"/>
      <c r="AM207" s="328"/>
      <c r="AN207" s="335"/>
    </row>
    <row r="208" spans="1:40" ht="30.75" customHeight="1" x14ac:dyDescent="0.35">
      <c r="A208" s="378">
        <v>204</v>
      </c>
      <c r="B208" s="333" t="s">
        <v>817</v>
      </c>
      <c r="C208" s="332" t="s">
        <v>829</v>
      </c>
      <c r="D208" s="371" t="s">
        <v>2129</v>
      </c>
      <c r="E208" s="325">
        <v>4</v>
      </c>
      <c r="F208" s="371"/>
      <c r="G208" s="325"/>
      <c r="H208" s="371"/>
      <c r="I208" s="325">
        <v>5</v>
      </c>
      <c r="J208" s="325"/>
      <c r="K208" s="325">
        <v>5</v>
      </c>
      <c r="L208" s="372">
        <v>1</v>
      </c>
      <c r="M208" s="373" t="s">
        <v>5151</v>
      </c>
      <c r="N208" s="398">
        <v>120</v>
      </c>
      <c r="O208" s="398">
        <v>120</v>
      </c>
      <c r="P208" s="398">
        <v>240</v>
      </c>
      <c r="Q208" s="398"/>
      <c r="R208" s="398"/>
      <c r="S208" s="398"/>
      <c r="T208" s="398"/>
      <c r="U208" s="381"/>
      <c r="V208" s="381" t="s">
        <v>2166</v>
      </c>
      <c r="W208" s="381" t="s">
        <v>2166</v>
      </c>
      <c r="X208" s="381">
        <v>2</v>
      </c>
      <c r="Y208" s="326" t="s">
        <v>2166</v>
      </c>
      <c r="Z208" s="328" t="s">
        <v>2166</v>
      </c>
      <c r="AA208" s="373"/>
      <c r="AB208" s="326"/>
      <c r="AC208" s="326" t="s">
        <v>2166</v>
      </c>
      <c r="AD208" s="368"/>
      <c r="AE208" s="400" t="s">
        <v>6325</v>
      </c>
      <c r="AF208" s="326"/>
      <c r="AG208" s="368"/>
      <c r="AH208" s="368"/>
      <c r="AI208" s="373"/>
      <c r="AJ208" s="328"/>
      <c r="AK208" s="328"/>
      <c r="AL208" s="328"/>
      <c r="AM208" s="328" t="s">
        <v>7276</v>
      </c>
      <c r="AN208" s="335"/>
    </row>
    <row r="209" spans="1:40" ht="30.75" customHeight="1" x14ac:dyDescent="0.35">
      <c r="A209" s="378">
        <v>205</v>
      </c>
      <c r="B209" s="333" t="s">
        <v>817</v>
      </c>
      <c r="C209" s="332" t="s">
        <v>838</v>
      </c>
      <c r="D209" s="371" t="s">
        <v>2135</v>
      </c>
      <c r="E209" s="325">
        <v>4</v>
      </c>
      <c r="F209" s="371"/>
      <c r="G209" s="325"/>
      <c r="H209" s="371"/>
      <c r="I209" s="325">
        <v>4</v>
      </c>
      <c r="J209" s="325"/>
      <c r="K209" s="325">
        <v>4</v>
      </c>
      <c r="L209" s="372">
        <v>1</v>
      </c>
      <c r="M209" s="373" t="s">
        <v>5431</v>
      </c>
      <c r="N209" s="398">
        <v>120</v>
      </c>
      <c r="O209" s="398">
        <v>120</v>
      </c>
      <c r="P209" s="398">
        <v>240</v>
      </c>
      <c r="Q209" s="398"/>
      <c r="R209" s="398"/>
      <c r="S209" s="398"/>
      <c r="T209" s="398"/>
      <c r="U209" s="381"/>
      <c r="V209" s="381" t="s">
        <v>2166</v>
      </c>
      <c r="W209" s="381" t="s">
        <v>2166</v>
      </c>
      <c r="X209" s="381">
        <v>2</v>
      </c>
      <c r="Y209" s="326" t="s">
        <v>2166</v>
      </c>
      <c r="Z209" s="328" t="s">
        <v>2166</v>
      </c>
      <c r="AA209" s="373"/>
      <c r="AB209" s="326"/>
      <c r="AC209" s="326" t="s">
        <v>2166</v>
      </c>
      <c r="AD209" s="368"/>
      <c r="AE209" s="400" t="s">
        <v>6325</v>
      </c>
      <c r="AF209" s="326"/>
      <c r="AG209" s="368"/>
      <c r="AH209" s="368"/>
      <c r="AI209" s="373"/>
      <c r="AJ209" s="328" t="s">
        <v>7276</v>
      </c>
      <c r="AK209" s="328"/>
      <c r="AL209" s="328"/>
      <c r="AM209" s="328"/>
      <c r="AN209" s="335"/>
    </row>
    <row r="210" spans="1:40" ht="30.75" customHeight="1" x14ac:dyDescent="0.35">
      <c r="A210" s="378">
        <v>206</v>
      </c>
      <c r="B210" s="333" t="s">
        <v>817</v>
      </c>
      <c r="C210" s="332" t="s">
        <v>842</v>
      </c>
      <c r="D210" s="371" t="s">
        <v>2139</v>
      </c>
      <c r="E210" s="325">
        <v>4</v>
      </c>
      <c r="F210" s="371"/>
      <c r="G210" s="325"/>
      <c r="H210" s="371"/>
      <c r="I210" s="325">
        <v>4</v>
      </c>
      <c r="J210" s="325"/>
      <c r="K210" s="325">
        <v>4</v>
      </c>
      <c r="L210" s="372">
        <v>1</v>
      </c>
      <c r="M210" s="373" t="s">
        <v>5930</v>
      </c>
      <c r="N210" s="398">
        <v>120</v>
      </c>
      <c r="O210" s="398">
        <v>120</v>
      </c>
      <c r="P210" s="398">
        <v>240</v>
      </c>
      <c r="Q210" s="398"/>
      <c r="R210" s="398"/>
      <c r="S210" s="398"/>
      <c r="T210" s="398"/>
      <c r="U210" s="381"/>
      <c r="V210" s="381" t="s">
        <v>5342</v>
      </c>
      <c r="W210" s="381" t="s">
        <v>2166</v>
      </c>
      <c r="X210" s="381">
        <v>2</v>
      </c>
      <c r="Y210" s="326" t="s">
        <v>2166</v>
      </c>
      <c r="Z210" s="328" t="s">
        <v>2166</v>
      </c>
      <c r="AA210" s="373"/>
      <c r="AB210" s="326"/>
      <c r="AC210" s="326" t="s">
        <v>2166</v>
      </c>
      <c r="AD210" s="368"/>
      <c r="AE210" s="400" t="s">
        <v>6325</v>
      </c>
      <c r="AF210" s="326"/>
      <c r="AG210" s="368"/>
      <c r="AH210" s="368"/>
      <c r="AI210" s="373"/>
      <c r="AJ210" s="328"/>
      <c r="AK210" s="328" t="s">
        <v>7279</v>
      </c>
      <c r="AL210" s="328"/>
      <c r="AM210" s="328"/>
      <c r="AN210" s="335"/>
    </row>
    <row r="211" spans="1:40" ht="30.75" customHeight="1" x14ac:dyDescent="0.35">
      <c r="A211" s="378">
        <v>207</v>
      </c>
      <c r="B211" s="333" t="s">
        <v>817</v>
      </c>
      <c r="C211" s="332" t="s">
        <v>6299</v>
      </c>
      <c r="D211" s="371" t="s">
        <v>4421</v>
      </c>
      <c r="E211" s="325">
        <v>3</v>
      </c>
      <c r="F211" s="371"/>
      <c r="G211" s="325"/>
      <c r="H211" s="371"/>
      <c r="I211" s="325">
        <v>4</v>
      </c>
      <c r="J211" s="325"/>
      <c r="K211" s="325">
        <v>4</v>
      </c>
      <c r="L211" s="372">
        <v>1</v>
      </c>
      <c r="M211" s="373" t="s">
        <v>4955</v>
      </c>
      <c r="N211" s="398">
        <v>120</v>
      </c>
      <c r="O211" s="398">
        <v>120</v>
      </c>
      <c r="P211" s="398">
        <v>240</v>
      </c>
      <c r="Q211" s="398"/>
      <c r="R211" s="398"/>
      <c r="S211" s="398"/>
      <c r="T211" s="398"/>
      <c r="U211" s="381"/>
      <c r="V211" s="381" t="s">
        <v>2166</v>
      </c>
      <c r="W211" s="381" t="s">
        <v>2166</v>
      </c>
      <c r="X211" s="381">
        <v>1</v>
      </c>
      <c r="Y211" s="326" t="s">
        <v>2166</v>
      </c>
      <c r="Z211" s="328" t="s">
        <v>2166</v>
      </c>
      <c r="AA211" s="373"/>
      <c r="AB211" s="326"/>
      <c r="AC211" s="326" t="s">
        <v>2166</v>
      </c>
      <c r="AD211" s="368"/>
      <c r="AE211" s="400" t="s">
        <v>6325</v>
      </c>
      <c r="AF211" s="326"/>
      <c r="AG211" s="368"/>
      <c r="AH211" s="368"/>
      <c r="AI211" s="373"/>
      <c r="AJ211" s="328"/>
      <c r="AK211" s="328"/>
      <c r="AL211" s="328"/>
      <c r="AM211" s="328"/>
      <c r="AN211" s="335"/>
    </row>
    <row r="212" spans="1:40" ht="30.75" customHeight="1" x14ac:dyDescent="0.35">
      <c r="A212" s="378">
        <v>208</v>
      </c>
      <c r="B212" s="333" t="s">
        <v>817</v>
      </c>
      <c r="C212" s="332" t="s">
        <v>4422</v>
      </c>
      <c r="D212" s="371" t="s">
        <v>2944</v>
      </c>
      <c r="E212" s="325">
        <v>4</v>
      </c>
      <c r="F212" s="371"/>
      <c r="G212" s="325"/>
      <c r="H212" s="371"/>
      <c r="I212" s="325">
        <v>4</v>
      </c>
      <c r="J212" s="325"/>
      <c r="K212" s="325">
        <v>4</v>
      </c>
      <c r="L212" s="372">
        <v>1</v>
      </c>
      <c r="M212" s="373" t="s">
        <v>5466</v>
      </c>
      <c r="N212" s="398">
        <v>120</v>
      </c>
      <c r="O212" s="398">
        <v>120</v>
      </c>
      <c r="P212" s="398">
        <v>240</v>
      </c>
      <c r="Q212" s="398"/>
      <c r="R212" s="398"/>
      <c r="S212" s="398"/>
      <c r="T212" s="398"/>
      <c r="U212" s="381"/>
      <c r="V212" s="381" t="s">
        <v>2166</v>
      </c>
      <c r="W212" s="381" t="s">
        <v>2166</v>
      </c>
      <c r="X212" s="381">
        <v>2</v>
      </c>
      <c r="Y212" s="326" t="s">
        <v>2166</v>
      </c>
      <c r="Z212" s="328" t="s">
        <v>2166</v>
      </c>
      <c r="AA212" s="373"/>
      <c r="AB212" s="326"/>
      <c r="AC212" s="326" t="s">
        <v>2166</v>
      </c>
      <c r="AD212" s="368"/>
      <c r="AE212" s="400" t="s">
        <v>6325</v>
      </c>
      <c r="AF212" s="326"/>
      <c r="AG212" s="368"/>
      <c r="AH212" s="368"/>
      <c r="AI212" s="373"/>
      <c r="AJ212" s="328" t="s">
        <v>7276</v>
      </c>
      <c r="AK212" s="328"/>
      <c r="AL212" s="328"/>
      <c r="AM212" s="328"/>
      <c r="AN212" s="335"/>
    </row>
    <row r="213" spans="1:40" ht="30.75" customHeight="1" x14ac:dyDescent="0.35">
      <c r="A213" s="378">
        <v>209</v>
      </c>
      <c r="B213" s="333" t="s">
        <v>859</v>
      </c>
      <c r="C213" s="332" t="s">
        <v>4409</v>
      </c>
      <c r="D213" s="371" t="s">
        <v>4059</v>
      </c>
      <c r="E213" s="325">
        <v>4</v>
      </c>
      <c r="F213" s="371"/>
      <c r="G213" s="325"/>
      <c r="H213" s="371"/>
      <c r="I213" s="325">
        <v>4</v>
      </c>
      <c r="J213" s="325"/>
      <c r="K213" s="325">
        <v>4</v>
      </c>
      <c r="L213" s="372">
        <v>1</v>
      </c>
      <c r="M213" s="373" t="s">
        <v>6485</v>
      </c>
      <c r="N213" s="398">
        <v>102</v>
      </c>
      <c r="O213" s="398">
        <v>408</v>
      </c>
      <c r="P213" s="398">
        <v>510</v>
      </c>
      <c r="Q213" s="398"/>
      <c r="R213" s="398"/>
      <c r="S213" s="398"/>
      <c r="T213" s="398"/>
      <c r="U213" s="381"/>
      <c r="V213" s="381" t="s">
        <v>2166</v>
      </c>
      <c r="W213" s="381" t="s">
        <v>2166</v>
      </c>
      <c r="X213" s="381">
        <v>1</v>
      </c>
      <c r="Y213" s="326" t="s">
        <v>2166</v>
      </c>
      <c r="Z213" s="328" t="s">
        <v>2166</v>
      </c>
      <c r="AA213" s="373"/>
      <c r="AB213" s="326"/>
      <c r="AC213" s="326" t="s">
        <v>2166</v>
      </c>
      <c r="AD213" s="368"/>
      <c r="AE213" s="400" t="s">
        <v>6321</v>
      </c>
      <c r="AF213" s="326"/>
      <c r="AG213" s="368"/>
      <c r="AH213" s="368"/>
      <c r="AI213" s="373"/>
      <c r="AJ213" s="328" t="s">
        <v>7276</v>
      </c>
      <c r="AK213" s="328"/>
      <c r="AL213" s="328"/>
      <c r="AM213" s="328"/>
      <c r="AN213" s="335"/>
    </row>
    <row r="214" spans="1:40" ht="30.75" customHeight="1" x14ac:dyDescent="0.35">
      <c r="A214" s="378">
        <v>210</v>
      </c>
      <c r="B214" s="333" t="s">
        <v>859</v>
      </c>
      <c r="C214" s="332" t="s">
        <v>4411</v>
      </c>
      <c r="D214" s="371" t="s">
        <v>4062</v>
      </c>
      <c r="E214" s="325">
        <v>4</v>
      </c>
      <c r="F214" s="371"/>
      <c r="G214" s="325"/>
      <c r="H214" s="371"/>
      <c r="I214" s="325">
        <v>5</v>
      </c>
      <c r="J214" s="325"/>
      <c r="K214" s="325">
        <v>5</v>
      </c>
      <c r="L214" s="372">
        <v>1</v>
      </c>
      <c r="M214" s="373" t="s">
        <v>6486</v>
      </c>
      <c r="N214" s="398">
        <v>102</v>
      </c>
      <c r="O214" s="398">
        <v>408</v>
      </c>
      <c r="P214" s="398">
        <v>510</v>
      </c>
      <c r="Q214" s="398"/>
      <c r="R214" s="398"/>
      <c r="S214" s="398"/>
      <c r="T214" s="398"/>
      <c r="U214" s="381"/>
      <c r="V214" s="381" t="s">
        <v>2166</v>
      </c>
      <c r="W214" s="381" t="s">
        <v>2166</v>
      </c>
      <c r="X214" s="381">
        <v>1</v>
      </c>
      <c r="Y214" s="326" t="s">
        <v>2166</v>
      </c>
      <c r="Z214" s="328" t="s">
        <v>2166</v>
      </c>
      <c r="AA214" s="373"/>
      <c r="AB214" s="326"/>
      <c r="AC214" s="326" t="s">
        <v>2166</v>
      </c>
      <c r="AD214" s="368"/>
      <c r="AE214" s="400" t="s">
        <v>6321</v>
      </c>
      <c r="AF214" s="326"/>
      <c r="AG214" s="368"/>
      <c r="AH214" s="368"/>
      <c r="AI214" s="373"/>
      <c r="AJ214" s="328" t="s">
        <v>7276</v>
      </c>
      <c r="AK214" s="328"/>
      <c r="AL214" s="328"/>
      <c r="AM214" s="328"/>
      <c r="AN214" s="335"/>
    </row>
    <row r="215" spans="1:40" ht="30.75" customHeight="1" x14ac:dyDescent="0.35">
      <c r="A215" s="378">
        <v>211</v>
      </c>
      <c r="B215" s="333" t="s">
        <v>859</v>
      </c>
      <c r="C215" s="332" t="s">
        <v>4412</v>
      </c>
      <c r="D215" s="371" t="s">
        <v>4063</v>
      </c>
      <c r="E215" s="325">
        <v>3</v>
      </c>
      <c r="F215" s="371"/>
      <c r="G215" s="325"/>
      <c r="H215" s="371"/>
      <c r="I215" s="325">
        <v>3</v>
      </c>
      <c r="J215" s="325"/>
      <c r="K215" s="325">
        <v>3</v>
      </c>
      <c r="L215" s="372">
        <v>1</v>
      </c>
      <c r="M215" s="373" t="s">
        <v>6487</v>
      </c>
      <c r="N215" s="398">
        <v>66</v>
      </c>
      <c r="O215" s="398">
        <v>264</v>
      </c>
      <c r="P215" s="398">
        <v>330</v>
      </c>
      <c r="Q215" s="398"/>
      <c r="R215" s="398"/>
      <c r="S215" s="398"/>
      <c r="T215" s="398"/>
      <c r="U215" s="381"/>
      <c r="V215" s="381" t="s">
        <v>2166</v>
      </c>
      <c r="W215" s="381" t="s">
        <v>2166</v>
      </c>
      <c r="X215" s="381">
        <v>1</v>
      </c>
      <c r="Y215" s="326" t="s">
        <v>2166</v>
      </c>
      <c r="Z215" s="328" t="s">
        <v>2166</v>
      </c>
      <c r="AA215" s="373"/>
      <c r="AB215" s="326"/>
      <c r="AC215" s="326" t="s">
        <v>2166</v>
      </c>
      <c r="AD215" s="368"/>
      <c r="AE215" s="400" t="s">
        <v>6320</v>
      </c>
      <c r="AF215" s="326"/>
      <c r="AG215" s="368"/>
      <c r="AH215" s="368"/>
      <c r="AI215" s="373"/>
      <c r="AJ215" s="328" t="s">
        <v>7276</v>
      </c>
      <c r="AK215" s="328"/>
      <c r="AL215" s="328"/>
      <c r="AM215" s="328"/>
      <c r="AN215" s="335"/>
    </row>
    <row r="216" spans="1:40" ht="30.75" customHeight="1" x14ac:dyDescent="0.35">
      <c r="A216" s="378">
        <v>212</v>
      </c>
      <c r="B216" s="333" t="s">
        <v>859</v>
      </c>
      <c r="C216" s="332" t="s">
        <v>4509</v>
      </c>
      <c r="D216" s="371" t="s">
        <v>4066</v>
      </c>
      <c r="E216" s="325">
        <v>4</v>
      </c>
      <c r="F216" s="371"/>
      <c r="G216" s="325"/>
      <c r="H216" s="371"/>
      <c r="I216" s="325">
        <v>4</v>
      </c>
      <c r="J216" s="325"/>
      <c r="K216" s="325">
        <v>4</v>
      </c>
      <c r="L216" s="372">
        <v>1</v>
      </c>
      <c r="M216" s="373" t="s">
        <v>6488</v>
      </c>
      <c r="N216" s="398">
        <v>70</v>
      </c>
      <c r="O216" s="398">
        <v>170</v>
      </c>
      <c r="P216" s="398">
        <v>240</v>
      </c>
      <c r="Q216" s="398"/>
      <c r="R216" s="398"/>
      <c r="S216" s="398"/>
      <c r="T216" s="398"/>
      <c r="U216" s="381"/>
      <c r="V216" s="381" t="s">
        <v>2166</v>
      </c>
      <c r="W216" s="381" t="s">
        <v>2166</v>
      </c>
      <c r="X216" s="381">
        <v>1</v>
      </c>
      <c r="Y216" s="326" t="s">
        <v>2166</v>
      </c>
      <c r="Z216" s="328" t="s">
        <v>2166</v>
      </c>
      <c r="AA216" s="373"/>
      <c r="AB216" s="326"/>
      <c r="AC216" s="326" t="s">
        <v>2166</v>
      </c>
      <c r="AD216" s="368"/>
      <c r="AE216" s="400" t="s">
        <v>6320</v>
      </c>
      <c r="AF216" s="326"/>
      <c r="AG216" s="368"/>
      <c r="AH216" s="368"/>
      <c r="AI216" s="373"/>
      <c r="AJ216" s="328"/>
      <c r="AK216" s="328" t="s">
        <v>7279</v>
      </c>
      <c r="AL216" s="328"/>
      <c r="AM216" s="328"/>
      <c r="AN216" s="335"/>
    </row>
    <row r="217" spans="1:40" ht="30.75" customHeight="1" x14ac:dyDescent="0.35">
      <c r="A217" s="378">
        <v>213</v>
      </c>
      <c r="B217" s="333" t="s">
        <v>859</v>
      </c>
      <c r="C217" s="332" t="s">
        <v>4413</v>
      </c>
      <c r="D217" s="371" t="s">
        <v>3504</v>
      </c>
      <c r="E217" s="325">
        <v>4</v>
      </c>
      <c r="F217" s="371"/>
      <c r="G217" s="325"/>
      <c r="H217" s="371"/>
      <c r="I217" s="325">
        <v>3</v>
      </c>
      <c r="J217" s="325"/>
      <c r="K217" s="325">
        <v>3</v>
      </c>
      <c r="L217" s="372">
        <v>1</v>
      </c>
      <c r="M217" s="373" t="s">
        <v>6012</v>
      </c>
      <c r="N217" s="398">
        <v>60</v>
      </c>
      <c r="O217" s="398">
        <v>150</v>
      </c>
      <c r="P217" s="398">
        <v>210</v>
      </c>
      <c r="Q217" s="398"/>
      <c r="R217" s="398"/>
      <c r="S217" s="398"/>
      <c r="T217" s="398"/>
      <c r="U217" s="381"/>
      <c r="V217" s="381" t="s">
        <v>2166</v>
      </c>
      <c r="W217" s="381" t="s">
        <v>2166</v>
      </c>
      <c r="X217" s="381">
        <v>1</v>
      </c>
      <c r="Y217" s="326" t="s">
        <v>2166</v>
      </c>
      <c r="Z217" s="328" t="s">
        <v>2166</v>
      </c>
      <c r="AA217" s="373"/>
      <c r="AB217" s="326"/>
      <c r="AC217" s="326" t="s">
        <v>2166</v>
      </c>
      <c r="AD217" s="368"/>
      <c r="AE217" s="400" t="s">
        <v>6321</v>
      </c>
      <c r="AF217" s="326"/>
      <c r="AG217" s="368"/>
      <c r="AH217" s="368"/>
      <c r="AI217" s="373"/>
      <c r="AJ217" s="328"/>
      <c r="AK217" s="328"/>
      <c r="AL217" s="328" t="s">
        <v>7276</v>
      </c>
      <c r="AM217" s="328" t="s">
        <v>7276</v>
      </c>
      <c r="AN217" s="335"/>
    </row>
    <row r="218" spans="1:40" ht="30.75" customHeight="1" x14ac:dyDescent="0.35">
      <c r="A218" s="378">
        <v>214</v>
      </c>
      <c r="B218" s="333" t="s">
        <v>859</v>
      </c>
      <c r="C218" s="332" t="s">
        <v>2206</v>
      </c>
      <c r="D218" s="371" t="s">
        <v>4074</v>
      </c>
      <c r="E218" s="325">
        <v>4</v>
      </c>
      <c r="F218" s="371"/>
      <c r="G218" s="325"/>
      <c r="H218" s="371"/>
      <c r="I218" s="325">
        <v>3</v>
      </c>
      <c r="J218" s="325"/>
      <c r="K218" s="325">
        <v>3</v>
      </c>
      <c r="L218" s="372">
        <v>1</v>
      </c>
      <c r="M218" s="373" t="s">
        <v>5469</v>
      </c>
      <c r="N218" s="398">
        <v>60</v>
      </c>
      <c r="O218" s="398">
        <v>150</v>
      </c>
      <c r="P218" s="398">
        <v>210</v>
      </c>
      <c r="Q218" s="398"/>
      <c r="R218" s="398"/>
      <c r="S218" s="398"/>
      <c r="T218" s="398"/>
      <c r="U218" s="381"/>
      <c r="V218" s="381" t="s">
        <v>2166</v>
      </c>
      <c r="W218" s="381" t="s">
        <v>2166</v>
      </c>
      <c r="X218" s="381">
        <v>1</v>
      </c>
      <c r="Y218" s="326" t="s">
        <v>2166</v>
      </c>
      <c r="Z218" s="328" t="s">
        <v>2166</v>
      </c>
      <c r="AA218" s="373"/>
      <c r="AB218" s="326"/>
      <c r="AC218" s="326" t="s">
        <v>2166</v>
      </c>
      <c r="AD218" s="368"/>
      <c r="AE218" s="400" t="s">
        <v>6320</v>
      </c>
      <c r="AF218" s="326"/>
      <c r="AG218" s="368"/>
      <c r="AH218" s="368"/>
      <c r="AI218" s="373"/>
      <c r="AJ218" s="328"/>
      <c r="AK218" s="328" t="s">
        <v>7279</v>
      </c>
      <c r="AL218" s="328"/>
      <c r="AM218" s="328"/>
      <c r="AN218" s="335"/>
    </row>
    <row r="219" spans="1:40" ht="30.75" customHeight="1" x14ac:dyDescent="0.35">
      <c r="A219" s="378">
        <v>215</v>
      </c>
      <c r="B219" s="333" t="s">
        <v>859</v>
      </c>
      <c r="C219" s="332" t="s">
        <v>3302</v>
      </c>
      <c r="D219" s="371" t="s">
        <v>4076</v>
      </c>
      <c r="E219" s="325">
        <v>4</v>
      </c>
      <c r="F219" s="371"/>
      <c r="G219" s="325"/>
      <c r="H219" s="371"/>
      <c r="I219" s="325">
        <v>4</v>
      </c>
      <c r="J219" s="325"/>
      <c r="K219" s="325">
        <v>4</v>
      </c>
      <c r="L219" s="372">
        <v>1</v>
      </c>
      <c r="M219" s="373" t="s">
        <v>4958</v>
      </c>
      <c r="N219" s="398">
        <v>108</v>
      </c>
      <c r="O219" s="398">
        <v>432</v>
      </c>
      <c r="P219" s="398">
        <v>540</v>
      </c>
      <c r="Q219" s="398"/>
      <c r="R219" s="398"/>
      <c r="S219" s="398"/>
      <c r="T219" s="398"/>
      <c r="U219" s="381"/>
      <c r="V219" s="381" t="s">
        <v>2166</v>
      </c>
      <c r="W219" s="381" t="s">
        <v>2166</v>
      </c>
      <c r="X219" s="381">
        <v>1</v>
      </c>
      <c r="Y219" s="326" t="s">
        <v>2166</v>
      </c>
      <c r="Z219" s="328" t="s">
        <v>2166</v>
      </c>
      <c r="AA219" s="373"/>
      <c r="AB219" s="326"/>
      <c r="AC219" s="326" t="s">
        <v>2166</v>
      </c>
      <c r="AD219" s="368"/>
      <c r="AE219" s="400" t="s">
        <v>6320</v>
      </c>
      <c r="AF219" s="326"/>
      <c r="AG219" s="368"/>
      <c r="AH219" s="368"/>
      <c r="AI219" s="373"/>
      <c r="AJ219" s="328" t="s">
        <v>7276</v>
      </c>
      <c r="AK219" s="328"/>
      <c r="AL219" s="328"/>
      <c r="AM219" s="328"/>
      <c r="AN219" s="335"/>
    </row>
    <row r="220" spans="1:40" ht="30.75" customHeight="1" x14ac:dyDescent="0.35">
      <c r="A220" s="378">
        <v>216</v>
      </c>
      <c r="B220" s="333" t="s">
        <v>859</v>
      </c>
      <c r="C220" s="332" t="s">
        <v>4051</v>
      </c>
      <c r="D220" s="371" t="s">
        <v>4080</v>
      </c>
      <c r="E220" s="325">
        <v>4</v>
      </c>
      <c r="F220" s="371"/>
      <c r="G220" s="325"/>
      <c r="H220" s="371"/>
      <c r="I220" s="325">
        <v>5</v>
      </c>
      <c r="J220" s="325"/>
      <c r="K220" s="325">
        <v>5</v>
      </c>
      <c r="L220" s="372">
        <v>1</v>
      </c>
      <c r="M220" s="373" t="s">
        <v>6489</v>
      </c>
      <c r="N220" s="398">
        <v>70</v>
      </c>
      <c r="O220" s="398">
        <v>280</v>
      </c>
      <c r="P220" s="398">
        <v>350</v>
      </c>
      <c r="Q220" s="398"/>
      <c r="R220" s="398"/>
      <c r="S220" s="398"/>
      <c r="T220" s="398"/>
      <c r="U220" s="381"/>
      <c r="V220" s="381" t="s">
        <v>2166</v>
      </c>
      <c r="W220" s="381" t="s">
        <v>2166</v>
      </c>
      <c r="X220" s="381">
        <v>1</v>
      </c>
      <c r="Y220" s="326" t="s">
        <v>2166</v>
      </c>
      <c r="Z220" s="328" t="s">
        <v>2166</v>
      </c>
      <c r="AA220" s="373"/>
      <c r="AB220" s="326"/>
      <c r="AC220" s="326" t="s">
        <v>2166</v>
      </c>
      <c r="AD220" s="368"/>
      <c r="AE220" s="400" t="s">
        <v>6320</v>
      </c>
      <c r="AF220" s="326"/>
      <c r="AG220" s="368"/>
      <c r="AH220" s="368"/>
      <c r="AI220" s="373"/>
      <c r="AJ220" s="328" t="s">
        <v>7276</v>
      </c>
      <c r="AK220" s="328"/>
      <c r="AL220" s="328"/>
      <c r="AM220" s="328"/>
      <c r="AN220" s="335"/>
    </row>
    <row r="221" spans="1:40" ht="30.75" customHeight="1" x14ac:dyDescent="0.35">
      <c r="A221" s="378">
        <v>217</v>
      </c>
      <c r="B221" s="333" t="s">
        <v>4387</v>
      </c>
      <c r="C221" s="332" t="s">
        <v>4388</v>
      </c>
      <c r="D221" s="371" t="s">
        <v>4389</v>
      </c>
      <c r="E221" s="325">
        <v>4</v>
      </c>
      <c r="F221" s="371"/>
      <c r="G221" s="325"/>
      <c r="H221" s="371"/>
      <c r="I221" s="325">
        <v>7</v>
      </c>
      <c r="J221" s="325"/>
      <c r="K221" s="325">
        <v>7</v>
      </c>
      <c r="L221" s="372">
        <v>1</v>
      </c>
      <c r="M221" s="373" t="s">
        <v>5430</v>
      </c>
      <c r="N221" s="398">
        <v>96</v>
      </c>
      <c r="O221" s="398">
        <v>144</v>
      </c>
      <c r="P221" s="398">
        <v>240</v>
      </c>
      <c r="Q221" s="398"/>
      <c r="R221" s="398"/>
      <c r="S221" s="398"/>
      <c r="T221" s="398"/>
      <c r="U221" s="381"/>
      <c r="V221" s="381" t="s">
        <v>2166</v>
      </c>
      <c r="W221" s="381" t="s">
        <v>2166</v>
      </c>
      <c r="X221" s="381">
        <v>2</v>
      </c>
      <c r="Y221" s="326" t="s">
        <v>2166</v>
      </c>
      <c r="Z221" s="328" t="s">
        <v>2166</v>
      </c>
      <c r="AA221" s="373"/>
      <c r="AB221" s="326"/>
      <c r="AC221" s="326" t="s">
        <v>2166</v>
      </c>
      <c r="AD221" s="368"/>
      <c r="AE221" s="400" t="s">
        <v>6328</v>
      </c>
      <c r="AF221" s="326"/>
      <c r="AG221" s="368"/>
      <c r="AH221" s="368"/>
      <c r="AI221" s="373"/>
      <c r="AJ221" s="328"/>
      <c r="AK221" s="328" t="s">
        <v>7279</v>
      </c>
      <c r="AL221" s="328"/>
      <c r="AM221" s="328"/>
      <c r="AN221" s="335"/>
    </row>
    <row r="222" spans="1:40" ht="30.75" customHeight="1" x14ac:dyDescent="0.35">
      <c r="A222" s="378">
        <v>218</v>
      </c>
      <c r="B222" s="333" t="s">
        <v>880</v>
      </c>
      <c r="C222" s="332" t="s">
        <v>1523</v>
      </c>
      <c r="D222" s="371" t="s">
        <v>881</v>
      </c>
      <c r="E222" s="325">
        <v>3</v>
      </c>
      <c r="F222" s="371"/>
      <c r="G222" s="325"/>
      <c r="H222" s="371"/>
      <c r="I222" s="325">
        <v>4</v>
      </c>
      <c r="J222" s="325"/>
      <c r="K222" s="325">
        <v>4</v>
      </c>
      <c r="L222" s="372">
        <v>1</v>
      </c>
      <c r="M222" s="373" t="s">
        <v>5508</v>
      </c>
      <c r="N222" s="367">
        <v>130</v>
      </c>
      <c r="O222" s="367">
        <v>280</v>
      </c>
      <c r="P222" s="367">
        <v>410</v>
      </c>
      <c r="Q222" s="398"/>
      <c r="R222" s="398"/>
      <c r="S222" s="398"/>
      <c r="T222" s="398"/>
      <c r="U222" s="381"/>
      <c r="V222" s="381" t="s">
        <v>2166</v>
      </c>
      <c r="W222" s="381" t="s">
        <v>2166</v>
      </c>
      <c r="X222" s="381">
        <v>1</v>
      </c>
      <c r="Y222" s="326" t="s">
        <v>2166</v>
      </c>
      <c r="Z222" s="328" t="s">
        <v>2166</v>
      </c>
      <c r="AA222" s="373"/>
      <c r="AB222" s="326"/>
      <c r="AC222" s="326" t="s">
        <v>2166</v>
      </c>
      <c r="AD222" s="368"/>
      <c r="AE222" s="400" t="s">
        <v>6979</v>
      </c>
      <c r="AF222" s="326"/>
      <c r="AG222" s="368"/>
      <c r="AH222" s="368"/>
      <c r="AI222" s="373"/>
      <c r="AJ222" s="328"/>
      <c r="AK222" s="328" t="s">
        <v>7277</v>
      </c>
      <c r="AL222" s="328" t="s">
        <v>7276</v>
      </c>
      <c r="AM222" s="328" t="s">
        <v>7276</v>
      </c>
      <c r="AN222" s="335"/>
    </row>
    <row r="223" spans="1:40" ht="30.75" customHeight="1" x14ac:dyDescent="0.35">
      <c r="A223" s="378">
        <v>219</v>
      </c>
      <c r="B223" s="333" t="s">
        <v>880</v>
      </c>
      <c r="C223" s="332" t="s">
        <v>897</v>
      </c>
      <c r="D223" s="371" t="s">
        <v>4691</v>
      </c>
      <c r="E223" s="325">
        <v>3</v>
      </c>
      <c r="F223" s="371"/>
      <c r="G223" s="325"/>
      <c r="H223" s="371"/>
      <c r="I223" s="325">
        <v>3</v>
      </c>
      <c r="J223" s="325"/>
      <c r="K223" s="325">
        <v>3</v>
      </c>
      <c r="L223" s="372">
        <v>1</v>
      </c>
      <c r="M223" s="373" t="s">
        <v>5523</v>
      </c>
      <c r="N223" s="398">
        <v>70</v>
      </c>
      <c r="O223" s="398">
        <v>130</v>
      </c>
      <c r="P223" s="398">
        <v>200</v>
      </c>
      <c r="Q223" s="398"/>
      <c r="R223" s="398"/>
      <c r="S223" s="398"/>
      <c r="T223" s="398"/>
      <c r="U223" s="381"/>
      <c r="V223" s="381" t="s">
        <v>2166</v>
      </c>
      <c r="W223" s="381" t="s">
        <v>2166</v>
      </c>
      <c r="X223" s="381">
        <v>1</v>
      </c>
      <c r="Y223" s="326" t="s">
        <v>2166</v>
      </c>
      <c r="Z223" s="328" t="s">
        <v>2166</v>
      </c>
      <c r="AA223" s="373"/>
      <c r="AB223" s="326"/>
      <c r="AC223" s="326" t="s">
        <v>2166</v>
      </c>
      <c r="AD223" s="368"/>
      <c r="AE223" s="400" t="s">
        <v>6321</v>
      </c>
      <c r="AF223" s="326"/>
      <c r="AG223" s="368"/>
      <c r="AH223" s="368"/>
      <c r="AI223" s="373"/>
      <c r="AJ223" s="328" t="s">
        <v>7276</v>
      </c>
      <c r="AK223" s="328"/>
      <c r="AL223" s="328"/>
      <c r="AM223" s="328"/>
      <c r="AN223" s="335"/>
    </row>
    <row r="224" spans="1:40" ht="30.75" customHeight="1" x14ac:dyDescent="0.35">
      <c r="A224" s="378">
        <v>220</v>
      </c>
      <c r="B224" s="333" t="s">
        <v>880</v>
      </c>
      <c r="C224" s="332" t="s">
        <v>899</v>
      </c>
      <c r="D224" s="371" t="s">
        <v>4692</v>
      </c>
      <c r="E224" s="325">
        <v>3</v>
      </c>
      <c r="F224" s="371"/>
      <c r="G224" s="325"/>
      <c r="H224" s="371"/>
      <c r="I224" s="325">
        <v>3</v>
      </c>
      <c r="J224" s="325"/>
      <c r="K224" s="325">
        <v>3</v>
      </c>
      <c r="L224" s="372">
        <v>1</v>
      </c>
      <c r="M224" s="373" t="s">
        <v>5414</v>
      </c>
      <c r="N224" s="398">
        <v>120</v>
      </c>
      <c r="O224" s="398">
        <v>200</v>
      </c>
      <c r="P224" s="398">
        <v>320</v>
      </c>
      <c r="Q224" s="398"/>
      <c r="R224" s="398"/>
      <c r="S224" s="398"/>
      <c r="T224" s="398"/>
      <c r="U224" s="381"/>
      <c r="V224" s="381" t="s">
        <v>2166</v>
      </c>
      <c r="W224" s="381" t="s">
        <v>2166</v>
      </c>
      <c r="X224" s="381">
        <v>1</v>
      </c>
      <c r="Y224" s="326" t="s">
        <v>2166</v>
      </c>
      <c r="Z224" s="328" t="s">
        <v>2166</v>
      </c>
      <c r="AA224" s="373"/>
      <c r="AB224" s="326"/>
      <c r="AC224" s="326" t="s">
        <v>2166</v>
      </c>
      <c r="AD224" s="368"/>
      <c r="AE224" s="400" t="s">
        <v>6321</v>
      </c>
      <c r="AF224" s="326"/>
      <c r="AG224" s="368"/>
      <c r="AH224" s="368"/>
      <c r="AI224" s="373"/>
      <c r="AJ224" s="328"/>
      <c r="AK224" s="328"/>
      <c r="AL224" s="328"/>
      <c r="AM224" s="328"/>
      <c r="AN224" s="335"/>
    </row>
    <row r="225" spans="1:40" ht="30.75" customHeight="1" x14ac:dyDescent="0.35">
      <c r="A225" s="378">
        <v>221</v>
      </c>
      <c r="B225" s="333" t="s">
        <v>2164</v>
      </c>
      <c r="C225" s="332" t="s">
        <v>5779</v>
      </c>
      <c r="D225" s="371" t="s">
        <v>4702</v>
      </c>
      <c r="E225" s="325">
        <v>4</v>
      </c>
      <c r="F225" s="371"/>
      <c r="G225" s="325"/>
      <c r="H225" s="371"/>
      <c r="I225" s="325">
        <v>4</v>
      </c>
      <c r="J225" s="325"/>
      <c r="K225" s="325">
        <v>4</v>
      </c>
      <c r="L225" s="372">
        <v>1</v>
      </c>
      <c r="M225" s="373" t="s">
        <v>5545</v>
      </c>
      <c r="N225" s="398">
        <v>117</v>
      </c>
      <c r="O225" s="398">
        <v>233</v>
      </c>
      <c r="P225" s="398">
        <v>350</v>
      </c>
      <c r="Q225" s="398"/>
      <c r="R225" s="398"/>
      <c r="S225" s="398"/>
      <c r="T225" s="398"/>
      <c r="U225" s="381"/>
      <c r="V225" s="381" t="s">
        <v>2166</v>
      </c>
      <c r="W225" s="381" t="s">
        <v>2166</v>
      </c>
      <c r="X225" s="381">
        <v>1</v>
      </c>
      <c r="Y225" s="326" t="s">
        <v>2166</v>
      </c>
      <c r="Z225" s="328" t="s">
        <v>2166</v>
      </c>
      <c r="AA225" s="373"/>
      <c r="AB225" s="326"/>
      <c r="AC225" s="326" t="s">
        <v>2166</v>
      </c>
      <c r="AD225" s="368"/>
      <c r="AE225" s="400" t="s">
        <v>6321</v>
      </c>
      <c r="AF225" s="326"/>
      <c r="AG225" s="368"/>
      <c r="AH225" s="368"/>
      <c r="AI225" s="373"/>
      <c r="AJ225" s="328" t="s">
        <v>7276</v>
      </c>
      <c r="AK225" s="328"/>
      <c r="AL225" s="328"/>
      <c r="AM225" s="328"/>
      <c r="AN225" s="335"/>
    </row>
    <row r="226" spans="1:40" ht="30.75" customHeight="1" x14ac:dyDescent="0.35">
      <c r="A226" s="378">
        <v>222</v>
      </c>
      <c r="B226" s="333" t="s">
        <v>2164</v>
      </c>
      <c r="C226" s="332" t="s">
        <v>5781</v>
      </c>
      <c r="D226" s="371" t="s">
        <v>4704</v>
      </c>
      <c r="E226" s="325">
        <v>5</v>
      </c>
      <c r="F226" s="371"/>
      <c r="G226" s="325"/>
      <c r="H226" s="371"/>
      <c r="I226" s="325">
        <v>6</v>
      </c>
      <c r="J226" s="325"/>
      <c r="K226" s="325">
        <v>6</v>
      </c>
      <c r="L226" s="372">
        <v>1</v>
      </c>
      <c r="M226" s="388" t="s">
        <v>5523</v>
      </c>
      <c r="N226" s="381">
        <v>120</v>
      </c>
      <c r="O226" s="381">
        <v>230</v>
      </c>
      <c r="P226" s="381">
        <v>350</v>
      </c>
      <c r="Q226" s="381"/>
      <c r="R226" s="381"/>
      <c r="S226" s="381"/>
      <c r="T226" s="381"/>
      <c r="U226" s="381"/>
      <c r="V226" s="381" t="s">
        <v>2166</v>
      </c>
      <c r="W226" s="381" t="s">
        <v>2166</v>
      </c>
      <c r="X226" s="381">
        <v>1</v>
      </c>
      <c r="Y226" s="326"/>
      <c r="Z226" s="328"/>
      <c r="AA226" s="373" t="s">
        <v>6111</v>
      </c>
      <c r="AB226" s="326"/>
      <c r="AC226" s="326" t="s">
        <v>2166</v>
      </c>
      <c r="AD226" s="368"/>
      <c r="AE226" s="400" t="s">
        <v>6321</v>
      </c>
      <c r="AF226" s="326"/>
      <c r="AG226" s="368"/>
      <c r="AH226" s="368"/>
      <c r="AI226" s="373"/>
      <c r="AJ226" s="328"/>
      <c r="AK226" s="328"/>
      <c r="AL226" s="328"/>
      <c r="AM226" s="328"/>
      <c r="AN226" s="335"/>
    </row>
    <row r="227" spans="1:40" ht="30.75" customHeight="1" x14ac:dyDescent="0.35">
      <c r="A227" s="378">
        <v>223</v>
      </c>
      <c r="B227" s="333" t="s">
        <v>2164</v>
      </c>
      <c r="C227" s="332" t="s">
        <v>2312</v>
      </c>
      <c r="D227" s="371" t="s">
        <v>4710</v>
      </c>
      <c r="E227" s="325">
        <v>3</v>
      </c>
      <c r="F227" s="371"/>
      <c r="G227" s="325"/>
      <c r="H227" s="371"/>
      <c r="I227" s="325">
        <v>3</v>
      </c>
      <c r="J227" s="325"/>
      <c r="K227" s="325">
        <v>3</v>
      </c>
      <c r="L227" s="372">
        <v>1</v>
      </c>
      <c r="M227" s="373" t="s">
        <v>5523</v>
      </c>
      <c r="N227" s="398">
        <v>106</v>
      </c>
      <c r="O227" s="398">
        <v>244</v>
      </c>
      <c r="P227" s="398">
        <v>350</v>
      </c>
      <c r="Q227" s="398"/>
      <c r="R227" s="398"/>
      <c r="S227" s="398"/>
      <c r="T227" s="398"/>
      <c r="U227" s="381"/>
      <c r="V227" s="381" t="s">
        <v>2166</v>
      </c>
      <c r="W227" s="381" t="s">
        <v>2166</v>
      </c>
      <c r="X227" s="381">
        <v>1</v>
      </c>
      <c r="Y227" s="326" t="s">
        <v>2166</v>
      </c>
      <c r="Z227" s="328" t="s">
        <v>2166</v>
      </c>
      <c r="AA227" s="373"/>
      <c r="AB227" s="326"/>
      <c r="AC227" s="326" t="s">
        <v>2166</v>
      </c>
      <c r="AD227" s="368"/>
      <c r="AE227" s="400" t="s">
        <v>6321</v>
      </c>
      <c r="AF227" s="326"/>
      <c r="AG227" s="368"/>
      <c r="AH227" s="368"/>
      <c r="AI227" s="373"/>
      <c r="AJ227" s="328" t="s">
        <v>7276</v>
      </c>
      <c r="AK227" s="328"/>
      <c r="AL227" s="328"/>
      <c r="AM227" s="328"/>
      <c r="AN227" s="335"/>
    </row>
    <row r="228" spans="1:40" ht="30.75" customHeight="1" x14ac:dyDescent="0.35">
      <c r="A228" s="378">
        <v>224</v>
      </c>
      <c r="B228" s="333" t="s">
        <v>2164</v>
      </c>
      <c r="C228" s="332" t="s">
        <v>5783</v>
      </c>
      <c r="D228" s="371" t="s">
        <v>4396</v>
      </c>
      <c r="E228" s="325">
        <v>3</v>
      </c>
      <c r="F228" s="371"/>
      <c r="G228" s="325"/>
      <c r="H228" s="371"/>
      <c r="I228" s="325">
        <v>2</v>
      </c>
      <c r="J228" s="325"/>
      <c r="K228" s="325">
        <v>2</v>
      </c>
      <c r="L228" s="372">
        <v>1</v>
      </c>
      <c r="M228" s="373" t="s">
        <v>5431</v>
      </c>
      <c r="N228" s="398">
        <v>65</v>
      </c>
      <c r="O228" s="398">
        <v>135</v>
      </c>
      <c r="P228" s="398">
        <v>200</v>
      </c>
      <c r="Q228" s="398"/>
      <c r="R228" s="398"/>
      <c r="S228" s="398"/>
      <c r="T228" s="398"/>
      <c r="U228" s="381"/>
      <c r="V228" s="381" t="s">
        <v>2166</v>
      </c>
      <c r="W228" s="381" t="s">
        <v>2166</v>
      </c>
      <c r="X228" s="381">
        <v>1</v>
      </c>
      <c r="Y228" s="326" t="s">
        <v>2166</v>
      </c>
      <c r="Z228" s="328" t="s">
        <v>2166</v>
      </c>
      <c r="AA228" s="373"/>
      <c r="AB228" s="326"/>
      <c r="AC228" s="326" t="s">
        <v>2166</v>
      </c>
      <c r="AD228" s="368"/>
      <c r="AE228" s="400" t="s">
        <v>6618</v>
      </c>
      <c r="AF228" s="326"/>
      <c r="AG228" s="368"/>
      <c r="AH228" s="368"/>
      <c r="AI228" s="373"/>
      <c r="AJ228" s="328" t="s">
        <v>7276</v>
      </c>
      <c r="AK228" s="328"/>
      <c r="AL228" s="328"/>
      <c r="AM228" s="328"/>
      <c r="AN228" s="335"/>
    </row>
    <row r="229" spans="1:40" ht="30.75" customHeight="1" x14ac:dyDescent="0.35">
      <c r="A229" s="378">
        <v>225</v>
      </c>
      <c r="B229" s="333" t="s">
        <v>2164</v>
      </c>
      <c r="C229" s="332" t="s">
        <v>4713</v>
      </c>
      <c r="D229" s="371" t="s">
        <v>4397</v>
      </c>
      <c r="E229" s="325">
        <v>3</v>
      </c>
      <c r="F229" s="371"/>
      <c r="G229" s="325"/>
      <c r="H229" s="371"/>
      <c r="I229" s="325">
        <v>4</v>
      </c>
      <c r="J229" s="325"/>
      <c r="K229" s="325">
        <v>4</v>
      </c>
      <c r="L229" s="372">
        <v>1</v>
      </c>
      <c r="M229" s="373" t="s">
        <v>5431</v>
      </c>
      <c r="N229" s="398">
        <v>100</v>
      </c>
      <c r="O229" s="398">
        <v>100</v>
      </c>
      <c r="P229" s="398">
        <v>200</v>
      </c>
      <c r="Q229" s="398"/>
      <c r="R229" s="398"/>
      <c r="S229" s="398"/>
      <c r="T229" s="398"/>
      <c r="U229" s="381"/>
      <c r="V229" s="381" t="s">
        <v>2166</v>
      </c>
      <c r="W229" s="381" t="s">
        <v>2166</v>
      </c>
      <c r="X229" s="381">
        <v>1</v>
      </c>
      <c r="Y229" s="326" t="s">
        <v>2166</v>
      </c>
      <c r="Z229" s="328" t="s">
        <v>2166</v>
      </c>
      <c r="AA229" s="373"/>
      <c r="AB229" s="326"/>
      <c r="AC229" s="326" t="s">
        <v>2166</v>
      </c>
      <c r="AD229" s="368"/>
      <c r="AE229" s="400" t="s">
        <v>6618</v>
      </c>
      <c r="AF229" s="326"/>
      <c r="AG229" s="368"/>
      <c r="AH229" s="368"/>
      <c r="AI229" s="373"/>
      <c r="AJ229" s="328" t="s">
        <v>7276</v>
      </c>
      <c r="AK229" s="328"/>
      <c r="AL229" s="328"/>
      <c r="AM229" s="328"/>
      <c r="AN229" s="335"/>
    </row>
    <row r="230" spans="1:40" ht="30.75" customHeight="1" x14ac:dyDescent="0.35">
      <c r="A230" s="378">
        <v>226</v>
      </c>
      <c r="B230" s="333" t="s">
        <v>2164</v>
      </c>
      <c r="C230" s="332" t="s">
        <v>4714</v>
      </c>
      <c r="D230" s="371" t="s">
        <v>4398</v>
      </c>
      <c r="E230" s="325">
        <v>4</v>
      </c>
      <c r="F230" s="371"/>
      <c r="G230" s="325"/>
      <c r="H230" s="371"/>
      <c r="I230" s="325">
        <v>4</v>
      </c>
      <c r="J230" s="325"/>
      <c r="K230" s="325">
        <v>4</v>
      </c>
      <c r="L230" s="372">
        <v>1</v>
      </c>
      <c r="M230" s="373" t="s">
        <v>5272</v>
      </c>
      <c r="N230" s="398">
        <v>120</v>
      </c>
      <c r="O230" s="398">
        <v>230</v>
      </c>
      <c r="P230" s="398">
        <v>350</v>
      </c>
      <c r="Q230" s="398"/>
      <c r="R230" s="398"/>
      <c r="S230" s="398"/>
      <c r="T230" s="398"/>
      <c r="U230" s="381"/>
      <c r="V230" s="381" t="s">
        <v>2166</v>
      </c>
      <c r="W230" s="381" t="s">
        <v>2166</v>
      </c>
      <c r="X230" s="381">
        <v>1</v>
      </c>
      <c r="Y230" s="326" t="s">
        <v>2166</v>
      </c>
      <c r="Z230" s="328" t="s">
        <v>2166</v>
      </c>
      <c r="AA230" s="373"/>
      <c r="AB230" s="326"/>
      <c r="AC230" s="326" t="s">
        <v>2166</v>
      </c>
      <c r="AD230" s="368"/>
      <c r="AE230" s="400" t="s">
        <v>7017</v>
      </c>
      <c r="AF230" s="326"/>
      <c r="AG230" s="368"/>
      <c r="AH230" s="368"/>
      <c r="AI230" s="373"/>
      <c r="AJ230" s="328" t="s">
        <v>7276</v>
      </c>
      <c r="AK230" s="328"/>
      <c r="AL230" s="328"/>
      <c r="AM230" s="328"/>
      <c r="AN230" s="335"/>
    </row>
    <row r="231" spans="1:40" ht="30.75" customHeight="1" x14ac:dyDescent="0.35">
      <c r="A231" s="378">
        <v>227</v>
      </c>
      <c r="B231" s="333" t="s">
        <v>2164</v>
      </c>
      <c r="C231" s="374" t="s">
        <v>5784</v>
      </c>
      <c r="D231" s="371" t="s">
        <v>4399</v>
      </c>
      <c r="E231" s="325">
        <v>3</v>
      </c>
      <c r="F231" s="371"/>
      <c r="G231" s="325"/>
      <c r="H231" s="371"/>
      <c r="I231" s="325">
        <v>4</v>
      </c>
      <c r="J231" s="325"/>
      <c r="K231" s="325">
        <v>4</v>
      </c>
      <c r="L231" s="372">
        <v>1</v>
      </c>
      <c r="M231" s="373" t="s">
        <v>5271</v>
      </c>
      <c r="N231" s="398">
        <v>120</v>
      </c>
      <c r="O231" s="398">
        <v>230</v>
      </c>
      <c r="P231" s="398">
        <v>350</v>
      </c>
      <c r="Q231" s="398"/>
      <c r="R231" s="398"/>
      <c r="S231" s="398"/>
      <c r="T231" s="398"/>
      <c r="U231" s="381"/>
      <c r="V231" s="381" t="s">
        <v>2166</v>
      </c>
      <c r="W231" s="381" t="s">
        <v>2166</v>
      </c>
      <c r="X231" s="381">
        <v>1</v>
      </c>
      <c r="Y231" s="326" t="s">
        <v>2166</v>
      </c>
      <c r="Z231" s="328" t="s">
        <v>2166</v>
      </c>
      <c r="AA231" s="373"/>
      <c r="AB231" s="326"/>
      <c r="AC231" s="326" t="s">
        <v>2166</v>
      </c>
      <c r="AD231" s="368"/>
      <c r="AE231" s="400" t="s">
        <v>7017</v>
      </c>
      <c r="AF231" s="326"/>
      <c r="AG231" s="368"/>
      <c r="AH231" s="368"/>
      <c r="AI231" s="373"/>
      <c r="AJ231" s="328" t="s">
        <v>7276</v>
      </c>
      <c r="AK231" s="328"/>
      <c r="AL231" s="328"/>
      <c r="AM231" s="328"/>
      <c r="AN231" s="335"/>
    </row>
    <row r="232" spans="1:40" ht="30.75" customHeight="1" x14ac:dyDescent="0.35">
      <c r="A232" s="378">
        <v>228</v>
      </c>
      <c r="B232" s="333" t="s">
        <v>2164</v>
      </c>
      <c r="C232" s="332" t="s">
        <v>6091</v>
      </c>
      <c r="D232" s="327" t="s">
        <v>6072</v>
      </c>
      <c r="E232" s="325">
        <v>3</v>
      </c>
      <c r="F232" s="371"/>
      <c r="G232" s="325"/>
      <c r="H232" s="371"/>
      <c r="I232" s="325">
        <v>6</v>
      </c>
      <c r="J232" s="325"/>
      <c r="K232" s="325">
        <v>6</v>
      </c>
      <c r="L232" s="372">
        <v>1</v>
      </c>
      <c r="M232" s="388" t="s">
        <v>6074</v>
      </c>
      <c r="N232" s="381">
        <v>150</v>
      </c>
      <c r="O232" s="367">
        <v>200</v>
      </c>
      <c r="P232" s="367">
        <v>350</v>
      </c>
      <c r="Q232" s="367"/>
      <c r="R232" s="367"/>
      <c r="S232" s="367"/>
      <c r="T232" s="367"/>
      <c r="U232" s="381"/>
      <c r="V232" s="381" t="s">
        <v>2166</v>
      </c>
      <c r="W232" s="381" t="s">
        <v>2166</v>
      </c>
      <c r="X232" s="381">
        <v>2</v>
      </c>
      <c r="Y232" s="326"/>
      <c r="Z232" s="328"/>
      <c r="AA232" s="373"/>
      <c r="AB232" s="326"/>
      <c r="AC232" s="326" t="s">
        <v>2165</v>
      </c>
      <c r="AD232" s="368">
        <v>42941</v>
      </c>
      <c r="AE232" s="400" t="s">
        <v>7017</v>
      </c>
      <c r="AF232" s="326"/>
      <c r="AG232" s="368"/>
      <c r="AH232" s="368"/>
      <c r="AI232" s="373"/>
      <c r="AJ232" s="326" t="s">
        <v>7276</v>
      </c>
      <c r="AK232" s="328"/>
      <c r="AL232" s="328"/>
      <c r="AM232" s="328"/>
      <c r="AN232" s="335"/>
    </row>
    <row r="233" spans="1:40" ht="30.75" customHeight="1" x14ac:dyDescent="0.35">
      <c r="A233" s="378">
        <v>229</v>
      </c>
      <c r="B233" s="333" t="s">
        <v>2164</v>
      </c>
      <c r="C233" s="332" t="s">
        <v>6707</v>
      </c>
      <c r="D233" s="327" t="s">
        <v>6708</v>
      </c>
      <c r="E233" s="325">
        <v>4</v>
      </c>
      <c r="F233" s="371"/>
      <c r="G233" s="325"/>
      <c r="H233" s="371"/>
      <c r="I233" s="325">
        <v>7</v>
      </c>
      <c r="J233" s="325"/>
      <c r="K233" s="325">
        <v>7</v>
      </c>
      <c r="L233" s="372">
        <v>1</v>
      </c>
      <c r="M233" s="388" t="s">
        <v>6074</v>
      </c>
      <c r="N233" s="381">
        <v>100</v>
      </c>
      <c r="O233" s="367">
        <v>200</v>
      </c>
      <c r="P233" s="367">
        <v>300</v>
      </c>
      <c r="Q233" s="367"/>
      <c r="R233" s="367"/>
      <c r="S233" s="367"/>
      <c r="T233" s="367"/>
      <c r="U233" s="381"/>
      <c r="V233" s="381" t="s">
        <v>2166</v>
      </c>
      <c r="W233" s="381" t="s">
        <v>2166</v>
      </c>
      <c r="X233" s="381">
        <v>1</v>
      </c>
      <c r="Y233" s="326"/>
      <c r="Z233" s="328"/>
      <c r="AA233" s="373"/>
      <c r="AB233" s="326"/>
      <c r="AC233" s="326" t="s">
        <v>2165</v>
      </c>
      <c r="AD233" s="368">
        <v>43075</v>
      </c>
      <c r="AE233" s="400" t="s">
        <v>6958</v>
      </c>
      <c r="AF233" s="326"/>
      <c r="AG233" s="368"/>
      <c r="AH233" s="368"/>
      <c r="AI233" s="373"/>
      <c r="AJ233" s="328"/>
      <c r="AK233" s="328"/>
      <c r="AL233" s="328"/>
      <c r="AM233" s="328"/>
      <c r="AN233" s="335"/>
    </row>
    <row r="234" spans="1:40" ht="30.75" customHeight="1" x14ac:dyDescent="0.35">
      <c r="A234" s="378">
        <v>230</v>
      </c>
      <c r="B234" s="333" t="s">
        <v>929</v>
      </c>
      <c r="C234" s="374" t="s">
        <v>4414</v>
      </c>
      <c r="D234" s="371" t="s">
        <v>932</v>
      </c>
      <c r="E234" s="325">
        <v>4</v>
      </c>
      <c r="F234" s="371"/>
      <c r="G234" s="325"/>
      <c r="H234" s="371"/>
      <c r="I234" s="325">
        <v>16</v>
      </c>
      <c r="J234" s="325"/>
      <c r="K234" s="325">
        <v>16</v>
      </c>
      <c r="L234" s="372">
        <v>1</v>
      </c>
      <c r="M234" s="373" t="s">
        <v>5431</v>
      </c>
      <c r="N234" s="367">
        <v>140</v>
      </c>
      <c r="O234" s="367">
        <v>140</v>
      </c>
      <c r="P234" s="367">
        <v>280</v>
      </c>
      <c r="Q234" s="398"/>
      <c r="R234" s="398"/>
      <c r="S234" s="398"/>
      <c r="T234" s="398"/>
      <c r="U234" s="381"/>
      <c r="V234" s="381" t="s">
        <v>2166</v>
      </c>
      <c r="W234" s="381" t="s">
        <v>2166</v>
      </c>
      <c r="X234" s="381">
        <v>2</v>
      </c>
      <c r="Y234" s="326" t="s">
        <v>2166</v>
      </c>
      <c r="Z234" s="328" t="s">
        <v>2166</v>
      </c>
      <c r="AA234" s="373"/>
      <c r="AB234" s="326"/>
      <c r="AC234" s="326" t="s">
        <v>2166</v>
      </c>
      <c r="AD234" s="368"/>
      <c r="AE234" s="400" t="s">
        <v>6319</v>
      </c>
      <c r="AF234" s="326"/>
      <c r="AG234" s="368"/>
      <c r="AH234" s="368"/>
      <c r="AI234" s="373"/>
      <c r="AJ234" s="328" t="s">
        <v>7276</v>
      </c>
      <c r="AK234" s="328"/>
      <c r="AL234" s="328"/>
      <c r="AM234" s="328"/>
      <c r="AN234" s="335"/>
    </row>
    <row r="235" spans="1:40" ht="30.75" customHeight="1" x14ac:dyDescent="0.35">
      <c r="A235" s="378">
        <v>231</v>
      </c>
      <c r="B235" s="333" t="s">
        <v>929</v>
      </c>
      <c r="C235" s="332" t="s">
        <v>5322</v>
      </c>
      <c r="D235" s="371" t="s">
        <v>5323</v>
      </c>
      <c r="E235" s="325">
        <v>4</v>
      </c>
      <c r="F235" s="371"/>
      <c r="G235" s="325"/>
      <c r="H235" s="371"/>
      <c r="I235" s="325">
        <v>7</v>
      </c>
      <c r="J235" s="325"/>
      <c r="K235" s="325">
        <v>7</v>
      </c>
      <c r="L235" s="372">
        <v>1</v>
      </c>
      <c r="M235" s="373" t="s">
        <v>5476</v>
      </c>
      <c r="N235" s="367">
        <v>140</v>
      </c>
      <c r="O235" s="367">
        <v>140</v>
      </c>
      <c r="P235" s="367">
        <v>280</v>
      </c>
      <c r="Q235" s="398"/>
      <c r="R235" s="398"/>
      <c r="S235" s="398"/>
      <c r="T235" s="398"/>
      <c r="U235" s="381"/>
      <c r="V235" s="381" t="s">
        <v>2166</v>
      </c>
      <c r="W235" s="381" t="s">
        <v>2166</v>
      </c>
      <c r="X235" s="381">
        <v>2</v>
      </c>
      <c r="Y235" s="326"/>
      <c r="Z235" s="328"/>
      <c r="AA235" s="373"/>
      <c r="AB235" s="326"/>
      <c r="AC235" s="326" t="s">
        <v>2165</v>
      </c>
      <c r="AD235" s="368"/>
      <c r="AE235" s="400" t="s">
        <v>6958</v>
      </c>
      <c r="AF235" s="326"/>
      <c r="AG235" s="368"/>
      <c r="AH235" s="368"/>
      <c r="AI235" s="373"/>
      <c r="AJ235" s="328"/>
      <c r="AK235" s="328" t="s">
        <v>7279</v>
      </c>
      <c r="AL235" s="328"/>
      <c r="AM235" s="328"/>
      <c r="AN235" s="335"/>
    </row>
    <row r="236" spans="1:40" ht="30.75" customHeight="1" x14ac:dyDescent="0.35">
      <c r="A236" s="378">
        <v>232</v>
      </c>
      <c r="B236" s="333" t="s">
        <v>929</v>
      </c>
      <c r="C236" s="332" t="s">
        <v>4415</v>
      </c>
      <c r="D236" s="371" t="s">
        <v>936</v>
      </c>
      <c r="E236" s="325">
        <v>3</v>
      </c>
      <c r="F236" s="371"/>
      <c r="G236" s="325"/>
      <c r="H236" s="371"/>
      <c r="I236" s="325">
        <v>12</v>
      </c>
      <c r="J236" s="325"/>
      <c r="K236" s="325">
        <v>12</v>
      </c>
      <c r="L236" s="372">
        <v>1</v>
      </c>
      <c r="M236" s="373" t="s">
        <v>5431</v>
      </c>
      <c r="N236" s="367">
        <v>140</v>
      </c>
      <c r="O236" s="367">
        <v>140</v>
      </c>
      <c r="P236" s="367">
        <v>280</v>
      </c>
      <c r="Q236" s="398"/>
      <c r="R236" s="398"/>
      <c r="S236" s="398"/>
      <c r="T236" s="398"/>
      <c r="U236" s="381"/>
      <c r="V236" s="381" t="s">
        <v>2166</v>
      </c>
      <c r="W236" s="381" t="s">
        <v>2166</v>
      </c>
      <c r="X236" s="381">
        <v>2</v>
      </c>
      <c r="Y236" s="326" t="s">
        <v>2166</v>
      </c>
      <c r="Z236" s="328" t="s">
        <v>2166</v>
      </c>
      <c r="AA236" s="373"/>
      <c r="AB236" s="326"/>
      <c r="AC236" s="326" t="s">
        <v>2166</v>
      </c>
      <c r="AD236" s="368"/>
      <c r="AE236" s="400" t="s">
        <v>6319</v>
      </c>
      <c r="AF236" s="326"/>
      <c r="AG236" s="368"/>
      <c r="AH236" s="368"/>
      <c r="AI236" s="373"/>
      <c r="AJ236" s="328" t="s">
        <v>7276</v>
      </c>
      <c r="AK236" s="328"/>
      <c r="AL236" s="328"/>
      <c r="AM236" s="328"/>
      <c r="AN236" s="335"/>
    </row>
    <row r="237" spans="1:40" ht="30.75" customHeight="1" x14ac:dyDescent="0.35">
      <c r="A237" s="378">
        <v>233</v>
      </c>
      <c r="B237" s="333" t="s">
        <v>929</v>
      </c>
      <c r="C237" s="332" t="s">
        <v>5968</v>
      </c>
      <c r="D237" s="371" t="s">
        <v>4469</v>
      </c>
      <c r="E237" s="325">
        <v>4</v>
      </c>
      <c r="F237" s="371"/>
      <c r="G237" s="325"/>
      <c r="H237" s="371"/>
      <c r="I237" s="325">
        <v>8</v>
      </c>
      <c r="J237" s="325"/>
      <c r="K237" s="325">
        <v>8</v>
      </c>
      <c r="L237" s="372">
        <v>1</v>
      </c>
      <c r="M237" s="373" t="s">
        <v>5494</v>
      </c>
      <c r="N237" s="367">
        <v>140</v>
      </c>
      <c r="O237" s="367">
        <v>140</v>
      </c>
      <c r="P237" s="367">
        <v>280</v>
      </c>
      <c r="Q237" s="398"/>
      <c r="R237" s="398"/>
      <c r="S237" s="398"/>
      <c r="T237" s="398"/>
      <c r="U237" s="381"/>
      <c r="V237" s="381" t="s">
        <v>2166</v>
      </c>
      <c r="W237" s="381" t="s">
        <v>2166</v>
      </c>
      <c r="X237" s="381">
        <v>3</v>
      </c>
      <c r="Y237" s="326"/>
      <c r="Z237" s="328" t="s">
        <v>6862</v>
      </c>
      <c r="AA237" s="373"/>
      <c r="AB237" s="326"/>
      <c r="AC237" s="326" t="s">
        <v>2165</v>
      </c>
      <c r="AD237" s="368"/>
      <c r="AE237" s="400" t="s">
        <v>6958</v>
      </c>
      <c r="AF237" s="326"/>
      <c r="AG237" s="368"/>
      <c r="AH237" s="368"/>
      <c r="AI237" s="373"/>
      <c r="AJ237" s="326" t="s">
        <v>7276</v>
      </c>
      <c r="AK237" s="328"/>
      <c r="AL237" s="328"/>
      <c r="AM237" s="328"/>
      <c r="AN237" s="335"/>
    </row>
    <row r="238" spans="1:40" ht="30.75" customHeight="1" x14ac:dyDescent="0.35">
      <c r="A238" s="378">
        <v>234</v>
      </c>
      <c r="B238" s="333" t="s">
        <v>929</v>
      </c>
      <c r="C238" s="332" t="s">
        <v>1990</v>
      </c>
      <c r="D238" s="371" t="s">
        <v>2443</v>
      </c>
      <c r="E238" s="325">
        <v>4</v>
      </c>
      <c r="F238" s="371"/>
      <c r="G238" s="325"/>
      <c r="H238" s="371"/>
      <c r="I238" s="325">
        <v>5</v>
      </c>
      <c r="J238" s="325"/>
      <c r="K238" s="325">
        <v>5</v>
      </c>
      <c r="L238" s="372">
        <v>1</v>
      </c>
      <c r="M238" s="373" t="s">
        <v>5431</v>
      </c>
      <c r="N238" s="367">
        <v>140</v>
      </c>
      <c r="O238" s="367">
        <v>140</v>
      </c>
      <c r="P238" s="367">
        <v>280</v>
      </c>
      <c r="Q238" s="398"/>
      <c r="R238" s="398"/>
      <c r="S238" s="398"/>
      <c r="T238" s="398"/>
      <c r="U238" s="381"/>
      <c r="V238" s="381" t="s">
        <v>2166</v>
      </c>
      <c r="W238" s="381" t="s">
        <v>2166</v>
      </c>
      <c r="X238" s="381">
        <v>2</v>
      </c>
      <c r="Y238" s="326" t="s">
        <v>2166</v>
      </c>
      <c r="Z238" s="328" t="s">
        <v>2166</v>
      </c>
      <c r="AA238" s="373"/>
      <c r="AB238" s="326"/>
      <c r="AC238" s="326" t="s">
        <v>2166</v>
      </c>
      <c r="AD238" s="368"/>
      <c r="AE238" s="400" t="s">
        <v>6319</v>
      </c>
      <c r="AF238" s="326"/>
      <c r="AG238" s="368"/>
      <c r="AH238" s="368"/>
      <c r="AI238" s="373"/>
      <c r="AJ238" s="328"/>
      <c r="AK238" s="328" t="s">
        <v>7279</v>
      </c>
      <c r="AL238" s="328" t="s">
        <v>7276</v>
      </c>
      <c r="AM238" s="328" t="s">
        <v>7276</v>
      </c>
      <c r="AN238" s="335"/>
    </row>
    <row r="239" spans="1:40" ht="30.75" customHeight="1" x14ac:dyDescent="0.35">
      <c r="A239" s="378">
        <v>235</v>
      </c>
      <c r="B239" s="333" t="s">
        <v>929</v>
      </c>
      <c r="C239" s="332" t="s">
        <v>4416</v>
      </c>
      <c r="D239" s="371" t="s">
        <v>4386</v>
      </c>
      <c r="E239" s="325">
        <v>5</v>
      </c>
      <c r="F239" s="371"/>
      <c r="G239" s="325"/>
      <c r="H239" s="371"/>
      <c r="I239" s="325">
        <v>11</v>
      </c>
      <c r="J239" s="325"/>
      <c r="K239" s="325">
        <v>11</v>
      </c>
      <c r="L239" s="372">
        <v>1</v>
      </c>
      <c r="M239" s="373" t="s">
        <v>5353</v>
      </c>
      <c r="N239" s="367">
        <v>175</v>
      </c>
      <c r="O239" s="367">
        <v>175</v>
      </c>
      <c r="P239" s="367">
        <v>350</v>
      </c>
      <c r="Q239" s="398"/>
      <c r="R239" s="398"/>
      <c r="S239" s="398"/>
      <c r="T239" s="398"/>
      <c r="U239" s="381"/>
      <c r="V239" s="381" t="s">
        <v>2166</v>
      </c>
      <c r="W239" s="381" t="s">
        <v>2166</v>
      </c>
      <c r="X239" s="381">
        <v>2</v>
      </c>
      <c r="Y239" s="326"/>
      <c r="Z239" s="328"/>
      <c r="AA239" s="373" t="s">
        <v>6111</v>
      </c>
      <c r="AB239" s="326"/>
      <c r="AC239" s="326" t="s">
        <v>2166</v>
      </c>
      <c r="AD239" s="368"/>
      <c r="AE239" s="400" t="s">
        <v>6319</v>
      </c>
      <c r="AF239" s="326"/>
      <c r="AG239" s="368"/>
      <c r="AH239" s="368"/>
      <c r="AI239" s="373"/>
      <c r="AJ239" s="328"/>
      <c r="AK239" s="328" t="s">
        <v>7279</v>
      </c>
      <c r="AL239" s="328"/>
      <c r="AM239" s="328"/>
      <c r="AN239" s="335"/>
    </row>
    <row r="240" spans="1:40" ht="30.75" customHeight="1" x14ac:dyDescent="0.35">
      <c r="A240" s="378">
        <v>236</v>
      </c>
      <c r="B240" s="333" t="s">
        <v>937</v>
      </c>
      <c r="C240" s="332" t="s">
        <v>2029</v>
      </c>
      <c r="D240" s="371" t="s">
        <v>4716</v>
      </c>
      <c r="E240" s="325">
        <v>4</v>
      </c>
      <c r="F240" s="371"/>
      <c r="G240" s="325"/>
      <c r="H240" s="371"/>
      <c r="I240" s="325">
        <v>7</v>
      </c>
      <c r="J240" s="325"/>
      <c r="K240" s="325">
        <v>7</v>
      </c>
      <c r="L240" s="372">
        <v>1</v>
      </c>
      <c r="M240" s="373" t="s">
        <v>6012</v>
      </c>
      <c r="N240" s="398">
        <v>140</v>
      </c>
      <c r="O240" s="398">
        <v>210</v>
      </c>
      <c r="P240" s="398">
        <v>350</v>
      </c>
      <c r="Q240" s="398"/>
      <c r="R240" s="398"/>
      <c r="S240" s="398"/>
      <c r="T240" s="398"/>
      <c r="U240" s="381"/>
      <c r="V240" s="381" t="s">
        <v>2166</v>
      </c>
      <c r="W240" s="381" t="s">
        <v>2166</v>
      </c>
      <c r="X240" s="381">
        <v>1</v>
      </c>
      <c r="Y240" s="326" t="s">
        <v>2166</v>
      </c>
      <c r="Z240" s="328" t="s">
        <v>2166</v>
      </c>
      <c r="AA240" s="373"/>
      <c r="AB240" s="326"/>
      <c r="AC240" s="326" t="s">
        <v>2166</v>
      </c>
      <c r="AD240" s="368"/>
      <c r="AE240" s="400" t="s">
        <v>6320</v>
      </c>
      <c r="AF240" s="326"/>
      <c r="AG240" s="368"/>
      <c r="AH240" s="368"/>
      <c r="AI240" s="373"/>
      <c r="AJ240" s="328" t="s">
        <v>7276</v>
      </c>
      <c r="AK240" s="328"/>
      <c r="AL240" s="328"/>
      <c r="AM240" s="328"/>
      <c r="AN240" s="335"/>
    </row>
    <row r="241" spans="1:40" ht="30.75" customHeight="1" x14ac:dyDescent="0.35">
      <c r="A241" s="378">
        <v>237</v>
      </c>
      <c r="B241" s="333" t="s">
        <v>937</v>
      </c>
      <c r="C241" s="332" t="s">
        <v>6301</v>
      </c>
      <c r="D241" s="371" t="s">
        <v>4727</v>
      </c>
      <c r="E241" s="325">
        <v>4</v>
      </c>
      <c r="F241" s="371"/>
      <c r="G241" s="325"/>
      <c r="H241" s="371"/>
      <c r="I241" s="325">
        <v>7</v>
      </c>
      <c r="J241" s="325"/>
      <c r="K241" s="325">
        <v>7</v>
      </c>
      <c r="L241" s="372">
        <v>1</v>
      </c>
      <c r="M241" s="373" t="s">
        <v>5431</v>
      </c>
      <c r="N241" s="367">
        <v>140</v>
      </c>
      <c r="O241" s="367">
        <v>210</v>
      </c>
      <c r="P241" s="367">
        <v>350</v>
      </c>
      <c r="Q241" s="398"/>
      <c r="R241" s="398"/>
      <c r="S241" s="398"/>
      <c r="T241" s="398"/>
      <c r="U241" s="381"/>
      <c r="V241" s="381" t="s">
        <v>2166</v>
      </c>
      <c r="W241" s="381" t="s">
        <v>2166</v>
      </c>
      <c r="X241" s="381">
        <v>1</v>
      </c>
      <c r="Y241" s="326" t="s">
        <v>2166</v>
      </c>
      <c r="Z241" s="328" t="s">
        <v>2166</v>
      </c>
      <c r="AA241" s="373"/>
      <c r="AB241" s="326"/>
      <c r="AC241" s="326" t="s">
        <v>2166</v>
      </c>
      <c r="AD241" s="368"/>
      <c r="AE241" s="400" t="s">
        <v>6320</v>
      </c>
      <c r="AF241" s="326"/>
      <c r="AG241" s="368"/>
      <c r="AH241" s="368"/>
      <c r="AI241" s="373"/>
      <c r="AJ241" s="326"/>
      <c r="AK241" s="328" t="s">
        <v>7278</v>
      </c>
      <c r="AL241" s="328"/>
      <c r="AM241" s="328"/>
      <c r="AN241" s="335"/>
    </row>
    <row r="242" spans="1:40" ht="30.75" customHeight="1" x14ac:dyDescent="0.35">
      <c r="A242" s="378">
        <v>238</v>
      </c>
      <c r="B242" s="333" t="s">
        <v>937</v>
      </c>
      <c r="C242" s="332" t="s">
        <v>6302</v>
      </c>
      <c r="D242" s="371" t="s">
        <v>4728</v>
      </c>
      <c r="E242" s="325">
        <v>4</v>
      </c>
      <c r="F242" s="371"/>
      <c r="G242" s="325"/>
      <c r="H242" s="371"/>
      <c r="I242" s="325">
        <v>7</v>
      </c>
      <c r="J242" s="325"/>
      <c r="K242" s="325">
        <v>7</v>
      </c>
      <c r="L242" s="372">
        <v>1</v>
      </c>
      <c r="M242" s="373" t="s">
        <v>6012</v>
      </c>
      <c r="N242" s="367">
        <v>140</v>
      </c>
      <c r="O242" s="367">
        <v>210</v>
      </c>
      <c r="P242" s="367">
        <v>350</v>
      </c>
      <c r="Q242" s="398"/>
      <c r="R242" s="398"/>
      <c r="S242" s="398"/>
      <c r="T242" s="398"/>
      <c r="U242" s="381"/>
      <c r="V242" s="381" t="s">
        <v>2166</v>
      </c>
      <c r="W242" s="381" t="s">
        <v>2166</v>
      </c>
      <c r="X242" s="381">
        <v>1</v>
      </c>
      <c r="Y242" s="326" t="s">
        <v>2166</v>
      </c>
      <c r="Z242" s="328" t="s">
        <v>2166</v>
      </c>
      <c r="AA242" s="373"/>
      <c r="AB242" s="326"/>
      <c r="AC242" s="326" t="s">
        <v>2166</v>
      </c>
      <c r="AD242" s="368"/>
      <c r="AE242" s="400" t="s">
        <v>6320</v>
      </c>
      <c r="AF242" s="326"/>
      <c r="AG242" s="368"/>
      <c r="AH242" s="368"/>
      <c r="AI242" s="373"/>
      <c r="AJ242" s="326"/>
      <c r="AK242" s="328" t="s">
        <v>7278</v>
      </c>
      <c r="AL242" s="328"/>
      <c r="AM242" s="328"/>
      <c r="AN242" s="335"/>
    </row>
    <row r="243" spans="1:40" ht="30.75" customHeight="1" x14ac:dyDescent="0.35">
      <c r="A243" s="378">
        <v>239</v>
      </c>
      <c r="B243" s="333" t="s">
        <v>937</v>
      </c>
      <c r="C243" s="332" t="s">
        <v>6304</v>
      </c>
      <c r="D243" s="371" t="s">
        <v>4730</v>
      </c>
      <c r="E243" s="325">
        <v>4</v>
      </c>
      <c r="F243" s="371"/>
      <c r="G243" s="325"/>
      <c r="H243" s="371"/>
      <c r="I243" s="325">
        <v>7</v>
      </c>
      <c r="J243" s="325"/>
      <c r="K243" s="325">
        <v>7</v>
      </c>
      <c r="L243" s="372">
        <v>1</v>
      </c>
      <c r="M243" s="373" t="s">
        <v>6012</v>
      </c>
      <c r="N243" s="398">
        <v>140</v>
      </c>
      <c r="O243" s="398">
        <v>210</v>
      </c>
      <c r="P243" s="398">
        <v>350</v>
      </c>
      <c r="Q243" s="398"/>
      <c r="R243" s="398"/>
      <c r="S243" s="398"/>
      <c r="T243" s="398"/>
      <c r="U243" s="381"/>
      <c r="V243" s="381" t="s">
        <v>2166</v>
      </c>
      <c r="W243" s="381" t="s">
        <v>2166</v>
      </c>
      <c r="X243" s="381">
        <v>1</v>
      </c>
      <c r="Y243" s="326" t="s">
        <v>2166</v>
      </c>
      <c r="Z243" s="328" t="s">
        <v>2166</v>
      </c>
      <c r="AA243" s="373"/>
      <c r="AB243" s="326"/>
      <c r="AC243" s="326" t="s">
        <v>2166</v>
      </c>
      <c r="AD243" s="368"/>
      <c r="AE243" s="400" t="s">
        <v>6320</v>
      </c>
      <c r="AF243" s="326"/>
      <c r="AG243" s="368"/>
      <c r="AH243" s="368"/>
      <c r="AI243" s="373"/>
      <c r="AJ243" s="326"/>
      <c r="AK243" s="328" t="s">
        <v>7279</v>
      </c>
      <c r="AL243" s="328"/>
      <c r="AM243" s="328"/>
      <c r="AN243" s="335"/>
    </row>
    <row r="244" spans="1:40" ht="30.75" customHeight="1" x14ac:dyDescent="0.35">
      <c r="A244" s="378">
        <v>240</v>
      </c>
      <c r="B244" s="333" t="s">
        <v>937</v>
      </c>
      <c r="C244" s="332" t="s">
        <v>2043</v>
      </c>
      <c r="D244" s="371" t="s">
        <v>4771</v>
      </c>
      <c r="E244" s="325">
        <v>3</v>
      </c>
      <c r="F244" s="371"/>
      <c r="G244" s="325"/>
      <c r="H244" s="371"/>
      <c r="I244" s="325">
        <v>3</v>
      </c>
      <c r="J244" s="325"/>
      <c r="K244" s="325">
        <v>3</v>
      </c>
      <c r="L244" s="372">
        <v>1</v>
      </c>
      <c r="M244" s="373" t="s">
        <v>6490</v>
      </c>
      <c r="N244" s="367">
        <v>140</v>
      </c>
      <c r="O244" s="367">
        <v>210</v>
      </c>
      <c r="P244" s="367">
        <v>350</v>
      </c>
      <c r="Q244" s="398"/>
      <c r="R244" s="398"/>
      <c r="S244" s="398"/>
      <c r="T244" s="398"/>
      <c r="U244" s="381"/>
      <c r="V244" s="381" t="s">
        <v>2166</v>
      </c>
      <c r="W244" s="381" t="s">
        <v>2166</v>
      </c>
      <c r="X244" s="381">
        <v>1</v>
      </c>
      <c r="Y244" s="326" t="s">
        <v>2166</v>
      </c>
      <c r="Z244" s="328" t="s">
        <v>2166</v>
      </c>
      <c r="AA244" s="373"/>
      <c r="AB244" s="326"/>
      <c r="AC244" s="326" t="s">
        <v>2166</v>
      </c>
      <c r="AD244" s="368"/>
      <c r="AE244" s="400" t="s">
        <v>6320</v>
      </c>
      <c r="AF244" s="326"/>
      <c r="AG244" s="368"/>
      <c r="AH244" s="368"/>
      <c r="AI244" s="373"/>
      <c r="AJ244" s="326"/>
      <c r="AK244" s="328" t="s">
        <v>7277</v>
      </c>
      <c r="AL244" s="328"/>
      <c r="AM244" s="328"/>
      <c r="AN244" s="335"/>
    </row>
    <row r="245" spans="1:40" ht="30.75" customHeight="1" x14ac:dyDescent="0.35">
      <c r="A245" s="378">
        <v>241</v>
      </c>
      <c r="B245" s="333" t="s">
        <v>937</v>
      </c>
      <c r="C245" s="332" t="s">
        <v>2927</v>
      </c>
      <c r="D245" s="371" t="s">
        <v>3521</v>
      </c>
      <c r="E245" s="325">
        <v>4</v>
      </c>
      <c r="F245" s="371"/>
      <c r="G245" s="325"/>
      <c r="H245" s="371"/>
      <c r="I245" s="325">
        <v>3</v>
      </c>
      <c r="J245" s="325"/>
      <c r="K245" s="325">
        <v>3</v>
      </c>
      <c r="L245" s="372">
        <v>1</v>
      </c>
      <c r="M245" s="373" t="s">
        <v>5430</v>
      </c>
      <c r="N245" s="398">
        <v>80</v>
      </c>
      <c r="O245" s="398">
        <v>120</v>
      </c>
      <c r="P245" s="398">
        <v>200</v>
      </c>
      <c r="Q245" s="398"/>
      <c r="R245" s="398"/>
      <c r="S245" s="398"/>
      <c r="T245" s="398"/>
      <c r="U245" s="381"/>
      <c r="V245" s="381" t="s">
        <v>2166</v>
      </c>
      <c r="W245" s="381" t="s">
        <v>2166</v>
      </c>
      <c r="X245" s="381">
        <v>2</v>
      </c>
      <c r="Y245" s="326" t="s">
        <v>2166</v>
      </c>
      <c r="Z245" s="328" t="s">
        <v>2166</v>
      </c>
      <c r="AA245" s="373"/>
      <c r="AB245" s="326"/>
      <c r="AC245" s="326" t="s">
        <v>2166</v>
      </c>
      <c r="AD245" s="368"/>
      <c r="AE245" s="400" t="s">
        <v>6321</v>
      </c>
      <c r="AF245" s="326"/>
      <c r="AG245" s="368"/>
      <c r="AH245" s="368"/>
      <c r="AI245" s="373"/>
      <c r="AJ245" s="326" t="s">
        <v>7276</v>
      </c>
      <c r="AK245" s="328"/>
      <c r="AL245" s="328"/>
      <c r="AM245" s="328"/>
      <c r="AN245" s="335"/>
    </row>
    <row r="246" spans="1:40" ht="30.75" customHeight="1" x14ac:dyDescent="0.35">
      <c r="A246" s="378">
        <v>242</v>
      </c>
      <c r="B246" s="333" t="s">
        <v>937</v>
      </c>
      <c r="C246" s="332" t="s">
        <v>1821</v>
      </c>
      <c r="D246" s="371" t="s">
        <v>4826</v>
      </c>
      <c r="E246" s="325">
        <v>4</v>
      </c>
      <c r="F246" s="371"/>
      <c r="G246" s="325"/>
      <c r="H246" s="371"/>
      <c r="I246" s="325">
        <v>3</v>
      </c>
      <c r="J246" s="325"/>
      <c r="K246" s="325">
        <v>3</v>
      </c>
      <c r="L246" s="372">
        <v>1</v>
      </c>
      <c r="M246" s="388" t="s">
        <v>5430</v>
      </c>
      <c r="N246" s="398">
        <v>80</v>
      </c>
      <c r="O246" s="398">
        <v>120</v>
      </c>
      <c r="P246" s="398">
        <v>200</v>
      </c>
      <c r="Q246" s="398"/>
      <c r="R246" s="398"/>
      <c r="S246" s="398"/>
      <c r="T246" s="398"/>
      <c r="U246" s="381"/>
      <c r="V246" s="381" t="s">
        <v>2166</v>
      </c>
      <c r="W246" s="381" t="s">
        <v>2166</v>
      </c>
      <c r="X246" s="381">
        <v>2</v>
      </c>
      <c r="Y246" s="326" t="s">
        <v>2166</v>
      </c>
      <c r="Z246" s="328" t="s">
        <v>2166</v>
      </c>
      <c r="AA246" s="373"/>
      <c r="AB246" s="326"/>
      <c r="AC246" s="326" t="s">
        <v>2166</v>
      </c>
      <c r="AD246" s="368"/>
      <c r="AE246" s="400" t="s">
        <v>6320</v>
      </c>
      <c r="AF246" s="326"/>
      <c r="AG246" s="368"/>
      <c r="AH246" s="368"/>
      <c r="AI246" s="373"/>
      <c r="AJ246" s="326" t="s">
        <v>7276</v>
      </c>
      <c r="AK246" s="328"/>
      <c r="AL246" s="328"/>
      <c r="AM246" s="328"/>
      <c r="AN246" s="335"/>
    </row>
    <row r="247" spans="1:40" ht="30.75" customHeight="1" x14ac:dyDescent="0.35">
      <c r="A247" s="378">
        <v>243</v>
      </c>
      <c r="B247" s="333" t="s">
        <v>937</v>
      </c>
      <c r="C247" s="332" t="s">
        <v>1822</v>
      </c>
      <c r="D247" s="371" t="s">
        <v>4830</v>
      </c>
      <c r="E247" s="325">
        <v>4</v>
      </c>
      <c r="F247" s="371"/>
      <c r="G247" s="325"/>
      <c r="H247" s="371"/>
      <c r="I247" s="325">
        <v>3</v>
      </c>
      <c r="J247" s="325"/>
      <c r="K247" s="325">
        <v>3</v>
      </c>
      <c r="L247" s="372">
        <v>1</v>
      </c>
      <c r="M247" s="373" t="s">
        <v>6491</v>
      </c>
      <c r="N247" s="398">
        <v>80</v>
      </c>
      <c r="O247" s="398">
        <v>120</v>
      </c>
      <c r="P247" s="398">
        <v>200</v>
      </c>
      <c r="Q247" s="398"/>
      <c r="R247" s="398"/>
      <c r="S247" s="398"/>
      <c r="T247" s="398"/>
      <c r="U247" s="381"/>
      <c r="V247" s="381" t="s">
        <v>2166</v>
      </c>
      <c r="W247" s="381" t="s">
        <v>2166</v>
      </c>
      <c r="X247" s="381">
        <v>2</v>
      </c>
      <c r="Y247" s="326" t="s">
        <v>2166</v>
      </c>
      <c r="Z247" s="328" t="s">
        <v>2166</v>
      </c>
      <c r="AA247" s="373"/>
      <c r="AB247" s="326"/>
      <c r="AC247" s="326" t="s">
        <v>2166</v>
      </c>
      <c r="AD247" s="368"/>
      <c r="AE247" s="400" t="s">
        <v>6321</v>
      </c>
      <c r="AF247" s="326"/>
      <c r="AG247" s="368"/>
      <c r="AH247" s="368"/>
      <c r="AI247" s="373"/>
      <c r="AJ247" s="326" t="s">
        <v>7276</v>
      </c>
      <c r="AK247" s="328"/>
      <c r="AL247" s="328"/>
      <c r="AM247" s="328"/>
      <c r="AN247" s="335"/>
    </row>
    <row r="248" spans="1:40" ht="30.75" customHeight="1" x14ac:dyDescent="0.35">
      <c r="A248" s="378">
        <v>244</v>
      </c>
      <c r="B248" s="333" t="s">
        <v>1401</v>
      </c>
      <c r="C248" s="332" t="s">
        <v>3713</v>
      </c>
      <c r="D248" s="371" t="s">
        <v>1982</v>
      </c>
      <c r="E248" s="325">
        <v>4</v>
      </c>
      <c r="F248" s="371"/>
      <c r="G248" s="325"/>
      <c r="H248" s="371"/>
      <c r="I248" s="325">
        <v>4</v>
      </c>
      <c r="J248" s="325"/>
      <c r="K248" s="325">
        <v>4</v>
      </c>
      <c r="L248" s="372">
        <v>1</v>
      </c>
      <c r="M248" s="388" t="s">
        <v>5424</v>
      </c>
      <c r="N248" s="398">
        <v>120</v>
      </c>
      <c r="O248" s="398">
        <v>180</v>
      </c>
      <c r="P248" s="398">
        <v>300</v>
      </c>
      <c r="Q248" s="398"/>
      <c r="R248" s="398"/>
      <c r="S248" s="398"/>
      <c r="T248" s="398"/>
      <c r="U248" s="381"/>
      <c r="V248" s="381" t="s">
        <v>2166</v>
      </c>
      <c r="W248" s="381" t="s">
        <v>2166</v>
      </c>
      <c r="X248" s="381">
        <v>1</v>
      </c>
      <c r="Y248" s="326"/>
      <c r="Z248" s="328"/>
      <c r="AA248" s="373" t="s">
        <v>6524</v>
      </c>
      <c r="AB248" s="326"/>
      <c r="AC248" s="326" t="s">
        <v>2165</v>
      </c>
      <c r="AD248" s="368"/>
      <c r="AE248" s="400" t="s">
        <v>6335</v>
      </c>
      <c r="AF248" s="326"/>
      <c r="AG248" s="368"/>
      <c r="AH248" s="368"/>
      <c r="AI248" s="373"/>
      <c r="AJ248" s="326" t="s">
        <v>7276</v>
      </c>
      <c r="AK248" s="328"/>
      <c r="AL248" s="328"/>
      <c r="AM248" s="328"/>
      <c r="AN248" s="335"/>
    </row>
    <row r="249" spans="1:40" ht="30.75" customHeight="1" x14ac:dyDescent="0.35">
      <c r="A249" s="378">
        <v>245</v>
      </c>
      <c r="B249" s="333" t="s">
        <v>1401</v>
      </c>
      <c r="C249" s="332" t="s">
        <v>1012</v>
      </c>
      <c r="D249" s="371" t="s">
        <v>1013</v>
      </c>
      <c r="E249" s="325">
        <v>4</v>
      </c>
      <c r="F249" s="371"/>
      <c r="G249" s="325"/>
      <c r="H249" s="371"/>
      <c r="I249" s="325">
        <v>5</v>
      </c>
      <c r="J249" s="325"/>
      <c r="K249" s="325">
        <v>5</v>
      </c>
      <c r="L249" s="372">
        <v>1</v>
      </c>
      <c r="M249" s="373" t="s">
        <v>6494</v>
      </c>
      <c r="N249" s="398">
        <v>80</v>
      </c>
      <c r="O249" s="398">
        <v>120</v>
      </c>
      <c r="P249" s="398">
        <v>200</v>
      </c>
      <c r="Q249" s="398"/>
      <c r="R249" s="398"/>
      <c r="S249" s="398"/>
      <c r="T249" s="398"/>
      <c r="U249" s="381"/>
      <c r="V249" s="381" t="s">
        <v>2166</v>
      </c>
      <c r="W249" s="381" t="s">
        <v>2166</v>
      </c>
      <c r="X249" s="381">
        <v>2</v>
      </c>
      <c r="Y249" s="326" t="s">
        <v>2166</v>
      </c>
      <c r="Z249" s="328" t="s">
        <v>2166</v>
      </c>
      <c r="AA249" s="373"/>
      <c r="AB249" s="326"/>
      <c r="AC249" s="326" t="s">
        <v>2166</v>
      </c>
      <c r="AD249" s="368"/>
      <c r="AE249" s="400" t="s">
        <v>6320</v>
      </c>
      <c r="AF249" s="326"/>
      <c r="AG249" s="368"/>
      <c r="AH249" s="368"/>
      <c r="AI249" s="373"/>
      <c r="AJ249" s="326" t="s">
        <v>7276</v>
      </c>
      <c r="AK249" s="328"/>
      <c r="AL249" s="328"/>
      <c r="AM249" s="328"/>
      <c r="AN249" s="335"/>
    </row>
    <row r="250" spans="1:40" ht="30.75" customHeight="1" x14ac:dyDescent="0.35">
      <c r="A250" s="378">
        <v>246</v>
      </c>
      <c r="B250" s="333" t="s">
        <v>1401</v>
      </c>
      <c r="C250" s="332" t="s">
        <v>1014</v>
      </c>
      <c r="D250" s="371" t="s">
        <v>1015</v>
      </c>
      <c r="E250" s="325">
        <v>4</v>
      </c>
      <c r="F250" s="371"/>
      <c r="G250" s="325"/>
      <c r="H250" s="371"/>
      <c r="I250" s="325">
        <v>5</v>
      </c>
      <c r="J250" s="325"/>
      <c r="K250" s="325">
        <v>5</v>
      </c>
      <c r="L250" s="372">
        <v>1</v>
      </c>
      <c r="M250" s="373" t="s">
        <v>6494</v>
      </c>
      <c r="N250" s="398">
        <v>80</v>
      </c>
      <c r="O250" s="398">
        <v>120</v>
      </c>
      <c r="P250" s="398">
        <v>200</v>
      </c>
      <c r="Q250" s="398"/>
      <c r="R250" s="398"/>
      <c r="S250" s="398"/>
      <c r="T250" s="398"/>
      <c r="U250" s="381"/>
      <c r="V250" s="381" t="s">
        <v>2166</v>
      </c>
      <c r="W250" s="381" t="s">
        <v>2166</v>
      </c>
      <c r="X250" s="381">
        <v>2</v>
      </c>
      <c r="Y250" s="326" t="s">
        <v>2166</v>
      </c>
      <c r="Z250" s="328" t="s">
        <v>2166</v>
      </c>
      <c r="AA250" s="373"/>
      <c r="AB250" s="326"/>
      <c r="AC250" s="326" t="s">
        <v>2166</v>
      </c>
      <c r="AD250" s="368"/>
      <c r="AE250" s="400" t="s">
        <v>6320</v>
      </c>
      <c r="AF250" s="326"/>
      <c r="AG250" s="368"/>
      <c r="AH250" s="368"/>
      <c r="AI250" s="373"/>
      <c r="AJ250" s="326" t="s">
        <v>7276</v>
      </c>
      <c r="AK250" s="328"/>
      <c r="AL250" s="328"/>
      <c r="AM250" s="328"/>
      <c r="AN250" s="335"/>
    </row>
    <row r="251" spans="1:40" ht="30.75" customHeight="1" x14ac:dyDescent="0.35">
      <c r="A251" s="378">
        <v>247</v>
      </c>
      <c r="B251" s="333" t="s">
        <v>1401</v>
      </c>
      <c r="C251" s="332" t="s">
        <v>983</v>
      </c>
      <c r="D251" s="371" t="s">
        <v>984</v>
      </c>
      <c r="E251" s="325">
        <v>4</v>
      </c>
      <c r="F251" s="371"/>
      <c r="G251" s="325"/>
      <c r="H251" s="371"/>
      <c r="I251" s="325">
        <v>3</v>
      </c>
      <c r="J251" s="325"/>
      <c r="K251" s="325">
        <v>3</v>
      </c>
      <c r="L251" s="372">
        <v>1</v>
      </c>
      <c r="M251" s="388" t="s">
        <v>5424</v>
      </c>
      <c r="N251" s="381">
        <v>70</v>
      </c>
      <c r="O251" s="381">
        <v>130</v>
      </c>
      <c r="P251" s="381">
        <v>200</v>
      </c>
      <c r="Q251" s="381"/>
      <c r="R251" s="381"/>
      <c r="S251" s="381"/>
      <c r="T251" s="381"/>
      <c r="U251" s="381"/>
      <c r="V251" s="381" t="s">
        <v>2166</v>
      </c>
      <c r="W251" s="381" t="s">
        <v>2166</v>
      </c>
      <c r="X251" s="381">
        <v>2</v>
      </c>
      <c r="Y251" s="326"/>
      <c r="Z251" s="328"/>
      <c r="AA251" s="373" t="s">
        <v>6111</v>
      </c>
      <c r="AB251" s="326"/>
      <c r="AC251" s="326" t="s">
        <v>2166</v>
      </c>
      <c r="AD251" s="368"/>
      <c r="AE251" s="400" t="s">
        <v>6320</v>
      </c>
      <c r="AF251" s="326"/>
      <c r="AG251" s="368"/>
      <c r="AH251" s="368"/>
      <c r="AI251" s="373"/>
      <c r="AJ251" s="326" t="s">
        <v>7276</v>
      </c>
      <c r="AK251" s="328"/>
      <c r="AL251" s="328"/>
      <c r="AM251" s="328"/>
      <c r="AN251" s="335"/>
    </row>
    <row r="252" spans="1:40" ht="30.75" customHeight="1" x14ac:dyDescent="0.35">
      <c r="A252" s="378">
        <v>248</v>
      </c>
      <c r="B252" s="333" t="s">
        <v>1401</v>
      </c>
      <c r="C252" s="332" t="s">
        <v>985</v>
      </c>
      <c r="D252" s="371" t="s">
        <v>986</v>
      </c>
      <c r="E252" s="325">
        <v>4</v>
      </c>
      <c r="F252" s="371"/>
      <c r="G252" s="325"/>
      <c r="H252" s="371"/>
      <c r="I252" s="325">
        <v>4</v>
      </c>
      <c r="J252" s="325"/>
      <c r="K252" s="325">
        <v>4</v>
      </c>
      <c r="L252" s="372">
        <v>1</v>
      </c>
      <c r="M252" s="373" t="s">
        <v>6494</v>
      </c>
      <c r="N252" s="398">
        <v>80</v>
      </c>
      <c r="O252" s="398">
        <v>120</v>
      </c>
      <c r="P252" s="398">
        <v>200</v>
      </c>
      <c r="Q252" s="398"/>
      <c r="R252" s="398"/>
      <c r="S252" s="398"/>
      <c r="T252" s="398"/>
      <c r="U252" s="381"/>
      <c r="V252" s="381" t="s">
        <v>2166</v>
      </c>
      <c r="W252" s="381" t="s">
        <v>2166</v>
      </c>
      <c r="X252" s="381">
        <v>2</v>
      </c>
      <c r="Y252" s="326" t="s">
        <v>2166</v>
      </c>
      <c r="Z252" s="328" t="s">
        <v>2166</v>
      </c>
      <c r="AA252" s="373"/>
      <c r="AB252" s="326"/>
      <c r="AC252" s="326" t="s">
        <v>2166</v>
      </c>
      <c r="AD252" s="368"/>
      <c r="AE252" s="400" t="s">
        <v>6320</v>
      </c>
      <c r="AF252" s="326"/>
      <c r="AG252" s="368"/>
      <c r="AH252" s="368"/>
      <c r="AI252" s="373"/>
      <c r="AJ252" s="326" t="s">
        <v>7276</v>
      </c>
      <c r="AK252" s="328"/>
      <c r="AL252" s="328"/>
      <c r="AM252" s="328"/>
      <c r="AN252" s="335"/>
    </row>
    <row r="253" spans="1:40" ht="30.75" customHeight="1" x14ac:dyDescent="0.35">
      <c r="A253" s="378">
        <v>249</v>
      </c>
      <c r="B253" s="333" t="s">
        <v>1401</v>
      </c>
      <c r="C253" s="332" t="s">
        <v>4851</v>
      </c>
      <c r="D253" s="371" t="s">
        <v>1010</v>
      </c>
      <c r="E253" s="325">
        <v>4</v>
      </c>
      <c r="F253" s="371"/>
      <c r="G253" s="325"/>
      <c r="H253" s="371"/>
      <c r="I253" s="325">
        <v>5</v>
      </c>
      <c r="J253" s="325"/>
      <c r="K253" s="325">
        <v>5</v>
      </c>
      <c r="L253" s="372">
        <v>1</v>
      </c>
      <c r="M253" s="373" t="s">
        <v>6494</v>
      </c>
      <c r="N253" s="398">
        <v>80</v>
      </c>
      <c r="O253" s="398">
        <v>120</v>
      </c>
      <c r="P253" s="398">
        <v>200</v>
      </c>
      <c r="Q253" s="398"/>
      <c r="R253" s="398"/>
      <c r="S253" s="398"/>
      <c r="T253" s="398"/>
      <c r="U253" s="381"/>
      <c r="V253" s="381" t="s">
        <v>2166</v>
      </c>
      <c r="W253" s="381" t="s">
        <v>2166</v>
      </c>
      <c r="X253" s="381">
        <v>2</v>
      </c>
      <c r="Y253" s="326" t="s">
        <v>2166</v>
      </c>
      <c r="Z253" s="328" t="s">
        <v>2166</v>
      </c>
      <c r="AA253" s="373"/>
      <c r="AB253" s="326"/>
      <c r="AC253" s="326" t="s">
        <v>2166</v>
      </c>
      <c r="AD253" s="368"/>
      <c r="AE253" s="400" t="s">
        <v>6320</v>
      </c>
      <c r="AF253" s="326"/>
      <c r="AG253" s="368"/>
      <c r="AH253" s="368"/>
      <c r="AI253" s="373"/>
      <c r="AJ253" s="326" t="s">
        <v>7276</v>
      </c>
      <c r="AK253" s="328"/>
      <c r="AL253" s="328"/>
      <c r="AM253" s="328"/>
      <c r="AN253" s="335"/>
    </row>
    <row r="254" spans="1:40" ht="30.75" customHeight="1" x14ac:dyDescent="0.35">
      <c r="A254" s="378">
        <v>250</v>
      </c>
      <c r="B254" s="333" t="s">
        <v>1401</v>
      </c>
      <c r="C254" s="332" t="s">
        <v>1818</v>
      </c>
      <c r="D254" s="371" t="s">
        <v>2149</v>
      </c>
      <c r="E254" s="325">
        <v>4</v>
      </c>
      <c r="F254" s="371"/>
      <c r="G254" s="325"/>
      <c r="H254" s="371"/>
      <c r="I254" s="325">
        <v>3</v>
      </c>
      <c r="J254" s="325"/>
      <c r="K254" s="325">
        <v>3</v>
      </c>
      <c r="L254" s="372">
        <v>1</v>
      </c>
      <c r="M254" s="373" t="s">
        <v>5354</v>
      </c>
      <c r="N254" s="398">
        <v>120</v>
      </c>
      <c r="O254" s="398">
        <v>180</v>
      </c>
      <c r="P254" s="398">
        <v>300</v>
      </c>
      <c r="Q254" s="398"/>
      <c r="R254" s="398"/>
      <c r="S254" s="398"/>
      <c r="T254" s="398"/>
      <c r="U254" s="381"/>
      <c r="V254" s="381" t="s">
        <v>2166</v>
      </c>
      <c r="W254" s="381" t="s">
        <v>2166</v>
      </c>
      <c r="X254" s="381">
        <v>1</v>
      </c>
      <c r="Y254" s="373" t="s">
        <v>6937</v>
      </c>
      <c r="Z254" s="328" t="s">
        <v>6937</v>
      </c>
      <c r="AA254" s="373"/>
      <c r="AB254" s="326"/>
      <c r="AC254" s="326" t="s">
        <v>2165</v>
      </c>
      <c r="AD254" s="368"/>
      <c r="AE254" s="400" t="s">
        <v>6320</v>
      </c>
      <c r="AF254" s="326"/>
      <c r="AG254" s="368"/>
      <c r="AH254" s="368"/>
      <c r="AI254" s="373"/>
      <c r="AJ254" s="326" t="s">
        <v>7276</v>
      </c>
      <c r="AK254" s="328"/>
      <c r="AL254" s="328"/>
      <c r="AM254" s="328"/>
      <c r="AN254" s="335"/>
    </row>
    <row r="255" spans="1:40" ht="30.75" customHeight="1" x14ac:dyDescent="0.35">
      <c r="A255" s="378">
        <v>251</v>
      </c>
      <c r="B255" s="333" t="s">
        <v>1401</v>
      </c>
      <c r="C255" s="332" t="s">
        <v>2637</v>
      </c>
      <c r="D255" s="371" t="s">
        <v>990</v>
      </c>
      <c r="E255" s="325">
        <v>4</v>
      </c>
      <c r="F255" s="371"/>
      <c r="G255" s="325"/>
      <c r="H255" s="371"/>
      <c r="I255" s="325">
        <v>3</v>
      </c>
      <c r="J255" s="325"/>
      <c r="K255" s="325">
        <v>3</v>
      </c>
      <c r="L255" s="372">
        <v>1</v>
      </c>
      <c r="M255" s="373" t="s">
        <v>6495</v>
      </c>
      <c r="N255" s="398">
        <v>120</v>
      </c>
      <c r="O255" s="398">
        <v>180</v>
      </c>
      <c r="P255" s="398">
        <v>300</v>
      </c>
      <c r="Q255" s="398"/>
      <c r="R255" s="398"/>
      <c r="S255" s="398"/>
      <c r="T255" s="398"/>
      <c r="U255" s="381"/>
      <c r="V255" s="381" t="s">
        <v>2166</v>
      </c>
      <c r="W255" s="381" t="s">
        <v>2166</v>
      </c>
      <c r="X255" s="381">
        <v>2</v>
      </c>
      <c r="Y255" s="326" t="s">
        <v>2166</v>
      </c>
      <c r="Z255" s="328" t="s">
        <v>2166</v>
      </c>
      <c r="AA255" s="373"/>
      <c r="AB255" s="326"/>
      <c r="AC255" s="326" t="s">
        <v>2166</v>
      </c>
      <c r="AD255" s="368"/>
      <c r="AE255" s="400" t="s">
        <v>6320</v>
      </c>
      <c r="AF255" s="326"/>
      <c r="AG255" s="368"/>
      <c r="AH255" s="368"/>
      <c r="AI255" s="373"/>
      <c r="AJ255" s="326" t="s">
        <v>7276</v>
      </c>
      <c r="AK255" s="328"/>
      <c r="AL255" s="328"/>
      <c r="AM255" s="328"/>
      <c r="AN255" s="335"/>
    </row>
    <row r="256" spans="1:40" ht="30.75" customHeight="1" x14ac:dyDescent="0.35">
      <c r="A256" s="378">
        <v>252</v>
      </c>
      <c r="B256" s="333" t="s">
        <v>1401</v>
      </c>
      <c r="C256" s="332" t="s">
        <v>4418</v>
      </c>
      <c r="D256" s="371" t="s">
        <v>988</v>
      </c>
      <c r="E256" s="325">
        <v>4</v>
      </c>
      <c r="F256" s="371"/>
      <c r="G256" s="325"/>
      <c r="H256" s="371"/>
      <c r="I256" s="325">
        <v>3</v>
      </c>
      <c r="J256" s="325"/>
      <c r="K256" s="325">
        <v>3</v>
      </c>
      <c r="L256" s="372">
        <v>1</v>
      </c>
      <c r="M256" s="373" t="s">
        <v>6494</v>
      </c>
      <c r="N256" s="398">
        <v>80</v>
      </c>
      <c r="O256" s="398">
        <v>120</v>
      </c>
      <c r="P256" s="398">
        <v>200</v>
      </c>
      <c r="Q256" s="398"/>
      <c r="R256" s="398"/>
      <c r="S256" s="398"/>
      <c r="T256" s="398"/>
      <c r="U256" s="381"/>
      <c r="V256" s="381" t="s">
        <v>2166</v>
      </c>
      <c r="W256" s="381" t="s">
        <v>2166</v>
      </c>
      <c r="X256" s="381">
        <v>2</v>
      </c>
      <c r="Y256" s="326" t="s">
        <v>2166</v>
      </c>
      <c r="Z256" s="328" t="s">
        <v>2166</v>
      </c>
      <c r="AA256" s="373"/>
      <c r="AB256" s="326"/>
      <c r="AC256" s="326" t="s">
        <v>2166</v>
      </c>
      <c r="AD256" s="368"/>
      <c r="AE256" s="400" t="s">
        <v>6320</v>
      </c>
      <c r="AF256" s="326"/>
      <c r="AG256" s="368"/>
      <c r="AH256" s="368"/>
      <c r="AI256" s="373"/>
      <c r="AJ256" s="326" t="s">
        <v>7276</v>
      </c>
      <c r="AK256" s="328"/>
      <c r="AL256" s="328"/>
      <c r="AM256" s="328"/>
      <c r="AN256" s="335"/>
    </row>
    <row r="257" spans="1:40" ht="30.75" customHeight="1" x14ac:dyDescent="0.35">
      <c r="A257" s="378">
        <v>253</v>
      </c>
      <c r="B257" s="333" t="s">
        <v>1401</v>
      </c>
      <c r="C257" s="332" t="s">
        <v>991</v>
      </c>
      <c r="D257" s="371" t="s">
        <v>992</v>
      </c>
      <c r="E257" s="325">
        <v>3</v>
      </c>
      <c r="F257" s="371"/>
      <c r="G257" s="325"/>
      <c r="H257" s="371"/>
      <c r="I257" s="325">
        <v>2</v>
      </c>
      <c r="J257" s="325"/>
      <c r="K257" s="325">
        <v>2</v>
      </c>
      <c r="L257" s="372">
        <v>1</v>
      </c>
      <c r="M257" s="388" t="s">
        <v>5523</v>
      </c>
      <c r="N257" s="398">
        <v>110</v>
      </c>
      <c r="O257" s="398">
        <v>190</v>
      </c>
      <c r="P257" s="398">
        <v>300</v>
      </c>
      <c r="Q257" s="398"/>
      <c r="R257" s="398"/>
      <c r="S257" s="398"/>
      <c r="T257" s="398"/>
      <c r="U257" s="381"/>
      <c r="V257" s="381" t="s">
        <v>2166</v>
      </c>
      <c r="W257" s="381" t="s">
        <v>2166</v>
      </c>
      <c r="X257" s="381">
        <v>1</v>
      </c>
      <c r="Y257" s="326"/>
      <c r="Z257" s="328"/>
      <c r="AA257" s="373" t="s">
        <v>6524</v>
      </c>
      <c r="AB257" s="326"/>
      <c r="AC257" s="326" t="s">
        <v>2165</v>
      </c>
      <c r="AD257" s="368"/>
      <c r="AE257" s="400" t="s">
        <v>6320</v>
      </c>
      <c r="AF257" s="326"/>
      <c r="AG257" s="368"/>
      <c r="AH257" s="368"/>
      <c r="AI257" s="373"/>
      <c r="AJ257" s="326" t="s">
        <v>7276</v>
      </c>
      <c r="AK257" s="328"/>
      <c r="AL257" s="328"/>
      <c r="AM257" s="328"/>
      <c r="AN257" s="335"/>
    </row>
    <row r="258" spans="1:40" ht="30.75" customHeight="1" x14ac:dyDescent="0.35">
      <c r="A258" s="378">
        <v>254</v>
      </c>
      <c r="B258" s="333" t="s">
        <v>1401</v>
      </c>
      <c r="C258" s="332" t="s">
        <v>2638</v>
      </c>
      <c r="D258" s="371" t="s">
        <v>994</v>
      </c>
      <c r="E258" s="325">
        <v>4</v>
      </c>
      <c r="F258" s="371"/>
      <c r="G258" s="325"/>
      <c r="H258" s="371"/>
      <c r="I258" s="325">
        <v>3</v>
      </c>
      <c r="J258" s="325"/>
      <c r="K258" s="325">
        <v>3</v>
      </c>
      <c r="L258" s="372">
        <v>1</v>
      </c>
      <c r="M258" s="373" t="s">
        <v>6496</v>
      </c>
      <c r="N258" s="398">
        <v>150</v>
      </c>
      <c r="O258" s="398">
        <v>150</v>
      </c>
      <c r="P258" s="398">
        <v>300</v>
      </c>
      <c r="Q258" s="398"/>
      <c r="R258" s="398"/>
      <c r="S258" s="398"/>
      <c r="T258" s="398"/>
      <c r="U258" s="381"/>
      <c r="V258" s="381" t="s">
        <v>2166</v>
      </c>
      <c r="W258" s="381" t="s">
        <v>2166</v>
      </c>
      <c r="X258" s="381">
        <v>1</v>
      </c>
      <c r="Y258" s="326" t="s">
        <v>2166</v>
      </c>
      <c r="Z258" s="328" t="s">
        <v>2166</v>
      </c>
      <c r="AA258" s="373"/>
      <c r="AB258" s="326"/>
      <c r="AC258" s="326" t="s">
        <v>2166</v>
      </c>
      <c r="AD258" s="368"/>
      <c r="AE258" s="400" t="s">
        <v>6320</v>
      </c>
      <c r="AF258" s="326"/>
      <c r="AG258" s="368"/>
      <c r="AH258" s="368"/>
      <c r="AI258" s="373"/>
      <c r="AJ258" s="326" t="s">
        <v>7276</v>
      </c>
      <c r="AK258" s="328"/>
      <c r="AL258" s="328"/>
      <c r="AM258" s="328"/>
      <c r="AN258" s="335"/>
    </row>
    <row r="259" spans="1:40" ht="30.75" customHeight="1" x14ac:dyDescent="0.35">
      <c r="A259" s="378">
        <v>255</v>
      </c>
      <c r="B259" s="333" t="s">
        <v>1401</v>
      </c>
      <c r="C259" s="332" t="s">
        <v>1016</v>
      </c>
      <c r="D259" s="371" t="s">
        <v>1017</v>
      </c>
      <c r="E259" s="325">
        <v>4</v>
      </c>
      <c r="F259" s="371"/>
      <c r="G259" s="325"/>
      <c r="H259" s="371"/>
      <c r="I259" s="325">
        <v>4</v>
      </c>
      <c r="J259" s="325"/>
      <c r="K259" s="325">
        <v>4</v>
      </c>
      <c r="L259" s="372">
        <v>1</v>
      </c>
      <c r="M259" s="373" t="s">
        <v>5270</v>
      </c>
      <c r="N259" s="398">
        <v>80</v>
      </c>
      <c r="O259" s="398">
        <v>120</v>
      </c>
      <c r="P259" s="398">
        <v>200</v>
      </c>
      <c r="Q259" s="398"/>
      <c r="R259" s="398"/>
      <c r="S259" s="398"/>
      <c r="T259" s="398"/>
      <c r="U259" s="381"/>
      <c r="V259" s="381" t="s">
        <v>2166</v>
      </c>
      <c r="W259" s="381" t="s">
        <v>2166</v>
      </c>
      <c r="X259" s="381">
        <v>2</v>
      </c>
      <c r="Y259" s="326" t="s">
        <v>2166</v>
      </c>
      <c r="Z259" s="328" t="s">
        <v>2166</v>
      </c>
      <c r="AA259" s="373"/>
      <c r="AB259" s="326"/>
      <c r="AC259" s="326" t="s">
        <v>2166</v>
      </c>
      <c r="AD259" s="368"/>
      <c r="AE259" s="400" t="s">
        <v>6321</v>
      </c>
      <c r="AF259" s="326"/>
      <c r="AG259" s="368"/>
      <c r="AH259" s="368"/>
      <c r="AI259" s="373"/>
      <c r="AJ259" s="326" t="s">
        <v>7276</v>
      </c>
      <c r="AK259" s="328"/>
      <c r="AL259" s="328"/>
      <c r="AM259" s="328"/>
      <c r="AN259" s="335"/>
    </row>
    <row r="260" spans="1:40" ht="30.75" customHeight="1" x14ac:dyDescent="0.35">
      <c r="A260" s="378">
        <v>256</v>
      </c>
      <c r="B260" s="333" t="s">
        <v>1401</v>
      </c>
      <c r="C260" s="332" t="s">
        <v>1022</v>
      </c>
      <c r="D260" s="371" t="s">
        <v>1419</v>
      </c>
      <c r="E260" s="325">
        <v>4</v>
      </c>
      <c r="F260" s="371"/>
      <c r="G260" s="325"/>
      <c r="H260" s="371"/>
      <c r="I260" s="325">
        <v>4</v>
      </c>
      <c r="J260" s="325"/>
      <c r="K260" s="325">
        <v>4</v>
      </c>
      <c r="L260" s="372">
        <v>1</v>
      </c>
      <c r="M260" s="373" t="s">
        <v>6497</v>
      </c>
      <c r="N260" s="398">
        <v>80</v>
      </c>
      <c r="O260" s="398">
        <v>170</v>
      </c>
      <c r="P260" s="398">
        <v>250</v>
      </c>
      <c r="Q260" s="398"/>
      <c r="R260" s="398"/>
      <c r="S260" s="398"/>
      <c r="T260" s="398"/>
      <c r="U260" s="381"/>
      <c r="V260" s="381" t="s">
        <v>2166</v>
      </c>
      <c r="W260" s="381" t="s">
        <v>2166</v>
      </c>
      <c r="X260" s="381">
        <v>2</v>
      </c>
      <c r="Y260" s="326" t="s">
        <v>2166</v>
      </c>
      <c r="Z260" s="328" t="s">
        <v>2166</v>
      </c>
      <c r="AA260" s="373"/>
      <c r="AB260" s="326"/>
      <c r="AC260" s="326" t="s">
        <v>2166</v>
      </c>
      <c r="AD260" s="368"/>
      <c r="AE260" s="400" t="s">
        <v>6321</v>
      </c>
      <c r="AF260" s="326"/>
      <c r="AG260" s="368"/>
      <c r="AH260" s="368"/>
      <c r="AI260" s="373"/>
      <c r="AJ260" s="326" t="s">
        <v>7276</v>
      </c>
      <c r="AK260" s="328"/>
      <c r="AL260" s="328"/>
      <c r="AM260" s="328"/>
      <c r="AN260" s="335"/>
    </row>
    <row r="261" spans="1:40" ht="30.75" customHeight="1" x14ac:dyDescent="0.35">
      <c r="A261" s="378">
        <v>257</v>
      </c>
      <c r="B261" s="333" t="s">
        <v>1401</v>
      </c>
      <c r="C261" s="332" t="s">
        <v>4419</v>
      </c>
      <c r="D261" s="371" t="s">
        <v>1008</v>
      </c>
      <c r="E261" s="325">
        <v>4</v>
      </c>
      <c r="F261" s="371"/>
      <c r="G261" s="325"/>
      <c r="H261" s="371"/>
      <c r="I261" s="325">
        <v>5</v>
      </c>
      <c r="J261" s="325"/>
      <c r="K261" s="325">
        <v>5</v>
      </c>
      <c r="L261" s="372">
        <v>1</v>
      </c>
      <c r="M261" s="373" t="s">
        <v>5426</v>
      </c>
      <c r="N261" s="398">
        <v>120</v>
      </c>
      <c r="O261" s="398">
        <v>180</v>
      </c>
      <c r="P261" s="398">
        <v>300</v>
      </c>
      <c r="Q261" s="398"/>
      <c r="R261" s="398"/>
      <c r="S261" s="398"/>
      <c r="T261" s="398"/>
      <c r="U261" s="381"/>
      <c r="V261" s="381" t="s">
        <v>2166</v>
      </c>
      <c r="W261" s="381" t="s">
        <v>2166</v>
      </c>
      <c r="X261" s="381">
        <v>1</v>
      </c>
      <c r="Y261" s="326" t="s">
        <v>2166</v>
      </c>
      <c r="Z261" s="328" t="s">
        <v>2166</v>
      </c>
      <c r="AA261" s="373"/>
      <c r="AB261" s="326"/>
      <c r="AC261" s="326" t="s">
        <v>2166</v>
      </c>
      <c r="AD261" s="368"/>
      <c r="AE261" s="400" t="s">
        <v>6321</v>
      </c>
      <c r="AF261" s="326"/>
      <c r="AG261" s="368"/>
      <c r="AH261" s="368"/>
      <c r="AI261" s="373"/>
      <c r="AJ261" s="326" t="s">
        <v>7276</v>
      </c>
      <c r="AK261" s="328"/>
      <c r="AL261" s="328"/>
      <c r="AM261" s="328"/>
      <c r="AN261" s="335"/>
    </row>
    <row r="262" spans="1:40" ht="30.75" customHeight="1" x14ac:dyDescent="0.35">
      <c r="A262" s="378">
        <v>258</v>
      </c>
      <c r="B262" s="333" t="s">
        <v>5714</v>
      </c>
      <c r="C262" s="332" t="s">
        <v>5787</v>
      </c>
      <c r="D262" s="371" t="s">
        <v>3528</v>
      </c>
      <c r="E262" s="325">
        <v>4</v>
      </c>
      <c r="F262" s="371"/>
      <c r="G262" s="325"/>
      <c r="H262" s="371"/>
      <c r="I262" s="325">
        <v>8</v>
      </c>
      <c r="J262" s="325"/>
      <c r="K262" s="325">
        <v>8</v>
      </c>
      <c r="L262" s="372">
        <v>1</v>
      </c>
      <c r="M262" s="373" t="s">
        <v>6498</v>
      </c>
      <c r="N262" s="367">
        <v>100</v>
      </c>
      <c r="O262" s="367">
        <v>200</v>
      </c>
      <c r="P262" s="367">
        <v>300</v>
      </c>
      <c r="Q262" s="398"/>
      <c r="R262" s="398"/>
      <c r="S262" s="398"/>
      <c r="T262" s="398"/>
      <c r="U262" s="381"/>
      <c r="V262" s="381" t="s">
        <v>2166</v>
      </c>
      <c r="W262" s="381" t="s">
        <v>2166</v>
      </c>
      <c r="X262" s="381">
        <v>1</v>
      </c>
      <c r="Y262" s="326" t="s">
        <v>2166</v>
      </c>
      <c r="Z262" s="328" t="s">
        <v>2166</v>
      </c>
      <c r="AA262" s="373"/>
      <c r="AB262" s="326"/>
      <c r="AC262" s="326" t="s">
        <v>2166</v>
      </c>
      <c r="AD262" s="368"/>
      <c r="AE262" s="400" t="s">
        <v>6321</v>
      </c>
      <c r="AF262" s="326"/>
      <c r="AG262" s="368"/>
      <c r="AH262" s="368"/>
      <c r="AI262" s="373"/>
      <c r="AJ262" s="326"/>
      <c r="AK262" s="328" t="s">
        <v>7278</v>
      </c>
      <c r="AL262" s="328"/>
      <c r="AM262" s="328"/>
      <c r="AN262" s="335"/>
    </row>
    <row r="263" spans="1:40" ht="30.75" customHeight="1" x14ac:dyDescent="0.35">
      <c r="A263" s="378">
        <v>259</v>
      </c>
      <c r="B263" s="333" t="s">
        <v>5714</v>
      </c>
      <c r="C263" s="332" t="s">
        <v>4853</v>
      </c>
      <c r="D263" s="371" t="s">
        <v>3530</v>
      </c>
      <c r="E263" s="325">
        <v>4</v>
      </c>
      <c r="F263" s="371"/>
      <c r="G263" s="325"/>
      <c r="H263" s="371"/>
      <c r="I263" s="325">
        <v>8</v>
      </c>
      <c r="J263" s="325"/>
      <c r="K263" s="325">
        <v>8</v>
      </c>
      <c r="L263" s="372">
        <v>1</v>
      </c>
      <c r="M263" s="373" t="s">
        <v>5494</v>
      </c>
      <c r="N263" s="398">
        <v>100</v>
      </c>
      <c r="O263" s="398">
        <v>200</v>
      </c>
      <c r="P263" s="398">
        <v>300</v>
      </c>
      <c r="Q263" s="398"/>
      <c r="R263" s="398"/>
      <c r="S263" s="398"/>
      <c r="T263" s="398"/>
      <c r="U263" s="381"/>
      <c r="V263" s="381" t="s">
        <v>2166</v>
      </c>
      <c r="W263" s="381" t="s">
        <v>2166</v>
      </c>
      <c r="X263" s="381">
        <v>1</v>
      </c>
      <c r="Y263" s="326"/>
      <c r="Z263" s="328"/>
      <c r="AA263" s="373" t="s">
        <v>6863</v>
      </c>
      <c r="AB263" s="326"/>
      <c r="AC263" s="326" t="s">
        <v>2166</v>
      </c>
      <c r="AD263" s="368"/>
      <c r="AE263" s="400" t="s">
        <v>6324</v>
      </c>
      <c r="AF263" s="326"/>
      <c r="AG263" s="368"/>
      <c r="AH263" s="368"/>
      <c r="AI263" s="373"/>
      <c r="AJ263" s="326"/>
      <c r="AK263" s="328" t="s">
        <v>7279</v>
      </c>
      <c r="AL263" s="328"/>
      <c r="AM263" s="328"/>
      <c r="AN263" s="335"/>
    </row>
    <row r="264" spans="1:40" ht="30.75" customHeight="1" x14ac:dyDescent="0.35">
      <c r="A264" s="378">
        <v>260</v>
      </c>
      <c r="B264" s="333" t="s">
        <v>5714</v>
      </c>
      <c r="C264" s="332" t="s">
        <v>2230</v>
      </c>
      <c r="D264" s="371" t="s">
        <v>3540</v>
      </c>
      <c r="E264" s="325">
        <v>4</v>
      </c>
      <c r="F264" s="371"/>
      <c r="G264" s="325"/>
      <c r="H264" s="371"/>
      <c r="I264" s="325">
        <v>7</v>
      </c>
      <c r="J264" s="325"/>
      <c r="K264" s="325">
        <v>7</v>
      </c>
      <c r="L264" s="372">
        <v>1</v>
      </c>
      <c r="M264" s="373" t="s">
        <v>5494</v>
      </c>
      <c r="N264" s="398">
        <v>100</v>
      </c>
      <c r="O264" s="398">
        <v>200</v>
      </c>
      <c r="P264" s="398">
        <v>300</v>
      </c>
      <c r="Q264" s="398"/>
      <c r="R264" s="398"/>
      <c r="S264" s="398"/>
      <c r="T264" s="398"/>
      <c r="U264" s="381"/>
      <c r="V264" s="381" t="s">
        <v>2166</v>
      </c>
      <c r="W264" s="381" t="s">
        <v>2166</v>
      </c>
      <c r="X264" s="381">
        <v>1</v>
      </c>
      <c r="Y264" s="326"/>
      <c r="Z264" s="328"/>
      <c r="AA264" s="373" t="s">
        <v>6863</v>
      </c>
      <c r="AB264" s="326"/>
      <c r="AC264" s="326" t="s">
        <v>2166</v>
      </c>
      <c r="AD264" s="368"/>
      <c r="AE264" s="400" t="s">
        <v>6324</v>
      </c>
      <c r="AF264" s="326"/>
      <c r="AG264" s="368"/>
      <c r="AH264" s="368"/>
      <c r="AI264" s="373"/>
      <c r="AJ264" s="326"/>
      <c r="AK264" s="328" t="s">
        <v>7279</v>
      </c>
      <c r="AL264" s="328"/>
      <c r="AM264" s="328"/>
      <c r="AN264" s="335"/>
    </row>
    <row r="265" spans="1:40" ht="30.75" customHeight="1" x14ac:dyDescent="0.35">
      <c r="A265" s="378">
        <v>261</v>
      </c>
      <c r="B265" s="333" t="s">
        <v>5714</v>
      </c>
      <c r="C265" s="332" t="s">
        <v>4273</v>
      </c>
      <c r="D265" s="371" t="s">
        <v>4220</v>
      </c>
      <c r="E265" s="325">
        <v>4</v>
      </c>
      <c r="F265" s="371"/>
      <c r="G265" s="325"/>
      <c r="H265" s="371"/>
      <c r="I265" s="325">
        <v>7</v>
      </c>
      <c r="J265" s="325"/>
      <c r="K265" s="325">
        <v>7</v>
      </c>
      <c r="L265" s="372">
        <v>1</v>
      </c>
      <c r="M265" s="373" t="s">
        <v>5518</v>
      </c>
      <c r="N265" s="398">
        <v>110</v>
      </c>
      <c r="O265" s="398">
        <v>190</v>
      </c>
      <c r="P265" s="398">
        <v>300</v>
      </c>
      <c r="Q265" s="398"/>
      <c r="R265" s="398"/>
      <c r="S265" s="398"/>
      <c r="T265" s="398"/>
      <c r="U265" s="381"/>
      <c r="V265" s="381" t="s">
        <v>2166</v>
      </c>
      <c r="W265" s="381" t="s">
        <v>2166</v>
      </c>
      <c r="X265" s="381">
        <v>1</v>
      </c>
      <c r="Y265" s="326" t="s">
        <v>2166</v>
      </c>
      <c r="Z265" s="328" t="s">
        <v>2166</v>
      </c>
      <c r="AA265" s="373"/>
      <c r="AB265" s="326"/>
      <c r="AC265" s="326" t="s">
        <v>2166</v>
      </c>
      <c r="AD265" s="368"/>
      <c r="AE265" s="400" t="s">
        <v>6337</v>
      </c>
      <c r="AF265" s="326"/>
      <c r="AG265" s="368"/>
      <c r="AH265" s="368"/>
      <c r="AI265" s="373"/>
      <c r="AJ265" s="326"/>
      <c r="AK265" s="328"/>
      <c r="AL265" s="328"/>
      <c r="AM265" s="328"/>
      <c r="AN265" s="335"/>
    </row>
    <row r="266" spans="1:40" ht="30.75" customHeight="1" x14ac:dyDescent="0.35">
      <c r="A266" s="378">
        <v>262</v>
      </c>
      <c r="B266" s="333" t="s">
        <v>5714</v>
      </c>
      <c r="C266" s="332" t="s">
        <v>4860</v>
      </c>
      <c r="D266" s="371" t="s">
        <v>3527</v>
      </c>
      <c r="E266" s="325">
        <v>4</v>
      </c>
      <c r="F266" s="371"/>
      <c r="G266" s="325"/>
      <c r="H266" s="371"/>
      <c r="I266" s="325">
        <v>8</v>
      </c>
      <c r="J266" s="325"/>
      <c r="K266" s="325">
        <v>8</v>
      </c>
      <c r="L266" s="372">
        <v>1</v>
      </c>
      <c r="M266" s="388" t="s">
        <v>5242</v>
      </c>
      <c r="N266" s="398">
        <v>100</v>
      </c>
      <c r="O266" s="398">
        <v>200</v>
      </c>
      <c r="P266" s="398">
        <v>300</v>
      </c>
      <c r="Q266" s="398"/>
      <c r="R266" s="398"/>
      <c r="S266" s="398"/>
      <c r="T266" s="398"/>
      <c r="U266" s="381"/>
      <c r="V266" s="381" t="s">
        <v>2166</v>
      </c>
      <c r="W266" s="381" t="s">
        <v>2166</v>
      </c>
      <c r="X266" s="381">
        <v>1</v>
      </c>
      <c r="Y266" s="326"/>
      <c r="Z266" s="328"/>
      <c r="AA266" s="373" t="s">
        <v>6863</v>
      </c>
      <c r="AB266" s="326"/>
      <c r="AC266" s="326" t="s">
        <v>2166</v>
      </c>
      <c r="AD266" s="368"/>
      <c r="AE266" s="400" t="s">
        <v>6321</v>
      </c>
      <c r="AF266" s="326"/>
      <c r="AG266" s="368"/>
      <c r="AH266" s="368"/>
      <c r="AI266" s="373"/>
      <c r="AJ266" s="326"/>
      <c r="AK266" s="328" t="s">
        <v>7279</v>
      </c>
      <c r="AL266" s="328"/>
      <c r="AM266" s="328"/>
      <c r="AN266" s="335"/>
    </row>
    <row r="267" spans="1:40" ht="30.75" customHeight="1" x14ac:dyDescent="0.35">
      <c r="A267" s="378">
        <v>263</v>
      </c>
      <c r="B267" s="333" t="s">
        <v>5714</v>
      </c>
      <c r="C267" s="332" t="s">
        <v>5791</v>
      </c>
      <c r="D267" s="371" t="s">
        <v>3541</v>
      </c>
      <c r="E267" s="325">
        <v>4</v>
      </c>
      <c r="F267" s="371"/>
      <c r="G267" s="325"/>
      <c r="H267" s="371"/>
      <c r="I267" s="325">
        <v>7</v>
      </c>
      <c r="J267" s="325"/>
      <c r="K267" s="325">
        <v>7</v>
      </c>
      <c r="L267" s="372">
        <v>1</v>
      </c>
      <c r="M267" s="373" t="s">
        <v>5142</v>
      </c>
      <c r="N267" s="367">
        <v>100</v>
      </c>
      <c r="O267" s="367">
        <v>200</v>
      </c>
      <c r="P267" s="367">
        <v>300</v>
      </c>
      <c r="Q267" s="398"/>
      <c r="R267" s="398"/>
      <c r="S267" s="398"/>
      <c r="T267" s="398"/>
      <c r="U267" s="381"/>
      <c r="V267" s="381" t="s">
        <v>2166</v>
      </c>
      <c r="W267" s="381" t="s">
        <v>2166</v>
      </c>
      <c r="X267" s="381">
        <v>1</v>
      </c>
      <c r="Y267" s="326"/>
      <c r="Z267" s="328"/>
      <c r="AA267" s="373" t="s">
        <v>6863</v>
      </c>
      <c r="AB267" s="326"/>
      <c r="AC267" s="326" t="s">
        <v>2166</v>
      </c>
      <c r="AD267" s="368"/>
      <c r="AE267" s="400" t="s">
        <v>6321</v>
      </c>
      <c r="AF267" s="326"/>
      <c r="AG267" s="368"/>
      <c r="AH267" s="368"/>
      <c r="AI267" s="373"/>
      <c r="AJ267" s="326"/>
      <c r="AK267" s="328" t="s">
        <v>7277</v>
      </c>
      <c r="AL267" s="328"/>
      <c r="AM267" s="328"/>
      <c r="AN267" s="335"/>
    </row>
    <row r="268" spans="1:40" ht="30.75" customHeight="1" x14ac:dyDescent="0.35">
      <c r="A268" s="378">
        <v>264</v>
      </c>
      <c r="B268" s="333" t="s">
        <v>5714</v>
      </c>
      <c r="C268" s="332" t="s">
        <v>2151</v>
      </c>
      <c r="D268" s="371" t="s">
        <v>3529</v>
      </c>
      <c r="E268" s="325">
        <v>3</v>
      </c>
      <c r="F268" s="371"/>
      <c r="G268" s="325"/>
      <c r="H268" s="371"/>
      <c r="I268" s="325">
        <v>8</v>
      </c>
      <c r="J268" s="325"/>
      <c r="K268" s="325">
        <v>8</v>
      </c>
      <c r="L268" s="372">
        <v>1</v>
      </c>
      <c r="M268" s="373" t="s">
        <v>6498</v>
      </c>
      <c r="N268" s="367">
        <v>100</v>
      </c>
      <c r="O268" s="367">
        <v>200</v>
      </c>
      <c r="P268" s="367">
        <v>300</v>
      </c>
      <c r="Q268" s="398"/>
      <c r="R268" s="398"/>
      <c r="S268" s="398"/>
      <c r="T268" s="398"/>
      <c r="U268" s="381"/>
      <c r="V268" s="381" t="s">
        <v>2166</v>
      </c>
      <c r="W268" s="381" t="s">
        <v>2166</v>
      </c>
      <c r="X268" s="381">
        <v>1</v>
      </c>
      <c r="Y268" s="326" t="s">
        <v>2166</v>
      </c>
      <c r="Z268" s="328" t="s">
        <v>2166</v>
      </c>
      <c r="AA268" s="373"/>
      <c r="AB268" s="326"/>
      <c r="AC268" s="326" t="s">
        <v>2166</v>
      </c>
      <c r="AD268" s="368"/>
      <c r="AE268" s="400" t="s">
        <v>6321</v>
      </c>
      <c r="AF268" s="326"/>
      <c r="AG268" s="368"/>
      <c r="AH268" s="368"/>
      <c r="AI268" s="373"/>
      <c r="AJ268" s="326"/>
      <c r="AK268" s="328" t="s">
        <v>7277</v>
      </c>
      <c r="AL268" s="328"/>
      <c r="AM268" s="328"/>
      <c r="AN268" s="335"/>
    </row>
    <row r="269" spans="1:40" ht="30.75" customHeight="1" x14ac:dyDescent="0.35">
      <c r="A269" s="378">
        <v>265</v>
      </c>
      <c r="B269" s="333" t="s">
        <v>5714</v>
      </c>
      <c r="C269" s="332" t="s">
        <v>5793</v>
      </c>
      <c r="D269" s="371" t="s">
        <v>3526</v>
      </c>
      <c r="E269" s="325">
        <v>4</v>
      </c>
      <c r="F269" s="371"/>
      <c r="G269" s="325"/>
      <c r="H269" s="371"/>
      <c r="I269" s="325">
        <v>8</v>
      </c>
      <c r="J269" s="325"/>
      <c r="K269" s="325">
        <v>8</v>
      </c>
      <c r="L269" s="372">
        <v>1</v>
      </c>
      <c r="M269" s="373" t="s">
        <v>6498</v>
      </c>
      <c r="N269" s="367">
        <v>100</v>
      </c>
      <c r="O269" s="367">
        <v>200</v>
      </c>
      <c r="P269" s="367">
        <v>300</v>
      </c>
      <c r="Q269" s="398"/>
      <c r="R269" s="398"/>
      <c r="S269" s="398"/>
      <c r="T269" s="398"/>
      <c r="U269" s="381"/>
      <c r="V269" s="381" t="s">
        <v>2166</v>
      </c>
      <c r="W269" s="381" t="s">
        <v>2166</v>
      </c>
      <c r="X269" s="381">
        <v>1</v>
      </c>
      <c r="Y269" s="326" t="s">
        <v>2166</v>
      </c>
      <c r="Z269" s="328" t="s">
        <v>2166</v>
      </c>
      <c r="AA269" s="373"/>
      <c r="AB269" s="326"/>
      <c r="AC269" s="326" t="s">
        <v>2166</v>
      </c>
      <c r="AD269" s="368"/>
      <c r="AE269" s="400" t="s">
        <v>6324</v>
      </c>
      <c r="AF269" s="326"/>
      <c r="AG269" s="368"/>
      <c r="AH269" s="368"/>
      <c r="AI269" s="373"/>
      <c r="AJ269" s="326"/>
      <c r="AK269" s="328" t="s">
        <v>7278</v>
      </c>
      <c r="AL269" s="328"/>
      <c r="AM269" s="328"/>
      <c r="AN269" s="335"/>
    </row>
    <row r="270" spans="1:40" ht="30.75" customHeight="1" x14ac:dyDescent="0.35">
      <c r="A270" s="378">
        <v>266</v>
      </c>
      <c r="B270" s="333" t="s">
        <v>5714</v>
      </c>
      <c r="C270" s="332" t="s">
        <v>2227</v>
      </c>
      <c r="D270" s="371" t="s">
        <v>3535</v>
      </c>
      <c r="E270" s="325">
        <v>4</v>
      </c>
      <c r="F270" s="371"/>
      <c r="G270" s="325"/>
      <c r="H270" s="371"/>
      <c r="I270" s="325">
        <v>11</v>
      </c>
      <c r="J270" s="325"/>
      <c r="K270" s="325">
        <v>11</v>
      </c>
      <c r="L270" s="372">
        <v>1</v>
      </c>
      <c r="M270" s="388" t="s">
        <v>5250</v>
      </c>
      <c r="N270" s="398">
        <v>90</v>
      </c>
      <c r="O270" s="398">
        <v>210</v>
      </c>
      <c r="P270" s="398">
        <v>300</v>
      </c>
      <c r="Q270" s="398"/>
      <c r="R270" s="398"/>
      <c r="S270" s="398"/>
      <c r="T270" s="398"/>
      <c r="U270" s="381"/>
      <c r="V270" s="381" t="s">
        <v>2166</v>
      </c>
      <c r="W270" s="381" t="s">
        <v>2166</v>
      </c>
      <c r="X270" s="381">
        <v>1</v>
      </c>
      <c r="Y270" s="326"/>
      <c r="Z270" s="328"/>
      <c r="AA270" s="373" t="s">
        <v>6863</v>
      </c>
      <c r="AB270" s="326"/>
      <c r="AC270" s="326" t="s">
        <v>2166</v>
      </c>
      <c r="AD270" s="368"/>
      <c r="AE270" s="400" t="s">
        <v>6324</v>
      </c>
      <c r="AF270" s="326"/>
      <c r="AG270" s="368"/>
      <c r="AH270" s="368"/>
      <c r="AI270" s="373"/>
      <c r="AJ270" s="326"/>
      <c r="AK270" s="328" t="s">
        <v>7279</v>
      </c>
      <c r="AL270" s="328"/>
      <c r="AM270" s="328"/>
      <c r="AN270" s="335"/>
    </row>
    <row r="271" spans="1:40" ht="30.75" customHeight="1" x14ac:dyDescent="0.35">
      <c r="A271" s="378">
        <v>267</v>
      </c>
      <c r="B271" s="333" t="s">
        <v>5714</v>
      </c>
      <c r="C271" s="332" t="s">
        <v>4420</v>
      </c>
      <c r="D271" s="371" t="s">
        <v>4284</v>
      </c>
      <c r="E271" s="325">
        <v>4</v>
      </c>
      <c r="F271" s="371"/>
      <c r="G271" s="325"/>
      <c r="H271" s="371"/>
      <c r="I271" s="325">
        <v>7</v>
      </c>
      <c r="J271" s="325"/>
      <c r="K271" s="325">
        <v>7</v>
      </c>
      <c r="L271" s="372">
        <v>1</v>
      </c>
      <c r="M271" s="373" t="s">
        <v>5706</v>
      </c>
      <c r="N271" s="398">
        <v>75</v>
      </c>
      <c r="O271" s="398">
        <v>225</v>
      </c>
      <c r="P271" s="398">
        <v>300</v>
      </c>
      <c r="Q271" s="398"/>
      <c r="R271" s="398"/>
      <c r="S271" s="398"/>
      <c r="T271" s="398"/>
      <c r="U271" s="381"/>
      <c r="V271" s="381" t="s">
        <v>2166</v>
      </c>
      <c r="W271" s="381" t="s">
        <v>2166</v>
      </c>
      <c r="X271" s="381">
        <v>1</v>
      </c>
      <c r="Y271" s="326" t="s">
        <v>2166</v>
      </c>
      <c r="Z271" s="328" t="s">
        <v>2166</v>
      </c>
      <c r="AA271" s="373"/>
      <c r="AB271" s="326"/>
      <c r="AC271" s="326" t="s">
        <v>2166</v>
      </c>
      <c r="AD271" s="368"/>
      <c r="AE271" s="400" t="s">
        <v>6324</v>
      </c>
      <c r="AF271" s="326"/>
      <c r="AG271" s="368"/>
      <c r="AH271" s="368"/>
      <c r="AI271" s="373"/>
      <c r="AJ271" s="326"/>
      <c r="AK271" s="328" t="s">
        <v>7279</v>
      </c>
      <c r="AL271" s="328"/>
      <c r="AM271" s="328"/>
      <c r="AN271" s="335"/>
    </row>
    <row r="272" spans="1:40" ht="30.75" customHeight="1" x14ac:dyDescent="0.35">
      <c r="A272" s="378">
        <v>268</v>
      </c>
      <c r="B272" s="333" t="s">
        <v>5714</v>
      </c>
      <c r="C272" s="332" t="s">
        <v>5799</v>
      </c>
      <c r="D272" s="371" t="s">
        <v>4252</v>
      </c>
      <c r="E272" s="325">
        <v>4</v>
      </c>
      <c r="F272" s="371"/>
      <c r="G272" s="325"/>
      <c r="H272" s="371"/>
      <c r="I272" s="325">
        <v>5</v>
      </c>
      <c r="J272" s="325"/>
      <c r="K272" s="325">
        <v>5</v>
      </c>
      <c r="L272" s="372">
        <v>1</v>
      </c>
      <c r="M272" s="388" t="s">
        <v>5430</v>
      </c>
      <c r="N272" s="398">
        <v>100</v>
      </c>
      <c r="O272" s="398">
        <v>200</v>
      </c>
      <c r="P272" s="398">
        <v>300</v>
      </c>
      <c r="Q272" s="398"/>
      <c r="R272" s="398"/>
      <c r="S272" s="398"/>
      <c r="T272" s="398"/>
      <c r="U272" s="381"/>
      <c r="V272" s="381" t="s">
        <v>2166</v>
      </c>
      <c r="W272" s="381" t="s">
        <v>2166</v>
      </c>
      <c r="X272" s="381">
        <v>1</v>
      </c>
      <c r="Y272" s="326"/>
      <c r="Z272" s="328" t="s">
        <v>6862</v>
      </c>
      <c r="AA272" s="373" t="s">
        <v>6111</v>
      </c>
      <c r="AB272" s="326"/>
      <c r="AC272" s="326" t="s">
        <v>2166</v>
      </c>
      <c r="AD272" s="368"/>
      <c r="AE272" s="400" t="s">
        <v>6328</v>
      </c>
      <c r="AF272" s="326"/>
      <c r="AG272" s="368"/>
      <c r="AH272" s="368"/>
      <c r="AI272" s="373"/>
      <c r="AJ272" s="326"/>
      <c r="AK272" s="328"/>
      <c r="AL272" s="328"/>
      <c r="AM272" s="328"/>
      <c r="AN272" s="335"/>
    </row>
    <row r="273" spans="1:40" ht="30.75" customHeight="1" x14ac:dyDescent="0.35">
      <c r="A273" s="378">
        <v>269</v>
      </c>
      <c r="B273" s="333" t="s">
        <v>5714</v>
      </c>
      <c r="C273" s="332" t="s">
        <v>3673</v>
      </c>
      <c r="D273" s="371" t="s">
        <v>4221</v>
      </c>
      <c r="E273" s="325">
        <v>3</v>
      </c>
      <c r="F273" s="371"/>
      <c r="G273" s="325"/>
      <c r="H273" s="371"/>
      <c r="I273" s="325">
        <v>7</v>
      </c>
      <c r="J273" s="325"/>
      <c r="K273" s="325">
        <v>7</v>
      </c>
      <c r="L273" s="372">
        <v>1</v>
      </c>
      <c r="M273" s="388" t="s">
        <v>5546</v>
      </c>
      <c r="N273" s="398">
        <v>110</v>
      </c>
      <c r="O273" s="398">
        <v>190</v>
      </c>
      <c r="P273" s="398">
        <v>300</v>
      </c>
      <c r="Q273" s="398"/>
      <c r="R273" s="398"/>
      <c r="S273" s="398"/>
      <c r="T273" s="398"/>
      <c r="U273" s="381"/>
      <c r="V273" s="381" t="s">
        <v>2166</v>
      </c>
      <c r="W273" s="381" t="s">
        <v>2166</v>
      </c>
      <c r="X273" s="381">
        <v>1</v>
      </c>
      <c r="Y273" s="326" t="s">
        <v>2166</v>
      </c>
      <c r="Z273" s="328" t="s">
        <v>2166</v>
      </c>
      <c r="AA273" s="373"/>
      <c r="AB273" s="326"/>
      <c r="AC273" s="326" t="s">
        <v>2166</v>
      </c>
      <c r="AD273" s="368"/>
      <c r="AE273" s="400" t="s">
        <v>6337</v>
      </c>
      <c r="AF273" s="326"/>
      <c r="AG273" s="368"/>
      <c r="AH273" s="368"/>
      <c r="AI273" s="373"/>
      <c r="AJ273" s="326"/>
      <c r="AK273" s="328"/>
      <c r="AL273" s="328"/>
      <c r="AM273" s="328" t="s">
        <v>7276</v>
      </c>
      <c r="AN273" s="335"/>
    </row>
    <row r="274" spans="1:40" ht="30.75" customHeight="1" x14ac:dyDescent="0.35">
      <c r="A274" s="378">
        <v>270</v>
      </c>
      <c r="B274" s="333" t="s">
        <v>1809</v>
      </c>
      <c r="C274" s="332" t="s">
        <v>4022</v>
      </c>
      <c r="D274" s="371" t="s">
        <v>3819</v>
      </c>
      <c r="E274" s="325">
        <v>4</v>
      </c>
      <c r="F274" s="371"/>
      <c r="G274" s="325"/>
      <c r="H274" s="371"/>
      <c r="I274" s="325">
        <v>9</v>
      </c>
      <c r="J274" s="325"/>
      <c r="K274" s="325">
        <v>9</v>
      </c>
      <c r="L274" s="372">
        <v>1</v>
      </c>
      <c r="M274" s="373" t="s">
        <v>5427</v>
      </c>
      <c r="N274" s="367">
        <v>70</v>
      </c>
      <c r="O274" s="367">
        <v>170</v>
      </c>
      <c r="P274" s="367">
        <v>240</v>
      </c>
      <c r="Q274" s="398"/>
      <c r="R274" s="398"/>
      <c r="S274" s="398"/>
      <c r="T274" s="398"/>
      <c r="U274" s="381">
        <v>240</v>
      </c>
      <c r="V274" s="381" t="s">
        <v>2166</v>
      </c>
      <c r="W274" s="381" t="s">
        <v>2166</v>
      </c>
      <c r="X274" s="381">
        <v>2</v>
      </c>
      <c r="Y274" s="326" t="s">
        <v>2166</v>
      </c>
      <c r="Z274" s="328" t="s">
        <v>2166</v>
      </c>
      <c r="AA274" s="373"/>
      <c r="AB274" s="326"/>
      <c r="AC274" s="326" t="s">
        <v>2166</v>
      </c>
      <c r="AD274" s="368"/>
      <c r="AE274" s="400" t="s">
        <v>6325</v>
      </c>
      <c r="AF274" s="326"/>
      <c r="AG274" s="368"/>
      <c r="AH274" s="368"/>
      <c r="AI274" s="373"/>
      <c r="AJ274" s="326"/>
      <c r="AK274" s="328" t="s">
        <v>7278</v>
      </c>
      <c r="AL274" s="328" t="s">
        <v>7276</v>
      </c>
      <c r="AM274" s="328" t="s">
        <v>7276</v>
      </c>
      <c r="AN274" s="335"/>
    </row>
    <row r="275" spans="1:40" ht="30.75" customHeight="1" x14ac:dyDescent="0.35">
      <c r="A275" s="378">
        <v>271</v>
      </c>
      <c r="B275" s="333" t="s">
        <v>1809</v>
      </c>
      <c r="C275" s="332" t="s">
        <v>1810</v>
      </c>
      <c r="D275" s="371" t="s">
        <v>3581</v>
      </c>
      <c r="E275" s="325">
        <v>4</v>
      </c>
      <c r="F275" s="371"/>
      <c r="G275" s="325"/>
      <c r="H275" s="371"/>
      <c r="I275" s="325">
        <v>12</v>
      </c>
      <c r="J275" s="325"/>
      <c r="K275" s="325">
        <v>12</v>
      </c>
      <c r="L275" s="372">
        <v>1</v>
      </c>
      <c r="M275" s="388" t="s">
        <v>5493</v>
      </c>
      <c r="N275" s="367">
        <v>90</v>
      </c>
      <c r="O275" s="367">
        <v>210</v>
      </c>
      <c r="P275" s="367">
        <v>300</v>
      </c>
      <c r="Q275" s="398"/>
      <c r="R275" s="398"/>
      <c r="S275" s="398"/>
      <c r="T275" s="398"/>
      <c r="U275" s="381">
        <v>240</v>
      </c>
      <c r="V275" s="381" t="s">
        <v>2166</v>
      </c>
      <c r="W275" s="381" t="s">
        <v>2166</v>
      </c>
      <c r="X275" s="381">
        <v>2</v>
      </c>
      <c r="Y275" s="326" t="s">
        <v>2166</v>
      </c>
      <c r="Z275" s="328" t="s">
        <v>2166</v>
      </c>
      <c r="AA275" s="373"/>
      <c r="AB275" s="326"/>
      <c r="AC275" s="326" t="s">
        <v>2166</v>
      </c>
      <c r="AD275" s="368"/>
      <c r="AE275" s="400" t="s">
        <v>6321</v>
      </c>
      <c r="AF275" s="326"/>
      <c r="AG275" s="368"/>
      <c r="AH275" s="368"/>
      <c r="AI275" s="373"/>
      <c r="AJ275" s="326"/>
      <c r="AK275" s="328" t="s">
        <v>7278</v>
      </c>
      <c r="AL275" s="328" t="s">
        <v>7276</v>
      </c>
      <c r="AM275" s="328" t="s">
        <v>7276</v>
      </c>
      <c r="AN275" s="335"/>
    </row>
    <row r="276" spans="1:40" ht="30.75" customHeight="1" x14ac:dyDescent="0.35">
      <c r="A276" s="378">
        <v>272</v>
      </c>
      <c r="B276" s="333" t="s">
        <v>1809</v>
      </c>
      <c r="C276" s="332" t="s">
        <v>2385</v>
      </c>
      <c r="D276" s="371" t="s">
        <v>2386</v>
      </c>
      <c r="E276" s="325">
        <v>4</v>
      </c>
      <c r="F276" s="371"/>
      <c r="G276" s="325"/>
      <c r="H276" s="371"/>
      <c r="I276" s="325">
        <v>12</v>
      </c>
      <c r="J276" s="325"/>
      <c r="K276" s="325">
        <v>12</v>
      </c>
      <c r="L276" s="372">
        <v>1</v>
      </c>
      <c r="M276" s="373" t="s">
        <v>6501</v>
      </c>
      <c r="N276" s="398">
        <v>110</v>
      </c>
      <c r="O276" s="398">
        <v>170</v>
      </c>
      <c r="P276" s="398">
        <v>280</v>
      </c>
      <c r="Q276" s="398"/>
      <c r="R276" s="398"/>
      <c r="S276" s="398"/>
      <c r="T276" s="398"/>
      <c r="U276" s="381">
        <v>240</v>
      </c>
      <c r="V276" s="381" t="s">
        <v>2166</v>
      </c>
      <c r="W276" s="381" t="s">
        <v>2166</v>
      </c>
      <c r="X276" s="381">
        <v>2</v>
      </c>
      <c r="Y276" s="326" t="s">
        <v>2166</v>
      </c>
      <c r="Z276" s="328" t="s">
        <v>2166</v>
      </c>
      <c r="AA276" s="373"/>
      <c r="AB276" s="326" t="s">
        <v>6143</v>
      </c>
      <c r="AC276" s="326" t="s">
        <v>2166</v>
      </c>
      <c r="AD276" s="368"/>
      <c r="AE276" s="400" t="s">
        <v>6321</v>
      </c>
      <c r="AF276" s="326"/>
      <c r="AG276" s="368"/>
      <c r="AH276" s="368"/>
      <c r="AI276" s="373"/>
      <c r="AJ276" s="326" t="s">
        <v>7276</v>
      </c>
      <c r="AK276" s="328"/>
      <c r="AL276" s="328"/>
      <c r="AM276" s="328"/>
      <c r="AN276" s="335"/>
    </row>
    <row r="277" spans="1:40" ht="30.75" customHeight="1" x14ac:dyDescent="0.35">
      <c r="A277" s="378">
        <v>273</v>
      </c>
      <c r="B277" s="333" t="s">
        <v>1809</v>
      </c>
      <c r="C277" s="332" t="s">
        <v>2387</v>
      </c>
      <c r="D277" s="371" t="s">
        <v>2388</v>
      </c>
      <c r="E277" s="325">
        <v>3</v>
      </c>
      <c r="F277" s="371"/>
      <c r="G277" s="325"/>
      <c r="H277" s="371"/>
      <c r="I277" s="325">
        <v>8</v>
      </c>
      <c r="J277" s="325"/>
      <c r="K277" s="325">
        <v>8</v>
      </c>
      <c r="L277" s="372">
        <v>1</v>
      </c>
      <c r="M277" s="388" t="s">
        <v>5546</v>
      </c>
      <c r="N277" s="367">
        <v>50</v>
      </c>
      <c r="O277" s="367">
        <v>150</v>
      </c>
      <c r="P277" s="367">
        <v>200</v>
      </c>
      <c r="Q277" s="398"/>
      <c r="R277" s="398"/>
      <c r="S277" s="398"/>
      <c r="T277" s="398"/>
      <c r="U277" s="381" t="s">
        <v>7281</v>
      </c>
      <c r="V277" s="381" t="s">
        <v>2166</v>
      </c>
      <c r="W277" s="381" t="s">
        <v>2166</v>
      </c>
      <c r="X277" s="381">
        <v>2</v>
      </c>
      <c r="Y277" s="326" t="s">
        <v>2166</v>
      </c>
      <c r="Z277" s="328" t="s">
        <v>2166</v>
      </c>
      <c r="AA277" s="373"/>
      <c r="AB277" s="326"/>
      <c r="AC277" s="326" t="s">
        <v>2166</v>
      </c>
      <c r="AD277" s="368"/>
      <c r="AE277" s="400" t="s">
        <v>6321</v>
      </c>
      <c r="AF277" s="326"/>
      <c r="AG277" s="368"/>
      <c r="AH277" s="368"/>
      <c r="AI277" s="373"/>
      <c r="AJ277" s="326"/>
      <c r="AK277" s="328" t="s">
        <v>7277</v>
      </c>
      <c r="AL277" s="328" t="s">
        <v>7276</v>
      </c>
      <c r="AM277" s="328"/>
      <c r="AN277" s="335"/>
    </row>
    <row r="278" spans="1:40" ht="30.75" customHeight="1" x14ac:dyDescent="0.35">
      <c r="A278" s="378">
        <v>274</v>
      </c>
      <c r="B278" s="333" t="s">
        <v>1809</v>
      </c>
      <c r="C278" s="411" t="s">
        <v>3714</v>
      </c>
      <c r="D278" s="371" t="s">
        <v>3584</v>
      </c>
      <c r="E278" s="325">
        <v>3</v>
      </c>
      <c r="F278" s="371"/>
      <c r="G278" s="325"/>
      <c r="H278" s="371"/>
      <c r="I278" s="325">
        <v>12</v>
      </c>
      <c r="J278" s="325"/>
      <c r="K278" s="325">
        <v>12</v>
      </c>
      <c r="L278" s="372">
        <v>1</v>
      </c>
      <c r="M278" s="373" t="s">
        <v>5149</v>
      </c>
      <c r="N278" s="367">
        <v>75</v>
      </c>
      <c r="O278" s="367">
        <v>175</v>
      </c>
      <c r="P278" s="367">
        <v>250</v>
      </c>
      <c r="Q278" s="398"/>
      <c r="R278" s="398"/>
      <c r="S278" s="398"/>
      <c r="T278" s="398"/>
      <c r="U278" s="381" t="s">
        <v>7281</v>
      </c>
      <c r="V278" s="381" t="s">
        <v>2166</v>
      </c>
      <c r="W278" s="381" t="s">
        <v>2166</v>
      </c>
      <c r="X278" s="381">
        <v>2</v>
      </c>
      <c r="Y278" s="326" t="s">
        <v>2166</v>
      </c>
      <c r="Z278" s="328" t="s">
        <v>2166</v>
      </c>
      <c r="AA278" s="373"/>
      <c r="AB278" s="326"/>
      <c r="AC278" s="326" t="s">
        <v>2166</v>
      </c>
      <c r="AD278" s="368"/>
      <c r="AE278" s="400" t="s">
        <v>6321</v>
      </c>
      <c r="AF278" s="326"/>
      <c r="AG278" s="368"/>
      <c r="AH278" s="368"/>
      <c r="AI278" s="373"/>
      <c r="AJ278" s="326"/>
      <c r="AK278" s="328" t="s">
        <v>7277</v>
      </c>
      <c r="AL278" s="328" t="s">
        <v>7276</v>
      </c>
      <c r="AM278" s="328" t="s">
        <v>7276</v>
      </c>
      <c r="AN278" s="335"/>
    </row>
    <row r="279" spans="1:40" ht="30.75" customHeight="1" x14ac:dyDescent="0.35">
      <c r="A279" s="378">
        <v>275</v>
      </c>
      <c r="B279" s="333" t="s">
        <v>1809</v>
      </c>
      <c r="C279" s="332" t="s">
        <v>2837</v>
      </c>
      <c r="D279" s="371" t="s">
        <v>3780</v>
      </c>
      <c r="E279" s="325">
        <v>4</v>
      </c>
      <c r="F279" s="371"/>
      <c r="G279" s="325"/>
      <c r="H279" s="371"/>
      <c r="I279" s="325">
        <v>10</v>
      </c>
      <c r="J279" s="325"/>
      <c r="K279" s="325">
        <v>10</v>
      </c>
      <c r="L279" s="372">
        <v>1</v>
      </c>
      <c r="M279" s="373" t="s">
        <v>5146</v>
      </c>
      <c r="N279" s="367">
        <v>200</v>
      </c>
      <c r="O279" s="367">
        <v>300</v>
      </c>
      <c r="P279" s="367">
        <v>500</v>
      </c>
      <c r="Q279" s="398"/>
      <c r="R279" s="398"/>
      <c r="S279" s="398"/>
      <c r="T279" s="398"/>
      <c r="U279" s="381" t="s">
        <v>7281</v>
      </c>
      <c r="V279" s="381" t="s">
        <v>2166</v>
      </c>
      <c r="W279" s="381" t="s">
        <v>2166</v>
      </c>
      <c r="X279" s="381">
        <v>1</v>
      </c>
      <c r="Y279" s="326" t="s">
        <v>2166</v>
      </c>
      <c r="Z279" s="328" t="s">
        <v>2166</v>
      </c>
      <c r="AA279" s="373"/>
      <c r="AB279" s="326" t="s">
        <v>6141</v>
      </c>
      <c r="AC279" s="326" t="s">
        <v>2166</v>
      </c>
      <c r="AD279" s="368"/>
      <c r="AE279" s="400" t="s">
        <v>6325</v>
      </c>
      <c r="AF279" s="326"/>
      <c r="AG279" s="368"/>
      <c r="AH279" s="368"/>
      <c r="AI279" s="373"/>
      <c r="AJ279" s="326"/>
      <c r="AK279" s="328" t="s">
        <v>7277</v>
      </c>
      <c r="AL279" s="328"/>
      <c r="AM279" s="328" t="s">
        <v>7276</v>
      </c>
      <c r="AN279" s="335"/>
    </row>
    <row r="280" spans="1:40" ht="30.75" customHeight="1" x14ac:dyDescent="0.35">
      <c r="A280" s="378">
        <v>276</v>
      </c>
      <c r="B280" s="333" t="s">
        <v>1809</v>
      </c>
      <c r="C280" s="332" t="s">
        <v>1811</v>
      </c>
      <c r="D280" s="371" t="s">
        <v>3582</v>
      </c>
      <c r="E280" s="325">
        <v>4</v>
      </c>
      <c r="F280" s="371"/>
      <c r="G280" s="325"/>
      <c r="H280" s="371"/>
      <c r="I280" s="325">
        <v>14</v>
      </c>
      <c r="J280" s="325"/>
      <c r="K280" s="325">
        <v>14</v>
      </c>
      <c r="L280" s="372">
        <v>1</v>
      </c>
      <c r="M280" s="373" t="s">
        <v>6502</v>
      </c>
      <c r="N280" s="367">
        <v>90</v>
      </c>
      <c r="O280" s="367">
        <v>210</v>
      </c>
      <c r="P280" s="367">
        <v>300</v>
      </c>
      <c r="Q280" s="398"/>
      <c r="R280" s="398"/>
      <c r="S280" s="398"/>
      <c r="T280" s="398"/>
      <c r="U280" s="381">
        <v>240</v>
      </c>
      <c r="V280" s="381" t="s">
        <v>2166</v>
      </c>
      <c r="W280" s="381" t="s">
        <v>2166</v>
      </c>
      <c r="X280" s="381">
        <v>2</v>
      </c>
      <c r="Y280" s="326" t="s">
        <v>2166</v>
      </c>
      <c r="Z280" s="328" t="s">
        <v>2166</v>
      </c>
      <c r="AA280" s="373"/>
      <c r="AB280" s="326"/>
      <c r="AC280" s="326" t="s">
        <v>2166</v>
      </c>
      <c r="AD280" s="368"/>
      <c r="AE280" s="400" t="s">
        <v>6321</v>
      </c>
      <c r="AF280" s="326"/>
      <c r="AG280" s="368"/>
      <c r="AH280" s="368"/>
      <c r="AI280" s="373"/>
      <c r="AJ280" s="326"/>
      <c r="AK280" s="328" t="s">
        <v>7278</v>
      </c>
      <c r="AL280" s="328" t="s">
        <v>7276</v>
      </c>
      <c r="AM280" s="328" t="s">
        <v>7276</v>
      </c>
      <c r="AN280" s="335"/>
    </row>
    <row r="281" spans="1:40" ht="30.75" customHeight="1" x14ac:dyDescent="0.35">
      <c r="A281" s="378">
        <v>277</v>
      </c>
      <c r="B281" s="333" t="s">
        <v>1809</v>
      </c>
      <c r="C281" s="332" t="s">
        <v>4426</v>
      </c>
      <c r="D281" s="371" t="s">
        <v>3821</v>
      </c>
      <c r="E281" s="325">
        <v>4</v>
      </c>
      <c r="F281" s="371"/>
      <c r="G281" s="325"/>
      <c r="H281" s="371"/>
      <c r="I281" s="325">
        <v>6</v>
      </c>
      <c r="J281" s="325"/>
      <c r="K281" s="325">
        <v>6</v>
      </c>
      <c r="L281" s="372">
        <v>1</v>
      </c>
      <c r="M281" s="373" t="s">
        <v>5146</v>
      </c>
      <c r="N281" s="398">
        <v>116</v>
      </c>
      <c r="O281" s="398">
        <v>174</v>
      </c>
      <c r="P281" s="398">
        <v>290</v>
      </c>
      <c r="Q281" s="398"/>
      <c r="R281" s="398"/>
      <c r="S281" s="398"/>
      <c r="T281" s="398"/>
      <c r="U281" s="381"/>
      <c r="V281" s="381" t="s">
        <v>2166</v>
      </c>
      <c r="W281" s="381" t="s">
        <v>2166</v>
      </c>
      <c r="X281" s="381">
        <v>1</v>
      </c>
      <c r="Y281" s="326" t="s">
        <v>2166</v>
      </c>
      <c r="Z281" s="328" t="s">
        <v>6864</v>
      </c>
      <c r="AA281" s="373"/>
      <c r="AB281" s="326"/>
      <c r="AC281" s="326" t="s">
        <v>2166</v>
      </c>
      <c r="AD281" s="368"/>
      <c r="AE281" s="400" t="s">
        <v>6325</v>
      </c>
      <c r="AF281" s="326"/>
      <c r="AG281" s="368"/>
      <c r="AH281" s="368"/>
      <c r="AI281" s="373"/>
      <c r="AJ281" s="326"/>
      <c r="AK281" s="328"/>
      <c r="AL281" s="328" t="s">
        <v>7276</v>
      </c>
      <c r="AM281" s="328"/>
      <c r="AN281" s="335"/>
    </row>
    <row r="282" spans="1:40" ht="30.75" customHeight="1" x14ac:dyDescent="0.35">
      <c r="A282" s="378">
        <v>278</v>
      </c>
      <c r="B282" s="333" t="s">
        <v>1809</v>
      </c>
      <c r="C282" s="332" t="s">
        <v>2397</v>
      </c>
      <c r="D282" s="371" t="s">
        <v>2398</v>
      </c>
      <c r="E282" s="325">
        <v>4</v>
      </c>
      <c r="F282" s="371"/>
      <c r="G282" s="325"/>
      <c r="H282" s="371"/>
      <c r="I282" s="325">
        <v>10</v>
      </c>
      <c r="J282" s="325"/>
      <c r="K282" s="325">
        <v>10</v>
      </c>
      <c r="L282" s="372">
        <v>1</v>
      </c>
      <c r="M282" s="373" t="s">
        <v>5144</v>
      </c>
      <c r="N282" s="367">
        <v>70</v>
      </c>
      <c r="O282" s="367">
        <v>160</v>
      </c>
      <c r="P282" s="367">
        <v>230</v>
      </c>
      <c r="Q282" s="398"/>
      <c r="R282" s="398"/>
      <c r="S282" s="398"/>
      <c r="T282" s="398"/>
      <c r="U282" s="381" t="s">
        <v>7281</v>
      </c>
      <c r="V282" s="381" t="s">
        <v>2166</v>
      </c>
      <c r="W282" s="381" t="s">
        <v>2166</v>
      </c>
      <c r="X282" s="381">
        <v>3</v>
      </c>
      <c r="Y282" s="326" t="s">
        <v>2166</v>
      </c>
      <c r="Z282" s="328" t="s">
        <v>2166</v>
      </c>
      <c r="AA282" s="381"/>
      <c r="AB282" s="326" t="s">
        <v>6164</v>
      </c>
      <c r="AC282" s="326" t="s">
        <v>2166</v>
      </c>
      <c r="AD282" s="368"/>
      <c r="AE282" s="400" t="s">
        <v>6321</v>
      </c>
      <c r="AF282" s="326"/>
      <c r="AG282" s="368"/>
      <c r="AH282" s="368"/>
      <c r="AI282" s="373"/>
      <c r="AJ282" s="326"/>
      <c r="AK282" s="328" t="s">
        <v>7277</v>
      </c>
      <c r="AL282" s="328" t="s">
        <v>7276</v>
      </c>
      <c r="AM282" s="328"/>
      <c r="AN282" s="335"/>
    </row>
  </sheetData>
  <autoFilter ref="A4:AO282"/>
  <mergeCells count="3">
    <mergeCell ref="A1:R1"/>
    <mergeCell ref="A2:R2"/>
    <mergeCell ref="A3:R3"/>
  </mergeCells>
  <conditionalFormatting sqref="H92">
    <cfRule type="duplicateValues" dxfId="13" priority="11"/>
  </conditionalFormatting>
  <conditionalFormatting sqref="H149:H158">
    <cfRule type="duplicateValues" dxfId="12" priority="359"/>
  </conditionalFormatting>
  <conditionalFormatting sqref="H126:H128">
    <cfRule type="duplicateValues" dxfId="11" priority="360"/>
  </conditionalFormatting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448"/>
  <sheetViews>
    <sheetView tabSelected="1" zoomScale="70" zoomScaleNormal="70" workbookViewId="0">
      <selection activeCell="Z3" sqref="Z3:Z2448"/>
    </sheetView>
  </sheetViews>
  <sheetFormatPr defaultColWidth="8.7265625" defaultRowHeight="30.75" customHeight="1" x14ac:dyDescent="0.35"/>
  <cols>
    <col min="1" max="1" width="16.7265625" style="389" customWidth="1"/>
    <col min="2" max="2" width="14.26953125" style="389" customWidth="1"/>
    <col min="3" max="3" width="27.81640625" style="362" customWidth="1"/>
    <col min="4" max="4" width="44.54296875" style="363" customWidth="1"/>
    <col min="5" max="5" width="24.1796875" style="365" bestFit="1" customWidth="1"/>
    <col min="6" max="6" width="19.453125" style="343" customWidth="1"/>
    <col min="7" max="7" width="12.453125" style="343" customWidth="1"/>
    <col min="8" max="8" width="15.453125" style="343" customWidth="1"/>
    <col min="9" max="9" width="16.54296875" style="343" customWidth="1"/>
    <col min="10" max="10" width="20.1796875" style="343" customWidth="1"/>
    <col min="11" max="11" width="22.54296875" style="343" customWidth="1"/>
    <col min="12" max="12" width="20" style="343" customWidth="1"/>
    <col min="13" max="13" width="38.453125" style="440" customWidth="1"/>
    <col min="14" max="14" width="17.7265625" style="389" bestFit="1" customWidth="1"/>
    <col min="15" max="15" width="16.81640625" style="389" bestFit="1" customWidth="1"/>
    <col min="16" max="16" width="16.453125" style="389" bestFit="1" customWidth="1"/>
    <col min="17" max="17" width="16.81640625" style="389" customWidth="1"/>
    <col min="18" max="18" width="16.7265625" style="389" customWidth="1"/>
    <col min="19" max="19" width="17.453125" style="389" customWidth="1"/>
    <col min="20" max="20" width="13.1796875" style="389" customWidth="1"/>
    <col min="21" max="21" width="16" style="389" bestFit="1" customWidth="1"/>
    <col min="22" max="22" width="14.1796875" style="389" customWidth="1"/>
    <col min="23" max="23" width="12" style="389" customWidth="1"/>
    <col min="24" max="24" width="12.26953125" style="389" customWidth="1"/>
    <col min="25" max="25" width="9.453125" style="389" customWidth="1"/>
    <col min="26" max="26" width="9.1796875" style="337" customWidth="1"/>
    <col min="27" max="27" width="8.7265625" style="337" customWidth="1"/>
    <col min="28" max="16384" width="8.7265625" style="337"/>
  </cols>
  <sheetData>
    <row r="1" spans="1:26" ht="24.75" customHeight="1" x14ac:dyDescent="0.55000000000000004">
      <c r="A1" s="513" t="s">
        <v>7524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</row>
    <row r="2" spans="1:26" ht="23.25" customHeight="1" x14ac:dyDescent="0.35">
      <c r="A2" s="511" t="s">
        <v>7620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</row>
    <row r="3" spans="1:26" s="455" customFormat="1" ht="69" customHeight="1" x14ac:dyDescent="0.35">
      <c r="A3" s="441" t="s">
        <v>1632</v>
      </c>
      <c r="B3" s="360" t="s">
        <v>7492</v>
      </c>
      <c r="C3" s="360" t="s">
        <v>1</v>
      </c>
      <c r="D3" s="364" t="s">
        <v>3</v>
      </c>
      <c r="E3" s="364" t="s">
        <v>4513</v>
      </c>
      <c r="F3" s="441" t="s">
        <v>1633</v>
      </c>
      <c r="G3" s="364" t="s">
        <v>6105</v>
      </c>
      <c r="H3" s="364" t="s">
        <v>6021</v>
      </c>
      <c r="I3" s="364" t="s">
        <v>6020</v>
      </c>
      <c r="J3" s="441" t="s">
        <v>6024</v>
      </c>
      <c r="K3" s="441" t="s">
        <v>6022</v>
      </c>
      <c r="L3" s="441" t="s">
        <v>6110</v>
      </c>
      <c r="M3" s="439" t="s">
        <v>5253</v>
      </c>
      <c r="N3" s="439" t="s">
        <v>6107</v>
      </c>
      <c r="O3" s="439" t="s">
        <v>7619</v>
      </c>
      <c r="P3" s="439" t="s">
        <v>6109</v>
      </c>
      <c r="Q3" s="439" t="s">
        <v>6102</v>
      </c>
      <c r="R3" s="439" t="s">
        <v>6103</v>
      </c>
      <c r="S3" s="439" t="s">
        <v>6106</v>
      </c>
      <c r="T3" s="439" t="s">
        <v>6672</v>
      </c>
      <c r="U3" s="439" t="s">
        <v>7521</v>
      </c>
      <c r="V3" s="439" t="s">
        <v>4288</v>
      </c>
      <c r="W3" s="439" t="s">
        <v>4289</v>
      </c>
      <c r="X3" s="439" t="s">
        <v>7367</v>
      </c>
      <c r="Y3" s="439" t="s">
        <v>7268</v>
      </c>
      <c r="Z3" s="439" t="s">
        <v>7622</v>
      </c>
    </row>
    <row r="4" spans="1:26" s="335" customFormat="1" ht="30.75" customHeight="1" x14ac:dyDescent="0.35">
      <c r="A4" s="340">
        <v>1</v>
      </c>
      <c r="B4" s="378" t="s">
        <v>7489</v>
      </c>
      <c r="C4" s="333" t="s">
        <v>5644</v>
      </c>
      <c r="D4" s="332" t="s">
        <v>5645</v>
      </c>
      <c r="E4" s="371" t="s">
        <v>5646</v>
      </c>
      <c r="F4" s="325">
        <v>3</v>
      </c>
      <c r="G4" s="371"/>
      <c r="H4" s="325"/>
      <c r="I4" s="371"/>
      <c r="J4" s="325">
        <v>6</v>
      </c>
      <c r="K4" s="325"/>
      <c r="L4" s="325">
        <v>6</v>
      </c>
      <c r="M4" s="381" t="s">
        <v>5431</v>
      </c>
      <c r="N4" s="381">
        <v>126</v>
      </c>
      <c r="O4" s="381">
        <v>162</v>
      </c>
      <c r="P4" s="381">
        <v>288</v>
      </c>
      <c r="Q4" s="381"/>
      <c r="R4" s="381"/>
      <c r="S4" s="381"/>
      <c r="T4" s="381"/>
      <c r="U4" s="381"/>
      <c r="V4" s="381" t="s">
        <v>2166</v>
      </c>
      <c r="W4" s="381"/>
      <c r="X4" s="381"/>
      <c r="Y4" s="381">
        <v>1</v>
      </c>
      <c r="Z4" s="350">
        <v>42.35</v>
      </c>
    </row>
    <row r="5" spans="1:26" s="335" customFormat="1" ht="30.75" customHeight="1" x14ac:dyDescent="0.35">
      <c r="A5" s="340">
        <v>2</v>
      </c>
      <c r="B5" s="378" t="s">
        <v>7489</v>
      </c>
      <c r="C5" s="333" t="s">
        <v>5644</v>
      </c>
      <c r="D5" s="332" t="s">
        <v>5647</v>
      </c>
      <c r="E5" s="371" t="s">
        <v>5648</v>
      </c>
      <c r="F5" s="325">
        <v>3</v>
      </c>
      <c r="G5" s="371" t="s">
        <v>6023</v>
      </c>
      <c r="H5" s="325">
        <v>1</v>
      </c>
      <c r="I5" s="327" t="s">
        <v>6094</v>
      </c>
      <c r="J5" s="325">
        <v>4</v>
      </c>
      <c r="K5" s="325">
        <v>1</v>
      </c>
      <c r="L5" s="325">
        <v>5</v>
      </c>
      <c r="M5" s="381" t="s">
        <v>5431</v>
      </c>
      <c r="N5" s="381">
        <v>87</v>
      </c>
      <c r="O5" s="381">
        <v>105</v>
      </c>
      <c r="P5" s="381">
        <v>192</v>
      </c>
      <c r="Q5" s="381">
        <v>19</v>
      </c>
      <c r="R5" s="381">
        <v>29</v>
      </c>
      <c r="S5" s="381">
        <v>192</v>
      </c>
      <c r="T5" s="381"/>
      <c r="U5" s="381"/>
      <c r="V5" s="381" t="s">
        <v>2166</v>
      </c>
      <c r="W5" s="381" t="s">
        <v>2166</v>
      </c>
      <c r="X5" s="381"/>
      <c r="Y5" s="381"/>
      <c r="Z5" s="350"/>
    </row>
    <row r="6" spans="1:26" s="335" customFormat="1" ht="30.75" customHeight="1" x14ac:dyDescent="0.35">
      <c r="A6" s="340">
        <v>3</v>
      </c>
      <c r="B6" s="378" t="s">
        <v>7489</v>
      </c>
      <c r="C6" s="333" t="s">
        <v>5644</v>
      </c>
      <c r="D6" s="332" t="s">
        <v>5649</v>
      </c>
      <c r="E6" s="371" t="s">
        <v>5650</v>
      </c>
      <c r="F6" s="325">
        <v>3</v>
      </c>
      <c r="G6" s="371" t="s">
        <v>6023</v>
      </c>
      <c r="H6" s="325">
        <v>1</v>
      </c>
      <c r="I6" s="327" t="s">
        <v>6094</v>
      </c>
      <c r="J6" s="325">
        <v>4</v>
      </c>
      <c r="K6" s="325">
        <v>1</v>
      </c>
      <c r="L6" s="325">
        <v>5</v>
      </c>
      <c r="M6" s="381" t="s">
        <v>5431</v>
      </c>
      <c r="N6" s="381">
        <v>85</v>
      </c>
      <c r="O6" s="381">
        <v>107</v>
      </c>
      <c r="P6" s="381">
        <v>192</v>
      </c>
      <c r="Q6" s="381">
        <v>19</v>
      </c>
      <c r="R6" s="381">
        <v>29</v>
      </c>
      <c r="S6" s="381">
        <v>192</v>
      </c>
      <c r="T6" s="381"/>
      <c r="U6" s="381"/>
      <c r="V6" s="381" t="s">
        <v>2166</v>
      </c>
      <c r="W6" s="381" t="s">
        <v>2166</v>
      </c>
      <c r="X6" s="381"/>
      <c r="Y6" s="381">
        <v>1</v>
      </c>
      <c r="Z6" s="350">
        <v>42.35</v>
      </c>
    </row>
    <row r="7" spans="1:26" s="335" customFormat="1" ht="30.75" customHeight="1" x14ac:dyDescent="0.35">
      <c r="A7" s="340">
        <v>4</v>
      </c>
      <c r="B7" s="378" t="s">
        <v>7489</v>
      </c>
      <c r="C7" s="333" t="s">
        <v>5644</v>
      </c>
      <c r="D7" s="332" t="s">
        <v>5651</v>
      </c>
      <c r="E7" s="371" t="s">
        <v>5652</v>
      </c>
      <c r="F7" s="325">
        <v>4</v>
      </c>
      <c r="G7" s="371"/>
      <c r="H7" s="325"/>
      <c r="I7" s="371"/>
      <c r="J7" s="325">
        <v>6</v>
      </c>
      <c r="K7" s="325"/>
      <c r="L7" s="325">
        <v>6</v>
      </c>
      <c r="M7" s="381" t="s">
        <v>5354</v>
      </c>
      <c r="N7" s="381">
        <v>106</v>
      </c>
      <c r="O7" s="381">
        <v>134</v>
      </c>
      <c r="P7" s="381">
        <v>240</v>
      </c>
      <c r="Q7" s="381"/>
      <c r="R7" s="381"/>
      <c r="S7" s="381"/>
      <c r="T7" s="381"/>
      <c r="U7" s="381"/>
      <c r="V7" s="381" t="s">
        <v>2166</v>
      </c>
      <c r="W7" s="381" t="s">
        <v>2166</v>
      </c>
      <c r="X7" s="381"/>
      <c r="Y7" s="381"/>
      <c r="Z7" s="350"/>
    </row>
    <row r="8" spans="1:26" s="335" customFormat="1" ht="30.75" customHeight="1" x14ac:dyDescent="0.35">
      <c r="A8" s="340">
        <v>5</v>
      </c>
      <c r="B8" s="378" t="s">
        <v>7489</v>
      </c>
      <c r="C8" s="333" t="s">
        <v>5644</v>
      </c>
      <c r="D8" s="332" t="s">
        <v>5653</v>
      </c>
      <c r="E8" s="371" t="s">
        <v>5654</v>
      </c>
      <c r="F8" s="325">
        <v>3</v>
      </c>
      <c r="G8" s="371"/>
      <c r="H8" s="325"/>
      <c r="I8" s="371"/>
      <c r="J8" s="325">
        <v>3</v>
      </c>
      <c r="K8" s="325"/>
      <c r="L8" s="325">
        <v>3</v>
      </c>
      <c r="M8" s="381" t="s">
        <v>5431</v>
      </c>
      <c r="N8" s="381">
        <v>130</v>
      </c>
      <c r="O8" s="381">
        <v>110</v>
      </c>
      <c r="P8" s="381">
        <v>240</v>
      </c>
      <c r="Q8" s="381"/>
      <c r="R8" s="381"/>
      <c r="S8" s="381"/>
      <c r="T8" s="381"/>
      <c r="U8" s="381"/>
      <c r="V8" s="381" t="s">
        <v>2166</v>
      </c>
      <c r="W8" s="381" t="s">
        <v>2166</v>
      </c>
      <c r="X8" s="381"/>
      <c r="Y8" s="381">
        <v>2</v>
      </c>
      <c r="Z8" s="350">
        <v>36.299999999999997</v>
      </c>
    </row>
    <row r="9" spans="1:26" s="335" customFormat="1" ht="30.75" customHeight="1" x14ac:dyDescent="0.35">
      <c r="A9" s="340">
        <v>6</v>
      </c>
      <c r="B9" s="378" t="s">
        <v>7489</v>
      </c>
      <c r="C9" s="333" t="s">
        <v>5644</v>
      </c>
      <c r="D9" s="332" t="s">
        <v>5655</v>
      </c>
      <c r="E9" s="371" t="s">
        <v>5656</v>
      </c>
      <c r="F9" s="325">
        <v>4</v>
      </c>
      <c r="G9" s="371"/>
      <c r="H9" s="325"/>
      <c r="I9" s="371"/>
      <c r="J9" s="325">
        <v>2</v>
      </c>
      <c r="K9" s="325"/>
      <c r="L9" s="325">
        <v>2</v>
      </c>
      <c r="M9" s="381" t="s">
        <v>5354</v>
      </c>
      <c r="N9" s="381">
        <v>261</v>
      </c>
      <c r="O9" s="381">
        <v>315</v>
      </c>
      <c r="P9" s="381">
        <v>576</v>
      </c>
      <c r="Q9" s="381"/>
      <c r="R9" s="381"/>
      <c r="S9" s="381"/>
      <c r="T9" s="381"/>
      <c r="U9" s="381"/>
      <c r="V9" s="381" t="s">
        <v>2166</v>
      </c>
      <c r="W9" s="381"/>
      <c r="X9" s="381"/>
      <c r="Y9" s="381"/>
      <c r="Z9" s="350"/>
    </row>
    <row r="10" spans="1:26" s="335" customFormat="1" ht="30.75" customHeight="1" x14ac:dyDescent="0.35">
      <c r="A10" s="340">
        <v>7</v>
      </c>
      <c r="B10" s="378" t="s">
        <v>7489</v>
      </c>
      <c r="C10" s="333" t="s">
        <v>5644</v>
      </c>
      <c r="D10" s="332" t="s">
        <v>5657</v>
      </c>
      <c r="E10" s="371" t="s">
        <v>5658</v>
      </c>
      <c r="F10" s="325">
        <v>5</v>
      </c>
      <c r="G10" s="371"/>
      <c r="H10" s="325"/>
      <c r="I10" s="371"/>
      <c r="J10" s="325">
        <v>4</v>
      </c>
      <c r="K10" s="325"/>
      <c r="L10" s="325">
        <v>4</v>
      </c>
      <c r="M10" s="381" t="s">
        <v>5354</v>
      </c>
      <c r="N10" s="381">
        <v>106</v>
      </c>
      <c r="O10" s="381">
        <v>134</v>
      </c>
      <c r="P10" s="381">
        <v>240</v>
      </c>
      <c r="Q10" s="381">
        <v>19</v>
      </c>
      <c r="R10" s="381">
        <v>29</v>
      </c>
      <c r="S10" s="381">
        <v>240</v>
      </c>
      <c r="T10" s="381"/>
      <c r="U10" s="381"/>
      <c r="V10" s="381" t="s">
        <v>2166</v>
      </c>
      <c r="W10" s="381" t="s">
        <v>2166</v>
      </c>
      <c r="X10" s="381"/>
      <c r="Y10" s="381"/>
      <c r="Z10" s="350"/>
    </row>
    <row r="11" spans="1:26" s="335" customFormat="1" ht="30.75" customHeight="1" x14ac:dyDescent="0.35">
      <c r="A11" s="340">
        <v>8</v>
      </c>
      <c r="B11" s="378" t="s">
        <v>7489</v>
      </c>
      <c r="C11" s="374" t="s">
        <v>5644</v>
      </c>
      <c r="D11" s="374" t="s">
        <v>5809</v>
      </c>
      <c r="E11" s="327" t="s">
        <v>5851</v>
      </c>
      <c r="F11" s="324">
        <v>4</v>
      </c>
      <c r="G11" s="371" t="s">
        <v>6023</v>
      </c>
      <c r="H11" s="324">
        <v>1</v>
      </c>
      <c r="I11" s="327" t="s">
        <v>6573</v>
      </c>
      <c r="J11" s="324">
        <v>6</v>
      </c>
      <c r="K11" s="324">
        <v>1</v>
      </c>
      <c r="L11" s="324">
        <v>7</v>
      </c>
      <c r="M11" s="442" t="s">
        <v>7451</v>
      </c>
      <c r="N11" s="438">
        <v>157</v>
      </c>
      <c r="O11" s="381">
        <v>227</v>
      </c>
      <c r="P11" s="381">
        <v>384</v>
      </c>
      <c r="Q11" s="396">
        <v>81</v>
      </c>
      <c r="R11" s="396">
        <v>111</v>
      </c>
      <c r="S11" s="396">
        <v>384</v>
      </c>
      <c r="T11" s="381"/>
      <c r="U11" s="381"/>
      <c r="V11" s="381" t="s">
        <v>2166</v>
      </c>
      <c r="W11" s="381" t="s">
        <v>2166</v>
      </c>
      <c r="X11" s="381"/>
      <c r="Y11" s="381">
        <v>1</v>
      </c>
      <c r="Z11" s="350">
        <v>42.35</v>
      </c>
    </row>
    <row r="12" spans="1:26" s="335" customFormat="1" ht="30.75" customHeight="1" x14ac:dyDescent="0.35">
      <c r="A12" s="340">
        <v>9</v>
      </c>
      <c r="B12" s="378" t="s">
        <v>7489</v>
      </c>
      <c r="C12" s="374" t="s">
        <v>5644</v>
      </c>
      <c r="D12" s="374" t="s">
        <v>5810</v>
      </c>
      <c r="E12" s="327" t="s">
        <v>5811</v>
      </c>
      <c r="F12" s="324">
        <v>4</v>
      </c>
      <c r="G12" s="327"/>
      <c r="H12" s="324"/>
      <c r="I12" s="327"/>
      <c r="J12" s="324">
        <v>3</v>
      </c>
      <c r="K12" s="324"/>
      <c r="L12" s="324">
        <v>3</v>
      </c>
      <c r="M12" s="442" t="s">
        <v>7451</v>
      </c>
      <c r="N12" s="438">
        <v>156</v>
      </c>
      <c r="O12" s="381">
        <v>228</v>
      </c>
      <c r="P12" s="381">
        <v>384</v>
      </c>
      <c r="Q12" s="381"/>
      <c r="R12" s="381"/>
      <c r="S12" s="381"/>
      <c r="T12" s="381"/>
      <c r="U12" s="381"/>
      <c r="V12" s="381" t="s">
        <v>2166</v>
      </c>
      <c r="W12" s="381"/>
      <c r="X12" s="381"/>
      <c r="Y12" s="381">
        <v>1</v>
      </c>
      <c r="Z12" s="350">
        <v>42.35</v>
      </c>
    </row>
    <row r="13" spans="1:26" s="335" customFormat="1" ht="30.75" customHeight="1" x14ac:dyDescent="0.35">
      <c r="A13" s="340">
        <v>10</v>
      </c>
      <c r="B13" s="378" t="s">
        <v>7489</v>
      </c>
      <c r="C13" s="374" t="s">
        <v>5644</v>
      </c>
      <c r="D13" s="374" t="s">
        <v>5812</v>
      </c>
      <c r="E13" s="327" t="s">
        <v>5813</v>
      </c>
      <c r="F13" s="324">
        <v>4</v>
      </c>
      <c r="G13" s="327"/>
      <c r="H13" s="324"/>
      <c r="I13" s="327"/>
      <c r="J13" s="324">
        <v>5</v>
      </c>
      <c r="K13" s="324"/>
      <c r="L13" s="324">
        <v>5</v>
      </c>
      <c r="M13" s="442" t="s">
        <v>7451</v>
      </c>
      <c r="N13" s="438">
        <v>153</v>
      </c>
      <c r="O13" s="381">
        <v>231</v>
      </c>
      <c r="P13" s="381">
        <v>384</v>
      </c>
      <c r="Q13" s="381"/>
      <c r="R13" s="381"/>
      <c r="S13" s="381"/>
      <c r="T13" s="381"/>
      <c r="U13" s="381"/>
      <c r="V13" s="381" t="s">
        <v>2166</v>
      </c>
      <c r="W13" s="381"/>
      <c r="X13" s="381"/>
      <c r="Y13" s="381">
        <v>1</v>
      </c>
      <c r="Z13" s="350">
        <v>42.35</v>
      </c>
    </row>
    <row r="14" spans="1:26" s="335" customFormat="1" ht="30.75" customHeight="1" x14ac:dyDescent="0.35">
      <c r="A14" s="340">
        <v>11</v>
      </c>
      <c r="B14" s="378" t="s">
        <v>7489</v>
      </c>
      <c r="C14" s="374" t="s">
        <v>5644</v>
      </c>
      <c r="D14" s="374" t="s">
        <v>5814</v>
      </c>
      <c r="E14" s="327" t="s">
        <v>5815</v>
      </c>
      <c r="F14" s="324">
        <v>4</v>
      </c>
      <c r="G14" s="327"/>
      <c r="H14" s="324"/>
      <c r="I14" s="327"/>
      <c r="J14" s="324">
        <v>3</v>
      </c>
      <c r="K14" s="324"/>
      <c r="L14" s="324">
        <v>3</v>
      </c>
      <c r="M14" s="442" t="s">
        <v>7451</v>
      </c>
      <c r="N14" s="438">
        <v>180</v>
      </c>
      <c r="O14" s="381">
        <v>204</v>
      </c>
      <c r="P14" s="381">
        <v>384</v>
      </c>
      <c r="Q14" s="381"/>
      <c r="R14" s="381"/>
      <c r="S14" s="381"/>
      <c r="T14" s="381"/>
      <c r="U14" s="381"/>
      <c r="V14" s="381" t="s">
        <v>2166</v>
      </c>
      <c r="W14" s="381"/>
      <c r="X14" s="381"/>
      <c r="Y14" s="381">
        <v>1</v>
      </c>
      <c r="Z14" s="350">
        <v>42.35</v>
      </c>
    </row>
    <row r="15" spans="1:26" s="335" customFormat="1" ht="30.75" customHeight="1" x14ac:dyDescent="0.35">
      <c r="A15" s="340">
        <v>12</v>
      </c>
      <c r="B15" s="378" t="s">
        <v>7489</v>
      </c>
      <c r="C15" s="374" t="s">
        <v>5644</v>
      </c>
      <c r="D15" s="374" t="s">
        <v>5816</v>
      </c>
      <c r="E15" s="327" t="s">
        <v>5817</v>
      </c>
      <c r="F15" s="324">
        <v>4</v>
      </c>
      <c r="G15" s="327"/>
      <c r="H15" s="324"/>
      <c r="I15" s="327"/>
      <c r="J15" s="324">
        <v>6</v>
      </c>
      <c r="K15" s="324"/>
      <c r="L15" s="324">
        <v>6</v>
      </c>
      <c r="M15" s="442" t="s">
        <v>7451</v>
      </c>
      <c r="N15" s="438">
        <v>194</v>
      </c>
      <c r="O15" s="381">
        <v>190</v>
      </c>
      <c r="P15" s="381">
        <v>384</v>
      </c>
      <c r="Q15" s="381"/>
      <c r="R15" s="381"/>
      <c r="S15" s="381"/>
      <c r="T15" s="381"/>
      <c r="U15" s="381"/>
      <c r="V15" s="381" t="s">
        <v>2166</v>
      </c>
      <c r="W15" s="381"/>
      <c r="X15" s="381"/>
      <c r="Y15" s="381">
        <v>1</v>
      </c>
      <c r="Z15" s="350">
        <v>42.35</v>
      </c>
    </row>
    <row r="16" spans="1:26" s="335" customFormat="1" ht="30.75" customHeight="1" x14ac:dyDescent="0.35">
      <c r="A16" s="340">
        <v>13</v>
      </c>
      <c r="B16" s="378" t="s">
        <v>7489</v>
      </c>
      <c r="C16" s="374" t="s">
        <v>5644</v>
      </c>
      <c r="D16" s="374" t="s">
        <v>6181</v>
      </c>
      <c r="E16" s="327" t="s">
        <v>5818</v>
      </c>
      <c r="F16" s="324">
        <v>4</v>
      </c>
      <c r="G16" s="327"/>
      <c r="H16" s="324"/>
      <c r="I16" s="327"/>
      <c r="J16" s="324">
        <v>3</v>
      </c>
      <c r="K16" s="324"/>
      <c r="L16" s="324">
        <v>3</v>
      </c>
      <c r="M16" s="442" t="s">
        <v>7451</v>
      </c>
      <c r="N16" s="438">
        <v>134</v>
      </c>
      <c r="O16" s="381">
        <v>154</v>
      </c>
      <c r="P16" s="381">
        <v>288</v>
      </c>
      <c r="Q16" s="381"/>
      <c r="R16" s="381"/>
      <c r="S16" s="381"/>
      <c r="T16" s="381"/>
      <c r="U16" s="381"/>
      <c r="V16" s="381" t="s">
        <v>2166</v>
      </c>
      <c r="W16" s="381"/>
      <c r="X16" s="381"/>
      <c r="Y16" s="381">
        <v>1</v>
      </c>
      <c r="Z16" s="350">
        <v>42.35</v>
      </c>
    </row>
    <row r="17" spans="1:26" s="335" customFormat="1" ht="30.75" customHeight="1" x14ac:dyDescent="0.35">
      <c r="A17" s="340">
        <v>14</v>
      </c>
      <c r="B17" s="378" t="s">
        <v>7489</v>
      </c>
      <c r="C17" s="374" t="s">
        <v>5644</v>
      </c>
      <c r="D17" s="374" t="s">
        <v>6182</v>
      </c>
      <c r="E17" s="327" t="s">
        <v>5819</v>
      </c>
      <c r="F17" s="324">
        <v>4</v>
      </c>
      <c r="G17" s="327"/>
      <c r="H17" s="324"/>
      <c r="I17" s="327"/>
      <c r="J17" s="324">
        <v>2</v>
      </c>
      <c r="K17" s="324"/>
      <c r="L17" s="324">
        <v>2</v>
      </c>
      <c r="M17" s="442" t="s">
        <v>7451</v>
      </c>
      <c r="N17" s="438">
        <v>126</v>
      </c>
      <c r="O17" s="381">
        <v>162</v>
      </c>
      <c r="P17" s="381">
        <v>288</v>
      </c>
      <c r="Q17" s="381"/>
      <c r="R17" s="381"/>
      <c r="S17" s="381"/>
      <c r="T17" s="381"/>
      <c r="U17" s="381"/>
      <c r="V17" s="381" t="s">
        <v>2166</v>
      </c>
      <c r="W17" s="381"/>
      <c r="X17" s="381"/>
      <c r="Y17" s="381">
        <v>1</v>
      </c>
      <c r="Z17" s="350">
        <v>42.35</v>
      </c>
    </row>
    <row r="18" spans="1:26" s="335" customFormat="1" ht="30.75" customHeight="1" x14ac:dyDescent="0.35">
      <c r="A18" s="340">
        <v>15</v>
      </c>
      <c r="B18" s="378" t="s">
        <v>7489</v>
      </c>
      <c r="C18" s="374" t="s">
        <v>5644</v>
      </c>
      <c r="D18" s="374" t="s">
        <v>5820</v>
      </c>
      <c r="E18" s="327" t="s">
        <v>5821</v>
      </c>
      <c r="F18" s="324">
        <v>5</v>
      </c>
      <c r="G18" s="327"/>
      <c r="H18" s="324"/>
      <c r="I18" s="327"/>
      <c r="J18" s="324">
        <v>2</v>
      </c>
      <c r="K18" s="324"/>
      <c r="L18" s="324">
        <v>2</v>
      </c>
      <c r="M18" s="443" t="s">
        <v>7452</v>
      </c>
      <c r="N18" s="381">
        <v>180</v>
      </c>
      <c r="O18" s="381">
        <v>204</v>
      </c>
      <c r="P18" s="381">
        <v>384</v>
      </c>
      <c r="Q18" s="381"/>
      <c r="R18" s="381"/>
      <c r="S18" s="381"/>
      <c r="T18" s="381"/>
      <c r="U18" s="381"/>
      <c r="V18" s="381" t="s">
        <v>2166</v>
      </c>
      <c r="W18" s="381"/>
      <c r="X18" s="381"/>
      <c r="Y18" s="381">
        <v>1</v>
      </c>
      <c r="Z18" s="350">
        <v>42.35</v>
      </c>
    </row>
    <row r="19" spans="1:26" s="335" customFormat="1" ht="30.75" customHeight="1" x14ac:dyDescent="0.35">
      <c r="A19" s="340">
        <v>16</v>
      </c>
      <c r="B19" s="378" t="s">
        <v>7489</v>
      </c>
      <c r="C19" s="374" t="s">
        <v>5644</v>
      </c>
      <c r="D19" s="374" t="s">
        <v>5822</v>
      </c>
      <c r="E19" s="327" t="s">
        <v>5823</v>
      </c>
      <c r="F19" s="324">
        <v>4</v>
      </c>
      <c r="G19" s="327"/>
      <c r="H19" s="324"/>
      <c r="I19" s="327"/>
      <c r="J19" s="324">
        <v>3</v>
      </c>
      <c r="K19" s="324"/>
      <c r="L19" s="324">
        <v>3</v>
      </c>
      <c r="M19" s="381" t="s">
        <v>5354</v>
      </c>
      <c r="N19" s="381">
        <v>108</v>
      </c>
      <c r="O19" s="381">
        <v>132</v>
      </c>
      <c r="P19" s="381">
        <v>240</v>
      </c>
      <c r="Q19" s="381"/>
      <c r="R19" s="381"/>
      <c r="S19" s="381"/>
      <c r="T19" s="381"/>
      <c r="U19" s="381"/>
      <c r="V19" s="381" t="s">
        <v>2166</v>
      </c>
      <c r="W19" s="381" t="s">
        <v>2166</v>
      </c>
      <c r="X19" s="381"/>
      <c r="Y19" s="381">
        <v>1</v>
      </c>
      <c r="Z19" s="350">
        <v>42.35</v>
      </c>
    </row>
    <row r="20" spans="1:26" s="335" customFormat="1" ht="30.75" customHeight="1" x14ac:dyDescent="0.35">
      <c r="A20" s="340">
        <v>17</v>
      </c>
      <c r="B20" s="378" t="s">
        <v>7489</v>
      </c>
      <c r="C20" s="374" t="s">
        <v>5644</v>
      </c>
      <c r="D20" s="374" t="s">
        <v>5824</v>
      </c>
      <c r="E20" s="327" t="s">
        <v>5825</v>
      </c>
      <c r="F20" s="324">
        <v>4</v>
      </c>
      <c r="G20" s="327"/>
      <c r="H20" s="324"/>
      <c r="I20" s="327"/>
      <c r="J20" s="324">
        <v>6</v>
      </c>
      <c r="K20" s="324"/>
      <c r="L20" s="324">
        <v>6</v>
      </c>
      <c r="M20" s="381" t="s">
        <v>4991</v>
      </c>
      <c r="N20" s="381">
        <v>106</v>
      </c>
      <c r="O20" s="381">
        <v>134</v>
      </c>
      <c r="P20" s="381">
        <v>240</v>
      </c>
      <c r="Q20" s="381"/>
      <c r="R20" s="381"/>
      <c r="S20" s="381"/>
      <c r="T20" s="381"/>
      <c r="U20" s="381"/>
      <c r="V20" s="381" t="s">
        <v>2166</v>
      </c>
      <c r="W20" s="381" t="s">
        <v>2166</v>
      </c>
      <c r="X20" s="381"/>
      <c r="Y20" s="381">
        <v>1</v>
      </c>
      <c r="Z20" s="350">
        <v>42.35</v>
      </c>
    </row>
    <row r="21" spans="1:26" s="335" customFormat="1" ht="30.75" customHeight="1" x14ac:dyDescent="0.35">
      <c r="A21" s="340">
        <v>18</v>
      </c>
      <c r="B21" s="378" t="s">
        <v>7489</v>
      </c>
      <c r="C21" s="374" t="s">
        <v>5644</v>
      </c>
      <c r="D21" s="374" t="s">
        <v>5826</v>
      </c>
      <c r="E21" s="327" t="s">
        <v>5827</v>
      </c>
      <c r="F21" s="324">
        <v>4</v>
      </c>
      <c r="G21" s="327"/>
      <c r="H21" s="324"/>
      <c r="I21" s="327"/>
      <c r="J21" s="324">
        <v>5</v>
      </c>
      <c r="K21" s="324"/>
      <c r="L21" s="324">
        <v>5</v>
      </c>
      <c r="M21" s="381" t="s">
        <v>5354</v>
      </c>
      <c r="N21" s="381">
        <v>224</v>
      </c>
      <c r="O21" s="381">
        <v>256</v>
      </c>
      <c r="P21" s="381">
        <v>480</v>
      </c>
      <c r="Q21" s="381"/>
      <c r="R21" s="381"/>
      <c r="S21" s="381"/>
      <c r="T21" s="381"/>
      <c r="U21" s="381"/>
      <c r="V21" s="381" t="s">
        <v>2166</v>
      </c>
      <c r="W21" s="381"/>
      <c r="X21" s="381"/>
      <c r="Y21" s="381">
        <v>1</v>
      </c>
      <c r="Z21" s="350">
        <v>42.35</v>
      </c>
    </row>
    <row r="22" spans="1:26" s="335" customFormat="1" ht="30.75" customHeight="1" x14ac:dyDescent="0.35">
      <c r="A22" s="340">
        <v>19</v>
      </c>
      <c r="B22" s="378" t="s">
        <v>7489</v>
      </c>
      <c r="C22" s="374" t="s">
        <v>5644</v>
      </c>
      <c r="D22" s="374" t="s">
        <v>5828</v>
      </c>
      <c r="E22" s="327" t="s">
        <v>5829</v>
      </c>
      <c r="F22" s="324">
        <v>6</v>
      </c>
      <c r="G22" s="327"/>
      <c r="H22" s="324"/>
      <c r="I22" s="327"/>
      <c r="J22" s="324">
        <v>4</v>
      </c>
      <c r="K22" s="324"/>
      <c r="L22" s="324">
        <v>4</v>
      </c>
      <c r="M22" s="381" t="s">
        <v>5354</v>
      </c>
      <c r="N22" s="381">
        <v>1151</v>
      </c>
      <c r="O22" s="381">
        <v>1153</v>
      </c>
      <c r="P22" s="381">
        <v>2304</v>
      </c>
      <c r="Q22" s="381"/>
      <c r="R22" s="381"/>
      <c r="S22" s="381"/>
      <c r="T22" s="381"/>
      <c r="U22" s="381"/>
      <c r="V22" s="381" t="s">
        <v>2166</v>
      </c>
      <c r="W22" s="381"/>
      <c r="X22" s="381"/>
      <c r="Y22" s="381">
        <v>1</v>
      </c>
      <c r="Z22" s="350">
        <v>42.35</v>
      </c>
    </row>
    <row r="23" spans="1:26" s="335" customFormat="1" ht="30.75" customHeight="1" x14ac:dyDescent="0.35">
      <c r="A23" s="340">
        <v>20</v>
      </c>
      <c r="B23" s="378" t="s">
        <v>7489</v>
      </c>
      <c r="C23" s="374" t="s">
        <v>5644</v>
      </c>
      <c r="D23" s="374" t="s">
        <v>5830</v>
      </c>
      <c r="E23" s="327" t="s">
        <v>5831</v>
      </c>
      <c r="F23" s="324">
        <v>4</v>
      </c>
      <c r="G23" s="327"/>
      <c r="H23" s="324"/>
      <c r="I23" s="327"/>
      <c r="J23" s="324">
        <v>2</v>
      </c>
      <c r="K23" s="324"/>
      <c r="L23" s="324">
        <v>2</v>
      </c>
      <c r="M23" s="381" t="s">
        <v>4991</v>
      </c>
      <c r="N23" s="381">
        <v>96</v>
      </c>
      <c r="O23" s="381">
        <v>144</v>
      </c>
      <c r="P23" s="381">
        <v>240</v>
      </c>
      <c r="Q23" s="381"/>
      <c r="R23" s="381"/>
      <c r="S23" s="381"/>
      <c r="T23" s="381"/>
      <c r="U23" s="381"/>
      <c r="V23" s="381" t="s">
        <v>2166</v>
      </c>
      <c r="W23" s="381"/>
      <c r="X23" s="381"/>
      <c r="Y23" s="381">
        <v>1</v>
      </c>
      <c r="Z23" s="350">
        <v>42.35</v>
      </c>
    </row>
    <row r="24" spans="1:26" s="335" customFormat="1" ht="30.75" customHeight="1" x14ac:dyDescent="0.35">
      <c r="A24" s="340">
        <v>21</v>
      </c>
      <c r="B24" s="378" t="s">
        <v>7489</v>
      </c>
      <c r="C24" s="374" t="s">
        <v>5644</v>
      </c>
      <c r="D24" s="374" t="s">
        <v>5832</v>
      </c>
      <c r="E24" s="327" t="s">
        <v>5833</v>
      </c>
      <c r="F24" s="324">
        <v>4</v>
      </c>
      <c r="G24" s="327"/>
      <c r="H24" s="324"/>
      <c r="I24" s="327"/>
      <c r="J24" s="324">
        <v>2</v>
      </c>
      <c r="K24" s="324"/>
      <c r="L24" s="324">
        <v>2</v>
      </c>
      <c r="M24" s="381" t="s">
        <v>4991</v>
      </c>
      <c r="N24" s="381">
        <v>113</v>
      </c>
      <c r="O24" s="381">
        <v>127</v>
      </c>
      <c r="P24" s="381">
        <v>240</v>
      </c>
      <c r="Q24" s="381"/>
      <c r="R24" s="381"/>
      <c r="S24" s="381"/>
      <c r="T24" s="381"/>
      <c r="U24" s="381"/>
      <c r="V24" s="381" t="s">
        <v>2166</v>
      </c>
      <c r="W24" s="381"/>
      <c r="X24" s="381"/>
      <c r="Y24" s="381">
        <v>1</v>
      </c>
      <c r="Z24" s="350">
        <v>42.35</v>
      </c>
    </row>
    <row r="25" spans="1:26" s="335" customFormat="1" ht="30.75" customHeight="1" x14ac:dyDescent="0.35">
      <c r="A25" s="340">
        <v>22</v>
      </c>
      <c r="B25" s="378" t="s">
        <v>7489</v>
      </c>
      <c r="C25" s="374" t="s">
        <v>5644</v>
      </c>
      <c r="D25" s="374" t="s">
        <v>5834</v>
      </c>
      <c r="E25" s="327" t="s">
        <v>5835</v>
      </c>
      <c r="F25" s="324">
        <v>4</v>
      </c>
      <c r="G25" s="327"/>
      <c r="H25" s="324"/>
      <c r="I25" s="327"/>
      <c r="J25" s="324">
        <v>3</v>
      </c>
      <c r="K25" s="324"/>
      <c r="L25" s="324">
        <v>3</v>
      </c>
      <c r="M25" s="381" t="s">
        <v>5431</v>
      </c>
      <c r="N25" s="381">
        <v>102</v>
      </c>
      <c r="O25" s="381">
        <v>138</v>
      </c>
      <c r="P25" s="381">
        <v>240</v>
      </c>
      <c r="Q25" s="381"/>
      <c r="R25" s="381"/>
      <c r="S25" s="381"/>
      <c r="T25" s="381"/>
      <c r="U25" s="381"/>
      <c r="V25" s="381" t="s">
        <v>2166</v>
      </c>
      <c r="W25" s="381"/>
      <c r="X25" s="381"/>
      <c r="Y25" s="381">
        <v>1</v>
      </c>
      <c r="Z25" s="350">
        <v>42.35</v>
      </c>
    </row>
    <row r="26" spans="1:26" s="335" customFormat="1" ht="30.75" customHeight="1" x14ac:dyDescent="0.35">
      <c r="A26" s="340">
        <v>23</v>
      </c>
      <c r="B26" s="378" t="s">
        <v>7489</v>
      </c>
      <c r="C26" s="374" t="s">
        <v>5644</v>
      </c>
      <c r="D26" s="374" t="s">
        <v>5836</v>
      </c>
      <c r="E26" s="327" t="s">
        <v>5837</v>
      </c>
      <c r="F26" s="324">
        <v>4</v>
      </c>
      <c r="G26" s="327"/>
      <c r="H26" s="324"/>
      <c r="I26" s="327"/>
      <c r="J26" s="324">
        <v>7</v>
      </c>
      <c r="K26" s="324"/>
      <c r="L26" s="324">
        <v>7</v>
      </c>
      <c r="M26" s="381" t="s">
        <v>5431</v>
      </c>
      <c r="N26" s="381">
        <v>136</v>
      </c>
      <c r="O26" s="381">
        <v>152</v>
      </c>
      <c r="P26" s="381">
        <v>288</v>
      </c>
      <c r="Q26" s="381"/>
      <c r="R26" s="381"/>
      <c r="S26" s="381"/>
      <c r="T26" s="381"/>
      <c r="U26" s="381"/>
      <c r="V26" s="381" t="s">
        <v>2166</v>
      </c>
      <c r="W26" s="381"/>
      <c r="X26" s="381"/>
      <c r="Y26" s="381">
        <v>1</v>
      </c>
      <c r="Z26" s="350">
        <v>42.35</v>
      </c>
    </row>
    <row r="27" spans="1:26" s="335" customFormat="1" ht="30.75" customHeight="1" x14ac:dyDescent="0.35">
      <c r="A27" s="340">
        <v>24</v>
      </c>
      <c r="B27" s="378" t="s">
        <v>7489</v>
      </c>
      <c r="C27" s="374" t="s">
        <v>5644</v>
      </c>
      <c r="D27" s="374" t="s">
        <v>7421</v>
      </c>
      <c r="E27" s="327" t="s">
        <v>5838</v>
      </c>
      <c r="F27" s="324">
        <v>4</v>
      </c>
      <c r="G27" s="327"/>
      <c r="H27" s="324"/>
      <c r="I27" s="327"/>
      <c r="J27" s="324">
        <v>5</v>
      </c>
      <c r="K27" s="324"/>
      <c r="L27" s="324">
        <v>5</v>
      </c>
      <c r="M27" s="381" t="s">
        <v>5431</v>
      </c>
      <c r="N27" s="381">
        <v>112</v>
      </c>
      <c r="O27" s="381">
        <v>128</v>
      </c>
      <c r="P27" s="381">
        <v>240</v>
      </c>
      <c r="Q27" s="381"/>
      <c r="R27" s="381"/>
      <c r="S27" s="381"/>
      <c r="T27" s="381"/>
      <c r="U27" s="381"/>
      <c r="V27" s="381" t="s">
        <v>2166</v>
      </c>
      <c r="W27" s="381"/>
      <c r="X27" s="381"/>
      <c r="Y27" s="381">
        <v>1</v>
      </c>
      <c r="Z27" s="350">
        <v>42.35</v>
      </c>
    </row>
    <row r="28" spans="1:26" s="335" customFormat="1" ht="30.75" customHeight="1" x14ac:dyDescent="0.35">
      <c r="A28" s="340">
        <v>25</v>
      </c>
      <c r="B28" s="378" t="s">
        <v>7489</v>
      </c>
      <c r="C28" s="374" t="s">
        <v>5644</v>
      </c>
      <c r="D28" s="374" t="s">
        <v>5839</v>
      </c>
      <c r="E28" s="327" t="s">
        <v>5840</v>
      </c>
      <c r="F28" s="324">
        <v>4</v>
      </c>
      <c r="G28" s="327"/>
      <c r="H28" s="324"/>
      <c r="I28" s="327"/>
      <c r="J28" s="324">
        <v>4</v>
      </c>
      <c r="K28" s="324"/>
      <c r="L28" s="324">
        <v>4</v>
      </c>
      <c r="M28" s="381" t="s">
        <v>5431</v>
      </c>
      <c r="N28" s="381">
        <v>86</v>
      </c>
      <c r="O28" s="381">
        <v>154</v>
      </c>
      <c r="P28" s="381">
        <v>240</v>
      </c>
      <c r="Q28" s="381"/>
      <c r="R28" s="381"/>
      <c r="S28" s="381"/>
      <c r="T28" s="381"/>
      <c r="U28" s="381"/>
      <c r="V28" s="381" t="s">
        <v>2166</v>
      </c>
      <c r="W28" s="381"/>
      <c r="X28" s="381"/>
      <c r="Y28" s="381">
        <v>1</v>
      </c>
      <c r="Z28" s="350">
        <v>42.35</v>
      </c>
    </row>
    <row r="29" spans="1:26" s="335" customFormat="1" ht="30.75" customHeight="1" x14ac:dyDescent="0.35">
      <c r="A29" s="340">
        <v>26</v>
      </c>
      <c r="B29" s="378" t="s">
        <v>7489</v>
      </c>
      <c r="C29" s="374" t="s">
        <v>5644</v>
      </c>
      <c r="D29" s="374" t="s">
        <v>5841</v>
      </c>
      <c r="E29" s="327" t="s">
        <v>5842</v>
      </c>
      <c r="F29" s="324">
        <v>4</v>
      </c>
      <c r="G29" s="327"/>
      <c r="H29" s="324"/>
      <c r="I29" s="327"/>
      <c r="J29" s="324">
        <v>3</v>
      </c>
      <c r="K29" s="324"/>
      <c r="L29" s="324">
        <v>3</v>
      </c>
      <c r="M29" s="381" t="s">
        <v>7447</v>
      </c>
      <c r="N29" s="381">
        <v>102</v>
      </c>
      <c r="O29" s="381">
        <v>138</v>
      </c>
      <c r="P29" s="381">
        <v>240</v>
      </c>
      <c r="Q29" s="381"/>
      <c r="R29" s="381"/>
      <c r="S29" s="381"/>
      <c r="T29" s="381"/>
      <c r="U29" s="381"/>
      <c r="V29" s="381" t="s">
        <v>2166</v>
      </c>
      <c r="W29" s="381"/>
      <c r="X29" s="381"/>
      <c r="Y29" s="381">
        <v>1</v>
      </c>
      <c r="Z29" s="350">
        <v>42.35</v>
      </c>
    </row>
    <row r="30" spans="1:26" s="335" customFormat="1" ht="30.75" customHeight="1" x14ac:dyDescent="0.35">
      <c r="A30" s="340">
        <v>27</v>
      </c>
      <c r="B30" s="378" t="s">
        <v>7489</v>
      </c>
      <c r="C30" s="374" t="s">
        <v>5644</v>
      </c>
      <c r="D30" s="374" t="s">
        <v>5843</v>
      </c>
      <c r="E30" s="327" t="s">
        <v>5844</v>
      </c>
      <c r="F30" s="324">
        <v>4</v>
      </c>
      <c r="G30" s="327"/>
      <c r="H30" s="324"/>
      <c r="I30" s="327"/>
      <c r="J30" s="324">
        <v>9</v>
      </c>
      <c r="K30" s="324"/>
      <c r="L30" s="324">
        <v>9</v>
      </c>
      <c r="M30" s="381" t="s">
        <v>7448</v>
      </c>
      <c r="N30" s="381">
        <v>68</v>
      </c>
      <c r="O30" s="381">
        <v>124</v>
      </c>
      <c r="P30" s="381">
        <v>192</v>
      </c>
      <c r="Q30" s="381"/>
      <c r="R30" s="381"/>
      <c r="S30" s="381"/>
      <c r="T30" s="381"/>
      <c r="U30" s="381"/>
      <c r="V30" s="381" t="s">
        <v>2166</v>
      </c>
      <c r="W30" s="381"/>
      <c r="X30" s="381"/>
      <c r="Y30" s="381">
        <v>1</v>
      </c>
      <c r="Z30" s="350">
        <v>42.35</v>
      </c>
    </row>
    <row r="31" spans="1:26" s="335" customFormat="1" ht="30.75" customHeight="1" x14ac:dyDescent="0.35">
      <c r="A31" s="340">
        <v>28</v>
      </c>
      <c r="B31" s="378" t="s">
        <v>7489</v>
      </c>
      <c r="C31" s="374" t="s">
        <v>5644</v>
      </c>
      <c r="D31" s="374" t="s">
        <v>5996</v>
      </c>
      <c r="E31" s="327" t="s">
        <v>6003</v>
      </c>
      <c r="F31" s="324">
        <v>4</v>
      </c>
      <c r="G31" s="327"/>
      <c r="H31" s="324"/>
      <c r="I31" s="327"/>
      <c r="J31" s="324">
        <v>3</v>
      </c>
      <c r="K31" s="324"/>
      <c r="L31" s="324">
        <v>3</v>
      </c>
      <c r="M31" s="381" t="s">
        <v>4991</v>
      </c>
      <c r="N31" s="381">
        <v>116</v>
      </c>
      <c r="O31" s="381">
        <v>124</v>
      </c>
      <c r="P31" s="397">
        <v>240</v>
      </c>
      <c r="Q31" s="397"/>
      <c r="R31" s="397"/>
      <c r="S31" s="397"/>
      <c r="T31" s="397"/>
      <c r="U31" s="381"/>
      <c r="V31" s="381" t="s">
        <v>2166</v>
      </c>
      <c r="W31" s="381"/>
      <c r="X31" s="381"/>
      <c r="Y31" s="381">
        <v>1</v>
      </c>
      <c r="Z31" s="350">
        <v>42.35</v>
      </c>
    </row>
    <row r="32" spans="1:26" s="335" customFormat="1" ht="30.75" customHeight="1" x14ac:dyDescent="0.35">
      <c r="A32" s="340">
        <v>29</v>
      </c>
      <c r="B32" s="378" t="s">
        <v>7489</v>
      </c>
      <c r="C32" s="374" t="s">
        <v>5644</v>
      </c>
      <c r="D32" s="374" t="s">
        <v>5997</v>
      </c>
      <c r="E32" s="327" t="s">
        <v>6004</v>
      </c>
      <c r="F32" s="324">
        <v>4</v>
      </c>
      <c r="G32" s="327"/>
      <c r="H32" s="324"/>
      <c r="I32" s="327"/>
      <c r="J32" s="324">
        <v>3</v>
      </c>
      <c r="K32" s="324"/>
      <c r="L32" s="324">
        <v>3</v>
      </c>
      <c r="M32" s="381" t="s">
        <v>4991</v>
      </c>
      <c r="N32" s="381">
        <v>112</v>
      </c>
      <c r="O32" s="381">
        <v>128</v>
      </c>
      <c r="P32" s="397">
        <v>240</v>
      </c>
      <c r="Q32" s="397"/>
      <c r="R32" s="397"/>
      <c r="S32" s="397"/>
      <c r="T32" s="397"/>
      <c r="U32" s="381"/>
      <c r="V32" s="381" t="s">
        <v>2166</v>
      </c>
      <c r="W32" s="381"/>
      <c r="X32" s="381"/>
      <c r="Y32" s="381">
        <v>1</v>
      </c>
      <c r="Z32" s="350">
        <v>42.35</v>
      </c>
    </row>
    <row r="33" spans="1:26" s="334" customFormat="1" ht="30.75" customHeight="1" x14ac:dyDescent="0.35">
      <c r="A33" s="340">
        <v>30</v>
      </c>
      <c r="B33" s="378" t="s">
        <v>7489</v>
      </c>
      <c r="C33" s="374" t="s">
        <v>5644</v>
      </c>
      <c r="D33" s="374" t="s">
        <v>5998</v>
      </c>
      <c r="E33" s="327" t="s">
        <v>6005</v>
      </c>
      <c r="F33" s="324">
        <v>5</v>
      </c>
      <c r="G33" s="371" t="s">
        <v>6023</v>
      </c>
      <c r="H33" s="324">
        <v>1</v>
      </c>
      <c r="I33" s="327" t="s">
        <v>6094</v>
      </c>
      <c r="J33" s="324">
        <v>3</v>
      </c>
      <c r="K33" s="324">
        <v>1</v>
      </c>
      <c r="L33" s="324">
        <v>4</v>
      </c>
      <c r="M33" s="379" t="s">
        <v>6011</v>
      </c>
      <c r="N33" s="379">
        <v>143</v>
      </c>
      <c r="O33" s="379">
        <v>193</v>
      </c>
      <c r="P33" s="397">
        <v>336</v>
      </c>
      <c r="Q33" s="397">
        <v>19</v>
      </c>
      <c r="R33" s="397">
        <v>29</v>
      </c>
      <c r="S33" s="397">
        <v>336</v>
      </c>
      <c r="T33" s="379"/>
      <c r="U33" s="379"/>
      <c r="V33" s="379" t="s">
        <v>2166</v>
      </c>
      <c r="W33" s="379"/>
      <c r="X33" s="381"/>
      <c r="Y33" s="381">
        <v>1</v>
      </c>
      <c r="Z33" s="350">
        <v>42.35</v>
      </c>
    </row>
    <row r="34" spans="1:26" s="335" customFormat="1" ht="30.75" customHeight="1" x14ac:dyDescent="0.35">
      <c r="A34" s="340">
        <v>31</v>
      </c>
      <c r="B34" s="378" t="s">
        <v>7489</v>
      </c>
      <c r="C34" s="374" t="s">
        <v>5644</v>
      </c>
      <c r="D34" s="374" t="s">
        <v>5999</v>
      </c>
      <c r="E34" s="327" t="s">
        <v>6006</v>
      </c>
      <c r="F34" s="324">
        <v>4</v>
      </c>
      <c r="G34" s="327"/>
      <c r="H34" s="324"/>
      <c r="I34" s="327"/>
      <c r="J34" s="324">
        <v>2</v>
      </c>
      <c r="K34" s="324"/>
      <c r="L34" s="324">
        <v>2</v>
      </c>
      <c r="M34" s="381" t="s">
        <v>6012</v>
      </c>
      <c r="N34" s="381">
        <v>102</v>
      </c>
      <c r="O34" s="381">
        <v>138</v>
      </c>
      <c r="P34" s="397">
        <v>240</v>
      </c>
      <c r="Q34" s="397"/>
      <c r="R34" s="397"/>
      <c r="S34" s="397"/>
      <c r="T34" s="397"/>
      <c r="U34" s="381"/>
      <c r="V34" s="381" t="s">
        <v>2166</v>
      </c>
      <c r="W34" s="381"/>
      <c r="X34" s="381"/>
      <c r="Y34" s="381">
        <v>1</v>
      </c>
      <c r="Z34" s="350">
        <v>42.35</v>
      </c>
    </row>
    <row r="35" spans="1:26" s="335" customFormat="1" ht="30.75" customHeight="1" x14ac:dyDescent="0.35">
      <c r="A35" s="340">
        <v>32</v>
      </c>
      <c r="B35" s="378" t="s">
        <v>7489</v>
      </c>
      <c r="C35" s="374" t="s">
        <v>5644</v>
      </c>
      <c r="D35" s="374" t="s">
        <v>6000</v>
      </c>
      <c r="E35" s="327" t="s">
        <v>6007</v>
      </c>
      <c r="F35" s="324">
        <v>5</v>
      </c>
      <c r="G35" s="327"/>
      <c r="H35" s="324"/>
      <c r="I35" s="327"/>
      <c r="J35" s="324">
        <v>3</v>
      </c>
      <c r="K35" s="324"/>
      <c r="L35" s="324">
        <v>3</v>
      </c>
      <c r="M35" s="381" t="s">
        <v>4991</v>
      </c>
      <c r="N35" s="381">
        <v>178</v>
      </c>
      <c r="O35" s="381">
        <v>206</v>
      </c>
      <c r="P35" s="397">
        <v>384</v>
      </c>
      <c r="Q35" s="397"/>
      <c r="R35" s="397"/>
      <c r="S35" s="397"/>
      <c r="T35" s="397"/>
      <c r="U35" s="381"/>
      <c r="V35" s="381" t="s">
        <v>2166</v>
      </c>
      <c r="W35" s="381"/>
      <c r="X35" s="381"/>
      <c r="Y35" s="381">
        <v>1</v>
      </c>
      <c r="Z35" s="350">
        <v>42.35</v>
      </c>
    </row>
    <row r="36" spans="1:26" s="335" customFormat="1" ht="30.75" customHeight="1" x14ac:dyDescent="0.35">
      <c r="A36" s="340">
        <v>33</v>
      </c>
      <c r="B36" s="378" t="s">
        <v>7489</v>
      </c>
      <c r="C36" s="374" t="s">
        <v>5644</v>
      </c>
      <c r="D36" s="374" t="s">
        <v>6183</v>
      </c>
      <c r="E36" s="327" t="s">
        <v>6008</v>
      </c>
      <c r="F36" s="324">
        <v>4</v>
      </c>
      <c r="G36" s="327"/>
      <c r="H36" s="324"/>
      <c r="I36" s="327"/>
      <c r="J36" s="324">
        <v>2</v>
      </c>
      <c r="K36" s="324"/>
      <c r="L36" s="324">
        <v>2</v>
      </c>
      <c r="M36" s="381" t="s">
        <v>7449</v>
      </c>
      <c r="N36" s="381">
        <v>102</v>
      </c>
      <c r="O36" s="381">
        <v>138</v>
      </c>
      <c r="P36" s="397">
        <v>240</v>
      </c>
      <c r="Q36" s="397"/>
      <c r="R36" s="397"/>
      <c r="S36" s="397"/>
      <c r="T36" s="397"/>
      <c r="U36" s="381"/>
      <c r="V36" s="381" t="s">
        <v>2166</v>
      </c>
      <c r="W36" s="381"/>
      <c r="X36" s="381"/>
      <c r="Y36" s="381">
        <v>1</v>
      </c>
      <c r="Z36" s="350">
        <v>42.35</v>
      </c>
    </row>
    <row r="37" spans="1:26" s="335" customFormat="1" ht="30.75" customHeight="1" x14ac:dyDescent="0.35">
      <c r="A37" s="340">
        <v>34</v>
      </c>
      <c r="B37" s="378" t="s">
        <v>7489</v>
      </c>
      <c r="C37" s="374" t="s">
        <v>5644</v>
      </c>
      <c r="D37" s="374" t="s">
        <v>6001</v>
      </c>
      <c r="E37" s="327" t="s">
        <v>6009</v>
      </c>
      <c r="F37" s="324">
        <v>3</v>
      </c>
      <c r="G37" s="327"/>
      <c r="H37" s="324"/>
      <c r="I37" s="327"/>
      <c r="J37" s="324">
        <v>4</v>
      </c>
      <c r="K37" s="324"/>
      <c r="L37" s="324">
        <v>4</v>
      </c>
      <c r="M37" s="381" t="s">
        <v>7450</v>
      </c>
      <c r="N37" s="381"/>
      <c r="O37" s="381"/>
      <c r="P37" s="397">
        <v>240</v>
      </c>
      <c r="Q37" s="397"/>
      <c r="R37" s="397"/>
      <c r="S37" s="397"/>
      <c r="T37" s="397"/>
      <c r="U37" s="381"/>
      <c r="V37" s="381"/>
      <c r="W37" s="381"/>
      <c r="X37" s="381"/>
      <c r="Y37" s="381">
        <v>1</v>
      </c>
      <c r="Z37" s="350">
        <v>42.35</v>
      </c>
    </row>
    <row r="38" spans="1:26" s="335" customFormat="1" ht="30.75" customHeight="1" x14ac:dyDescent="0.35">
      <c r="A38" s="340">
        <v>35</v>
      </c>
      <c r="B38" s="378" t="s">
        <v>7489</v>
      </c>
      <c r="C38" s="374" t="s">
        <v>5644</v>
      </c>
      <c r="D38" s="374" t="s">
        <v>6002</v>
      </c>
      <c r="E38" s="327" t="s">
        <v>6010</v>
      </c>
      <c r="F38" s="324">
        <v>4</v>
      </c>
      <c r="G38" s="327"/>
      <c r="H38" s="324"/>
      <c r="I38" s="327"/>
      <c r="J38" s="324">
        <v>3</v>
      </c>
      <c r="K38" s="324"/>
      <c r="L38" s="324">
        <v>3</v>
      </c>
      <c r="M38" s="381" t="s">
        <v>6011</v>
      </c>
      <c r="N38" s="381">
        <v>108</v>
      </c>
      <c r="O38" s="381">
        <v>132</v>
      </c>
      <c r="P38" s="397">
        <v>240</v>
      </c>
      <c r="Q38" s="397"/>
      <c r="R38" s="397"/>
      <c r="S38" s="397"/>
      <c r="T38" s="397"/>
      <c r="U38" s="381"/>
      <c r="V38" s="381" t="s">
        <v>2166</v>
      </c>
      <c r="W38" s="381"/>
      <c r="X38" s="381"/>
      <c r="Y38" s="381">
        <v>1</v>
      </c>
      <c r="Z38" s="350">
        <v>42.35</v>
      </c>
    </row>
    <row r="39" spans="1:26" s="335" customFormat="1" ht="30.75" customHeight="1" x14ac:dyDescent="0.35">
      <c r="A39" s="340">
        <v>36</v>
      </c>
      <c r="B39" s="378" t="s">
        <v>7489</v>
      </c>
      <c r="C39" s="374" t="s">
        <v>5644</v>
      </c>
      <c r="D39" s="374" t="s">
        <v>6014</v>
      </c>
      <c r="E39" s="327" t="s">
        <v>6017</v>
      </c>
      <c r="F39" s="324">
        <v>3</v>
      </c>
      <c r="G39" s="371" t="s">
        <v>6023</v>
      </c>
      <c r="H39" s="324">
        <v>1</v>
      </c>
      <c r="I39" s="327" t="s">
        <v>6094</v>
      </c>
      <c r="J39" s="324">
        <v>3</v>
      </c>
      <c r="K39" s="324">
        <v>1</v>
      </c>
      <c r="L39" s="324">
        <v>4</v>
      </c>
      <c r="M39" s="379" t="s">
        <v>6012</v>
      </c>
      <c r="N39" s="381">
        <v>83</v>
      </c>
      <c r="O39" s="381">
        <v>109</v>
      </c>
      <c r="P39" s="397">
        <v>192</v>
      </c>
      <c r="Q39" s="397">
        <v>20</v>
      </c>
      <c r="R39" s="397">
        <v>28</v>
      </c>
      <c r="S39" s="397">
        <v>192</v>
      </c>
      <c r="T39" s="397"/>
      <c r="U39" s="381"/>
      <c r="V39" s="381" t="s">
        <v>2166</v>
      </c>
      <c r="W39" s="381"/>
      <c r="X39" s="381"/>
      <c r="Y39" s="381">
        <v>1</v>
      </c>
      <c r="Z39" s="350">
        <v>42.35</v>
      </c>
    </row>
    <row r="40" spans="1:26" s="335" customFormat="1" ht="30.75" customHeight="1" x14ac:dyDescent="0.35">
      <c r="A40" s="340">
        <v>37</v>
      </c>
      <c r="B40" s="378" t="s">
        <v>7489</v>
      </c>
      <c r="C40" s="374" t="s">
        <v>5644</v>
      </c>
      <c r="D40" s="374" t="s">
        <v>6015</v>
      </c>
      <c r="E40" s="327" t="s">
        <v>6018</v>
      </c>
      <c r="F40" s="324">
        <v>3</v>
      </c>
      <c r="G40" s="371" t="s">
        <v>6023</v>
      </c>
      <c r="H40" s="324">
        <v>1</v>
      </c>
      <c r="I40" s="327" t="s">
        <v>6094</v>
      </c>
      <c r="J40" s="324">
        <v>3</v>
      </c>
      <c r="K40" s="324">
        <v>1</v>
      </c>
      <c r="L40" s="324">
        <v>4</v>
      </c>
      <c r="M40" s="379" t="s">
        <v>6012</v>
      </c>
      <c r="N40" s="381">
        <v>83</v>
      </c>
      <c r="O40" s="381">
        <v>109</v>
      </c>
      <c r="P40" s="397">
        <v>192</v>
      </c>
      <c r="Q40" s="397">
        <v>20</v>
      </c>
      <c r="R40" s="397">
        <v>28</v>
      </c>
      <c r="S40" s="397">
        <v>192</v>
      </c>
      <c r="T40" s="397"/>
      <c r="U40" s="381"/>
      <c r="V40" s="381" t="s">
        <v>2166</v>
      </c>
      <c r="W40" s="381"/>
      <c r="X40" s="381"/>
      <c r="Y40" s="381">
        <v>1</v>
      </c>
      <c r="Z40" s="350">
        <v>42.35</v>
      </c>
    </row>
    <row r="41" spans="1:26" s="335" customFormat="1" ht="30.75" customHeight="1" x14ac:dyDescent="0.35">
      <c r="A41" s="340">
        <v>38</v>
      </c>
      <c r="B41" s="378" t="s">
        <v>7489</v>
      </c>
      <c r="C41" s="374" t="s">
        <v>5644</v>
      </c>
      <c r="D41" s="374" t="s">
        <v>6016</v>
      </c>
      <c r="E41" s="327" t="s">
        <v>6019</v>
      </c>
      <c r="F41" s="324">
        <v>4</v>
      </c>
      <c r="G41" s="327"/>
      <c r="H41" s="324"/>
      <c r="I41" s="327"/>
      <c r="J41" s="324">
        <v>3</v>
      </c>
      <c r="K41" s="324"/>
      <c r="L41" s="324">
        <v>3</v>
      </c>
      <c r="M41" s="379" t="s">
        <v>6012</v>
      </c>
      <c r="N41" s="381">
        <v>99</v>
      </c>
      <c r="O41" s="381">
        <v>141</v>
      </c>
      <c r="P41" s="397">
        <f>N41+O41</f>
        <v>240</v>
      </c>
      <c r="Q41" s="397"/>
      <c r="R41" s="397"/>
      <c r="S41" s="397"/>
      <c r="T41" s="397"/>
      <c r="U41" s="381"/>
      <c r="V41" s="381" t="s">
        <v>2166</v>
      </c>
      <c r="W41" s="381"/>
      <c r="X41" s="381"/>
      <c r="Y41" s="381">
        <v>1</v>
      </c>
      <c r="Z41" s="350">
        <v>42.35</v>
      </c>
    </row>
    <row r="42" spans="1:26" s="335" customFormat="1" ht="30.75" customHeight="1" x14ac:dyDescent="0.35">
      <c r="A42" s="340">
        <v>39</v>
      </c>
      <c r="B42" s="378" t="s">
        <v>7489</v>
      </c>
      <c r="C42" s="374" t="s">
        <v>5644</v>
      </c>
      <c r="D42" s="374" t="s">
        <v>6635</v>
      </c>
      <c r="E42" s="327" t="s">
        <v>6644</v>
      </c>
      <c r="F42" s="324">
        <v>4</v>
      </c>
      <c r="G42" s="327" t="s">
        <v>6081</v>
      </c>
      <c r="H42" s="324">
        <v>2</v>
      </c>
      <c r="I42" s="388" t="s">
        <v>6660</v>
      </c>
      <c r="J42" s="324">
        <v>4</v>
      </c>
      <c r="K42" s="324">
        <v>3</v>
      </c>
      <c r="L42" s="324">
        <v>7</v>
      </c>
      <c r="M42" s="379" t="s">
        <v>6653</v>
      </c>
      <c r="N42" s="381">
        <v>149</v>
      </c>
      <c r="O42" s="381">
        <v>203</v>
      </c>
      <c r="P42" s="397">
        <v>352</v>
      </c>
      <c r="Q42" s="397">
        <v>179</v>
      </c>
      <c r="R42" s="397">
        <v>269</v>
      </c>
      <c r="S42" s="397">
        <v>576</v>
      </c>
      <c r="T42" s="397"/>
      <c r="U42" s="381"/>
      <c r="V42" s="381" t="s">
        <v>2166</v>
      </c>
      <c r="W42" s="381"/>
      <c r="X42" s="381"/>
      <c r="Y42" s="381">
        <v>1</v>
      </c>
      <c r="Z42" s="350">
        <v>42.35</v>
      </c>
    </row>
    <row r="43" spans="1:26" s="335" customFormat="1" ht="30.75" customHeight="1" x14ac:dyDescent="0.35">
      <c r="A43" s="340">
        <v>40</v>
      </c>
      <c r="B43" s="378" t="s">
        <v>7489</v>
      </c>
      <c r="C43" s="374" t="s">
        <v>5644</v>
      </c>
      <c r="D43" s="374" t="s">
        <v>6636</v>
      </c>
      <c r="E43" s="327" t="s">
        <v>6645</v>
      </c>
      <c r="F43" s="324">
        <v>6</v>
      </c>
      <c r="G43" s="327"/>
      <c r="H43" s="324"/>
      <c r="I43" s="327"/>
      <c r="J43" s="324">
        <v>4</v>
      </c>
      <c r="K43" s="324">
        <v>0</v>
      </c>
      <c r="L43" s="324">
        <v>4</v>
      </c>
      <c r="M43" s="379" t="s">
        <v>6654</v>
      </c>
      <c r="N43" s="381">
        <v>247</v>
      </c>
      <c r="O43" s="381">
        <v>329</v>
      </c>
      <c r="P43" s="397">
        <v>576</v>
      </c>
      <c r="Q43" s="397"/>
      <c r="R43" s="397"/>
      <c r="S43" s="397"/>
      <c r="T43" s="397"/>
      <c r="U43" s="381"/>
      <c r="V43" s="381" t="s">
        <v>2166</v>
      </c>
      <c r="W43" s="381"/>
      <c r="X43" s="381"/>
      <c r="Y43" s="381">
        <v>1</v>
      </c>
      <c r="Z43" s="350">
        <v>42.35</v>
      </c>
    </row>
    <row r="44" spans="1:26" s="335" customFormat="1" ht="30.75" customHeight="1" x14ac:dyDescent="0.35">
      <c r="A44" s="340">
        <v>41</v>
      </c>
      <c r="B44" s="378" t="s">
        <v>7489</v>
      </c>
      <c r="C44" s="374" t="s">
        <v>5644</v>
      </c>
      <c r="D44" s="374" t="s">
        <v>6637</v>
      </c>
      <c r="E44" s="327" t="s">
        <v>6646</v>
      </c>
      <c r="F44" s="324">
        <v>6</v>
      </c>
      <c r="G44" s="327"/>
      <c r="H44" s="324"/>
      <c r="I44" s="327"/>
      <c r="J44" s="324">
        <v>5</v>
      </c>
      <c r="K44" s="324">
        <v>0</v>
      </c>
      <c r="L44" s="324">
        <v>5</v>
      </c>
      <c r="M44" s="379" t="s">
        <v>6655</v>
      </c>
      <c r="N44" s="381">
        <v>252</v>
      </c>
      <c r="O44" s="381">
        <v>324</v>
      </c>
      <c r="P44" s="397">
        <v>576</v>
      </c>
      <c r="Q44" s="397"/>
      <c r="R44" s="397"/>
      <c r="S44" s="397"/>
      <c r="T44" s="397"/>
      <c r="U44" s="381"/>
      <c r="V44" s="381" t="s">
        <v>2166</v>
      </c>
      <c r="W44" s="381"/>
      <c r="X44" s="381"/>
      <c r="Y44" s="381">
        <v>1</v>
      </c>
      <c r="Z44" s="350">
        <v>42.35</v>
      </c>
    </row>
    <row r="45" spans="1:26" s="335" customFormat="1" ht="30.75" customHeight="1" x14ac:dyDescent="0.35">
      <c r="A45" s="340">
        <v>42</v>
      </c>
      <c r="B45" s="378" t="s">
        <v>7489</v>
      </c>
      <c r="C45" s="374" t="s">
        <v>5644</v>
      </c>
      <c r="D45" s="374" t="s">
        <v>6638</v>
      </c>
      <c r="E45" s="327" t="s">
        <v>6647</v>
      </c>
      <c r="F45" s="324">
        <v>6</v>
      </c>
      <c r="G45" s="327"/>
      <c r="H45" s="324"/>
      <c r="I45" s="327"/>
      <c r="J45" s="324">
        <v>4</v>
      </c>
      <c r="K45" s="324">
        <v>0</v>
      </c>
      <c r="L45" s="324">
        <v>4</v>
      </c>
      <c r="M45" s="379" t="s">
        <v>6656</v>
      </c>
      <c r="N45" s="381">
        <v>247</v>
      </c>
      <c r="O45" s="381">
        <v>329</v>
      </c>
      <c r="P45" s="397">
        <v>576</v>
      </c>
      <c r="Q45" s="397"/>
      <c r="R45" s="397"/>
      <c r="S45" s="397"/>
      <c r="T45" s="397"/>
      <c r="U45" s="381"/>
      <c r="V45" s="381" t="s">
        <v>2166</v>
      </c>
      <c r="W45" s="381"/>
      <c r="X45" s="381"/>
      <c r="Y45" s="381">
        <v>1</v>
      </c>
      <c r="Z45" s="350">
        <v>42.35</v>
      </c>
    </row>
    <row r="46" spans="1:26" s="335" customFormat="1" ht="30.75" customHeight="1" x14ac:dyDescent="0.35">
      <c r="A46" s="340">
        <v>43</v>
      </c>
      <c r="B46" s="378" t="s">
        <v>7489</v>
      </c>
      <c r="C46" s="374" t="s">
        <v>5644</v>
      </c>
      <c r="D46" s="374" t="s">
        <v>6639</v>
      </c>
      <c r="E46" s="327" t="s">
        <v>6648</v>
      </c>
      <c r="F46" s="324">
        <v>6</v>
      </c>
      <c r="G46" s="327"/>
      <c r="H46" s="324"/>
      <c r="I46" s="327"/>
      <c r="J46" s="324">
        <v>4</v>
      </c>
      <c r="K46" s="324">
        <v>0</v>
      </c>
      <c r="L46" s="324">
        <v>4</v>
      </c>
      <c r="M46" s="379" t="s">
        <v>6657</v>
      </c>
      <c r="N46" s="381">
        <v>238</v>
      </c>
      <c r="O46" s="381">
        <v>338</v>
      </c>
      <c r="P46" s="397">
        <f>N46+O46</f>
        <v>576</v>
      </c>
      <c r="Q46" s="397"/>
      <c r="R46" s="397"/>
      <c r="S46" s="397"/>
      <c r="T46" s="397"/>
      <c r="U46" s="381"/>
      <c r="V46" s="381" t="s">
        <v>2166</v>
      </c>
      <c r="W46" s="381"/>
      <c r="X46" s="381"/>
      <c r="Y46" s="381">
        <v>1</v>
      </c>
      <c r="Z46" s="350">
        <v>42.35</v>
      </c>
    </row>
    <row r="47" spans="1:26" s="335" customFormat="1" ht="30.75" customHeight="1" x14ac:dyDescent="0.35">
      <c r="A47" s="340">
        <v>44</v>
      </c>
      <c r="B47" s="378" t="s">
        <v>7489</v>
      </c>
      <c r="C47" s="374" t="s">
        <v>5644</v>
      </c>
      <c r="D47" s="374" t="s">
        <v>6640</v>
      </c>
      <c r="E47" s="327" t="s">
        <v>6649</v>
      </c>
      <c r="F47" s="324">
        <v>6</v>
      </c>
      <c r="G47" s="327"/>
      <c r="H47" s="324"/>
      <c r="I47" s="327"/>
      <c r="J47" s="324">
        <v>4</v>
      </c>
      <c r="K47" s="324">
        <v>0</v>
      </c>
      <c r="L47" s="324">
        <v>4</v>
      </c>
      <c r="M47" s="379" t="s">
        <v>6657</v>
      </c>
      <c r="N47" s="381">
        <v>265</v>
      </c>
      <c r="O47" s="381">
        <v>311</v>
      </c>
      <c r="P47" s="397">
        <f>N47+O47</f>
        <v>576</v>
      </c>
      <c r="Q47" s="397"/>
      <c r="R47" s="397"/>
      <c r="S47" s="397"/>
      <c r="T47" s="397"/>
      <c r="U47" s="381"/>
      <c r="V47" s="381" t="s">
        <v>2166</v>
      </c>
      <c r="W47" s="381"/>
      <c r="X47" s="381"/>
      <c r="Y47" s="381">
        <v>1</v>
      </c>
      <c r="Z47" s="350">
        <v>42.35</v>
      </c>
    </row>
    <row r="48" spans="1:26" s="335" customFormat="1" ht="30.75" customHeight="1" x14ac:dyDescent="0.35">
      <c r="A48" s="340">
        <v>45</v>
      </c>
      <c r="B48" s="378" t="s">
        <v>7489</v>
      </c>
      <c r="C48" s="374" t="s">
        <v>5644</v>
      </c>
      <c r="D48" s="374" t="s">
        <v>6641</v>
      </c>
      <c r="E48" s="327" t="s">
        <v>6650</v>
      </c>
      <c r="F48" s="324">
        <v>6</v>
      </c>
      <c r="G48" s="327" t="s">
        <v>6081</v>
      </c>
      <c r="H48" s="324">
        <v>2</v>
      </c>
      <c r="I48" s="388" t="s">
        <v>6661</v>
      </c>
      <c r="J48" s="324">
        <v>3</v>
      </c>
      <c r="K48" s="324">
        <v>3</v>
      </c>
      <c r="L48" s="324">
        <v>6</v>
      </c>
      <c r="M48" s="379" t="s">
        <v>6658</v>
      </c>
      <c r="N48" s="381">
        <v>50</v>
      </c>
      <c r="O48" s="381">
        <v>78</v>
      </c>
      <c r="P48" s="397">
        <v>128</v>
      </c>
      <c r="Q48" s="397">
        <v>356</v>
      </c>
      <c r="R48" s="397">
        <v>540</v>
      </c>
      <c r="S48" s="397">
        <v>576</v>
      </c>
      <c r="T48" s="397"/>
      <c r="U48" s="381"/>
      <c r="V48" s="381" t="s">
        <v>2166</v>
      </c>
      <c r="W48" s="381"/>
      <c r="X48" s="381"/>
      <c r="Y48" s="381">
        <v>1</v>
      </c>
      <c r="Z48" s="350">
        <v>42.35</v>
      </c>
    </row>
    <row r="49" spans="1:26" s="335" customFormat="1" ht="30.75" customHeight="1" x14ac:dyDescent="0.35">
      <c r="A49" s="340">
        <v>46</v>
      </c>
      <c r="B49" s="378" t="s">
        <v>7489</v>
      </c>
      <c r="C49" s="374" t="s">
        <v>5644</v>
      </c>
      <c r="D49" s="374" t="s">
        <v>6642</v>
      </c>
      <c r="E49" s="327" t="s">
        <v>6651</v>
      </c>
      <c r="F49" s="324">
        <v>6</v>
      </c>
      <c r="G49" s="327"/>
      <c r="H49" s="324"/>
      <c r="I49" s="327"/>
      <c r="J49" s="324">
        <v>5</v>
      </c>
      <c r="K49" s="324">
        <v>0</v>
      </c>
      <c r="L49" s="324">
        <v>6</v>
      </c>
      <c r="M49" s="379" t="s">
        <v>6658</v>
      </c>
      <c r="N49" s="381">
        <v>222</v>
      </c>
      <c r="O49" s="381">
        <v>354</v>
      </c>
      <c r="P49" s="397">
        <f>N49+O49</f>
        <v>576</v>
      </c>
      <c r="Q49" s="397"/>
      <c r="R49" s="397"/>
      <c r="S49" s="397"/>
      <c r="T49" s="397"/>
      <c r="U49" s="381"/>
      <c r="V49" s="381" t="s">
        <v>2166</v>
      </c>
      <c r="W49" s="381"/>
      <c r="X49" s="381"/>
      <c r="Y49" s="381">
        <v>1</v>
      </c>
      <c r="Z49" s="350">
        <v>42.35</v>
      </c>
    </row>
    <row r="50" spans="1:26" s="335" customFormat="1" ht="30.75" customHeight="1" x14ac:dyDescent="0.35">
      <c r="A50" s="340">
        <v>47</v>
      </c>
      <c r="B50" s="378" t="s">
        <v>7489</v>
      </c>
      <c r="C50" s="374" t="s">
        <v>5644</v>
      </c>
      <c r="D50" s="374" t="s">
        <v>6643</v>
      </c>
      <c r="E50" s="327" t="s">
        <v>6652</v>
      </c>
      <c r="F50" s="324">
        <v>7</v>
      </c>
      <c r="G50" s="327"/>
      <c r="H50" s="324"/>
      <c r="I50" s="327"/>
      <c r="J50" s="324">
        <v>4</v>
      </c>
      <c r="K50" s="324">
        <v>0</v>
      </c>
      <c r="L50" s="324">
        <v>4</v>
      </c>
      <c r="M50" s="379" t="s">
        <v>6659</v>
      </c>
      <c r="N50" s="381">
        <v>265</v>
      </c>
      <c r="O50" s="381">
        <v>311</v>
      </c>
      <c r="P50" s="397">
        <v>576</v>
      </c>
      <c r="Q50" s="397"/>
      <c r="R50" s="397"/>
      <c r="S50" s="397"/>
      <c r="T50" s="397"/>
      <c r="U50" s="381"/>
      <c r="V50" s="381" t="s">
        <v>2166</v>
      </c>
      <c r="W50" s="381"/>
      <c r="X50" s="381"/>
      <c r="Y50" s="381">
        <v>1</v>
      </c>
      <c r="Z50" s="350">
        <v>42.35</v>
      </c>
    </row>
    <row r="51" spans="1:26" s="335" customFormat="1" ht="30.75" customHeight="1" x14ac:dyDescent="0.35">
      <c r="A51" s="340">
        <v>48</v>
      </c>
      <c r="B51" s="378" t="s">
        <v>7489</v>
      </c>
      <c r="C51" s="374" t="s">
        <v>5644</v>
      </c>
      <c r="D51" s="374" t="s">
        <v>6876</v>
      </c>
      <c r="E51" s="327" t="s">
        <v>6879</v>
      </c>
      <c r="F51" s="324">
        <v>4</v>
      </c>
      <c r="G51" s="327"/>
      <c r="H51" s="324"/>
      <c r="I51" s="327"/>
      <c r="J51" s="324">
        <v>6</v>
      </c>
      <c r="K51" s="324"/>
      <c r="L51" s="324">
        <v>6</v>
      </c>
      <c r="M51" s="379" t="s">
        <v>6882</v>
      </c>
      <c r="N51" s="381"/>
      <c r="O51" s="381"/>
      <c r="P51" s="397"/>
      <c r="Q51" s="397"/>
      <c r="R51" s="397"/>
      <c r="S51" s="397"/>
      <c r="T51" s="397"/>
      <c r="U51" s="381"/>
      <c r="V51" s="381"/>
      <c r="W51" s="381"/>
      <c r="X51" s="381"/>
      <c r="Y51" s="381">
        <v>1</v>
      </c>
      <c r="Z51" s="350">
        <v>42.35</v>
      </c>
    </row>
    <row r="52" spans="1:26" s="335" customFormat="1" ht="30.75" customHeight="1" x14ac:dyDescent="0.35">
      <c r="A52" s="340">
        <v>49</v>
      </c>
      <c r="B52" s="378" t="s">
        <v>7489</v>
      </c>
      <c r="C52" s="374" t="s">
        <v>5644</v>
      </c>
      <c r="D52" s="374" t="s">
        <v>6877</v>
      </c>
      <c r="E52" s="327" t="s">
        <v>6880</v>
      </c>
      <c r="F52" s="324">
        <v>3</v>
      </c>
      <c r="G52" s="327"/>
      <c r="H52" s="324"/>
      <c r="I52" s="327"/>
      <c r="J52" s="324">
        <v>7</v>
      </c>
      <c r="K52" s="324"/>
      <c r="L52" s="324">
        <v>7</v>
      </c>
      <c r="M52" s="379" t="s">
        <v>6883</v>
      </c>
      <c r="N52" s="381"/>
      <c r="O52" s="381"/>
      <c r="P52" s="397"/>
      <c r="Q52" s="397"/>
      <c r="R52" s="397"/>
      <c r="S52" s="397"/>
      <c r="T52" s="397"/>
      <c r="U52" s="381"/>
      <c r="V52" s="381"/>
      <c r="W52" s="381"/>
      <c r="X52" s="381"/>
      <c r="Y52" s="381">
        <v>1</v>
      </c>
      <c r="Z52" s="350">
        <v>42.35</v>
      </c>
    </row>
    <row r="53" spans="1:26" s="335" customFormat="1" ht="30.75" customHeight="1" x14ac:dyDescent="0.35">
      <c r="A53" s="340">
        <v>50</v>
      </c>
      <c r="B53" s="378" t="s">
        <v>7489</v>
      </c>
      <c r="C53" s="374" t="s">
        <v>5644</v>
      </c>
      <c r="D53" s="374" t="s">
        <v>6878</v>
      </c>
      <c r="E53" s="327" t="s">
        <v>6881</v>
      </c>
      <c r="F53" s="324">
        <v>3</v>
      </c>
      <c r="G53" s="327"/>
      <c r="H53" s="324"/>
      <c r="I53" s="327"/>
      <c r="J53" s="324">
        <v>4</v>
      </c>
      <c r="K53" s="324"/>
      <c r="L53" s="324">
        <v>4</v>
      </c>
      <c r="M53" s="379" t="s">
        <v>6884</v>
      </c>
      <c r="N53" s="381"/>
      <c r="O53" s="381"/>
      <c r="P53" s="397"/>
      <c r="Q53" s="397"/>
      <c r="R53" s="397"/>
      <c r="S53" s="397"/>
      <c r="T53" s="397"/>
      <c r="U53" s="381"/>
      <c r="V53" s="381"/>
      <c r="W53" s="381"/>
      <c r="X53" s="381"/>
      <c r="Y53" s="381">
        <v>1</v>
      </c>
      <c r="Z53" s="350">
        <v>42.35</v>
      </c>
    </row>
    <row r="54" spans="1:26" s="335" customFormat="1" ht="30.75" customHeight="1" x14ac:dyDescent="0.35">
      <c r="A54" s="340">
        <v>51</v>
      </c>
      <c r="B54" s="378" t="s">
        <v>7489</v>
      </c>
      <c r="C54" s="374" t="s">
        <v>5644</v>
      </c>
      <c r="D54" s="374" t="s">
        <v>7039</v>
      </c>
      <c r="E54" s="327" t="s">
        <v>7059</v>
      </c>
      <c r="F54" s="324">
        <v>3</v>
      </c>
      <c r="G54" s="327"/>
      <c r="H54" s="324"/>
      <c r="I54" s="327"/>
      <c r="J54" s="324"/>
      <c r="K54" s="324"/>
      <c r="L54" s="324">
        <v>4</v>
      </c>
      <c r="M54" s="379" t="s">
        <v>6884</v>
      </c>
      <c r="N54" s="381"/>
      <c r="O54" s="381"/>
      <c r="P54" s="397"/>
      <c r="Q54" s="397"/>
      <c r="R54" s="397"/>
      <c r="S54" s="397"/>
      <c r="T54" s="397"/>
      <c r="U54" s="381"/>
      <c r="V54" s="381"/>
      <c r="W54" s="381"/>
      <c r="X54" s="381"/>
      <c r="Y54" s="381">
        <v>1</v>
      </c>
      <c r="Z54" s="350">
        <v>42.35</v>
      </c>
    </row>
    <row r="55" spans="1:26" s="335" customFormat="1" ht="30.75" customHeight="1" x14ac:dyDescent="0.35">
      <c r="A55" s="340">
        <v>52</v>
      </c>
      <c r="B55" s="378" t="s">
        <v>7489</v>
      </c>
      <c r="C55" s="374" t="s">
        <v>5644</v>
      </c>
      <c r="D55" s="374" t="s">
        <v>7040</v>
      </c>
      <c r="E55" s="327" t="s">
        <v>7060</v>
      </c>
      <c r="F55" s="324">
        <v>4</v>
      </c>
      <c r="G55" s="327"/>
      <c r="H55" s="324"/>
      <c r="I55" s="327"/>
      <c r="J55" s="324"/>
      <c r="K55" s="324"/>
      <c r="L55" s="324">
        <v>6</v>
      </c>
      <c r="M55" s="379" t="s">
        <v>6884</v>
      </c>
      <c r="N55" s="381"/>
      <c r="O55" s="381"/>
      <c r="P55" s="397"/>
      <c r="Q55" s="397"/>
      <c r="R55" s="397"/>
      <c r="S55" s="397"/>
      <c r="T55" s="397"/>
      <c r="U55" s="381"/>
      <c r="V55" s="381"/>
      <c r="W55" s="381"/>
      <c r="X55" s="381"/>
      <c r="Y55" s="381">
        <v>1</v>
      </c>
      <c r="Z55" s="350">
        <v>42.35</v>
      </c>
    </row>
    <row r="56" spans="1:26" s="335" customFormat="1" ht="30.75" customHeight="1" x14ac:dyDescent="0.35">
      <c r="A56" s="340">
        <v>53</v>
      </c>
      <c r="B56" s="378" t="s">
        <v>7489</v>
      </c>
      <c r="C56" s="374" t="s">
        <v>5644</v>
      </c>
      <c r="D56" s="374" t="s">
        <v>7041</v>
      </c>
      <c r="E56" s="327" t="s">
        <v>7061</v>
      </c>
      <c r="F56" s="324">
        <v>3</v>
      </c>
      <c r="G56" s="327"/>
      <c r="H56" s="324"/>
      <c r="I56" s="327"/>
      <c r="J56" s="324"/>
      <c r="K56" s="324"/>
      <c r="L56" s="324">
        <v>4</v>
      </c>
      <c r="M56" s="379" t="s">
        <v>7079</v>
      </c>
      <c r="N56" s="381"/>
      <c r="O56" s="381"/>
      <c r="P56" s="397"/>
      <c r="Q56" s="397"/>
      <c r="R56" s="397"/>
      <c r="S56" s="397"/>
      <c r="T56" s="397"/>
      <c r="U56" s="381"/>
      <c r="V56" s="381"/>
      <c r="W56" s="381"/>
      <c r="X56" s="381"/>
      <c r="Y56" s="381">
        <v>1</v>
      </c>
      <c r="Z56" s="350">
        <v>42.35</v>
      </c>
    </row>
    <row r="57" spans="1:26" s="335" customFormat="1" ht="30.75" customHeight="1" x14ac:dyDescent="0.35">
      <c r="A57" s="340">
        <v>54</v>
      </c>
      <c r="B57" s="378" t="s">
        <v>7489</v>
      </c>
      <c r="C57" s="374" t="s">
        <v>5644</v>
      </c>
      <c r="D57" s="374" t="s">
        <v>7042</v>
      </c>
      <c r="E57" s="327" t="s">
        <v>7062</v>
      </c>
      <c r="F57" s="324">
        <v>4</v>
      </c>
      <c r="G57" s="327"/>
      <c r="H57" s="324"/>
      <c r="I57" s="327"/>
      <c r="J57" s="324"/>
      <c r="K57" s="324"/>
      <c r="L57" s="324">
        <v>6</v>
      </c>
      <c r="M57" s="379" t="s">
        <v>7080</v>
      </c>
      <c r="N57" s="381"/>
      <c r="O57" s="381"/>
      <c r="P57" s="397"/>
      <c r="Q57" s="397"/>
      <c r="R57" s="397"/>
      <c r="S57" s="397"/>
      <c r="T57" s="397"/>
      <c r="U57" s="381"/>
      <c r="V57" s="381"/>
      <c r="W57" s="381"/>
      <c r="X57" s="381"/>
      <c r="Y57" s="381">
        <v>1</v>
      </c>
      <c r="Z57" s="350">
        <v>42.35</v>
      </c>
    </row>
    <row r="58" spans="1:26" s="335" customFormat="1" ht="30.75" customHeight="1" x14ac:dyDescent="0.35">
      <c r="A58" s="340">
        <v>55</v>
      </c>
      <c r="B58" s="378" t="s">
        <v>7489</v>
      </c>
      <c r="C58" s="374" t="s">
        <v>5644</v>
      </c>
      <c r="D58" s="374" t="s">
        <v>7043</v>
      </c>
      <c r="E58" s="327" t="s">
        <v>7063</v>
      </c>
      <c r="F58" s="324">
        <v>3</v>
      </c>
      <c r="G58" s="327"/>
      <c r="H58" s="324"/>
      <c r="I58" s="327"/>
      <c r="J58" s="324"/>
      <c r="K58" s="324"/>
      <c r="L58" s="324">
        <v>6</v>
      </c>
      <c r="M58" s="379" t="s">
        <v>6884</v>
      </c>
      <c r="N58" s="381"/>
      <c r="O58" s="381"/>
      <c r="P58" s="397"/>
      <c r="Q58" s="397"/>
      <c r="R58" s="397"/>
      <c r="S58" s="397"/>
      <c r="T58" s="397"/>
      <c r="U58" s="381"/>
      <c r="V58" s="381"/>
      <c r="W58" s="381"/>
      <c r="X58" s="381"/>
      <c r="Y58" s="381">
        <v>1</v>
      </c>
      <c r="Z58" s="350">
        <v>42.35</v>
      </c>
    </row>
    <row r="59" spans="1:26" s="335" customFormat="1" ht="30.75" customHeight="1" x14ac:dyDescent="0.35">
      <c r="A59" s="340">
        <v>56</v>
      </c>
      <c r="B59" s="378" t="s">
        <v>7489</v>
      </c>
      <c r="C59" s="374" t="s">
        <v>5644</v>
      </c>
      <c r="D59" s="374" t="s">
        <v>7044</v>
      </c>
      <c r="E59" s="327" t="s">
        <v>7064</v>
      </c>
      <c r="F59" s="324">
        <v>3</v>
      </c>
      <c r="G59" s="327"/>
      <c r="H59" s="324"/>
      <c r="I59" s="327"/>
      <c r="J59" s="324"/>
      <c r="K59" s="324"/>
      <c r="L59" s="324">
        <v>4</v>
      </c>
      <c r="M59" s="379" t="s">
        <v>6884</v>
      </c>
      <c r="N59" s="381"/>
      <c r="O59" s="381"/>
      <c r="P59" s="397"/>
      <c r="Q59" s="397"/>
      <c r="R59" s="397"/>
      <c r="S59" s="397"/>
      <c r="T59" s="397"/>
      <c r="U59" s="381"/>
      <c r="V59" s="381"/>
      <c r="W59" s="381"/>
      <c r="X59" s="381"/>
      <c r="Y59" s="381">
        <v>1</v>
      </c>
      <c r="Z59" s="350">
        <v>42.35</v>
      </c>
    </row>
    <row r="60" spans="1:26" s="335" customFormat="1" ht="30.75" customHeight="1" x14ac:dyDescent="0.35">
      <c r="A60" s="340">
        <v>57</v>
      </c>
      <c r="B60" s="378" t="s">
        <v>7489</v>
      </c>
      <c r="C60" s="374" t="s">
        <v>5644</v>
      </c>
      <c r="D60" s="374" t="s">
        <v>7045</v>
      </c>
      <c r="E60" s="327" t="s">
        <v>7065</v>
      </c>
      <c r="F60" s="324">
        <v>4</v>
      </c>
      <c r="G60" s="327"/>
      <c r="H60" s="324"/>
      <c r="I60" s="327"/>
      <c r="J60" s="324"/>
      <c r="K60" s="324"/>
      <c r="L60" s="324">
        <v>4</v>
      </c>
      <c r="M60" s="379" t="s">
        <v>7079</v>
      </c>
      <c r="N60" s="381"/>
      <c r="O60" s="381"/>
      <c r="P60" s="397"/>
      <c r="Q60" s="397"/>
      <c r="R60" s="397"/>
      <c r="S60" s="397"/>
      <c r="T60" s="397"/>
      <c r="U60" s="381"/>
      <c r="V60" s="381"/>
      <c r="W60" s="381"/>
      <c r="X60" s="381"/>
      <c r="Y60" s="381">
        <v>1</v>
      </c>
      <c r="Z60" s="350">
        <v>42.35</v>
      </c>
    </row>
    <row r="61" spans="1:26" s="335" customFormat="1" ht="30.75" customHeight="1" x14ac:dyDescent="0.35">
      <c r="A61" s="340">
        <v>58</v>
      </c>
      <c r="B61" s="378" t="s">
        <v>7489</v>
      </c>
      <c r="C61" s="374" t="s">
        <v>5644</v>
      </c>
      <c r="D61" s="374" t="s">
        <v>7046</v>
      </c>
      <c r="E61" s="327" t="s">
        <v>7066</v>
      </c>
      <c r="F61" s="324">
        <v>4</v>
      </c>
      <c r="G61" s="327"/>
      <c r="H61" s="324"/>
      <c r="I61" s="327"/>
      <c r="J61" s="324"/>
      <c r="K61" s="324"/>
      <c r="L61" s="324">
        <v>4</v>
      </c>
      <c r="M61" s="379" t="s">
        <v>6884</v>
      </c>
      <c r="N61" s="381"/>
      <c r="O61" s="381"/>
      <c r="P61" s="397"/>
      <c r="Q61" s="397"/>
      <c r="R61" s="397"/>
      <c r="S61" s="397"/>
      <c r="T61" s="397"/>
      <c r="U61" s="381"/>
      <c r="V61" s="381"/>
      <c r="W61" s="381"/>
      <c r="X61" s="381"/>
      <c r="Y61" s="381">
        <v>1</v>
      </c>
      <c r="Z61" s="350">
        <v>42.35</v>
      </c>
    </row>
    <row r="62" spans="1:26" s="335" customFormat="1" ht="30.75" customHeight="1" x14ac:dyDescent="0.35">
      <c r="A62" s="340">
        <v>59</v>
      </c>
      <c r="B62" s="378" t="s">
        <v>7489</v>
      </c>
      <c r="C62" s="374" t="s">
        <v>5644</v>
      </c>
      <c r="D62" s="374" t="s">
        <v>7047</v>
      </c>
      <c r="E62" s="327" t="s">
        <v>7067</v>
      </c>
      <c r="F62" s="324">
        <v>4</v>
      </c>
      <c r="G62" s="327"/>
      <c r="H62" s="324"/>
      <c r="I62" s="327"/>
      <c r="J62" s="324"/>
      <c r="K62" s="324"/>
      <c r="L62" s="324">
        <v>4</v>
      </c>
      <c r="M62" s="379" t="s">
        <v>6884</v>
      </c>
      <c r="N62" s="381"/>
      <c r="O62" s="381"/>
      <c r="P62" s="397"/>
      <c r="Q62" s="397"/>
      <c r="R62" s="397"/>
      <c r="S62" s="397"/>
      <c r="T62" s="397"/>
      <c r="U62" s="381"/>
      <c r="V62" s="381"/>
      <c r="W62" s="381"/>
      <c r="X62" s="381"/>
      <c r="Y62" s="381">
        <v>1</v>
      </c>
      <c r="Z62" s="350">
        <v>42.35</v>
      </c>
    </row>
    <row r="63" spans="1:26" s="335" customFormat="1" ht="30.75" customHeight="1" x14ac:dyDescent="0.35">
      <c r="A63" s="340">
        <v>60</v>
      </c>
      <c r="B63" s="378" t="s">
        <v>7489</v>
      </c>
      <c r="C63" s="374" t="s">
        <v>5644</v>
      </c>
      <c r="D63" s="374" t="s">
        <v>7048</v>
      </c>
      <c r="E63" s="327" t="s">
        <v>7068</v>
      </c>
      <c r="F63" s="324">
        <v>4</v>
      </c>
      <c r="G63" s="327"/>
      <c r="H63" s="324"/>
      <c r="I63" s="327"/>
      <c r="J63" s="324"/>
      <c r="K63" s="324"/>
      <c r="L63" s="324">
        <v>5</v>
      </c>
      <c r="M63" s="379" t="s">
        <v>6884</v>
      </c>
      <c r="N63" s="381"/>
      <c r="O63" s="381"/>
      <c r="P63" s="397"/>
      <c r="Q63" s="397"/>
      <c r="R63" s="397"/>
      <c r="S63" s="397"/>
      <c r="T63" s="397"/>
      <c r="U63" s="381"/>
      <c r="V63" s="381"/>
      <c r="W63" s="381"/>
      <c r="X63" s="381"/>
      <c r="Y63" s="381">
        <v>1</v>
      </c>
      <c r="Z63" s="350">
        <v>42.35</v>
      </c>
    </row>
    <row r="64" spans="1:26" s="335" customFormat="1" ht="30.75" customHeight="1" x14ac:dyDescent="0.35">
      <c r="A64" s="340">
        <v>61</v>
      </c>
      <c r="B64" s="378" t="s">
        <v>7489</v>
      </c>
      <c r="C64" s="374" t="s">
        <v>5644</v>
      </c>
      <c r="D64" s="374" t="s">
        <v>7049</v>
      </c>
      <c r="E64" s="327" t="s">
        <v>7069</v>
      </c>
      <c r="F64" s="324">
        <v>3</v>
      </c>
      <c r="G64" s="327"/>
      <c r="H64" s="324"/>
      <c r="I64" s="327"/>
      <c r="J64" s="324"/>
      <c r="K64" s="324"/>
      <c r="L64" s="324">
        <v>6</v>
      </c>
      <c r="M64" s="379" t="s">
        <v>7081</v>
      </c>
      <c r="N64" s="381"/>
      <c r="O64" s="381"/>
      <c r="P64" s="397"/>
      <c r="Q64" s="397"/>
      <c r="R64" s="397"/>
      <c r="S64" s="397"/>
      <c r="T64" s="397"/>
      <c r="U64" s="381"/>
      <c r="V64" s="381"/>
      <c r="W64" s="381"/>
      <c r="X64" s="381"/>
      <c r="Y64" s="381">
        <v>1</v>
      </c>
      <c r="Z64" s="350">
        <v>42.35</v>
      </c>
    </row>
    <row r="65" spans="1:26" s="335" customFormat="1" ht="30.75" customHeight="1" x14ac:dyDescent="0.35">
      <c r="A65" s="340">
        <v>62</v>
      </c>
      <c r="B65" s="378" t="s">
        <v>7489</v>
      </c>
      <c r="C65" s="374" t="s">
        <v>5644</v>
      </c>
      <c r="D65" s="374" t="s">
        <v>7050</v>
      </c>
      <c r="E65" s="327" t="s">
        <v>7070</v>
      </c>
      <c r="F65" s="324">
        <v>4</v>
      </c>
      <c r="G65" s="327"/>
      <c r="H65" s="324"/>
      <c r="I65" s="327"/>
      <c r="J65" s="324"/>
      <c r="K65" s="324"/>
      <c r="L65" s="324">
        <v>4</v>
      </c>
      <c r="M65" s="379" t="s">
        <v>6884</v>
      </c>
      <c r="N65" s="381"/>
      <c r="O65" s="381"/>
      <c r="P65" s="397"/>
      <c r="Q65" s="397"/>
      <c r="R65" s="397"/>
      <c r="S65" s="397"/>
      <c r="T65" s="397"/>
      <c r="U65" s="381"/>
      <c r="V65" s="381"/>
      <c r="W65" s="381"/>
      <c r="X65" s="381"/>
      <c r="Y65" s="381">
        <v>1</v>
      </c>
      <c r="Z65" s="350">
        <v>42.35</v>
      </c>
    </row>
    <row r="66" spans="1:26" s="335" customFormat="1" ht="30.75" customHeight="1" x14ac:dyDescent="0.35">
      <c r="A66" s="340">
        <v>63</v>
      </c>
      <c r="B66" s="378" t="s">
        <v>7489</v>
      </c>
      <c r="C66" s="374" t="s">
        <v>5644</v>
      </c>
      <c r="D66" s="374" t="s">
        <v>7051</v>
      </c>
      <c r="E66" s="327" t="s">
        <v>7071</v>
      </c>
      <c r="F66" s="324">
        <v>4</v>
      </c>
      <c r="G66" s="327"/>
      <c r="H66" s="324"/>
      <c r="I66" s="327"/>
      <c r="J66" s="324"/>
      <c r="K66" s="324"/>
      <c r="L66" s="324">
        <v>4</v>
      </c>
      <c r="M66" s="379" t="s">
        <v>6884</v>
      </c>
      <c r="N66" s="381"/>
      <c r="O66" s="381"/>
      <c r="P66" s="397"/>
      <c r="Q66" s="397"/>
      <c r="R66" s="397"/>
      <c r="S66" s="397"/>
      <c r="T66" s="397"/>
      <c r="U66" s="381"/>
      <c r="V66" s="381"/>
      <c r="W66" s="381"/>
      <c r="X66" s="381"/>
      <c r="Y66" s="381">
        <v>1</v>
      </c>
      <c r="Z66" s="350">
        <v>42.35</v>
      </c>
    </row>
    <row r="67" spans="1:26" s="335" customFormat="1" ht="30.75" customHeight="1" x14ac:dyDescent="0.35">
      <c r="A67" s="340">
        <v>64</v>
      </c>
      <c r="B67" s="378" t="s">
        <v>7489</v>
      </c>
      <c r="C67" s="374" t="s">
        <v>5644</v>
      </c>
      <c r="D67" s="374" t="s">
        <v>7052</v>
      </c>
      <c r="E67" s="327" t="s">
        <v>7072</v>
      </c>
      <c r="F67" s="324">
        <v>4</v>
      </c>
      <c r="G67" s="327"/>
      <c r="H67" s="324"/>
      <c r="I67" s="327"/>
      <c r="J67" s="324"/>
      <c r="K67" s="324"/>
      <c r="L67" s="324">
        <v>4</v>
      </c>
      <c r="M67" s="379" t="s">
        <v>6884</v>
      </c>
      <c r="N67" s="381"/>
      <c r="O67" s="381"/>
      <c r="P67" s="397"/>
      <c r="Q67" s="397"/>
      <c r="R67" s="397"/>
      <c r="S67" s="397"/>
      <c r="T67" s="397"/>
      <c r="U67" s="381"/>
      <c r="V67" s="381"/>
      <c r="W67" s="381"/>
      <c r="X67" s="381"/>
      <c r="Y67" s="381">
        <v>1</v>
      </c>
      <c r="Z67" s="350">
        <v>42.35</v>
      </c>
    </row>
    <row r="68" spans="1:26" s="335" customFormat="1" ht="30.75" customHeight="1" x14ac:dyDescent="0.35">
      <c r="A68" s="340">
        <v>65</v>
      </c>
      <c r="B68" s="378" t="s">
        <v>7489</v>
      </c>
      <c r="C68" s="374" t="s">
        <v>5644</v>
      </c>
      <c r="D68" s="374" t="s">
        <v>7053</v>
      </c>
      <c r="E68" s="327" t="s">
        <v>7073</v>
      </c>
      <c r="F68" s="324">
        <v>4</v>
      </c>
      <c r="G68" s="327"/>
      <c r="H68" s="324"/>
      <c r="I68" s="327"/>
      <c r="J68" s="324"/>
      <c r="K68" s="324"/>
      <c r="L68" s="324">
        <v>6</v>
      </c>
      <c r="M68" s="379" t="s">
        <v>7079</v>
      </c>
      <c r="N68" s="381"/>
      <c r="O68" s="381"/>
      <c r="P68" s="397"/>
      <c r="Q68" s="397"/>
      <c r="R68" s="397"/>
      <c r="S68" s="397"/>
      <c r="T68" s="397"/>
      <c r="U68" s="381"/>
      <c r="V68" s="381"/>
      <c r="W68" s="381"/>
      <c r="X68" s="381"/>
      <c r="Y68" s="381">
        <v>1</v>
      </c>
      <c r="Z68" s="350">
        <v>42.35</v>
      </c>
    </row>
    <row r="69" spans="1:26" s="335" customFormat="1" ht="30.75" customHeight="1" x14ac:dyDescent="0.35">
      <c r="A69" s="340">
        <v>66</v>
      </c>
      <c r="B69" s="378" t="s">
        <v>7489</v>
      </c>
      <c r="C69" s="374" t="s">
        <v>5644</v>
      </c>
      <c r="D69" s="374" t="s">
        <v>7054</v>
      </c>
      <c r="E69" s="327" t="s">
        <v>7074</v>
      </c>
      <c r="F69" s="324">
        <v>4</v>
      </c>
      <c r="G69" s="327"/>
      <c r="H69" s="324"/>
      <c r="I69" s="327"/>
      <c r="J69" s="324"/>
      <c r="K69" s="324"/>
      <c r="L69" s="324">
        <v>4</v>
      </c>
      <c r="M69" s="379" t="s">
        <v>6884</v>
      </c>
      <c r="N69" s="381"/>
      <c r="O69" s="381"/>
      <c r="P69" s="397"/>
      <c r="Q69" s="397"/>
      <c r="R69" s="397"/>
      <c r="S69" s="397"/>
      <c r="T69" s="397"/>
      <c r="U69" s="381"/>
      <c r="V69" s="381"/>
      <c r="W69" s="381"/>
      <c r="X69" s="381"/>
      <c r="Y69" s="381">
        <v>1</v>
      </c>
      <c r="Z69" s="350">
        <v>42.35</v>
      </c>
    </row>
    <row r="70" spans="1:26" s="335" customFormat="1" ht="30.75" customHeight="1" x14ac:dyDescent="0.35">
      <c r="A70" s="340">
        <v>67</v>
      </c>
      <c r="B70" s="378" t="s">
        <v>7489</v>
      </c>
      <c r="C70" s="374" t="s">
        <v>5644</v>
      </c>
      <c r="D70" s="374" t="s">
        <v>7055</v>
      </c>
      <c r="E70" s="327" t="s">
        <v>7075</v>
      </c>
      <c r="F70" s="324">
        <v>3</v>
      </c>
      <c r="G70" s="327"/>
      <c r="H70" s="324"/>
      <c r="I70" s="327"/>
      <c r="J70" s="324"/>
      <c r="K70" s="324"/>
      <c r="L70" s="324">
        <v>7</v>
      </c>
      <c r="M70" s="379" t="s">
        <v>6884</v>
      </c>
      <c r="N70" s="381"/>
      <c r="O70" s="381"/>
      <c r="P70" s="397"/>
      <c r="Q70" s="397"/>
      <c r="R70" s="397"/>
      <c r="S70" s="397"/>
      <c r="T70" s="397"/>
      <c r="U70" s="381"/>
      <c r="V70" s="381"/>
      <c r="W70" s="381"/>
      <c r="X70" s="381"/>
      <c r="Y70" s="381">
        <v>1</v>
      </c>
      <c r="Z70" s="350">
        <v>42.35</v>
      </c>
    </row>
    <row r="71" spans="1:26" s="335" customFormat="1" ht="30.75" customHeight="1" x14ac:dyDescent="0.35">
      <c r="A71" s="340">
        <v>68</v>
      </c>
      <c r="B71" s="378" t="s">
        <v>7489</v>
      </c>
      <c r="C71" s="374" t="s">
        <v>5644</v>
      </c>
      <c r="D71" s="374" t="s">
        <v>7056</v>
      </c>
      <c r="E71" s="327" t="s">
        <v>7076</v>
      </c>
      <c r="F71" s="324">
        <v>4</v>
      </c>
      <c r="G71" s="327"/>
      <c r="H71" s="324"/>
      <c r="I71" s="327"/>
      <c r="J71" s="324"/>
      <c r="K71" s="324"/>
      <c r="L71" s="324">
        <v>4</v>
      </c>
      <c r="M71" s="379" t="s">
        <v>6884</v>
      </c>
      <c r="N71" s="381"/>
      <c r="O71" s="381"/>
      <c r="P71" s="397"/>
      <c r="Q71" s="397"/>
      <c r="R71" s="397"/>
      <c r="S71" s="397"/>
      <c r="T71" s="397"/>
      <c r="U71" s="381"/>
      <c r="V71" s="381"/>
      <c r="W71" s="381"/>
      <c r="X71" s="381"/>
      <c r="Y71" s="381">
        <v>1</v>
      </c>
      <c r="Z71" s="350">
        <v>42.35</v>
      </c>
    </row>
    <row r="72" spans="1:26" s="335" customFormat="1" ht="30.75" customHeight="1" x14ac:dyDescent="0.35">
      <c r="A72" s="340">
        <v>69</v>
      </c>
      <c r="B72" s="378" t="s">
        <v>7489</v>
      </c>
      <c r="C72" s="374" t="s">
        <v>5644</v>
      </c>
      <c r="D72" s="374" t="s">
        <v>7057</v>
      </c>
      <c r="E72" s="327" t="s">
        <v>7077</v>
      </c>
      <c r="F72" s="324">
        <v>3</v>
      </c>
      <c r="G72" s="327"/>
      <c r="H72" s="324"/>
      <c r="I72" s="327"/>
      <c r="J72" s="324"/>
      <c r="K72" s="324"/>
      <c r="L72" s="324">
        <v>4</v>
      </c>
      <c r="M72" s="379" t="s">
        <v>6884</v>
      </c>
      <c r="N72" s="381"/>
      <c r="O72" s="381"/>
      <c r="P72" s="397"/>
      <c r="Q72" s="397"/>
      <c r="R72" s="397"/>
      <c r="S72" s="397"/>
      <c r="T72" s="397"/>
      <c r="U72" s="381"/>
      <c r="V72" s="381"/>
      <c r="W72" s="381"/>
      <c r="X72" s="381"/>
      <c r="Y72" s="381">
        <v>1</v>
      </c>
      <c r="Z72" s="350">
        <v>42.35</v>
      </c>
    </row>
    <row r="73" spans="1:26" s="335" customFormat="1" ht="30.75" customHeight="1" x14ac:dyDescent="0.35">
      <c r="A73" s="340">
        <v>70</v>
      </c>
      <c r="B73" s="378" t="s">
        <v>7489</v>
      </c>
      <c r="C73" s="374" t="s">
        <v>5644</v>
      </c>
      <c r="D73" s="374" t="s">
        <v>7058</v>
      </c>
      <c r="E73" s="327" t="s">
        <v>7078</v>
      </c>
      <c r="F73" s="324">
        <v>3</v>
      </c>
      <c r="G73" s="327"/>
      <c r="H73" s="324"/>
      <c r="I73" s="327"/>
      <c r="J73" s="324"/>
      <c r="K73" s="324"/>
      <c r="L73" s="324">
        <v>6</v>
      </c>
      <c r="M73" s="379" t="s">
        <v>6884</v>
      </c>
      <c r="N73" s="381"/>
      <c r="O73" s="381"/>
      <c r="P73" s="397"/>
      <c r="Q73" s="397"/>
      <c r="R73" s="397"/>
      <c r="S73" s="397"/>
      <c r="T73" s="397"/>
      <c r="U73" s="381"/>
      <c r="V73" s="381"/>
      <c r="W73" s="381"/>
      <c r="X73" s="381"/>
      <c r="Y73" s="381">
        <v>1</v>
      </c>
      <c r="Z73" s="350">
        <v>42.35</v>
      </c>
    </row>
    <row r="74" spans="1:26" ht="30.75" customHeight="1" x14ac:dyDescent="0.35">
      <c r="A74" s="340">
        <v>71</v>
      </c>
      <c r="B74" s="378" t="s">
        <v>7489</v>
      </c>
      <c r="C74" s="333" t="s">
        <v>9</v>
      </c>
      <c r="D74" s="332" t="s">
        <v>78</v>
      </c>
      <c r="E74" s="375" t="s">
        <v>1575</v>
      </c>
      <c r="F74" s="325">
        <v>6</v>
      </c>
      <c r="G74" s="375"/>
      <c r="H74" s="325"/>
      <c r="I74" s="375"/>
      <c r="J74" s="325">
        <v>7</v>
      </c>
      <c r="K74" s="325"/>
      <c r="L74" s="325">
        <v>7</v>
      </c>
      <c r="M74" s="381" t="s">
        <v>4908</v>
      </c>
      <c r="N74" s="381"/>
      <c r="O74" s="381"/>
      <c r="P74" s="381">
        <v>130</v>
      </c>
      <c r="Q74" s="381"/>
      <c r="R74" s="381"/>
      <c r="S74" s="381"/>
      <c r="T74" s="381"/>
      <c r="U74" s="381"/>
      <c r="V74" s="381"/>
      <c r="W74" s="381"/>
      <c r="X74" s="381"/>
      <c r="Y74" s="381">
        <v>2</v>
      </c>
      <c r="Z74" s="350">
        <v>36.299999999999997</v>
      </c>
    </row>
    <row r="75" spans="1:26" ht="30.75" customHeight="1" x14ac:dyDescent="0.35">
      <c r="A75" s="340">
        <v>72</v>
      </c>
      <c r="B75" s="378" t="s">
        <v>7489</v>
      </c>
      <c r="C75" s="333" t="s">
        <v>9</v>
      </c>
      <c r="D75" s="332" t="s">
        <v>64</v>
      </c>
      <c r="E75" s="371" t="s">
        <v>65</v>
      </c>
      <c r="F75" s="325">
        <v>4</v>
      </c>
      <c r="G75" s="371"/>
      <c r="H75" s="325"/>
      <c r="I75" s="371"/>
      <c r="J75" s="325">
        <v>5</v>
      </c>
      <c r="K75" s="325"/>
      <c r="L75" s="325">
        <v>5</v>
      </c>
      <c r="M75" s="379" t="s">
        <v>5352</v>
      </c>
      <c r="N75" s="381">
        <v>60</v>
      </c>
      <c r="O75" s="381">
        <v>140</v>
      </c>
      <c r="P75" s="381">
        <v>200</v>
      </c>
      <c r="Q75" s="381"/>
      <c r="R75" s="381"/>
      <c r="S75" s="381"/>
      <c r="T75" s="381"/>
      <c r="U75" s="381"/>
      <c r="V75" s="381" t="s">
        <v>2166</v>
      </c>
      <c r="W75" s="381"/>
      <c r="X75" s="381"/>
      <c r="Y75" s="381">
        <v>2</v>
      </c>
      <c r="Z75" s="350">
        <v>36.299999999999997</v>
      </c>
    </row>
    <row r="76" spans="1:26" ht="30.75" customHeight="1" x14ac:dyDescent="0.35">
      <c r="A76" s="340">
        <v>73</v>
      </c>
      <c r="B76" s="378" t="s">
        <v>7489</v>
      </c>
      <c r="C76" s="333" t="s">
        <v>9</v>
      </c>
      <c r="D76" s="332" t="s">
        <v>79</v>
      </c>
      <c r="E76" s="375" t="s">
        <v>1576</v>
      </c>
      <c r="F76" s="325">
        <v>4</v>
      </c>
      <c r="G76" s="375"/>
      <c r="H76" s="325"/>
      <c r="I76" s="375"/>
      <c r="J76" s="325">
        <v>4</v>
      </c>
      <c r="K76" s="325"/>
      <c r="L76" s="325">
        <v>4</v>
      </c>
      <c r="M76" s="381" t="s">
        <v>4909</v>
      </c>
      <c r="N76" s="381"/>
      <c r="O76" s="381"/>
      <c r="P76" s="381">
        <v>170</v>
      </c>
      <c r="Q76" s="381"/>
      <c r="R76" s="381"/>
      <c r="S76" s="381"/>
      <c r="T76" s="381"/>
      <c r="U76" s="381"/>
      <c r="V76" s="381"/>
      <c r="W76" s="381"/>
      <c r="X76" s="381"/>
      <c r="Y76" s="381">
        <v>1</v>
      </c>
      <c r="Z76" s="350">
        <v>42.35</v>
      </c>
    </row>
    <row r="77" spans="1:26" ht="30.75" customHeight="1" x14ac:dyDescent="0.35">
      <c r="A77" s="340">
        <v>74</v>
      </c>
      <c r="B77" s="378" t="s">
        <v>7489</v>
      </c>
      <c r="C77" s="333" t="s">
        <v>9</v>
      </c>
      <c r="D77" s="332" t="s">
        <v>5293</v>
      </c>
      <c r="E77" s="375" t="s">
        <v>5294</v>
      </c>
      <c r="F77" s="325">
        <v>4</v>
      </c>
      <c r="G77" s="375"/>
      <c r="H77" s="325"/>
      <c r="I77" s="375"/>
      <c r="J77" s="325">
        <v>7</v>
      </c>
      <c r="K77" s="325"/>
      <c r="L77" s="325">
        <v>7</v>
      </c>
      <c r="M77" s="381" t="s">
        <v>5518</v>
      </c>
      <c r="N77" s="398"/>
      <c r="O77" s="398"/>
      <c r="P77" s="367">
        <v>180</v>
      </c>
      <c r="Q77" s="398"/>
      <c r="R77" s="398"/>
      <c r="S77" s="398"/>
      <c r="T77" s="398"/>
      <c r="U77" s="381"/>
      <c r="V77" s="381"/>
      <c r="W77" s="381"/>
      <c r="X77" s="381"/>
      <c r="Y77" s="381">
        <v>1</v>
      </c>
      <c r="Z77" s="350">
        <v>42.35</v>
      </c>
    </row>
    <row r="78" spans="1:26" ht="30.75" customHeight="1" x14ac:dyDescent="0.35">
      <c r="A78" s="340">
        <v>75</v>
      </c>
      <c r="B78" s="378" t="s">
        <v>7489</v>
      </c>
      <c r="C78" s="333" t="s">
        <v>9</v>
      </c>
      <c r="D78" s="332" t="s">
        <v>5295</v>
      </c>
      <c r="E78" s="375" t="s">
        <v>5296</v>
      </c>
      <c r="F78" s="325">
        <v>5</v>
      </c>
      <c r="G78" s="375"/>
      <c r="H78" s="325"/>
      <c r="I78" s="375"/>
      <c r="J78" s="325">
        <v>5</v>
      </c>
      <c r="K78" s="325"/>
      <c r="L78" s="325">
        <v>5</v>
      </c>
      <c r="M78" s="381" t="s">
        <v>5430</v>
      </c>
      <c r="N78" s="367">
        <v>50</v>
      </c>
      <c r="O78" s="367">
        <v>150</v>
      </c>
      <c r="P78" s="367">
        <v>200</v>
      </c>
      <c r="Q78" s="398"/>
      <c r="R78" s="398"/>
      <c r="S78" s="398"/>
      <c r="T78" s="398"/>
      <c r="U78" s="381"/>
      <c r="V78" s="381" t="s">
        <v>2166</v>
      </c>
      <c r="W78" s="381"/>
      <c r="X78" s="381"/>
      <c r="Y78" s="381">
        <v>1</v>
      </c>
      <c r="Z78" s="350">
        <v>42.35</v>
      </c>
    </row>
    <row r="79" spans="1:26" ht="30.75" customHeight="1" x14ac:dyDescent="0.35">
      <c r="A79" s="340">
        <v>76</v>
      </c>
      <c r="B79" s="378" t="s">
        <v>7489</v>
      </c>
      <c r="C79" s="333" t="s">
        <v>9</v>
      </c>
      <c r="D79" s="332" t="s">
        <v>5933</v>
      </c>
      <c r="E79" s="375" t="s">
        <v>5297</v>
      </c>
      <c r="F79" s="325">
        <v>5</v>
      </c>
      <c r="G79" s="375"/>
      <c r="H79" s="325"/>
      <c r="I79" s="375"/>
      <c r="J79" s="325">
        <v>5</v>
      </c>
      <c r="K79" s="325"/>
      <c r="L79" s="325">
        <v>5</v>
      </c>
      <c r="M79" s="381" t="s">
        <v>5353</v>
      </c>
      <c r="N79" s="398"/>
      <c r="O79" s="398"/>
      <c r="P79" s="367">
        <v>200</v>
      </c>
      <c r="Q79" s="398"/>
      <c r="R79" s="398"/>
      <c r="S79" s="398"/>
      <c r="T79" s="398"/>
      <c r="U79" s="381"/>
      <c r="V79" s="381"/>
      <c r="W79" s="381"/>
      <c r="X79" s="381"/>
      <c r="Y79" s="381">
        <v>1</v>
      </c>
      <c r="Z79" s="350">
        <v>42.35</v>
      </c>
    </row>
    <row r="80" spans="1:26" ht="30.75" customHeight="1" x14ac:dyDescent="0.35">
      <c r="A80" s="340">
        <v>77</v>
      </c>
      <c r="B80" s="378" t="s">
        <v>7489</v>
      </c>
      <c r="C80" s="333" t="s">
        <v>9</v>
      </c>
      <c r="D80" s="332" t="s">
        <v>5934</v>
      </c>
      <c r="E80" s="375" t="s">
        <v>5298</v>
      </c>
      <c r="F80" s="325">
        <v>5</v>
      </c>
      <c r="G80" s="375"/>
      <c r="H80" s="325"/>
      <c r="I80" s="375"/>
      <c r="J80" s="325">
        <v>5</v>
      </c>
      <c r="K80" s="325"/>
      <c r="L80" s="325">
        <v>5</v>
      </c>
      <c r="M80" s="381" t="s">
        <v>5353</v>
      </c>
      <c r="N80" s="398"/>
      <c r="O80" s="398"/>
      <c r="P80" s="367">
        <v>200</v>
      </c>
      <c r="Q80" s="398"/>
      <c r="R80" s="398"/>
      <c r="S80" s="398"/>
      <c r="T80" s="398"/>
      <c r="U80" s="381"/>
      <c r="V80" s="381"/>
      <c r="W80" s="381"/>
      <c r="X80" s="381"/>
      <c r="Y80" s="381">
        <v>1</v>
      </c>
      <c r="Z80" s="350">
        <v>42.35</v>
      </c>
    </row>
    <row r="81" spans="1:26" ht="30.75" customHeight="1" x14ac:dyDescent="0.35">
      <c r="A81" s="340">
        <v>78</v>
      </c>
      <c r="B81" s="378" t="s">
        <v>7489</v>
      </c>
      <c r="C81" s="333" t="s">
        <v>9</v>
      </c>
      <c r="D81" s="332" t="s">
        <v>2159</v>
      </c>
      <c r="E81" s="371" t="s">
        <v>2055</v>
      </c>
      <c r="F81" s="325">
        <v>3</v>
      </c>
      <c r="G81" s="371"/>
      <c r="H81" s="325"/>
      <c r="I81" s="371"/>
      <c r="J81" s="325">
        <v>8</v>
      </c>
      <c r="K81" s="325"/>
      <c r="L81" s="325">
        <v>8</v>
      </c>
      <c r="M81" s="381" t="s">
        <v>5519</v>
      </c>
      <c r="N81" s="398">
        <v>120</v>
      </c>
      <c r="O81" s="398">
        <v>180</v>
      </c>
      <c r="P81" s="398">
        <v>300</v>
      </c>
      <c r="Q81" s="398"/>
      <c r="R81" s="398"/>
      <c r="S81" s="398"/>
      <c r="T81" s="398"/>
      <c r="U81" s="381"/>
      <c r="V81" s="381" t="s">
        <v>2166</v>
      </c>
      <c r="W81" s="381" t="s">
        <v>2166</v>
      </c>
      <c r="X81" s="381" t="s">
        <v>2166</v>
      </c>
      <c r="Y81" s="454">
        <v>1</v>
      </c>
      <c r="Z81" s="350">
        <v>42.35</v>
      </c>
    </row>
    <row r="82" spans="1:26" ht="30.75" customHeight="1" x14ac:dyDescent="0.35">
      <c r="A82" s="340">
        <v>79</v>
      </c>
      <c r="B82" s="378" t="s">
        <v>7489</v>
      </c>
      <c r="C82" s="333" t="s">
        <v>9</v>
      </c>
      <c r="D82" s="332" t="s">
        <v>6185</v>
      </c>
      <c r="E82" s="371" t="s">
        <v>4296</v>
      </c>
      <c r="F82" s="325">
        <v>5</v>
      </c>
      <c r="G82" s="371"/>
      <c r="H82" s="325"/>
      <c r="I82" s="371"/>
      <c r="J82" s="325">
        <v>3</v>
      </c>
      <c r="K82" s="325"/>
      <c r="L82" s="325">
        <v>3</v>
      </c>
      <c r="M82" s="381" t="s">
        <v>5520</v>
      </c>
      <c r="N82" s="381">
        <v>70</v>
      </c>
      <c r="O82" s="381">
        <v>130</v>
      </c>
      <c r="P82" s="381">
        <v>200</v>
      </c>
      <c r="Q82" s="381"/>
      <c r="R82" s="381"/>
      <c r="S82" s="381"/>
      <c r="T82" s="381"/>
      <c r="U82" s="381"/>
      <c r="V82" s="381" t="s">
        <v>2166</v>
      </c>
      <c r="W82" s="381"/>
      <c r="X82" s="381"/>
      <c r="Y82" s="381">
        <v>1</v>
      </c>
      <c r="Z82" s="350">
        <v>42.35</v>
      </c>
    </row>
    <row r="83" spans="1:26" ht="30.75" customHeight="1" x14ac:dyDescent="0.35">
      <c r="A83" s="340">
        <v>80</v>
      </c>
      <c r="B83" s="378" t="s">
        <v>7489</v>
      </c>
      <c r="C83" s="333" t="s">
        <v>9</v>
      </c>
      <c r="D83" s="332" t="s">
        <v>6184</v>
      </c>
      <c r="E83" s="371" t="s">
        <v>4297</v>
      </c>
      <c r="F83" s="325">
        <v>3</v>
      </c>
      <c r="G83" s="371"/>
      <c r="H83" s="325"/>
      <c r="I83" s="371"/>
      <c r="J83" s="325">
        <v>3</v>
      </c>
      <c r="K83" s="325"/>
      <c r="L83" s="325">
        <v>3</v>
      </c>
      <c r="M83" s="381" t="s">
        <v>5494</v>
      </c>
      <c r="N83" s="398">
        <v>80</v>
      </c>
      <c r="O83" s="398">
        <v>120</v>
      </c>
      <c r="P83" s="398">
        <v>200</v>
      </c>
      <c r="Q83" s="398"/>
      <c r="R83" s="398"/>
      <c r="S83" s="398"/>
      <c r="T83" s="398"/>
      <c r="U83" s="381"/>
      <c r="V83" s="381" t="s">
        <v>2166</v>
      </c>
      <c r="W83" s="381" t="s">
        <v>2166</v>
      </c>
      <c r="X83" s="381" t="s">
        <v>2166</v>
      </c>
      <c r="Y83" s="473">
        <v>1</v>
      </c>
      <c r="Z83" s="350">
        <v>42.35</v>
      </c>
    </row>
    <row r="84" spans="1:26" ht="30.75" customHeight="1" x14ac:dyDescent="0.35">
      <c r="A84" s="340">
        <v>81</v>
      </c>
      <c r="B84" s="378" t="s">
        <v>7489</v>
      </c>
      <c r="C84" s="333" t="s">
        <v>9</v>
      </c>
      <c r="D84" s="374" t="s">
        <v>5572</v>
      </c>
      <c r="E84" s="371" t="s">
        <v>4298</v>
      </c>
      <c r="F84" s="325">
        <v>4</v>
      </c>
      <c r="G84" s="371"/>
      <c r="H84" s="325"/>
      <c r="I84" s="371"/>
      <c r="J84" s="325">
        <v>3</v>
      </c>
      <c r="K84" s="325"/>
      <c r="L84" s="325">
        <v>3</v>
      </c>
      <c r="M84" s="381" t="s">
        <v>5520</v>
      </c>
      <c r="N84" s="381"/>
      <c r="O84" s="381"/>
      <c r="P84" s="381">
        <v>200</v>
      </c>
      <c r="Q84" s="381"/>
      <c r="R84" s="381"/>
      <c r="S84" s="381"/>
      <c r="T84" s="381"/>
      <c r="U84" s="381"/>
      <c r="V84" s="381"/>
      <c r="W84" s="381"/>
      <c r="X84" s="381"/>
      <c r="Y84" s="381">
        <v>2</v>
      </c>
      <c r="Z84" s="350">
        <v>36.299999999999997</v>
      </c>
    </row>
    <row r="85" spans="1:26" ht="30.75" customHeight="1" x14ac:dyDescent="0.35">
      <c r="A85" s="340">
        <v>82</v>
      </c>
      <c r="B85" s="378" t="s">
        <v>7489</v>
      </c>
      <c r="C85" s="333" t="s">
        <v>9</v>
      </c>
      <c r="D85" s="374" t="s">
        <v>5573</v>
      </c>
      <c r="E85" s="327" t="s">
        <v>4316</v>
      </c>
      <c r="F85" s="325">
        <v>4</v>
      </c>
      <c r="G85" s="327"/>
      <c r="H85" s="325"/>
      <c r="I85" s="327"/>
      <c r="J85" s="325">
        <v>3</v>
      </c>
      <c r="K85" s="325"/>
      <c r="L85" s="325">
        <v>3</v>
      </c>
      <c r="M85" s="381" t="s">
        <v>5431</v>
      </c>
      <c r="N85" s="381">
        <v>50</v>
      </c>
      <c r="O85" s="381">
        <v>150</v>
      </c>
      <c r="P85" s="381">
        <v>200</v>
      </c>
      <c r="Q85" s="381"/>
      <c r="R85" s="381"/>
      <c r="S85" s="381"/>
      <c r="T85" s="381"/>
      <c r="U85" s="381"/>
      <c r="V85" s="381" t="s">
        <v>2166</v>
      </c>
      <c r="W85" s="381"/>
      <c r="X85" s="381"/>
      <c r="Y85" s="381">
        <v>2</v>
      </c>
      <c r="Z85" s="350">
        <v>36.299999999999997</v>
      </c>
    </row>
    <row r="86" spans="1:26" ht="30.75" customHeight="1" x14ac:dyDescent="0.35">
      <c r="A86" s="340">
        <v>83</v>
      </c>
      <c r="B86" s="378" t="s">
        <v>7489</v>
      </c>
      <c r="C86" s="333" t="s">
        <v>9</v>
      </c>
      <c r="D86" s="332" t="s">
        <v>2158</v>
      </c>
      <c r="E86" s="371" t="s">
        <v>2056</v>
      </c>
      <c r="F86" s="325">
        <v>3</v>
      </c>
      <c r="G86" s="371"/>
      <c r="H86" s="325"/>
      <c r="I86" s="371"/>
      <c r="J86" s="325">
        <v>3</v>
      </c>
      <c r="K86" s="325"/>
      <c r="L86" s="325">
        <v>3</v>
      </c>
      <c r="M86" s="381" t="s">
        <v>5519</v>
      </c>
      <c r="N86" s="381">
        <v>150</v>
      </c>
      <c r="O86" s="381">
        <v>250</v>
      </c>
      <c r="P86" s="381">
        <v>400</v>
      </c>
      <c r="Q86" s="381"/>
      <c r="R86" s="381"/>
      <c r="S86" s="381"/>
      <c r="T86" s="381"/>
      <c r="U86" s="381"/>
      <c r="V86" s="381" t="s">
        <v>2166</v>
      </c>
      <c r="W86" s="381" t="s">
        <v>2166</v>
      </c>
      <c r="X86" s="381"/>
      <c r="Y86" s="381">
        <v>2</v>
      </c>
      <c r="Z86" s="350">
        <v>36.299999999999997</v>
      </c>
    </row>
    <row r="87" spans="1:26" ht="30.75" customHeight="1" x14ac:dyDescent="0.35">
      <c r="A87" s="340">
        <v>84</v>
      </c>
      <c r="B87" s="378" t="s">
        <v>7489</v>
      </c>
      <c r="C87" s="333" t="s">
        <v>9</v>
      </c>
      <c r="D87" s="332" t="s">
        <v>2494</v>
      </c>
      <c r="E87" s="375" t="s">
        <v>2513</v>
      </c>
      <c r="F87" s="325">
        <v>4</v>
      </c>
      <c r="G87" s="375"/>
      <c r="H87" s="325"/>
      <c r="I87" s="375"/>
      <c r="J87" s="325">
        <v>11</v>
      </c>
      <c r="K87" s="325"/>
      <c r="L87" s="325">
        <v>11</v>
      </c>
      <c r="M87" s="381" t="s">
        <v>5495</v>
      </c>
      <c r="N87" s="381">
        <v>80</v>
      </c>
      <c r="O87" s="381">
        <v>120</v>
      </c>
      <c r="P87" s="381">
        <v>200</v>
      </c>
      <c r="Q87" s="381"/>
      <c r="R87" s="381"/>
      <c r="S87" s="381"/>
      <c r="T87" s="381"/>
      <c r="U87" s="381"/>
      <c r="V87" s="381" t="s">
        <v>2166</v>
      </c>
      <c r="W87" s="381" t="s">
        <v>2166</v>
      </c>
      <c r="X87" s="381"/>
      <c r="Y87" s="381">
        <v>1</v>
      </c>
      <c r="Z87" s="350">
        <v>42.35</v>
      </c>
    </row>
    <row r="88" spans="1:26" ht="30.75" customHeight="1" x14ac:dyDescent="0.35">
      <c r="A88" s="340">
        <v>85</v>
      </c>
      <c r="B88" s="378" t="s">
        <v>7489</v>
      </c>
      <c r="C88" s="333" t="s">
        <v>9</v>
      </c>
      <c r="D88" s="332" t="s">
        <v>2485</v>
      </c>
      <c r="E88" s="375" t="s">
        <v>2502</v>
      </c>
      <c r="F88" s="325">
        <v>4</v>
      </c>
      <c r="G88" s="375"/>
      <c r="H88" s="325"/>
      <c r="I88" s="375"/>
      <c r="J88" s="325">
        <v>7</v>
      </c>
      <c r="K88" s="325"/>
      <c r="L88" s="325">
        <v>7</v>
      </c>
      <c r="M88" s="381" t="s">
        <v>5495</v>
      </c>
      <c r="N88" s="381">
        <v>75</v>
      </c>
      <c r="O88" s="381">
        <v>125</v>
      </c>
      <c r="P88" s="381">
        <v>200</v>
      </c>
      <c r="Q88" s="381"/>
      <c r="R88" s="381"/>
      <c r="S88" s="381"/>
      <c r="T88" s="381"/>
      <c r="U88" s="381"/>
      <c r="V88" s="381" t="s">
        <v>2166</v>
      </c>
      <c r="W88" s="381"/>
      <c r="X88" s="381"/>
      <c r="Y88" s="381">
        <v>2</v>
      </c>
      <c r="Z88" s="350">
        <v>36.299999999999997</v>
      </c>
    </row>
    <row r="89" spans="1:26" ht="30.75" customHeight="1" x14ac:dyDescent="0.35">
      <c r="A89" s="340">
        <v>86</v>
      </c>
      <c r="B89" s="378" t="s">
        <v>7489</v>
      </c>
      <c r="C89" s="333" t="s">
        <v>9</v>
      </c>
      <c r="D89" s="332" t="s">
        <v>2155</v>
      </c>
      <c r="E89" s="375" t="s">
        <v>1573</v>
      </c>
      <c r="F89" s="325">
        <v>4</v>
      </c>
      <c r="G89" s="375"/>
      <c r="H89" s="325"/>
      <c r="I89" s="375"/>
      <c r="J89" s="325">
        <v>6</v>
      </c>
      <c r="K89" s="325"/>
      <c r="L89" s="325">
        <v>6</v>
      </c>
      <c r="M89" s="381" t="s">
        <v>5431</v>
      </c>
      <c r="N89" s="381">
        <v>280</v>
      </c>
      <c r="O89" s="381">
        <v>250</v>
      </c>
      <c r="P89" s="381">
        <v>530</v>
      </c>
      <c r="Q89" s="381"/>
      <c r="R89" s="381"/>
      <c r="S89" s="381"/>
      <c r="T89" s="381"/>
      <c r="U89" s="381"/>
      <c r="V89" s="381" t="s">
        <v>2166</v>
      </c>
      <c r="W89" s="381"/>
      <c r="X89" s="381"/>
      <c r="Y89" s="381">
        <v>2</v>
      </c>
      <c r="Z89" s="350">
        <v>36.299999999999997</v>
      </c>
    </row>
    <row r="90" spans="1:26" ht="30.75" customHeight="1" x14ac:dyDescent="0.35">
      <c r="A90" s="340">
        <v>87</v>
      </c>
      <c r="B90" s="378" t="s">
        <v>7489</v>
      </c>
      <c r="C90" s="333" t="s">
        <v>9</v>
      </c>
      <c r="D90" s="332" t="s">
        <v>2493</v>
      </c>
      <c r="E90" s="371" t="s">
        <v>2512</v>
      </c>
      <c r="F90" s="325">
        <v>4</v>
      </c>
      <c r="G90" s="371"/>
      <c r="H90" s="325"/>
      <c r="I90" s="371"/>
      <c r="J90" s="325">
        <v>5</v>
      </c>
      <c r="K90" s="325"/>
      <c r="L90" s="325">
        <v>5</v>
      </c>
      <c r="M90" s="381" t="s">
        <v>4910</v>
      </c>
      <c r="N90" s="381">
        <v>60</v>
      </c>
      <c r="O90" s="381">
        <v>140</v>
      </c>
      <c r="P90" s="381">
        <v>200</v>
      </c>
      <c r="Q90" s="381"/>
      <c r="R90" s="381"/>
      <c r="S90" s="381"/>
      <c r="T90" s="381"/>
      <c r="U90" s="381"/>
      <c r="V90" s="381" t="s">
        <v>2166</v>
      </c>
      <c r="W90" s="381" t="s">
        <v>2166</v>
      </c>
      <c r="X90" s="381"/>
      <c r="Y90" s="381">
        <v>3</v>
      </c>
      <c r="Z90" s="382">
        <v>30.3</v>
      </c>
    </row>
    <row r="91" spans="1:26" ht="30.75" customHeight="1" x14ac:dyDescent="0.35">
      <c r="A91" s="340">
        <v>88</v>
      </c>
      <c r="B91" s="378" t="s">
        <v>7489</v>
      </c>
      <c r="C91" s="333" t="s">
        <v>9</v>
      </c>
      <c r="D91" s="332" t="s">
        <v>6186</v>
      </c>
      <c r="E91" s="327" t="s">
        <v>4311</v>
      </c>
      <c r="F91" s="325">
        <v>4</v>
      </c>
      <c r="G91" s="327"/>
      <c r="H91" s="325"/>
      <c r="I91" s="327"/>
      <c r="J91" s="325">
        <v>5</v>
      </c>
      <c r="K91" s="325"/>
      <c r="L91" s="325">
        <v>5</v>
      </c>
      <c r="M91" s="381" t="s">
        <v>5520</v>
      </c>
      <c r="N91" s="381">
        <v>60</v>
      </c>
      <c r="O91" s="381">
        <v>150</v>
      </c>
      <c r="P91" s="381">
        <v>210</v>
      </c>
      <c r="Q91" s="381"/>
      <c r="R91" s="381"/>
      <c r="S91" s="381"/>
      <c r="T91" s="381"/>
      <c r="U91" s="381"/>
      <c r="V91" s="381" t="s">
        <v>2166</v>
      </c>
      <c r="W91" s="381"/>
      <c r="X91" s="381"/>
      <c r="Y91" s="381">
        <v>2</v>
      </c>
      <c r="Z91" s="350">
        <v>36.299999999999997</v>
      </c>
    </row>
    <row r="92" spans="1:26" ht="30.75" customHeight="1" x14ac:dyDescent="0.35">
      <c r="A92" s="340">
        <v>89</v>
      </c>
      <c r="B92" s="378" t="s">
        <v>7489</v>
      </c>
      <c r="C92" s="333" t="s">
        <v>9</v>
      </c>
      <c r="D92" s="332" t="s">
        <v>2489</v>
      </c>
      <c r="E92" s="375" t="s">
        <v>1564</v>
      </c>
      <c r="F92" s="325">
        <v>5</v>
      </c>
      <c r="G92" s="375"/>
      <c r="H92" s="325"/>
      <c r="I92" s="375"/>
      <c r="J92" s="325">
        <v>5</v>
      </c>
      <c r="K92" s="325"/>
      <c r="L92" s="325">
        <v>5</v>
      </c>
      <c r="M92" s="381" t="s">
        <v>5352</v>
      </c>
      <c r="N92" s="381">
        <v>65</v>
      </c>
      <c r="O92" s="381">
        <v>135</v>
      </c>
      <c r="P92" s="381">
        <v>200</v>
      </c>
      <c r="Q92" s="381"/>
      <c r="R92" s="381"/>
      <c r="S92" s="381"/>
      <c r="T92" s="381"/>
      <c r="U92" s="381"/>
      <c r="V92" s="381" t="s">
        <v>2166</v>
      </c>
      <c r="W92" s="381"/>
      <c r="X92" s="381"/>
      <c r="Y92" s="381">
        <v>2</v>
      </c>
      <c r="Z92" s="350">
        <v>36.299999999999997</v>
      </c>
    </row>
    <row r="93" spans="1:26" ht="30.75" customHeight="1" x14ac:dyDescent="0.35">
      <c r="A93" s="340">
        <v>90</v>
      </c>
      <c r="B93" s="378" t="s">
        <v>7489</v>
      </c>
      <c r="C93" s="333" t="s">
        <v>9</v>
      </c>
      <c r="D93" s="332" t="s">
        <v>2490</v>
      </c>
      <c r="E93" s="375" t="s">
        <v>1561</v>
      </c>
      <c r="F93" s="325">
        <v>3</v>
      </c>
      <c r="G93" s="375"/>
      <c r="H93" s="325"/>
      <c r="I93" s="375"/>
      <c r="J93" s="325">
        <v>6</v>
      </c>
      <c r="K93" s="325"/>
      <c r="L93" s="325">
        <v>6</v>
      </c>
      <c r="M93" s="381" t="s">
        <v>5495</v>
      </c>
      <c r="N93" s="398">
        <v>95</v>
      </c>
      <c r="O93" s="398">
        <v>115</v>
      </c>
      <c r="P93" s="398">
        <v>210</v>
      </c>
      <c r="Q93" s="398"/>
      <c r="R93" s="398"/>
      <c r="S93" s="398"/>
      <c r="T93" s="398"/>
      <c r="U93" s="381"/>
      <c r="V93" s="381" t="s">
        <v>2166</v>
      </c>
      <c r="W93" s="381" t="s">
        <v>2166</v>
      </c>
      <c r="X93" s="381"/>
      <c r="Y93" s="381">
        <v>2</v>
      </c>
      <c r="Z93" s="350">
        <v>36.299999999999997</v>
      </c>
    </row>
    <row r="94" spans="1:26" ht="30.75" customHeight="1" x14ac:dyDescent="0.35">
      <c r="A94" s="340">
        <v>91</v>
      </c>
      <c r="B94" s="378" t="s">
        <v>7489</v>
      </c>
      <c r="C94" s="333" t="s">
        <v>9</v>
      </c>
      <c r="D94" s="332" t="s">
        <v>51</v>
      </c>
      <c r="E94" s="375" t="s">
        <v>2499</v>
      </c>
      <c r="F94" s="325">
        <v>4</v>
      </c>
      <c r="G94" s="375"/>
      <c r="H94" s="325"/>
      <c r="I94" s="375"/>
      <c r="J94" s="325">
        <v>10</v>
      </c>
      <c r="K94" s="325"/>
      <c r="L94" s="325">
        <v>10</v>
      </c>
      <c r="M94" s="381" t="s">
        <v>5495</v>
      </c>
      <c r="N94" s="381">
        <v>70</v>
      </c>
      <c r="O94" s="381">
        <v>130</v>
      </c>
      <c r="P94" s="381">
        <v>200</v>
      </c>
      <c r="Q94" s="381"/>
      <c r="R94" s="381"/>
      <c r="S94" s="381"/>
      <c r="T94" s="381"/>
      <c r="U94" s="381"/>
      <c r="V94" s="381" t="s">
        <v>2166</v>
      </c>
      <c r="W94" s="381"/>
      <c r="X94" s="381"/>
      <c r="Y94" s="381">
        <v>2</v>
      </c>
      <c r="Z94" s="350">
        <v>36.299999999999997</v>
      </c>
    </row>
    <row r="95" spans="1:26" ht="30.75" customHeight="1" x14ac:dyDescent="0.35">
      <c r="A95" s="340">
        <v>92</v>
      </c>
      <c r="B95" s="378" t="s">
        <v>7489</v>
      </c>
      <c r="C95" s="333" t="s">
        <v>9</v>
      </c>
      <c r="D95" s="332" t="s">
        <v>4226</v>
      </c>
      <c r="E95" s="371" t="s">
        <v>4227</v>
      </c>
      <c r="F95" s="325">
        <v>4</v>
      </c>
      <c r="G95" s="371"/>
      <c r="H95" s="325"/>
      <c r="I95" s="371"/>
      <c r="J95" s="325">
        <v>5</v>
      </c>
      <c r="K95" s="325"/>
      <c r="L95" s="325">
        <v>5</v>
      </c>
      <c r="M95" s="381" t="s">
        <v>5432</v>
      </c>
      <c r="N95" s="381">
        <v>80</v>
      </c>
      <c r="O95" s="381">
        <v>120</v>
      </c>
      <c r="P95" s="381">
        <v>200</v>
      </c>
      <c r="Q95" s="381"/>
      <c r="R95" s="381"/>
      <c r="S95" s="381"/>
      <c r="T95" s="381"/>
      <c r="U95" s="381"/>
      <c r="V95" s="381" t="s">
        <v>2166</v>
      </c>
      <c r="W95" s="381"/>
      <c r="X95" s="381"/>
      <c r="Y95" s="381">
        <v>1</v>
      </c>
      <c r="Z95" s="350">
        <v>42.35</v>
      </c>
    </row>
    <row r="96" spans="1:26" ht="30.75" customHeight="1" x14ac:dyDescent="0.35">
      <c r="A96" s="340">
        <v>93</v>
      </c>
      <c r="B96" s="378" t="s">
        <v>7489</v>
      </c>
      <c r="C96" s="333" t="s">
        <v>9</v>
      </c>
      <c r="D96" s="332" t="s">
        <v>2885</v>
      </c>
      <c r="E96" s="371" t="s">
        <v>2886</v>
      </c>
      <c r="F96" s="325">
        <v>5</v>
      </c>
      <c r="G96" s="371"/>
      <c r="H96" s="325"/>
      <c r="I96" s="371"/>
      <c r="J96" s="325">
        <v>4</v>
      </c>
      <c r="K96" s="325"/>
      <c r="L96" s="325">
        <v>4</v>
      </c>
      <c r="M96" s="381" t="s">
        <v>6991</v>
      </c>
      <c r="N96" s="398">
        <v>90</v>
      </c>
      <c r="O96" s="398">
        <v>130</v>
      </c>
      <c r="P96" s="398">
        <v>220</v>
      </c>
      <c r="Q96" s="398"/>
      <c r="R96" s="398"/>
      <c r="S96" s="398"/>
      <c r="T96" s="398"/>
      <c r="U96" s="381"/>
      <c r="V96" s="381" t="s">
        <v>2166</v>
      </c>
      <c r="W96" s="381"/>
      <c r="X96" s="381"/>
      <c r="Y96" s="381">
        <v>2</v>
      </c>
      <c r="Z96" s="350">
        <v>36.299999999999997</v>
      </c>
    </row>
    <row r="97" spans="1:26" ht="30.75" customHeight="1" x14ac:dyDescent="0.35">
      <c r="A97" s="340">
        <v>94</v>
      </c>
      <c r="B97" s="378" t="s">
        <v>7489</v>
      </c>
      <c r="C97" s="333" t="s">
        <v>9</v>
      </c>
      <c r="D97" s="332" t="s">
        <v>6860</v>
      </c>
      <c r="E97" s="371" t="s">
        <v>4219</v>
      </c>
      <c r="F97" s="325">
        <v>4</v>
      </c>
      <c r="G97" s="371"/>
      <c r="H97" s="325"/>
      <c r="I97" s="371"/>
      <c r="J97" s="325">
        <v>5</v>
      </c>
      <c r="K97" s="325"/>
      <c r="L97" s="325">
        <v>5</v>
      </c>
      <c r="M97" s="381" t="s">
        <v>5353</v>
      </c>
      <c r="N97" s="381">
        <v>70</v>
      </c>
      <c r="O97" s="381">
        <v>130</v>
      </c>
      <c r="P97" s="381">
        <v>200</v>
      </c>
      <c r="Q97" s="381"/>
      <c r="R97" s="381"/>
      <c r="S97" s="381"/>
      <c r="T97" s="381"/>
      <c r="U97" s="381"/>
      <c r="V97" s="381" t="s">
        <v>2166</v>
      </c>
      <c r="W97" s="381"/>
      <c r="X97" s="381"/>
      <c r="Y97" s="381">
        <v>2</v>
      </c>
      <c r="Z97" s="350">
        <v>36.299999999999997</v>
      </c>
    </row>
    <row r="98" spans="1:26" ht="30.75" customHeight="1" x14ac:dyDescent="0.35">
      <c r="A98" s="340">
        <v>95</v>
      </c>
      <c r="B98" s="378" t="s">
        <v>7489</v>
      </c>
      <c r="C98" s="333" t="s">
        <v>9</v>
      </c>
      <c r="D98" s="332" t="s">
        <v>1994</v>
      </c>
      <c r="E98" s="375" t="s">
        <v>2506</v>
      </c>
      <c r="F98" s="325">
        <v>4</v>
      </c>
      <c r="G98" s="375"/>
      <c r="H98" s="325"/>
      <c r="I98" s="375"/>
      <c r="J98" s="325">
        <v>10</v>
      </c>
      <c r="K98" s="325"/>
      <c r="L98" s="325">
        <v>10</v>
      </c>
      <c r="M98" s="381" t="s">
        <v>5494</v>
      </c>
      <c r="N98" s="381">
        <v>70</v>
      </c>
      <c r="O98" s="381">
        <v>130</v>
      </c>
      <c r="P98" s="381">
        <v>200</v>
      </c>
      <c r="Q98" s="381"/>
      <c r="R98" s="381"/>
      <c r="S98" s="381"/>
      <c r="T98" s="381"/>
      <c r="U98" s="381"/>
      <c r="V98" s="381" t="s">
        <v>2166</v>
      </c>
      <c r="W98" s="381"/>
      <c r="X98" s="381"/>
      <c r="Y98" s="381">
        <v>2</v>
      </c>
      <c r="Z98" s="350">
        <v>36.299999999999997</v>
      </c>
    </row>
    <row r="99" spans="1:26" ht="30.75" customHeight="1" x14ac:dyDescent="0.35">
      <c r="A99" s="340">
        <v>96</v>
      </c>
      <c r="B99" s="378" t="s">
        <v>7489</v>
      </c>
      <c r="C99" s="333" t="s">
        <v>9</v>
      </c>
      <c r="D99" s="332" t="s">
        <v>4224</v>
      </c>
      <c r="E99" s="371" t="s">
        <v>4225</v>
      </c>
      <c r="F99" s="325">
        <v>4</v>
      </c>
      <c r="G99" s="371"/>
      <c r="H99" s="325"/>
      <c r="I99" s="371"/>
      <c r="J99" s="325">
        <v>4</v>
      </c>
      <c r="K99" s="325"/>
      <c r="L99" s="325">
        <v>4</v>
      </c>
      <c r="M99" s="381" t="s">
        <v>5433</v>
      </c>
      <c r="N99" s="381">
        <v>80</v>
      </c>
      <c r="O99" s="381">
        <v>120</v>
      </c>
      <c r="P99" s="397">
        <f>N99+O99</f>
        <v>200</v>
      </c>
      <c r="Q99" s="381"/>
      <c r="R99" s="381"/>
      <c r="S99" s="381"/>
      <c r="T99" s="381"/>
      <c r="U99" s="381"/>
      <c r="V99" s="381" t="s">
        <v>2166</v>
      </c>
      <c r="W99" s="381"/>
      <c r="X99" s="381"/>
      <c r="Y99" s="381">
        <v>2</v>
      </c>
      <c r="Z99" s="350">
        <v>36.299999999999997</v>
      </c>
    </row>
    <row r="100" spans="1:26" ht="30.75" customHeight="1" x14ac:dyDescent="0.35">
      <c r="A100" s="340">
        <v>97</v>
      </c>
      <c r="B100" s="378" t="s">
        <v>7489</v>
      </c>
      <c r="C100" s="333" t="s">
        <v>9</v>
      </c>
      <c r="D100" s="332" t="s">
        <v>49</v>
      </c>
      <c r="E100" s="375" t="s">
        <v>2498</v>
      </c>
      <c r="F100" s="325">
        <v>4</v>
      </c>
      <c r="G100" s="375"/>
      <c r="H100" s="325"/>
      <c r="I100" s="375"/>
      <c r="J100" s="325">
        <v>10</v>
      </c>
      <c r="K100" s="325"/>
      <c r="L100" s="325">
        <v>10</v>
      </c>
      <c r="M100" s="381" t="s">
        <v>5494</v>
      </c>
      <c r="N100" s="381">
        <v>70</v>
      </c>
      <c r="O100" s="381">
        <v>130</v>
      </c>
      <c r="P100" s="381">
        <v>200</v>
      </c>
      <c r="Q100" s="381"/>
      <c r="R100" s="381"/>
      <c r="S100" s="381"/>
      <c r="T100" s="381"/>
      <c r="U100" s="381"/>
      <c r="V100" s="381" t="s">
        <v>2166</v>
      </c>
      <c r="W100" s="381"/>
      <c r="X100" s="381"/>
      <c r="Y100" s="381">
        <v>2</v>
      </c>
      <c r="Z100" s="350">
        <v>36.299999999999997</v>
      </c>
    </row>
    <row r="101" spans="1:26" ht="30.75" customHeight="1" x14ac:dyDescent="0.35">
      <c r="A101" s="340">
        <v>98</v>
      </c>
      <c r="B101" s="378" t="s">
        <v>7489</v>
      </c>
      <c r="C101" s="333" t="s">
        <v>9</v>
      </c>
      <c r="D101" s="332" t="s">
        <v>2160</v>
      </c>
      <c r="E101" s="371" t="s">
        <v>2054</v>
      </c>
      <c r="F101" s="325">
        <v>7</v>
      </c>
      <c r="G101" s="371"/>
      <c r="H101" s="325"/>
      <c r="I101" s="371"/>
      <c r="J101" s="325">
        <v>3</v>
      </c>
      <c r="K101" s="325"/>
      <c r="L101" s="325">
        <v>3</v>
      </c>
      <c r="M101" s="381" t="s">
        <v>4911</v>
      </c>
      <c r="N101" s="381"/>
      <c r="O101" s="381"/>
      <c r="P101" s="381">
        <v>180</v>
      </c>
      <c r="Q101" s="381"/>
      <c r="R101" s="381"/>
      <c r="S101" s="381"/>
      <c r="T101" s="381"/>
      <c r="U101" s="381"/>
      <c r="V101" s="381"/>
      <c r="W101" s="381"/>
      <c r="X101" s="381"/>
      <c r="Y101" s="381">
        <v>3</v>
      </c>
      <c r="Z101" s="382">
        <v>30.3</v>
      </c>
    </row>
    <row r="102" spans="1:26" ht="30.75" customHeight="1" x14ac:dyDescent="0.35">
      <c r="A102" s="340">
        <v>99</v>
      </c>
      <c r="B102" s="378" t="s">
        <v>7489</v>
      </c>
      <c r="C102" s="333" t="s">
        <v>9</v>
      </c>
      <c r="D102" s="332" t="s">
        <v>3725</v>
      </c>
      <c r="E102" s="375" t="s">
        <v>55</v>
      </c>
      <c r="F102" s="325">
        <v>4</v>
      </c>
      <c r="G102" s="375"/>
      <c r="H102" s="325"/>
      <c r="I102" s="375"/>
      <c r="J102" s="325">
        <v>9</v>
      </c>
      <c r="K102" s="325"/>
      <c r="L102" s="325">
        <v>9</v>
      </c>
      <c r="M102" s="381" t="s">
        <v>5494</v>
      </c>
      <c r="N102" s="381"/>
      <c r="O102" s="381"/>
      <c r="P102" s="381">
        <v>150</v>
      </c>
      <c r="Q102" s="381"/>
      <c r="R102" s="381"/>
      <c r="S102" s="381"/>
      <c r="T102" s="381"/>
      <c r="U102" s="381"/>
      <c r="V102" s="381"/>
      <c r="W102" s="381"/>
      <c r="X102" s="381"/>
      <c r="Y102" s="381">
        <v>2</v>
      </c>
      <c r="Z102" s="350">
        <v>36.299999999999997</v>
      </c>
    </row>
    <row r="103" spans="1:26" ht="30.75" customHeight="1" x14ac:dyDescent="0.35">
      <c r="A103" s="340">
        <v>100</v>
      </c>
      <c r="B103" s="378" t="s">
        <v>7489</v>
      </c>
      <c r="C103" s="333" t="s">
        <v>9</v>
      </c>
      <c r="D103" s="332" t="s">
        <v>14</v>
      </c>
      <c r="E103" s="375" t="s">
        <v>52</v>
      </c>
      <c r="F103" s="325">
        <v>2</v>
      </c>
      <c r="G103" s="375"/>
      <c r="H103" s="325"/>
      <c r="I103" s="375"/>
      <c r="J103" s="325">
        <v>8</v>
      </c>
      <c r="K103" s="325"/>
      <c r="L103" s="325">
        <v>8</v>
      </c>
      <c r="M103" s="381" t="s">
        <v>5494</v>
      </c>
      <c r="N103" s="381">
        <v>65</v>
      </c>
      <c r="O103" s="381">
        <v>135</v>
      </c>
      <c r="P103" s="397">
        <f>N103+O103</f>
        <v>200</v>
      </c>
      <c r="Q103" s="381"/>
      <c r="R103" s="381"/>
      <c r="S103" s="381"/>
      <c r="T103" s="381"/>
      <c r="U103" s="381"/>
      <c r="V103" s="381" t="s">
        <v>2166</v>
      </c>
      <c r="W103" s="381"/>
      <c r="X103" s="381"/>
      <c r="Y103" s="381">
        <v>2</v>
      </c>
      <c r="Z103" s="350">
        <v>36.299999999999997</v>
      </c>
    </row>
    <row r="104" spans="1:26" ht="30.75" customHeight="1" x14ac:dyDescent="0.35">
      <c r="A104" s="340">
        <v>101</v>
      </c>
      <c r="B104" s="378" t="s">
        <v>7489</v>
      </c>
      <c r="C104" s="333" t="s">
        <v>9</v>
      </c>
      <c r="D104" s="332" t="s">
        <v>6187</v>
      </c>
      <c r="E104" s="371" t="s">
        <v>3400</v>
      </c>
      <c r="F104" s="325">
        <v>7</v>
      </c>
      <c r="G104" s="371"/>
      <c r="H104" s="325"/>
      <c r="I104" s="371"/>
      <c r="J104" s="325">
        <v>6</v>
      </c>
      <c r="K104" s="325"/>
      <c r="L104" s="325">
        <v>6</v>
      </c>
      <c r="M104" s="381" t="s">
        <v>4912</v>
      </c>
      <c r="N104" s="381">
        <v>70</v>
      </c>
      <c r="O104" s="381">
        <v>130</v>
      </c>
      <c r="P104" s="381">
        <v>200</v>
      </c>
      <c r="Q104" s="381"/>
      <c r="R104" s="381"/>
      <c r="S104" s="381"/>
      <c r="T104" s="381"/>
      <c r="U104" s="381"/>
      <c r="V104" s="381" t="s">
        <v>2166</v>
      </c>
      <c r="W104" s="381"/>
      <c r="X104" s="381"/>
      <c r="Y104" s="381">
        <v>2</v>
      </c>
      <c r="Z104" s="350">
        <v>36.299999999999997</v>
      </c>
    </row>
    <row r="105" spans="1:26" ht="30.75" customHeight="1" x14ac:dyDescent="0.35">
      <c r="A105" s="340">
        <v>102</v>
      </c>
      <c r="B105" s="378" t="s">
        <v>7489</v>
      </c>
      <c r="C105" s="333" t="s">
        <v>9</v>
      </c>
      <c r="D105" s="332" t="s">
        <v>2887</v>
      </c>
      <c r="E105" s="371" t="s">
        <v>2888</v>
      </c>
      <c r="F105" s="325">
        <v>5</v>
      </c>
      <c r="G105" s="371"/>
      <c r="H105" s="325"/>
      <c r="I105" s="371"/>
      <c r="J105" s="325">
        <v>4</v>
      </c>
      <c r="K105" s="325"/>
      <c r="L105" s="325">
        <v>4</v>
      </c>
      <c r="M105" s="381" t="s">
        <v>5354</v>
      </c>
      <c r="N105" s="381">
        <v>70</v>
      </c>
      <c r="O105" s="381">
        <v>130</v>
      </c>
      <c r="P105" s="381">
        <v>200</v>
      </c>
      <c r="Q105" s="381"/>
      <c r="R105" s="381"/>
      <c r="S105" s="381"/>
      <c r="T105" s="381"/>
      <c r="U105" s="381"/>
      <c r="V105" s="381" t="s">
        <v>2166</v>
      </c>
      <c r="W105" s="381"/>
      <c r="X105" s="381"/>
      <c r="Y105" s="381">
        <v>1</v>
      </c>
      <c r="Z105" s="350">
        <v>42.35</v>
      </c>
    </row>
    <row r="106" spans="1:26" ht="30.75" customHeight="1" x14ac:dyDescent="0.35">
      <c r="A106" s="340">
        <v>103</v>
      </c>
      <c r="B106" s="378" t="s">
        <v>7489</v>
      </c>
      <c r="C106" s="333" t="s">
        <v>9</v>
      </c>
      <c r="D106" s="332" t="s">
        <v>2889</v>
      </c>
      <c r="E106" s="371" t="s">
        <v>2890</v>
      </c>
      <c r="F106" s="325">
        <v>5</v>
      </c>
      <c r="G106" s="371"/>
      <c r="H106" s="325"/>
      <c r="I106" s="371"/>
      <c r="J106" s="325">
        <v>5</v>
      </c>
      <c r="K106" s="325"/>
      <c r="L106" s="325">
        <v>5</v>
      </c>
      <c r="M106" s="379" t="s">
        <v>5156</v>
      </c>
      <c r="N106" s="381">
        <v>65</v>
      </c>
      <c r="O106" s="381">
        <v>135</v>
      </c>
      <c r="P106" s="381">
        <v>200</v>
      </c>
      <c r="Q106" s="381"/>
      <c r="R106" s="381"/>
      <c r="S106" s="381"/>
      <c r="T106" s="381"/>
      <c r="U106" s="381"/>
      <c r="V106" s="381" t="s">
        <v>2166</v>
      </c>
      <c r="W106" s="381"/>
      <c r="X106" s="381"/>
      <c r="Y106" s="381">
        <v>1</v>
      </c>
      <c r="Z106" s="350">
        <v>42.35</v>
      </c>
    </row>
    <row r="107" spans="1:26" s="339" customFormat="1" ht="30.75" customHeight="1" x14ac:dyDescent="0.35">
      <c r="A107" s="340">
        <v>104</v>
      </c>
      <c r="B107" s="378" t="s">
        <v>7489</v>
      </c>
      <c r="C107" s="333" t="s">
        <v>9</v>
      </c>
      <c r="D107" s="332" t="s">
        <v>4106</v>
      </c>
      <c r="E107" s="371" t="s">
        <v>4107</v>
      </c>
      <c r="F107" s="325">
        <v>5</v>
      </c>
      <c r="G107" s="371"/>
      <c r="H107" s="325"/>
      <c r="I107" s="371"/>
      <c r="J107" s="325">
        <v>3</v>
      </c>
      <c r="K107" s="325"/>
      <c r="L107" s="325">
        <v>3</v>
      </c>
      <c r="M107" s="381" t="s">
        <v>4913</v>
      </c>
      <c r="N107" s="381">
        <v>80</v>
      </c>
      <c r="O107" s="381">
        <v>120</v>
      </c>
      <c r="P107" s="381">
        <v>200</v>
      </c>
      <c r="Q107" s="381"/>
      <c r="R107" s="381"/>
      <c r="S107" s="381"/>
      <c r="T107" s="381"/>
      <c r="U107" s="381"/>
      <c r="V107" s="381" t="s">
        <v>2166</v>
      </c>
      <c r="W107" s="381"/>
      <c r="X107" s="381"/>
      <c r="Y107" s="381">
        <v>3</v>
      </c>
      <c r="Z107" s="382">
        <v>30.3</v>
      </c>
    </row>
    <row r="108" spans="1:26" ht="30.75" customHeight="1" x14ac:dyDescent="0.35">
      <c r="A108" s="340">
        <v>105</v>
      </c>
      <c r="B108" s="378" t="s">
        <v>7489</v>
      </c>
      <c r="C108" s="333" t="s">
        <v>9</v>
      </c>
      <c r="D108" s="332" t="s">
        <v>2429</v>
      </c>
      <c r="E108" s="375" t="s">
        <v>1574</v>
      </c>
      <c r="F108" s="325">
        <v>4</v>
      </c>
      <c r="G108" s="375"/>
      <c r="H108" s="325"/>
      <c r="I108" s="375"/>
      <c r="J108" s="325">
        <v>6</v>
      </c>
      <c r="K108" s="325"/>
      <c r="L108" s="325">
        <v>6</v>
      </c>
      <c r="M108" s="381" t="s">
        <v>5495</v>
      </c>
      <c r="N108" s="381">
        <v>52</v>
      </c>
      <c r="O108" s="381">
        <v>148</v>
      </c>
      <c r="P108" s="381">
        <v>200</v>
      </c>
      <c r="Q108" s="381"/>
      <c r="R108" s="381"/>
      <c r="S108" s="381"/>
      <c r="T108" s="381"/>
      <c r="U108" s="381"/>
      <c r="V108" s="381" t="s">
        <v>2166</v>
      </c>
      <c r="W108" s="381"/>
      <c r="X108" s="381"/>
      <c r="Y108" s="381">
        <v>3</v>
      </c>
      <c r="Z108" s="382">
        <v>30.3</v>
      </c>
    </row>
    <row r="109" spans="1:26" ht="30.75" customHeight="1" x14ac:dyDescent="0.35">
      <c r="A109" s="340">
        <v>106</v>
      </c>
      <c r="B109" s="378" t="s">
        <v>7489</v>
      </c>
      <c r="C109" s="333" t="s">
        <v>9</v>
      </c>
      <c r="D109" s="332" t="s">
        <v>1995</v>
      </c>
      <c r="E109" s="375" t="s">
        <v>2505</v>
      </c>
      <c r="F109" s="325">
        <v>4</v>
      </c>
      <c r="G109" s="375"/>
      <c r="H109" s="325"/>
      <c r="I109" s="375"/>
      <c r="J109" s="325">
        <v>10</v>
      </c>
      <c r="K109" s="325"/>
      <c r="L109" s="325">
        <v>10</v>
      </c>
      <c r="M109" s="381" t="s">
        <v>5494</v>
      </c>
      <c r="N109" s="381"/>
      <c r="O109" s="381"/>
      <c r="P109" s="381">
        <v>180</v>
      </c>
      <c r="Q109" s="381"/>
      <c r="R109" s="381"/>
      <c r="S109" s="381"/>
      <c r="T109" s="381"/>
      <c r="U109" s="381"/>
      <c r="V109" s="381"/>
      <c r="W109" s="381"/>
      <c r="X109" s="381"/>
      <c r="Y109" s="381">
        <v>3</v>
      </c>
      <c r="Z109" s="382">
        <v>30.3</v>
      </c>
    </row>
    <row r="110" spans="1:26" ht="30.75" customHeight="1" x14ac:dyDescent="0.35">
      <c r="A110" s="340">
        <v>107</v>
      </c>
      <c r="B110" s="378" t="s">
        <v>7489</v>
      </c>
      <c r="C110" s="333" t="s">
        <v>9</v>
      </c>
      <c r="D110" s="332" t="s">
        <v>43</v>
      </c>
      <c r="E110" s="375" t="s">
        <v>44</v>
      </c>
      <c r="F110" s="325">
        <v>4</v>
      </c>
      <c r="G110" s="375"/>
      <c r="H110" s="325"/>
      <c r="I110" s="375"/>
      <c r="J110" s="325">
        <v>10</v>
      </c>
      <c r="K110" s="325"/>
      <c r="L110" s="325">
        <v>10</v>
      </c>
      <c r="M110" s="381" t="s">
        <v>5494</v>
      </c>
      <c r="N110" s="381">
        <v>70</v>
      </c>
      <c r="O110" s="381">
        <v>130</v>
      </c>
      <c r="P110" s="381">
        <v>200</v>
      </c>
      <c r="Q110" s="381"/>
      <c r="R110" s="381"/>
      <c r="S110" s="381"/>
      <c r="T110" s="381"/>
      <c r="U110" s="381"/>
      <c r="V110" s="381" t="s">
        <v>2166</v>
      </c>
      <c r="W110" s="381"/>
      <c r="X110" s="381"/>
      <c r="Y110" s="381">
        <v>2</v>
      </c>
      <c r="Z110" s="350">
        <v>36.299999999999997</v>
      </c>
    </row>
    <row r="111" spans="1:26" ht="30.75" customHeight="1" x14ac:dyDescent="0.35">
      <c r="A111" s="340">
        <v>108</v>
      </c>
      <c r="B111" s="378" t="s">
        <v>7489</v>
      </c>
      <c r="C111" s="333" t="s">
        <v>9</v>
      </c>
      <c r="D111" s="332" t="s">
        <v>6188</v>
      </c>
      <c r="E111" s="371" t="s">
        <v>4228</v>
      </c>
      <c r="F111" s="325">
        <v>5</v>
      </c>
      <c r="G111" s="371"/>
      <c r="H111" s="325"/>
      <c r="I111" s="371"/>
      <c r="J111" s="325">
        <v>5</v>
      </c>
      <c r="K111" s="325"/>
      <c r="L111" s="325">
        <v>5</v>
      </c>
      <c r="M111" s="381" t="s">
        <v>5353</v>
      </c>
      <c r="N111" s="381">
        <v>80</v>
      </c>
      <c r="O111" s="381">
        <v>120</v>
      </c>
      <c r="P111" s="381">
        <v>200</v>
      </c>
      <c r="Q111" s="381"/>
      <c r="R111" s="381"/>
      <c r="S111" s="381"/>
      <c r="T111" s="381"/>
      <c r="U111" s="381"/>
      <c r="V111" s="381" t="s">
        <v>2166</v>
      </c>
      <c r="W111" s="381"/>
      <c r="X111" s="381"/>
      <c r="Y111" s="381">
        <v>2</v>
      </c>
      <c r="Z111" s="350">
        <v>36.299999999999997</v>
      </c>
    </row>
    <row r="112" spans="1:26" ht="30.75" customHeight="1" x14ac:dyDescent="0.35">
      <c r="A112" s="340">
        <v>109</v>
      </c>
      <c r="B112" s="378" t="s">
        <v>7489</v>
      </c>
      <c r="C112" s="333" t="s">
        <v>9</v>
      </c>
      <c r="D112" s="332" t="s">
        <v>16</v>
      </c>
      <c r="E112" s="375" t="s">
        <v>2509</v>
      </c>
      <c r="F112" s="325">
        <v>4</v>
      </c>
      <c r="G112" s="375"/>
      <c r="H112" s="325"/>
      <c r="I112" s="375"/>
      <c r="J112" s="325">
        <v>8</v>
      </c>
      <c r="K112" s="325"/>
      <c r="L112" s="325">
        <v>8</v>
      </c>
      <c r="M112" s="381" t="s">
        <v>5495</v>
      </c>
      <c r="N112" s="398">
        <v>80</v>
      </c>
      <c r="O112" s="398">
        <v>120</v>
      </c>
      <c r="P112" s="398">
        <v>200</v>
      </c>
      <c r="Q112" s="398"/>
      <c r="R112" s="398"/>
      <c r="S112" s="398"/>
      <c r="T112" s="398"/>
      <c r="U112" s="381"/>
      <c r="V112" s="381" t="s">
        <v>2166</v>
      </c>
      <c r="W112" s="381" t="s">
        <v>2166</v>
      </c>
      <c r="X112" s="381" t="s">
        <v>2166</v>
      </c>
      <c r="Y112" s="473">
        <v>1</v>
      </c>
      <c r="Z112" s="350">
        <v>42.35</v>
      </c>
    </row>
    <row r="113" spans="1:26" ht="30.75" customHeight="1" x14ac:dyDescent="0.35">
      <c r="A113" s="340">
        <v>110</v>
      </c>
      <c r="B113" s="378" t="s">
        <v>7489</v>
      </c>
      <c r="C113" s="333" t="s">
        <v>9</v>
      </c>
      <c r="D113" s="332" t="s">
        <v>18</v>
      </c>
      <c r="E113" s="375" t="s">
        <v>2510</v>
      </c>
      <c r="F113" s="325">
        <v>2</v>
      </c>
      <c r="G113" s="375"/>
      <c r="H113" s="325"/>
      <c r="I113" s="375"/>
      <c r="J113" s="325">
        <v>8</v>
      </c>
      <c r="K113" s="325"/>
      <c r="L113" s="325">
        <v>8</v>
      </c>
      <c r="M113" s="381" t="s">
        <v>5495</v>
      </c>
      <c r="N113" s="381"/>
      <c r="O113" s="381"/>
      <c r="P113" s="381">
        <v>150</v>
      </c>
      <c r="Q113" s="381"/>
      <c r="R113" s="381"/>
      <c r="S113" s="381"/>
      <c r="T113" s="381"/>
      <c r="U113" s="381"/>
      <c r="V113" s="381"/>
      <c r="W113" s="381"/>
      <c r="X113" s="381"/>
      <c r="Y113" s="381">
        <v>1</v>
      </c>
      <c r="Z113" s="350">
        <v>42.35</v>
      </c>
    </row>
    <row r="114" spans="1:26" ht="30.75" customHeight="1" x14ac:dyDescent="0.35">
      <c r="A114" s="340">
        <v>111</v>
      </c>
      <c r="B114" s="378" t="s">
        <v>7489</v>
      </c>
      <c r="C114" s="333" t="s">
        <v>9</v>
      </c>
      <c r="D114" s="332" t="s">
        <v>6706</v>
      </c>
      <c r="E114" s="371" t="s">
        <v>4217</v>
      </c>
      <c r="F114" s="325">
        <v>3</v>
      </c>
      <c r="G114" s="371"/>
      <c r="H114" s="325"/>
      <c r="I114" s="371"/>
      <c r="J114" s="325">
        <v>5</v>
      </c>
      <c r="K114" s="325"/>
      <c r="L114" s="325">
        <v>5</v>
      </c>
      <c r="M114" s="381" t="s">
        <v>5518</v>
      </c>
      <c r="N114" s="381">
        <v>80</v>
      </c>
      <c r="O114" s="381">
        <v>120</v>
      </c>
      <c r="P114" s="381">
        <v>200</v>
      </c>
      <c r="Q114" s="381"/>
      <c r="R114" s="381"/>
      <c r="S114" s="381"/>
      <c r="T114" s="381"/>
      <c r="U114" s="381"/>
      <c r="V114" s="381" t="s">
        <v>2166</v>
      </c>
      <c r="W114" s="381" t="s">
        <v>2166</v>
      </c>
      <c r="X114" s="381"/>
      <c r="Y114" s="381">
        <v>2</v>
      </c>
      <c r="Z114" s="350">
        <v>36.299999999999997</v>
      </c>
    </row>
    <row r="115" spans="1:26" ht="30.75" customHeight="1" x14ac:dyDescent="0.35">
      <c r="A115" s="340">
        <v>112</v>
      </c>
      <c r="B115" s="378" t="s">
        <v>7489</v>
      </c>
      <c r="C115" s="333" t="s">
        <v>9</v>
      </c>
      <c r="D115" s="332" t="s">
        <v>5326</v>
      </c>
      <c r="E115" s="371" t="s">
        <v>5327</v>
      </c>
      <c r="F115" s="325">
        <v>5</v>
      </c>
      <c r="G115" s="371"/>
      <c r="H115" s="325"/>
      <c r="I115" s="371"/>
      <c r="J115" s="325">
        <v>4</v>
      </c>
      <c r="K115" s="325"/>
      <c r="L115" s="325">
        <v>4</v>
      </c>
      <c r="M115" s="381" t="s">
        <v>5434</v>
      </c>
      <c r="N115" s="398"/>
      <c r="O115" s="398"/>
      <c r="P115" s="367">
        <v>150</v>
      </c>
      <c r="Q115" s="398"/>
      <c r="R115" s="398"/>
      <c r="S115" s="398"/>
      <c r="T115" s="398"/>
      <c r="U115" s="381"/>
      <c r="V115" s="381"/>
      <c r="W115" s="381"/>
      <c r="X115" s="381"/>
      <c r="Y115" s="381">
        <v>1</v>
      </c>
      <c r="Z115" s="350">
        <v>42.35</v>
      </c>
    </row>
    <row r="116" spans="1:26" ht="30.75" customHeight="1" x14ac:dyDescent="0.35">
      <c r="A116" s="340">
        <v>113</v>
      </c>
      <c r="B116" s="378" t="s">
        <v>7489</v>
      </c>
      <c r="C116" s="333" t="s">
        <v>9</v>
      </c>
      <c r="D116" s="332" t="s">
        <v>5328</v>
      </c>
      <c r="E116" s="371" t="s">
        <v>5329</v>
      </c>
      <c r="F116" s="325">
        <v>6</v>
      </c>
      <c r="G116" s="371"/>
      <c r="H116" s="325"/>
      <c r="I116" s="371"/>
      <c r="J116" s="325">
        <v>3</v>
      </c>
      <c r="K116" s="325"/>
      <c r="L116" s="325">
        <v>3</v>
      </c>
      <c r="M116" s="381" t="s">
        <v>5337</v>
      </c>
      <c r="N116" s="398"/>
      <c r="O116" s="398"/>
      <c r="P116" s="367">
        <v>150</v>
      </c>
      <c r="Q116" s="398"/>
      <c r="R116" s="398"/>
      <c r="S116" s="398"/>
      <c r="T116" s="398"/>
      <c r="U116" s="381"/>
      <c r="V116" s="381"/>
      <c r="W116" s="381"/>
      <c r="X116" s="381"/>
      <c r="Y116" s="381">
        <v>1</v>
      </c>
      <c r="Z116" s="350">
        <v>42.35</v>
      </c>
    </row>
    <row r="117" spans="1:26" ht="30.75" customHeight="1" x14ac:dyDescent="0.35">
      <c r="A117" s="340">
        <v>114</v>
      </c>
      <c r="B117" s="378" t="s">
        <v>7489</v>
      </c>
      <c r="C117" s="333" t="s">
        <v>9</v>
      </c>
      <c r="D117" s="332" t="s">
        <v>6189</v>
      </c>
      <c r="E117" s="327" t="s">
        <v>4299</v>
      </c>
      <c r="F117" s="325">
        <v>4</v>
      </c>
      <c r="G117" s="327"/>
      <c r="H117" s="325"/>
      <c r="I117" s="327"/>
      <c r="J117" s="325">
        <v>3</v>
      </c>
      <c r="K117" s="325"/>
      <c r="L117" s="325">
        <v>3</v>
      </c>
      <c r="M117" s="381" t="s">
        <v>5518</v>
      </c>
      <c r="N117" s="381"/>
      <c r="O117" s="381"/>
      <c r="P117" s="381">
        <v>200</v>
      </c>
      <c r="Q117" s="381"/>
      <c r="R117" s="381"/>
      <c r="S117" s="381"/>
      <c r="T117" s="381"/>
      <c r="U117" s="381"/>
      <c r="V117" s="381"/>
      <c r="W117" s="381"/>
      <c r="X117" s="381"/>
      <c r="Y117" s="381">
        <v>3</v>
      </c>
      <c r="Z117" s="382">
        <v>30.3</v>
      </c>
    </row>
    <row r="118" spans="1:26" ht="30.75" customHeight="1" x14ac:dyDescent="0.35">
      <c r="A118" s="340">
        <v>115</v>
      </c>
      <c r="B118" s="378" t="s">
        <v>7489</v>
      </c>
      <c r="C118" s="333" t="s">
        <v>9</v>
      </c>
      <c r="D118" s="332" t="s">
        <v>5330</v>
      </c>
      <c r="E118" s="327" t="s">
        <v>4335</v>
      </c>
      <c r="F118" s="325">
        <v>5</v>
      </c>
      <c r="G118" s="327"/>
      <c r="H118" s="325"/>
      <c r="I118" s="327"/>
      <c r="J118" s="325">
        <v>3</v>
      </c>
      <c r="K118" s="325"/>
      <c r="L118" s="325">
        <v>3</v>
      </c>
      <c r="M118" s="381" t="s">
        <v>5430</v>
      </c>
      <c r="N118" s="367">
        <v>65</v>
      </c>
      <c r="O118" s="367">
        <v>145</v>
      </c>
      <c r="P118" s="367">
        <v>210</v>
      </c>
      <c r="Q118" s="398"/>
      <c r="R118" s="398"/>
      <c r="S118" s="398"/>
      <c r="T118" s="398"/>
      <c r="U118" s="381"/>
      <c r="V118" s="381" t="s">
        <v>2166</v>
      </c>
      <c r="W118" s="381"/>
      <c r="X118" s="381"/>
      <c r="Y118" s="381">
        <v>3</v>
      </c>
      <c r="Z118" s="382">
        <v>30.3</v>
      </c>
    </row>
    <row r="119" spans="1:26" ht="30.75" customHeight="1" x14ac:dyDescent="0.35">
      <c r="A119" s="340">
        <v>116</v>
      </c>
      <c r="B119" s="378" t="s">
        <v>7489</v>
      </c>
      <c r="C119" s="333" t="s">
        <v>9</v>
      </c>
      <c r="D119" s="374" t="s">
        <v>5574</v>
      </c>
      <c r="E119" s="371" t="s">
        <v>4302</v>
      </c>
      <c r="F119" s="325">
        <v>3</v>
      </c>
      <c r="G119" s="371"/>
      <c r="H119" s="325"/>
      <c r="I119" s="371"/>
      <c r="J119" s="325">
        <v>2</v>
      </c>
      <c r="K119" s="325"/>
      <c r="L119" s="325">
        <v>2</v>
      </c>
      <c r="M119" s="381" t="s">
        <v>5496</v>
      </c>
      <c r="N119" s="381">
        <v>56</v>
      </c>
      <c r="O119" s="381">
        <v>144</v>
      </c>
      <c r="P119" s="381">
        <v>200</v>
      </c>
      <c r="Q119" s="381"/>
      <c r="R119" s="381"/>
      <c r="S119" s="381"/>
      <c r="T119" s="381"/>
      <c r="U119" s="381"/>
      <c r="V119" s="381" t="s">
        <v>2166</v>
      </c>
      <c r="W119" s="381"/>
      <c r="X119" s="381"/>
      <c r="Y119" s="381">
        <v>1</v>
      </c>
      <c r="Z119" s="350">
        <v>42.35</v>
      </c>
    </row>
    <row r="120" spans="1:26" ht="30.75" customHeight="1" x14ac:dyDescent="0.35">
      <c r="A120" s="340">
        <v>117</v>
      </c>
      <c r="B120" s="378" t="s">
        <v>7489</v>
      </c>
      <c r="C120" s="333" t="s">
        <v>9</v>
      </c>
      <c r="D120" s="332" t="s">
        <v>4303</v>
      </c>
      <c r="E120" s="371" t="s">
        <v>4304</v>
      </c>
      <c r="F120" s="325">
        <v>4</v>
      </c>
      <c r="G120" s="371"/>
      <c r="H120" s="325"/>
      <c r="I120" s="371"/>
      <c r="J120" s="325">
        <v>3</v>
      </c>
      <c r="K120" s="325"/>
      <c r="L120" s="325">
        <v>3</v>
      </c>
      <c r="M120" s="381" t="s">
        <v>5496</v>
      </c>
      <c r="N120" s="381"/>
      <c r="O120" s="381"/>
      <c r="P120" s="381">
        <v>200</v>
      </c>
      <c r="Q120" s="381"/>
      <c r="R120" s="381"/>
      <c r="S120" s="381"/>
      <c r="T120" s="381"/>
      <c r="U120" s="381"/>
      <c r="V120" s="381"/>
      <c r="W120" s="381"/>
      <c r="X120" s="381"/>
      <c r="Y120" s="381">
        <v>2</v>
      </c>
      <c r="Z120" s="350">
        <v>36.299999999999997</v>
      </c>
    </row>
    <row r="121" spans="1:26" ht="30.75" customHeight="1" x14ac:dyDescent="0.35">
      <c r="A121" s="340">
        <v>118</v>
      </c>
      <c r="B121" s="378" t="s">
        <v>7489</v>
      </c>
      <c r="C121" s="333" t="s">
        <v>9</v>
      </c>
      <c r="D121" s="374" t="s">
        <v>5575</v>
      </c>
      <c r="E121" s="371" t="s">
        <v>4305</v>
      </c>
      <c r="F121" s="325">
        <v>4</v>
      </c>
      <c r="G121" s="371"/>
      <c r="H121" s="325"/>
      <c r="I121" s="371"/>
      <c r="J121" s="325">
        <v>3</v>
      </c>
      <c r="K121" s="325"/>
      <c r="L121" s="325">
        <v>3</v>
      </c>
      <c r="M121" s="381" t="s">
        <v>5518</v>
      </c>
      <c r="N121" s="381"/>
      <c r="O121" s="381"/>
      <c r="P121" s="381">
        <v>200</v>
      </c>
      <c r="Q121" s="381"/>
      <c r="R121" s="381"/>
      <c r="S121" s="381"/>
      <c r="T121" s="381"/>
      <c r="U121" s="381"/>
      <c r="V121" s="381"/>
      <c r="W121" s="381"/>
      <c r="X121" s="381"/>
      <c r="Y121" s="381">
        <v>2</v>
      </c>
      <c r="Z121" s="350">
        <v>36.299999999999997</v>
      </c>
    </row>
    <row r="122" spans="1:26" ht="30.75" customHeight="1" x14ac:dyDescent="0.35">
      <c r="A122" s="340">
        <v>119</v>
      </c>
      <c r="B122" s="378" t="s">
        <v>7489</v>
      </c>
      <c r="C122" s="333" t="s">
        <v>9</v>
      </c>
      <c r="D122" s="332" t="s">
        <v>4306</v>
      </c>
      <c r="E122" s="371" t="s">
        <v>4307</v>
      </c>
      <c r="F122" s="325">
        <v>3</v>
      </c>
      <c r="G122" s="371"/>
      <c r="H122" s="325"/>
      <c r="I122" s="371"/>
      <c r="J122" s="325">
        <v>3</v>
      </c>
      <c r="K122" s="325"/>
      <c r="L122" s="325">
        <v>3</v>
      </c>
      <c r="M122" s="381" t="s">
        <v>5496</v>
      </c>
      <c r="N122" s="381">
        <v>50</v>
      </c>
      <c r="O122" s="381">
        <v>160</v>
      </c>
      <c r="P122" s="381">
        <v>210</v>
      </c>
      <c r="Q122" s="381"/>
      <c r="R122" s="381"/>
      <c r="S122" s="381"/>
      <c r="T122" s="381"/>
      <c r="U122" s="381"/>
      <c r="V122" s="381" t="s">
        <v>2166</v>
      </c>
      <c r="W122" s="381"/>
      <c r="X122" s="381"/>
      <c r="Y122" s="381">
        <v>2</v>
      </c>
      <c r="Z122" s="350">
        <v>36.299999999999997</v>
      </c>
    </row>
    <row r="123" spans="1:26" ht="30.75" customHeight="1" x14ac:dyDescent="0.35">
      <c r="A123" s="340">
        <v>120</v>
      </c>
      <c r="B123" s="378" t="s">
        <v>7489</v>
      </c>
      <c r="C123" s="333" t="s">
        <v>9</v>
      </c>
      <c r="D123" s="332" t="s">
        <v>4308</v>
      </c>
      <c r="E123" s="371" t="s">
        <v>4309</v>
      </c>
      <c r="F123" s="325">
        <v>4</v>
      </c>
      <c r="G123" s="371"/>
      <c r="H123" s="325"/>
      <c r="I123" s="371"/>
      <c r="J123" s="325">
        <v>3</v>
      </c>
      <c r="K123" s="325"/>
      <c r="L123" s="325">
        <v>3</v>
      </c>
      <c r="M123" s="381" t="s">
        <v>5518</v>
      </c>
      <c r="N123" s="381">
        <v>60</v>
      </c>
      <c r="O123" s="381">
        <v>180</v>
      </c>
      <c r="P123" s="381">
        <v>240</v>
      </c>
      <c r="Q123" s="381"/>
      <c r="R123" s="381"/>
      <c r="S123" s="381"/>
      <c r="T123" s="381"/>
      <c r="U123" s="381"/>
      <c r="V123" s="381" t="s">
        <v>2166</v>
      </c>
      <c r="W123" s="381"/>
      <c r="X123" s="381"/>
      <c r="Y123" s="381">
        <v>2</v>
      </c>
      <c r="Z123" s="350">
        <v>36.299999999999997</v>
      </c>
    </row>
    <row r="124" spans="1:26" ht="30.75" customHeight="1" x14ac:dyDescent="0.35">
      <c r="A124" s="340">
        <v>121</v>
      </c>
      <c r="B124" s="378" t="s">
        <v>7489</v>
      </c>
      <c r="C124" s="333" t="s">
        <v>9</v>
      </c>
      <c r="D124" s="332" t="s">
        <v>2486</v>
      </c>
      <c r="E124" s="375" t="s">
        <v>2503</v>
      </c>
      <c r="F124" s="325">
        <v>4</v>
      </c>
      <c r="G124" s="375"/>
      <c r="H124" s="325"/>
      <c r="I124" s="375"/>
      <c r="J124" s="325">
        <v>4</v>
      </c>
      <c r="K124" s="325"/>
      <c r="L124" s="325">
        <v>4</v>
      </c>
      <c r="M124" s="381" t="s">
        <v>5495</v>
      </c>
      <c r="N124" s="381">
        <v>80</v>
      </c>
      <c r="O124" s="381">
        <v>120</v>
      </c>
      <c r="P124" s="381">
        <v>200</v>
      </c>
      <c r="Q124" s="381"/>
      <c r="R124" s="381"/>
      <c r="S124" s="381"/>
      <c r="T124" s="381"/>
      <c r="U124" s="381"/>
      <c r="V124" s="381" t="s">
        <v>2166</v>
      </c>
      <c r="W124" s="381" t="s">
        <v>2166</v>
      </c>
      <c r="X124" s="381"/>
      <c r="Y124" s="381">
        <v>2</v>
      </c>
      <c r="Z124" s="350">
        <v>36.299999999999997</v>
      </c>
    </row>
    <row r="125" spans="1:26" ht="30.75" customHeight="1" x14ac:dyDescent="0.35">
      <c r="A125" s="340">
        <v>122</v>
      </c>
      <c r="B125" s="378" t="s">
        <v>7489</v>
      </c>
      <c r="C125" s="333" t="s">
        <v>9</v>
      </c>
      <c r="D125" s="332" t="s">
        <v>2487</v>
      </c>
      <c r="E125" s="375" t="s">
        <v>2504</v>
      </c>
      <c r="F125" s="325">
        <v>4</v>
      </c>
      <c r="G125" s="375"/>
      <c r="H125" s="325"/>
      <c r="I125" s="375"/>
      <c r="J125" s="325">
        <v>4</v>
      </c>
      <c r="K125" s="325"/>
      <c r="L125" s="325">
        <v>4</v>
      </c>
      <c r="M125" s="381" t="s">
        <v>5495</v>
      </c>
      <c r="N125" s="381">
        <v>85</v>
      </c>
      <c r="O125" s="381">
        <v>115</v>
      </c>
      <c r="P125" s="381">
        <v>200</v>
      </c>
      <c r="Q125" s="381"/>
      <c r="R125" s="381"/>
      <c r="S125" s="381"/>
      <c r="T125" s="381"/>
      <c r="U125" s="381"/>
      <c r="V125" s="381" t="s">
        <v>2166</v>
      </c>
      <c r="W125" s="381" t="s">
        <v>2166</v>
      </c>
      <c r="X125" s="381"/>
      <c r="Y125" s="381">
        <v>2</v>
      </c>
      <c r="Z125" s="350">
        <v>36.299999999999997</v>
      </c>
    </row>
    <row r="126" spans="1:26" ht="30.75" customHeight="1" x14ac:dyDescent="0.35">
      <c r="A126" s="340">
        <v>123</v>
      </c>
      <c r="B126" s="378" t="s">
        <v>7489</v>
      </c>
      <c r="C126" s="333" t="s">
        <v>9</v>
      </c>
      <c r="D126" s="332" t="s">
        <v>4110</v>
      </c>
      <c r="E126" s="371" t="s">
        <v>4111</v>
      </c>
      <c r="F126" s="325">
        <v>4</v>
      </c>
      <c r="G126" s="371"/>
      <c r="H126" s="325"/>
      <c r="I126" s="371"/>
      <c r="J126" s="325">
        <v>8</v>
      </c>
      <c r="K126" s="325"/>
      <c r="L126" s="325">
        <v>8</v>
      </c>
      <c r="M126" s="381" t="s">
        <v>5355</v>
      </c>
      <c r="N126" s="381">
        <v>80</v>
      </c>
      <c r="O126" s="381">
        <v>120</v>
      </c>
      <c r="P126" s="397">
        <f>N126+O126</f>
        <v>200</v>
      </c>
      <c r="Q126" s="381"/>
      <c r="R126" s="381"/>
      <c r="S126" s="381"/>
      <c r="T126" s="381"/>
      <c r="U126" s="381"/>
      <c r="V126" s="381" t="s">
        <v>2166</v>
      </c>
      <c r="W126" s="381"/>
      <c r="X126" s="381"/>
      <c r="Y126" s="381">
        <v>2</v>
      </c>
      <c r="Z126" s="350">
        <v>36.299999999999997</v>
      </c>
    </row>
    <row r="127" spans="1:26" ht="30.75" customHeight="1" x14ac:dyDescent="0.35">
      <c r="A127" s="340">
        <v>124</v>
      </c>
      <c r="B127" s="378" t="s">
        <v>7489</v>
      </c>
      <c r="C127" s="333" t="s">
        <v>9</v>
      </c>
      <c r="D127" s="332" t="s">
        <v>4514</v>
      </c>
      <c r="E127" s="371" t="s">
        <v>4310</v>
      </c>
      <c r="F127" s="325">
        <v>4</v>
      </c>
      <c r="G127" s="371"/>
      <c r="H127" s="325"/>
      <c r="I127" s="371"/>
      <c r="J127" s="325">
        <v>4</v>
      </c>
      <c r="K127" s="325"/>
      <c r="L127" s="325">
        <v>4</v>
      </c>
      <c r="M127" s="381" t="s">
        <v>5494</v>
      </c>
      <c r="N127" s="381">
        <v>50</v>
      </c>
      <c r="O127" s="381">
        <v>150</v>
      </c>
      <c r="P127" s="381">
        <v>200</v>
      </c>
      <c r="Q127" s="381"/>
      <c r="R127" s="381"/>
      <c r="S127" s="381"/>
      <c r="T127" s="381"/>
      <c r="U127" s="381"/>
      <c r="V127" s="381" t="s">
        <v>2166</v>
      </c>
      <c r="W127" s="381"/>
      <c r="X127" s="381"/>
      <c r="Y127" s="381">
        <v>3</v>
      </c>
      <c r="Z127" s="382">
        <v>30.3</v>
      </c>
    </row>
    <row r="128" spans="1:26" ht="30.75" customHeight="1" x14ac:dyDescent="0.35">
      <c r="A128" s="340">
        <v>125</v>
      </c>
      <c r="B128" s="378" t="s">
        <v>7489</v>
      </c>
      <c r="C128" s="333" t="s">
        <v>9</v>
      </c>
      <c r="D128" s="332" t="s">
        <v>4090</v>
      </c>
      <c r="E128" s="371" t="s">
        <v>4091</v>
      </c>
      <c r="F128" s="325">
        <v>4</v>
      </c>
      <c r="G128" s="371"/>
      <c r="H128" s="325"/>
      <c r="I128" s="371"/>
      <c r="J128" s="325">
        <v>6</v>
      </c>
      <c r="K128" s="325"/>
      <c r="L128" s="325">
        <v>6</v>
      </c>
      <c r="M128" s="381" t="s">
        <v>5497</v>
      </c>
      <c r="N128" s="381">
        <v>60</v>
      </c>
      <c r="O128" s="381">
        <v>140</v>
      </c>
      <c r="P128" s="381">
        <v>200</v>
      </c>
      <c r="Q128" s="381"/>
      <c r="R128" s="381"/>
      <c r="S128" s="381"/>
      <c r="T128" s="381"/>
      <c r="U128" s="381"/>
      <c r="V128" s="381" t="s">
        <v>2166</v>
      </c>
      <c r="W128" s="381"/>
      <c r="X128" s="381"/>
      <c r="Y128" s="381">
        <v>1</v>
      </c>
      <c r="Z128" s="350">
        <v>42.35</v>
      </c>
    </row>
    <row r="129" spans="1:26" ht="30.75" customHeight="1" x14ac:dyDescent="0.35">
      <c r="A129" s="340">
        <v>126</v>
      </c>
      <c r="B129" s="378" t="s">
        <v>7489</v>
      </c>
      <c r="C129" s="333" t="s">
        <v>9</v>
      </c>
      <c r="D129" s="332" t="s">
        <v>5770</v>
      </c>
      <c r="E129" s="327" t="s">
        <v>4301</v>
      </c>
      <c r="F129" s="325">
        <v>4</v>
      </c>
      <c r="G129" s="327"/>
      <c r="H129" s="325"/>
      <c r="I129" s="327"/>
      <c r="J129" s="325">
        <v>4</v>
      </c>
      <c r="K129" s="325"/>
      <c r="L129" s="325">
        <v>4</v>
      </c>
      <c r="M129" s="381" t="s">
        <v>5518</v>
      </c>
      <c r="N129" s="381">
        <v>95</v>
      </c>
      <c r="O129" s="381">
        <v>105</v>
      </c>
      <c r="P129" s="381">
        <v>200</v>
      </c>
      <c r="Q129" s="381"/>
      <c r="R129" s="381"/>
      <c r="S129" s="381"/>
      <c r="T129" s="381"/>
      <c r="U129" s="381"/>
      <c r="V129" s="381" t="s">
        <v>2166</v>
      </c>
      <c r="W129" s="381"/>
      <c r="X129" s="381"/>
      <c r="Y129" s="381">
        <v>2</v>
      </c>
      <c r="Z129" s="350">
        <v>36.299999999999997</v>
      </c>
    </row>
    <row r="130" spans="1:26" ht="30.75" customHeight="1" x14ac:dyDescent="0.35">
      <c r="A130" s="340">
        <v>127</v>
      </c>
      <c r="B130" s="378" t="s">
        <v>7489</v>
      </c>
      <c r="C130" s="333" t="s">
        <v>9</v>
      </c>
      <c r="D130" s="332" t="s">
        <v>2427</v>
      </c>
      <c r="E130" s="375" t="s">
        <v>2002</v>
      </c>
      <c r="F130" s="325">
        <v>3</v>
      </c>
      <c r="G130" s="375"/>
      <c r="H130" s="325"/>
      <c r="I130" s="375"/>
      <c r="J130" s="325">
        <v>6</v>
      </c>
      <c r="K130" s="325"/>
      <c r="L130" s="325">
        <v>6</v>
      </c>
      <c r="M130" s="381" t="s">
        <v>5495</v>
      </c>
      <c r="N130" s="381">
        <v>65</v>
      </c>
      <c r="O130" s="381">
        <v>135</v>
      </c>
      <c r="P130" s="397">
        <f>N130+O130</f>
        <v>200</v>
      </c>
      <c r="Q130" s="381"/>
      <c r="R130" s="381"/>
      <c r="S130" s="381"/>
      <c r="T130" s="381"/>
      <c r="U130" s="381"/>
      <c r="V130" s="381" t="s">
        <v>2166</v>
      </c>
      <c r="W130" s="381"/>
      <c r="X130" s="381"/>
      <c r="Y130" s="381">
        <v>2</v>
      </c>
      <c r="Z130" s="350">
        <v>36.299999999999997</v>
      </c>
    </row>
    <row r="131" spans="1:26" ht="30.75" customHeight="1" x14ac:dyDescent="0.35">
      <c r="A131" s="340">
        <v>128</v>
      </c>
      <c r="B131" s="378" t="s">
        <v>7489</v>
      </c>
      <c r="C131" s="333" t="s">
        <v>9</v>
      </c>
      <c r="D131" s="332" t="s">
        <v>24</v>
      </c>
      <c r="E131" s="375" t="s">
        <v>2501</v>
      </c>
      <c r="F131" s="325">
        <v>4</v>
      </c>
      <c r="G131" s="375"/>
      <c r="H131" s="325"/>
      <c r="I131" s="375"/>
      <c r="J131" s="325">
        <v>4</v>
      </c>
      <c r="K131" s="325"/>
      <c r="L131" s="325">
        <v>4</v>
      </c>
      <c r="M131" s="381" t="s">
        <v>5495</v>
      </c>
      <c r="N131" s="367">
        <v>130</v>
      </c>
      <c r="O131" s="367">
        <v>170</v>
      </c>
      <c r="P131" s="367">
        <v>300</v>
      </c>
      <c r="Q131" s="398"/>
      <c r="R131" s="398"/>
      <c r="S131" s="398"/>
      <c r="T131" s="398"/>
      <c r="U131" s="381"/>
      <c r="V131" s="381" t="s">
        <v>2166</v>
      </c>
      <c r="W131" s="381" t="s">
        <v>2166</v>
      </c>
      <c r="X131" s="381" t="s">
        <v>2166</v>
      </c>
      <c r="Y131" s="381">
        <v>2</v>
      </c>
      <c r="Z131" s="350">
        <v>36.299999999999997</v>
      </c>
    </row>
    <row r="132" spans="1:26" ht="30.75" customHeight="1" x14ac:dyDescent="0.35">
      <c r="A132" s="340">
        <v>129</v>
      </c>
      <c r="B132" s="378" t="s">
        <v>7489</v>
      </c>
      <c r="C132" s="333" t="s">
        <v>9</v>
      </c>
      <c r="D132" s="332" t="s">
        <v>6190</v>
      </c>
      <c r="E132" s="375" t="s">
        <v>2507</v>
      </c>
      <c r="F132" s="325">
        <v>4</v>
      </c>
      <c r="G132" s="375"/>
      <c r="H132" s="325"/>
      <c r="I132" s="375"/>
      <c r="J132" s="325">
        <v>4</v>
      </c>
      <c r="K132" s="325"/>
      <c r="L132" s="325">
        <v>4</v>
      </c>
      <c r="M132" s="381" t="s">
        <v>5430</v>
      </c>
      <c r="N132" s="381"/>
      <c r="O132" s="381"/>
      <c r="P132" s="381">
        <v>200</v>
      </c>
      <c r="Q132" s="381"/>
      <c r="R132" s="381"/>
      <c r="S132" s="381"/>
      <c r="T132" s="381"/>
      <c r="U132" s="381"/>
      <c r="V132" s="381"/>
      <c r="W132" s="381"/>
      <c r="X132" s="381"/>
      <c r="Y132" s="381">
        <v>1</v>
      </c>
      <c r="Z132" s="350">
        <v>42.35</v>
      </c>
    </row>
    <row r="133" spans="1:26" ht="30.75" customHeight="1" x14ac:dyDescent="0.35">
      <c r="A133" s="340">
        <v>130</v>
      </c>
      <c r="B133" s="378" t="s">
        <v>7489</v>
      </c>
      <c r="C133" s="333" t="s">
        <v>9</v>
      </c>
      <c r="D133" s="332" t="s">
        <v>4093</v>
      </c>
      <c r="E133" s="371" t="s">
        <v>4094</v>
      </c>
      <c r="F133" s="325">
        <v>3</v>
      </c>
      <c r="G133" s="371"/>
      <c r="H133" s="325"/>
      <c r="I133" s="371"/>
      <c r="J133" s="325">
        <v>2</v>
      </c>
      <c r="K133" s="325"/>
      <c r="L133" s="325">
        <v>2</v>
      </c>
      <c r="M133" s="381" t="s">
        <v>5495</v>
      </c>
      <c r="N133" s="398">
        <v>90</v>
      </c>
      <c r="O133" s="398">
        <v>110</v>
      </c>
      <c r="P133" s="398">
        <v>200</v>
      </c>
      <c r="Q133" s="398"/>
      <c r="R133" s="398"/>
      <c r="S133" s="398"/>
      <c r="T133" s="398"/>
      <c r="U133" s="381"/>
      <c r="V133" s="381" t="s">
        <v>2166</v>
      </c>
      <c r="W133" s="381" t="s">
        <v>2166</v>
      </c>
      <c r="X133" s="381" t="s">
        <v>2166</v>
      </c>
      <c r="Y133" s="473">
        <v>1</v>
      </c>
      <c r="Z133" s="350">
        <v>42.35</v>
      </c>
    </row>
    <row r="134" spans="1:26" ht="30.75" customHeight="1" x14ac:dyDescent="0.35">
      <c r="A134" s="340">
        <v>131</v>
      </c>
      <c r="B134" s="378" t="s">
        <v>7489</v>
      </c>
      <c r="C134" s="333" t="s">
        <v>9</v>
      </c>
      <c r="D134" s="332" t="s">
        <v>1993</v>
      </c>
      <c r="E134" s="375" t="s">
        <v>2508</v>
      </c>
      <c r="F134" s="325">
        <v>4</v>
      </c>
      <c r="G134" s="375"/>
      <c r="H134" s="325"/>
      <c r="I134" s="375"/>
      <c r="J134" s="325">
        <v>5</v>
      </c>
      <c r="K134" s="325"/>
      <c r="L134" s="325">
        <v>5</v>
      </c>
      <c r="M134" s="381" t="s">
        <v>5430</v>
      </c>
      <c r="N134" s="381"/>
      <c r="O134" s="381"/>
      <c r="P134" s="381">
        <v>200</v>
      </c>
      <c r="Q134" s="381"/>
      <c r="R134" s="381"/>
      <c r="S134" s="381"/>
      <c r="T134" s="381"/>
      <c r="U134" s="381"/>
      <c r="V134" s="381"/>
      <c r="W134" s="381"/>
      <c r="X134" s="381"/>
      <c r="Y134" s="381">
        <v>1</v>
      </c>
      <c r="Z134" s="350">
        <v>42.35</v>
      </c>
    </row>
    <row r="135" spans="1:26" ht="30.75" customHeight="1" x14ac:dyDescent="0.35">
      <c r="A135" s="340">
        <v>132</v>
      </c>
      <c r="B135" s="378" t="s">
        <v>7489</v>
      </c>
      <c r="C135" s="333" t="s">
        <v>9</v>
      </c>
      <c r="D135" s="332" t="s">
        <v>2491</v>
      </c>
      <c r="E135" s="375" t="s">
        <v>1566</v>
      </c>
      <c r="F135" s="325">
        <v>5</v>
      </c>
      <c r="G135" s="375"/>
      <c r="H135" s="325"/>
      <c r="I135" s="375"/>
      <c r="J135" s="325">
        <v>7</v>
      </c>
      <c r="K135" s="325"/>
      <c r="L135" s="325">
        <v>7</v>
      </c>
      <c r="M135" s="381" t="s">
        <v>4910</v>
      </c>
      <c r="N135" s="381">
        <v>75</v>
      </c>
      <c r="O135" s="381">
        <v>125</v>
      </c>
      <c r="P135" s="381">
        <v>200</v>
      </c>
      <c r="Q135" s="381"/>
      <c r="R135" s="381"/>
      <c r="S135" s="381"/>
      <c r="T135" s="381"/>
      <c r="U135" s="381"/>
      <c r="V135" s="381" t="s">
        <v>2166</v>
      </c>
      <c r="W135" s="381" t="s">
        <v>2166</v>
      </c>
      <c r="X135" s="381"/>
      <c r="Y135" s="381">
        <v>3</v>
      </c>
      <c r="Z135" s="382">
        <v>30.3</v>
      </c>
    </row>
    <row r="136" spans="1:26" ht="30.75" customHeight="1" x14ac:dyDescent="0.35">
      <c r="A136" s="340">
        <v>133</v>
      </c>
      <c r="B136" s="378" t="s">
        <v>7489</v>
      </c>
      <c r="C136" s="333" t="s">
        <v>9</v>
      </c>
      <c r="D136" s="332" t="s">
        <v>6192</v>
      </c>
      <c r="E136" s="371" t="s">
        <v>59</v>
      </c>
      <c r="F136" s="325">
        <v>3</v>
      </c>
      <c r="G136" s="371"/>
      <c r="H136" s="325"/>
      <c r="I136" s="371"/>
      <c r="J136" s="325">
        <v>5</v>
      </c>
      <c r="K136" s="325"/>
      <c r="L136" s="325">
        <v>5</v>
      </c>
      <c r="M136" s="381" t="s">
        <v>4910</v>
      </c>
      <c r="N136" s="381">
        <v>70</v>
      </c>
      <c r="O136" s="381">
        <v>130</v>
      </c>
      <c r="P136" s="381">
        <v>200</v>
      </c>
      <c r="Q136" s="381"/>
      <c r="R136" s="381"/>
      <c r="S136" s="381"/>
      <c r="T136" s="381"/>
      <c r="U136" s="381"/>
      <c r="V136" s="381" t="s">
        <v>2166</v>
      </c>
      <c r="W136" s="381"/>
      <c r="X136" s="381"/>
      <c r="Y136" s="381">
        <v>1</v>
      </c>
      <c r="Z136" s="350">
        <v>42.35</v>
      </c>
    </row>
    <row r="137" spans="1:26" ht="30.75" customHeight="1" x14ac:dyDescent="0.35">
      <c r="A137" s="340">
        <v>134</v>
      </c>
      <c r="B137" s="378" t="s">
        <v>7489</v>
      </c>
      <c r="C137" s="333" t="s">
        <v>9</v>
      </c>
      <c r="D137" s="332" t="s">
        <v>6191</v>
      </c>
      <c r="E137" s="327" t="s">
        <v>4322</v>
      </c>
      <c r="F137" s="325">
        <v>6</v>
      </c>
      <c r="G137" s="327"/>
      <c r="H137" s="325"/>
      <c r="I137" s="327"/>
      <c r="J137" s="325">
        <v>5</v>
      </c>
      <c r="K137" s="325"/>
      <c r="L137" s="325">
        <v>5</v>
      </c>
      <c r="M137" s="381" t="s">
        <v>5256</v>
      </c>
      <c r="N137" s="381">
        <v>80</v>
      </c>
      <c r="O137" s="381">
        <v>120</v>
      </c>
      <c r="P137" s="381">
        <v>200</v>
      </c>
      <c r="Q137" s="381"/>
      <c r="R137" s="381"/>
      <c r="S137" s="381"/>
      <c r="T137" s="381"/>
      <c r="U137" s="381"/>
      <c r="V137" s="381" t="s">
        <v>2166</v>
      </c>
      <c r="W137" s="381"/>
      <c r="X137" s="381"/>
      <c r="Y137" s="381">
        <v>3</v>
      </c>
      <c r="Z137" s="382">
        <v>30.3</v>
      </c>
    </row>
    <row r="138" spans="1:26" ht="30.75" customHeight="1" x14ac:dyDescent="0.35">
      <c r="A138" s="340">
        <v>135</v>
      </c>
      <c r="B138" s="378" t="s">
        <v>7489</v>
      </c>
      <c r="C138" s="333" t="s">
        <v>9</v>
      </c>
      <c r="D138" s="332" t="s">
        <v>4313</v>
      </c>
      <c r="E138" s="371" t="s">
        <v>4314</v>
      </c>
      <c r="F138" s="325">
        <v>4</v>
      </c>
      <c r="G138" s="371"/>
      <c r="H138" s="325"/>
      <c r="I138" s="371"/>
      <c r="J138" s="325">
        <v>5</v>
      </c>
      <c r="K138" s="325"/>
      <c r="L138" s="325">
        <v>5</v>
      </c>
      <c r="M138" s="381" t="s">
        <v>5518</v>
      </c>
      <c r="N138" s="381">
        <v>66</v>
      </c>
      <c r="O138" s="381">
        <v>134</v>
      </c>
      <c r="P138" s="381">
        <v>200</v>
      </c>
      <c r="Q138" s="381">
        <v>12</v>
      </c>
      <c r="R138" s="381">
        <v>28</v>
      </c>
      <c r="S138" s="381">
        <v>200</v>
      </c>
      <c r="T138" s="381"/>
      <c r="U138" s="381"/>
      <c r="V138" s="381" t="s">
        <v>2166</v>
      </c>
      <c r="W138" s="381"/>
      <c r="X138" s="381"/>
      <c r="Y138" s="381">
        <v>3</v>
      </c>
      <c r="Z138" s="382">
        <v>30.3</v>
      </c>
    </row>
    <row r="139" spans="1:26" ht="30.75" customHeight="1" x14ac:dyDescent="0.35">
      <c r="A139" s="340">
        <v>136</v>
      </c>
      <c r="B139" s="378" t="s">
        <v>7489</v>
      </c>
      <c r="C139" s="333" t="s">
        <v>9</v>
      </c>
      <c r="D139" s="332" t="s">
        <v>6987</v>
      </c>
      <c r="E139" s="327" t="s">
        <v>4300</v>
      </c>
      <c r="F139" s="325">
        <v>4</v>
      </c>
      <c r="G139" s="327"/>
      <c r="H139" s="325"/>
      <c r="I139" s="327"/>
      <c r="J139" s="325">
        <v>4</v>
      </c>
      <c r="K139" s="325"/>
      <c r="L139" s="325">
        <v>4</v>
      </c>
      <c r="M139" s="381" t="s">
        <v>5518</v>
      </c>
      <c r="N139" s="381">
        <v>68</v>
      </c>
      <c r="O139" s="381">
        <v>132</v>
      </c>
      <c r="P139" s="381">
        <v>200</v>
      </c>
      <c r="Q139" s="381"/>
      <c r="R139" s="381"/>
      <c r="S139" s="381"/>
      <c r="T139" s="381"/>
      <c r="U139" s="381"/>
      <c r="V139" s="381" t="s">
        <v>2166</v>
      </c>
      <c r="W139" s="381"/>
      <c r="X139" s="381"/>
      <c r="Y139" s="381">
        <v>2</v>
      </c>
      <c r="Z139" s="350">
        <v>36.299999999999997</v>
      </c>
    </row>
    <row r="140" spans="1:26" ht="30.75" customHeight="1" x14ac:dyDescent="0.35">
      <c r="A140" s="340">
        <v>137</v>
      </c>
      <c r="B140" s="378" t="s">
        <v>7489</v>
      </c>
      <c r="C140" s="333" t="s">
        <v>9</v>
      </c>
      <c r="D140" s="332" t="s">
        <v>39</v>
      </c>
      <c r="E140" s="375" t="s">
        <v>40</v>
      </c>
      <c r="F140" s="325">
        <v>4</v>
      </c>
      <c r="G140" s="375"/>
      <c r="H140" s="325"/>
      <c r="I140" s="375"/>
      <c r="J140" s="325">
        <v>10</v>
      </c>
      <c r="K140" s="325"/>
      <c r="L140" s="325">
        <v>10</v>
      </c>
      <c r="M140" s="381" t="s">
        <v>5495</v>
      </c>
      <c r="N140" s="381">
        <v>70</v>
      </c>
      <c r="O140" s="381">
        <v>130</v>
      </c>
      <c r="P140" s="381">
        <v>200</v>
      </c>
      <c r="Q140" s="381"/>
      <c r="R140" s="381"/>
      <c r="S140" s="381"/>
      <c r="T140" s="381"/>
      <c r="U140" s="381"/>
      <c r="V140" s="381" t="s">
        <v>2166</v>
      </c>
      <c r="W140" s="381"/>
      <c r="X140" s="381"/>
      <c r="Y140" s="381">
        <v>3</v>
      </c>
      <c r="Z140" s="382">
        <v>30.3</v>
      </c>
    </row>
    <row r="141" spans="1:26" ht="30.75" customHeight="1" x14ac:dyDescent="0.35">
      <c r="A141" s="340">
        <v>138</v>
      </c>
      <c r="B141" s="378" t="s">
        <v>7489</v>
      </c>
      <c r="C141" s="333" t="s">
        <v>9</v>
      </c>
      <c r="D141" s="332" t="s">
        <v>2482</v>
      </c>
      <c r="E141" s="375" t="s">
        <v>2497</v>
      </c>
      <c r="F141" s="325">
        <v>4</v>
      </c>
      <c r="G141" s="375"/>
      <c r="H141" s="325"/>
      <c r="I141" s="375"/>
      <c r="J141" s="325">
        <v>10</v>
      </c>
      <c r="K141" s="325"/>
      <c r="L141" s="325">
        <v>10</v>
      </c>
      <c r="M141" s="381" t="s">
        <v>5495</v>
      </c>
      <c r="N141" s="381">
        <v>70</v>
      </c>
      <c r="O141" s="381">
        <v>130</v>
      </c>
      <c r="P141" s="381">
        <v>200</v>
      </c>
      <c r="Q141" s="381"/>
      <c r="R141" s="381"/>
      <c r="S141" s="381"/>
      <c r="T141" s="381"/>
      <c r="U141" s="381"/>
      <c r="V141" s="381" t="s">
        <v>2166</v>
      </c>
      <c r="W141" s="381"/>
      <c r="X141" s="381"/>
      <c r="Y141" s="381">
        <v>2</v>
      </c>
      <c r="Z141" s="350">
        <v>36.299999999999997</v>
      </c>
    </row>
    <row r="142" spans="1:26" ht="30.75" customHeight="1" x14ac:dyDescent="0.35">
      <c r="A142" s="340">
        <v>139</v>
      </c>
      <c r="B142" s="378" t="s">
        <v>7489</v>
      </c>
      <c r="C142" s="333" t="s">
        <v>9</v>
      </c>
      <c r="D142" s="332" t="s">
        <v>4315</v>
      </c>
      <c r="E142" s="327" t="s">
        <v>4334</v>
      </c>
      <c r="F142" s="325">
        <v>4</v>
      </c>
      <c r="G142" s="327"/>
      <c r="H142" s="325"/>
      <c r="I142" s="327"/>
      <c r="J142" s="325">
        <v>4</v>
      </c>
      <c r="K142" s="325"/>
      <c r="L142" s="325">
        <v>4</v>
      </c>
      <c r="M142" s="381" t="s">
        <v>5518</v>
      </c>
      <c r="N142" s="381">
        <v>50</v>
      </c>
      <c r="O142" s="381">
        <v>190</v>
      </c>
      <c r="P142" s="381">
        <v>240</v>
      </c>
      <c r="Q142" s="381"/>
      <c r="R142" s="381"/>
      <c r="S142" s="381"/>
      <c r="T142" s="381"/>
      <c r="U142" s="381"/>
      <c r="V142" s="381" t="s">
        <v>2166</v>
      </c>
      <c r="W142" s="381"/>
      <c r="X142" s="381"/>
      <c r="Y142" s="381">
        <v>1</v>
      </c>
      <c r="Z142" s="350">
        <v>42.35</v>
      </c>
    </row>
    <row r="143" spans="1:26" ht="30.75" customHeight="1" x14ac:dyDescent="0.35">
      <c r="A143" s="340">
        <v>140</v>
      </c>
      <c r="B143" s="378" t="s">
        <v>7489</v>
      </c>
      <c r="C143" s="333" t="s">
        <v>9</v>
      </c>
      <c r="D143" s="374" t="s">
        <v>6193</v>
      </c>
      <c r="E143" s="371" t="s">
        <v>63</v>
      </c>
      <c r="F143" s="325">
        <v>4</v>
      </c>
      <c r="G143" s="371"/>
      <c r="H143" s="325"/>
      <c r="I143" s="371"/>
      <c r="J143" s="325">
        <v>6</v>
      </c>
      <c r="K143" s="325"/>
      <c r="L143" s="325">
        <v>6</v>
      </c>
      <c r="M143" s="381" t="s">
        <v>4910</v>
      </c>
      <c r="N143" s="398">
        <v>60</v>
      </c>
      <c r="O143" s="398">
        <v>90</v>
      </c>
      <c r="P143" s="398">
        <v>150</v>
      </c>
      <c r="Q143" s="398"/>
      <c r="R143" s="398"/>
      <c r="S143" s="398"/>
      <c r="T143" s="398"/>
      <c r="U143" s="381"/>
      <c r="V143" s="381" t="s">
        <v>2166</v>
      </c>
      <c r="W143" s="381"/>
      <c r="X143" s="381"/>
      <c r="Y143" s="381">
        <v>1</v>
      </c>
      <c r="Z143" s="350">
        <v>42.35</v>
      </c>
    </row>
    <row r="144" spans="1:26" ht="30.75" customHeight="1" x14ac:dyDescent="0.35">
      <c r="A144" s="340">
        <v>141</v>
      </c>
      <c r="B144" s="378" t="s">
        <v>7489</v>
      </c>
      <c r="C144" s="333" t="s">
        <v>9</v>
      </c>
      <c r="D144" s="332" t="s">
        <v>7266</v>
      </c>
      <c r="E144" s="371" t="s">
        <v>1556</v>
      </c>
      <c r="F144" s="325">
        <v>4</v>
      </c>
      <c r="G144" s="371"/>
      <c r="H144" s="325"/>
      <c r="I144" s="371"/>
      <c r="J144" s="325">
        <v>5</v>
      </c>
      <c r="K144" s="325"/>
      <c r="L144" s="325">
        <v>5</v>
      </c>
      <c r="M144" s="379" t="s">
        <v>4914</v>
      </c>
      <c r="N144" s="381">
        <v>70</v>
      </c>
      <c r="O144" s="381">
        <v>130</v>
      </c>
      <c r="P144" s="397">
        <f>N144+O144</f>
        <v>200</v>
      </c>
      <c r="Q144" s="381"/>
      <c r="R144" s="381"/>
      <c r="S144" s="381"/>
      <c r="T144" s="381"/>
      <c r="U144" s="381"/>
      <c r="V144" s="381" t="s">
        <v>2166</v>
      </c>
      <c r="W144" s="381"/>
      <c r="X144" s="381"/>
      <c r="Y144" s="381">
        <v>2</v>
      </c>
      <c r="Z144" s="350">
        <v>36.299999999999997</v>
      </c>
    </row>
    <row r="145" spans="1:26" ht="30.75" customHeight="1" x14ac:dyDescent="0.35">
      <c r="A145" s="340">
        <v>142</v>
      </c>
      <c r="B145" s="378" t="s">
        <v>7489</v>
      </c>
      <c r="C145" s="333" t="s">
        <v>9</v>
      </c>
      <c r="D145" s="332" t="s">
        <v>6194</v>
      </c>
      <c r="E145" s="375" t="s">
        <v>1558</v>
      </c>
      <c r="F145" s="325">
        <v>4</v>
      </c>
      <c r="G145" s="375"/>
      <c r="H145" s="325"/>
      <c r="I145" s="375"/>
      <c r="J145" s="325">
        <v>4</v>
      </c>
      <c r="K145" s="325"/>
      <c r="L145" s="325">
        <v>4</v>
      </c>
      <c r="M145" s="381" t="s">
        <v>5521</v>
      </c>
      <c r="N145" s="398">
        <v>80</v>
      </c>
      <c r="O145" s="398">
        <v>120</v>
      </c>
      <c r="P145" s="398">
        <v>200</v>
      </c>
      <c r="Q145" s="398"/>
      <c r="R145" s="398"/>
      <c r="S145" s="398"/>
      <c r="T145" s="398"/>
      <c r="U145" s="381"/>
      <c r="V145" s="381" t="s">
        <v>2166</v>
      </c>
      <c r="W145" s="381" t="s">
        <v>2166</v>
      </c>
      <c r="X145" s="381" t="s">
        <v>2166</v>
      </c>
      <c r="Y145" s="381">
        <v>1</v>
      </c>
      <c r="Z145" s="350">
        <v>42.35</v>
      </c>
    </row>
    <row r="146" spans="1:26" ht="30.75" customHeight="1" x14ac:dyDescent="0.35">
      <c r="A146" s="340">
        <v>143</v>
      </c>
      <c r="B146" s="378" t="s">
        <v>7489</v>
      </c>
      <c r="C146" s="333" t="s">
        <v>9</v>
      </c>
      <c r="D146" s="374" t="s">
        <v>6195</v>
      </c>
      <c r="E146" s="371" t="s">
        <v>4222</v>
      </c>
      <c r="F146" s="325">
        <v>4</v>
      </c>
      <c r="G146" s="371"/>
      <c r="H146" s="325"/>
      <c r="I146" s="371"/>
      <c r="J146" s="325">
        <v>5</v>
      </c>
      <c r="K146" s="325"/>
      <c r="L146" s="325">
        <v>5</v>
      </c>
      <c r="M146" s="381" t="s">
        <v>5435</v>
      </c>
      <c r="N146" s="381">
        <v>65</v>
      </c>
      <c r="O146" s="381">
        <v>135</v>
      </c>
      <c r="P146" s="381">
        <v>200</v>
      </c>
      <c r="Q146" s="381"/>
      <c r="R146" s="381"/>
      <c r="S146" s="381"/>
      <c r="T146" s="381"/>
      <c r="U146" s="381"/>
      <c r="V146" s="381" t="s">
        <v>2166</v>
      </c>
      <c r="W146" s="381"/>
      <c r="X146" s="381"/>
      <c r="Y146" s="381">
        <v>1</v>
      </c>
      <c r="Z146" s="350">
        <v>42.35</v>
      </c>
    </row>
    <row r="147" spans="1:26" ht="30.75" customHeight="1" x14ac:dyDescent="0.35">
      <c r="A147" s="340">
        <v>144</v>
      </c>
      <c r="B147" s="378" t="s">
        <v>7489</v>
      </c>
      <c r="C147" s="333" t="s">
        <v>9</v>
      </c>
      <c r="D147" s="332" t="s">
        <v>6196</v>
      </c>
      <c r="E147" s="371" t="s">
        <v>4223</v>
      </c>
      <c r="F147" s="325">
        <v>5</v>
      </c>
      <c r="G147" s="371"/>
      <c r="H147" s="325"/>
      <c r="I147" s="371"/>
      <c r="J147" s="325">
        <v>5</v>
      </c>
      <c r="K147" s="325"/>
      <c r="L147" s="325">
        <v>5</v>
      </c>
      <c r="M147" s="381" t="s">
        <v>5356</v>
      </c>
      <c r="N147" s="381">
        <v>80</v>
      </c>
      <c r="O147" s="381">
        <v>120</v>
      </c>
      <c r="P147" s="397">
        <f>N147+O147</f>
        <v>200</v>
      </c>
      <c r="Q147" s="381"/>
      <c r="R147" s="381"/>
      <c r="S147" s="381"/>
      <c r="T147" s="381"/>
      <c r="U147" s="381"/>
      <c r="V147" s="381" t="s">
        <v>2166</v>
      </c>
      <c r="W147" s="381"/>
      <c r="X147" s="381"/>
      <c r="Y147" s="381">
        <v>1</v>
      </c>
      <c r="Z147" s="350">
        <v>42.35</v>
      </c>
    </row>
    <row r="148" spans="1:26" ht="30.75" customHeight="1" x14ac:dyDescent="0.35">
      <c r="A148" s="340">
        <v>145</v>
      </c>
      <c r="B148" s="378" t="s">
        <v>7489</v>
      </c>
      <c r="C148" s="333" t="s">
        <v>9</v>
      </c>
      <c r="D148" s="332" t="s">
        <v>6197</v>
      </c>
      <c r="E148" s="371" t="s">
        <v>4229</v>
      </c>
      <c r="F148" s="325">
        <v>4</v>
      </c>
      <c r="G148" s="371"/>
      <c r="H148" s="325"/>
      <c r="I148" s="371"/>
      <c r="J148" s="325">
        <v>5</v>
      </c>
      <c r="K148" s="325"/>
      <c r="L148" s="325">
        <v>5</v>
      </c>
      <c r="M148" s="381" t="s">
        <v>5357</v>
      </c>
      <c r="N148" s="381">
        <v>35</v>
      </c>
      <c r="O148" s="381">
        <v>90</v>
      </c>
      <c r="P148" s="381">
        <v>125</v>
      </c>
      <c r="Q148" s="381"/>
      <c r="R148" s="381"/>
      <c r="S148" s="381"/>
      <c r="T148" s="381"/>
      <c r="U148" s="381"/>
      <c r="V148" s="381" t="s">
        <v>2166</v>
      </c>
      <c r="W148" s="381"/>
      <c r="X148" s="381"/>
      <c r="Y148" s="381">
        <v>1</v>
      </c>
      <c r="Z148" s="350">
        <v>42.35</v>
      </c>
    </row>
    <row r="149" spans="1:26" ht="30.75" customHeight="1" x14ac:dyDescent="0.35">
      <c r="A149" s="340">
        <v>146</v>
      </c>
      <c r="B149" s="378" t="s">
        <v>7489</v>
      </c>
      <c r="C149" s="333" t="s">
        <v>9</v>
      </c>
      <c r="D149" s="374" t="s">
        <v>5576</v>
      </c>
      <c r="E149" s="371" t="s">
        <v>4317</v>
      </c>
      <c r="F149" s="325">
        <v>3</v>
      </c>
      <c r="G149" s="371"/>
      <c r="H149" s="325"/>
      <c r="I149" s="371"/>
      <c r="J149" s="325">
        <v>2</v>
      </c>
      <c r="K149" s="325"/>
      <c r="L149" s="325">
        <v>2</v>
      </c>
      <c r="M149" s="381" t="s">
        <v>5518</v>
      </c>
      <c r="N149" s="381">
        <v>70</v>
      </c>
      <c r="O149" s="381">
        <v>170</v>
      </c>
      <c r="P149" s="381">
        <v>240</v>
      </c>
      <c r="Q149" s="381"/>
      <c r="R149" s="381"/>
      <c r="S149" s="381"/>
      <c r="T149" s="381"/>
      <c r="U149" s="381"/>
      <c r="V149" s="381" t="s">
        <v>2166</v>
      </c>
      <c r="W149" s="381"/>
      <c r="X149" s="381"/>
      <c r="Y149" s="381">
        <v>1</v>
      </c>
      <c r="Z149" s="350">
        <v>42.35</v>
      </c>
    </row>
    <row r="150" spans="1:26" ht="30.75" customHeight="1" x14ac:dyDescent="0.35">
      <c r="A150" s="340">
        <v>147</v>
      </c>
      <c r="B150" s="378" t="s">
        <v>7489</v>
      </c>
      <c r="C150" s="333" t="s">
        <v>9</v>
      </c>
      <c r="D150" s="332" t="s">
        <v>4318</v>
      </c>
      <c r="E150" s="371" t="s">
        <v>4319</v>
      </c>
      <c r="F150" s="325">
        <v>4</v>
      </c>
      <c r="G150" s="371"/>
      <c r="H150" s="325"/>
      <c r="I150" s="371"/>
      <c r="J150" s="325">
        <v>6</v>
      </c>
      <c r="K150" s="325"/>
      <c r="L150" s="325">
        <v>6</v>
      </c>
      <c r="M150" s="381" t="s">
        <v>5518</v>
      </c>
      <c r="N150" s="381">
        <v>75</v>
      </c>
      <c r="O150" s="381">
        <v>125</v>
      </c>
      <c r="P150" s="381">
        <v>200</v>
      </c>
      <c r="Q150" s="381"/>
      <c r="R150" s="381"/>
      <c r="S150" s="381"/>
      <c r="T150" s="381"/>
      <c r="U150" s="381"/>
      <c r="V150" s="381" t="s">
        <v>2166</v>
      </c>
      <c r="W150" s="381" t="s">
        <v>2166</v>
      </c>
      <c r="X150" s="381"/>
      <c r="Y150" s="381">
        <v>2</v>
      </c>
      <c r="Z150" s="350">
        <v>36.299999999999997</v>
      </c>
    </row>
    <row r="151" spans="1:26" ht="30.75" customHeight="1" x14ac:dyDescent="0.35">
      <c r="A151" s="340">
        <v>148</v>
      </c>
      <c r="B151" s="378" t="s">
        <v>7489</v>
      </c>
      <c r="C151" s="333" t="s">
        <v>9</v>
      </c>
      <c r="D151" s="332" t="s">
        <v>2428</v>
      </c>
      <c r="E151" s="375" t="s">
        <v>2161</v>
      </c>
      <c r="F151" s="325">
        <v>3</v>
      </c>
      <c r="G151" s="375"/>
      <c r="H151" s="325"/>
      <c r="I151" s="375"/>
      <c r="J151" s="325">
        <v>7</v>
      </c>
      <c r="K151" s="325"/>
      <c r="L151" s="325">
        <v>7</v>
      </c>
      <c r="M151" s="381" t="s">
        <v>5495</v>
      </c>
      <c r="N151" s="381">
        <v>65</v>
      </c>
      <c r="O151" s="381">
        <v>135</v>
      </c>
      <c r="P151" s="381">
        <v>200</v>
      </c>
      <c r="Q151" s="381"/>
      <c r="R151" s="381"/>
      <c r="S151" s="381"/>
      <c r="T151" s="381"/>
      <c r="U151" s="381"/>
      <c r="V151" s="381" t="s">
        <v>2166</v>
      </c>
      <c r="W151" s="381"/>
      <c r="X151" s="381"/>
      <c r="Y151" s="381">
        <v>2</v>
      </c>
      <c r="Z151" s="350">
        <v>36.299999999999997</v>
      </c>
    </row>
    <row r="152" spans="1:26" ht="30.75" customHeight="1" x14ac:dyDescent="0.35">
      <c r="A152" s="340">
        <v>149</v>
      </c>
      <c r="B152" s="378" t="s">
        <v>7489</v>
      </c>
      <c r="C152" s="333" t="s">
        <v>9</v>
      </c>
      <c r="D152" s="374" t="s">
        <v>5577</v>
      </c>
      <c r="E152" s="375" t="s">
        <v>4320</v>
      </c>
      <c r="F152" s="325">
        <v>4</v>
      </c>
      <c r="G152" s="375"/>
      <c r="H152" s="325"/>
      <c r="I152" s="375"/>
      <c r="J152" s="325">
        <v>3</v>
      </c>
      <c r="K152" s="325"/>
      <c r="L152" s="325">
        <v>3</v>
      </c>
      <c r="M152" s="381" t="s">
        <v>5494</v>
      </c>
      <c r="N152" s="381">
        <v>60</v>
      </c>
      <c r="O152" s="381">
        <v>140</v>
      </c>
      <c r="P152" s="381">
        <v>200</v>
      </c>
      <c r="Q152" s="381"/>
      <c r="R152" s="381"/>
      <c r="S152" s="381"/>
      <c r="T152" s="381"/>
      <c r="U152" s="381"/>
      <c r="V152" s="381" t="s">
        <v>2166</v>
      </c>
      <c r="W152" s="381"/>
      <c r="X152" s="381"/>
      <c r="Y152" s="381">
        <v>1</v>
      </c>
      <c r="Z152" s="350">
        <v>42.35</v>
      </c>
    </row>
    <row r="153" spans="1:26" ht="30.75" customHeight="1" x14ac:dyDescent="0.35">
      <c r="A153" s="340">
        <v>150</v>
      </c>
      <c r="B153" s="378" t="s">
        <v>7489</v>
      </c>
      <c r="C153" s="333" t="s">
        <v>9</v>
      </c>
      <c r="D153" s="332" t="s">
        <v>4089</v>
      </c>
      <c r="E153" s="371" t="s">
        <v>4515</v>
      </c>
      <c r="F153" s="325">
        <v>3</v>
      </c>
      <c r="G153" s="371"/>
      <c r="H153" s="325"/>
      <c r="I153" s="371"/>
      <c r="J153" s="325">
        <v>4</v>
      </c>
      <c r="K153" s="325"/>
      <c r="L153" s="325">
        <v>4</v>
      </c>
      <c r="M153" s="379" t="s">
        <v>5497</v>
      </c>
      <c r="N153" s="381">
        <v>60</v>
      </c>
      <c r="O153" s="381">
        <v>140</v>
      </c>
      <c r="P153" s="397">
        <f>N153+O153</f>
        <v>200</v>
      </c>
      <c r="Q153" s="381"/>
      <c r="R153" s="381"/>
      <c r="S153" s="381"/>
      <c r="T153" s="381"/>
      <c r="U153" s="381"/>
      <c r="V153" s="381" t="s">
        <v>2166</v>
      </c>
      <c r="W153" s="381"/>
      <c r="X153" s="381"/>
      <c r="Y153" s="381">
        <v>3</v>
      </c>
      <c r="Z153" s="382">
        <v>30.3</v>
      </c>
    </row>
    <row r="154" spans="1:26" ht="30.75" customHeight="1" x14ac:dyDescent="0.35">
      <c r="A154" s="340">
        <v>151</v>
      </c>
      <c r="B154" s="378" t="s">
        <v>7489</v>
      </c>
      <c r="C154" s="333" t="s">
        <v>9</v>
      </c>
      <c r="D154" s="332" t="s">
        <v>2891</v>
      </c>
      <c r="E154" s="371" t="s">
        <v>2892</v>
      </c>
      <c r="F154" s="325">
        <v>4</v>
      </c>
      <c r="G154" s="371"/>
      <c r="H154" s="325"/>
      <c r="I154" s="371"/>
      <c r="J154" s="325">
        <v>9</v>
      </c>
      <c r="K154" s="325"/>
      <c r="L154" s="325">
        <v>9</v>
      </c>
      <c r="M154" s="381" t="s">
        <v>5495</v>
      </c>
      <c r="N154" s="367">
        <v>80</v>
      </c>
      <c r="O154" s="367">
        <v>120</v>
      </c>
      <c r="P154" s="367">
        <v>200</v>
      </c>
      <c r="Q154" s="398"/>
      <c r="R154" s="398"/>
      <c r="S154" s="398"/>
      <c r="T154" s="398"/>
      <c r="U154" s="381"/>
      <c r="V154" s="381" t="s">
        <v>2166</v>
      </c>
      <c r="W154" s="381" t="s">
        <v>2166</v>
      </c>
      <c r="X154" s="381" t="s">
        <v>2166</v>
      </c>
      <c r="Y154" s="381">
        <v>2</v>
      </c>
      <c r="Z154" s="350">
        <v>36.299999999999997</v>
      </c>
    </row>
    <row r="155" spans="1:26" ht="30.75" customHeight="1" x14ac:dyDescent="0.35">
      <c r="A155" s="340">
        <v>152</v>
      </c>
      <c r="B155" s="378" t="s">
        <v>7489</v>
      </c>
      <c r="C155" s="333" t="s">
        <v>9</v>
      </c>
      <c r="D155" s="332" t="s">
        <v>4321</v>
      </c>
      <c r="E155" s="327" t="s">
        <v>4312</v>
      </c>
      <c r="F155" s="325">
        <v>4</v>
      </c>
      <c r="G155" s="327"/>
      <c r="H155" s="325"/>
      <c r="I155" s="327"/>
      <c r="J155" s="325">
        <v>4</v>
      </c>
      <c r="K155" s="325"/>
      <c r="L155" s="325">
        <v>4</v>
      </c>
      <c r="M155" s="381" t="s">
        <v>5430</v>
      </c>
      <c r="N155" s="381">
        <v>100</v>
      </c>
      <c r="O155" s="381">
        <v>100</v>
      </c>
      <c r="P155" s="381">
        <v>200</v>
      </c>
      <c r="Q155" s="381"/>
      <c r="R155" s="381"/>
      <c r="S155" s="381"/>
      <c r="T155" s="381"/>
      <c r="U155" s="381"/>
      <c r="V155" s="381" t="s">
        <v>2166</v>
      </c>
      <c r="W155" s="381" t="s">
        <v>2166</v>
      </c>
      <c r="X155" s="381"/>
      <c r="Y155" s="381">
        <v>1</v>
      </c>
      <c r="Z155" s="350">
        <v>42.35</v>
      </c>
    </row>
    <row r="156" spans="1:26" ht="30.75" customHeight="1" x14ac:dyDescent="0.35">
      <c r="A156" s="340">
        <v>153</v>
      </c>
      <c r="B156" s="378" t="s">
        <v>7489</v>
      </c>
      <c r="C156" s="333" t="s">
        <v>9</v>
      </c>
      <c r="D156" s="332" t="s">
        <v>5333</v>
      </c>
      <c r="E156" s="371" t="s">
        <v>5334</v>
      </c>
      <c r="F156" s="325">
        <v>4</v>
      </c>
      <c r="G156" s="371"/>
      <c r="H156" s="325"/>
      <c r="I156" s="371"/>
      <c r="J156" s="325">
        <v>5</v>
      </c>
      <c r="K156" s="325"/>
      <c r="L156" s="325">
        <v>5</v>
      </c>
      <c r="M156" s="381" t="s">
        <v>5518</v>
      </c>
      <c r="N156" s="398"/>
      <c r="O156" s="398"/>
      <c r="P156" s="367">
        <v>180</v>
      </c>
      <c r="Q156" s="398"/>
      <c r="R156" s="398"/>
      <c r="S156" s="398"/>
      <c r="T156" s="398"/>
      <c r="U156" s="381"/>
      <c r="V156" s="381"/>
      <c r="W156" s="381"/>
      <c r="X156" s="381"/>
      <c r="Y156" s="381">
        <v>1</v>
      </c>
      <c r="Z156" s="350">
        <v>42.35</v>
      </c>
    </row>
    <row r="157" spans="1:26" ht="30.75" customHeight="1" x14ac:dyDescent="0.35">
      <c r="A157" s="340">
        <v>154</v>
      </c>
      <c r="B157" s="378" t="s">
        <v>7489</v>
      </c>
      <c r="C157" s="333" t="s">
        <v>9</v>
      </c>
      <c r="D157" s="332" t="s">
        <v>2882</v>
      </c>
      <c r="E157" s="371" t="s">
        <v>2883</v>
      </c>
      <c r="F157" s="325">
        <v>3</v>
      </c>
      <c r="G157" s="371"/>
      <c r="H157" s="325"/>
      <c r="I157" s="371"/>
      <c r="J157" s="325">
        <v>9</v>
      </c>
      <c r="K157" s="325"/>
      <c r="L157" s="325">
        <v>9</v>
      </c>
      <c r="M157" s="381" t="s">
        <v>5495</v>
      </c>
      <c r="N157" s="398">
        <v>91</v>
      </c>
      <c r="O157" s="398">
        <v>129</v>
      </c>
      <c r="P157" s="398">
        <v>220</v>
      </c>
      <c r="Q157" s="398"/>
      <c r="R157" s="398"/>
      <c r="S157" s="398"/>
      <c r="T157" s="398"/>
      <c r="U157" s="381"/>
      <c r="V157" s="381" t="s">
        <v>2166</v>
      </c>
      <c r="W157" s="381"/>
      <c r="X157" s="381"/>
      <c r="Y157" s="381">
        <v>1</v>
      </c>
      <c r="Z157" s="350">
        <v>42.35</v>
      </c>
    </row>
    <row r="158" spans="1:26" ht="30.75" customHeight="1" x14ac:dyDescent="0.35">
      <c r="A158" s="340">
        <v>155</v>
      </c>
      <c r="B158" s="378" t="s">
        <v>7489</v>
      </c>
      <c r="C158" s="333" t="s">
        <v>9</v>
      </c>
      <c r="D158" s="332" t="s">
        <v>30</v>
      </c>
      <c r="E158" s="375" t="s">
        <v>2500</v>
      </c>
      <c r="F158" s="325">
        <v>4</v>
      </c>
      <c r="G158" s="375"/>
      <c r="H158" s="325"/>
      <c r="I158" s="375"/>
      <c r="J158" s="325">
        <v>8</v>
      </c>
      <c r="K158" s="325"/>
      <c r="L158" s="325">
        <v>8</v>
      </c>
      <c r="M158" s="381" t="s">
        <v>5495</v>
      </c>
      <c r="N158" s="381">
        <v>70</v>
      </c>
      <c r="O158" s="381">
        <v>130</v>
      </c>
      <c r="P158" s="381">
        <v>200</v>
      </c>
      <c r="Q158" s="381"/>
      <c r="R158" s="381"/>
      <c r="S158" s="381"/>
      <c r="T158" s="381"/>
      <c r="U158" s="381"/>
      <c r="V158" s="381" t="s">
        <v>2166</v>
      </c>
      <c r="W158" s="381" t="s">
        <v>2166</v>
      </c>
      <c r="X158" s="381"/>
      <c r="Y158" s="381">
        <v>2</v>
      </c>
      <c r="Z158" s="350">
        <v>36.299999999999997</v>
      </c>
    </row>
    <row r="159" spans="1:26" ht="30.75" customHeight="1" x14ac:dyDescent="0.35">
      <c r="A159" s="340">
        <v>156</v>
      </c>
      <c r="B159" s="378" t="s">
        <v>7489</v>
      </c>
      <c r="C159" s="333" t="s">
        <v>9</v>
      </c>
      <c r="D159" s="332" t="s">
        <v>4323</v>
      </c>
      <c r="E159" s="375" t="s">
        <v>4324</v>
      </c>
      <c r="F159" s="325">
        <v>4</v>
      </c>
      <c r="G159" s="375"/>
      <c r="H159" s="325"/>
      <c r="I159" s="375"/>
      <c r="J159" s="325">
        <v>3</v>
      </c>
      <c r="K159" s="325"/>
      <c r="L159" s="325">
        <v>3</v>
      </c>
      <c r="M159" s="381" t="s">
        <v>5430</v>
      </c>
      <c r="N159" s="381">
        <v>66</v>
      </c>
      <c r="O159" s="381">
        <v>174</v>
      </c>
      <c r="P159" s="381">
        <v>240</v>
      </c>
      <c r="Q159" s="381"/>
      <c r="R159" s="381"/>
      <c r="S159" s="381"/>
      <c r="T159" s="381"/>
      <c r="U159" s="381"/>
      <c r="V159" s="381" t="s">
        <v>2166</v>
      </c>
      <c r="W159" s="381"/>
      <c r="X159" s="381"/>
      <c r="Y159" s="381">
        <v>1</v>
      </c>
      <c r="Z159" s="350">
        <v>42.35</v>
      </c>
    </row>
    <row r="160" spans="1:26" ht="30.75" customHeight="1" x14ac:dyDescent="0.35">
      <c r="A160" s="340">
        <v>157</v>
      </c>
      <c r="B160" s="378" t="s">
        <v>7489</v>
      </c>
      <c r="C160" s="333" t="s">
        <v>9</v>
      </c>
      <c r="D160" s="332" t="s">
        <v>6445</v>
      </c>
      <c r="E160" s="371" t="s">
        <v>4092</v>
      </c>
      <c r="F160" s="325">
        <v>4</v>
      </c>
      <c r="G160" s="371"/>
      <c r="H160" s="325"/>
      <c r="I160" s="371"/>
      <c r="J160" s="325">
        <v>3</v>
      </c>
      <c r="K160" s="325"/>
      <c r="L160" s="325">
        <v>3</v>
      </c>
      <c r="M160" s="381" t="s">
        <v>5518</v>
      </c>
      <c r="N160" s="398">
        <v>90</v>
      </c>
      <c r="O160" s="398">
        <v>110</v>
      </c>
      <c r="P160" s="398">
        <v>200</v>
      </c>
      <c r="Q160" s="398"/>
      <c r="R160" s="398"/>
      <c r="S160" s="398"/>
      <c r="T160" s="398"/>
      <c r="U160" s="381"/>
      <c r="V160" s="381" t="s">
        <v>2166</v>
      </c>
      <c r="W160" s="381"/>
      <c r="X160" s="381"/>
      <c r="Y160" s="381">
        <v>1</v>
      </c>
      <c r="Z160" s="350">
        <v>42.35</v>
      </c>
    </row>
    <row r="161" spans="1:26" ht="30.75" customHeight="1" x14ac:dyDescent="0.35">
      <c r="A161" s="340">
        <v>158</v>
      </c>
      <c r="B161" s="378" t="s">
        <v>7489</v>
      </c>
      <c r="C161" s="333" t="s">
        <v>9</v>
      </c>
      <c r="D161" s="332" t="s">
        <v>4085</v>
      </c>
      <c r="E161" s="371" t="s">
        <v>4214</v>
      </c>
      <c r="F161" s="325">
        <v>7</v>
      </c>
      <c r="G161" s="371"/>
      <c r="H161" s="325"/>
      <c r="I161" s="371"/>
      <c r="J161" s="325">
        <v>6</v>
      </c>
      <c r="K161" s="325"/>
      <c r="L161" s="325">
        <v>6</v>
      </c>
      <c r="M161" s="381" t="s">
        <v>4915</v>
      </c>
      <c r="N161" s="381">
        <v>95</v>
      </c>
      <c r="O161" s="381">
        <v>145</v>
      </c>
      <c r="P161" s="381">
        <v>240</v>
      </c>
      <c r="Q161" s="381"/>
      <c r="R161" s="381"/>
      <c r="S161" s="381"/>
      <c r="T161" s="381"/>
      <c r="U161" s="381"/>
      <c r="V161" s="381" t="s">
        <v>2166</v>
      </c>
      <c r="W161" s="381"/>
      <c r="X161" s="381"/>
      <c r="Y161" s="381">
        <v>2</v>
      </c>
      <c r="Z161" s="350">
        <v>36.299999999999997</v>
      </c>
    </row>
    <row r="162" spans="1:26" ht="30.75" customHeight="1" x14ac:dyDescent="0.35">
      <c r="A162" s="340">
        <v>159</v>
      </c>
      <c r="B162" s="378" t="s">
        <v>7489</v>
      </c>
      <c r="C162" s="333" t="s">
        <v>9</v>
      </c>
      <c r="D162" s="332" t="s">
        <v>4087</v>
      </c>
      <c r="E162" s="371" t="s">
        <v>4216</v>
      </c>
      <c r="F162" s="325">
        <v>5</v>
      </c>
      <c r="G162" s="371"/>
      <c r="H162" s="325"/>
      <c r="I162" s="371"/>
      <c r="J162" s="325">
        <v>6</v>
      </c>
      <c r="K162" s="325"/>
      <c r="L162" s="325">
        <v>6</v>
      </c>
      <c r="M162" s="381" t="s">
        <v>5354</v>
      </c>
      <c r="N162" s="381"/>
      <c r="O162" s="381"/>
      <c r="P162" s="381">
        <v>240</v>
      </c>
      <c r="Q162" s="381"/>
      <c r="R162" s="381"/>
      <c r="S162" s="381"/>
      <c r="T162" s="381"/>
      <c r="U162" s="381"/>
      <c r="V162" s="381"/>
      <c r="W162" s="381"/>
      <c r="X162" s="381"/>
      <c r="Y162" s="381">
        <v>2</v>
      </c>
      <c r="Z162" s="350">
        <v>36.299999999999997</v>
      </c>
    </row>
    <row r="163" spans="1:26" ht="30.75" customHeight="1" x14ac:dyDescent="0.35">
      <c r="A163" s="340">
        <v>160</v>
      </c>
      <c r="B163" s="378" t="s">
        <v>7489</v>
      </c>
      <c r="C163" s="333" t="s">
        <v>9</v>
      </c>
      <c r="D163" s="332" t="s">
        <v>4086</v>
      </c>
      <c r="E163" s="371" t="s">
        <v>4215</v>
      </c>
      <c r="F163" s="325">
        <v>6</v>
      </c>
      <c r="G163" s="371"/>
      <c r="H163" s="325"/>
      <c r="I163" s="371"/>
      <c r="J163" s="325">
        <v>7</v>
      </c>
      <c r="K163" s="325"/>
      <c r="L163" s="325">
        <v>7</v>
      </c>
      <c r="M163" s="381" t="s">
        <v>4916</v>
      </c>
      <c r="N163" s="381"/>
      <c r="O163" s="381"/>
      <c r="P163" s="381">
        <v>240</v>
      </c>
      <c r="Q163" s="381"/>
      <c r="R163" s="381"/>
      <c r="S163" s="381"/>
      <c r="T163" s="381"/>
      <c r="U163" s="381"/>
      <c r="V163" s="381"/>
      <c r="W163" s="381"/>
      <c r="X163" s="381"/>
      <c r="Y163" s="381">
        <v>2</v>
      </c>
      <c r="Z163" s="350">
        <v>36.299999999999997</v>
      </c>
    </row>
    <row r="164" spans="1:26" ht="30.75" customHeight="1" x14ac:dyDescent="0.35">
      <c r="A164" s="340">
        <v>161</v>
      </c>
      <c r="B164" s="378" t="s">
        <v>7489</v>
      </c>
      <c r="C164" s="333" t="s">
        <v>9</v>
      </c>
      <c r="D164" s="332" t="s">
        <v>1996</v>
      </c>
      <c r="E164" s="375" t="s">
        <v>1553</v>
      </c>
      <c r="F164" s="325">
        <v>4</v>
      </c>
      <c r="G164" s="375"/>
      <c r="H164" s="325"/>
      <c r="I164" s="375"/>
      <c r="J164" s="325">
        <v>10</v>
      </c>
      <c r="K164" s="325"/>
      <c r="L164" s="325">
        <v>10</v>
      </c>
      <c r="M164" s="381" t="s">
        <v>5495</v>
      </c>
      <c r="N164" s="381">
        <v>70</v>
      </c>
      <c r="O164" s="381">
        <v>130</v>
      </c>
      <c r="P164" s="381">
        <v>200</v>
      </c>
      <c r="Q164" s="381"/>
      <c r="R164" s="381"/>
      <c r="S164" s="381"/>
      <c r="T164" s="381"/>
      <c r="U164" s="381"/>
      <c r="V164" s="381" t="s">
        <v>2166</v>
      </c>
      <c r="W164" s="381"/>
      <c r="X164" s="381"/>
      <c r="Y164" s="381">
        <v>2</v>
      </c>
      <c r="Z164" s="350">
        <v>36.299999999999997</v>
      </c>
    </row>
    <row r="165" spans="1:26" ht="30.75" customHeight="1" x14ac:dyDescent="0.35">
      <c r="A165" s="340">
        <v>162</v>
      </c>
      <c r="B165" s="378" t="s">
        <v>7489</v>
      </c>
      <c r="C165" s="333" t="s">
        <v>9</v>
      </c>
      <c r="D165" s="332" t="s">
        <v>74</v>
      </c>
      <c r="E165" s="375" t="s">
        <v>1570</v>
      </c>
      <c r="F165" s="325">
        <v>4</v>
      </c>
      <c r="G165" s="375"/>
      <c r="H165" s="325"/>
      <c r="I165" s="375"/>
      <c r="J165" s="325">
        <v>6</v>
      </c>
      <c r="K165" s="325"/>
      <c r="L165" s="325">
        <v>6</v>
      </c>
      <c r="M165" s="381" t="s">
        <v>5495</v>
      </c>
      <c r="N165" s="398">
        <v>90</v>
      </c>
      <c r="O165" s="398">
        <v>110</v>
      </c>
      <c r="P165" s="398">
        <v>200</v>
      </c>
      <c r="Q165" s="398"/>
      <c r="R165" s="398"/>
      <c r="S165" s="398"/>
      <c r="T165" s="398"/>
      <c r="U165" s="381"/>
      <c r="V165" s="381" t="s">
        <v>2166</v>
      </c>
      <c r="W165" s="381" t="s">
        <v>2166</v>
      </c>
      <c r="X165" s="381" t="s">
        <v>2166</v>
      </c>
      <c r="Y165" s="381">
        <v>2</v>
      </c>
      <c r="Z165" s="350">
        <v>36.299999999999997</v>
      </c>
    </row>
    <row r="166" spans="1:26" ht="30.75" customHeight="1" x14ac:dyDescent="0.35">
      <c r="A166" s="340">
        <v>163</v>
      </c>
      <c r="B166" s="378" t="s">
        <v>7489</v>
      </c>
      <c r="C166" s="333" t="s">
        <v>9</v>
      </c>
      <c r="D166" s="332" t="s">
        <v>2884</v>
      </c>
      <c r="E166" s="371" t="s">
        <v>3399</v>
      </c>
      <c r="F166" s="325">
        <v>4</v>
      </c>
      <c r="G166" s="371"/>
      <c r="H166" s="325"/>
      <c r="I166" s="371"/>
      <c r="J166" s="325">
        <v>3</v>
      </c>
      <c r="K166" s="325"/>
      <c r="L166" s="325">
        <v>3</v>
      </c>
      <c r="M166" s="381" t="s">
        <v>5354</v>
      </c>
      <c r="N166" s="398">
        <v>80</v>
      </c>
      <c r="O166" s="398">
        <v>140</v>
      </c>
      <c r="P166" s="398">
        <v>220</v>
      </c>
      <c r="Q166" s="398"/>
      <c r="R166" s="398"/>
      <c r="S166" s="398"/>
      <c r="T166" s="398"/>
      <c r="U166" s="381"/>
      <c r="V166" s="381" t="s">
        <v>2166</v>
      </c>
      <c r="W166" s="381"/>
      <c r="X166" s="381"/>
      <c r="Y166" s="381">
        <v>1</v>
      </c>
      <c r="Z166" s="350">
        <v>42.35</v>
      </c>
    </row>
    <row r="167" spans="1:26" ht="30.75" customHeight="1" x14ac:dyDescent="0.35">
      <c r="A167" s="340">
        <v>164</v>
      </c>
      <c r="B167" s="378" t="s">
        <v>7489</v>
      </c>
      <c r="C167" s="333" t="s">
        <v>9</v>
      </c>
      <c r="D167" s="332" t="s">
        <v>4516</v>
      </c>
      <c r="E167" s="371" t="s">
        <v>4325</v>
      </c>
      <c r="F167" s="325">
        <v>4</v>
      </c>
      <c r="G167" s="371"/>
      <c r="H167" s="325"/>
      <c r="I167" s="371"/>
      <c r="J167" s="325">
        <v>5</v>
      </c>
      <c r="K167" s="325"/>
      <c r="L167" s="325">
        <v>5</v>
      </c>
      <c r="M167" s="381" t="s">
        <v>5518</v>
      </c>
      <c r="N167" s="381"/>
      <c r="O167" s="381"/>
      <c r="P167" s="381">
        <v>250</v>
      </c>
      <c r="Q167" s="381"/>
      <c r="R167" s="381"/>
      <c r="S167" s="381"/>
      <c r="T167" s="381"/>
      <c r="U167" s="381"/>
      <c r="V167" s="381"/>
      <c r="W167" s="381"/>
      <c r="X167" s="381"/>
      <c r="Y167" s="381">
        <v>2</v>
      </c>
      <c r="Z167" s="350">
        <v>36.299999999999997</v>
      </c>
    </row>
    <row r="168" spans="1:26" ht="30.75" customHeight="1" x14ac:dyDescent="0.35">
      <c r="A168" s="340">
        <v>165</v>
      </c>
      <c r="B168" s="378" t="s">
        <v>7489</v>
      </c>
      <c r="C168" s="333" t="s">
        <v>9</v>
      </c>
      <c r="D168" s="332" t="s">
        <v>75</v>
      </c>
      <c r="E168" s="375" t="s">
        <v>1572</v>
      </c>
      <c r="F168" s="325">
        <v>3</v>
      </c>
      <c r="G168" s="375"/>
      <c r="H168" s="325"/>
      <c r="I168" s="375"/>
      <c r="J168" s="325">
        <v>5</v>
      </c>
      <c r="K168" s="325"/>
      <c r="L168" s="325">
        <v>5</v>
      </c>
      <c r="M168" s="381" t="s">
        <v>4917</v>
      </c>
      <c r="N168" s="367">
        <v>75</v>
      </c>
      <c r="O168" s="367">
        <v>125</v>
      </c>
      <c r="P168" s="367">
        <v>200</v>
      </c>
      <c r="Q168" s="398"/>
      <c r="R168" s="398"/>
      <c r="S168" s="398"/>
      <c r="T168" s="398"/>
      <c r="U168" s="381"/>
      <c r="V168" s="367" t="s">
        <v>2166</v>
      </c>
      <c r="W168" s="381" t="s">
        <v>2166</v>
      </c>
      <c r="X168" s="381"/>
      <c r="Y168" s="381">
        <v>2</v>
      </c>
      <c r="Z168" s="350">
        <v>36.299999999999997</v>
      </c>
    </row>
    <row r="169" spans="1:26" ht="30.75" customHeight="1" x14ac:dyDescent="0.35">
      <c r="A169" s="340">
        <v>166</v>
      </c>
      <c r="B169" s="378" t="s">
        <v>7489</v>
      </c>
      <c r="C169" s="333" t="s">
        <v>9</v>
      </c>
      <c r="D169" s="332" t="s">
        <v>4517</v>
      </c>
      <c r="E169" s="371" t="s">
        <v>4326</v>
      </c>
      <c r="F169" s="325">
        <v>5</v>
      </c>
      <c r="G169" s="371"/>
      <c r="H169" s="325"/>
      <c r="I169" s="371"/>
      <c r="J169" s="325">
        <v>6</v>
      </c>
      <c r="K169" s="325"/>
      <c r="L169" s="325">
        <v>6</v>
      </c>
      <c r="M169" s="381" t="s">
        <v>5353</v>
      </c>
      <c r="N169" s="381">
        <v>90</v>
      </c>
      <c r="O169" s="381">
        <v>120</v>
      </c>
      <c r="P169" s="381">
        <v>210</v>
      </c>
      <c r="Q169" s="381"/>
      <c r="R169" s="381"/>
      <c r="S169" s="381"/>
      <c r="T169" s="381"/>
      <c r="U169" s="381"/>
      <c r="V169" s="381" t="s">
        <v>2166</v>
      </c>
      <c r="W169" s="381"/>
      <c r="X169" s="381"/>
      <c r="Y169" s="381">
        <v>2</v>
      </c>
      <c r="Z169" s="350">
        <v>36.299999999999997</v>
      </c>
    </row>
    <row r="170" spans="1:26" ht="30.75" customHeight="1" x14ac:dyDescent="0.35">
      <c r="A170" s="340">
        <v>167</v>
      </c>
      <c r="B170" s="378" t="s">
        <v>7489</v>
      </c>
      <c r="C170" s="333" t="s">
        <v>9</v>
      </c>
      <c r="D170" s="332" t="s">
        <v>4327</v>
      </c>
      <c r="E170" s="371" t="s">
        <v>4328</v>
      </c>
      <c r="F170" s="325">
        <v>5</v>
      </c>
      <c r="G170" s="371"/>
      <c r="H170" s="325"/>
      <c r="I170" s="371"/>
      <c r="J170" s="325">
        <v>6</v>
      </c>
      <c r="K170" s="325"/>
      <c r="L170" s="325">
        <v>6</v>
      </c>
      <c r="M170" s="381" t="s">
        <v>5353</v>
      </c>
      <c r="N170" s="381"/>
      <c r="O170" s="381"/>
      <c r="P170" s="381">
        <v>200</v>
      </c>
      <c r="Q170" s="381"/>
      <c r="R170" s="381"/>
      <c r="S170" s="381"/>
      <c r="T170" s="381"/>
      <c r="U170" s="381"/>
      <c r="V170" s="381"/>
      <c r="W170" s="381"/>
      <c r="X170" s="381"/>
      <c r="Y170" s="381">
        <v>2</v>
      </c>
      <c r="Z170" s="350">
        <v>36.299999999999997</v>
      </c>
    </row>
    <row r="171" spans="1:26" ht="30.75" customHeight="1" x14ac:dyDescent="0.35">
      <c r="A171" s="340">
        <v>168</v>
      </c>
      <c r="B171" s="378" t="s">
        <v>7489</v>
      </c>
      <c r="C171" s="333" t="s">
        <v>9</v>
      </c>
      <c r="D171" s="332" t="s">
        <v>4329</v>
      </c>
      <c r="E171" s="371" t="s">
        <v>4330</v>
      </c>
      <c r="F171" s="325">
        <v>4</v>
      </c>
      <c r="G171" s="371"/>
      <c r="H171" s="325"/>
      <c r="I171" s="371"/>
      <c r="J171" s="325">
        <v>5</v>
      </c>
      <c r="K171" s="325"/>
      <c r="L171" s="325">
        <v>5</v>
      </c>
      <c r="M171" s="381" t="s">
        <v>5518</v>
      </c>
      <c r="N171" s="381"/>
      <c r="O171" s="381"/>
      <c r="P171" s="381">
        <v>200</v>
      </c>
      <c r="Q171" s="381"/>
      <c r="R171" s="381"/>
      <c r="S171" s="381"/>
      <c r="T171" s="381"/>
      <c r="U171" s="381"/>
      <c r="V171" s="381"/>
      <c r="W171" s="381"/>
      <c r="X171" s="381"/>
      <c r="Y171" s="381">
        <v>1</v>
      </c>
      <c r="Z171" s="350">
        <v>42.35</v>
      </c>
    </row>
    <row r="172" spans="1:26" ht="30.75" customHeight="1" x14ac:dyDescent="0.35">
      <c r="A172" s="340">
        <v>169</v>
      </c>
      <c r="B172" s="378" t="s">
        <v>7489</v>
      </c>
      <c r="C172" s="333" t="s">
        <v>9</v>
      </c>
      <c r="D172" s="332" t="s">
        <v>73</v>
      </c>
      <c r="E172" s="375" t="s">
        <v>2511</v>
      </c>
      <c r="F172" s="325">
        <v>4</v>
      </c>
      <c r="G172" s="375"/>
      <c r="H172" s="325"/>
      <c r="I172" s="375"/>
      <c r="J172" s="325">
        <v>5</v>
      </c>
      <c r="K172" s="325"/>
      <c r="L172" s="325">
        <v>5</v>
      </c>
      <c r="M172" s="381" t="s">
        <v>5495</v>
      </c>
      <c r="N172" s="381">
        <v>70</v>
      </c>
      <c r="O172" s="381">
        <v>130</v>
      </c>
      <c r="P172" s="381">
        <v>200</v>
      </c>
      <c r="Q172" s="381"/>
      <c r="R172" s="381"/>
      <c r="S172" s="381"/>
      <c r="T172" s="381"/>
      <c r="U172" s="381"/>
      <c r="V172" s="381" t="s">
        <v>2166</v>
      </c>
      <c r="W172" s="381"/>
      <c r="X172" s="381"/>
      <c r="Y172" s="381">
        <v>3</v>
      </c>
      <c r="Z172" s="382">
        <v>30.3</v>
      </c>
    </row>
    <row r="173" spans="1:26" ht="30.75" customHeight="1" x14ac:dyDescent="0.35">
      <c r="A173" s="340">
        <v>170</v>
      </c>
      <c r="B173" s="378" t="s">
        <v>7489</v>
      </c>
      <c r="C173" s="333" t="s">
        <v>9</v>
      </c>
      <c r="D173" s="374" t="s">
        <v>5578</v>
      </c>
      <c r="E173" s="375" t="s">
        <v>4331</v>
      </c>
      <c r="F173" s="325">
        <v>4</v>
      </c>
      <c r="G173" s="375"/>
      <c r="H173" s="325"/>
      <c r="I173" s="375"/>
      <c r="J173" s="325">
        <v>3</v>
      </c>
      <c r="K173" s="325"/>
      <c r="L173" s="325">
        <v>3</v>
      </c>
      <c r="M173" s="381" t="s">
        <v>5494</v>
      </c>
      <c r="N173" s="381">
        <v>68</v>
      </c>
      <c r="O173" s="381">
        <v>172</v>
      </c>
      <c r="P173" s="381">
        <v>240</v>
      </c>
      <c r="Q173" s="381"/>
      <c r="R173" s="381"/>
      <c r="S173" s="381"/>
      <c r="T173" s="381"/>
      <c r="U173" s="381"/>
      <c r="V173" s="381" t="s">
        <v>2166</v>
      </c>
      <c r="W173" s="381"/>
      <c r="X173" s="381"/>
      <c r="Y173" s="381">
        <v>1</v>
      </c>
      <c r="Z173" s="350">
        <v>42.35</v>
      </c>
    </row>
    <row r="174" spans="1:26" ht="30.75" customHeight="1" x14ac:dyDescent="0.35">
      <c r="A174" s="340">
        <v>171</v>
      </c>
      <c r="B174" s="378" t="s">
        <v>7489</v>
      </c>
      <c r="C174" s="333" t="s">
        <v>9</v>
      </c>
      <c r="D174" s="332" t="s">
        <v>5335</v>
      </c>
      <c r="E174" s="375" t="s">
        <v>5336</v>
      </c>
      <c r="F174" s="325">
        <v>4</v>
      </c>
      <c r="G174" s="375"/>
      <c r="H174" s="325"/>
      <c r="I174" s="375"/>
      <c r="J174" s="325">
        <v>5</v>
      </c>
      <c r="K174" s="325"/>
      <c r="L174" s="325">
        <v>5</v>
      </c>
      <c r="M174" s="381" t="s">
        <v>5430</v>
      </c>
      <c r="N174" s="398"/>
      <c r="O174" s="398"/>
      <c r="P174" s="367">
        <v>200</v>
      </c>
      <c r="Q174" s="398"/>
      <c r="R174" s="398"/>
      <c r="S174" s="398"/>
      <c r="T174" s="398"/>
      <c r="U174" s="381"/>
      <c r="V174" s="381"/>
      <c r="W174" s="381"/>
      <c r="X174" s="381"/>
      <c r="Y174" s="381">
        <v>1</v>
      </c>
      <c r="Z174" s="350">
        <v>42.35</v>
      </c>
    </row>
    <row r="175" spans="1:26" ht="30.75" customHeight="1" x14ac:dyDescent="0.35">
      <c r="A175" s="340">
        <v>172</v>
      </c>
      <c r="B175" s="378" t="s">
        <v>7489</v>
      </c>
      <c r="C175" s="333" t="s">
        <v>9</v>
      </c>
      <c r="D175" s="332" t="s">
        <v>6960</v>
      </c>
      <c r="E175" s="371" t="s">
        <v>4218</v>
      </c>
      <c r="F175" s="325">
        <v>3</v>
      </c>
      <c r="G175" s="371"/>
      <c r="H175" s="325"/>
      <c r="I175" s="371"/>
      <c r="J175" s="325">
        <v>4</v>
      </c>
      <c r="K175" s="325"/>
      <c r="L175" s="325">
        <v>4</v>
      </c>
      <c r="M175" s="381" t="s">
        <v>5518</v>
      </c>
      <c r="N175" s="381">
        <v>80</v>
      </c>
      <c r="O175" s="381">
        <v>120</v>
      </c>
      <c r="P175" s="381">
        <v>200</v>
      </c>
      <c r="Q175" s="381"/>
      <c r="R175" s="381"/>
      <c r="S175" s="381"/>
      <c r="T175" s="381"/>
      <c r="U175" s="381"/>
      <c r="V175" s="381" t="s">
        <v>2166</v>
      </c>
      <c r="W175" s="381" t="s">
        <v>2166</v>
      </c>
      <c r="X175" s="381"/>
      <c r="Y175" s="381">
        <v>2</v>
      </c>
      <c r="Z175" s="350">
        <v>36.299999999999997</v>
      </c>
    </row>
    <row r="176" spans="1:26" ht="30.75" customHeight="1" x14ac:dyDescent="0.35">
      <c r="A176" s="340">
        <v>173</v>
      </c>
      <c r="B176" s="378" t="s">
        <v>7489</v>
      </c>
      <c r="C176" s="333" t="s">
        <v>9</v>
      </c>
      <c r="D176" s="332" t="s">
        <v>2492</v>
      </c>
      <c r="E176" s="371" t="s">
        <v>61</v>
      </c>
      <c r="F176" s="325">
        <v>4</v>
      </c>
      <c r="G176" s="371"/>
      <c r="H176" s="325"/>
      <c r="I176" s="371"/>
      <c r="J176" s="325">
        <v>10</v>
      </c>
      <c r="K176" s="325"/>
      <c r="L176" s="325">
        <v>10</v>
      </c>
      <c r="M176" s="381" t="s">
        <v>4910</v>
      </c>
      <c r="N176" s="381"/>
      <c r="O176" s="381"/>
      <c r="P176" s="381">
        <v>200</v>
      </c>
      <c r="Q176" s="381"/>
      <c r="R176" s="381"/>
      <c r="S176" s="381"/>
      <c r="T176" s="381"/>
      <c r="U176" s="381"/>
      <c r="V176" s="381"/>
      <c r="W176" s="381"/>
      <c r="X176" s="381"/>
      <c r="Y176" s="381">
        <v>1</v>
      </c>
      <c r="Z176" s="350">
        <v>42.35</v>
      </c>
    </row>
    <row r="177" spans="1:26" ht="30.75" customHeight="1" x14ac:dyDescent="0.35">
      <c r="A177" s="340">
        <v>174</v>
      </c>
      <c r="B177" s="378" t="s">
        <v>7489</v>
      </c>
      <c r="C177" s="333" t="s">
        <v>9</v>
      </c>
      <c r="D177" s="332" t="s">
        <v>4088</v>
      </c>
      <c r="E177" s="371" t="s">
        <v>4213</v>
      </c>
      <c r="F177" s="325">
        <v>4</v>
      </c>
      <c r="G177" s="371"/>
      <c r="H177" s="325"/>
      <c r="I177" s="371"/>
      <c r="J177" s="325">
        <v>9</v>
      </c>
      <c r="K177" s="325"/>
      <c r="L177" s="325">
        <v>9</v>
      </c>
      <c r="M177" s="381" t="s">
        <v>5430</v>
      </c>
      <c r="N177" s="398">
        <v>100</v>
      </c>
      <c r="O177" s="398">
        <v>140</v>
      </c>
      <c r="P177" s="398">
        <v>240</v>
      </c>
      <c r="Q177" s="398"/>
      <c r="R177" s="398"/>
      <c r="S177" s="398"/>
      <c r="T177" s="398"/>
      <c r="U177" s="381"/>
      <c r="V177" s="381" t="s">
        <v>2166</v>
      </c>
      <c r="W177" s="381" t="s">
        <v>2166</v>
      </c>
      <c r="X177" s="381" t="s">
        <v>2166</v>
      </c>
      <c r="Y177" s="381">
        <v>2</v>
      </c>
      <c r="Z177" s="350">
        <v>36.299999999999997</v>
      </c>
    </row>
    <row r="178" spans="1:26" ht="30.75" customHeight="1" x14ac:dyDescent="0.35">
      <c r="A178" s="340">
        <v>175</v>
      </c>
      <c r="B178" s="378" t="s">
        <v>7489</v>
      </c>
      <c r="C178" s="333" t="s">
        <v>9</v>
      </c>
      <c r="D178" s="332" t="s">
        <v>2483</v>
      </c>
      <c r="E178" s="375" t="s">
        <v>48</v>
      </c>
      <c r="F178" s="325">
        <v>4</v>
      </c>
      <c r="G178" s="375"/>
      <c r="H178" s="325"/>
      <c r="I178" s="375"/>
      <c r="J178" s="325">
        <v>10</v>
      </c>
      <c r="K178" s="325"/>
      <c r="L178" s="325">
        <v>10</v>
      </c>
      <c r="M178" s="381" t="s">
        <v>5495</v>
      </c>
      <c r="N178" s="381">
        <v>70</v>
      </c>
      <c r="O178" s="381">
        <v>130</v>
      </c>
      <c r="P178" s="381">
        <v>200</v>
      </c>
      <c r="Q178" s="381"/>
      <c r="R178" s="381"/>
      <c r="S178" s="381"/>
      <c r="T178" s="381"/>
      <c r="U178" s="381"/>
      <c r="V178" s="381" t="s">
        <v>2166</v>
      </c>
      <c r="W178" s="381"/>
      <c r="X178" s="381"/>
      <c r="Y178" s="381">
        <v>2</v>
      </c>
      <c r="Z178" s="350">
        <v>36.299999999999997</v>
      </c>
    </row>
    <row r="179" spans="1:26" ht="30.75" customHeight="1" x14ac:dyDescent="0.35">
      <c r="A179" s="340">
        <v>176</v>
      </c>
      <c r="B179" s="378" t="s">
        <v>7489</v>
      </c>
      <c r="C179" s="333" t="s">
        <v>9</v>
      </c>
      <c r="D179" s="332" t="s">
        <v>2496</v>
      </c>
      <c r="E179" s="371" t="s">
        <v>2057</v>
      </c>
      <c r="F179" s="325">
        <v>4</v>
      </c>
      <c r="G179" s="371"/>
      <c r="H179" s="325"/>
      <c r="I179" s="371"/>
      <c r="J179" s="325">
        <v>6</v>
      </c>
      <c r="K179" s="325"/>
      <c r="L179" s="325">
        <v>6</v>
      </c>
      <c r="M179" s="381" t="s">
        <v>5522</v>
      </c>
      <c r="N179" s="398">
        <v>75</v>
      </c>
      <c r="O179" s="398">
        <v>125</v>
      </c>
      <c r="P179" s="398">
        <v>200</v>
      </c>
      <c r="Q179" s="398"/>
      <c r="R179" s="398"/>
      <c r="S179" s="398"/>
      <c r="T179" s="398"/>
      <c r="U179" s="381"/>
      <c r="V179" s="381" t="s">
        <v>2166</v>
      </c>
      <c r="W179" s="381"/>
      <c r="X179" s="381"/>
      <c r="Y179" s="381">
        <v>1</v>
      </c>
      <c r="Z179" s="350">
        <v>42.35</v>
      </c>
    </row>
    <row r="180" spans="1:26" ht="30.75" customHeight="1" x14ac:dyDescent="0.35">
      <c r="A180" s="340">
        <v>177</v>
      </c>
      <c r="B180" s="378" t="s">
        <v>7489</v>
      </c>
      <c r="C180" s="333" t="s">
        <v>9</v>
      </c>
      <c r="D180" s="332" t="s">
        <v>41</v>
      </c>
      <c r="E180" s="375" t="s">
        <v>42</v>
      </c>
      <c r="F180" s="325">
        <v>4</v>
      </c>
      <c r="G180" s="375"/>
      <c r="H180" s="325"/>
      <c r="I180" s="375"/>
      <c r="J180" s="325">
        <v>10</v>
      </c>
      <c r="K180" s="325"/>
      <c r="L180" s="325">
        <v>10</v>
      </c>
      <c r="M180" s="381" t="s">
        <v>5495</v>
      </c>
      <c r="N180" s="381">
        <v>70</v>
      </c>
      <c r="O180" s="381">
        <v>130</v>
      </c>
      <c r="P180" s="381">
        <v>200</v>
      </c>
      <c r="Q180" s="381"/>
      <c r="R180" s="381"/>
      <c r="S180" s="381"/>
      <c r="T180" s="381"/>
      <c r="U180" s="381"/>
      <c r="V180" s="381" t="s">
        <v>2166</v>
      </c>
      <c r="W180" s="381"/>
      <c r="X180" s="381"/>
      <c r="Y180" s="381">
        <v>2</v>
      </c>
      <c r="Z180" s="350">
        <v>36.299999999999997</v>
      </c>
    </row>
    <row r="181" spans="1:26" ht="30.75" customHeight="1" x14ac:dyDescent="0.35">
      <c r="A181" s="340">
        <v>178</v>
      </c>
      <c r="B181" s="378" t="s">
        <v>7489</v>
      </c>
      <c r="C181" s="333" t="s">
        <v>9</v>
      </c>
      <c r="D181" s="332" t="s">
        <v>45</v>
      </c>
      <c r="E181" s="375" t="s">
        <v>46</v>
      </c>
      <c r="F181" s="325">
        <v>4</v>
      </c>
      <c r="G181" s="375"/>
      <c r="H181" s="325"/>
      <c r="I181" s="375"/>
      <c r="J181" s="325">
        <v>10</v>
      </c>
      <c r="K181" s="325"/>
      <c r="L181" s="325">
        <v>10</v>
      </c>
      <c r="M181" s="381" t="s">
        <v>5495</v>
      </c>
      <c r="N181" s="381">
        <v>70</v>
      </c>
      <c r="O181" s="381">
        <v>130</v>
      </c>
      <c r="P181" s="381">
        <v>200</v>
      </c>
      <c r="Q181" s="381"/>
      <c r="R181" s="381"/>
      <c r="S181" s="381"/>
      <c r="T181" s="381"/>
      <c r="U181" s="381"/>
      <c r="V181" s="381" t="s">
        <v>2166</v>
      </c>
      <c r="W181" s="381" t="s">
        <v>2166</v>
      </c>
      <c r="X181" s="381"/>
      <c r="Y181" s="381">
        <v>2</v>
      </c>
      <c r="Z181" s="350">
        <v>36.299999999999997</v>
      </c>
    </row>
    <row r="182" spans="1:26" ht="30.75" customHeight="1" x14ac:dyDescent="0.35">
      <c r="A182" s="340">
        <v>179</v>
      </c>
      <c r="B182" s="378" t="s">
        <v>7489</v>
      </c>
      <c r="C182" s="333" t="s">
        <v>9</v>
      </c>
      <c r="D182" s="332" t="s">
        <v>2495</v>
      </c>
      <c r="E182" s="375" t="s">
        <v>2514</v>
      </c>
      <c r="F182" s="325">
        <v>4</v>
      </c>
      <c r="G182" s="375"/>
      <c r="H182" s="325"/>
      <c r="I182" s="375"/>
      <c r="J182" s="325">
        <v>6</v>
      </c>
      <c r="K182" s="325"/>
      <c r="L182" s="325">
        <v>6</v>
      </c>
      <c r="M182" s="381" t="s">
        <v>5352</v>
      </c>
      <c r="N182" s="381">
        <v>75</v>
      </c>
      <c r="O182" s="381">
        <v>125</v>
      </c>
      <c r="P182" s="381">
        <v>200</v>
      </c>
      <c r="Q182" s="398"/>
      <c r="R182" s="398"/>
      <c r="S182" s="398"/>
      <c r="T182" s="398"/>
      <c r="U182" s="381"/>
      <c r="V182" s="381" t="s">
        <v>2166</v>
      </c>
      <c r="W182" s="381"/>
      <c r="X182" s="381"/>
      <c r="Y182" s="381">
        <v>2</v>
      </c>
      <c r="Z182" s="350">
        <v>36.299999999999997</v>
      </c>
    </row>
    <row r="183" spans="1:26" ht="30.75" customHeight="1" x14ac:dyDescent="0.35">
      <c r="A183" s="340">
        <v>180</v>
      </c>
      <c r="B183" s="378" t="s">
        <v>7489</v>
      </c>
      <c r="C183" s="333" t="s">
        <v>9</v>
      </c>
      <c r="D183" s="332" t="s">
        <v>2488</v>
      </c>
      <c r="E183" s="375" t="s">
        <v>54</v>
      </c>
      <c r="F183" s="325">
        <v>2</v>
      </c>
      <c r="G183" s="375"/>
      <c r="H183" s="325"/>
      <c r="I183" s="375"/>
      <c r="J183" s="325">
        <v>8</v>
      </c>
      <c r="K183" s="325"/>
      <c r="L183" s="325">
        <v>8</v>
      </c>
      <c r="M183" s="381" t="s">
        <v>5495</v>
      </c>
      <c r="N183" s="381">
        <v>80</v>
      </c>
      <c r="O183" s="381">
        <v>120</v>
      </c>
      <c r="P183" s="397">
        <f>N183+O183</f>
        <v>200</v>
      </c>
      <c r="Q183" s="381"/>
      <c r="R183" s="381"/>
      <c r="S183" s="381"/>
      <c r="T183" s="381"/>
      <c r="U183" s="381"/>
      <c r="V183" s="381" t="s">
        <v>2166</v>
      </c>
      <c r="W183" s="381"/>
      <c r="X183" s="381"/>
      <c r="Y183" s="381">
        <v>2</v>
      </c>
      <c r="Z183" s="350">
        <v>36.299999999999997</v>
      </c>
    </row>
    <row r="184" spans="1:26" ht="30.75" customHeight="1" x14ac:dyDescent="0.35">
      <c r="A184" s="340">
        <v>181</v>
      </c>
      <c r="B184" s="378" t="s">
        <v>7489</v>
      </c>
      <c r="C184" s="333" t="s">
        <v>9</v>
      </c>
      <c r="D184" s="332" t="s">
        <v>34</v>
      </c>
      <c r="E184" s="375" t="s">
        <v>1557</v>
      </c>
      <c r="F184" s="325">
        <v>4</v>
      </c>
      <c r="G184" s="375"/>
      <c r="H184" s="325"/>
      <c r="I184" s="375"/>
      <c r="J184" s="325">
        <v>3</v>
      </c>
      <c r="K184" s="325"/>
      <c r="L184" s="325">
        <v>3</v>
      </c>
      <c r="M184" s="381" t="s">
        <v>5430</v>
      </c>
      <c r="N184" s="398">
        <v>88</v>
      </c>
      <c r="O184" s="398">
        <v>112</v>
      </c>
      <c r="P184" s="398">
        <v>200</v>
      </c>
      <c r="Q184" s="398"/>
      <c r="R184" s="398"/>
      <c r="S184" s="398"/>
      <c r="T184" s="398"/>
      <c r="U184" s="381"/>
      <c r="V184" s="381" t="s">
        <v>2166</v>
      </c>
      <c r="W184" s="381" t="s">
        <v>2166</v>
      </c>
      <c r="X184" s="381" t="s">
        <v>2166</v>
      </c>
      <c r="Y184" s="381">
        <v>1</v>
      </c>
      <c r="Z184" s="350">
        <v>42.35</v>
      </c>
    </row>
    <row r="185" spans="1:26" ht="30.75" customHeight="1" x14ac:dyDescent="0.35">
      <c r="A185" s="340">
        <v>182</v>
      </c>
      <c r="B185" s="378" t="s">
        <v>7489</v>
      </c>
      <c r="C185" s="333" t="s">
        <v>9</v>
      </c>
      <c r="D185" s="332" t="s">
        <v>2484</v>
      </c>
      <c r="E185" s="375" t="s">
        <v>50</v>
      </c>
      <c r="F185" s="325">
        <v>4</v>
      </c>
      <c r="G185" s="375"/>
      <c r="H185" s="325"/>
      <c r="I185" s="375"/>
      <c r="J185" s="325">
        <v>10</v>
      </c>
      <c r="K185" s="325"/>
      <c r="L185" s="325">
        <v>10</v>
      </c>
      <c r="M185" s="381" t="s">
        <v>5700</v>
      </c>
      <c r="N185" s="381">
        <v>70</v>
      </c>
      <c r="O185" s="381">
        <v>130</v>
      </c>
      <c r="P185" s="381">
        <v>200</v>
      </c>
      <c r="Q185" s="381"/>
      <c r="R185" s="381"/>
      <c r="S185" s="381"/>
      <c r="T185" s="381"/>
      <c r="U185" s="381"/>
      <c r="V185" s="381" t="s">
        <v>2166</v>
      </c>
      <c r="W185" s="381"/>
      <c r="X185" s="381"/>
      <c r="Y185" s="381">
        <v>2</v>
      </c>
      <c r="Z185" s="350">
        <v>36.299999999999997</v>
      </c>
    </row>
    <row r="186" spans="1:26" ht="30.75" customHeight="1" x14ac:dyDescent="0.35">
      <c r="A186" s="340">
        <v>183</v>
      </c>
      <c r="B186" s="378" t="s">
        <v>7489</v>
      </c>
      <c r="C186" s="333" t="s">
        <v>9</v>
      </c>
      <c r="D186" s="332" t="s">
        <v>4332</v>
      </c>
      <c r="E186" s="375" t="s">
        <v>4333</v>
      </c>
      <c r="F186" s="325">
        <v>4</v>
      </c>
      <c r="G186" s="375"/>
      <c r="H186" s="325"/>
      <c r="I186" s="375"/>
      <c r="J186" s="325">
        <v>5</v>
      </c>
      <c r="K186" s="325"/>
      <c r="L186" s="325">
        <v>5</v>
      </c>
      <c r="M186" s="381" t="s">
        <v>5700</v>
      </c>
      <c r="N186" s="381">
        <v>90</v>
      </c>
      <c r="O186" s="381">
        <v>110</v>
      </c>
      <c r="P186" s="381">
        <v>200</v>
      </c>
      <c r="Q186" s="381"/>
      <c r="R186" s="381"/>
      <c r="S186" s="381"/>
      <c r="T186" s="381"/>
      <c r="U186" s="381"/>
      <c r="V186" s="381" t="s">
        <v>2166</v>
      </c>
      <c r="W186" s="381"/>
      <c r="X186" s="381"/>
      <c r="Y186" s="381">
        <v>2</v>
      </c>
      <c r="Z186" s="350">
        <v>36.299999999999997</v>
      </c>
    </row>
    <row r="187" spans="1:26" ht="30.75" customHeight="1" x14ac:dyDescent="0.35">
      <c r="A187" s="340">
        <v>184</v>
      </c>
      <c r="B187" s="378" t="s">
        <v>7489</v>
      </c>
      <c r="C187" s="333" t="s">
        <v>9</v>
      </c>
      <c r="D187" s="332" t="s">
        <v>2157</v>
      </c>
      <c r="E187" s="371" t="s">
        <v>2162</v>
      </c>
      <c r="F187" s="325">
        <v>5</v>
      </c>
      <c r="G187" s="371"/>
      <c r="H187" s="325"/>
      <c r="I187" s="371"/>
      <c r="J187" s="325">
        <v>14</v>
      </c>
      <c r="K187" s="325"/>
      <c r="L187" s="325">
        <v>14</v>
      </c>
      <c r="M187" s="381" t="s">
        <v>5703</v>
      </c>
      <c r="N187" s="381">
        <v>787.5</v>
      </c>
      <c r="O187" s="381">
        <v>1455.5</v>
      </c>
      <c r="P187" s="381">
        <v>2243</v>
      </c>
      <c r="Q187" s="381"/>
      <c r="R187" s="381"/>
      <c r="S187" s="381"/>
      <c r="T187" s="381"/>
      <c r="U187" s="381"/>
      <c r="V187" s="381" t="s">
        <v>2166</v>
      </c>
      <c r="W187" s="381"/>
      <c r="X187" s="381"/>
      <c r="Y187" s="381">
        <v>1</v>
      </c>
      <c r="Z187" s="350">
        <v>42.35</v>
      </c>
    </row>
    <row r="188" spans="1:26" ht="30.75" customHeight="1" x14ac:dyDescent="0.35">
      <c r="A188" s="340">
        <v>185</v>
      </c>
      <c r="B188" s="378" t="s">
        <v>7489</v>
      </c>
      <c r="C188" s="333" t="s">
        <v>9</v>
      </c>
      <c r="D188" s="332" t="s">
        <v>2156</v>
      </c>
      <c r="E188" s="371" t="s">
        <v>57</v>
      </c>
      <c r="F188" s="325">
        <v>5</v>
      </c>
      <c r="G188" s="371"/>
      <c r="H188" s="325"/>
      <c r="I188" s="371"/>
      <c r="J188" s="325">
        <v>15</v>
      </c>
      <c r="K188" s="325"/>
      <c r="L188" s="325">
        <v>15</v>
      </c>
      <c r="M188" s="381" t="s">
        <v>4991</v>
      </c>
      <c r="N188" s="381"/>
      <c r="O188" s="381"/>
      <c r="P188" s="381">
        <v>1034</v>
      </c>
      <c r="Q188" s="381"/>
      <c r="R188" s="381"/>
      <c r="S188" s="381"/>
      <c r="T188" s="381"/>
      <c r="U188" s="381"/>
      <c r="V188" s="381"/>
      <c r="W188" s="381"/>
      <c r="X188" s="381"/>
      <c r="Y188" s="381">
        <v>1</v>
      </c>
      <c r="Z188" s="350">
        <v>42.35</v>
      </c>
    </row>
    <row r="189" spans="1:26" ht="30.75" customHeight="1" x14ac:dyDescent="0.35">
      <c r="A189" s="340">
        <v>186</v>
      </c>
      <c r="B189" s="378" t="s">
        <v>7489</v>
      </c>
      <c r="C189" s="333" t="s">
        <v>9</v>
      </c>
      <c r="D189" s="332" t="s">
        <v>4102</v>
      </c>
      <c r="E189" s="371" t="s">
        <v>4103</v>
      </c>
      <c r="F189" s="325">
        <v>4</v>
      </c>
      <c r="G189" s="371"/>
      <c r="H189" s="325"/>
      <c r="I189" s="371"/>
      <c r="J189" s="325">
        <v>4</v>
      </c>
      <c r="K189" s="325"/>
      <c r="L189" s="325">
        <v>4</v>
      </c>
      <c r="M189" s="381" t="s">
        <v>4991</v>
      </c>
      <c r="N189" s="381">
        <v>100</v>
      </c>
      <c r="O189" s="381">
        <v>106</v>
      </c>
      <c r="P189" s="381">
        <v>206</v>
      </c>
      <c r="Q189" s="381"/>
      <c r="R189" s="381"/>
      <c r="S189" s="381"/>
      <c r="T189" s="381"/>
      <c r="U189" s="381"/>
      <c r="V189" s="381" t="s">
        <v>2166</v>
      </c>
      <c r="W189" s="381"/>
      <c r="X189" s="381"/>
      <c r="Y189" s="381">
        <v>1</v>
      </c>
      <c r="Z189" s="350">
        <v>42.35</v>
      </c>
    </row>
    <row r="190" spans="1:26" ht="30.75" customHeight="1" x14ac:dyDescent="0.35">
      <c r="A190" s="340">
        <v>187</v>
      </c>
      <c r="B190" s="378" t="s">
        <v>7489</v>
      </c>
      <c r="C190" s="333" t="s">
        <v>9</v>
      </c>
      <c r="D190" s="332" t="s">
        <v>77</v>
      </c>
      <c r="E190" s="375" t="s">
        <v>2515</v>
      </c>
      <c r="F190" s="325">
        <v>3</v>
      </c>
      <c r="G190" s="375"/>
      <c r="H190" s="325"/>
      <c r="I190" s="375"/>
      <c r="J190" s="325">
        <v>7</v>
      </c>
      <c r="K190" s="325"/>
      <c r="L190" s="325">
        <v>7</v>
      </c>
      <c r="M190" s="381" t="s">
        <v>5431</v>
      </c>
      <c r="N190" s="381">
        <v>75</v>
      </c>
      <c r="O190" s="381">
        <v>125</v>
      </c>
      <c r="P190" s="397">
        <f>N190+O190</f>
        <v>200</v>
      </c>
      <c r="Q190" s="381"/>
      <c r="R190" s="381"/>
      <c r="S190" s="381"/>
      <c r="T190" s="381"/>
      <c r="U190" s="381"/>
      <c r="V190" s="381" t="s">
        <v>2166</v>
      </c>
      <c r="W190" s="381"/>
      <c r="X190" s="381"/>
      <c r="Y190" s="381">
        <v>2</v>
      </c>
      <c r="Z190" s="350">
        <v>36.299999999999997</v>
      </c>
    </row>
    <row r="191" spans="1:26" ht="30.75" customHeight="1" x14ac:dyDescent="0.35">
      <c r="A191" s="340">
        <v>188</v>
      </c>
      <c r="B191" s="378" t="s">
        <v>7489</v>
      </c>
      <c r="C191" s="333" t="s">
        <v>9</v>
      </c>
      <c r="D191" s="332" t="s">
        <v>4100</v>
      </c>
      <c r="E191" s="371" t="s">
        <v>4101</v>
      </c>
      <c r="F191" s="325">
        <v>3</v>
      </c>
      <c r="G191" s="371"/>
      <c r="H191" s="325"/>
      <c r="I191" s="371"/>
      <c r="J191" s="325">
        <v>2</v>
      </c>
      <c r="K191" s="325"/>
      <c r="L191" s="325">
        <v>2</v>
      </c>
      <c r="M191" s="381" t="s">
        <v>6475</v>
      </c>
      <c r="N191" s="381">
        <v>55</v>
      </c>
      <c r="O191" s="381">
        <v>145</v>
      </c>
      <c r="P191" s="381">
        <v>200</v>
      </c>
      <c r="Q191" s="381"/>
      <c r="R191" s="381"/>
      <c r="S191" s="381"/>
      <c r="T191" s="381"/>
      <c r="U191" s="381"/>
      <c r="V191" s="381" t="s">
        <v>2166</v>
      </c>
      <c r="W191" s="381"/>
      <c r="X191" s="381"/>
      <c r="Y191" s="381">
        <v>2</v>
      </c>
      <c r="Z191" s="350">
        <v>36.299999999999997</v>
      </c>
    </row>
    <row r="192" spans="1:26" ht="30.75" customHeight="1" x14ac:dyDescent="0.35">
      <c r="A192" s="340">
        <v>189</v>
      </c>
      <c r="B192" s="378" t="s">
        <v>7489</v>
      </c>
      <c r="C192" s="333" t="s">
        <v>9</v>
      </c>
      <c r="D192" s="332" t="s">
        <v>4104</v>
      </c>
      <c r="E192" s="371" t="s">
        <v>4105</v>
      </c>
      <c r="F192" s="325">
        <v>8</v>
      </c>
      <c r="G192" s="371"/>
      <c r="H192" s="325"/>
      <c r="I192" s="371"/>
      <c r="J192" s="325">
        <v>5</v>
      </c>
      <c r="K192" s="325"/>
      <c r="L192" s="325">
        <v>2</v>
      </c>
      <c r="M192" s="381" t="s">
        <v>6505</v>
      </c>
      <c r="N192" s="381"/>
      <c r="O192" s="381"/>
      <c r="P192" s="381">
        <v>200</v>
      </c>
      <c r="Q192" s="381"/>
      <c r="R192" s="381"/>
      <c r="S192" s="381"/>
      <c r="T192" s="381"/>
      <c r="U192" s="381"/>
      <c r="V192" s="381"/>
      <c r="W192" s="381"/>
      <c r="X192" s="381"/>
      <c r="Y192" s="381">
        <v>1</v>
      </c>
      <c r="Z192" s="350">
        <v>42.35</v>
      </c>
    </row>
    <row r="193" spans="1:26" ht="30.75" customHeight="1" x14ac:dyDescent="0.35">
      <c r="A193" s="340">
        <v>190</v>
      </c>
      <c r="B193" s="378" t="s">
        <v>7489</v>
      </c>
      <c r="C193" s="333" t="s">
        <v>9</v>
      </c>
      <c r="D193" s="332" t="s">
        <v>4095</v>
      </c>
      <c r="E193" s="371" t="s">
        <v>7270</v>
      </c>
      <c r="F193" s="325">
        <v>6</v>
      </c>
      <c r="G193" s="371"/>
      <c r="H193" s="325"/>
      <c r="I193" s="371"/>
      <c r="J193" s="325">
        <v>5</v>
      </c>
      <c r="K193" s="325"/>
      <c r="L193" s="325">
        <v>5</v>
      </c>
      <c r="M193" s="381" t="s">
        <v>5751</v>
      </c>
      <c r="N193" s="381"/>
      <c r="O193" s="381"/>
      <c r="P193" s="381">
        <v>200</v>
      </c>
      <c r="Q193" s="381"/>
      <c r="R193" s="381"/>
      <c r="S193" s="381"/>
      <c r="T193" s="381"/>
      <c r="U193" s="381"/>
      <c r="V193" s="381"/>
      <c r="W193" s="381"/>
      <c r="X193" s="381"/>
      <c r="Y193" s="381">
        <v>1</v>
      </c>
      <c r="Z193" s="350">
        <v>42.35</v>
      </c>
    </row>
    <row r="194" spans="1:26" ht="30.75" customHeight="1" x14ac:dyDescent="0.35">
      <c r="A194" s="340">
        <v>191</v>
      </c>
      <c r="B194" s="378" t="s">
        <v>7489</v>
      </c>
      <c r="C194" s="333" t="s">
        <v>9</v>
      </c>
      <c r="D194" s="332" t="s">
        <v>4098</v>
      </c>
      <c r="E194" s="371" t="s">
        <v>4099</v>
      </c>
      <c r="F194" s="325">
        <v>7</v>
      </c>
      <c r="G194" s="371"/>
      <c r="H194" s="325"/>
      <c r="I194" s="371"/>
      <c r="J194" s="325">
        <v>4</v>
      </c>
      <c r="K194" s="325"/>
      <c r="L194" s="325">
        <v>4</v>
      </c>
      <c r="M194" s="381" t="s">
        <v>4909</v>
      </c>
      <c r="N194" s="381"/>
      <c r="O194" s="381"/>
      <c r="P194" s="381">
        <v>200</v>
      </c>
      <c r="Q194" s="381"/>
      <c r="R194" s="381"/>
      <c r="S194" s="381"/>
      <c r="T194" s="381"/>
      <c r="U194" s="381"/>
      <c r="V194" s="381"/>
      <c r="W194" s="381"/>
      <c r="X194" s="381"/>
      <c r="Y194" s="381">
        <v>1</v>
      </c>
      <c r="Z194" s="350">
        <v>42.35</v>
      </c>
    </row>
    <row r="195" spans="1:26" ht="30.75" customHeight="1" x14ac:dyDescent="0.35">
      <c r="A195" s="340">
        <v>192</v>
      </c>
      <c r="B195" s="378" t="s">
        <v>7489</v>
      </c>
      <c r="C195" s="333" t="s">
        <v>9</v>
      </c>
      <c r="D195" s="332" t="s">
        <v>4096</v>
      </c>
      <c r="E195" s="371" t="s">
        <v>4097</v>
      </c>
      <c r="F195" s="325">
        <v>5</v>
      </c>
      <c r="G195" s="371"/>
      <c r="H195" s="325"/>
      <c r="I195" s="371"/>
      <c r="J195" s="325">
        <v>4</v>
      </c>
      <c r="K195" s="325"/>
      <c r="L195" s="325">
        <v>4</v>
      </c>
      <c r="M195" s="381" t="s">
        <v>6476</v>
      </c>
      <c r="N195" s="381"/>
      <c r="O195" s="381"/>
      <c r="P195" s="381">
        <v>240</v>
      </c>
      <c r="Q195" s="381"/>
      <c r="R195" s="381"/>
      <c r="S195" s="381"/>
      <c r="T195" s="381"/>
      <c r="U195" s="381"/>
      <c r="V195" s="381"/>
      <c r="W195" s="381"/>
      <c r="X195" s="381"/>
      <c r="Y195" s="381">
        <v>1</v>
      </c>
      <c r="Z195" s="350">
        <v>42.35</v>
      </c>
    </row>
    <row r="196" spans="1:26" ht="30.75" customHeight="1" x14ac:dyDescent="0.35">
      <c r="A196" s="340">
        <v>193</v>
      </c>
      <c r="B196" s="378" t="s">
        <v>7489</v>
      </c>
      <c r="C196" s="333" t="s">
        <v>9</v>
      </c>
      <c r="D196" s="332" t="s">
        <v>36</v>
      </c>
      <c r="E196" s="375" t="s">
        <v>37</v>
      </c>
      <c r="F196" s="325">
        <v>4</v>
      </c>
      <c r="G196" s="375"/>
      <c r="H196" s="325"/>
      <c r="I196" s="375"/>
      <c r="J196" s="325">
        <v>10</v>
      </c>
      <c r="K196" s="325"/>
      <c r="L196" s="325">
        <v>10</v>
      </c>
      <c r="M196" s="381" t="s">
        <v>4940</v>
      </c>
      <c r="N196" s="381">
        <v>70</v>
      </c>
      <c r="O196" s="381">
        <v>130</v>
      </c>
      <c r="P196" s="381">
        <v>200</v>
      </c>
      <c r="Q196" s="381"/>
      <c r="R196" s="381"/>
      <c r="S196" s="381"/>
      <c r="T196" s="381"/>
      <c r="U196" s="381"/>
      <c r="V196" s="381" t="s">
        <v>2166</v>
      </c>
      <c r="W196" s="381"/>
      <c r="X196" s="381"/>
      <c r="Y196" s="381">
        <v>2</v>
      </c>
      <c r="Z196" s="350">
        <v>36.299999999999997</v>
      </c>
    </row>
    <row r="197" spans="1:26" ht="30.75" customHeight="1" x14ac:dyDescent="0.35">
      <c r="A197" s="340">
        <v>194</v>
      </c>
      <c r="B197" s="378" t="s">
        <v>7489</v>
      </c>
      <c r="C197" s="333" t="s">
        <v>9</v>
      </c>
      <c r="D197" s="332" t="s">
        <v>4431</v>
      </c>
      <c r="E197" s="371" t="s">
        <v>4432</v>
      </c>
      <c r="F197" s="325">
        <v>3</v>
      </c>
      <c r="G197" s="371"/>
      <c r="H197" s="325"/>
      <c r="I197" s="371"/>
      <c r="J197" s="325">
        <v>4</v>
      </c>
      <c r="K197" s="325"/>
      <c r="L197" s="325">
        <v>4</v>
      </c>
      <c r="M197" s="381" t="s">
        <v>6476</v>
      </c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1">
        <v>2</v>
      </c>
      <c r="Z197" s="350">
        <v>36.299999999999997</v>
      </c>
    </row>
    <row r="198" spans="1:26" ht="30.75" customHeight="1" x14ac:dyDescent="0.35">
      <c r="A198" s="340">
        <v>195</v>
      </c>
      <c r="B198" s="378" t="s">
        <v>7489</v>
      </c>
      <c r="C198" s="333" t="s">
        <v>9</v>
      </c>
      <c r="D198" s="332" t="s">
        <v>4433</v>
      </c>
      <c r="E198" s="371" t="s">
        <v>4434</v>
      </c>
      <c r="F198" s="325">
        <v>3</v>
      </c>
      <c r="G198" s="371"/>
      <c r="H198" s="325"/>
      <c r="I198" s="371"/>
      <c r="J198" s="325">
        <v>4</v>
      </c>
      <c r="K198" s="325"/>
      <c r="L198" s="325">
        <v>4</v>
      </c>
      <c r="M198" s="381" t="s">
        <v>6477</v>
      </c>
      <c r="N198" s="381">
        <v>55</v>
      </c>
      <c r="O198" s="381">
        <v>145</v>
      </c>
      <c r="P198" s="381">
        <v>200</v>
      </c>
      <c r="Q198" s="381"/>
      <c r="R198" s="381"/>
      <c r="S198" s="381"/>
      <c r="T198" s="381"/>
      <c r="U198" s="381"/>
      <c r="V198" s="381" t="s">
        <v>2166</v>
      </c>
      <c r="W198" s="381"/>
      <c r="X198" s="381"/>
      <c r="Y198" s="381">
        <v>2</v>
      </c>
      <c r="Z198" s="350">
        <v>36.299999999999997</v>
      </c>
    </row>
    <row r="199" spans="1:26" ht="30.75" customHeight="1" x14ac:dyDescent="0.35">
      <c r="A199" s="340">
        <v>196</v>
      </c>
      <c r="B199" s="378" t="s">
        <v>7489</v>
      </c>
      <c r="C199" s="333" t="s">
        <v>9</v>
      </c>
      <c r="D199" s="332" t="s">
        <v>4435</v>
      </c>
      <c r="E199" s="371" t="s">
        <v>4436</v>
      </c>
      <c r="F199" s="325">
        <v>3</v>
      </c>
      <c r="G199" s="371"/>
      <c r="H199" s="325"/>
      <c r="I199" s="371"/>
      <c r="J199" s="325">
        <v>3</v>
      </c>
      <c r="K199" s="325"/>
      <c r="L199" s="325">
        <v>3</v>
      </c>
      <c r="M199" s="381" t="s">
        <v>5971</v>
      </c>
      <c r="N199" s="381">
        <v>65</v>
      </c>
      <c r="O199" s="381">
        <v>135</v>
      </c>
      <c r="P199" s="381">
        <v>200</v>
      </c>
      <c r="Q199" s="381"/>
      <c r="R199" s="381"/>
      <c r="S199" s="381"/>
      <c r="T199" s="381"/>
      <c r="U199" s="381"/>
      <c r="V199" s="381" t="s">
        <v>2166</v>
      </c>
      <c r="W199" s="381"/>
      <c r="X199" s="381"/>
      <c r="Y199" s="381">
        <v>2</v>
      </c>
      <c r="Z199" s="350">
        <v>36.299999999999997</v>
      </c>
    </row>
    <row r="200" spans="1:26" ht="30.75" customHeight="1" x14ac:dyDescent="0.35">
      <c r="A200" s="340">
        <v>197</v>
      </c>
      <c r="B200" s="378" t="s">
        <v>7489</v>
      </c>
      <c r="C200" s="333" t="s">
        <v>9</v>
      </c>
      <c r="D200" s="332" t="s">
        <v>4437</v>
      </c>
      <c r="E200" s="371" t="s">
        <v>4438</v>
      </c>
      <c r="F200" s="325">
        <v>4</v>
      </c>
      <c r="G200" s="371"/>
      <c r="H200" s="325"/>
      <c r="I200" s="371"/>
      <c r="J200" s="325">
        <v>4</v>
      </c>
      <c r="K200" s="325"/>
      <c r="L200" s="325">
        <v>4</v>
      </c>
      <c r="M200" s="381" t="s">
        <v>5453</v>
      </c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1">
        <v>2</v>
      </c>
      <c r="Z200" s="350">
        <v>36.299999999999997</v>
      </c>
    </row>
    <row r="201" spans="1:26" ht="30.75" customHeight="1" x14ac:dyDescent="0.35">
      <c r="A201" s="340">
        <v>198</v>
      </c>
      <c r="B201" s="378" t="s">
        <v>7489</v>
      </c>
      <c r="C201" s="333" t="s">
        <v>9</v>
      </c>
      <c r="D201" s="332" t="s">
        <v>5331</v>
      </c>
      <c r="E201" s="371" t="s">
        <v>5332</v>
      </c>
      <c r="F201" s="325">
        <v>4</v>
      </c>
      <c r="G201" s="371"/>
      <c r="H201" s="325"/>
      <c r="I201" s="371"/>
      <c r="J201" s="325">
        <v>3</v>
      </c>
      <c r="K201" s="325"/>
      <c r="L201" s="325">
        <v>3</v>
      </c>
      <c r="M201" s="381" t="s">
        <v>5454</v>
      </c>
      <c r="N201" s="398"/>
      <c r="O201" s="398"/>
      <c r="P201" s="367">
        <v>150</v>
      </c>
      <c r="Q201" s="398"/>
      <c r="R201" s="398"/>
      <c r="S201" s="398"/>
      <c r="T201" s="398"/>
      <c r="U201" s="381"/>
      <c r="V201" s="381"/>
      <c r="W201" s="381"/>
      <c r="X201" s="381"/>
      <c r="Y201" s="381">
        <v>1</v>
      </c>
      <c r="Z201" s="350">
        <v>42.35</v>
      </c>
    </row>
    <row r="202" spans="1:26" ht="30.75" customHeight="1" x14ac:dyDescent="0.35">
      <c r="A202" s="340">
        <v>199</v>
      </c>
      <c r="B202" s="378" t="s">
        <v>7489</v>
      </c>
      <c r="C202" s="333" t="s">
        <v>9</v>
      </c>
      <c r="D202" s="332" t="s">
        <v>4439</v>
      </c>
      <c r="E202" s="371" t="s">
        <v>4906</v>
      </c>
      <c r="F202" s="325">
        <v>3</v>
      </c>
      <c r="G202" s="371"/>
      <c r="H202" s="325"/>
      <c r="I202" s="371"/>
      <c r="J202" s="325">
        <v>3</v>
      </c>
      <c r="K202" s="325"/>
      <c r="L202" s="325">
        <v>3</v>
      </c>
      <c r="M202" s="381" t="s">
        <v>5431</v>
      </c>
      <c r="N202" s="381">
        <v>65</v>
      </c>
      <c r="O202" s="381">
        <v>135</v>
      </c>
      <c r="P202" s="381">
        <v>200</v>
      </c>
      <c r="Q202" s="381"/>
      <c r="R202" s="381"/>
      <c r="S202" s="381"/>
      <c r="T202" s="381"/>
      <c r="U202" s="381"/>
      <c r="V202" s="381" t="s">
        <v>2166</v>
      </c>
      <c r="W202" s="381"/>
      <c r="X202" s="381"/>
      <c r="Y202" s="381">
        <v>2</v>
      </c>
      <c r="Z202" s="350">
        <v>36.299999999999997</v>
      </c>
    </row>
    <row r="203" spans="1:26" ht="30.75" customHeight="1" x14ac:dyDescent="0.35">
      <c r="A203" s="340">
        <v>200</v>
      </c>
      <c r="B203" s="378" t="s">
        <v>7489</v>
      </c>
      <c r="C203" s="333" t="s">
        <v>9</v>
      </c>
      <c r="D203" s="332" t="s">
        <v>4440</v>
      </c>
      <c r="E203" s="371" t="s">
        <v>4441</v>
      </c>
      <c r="F203" s="325">
        <v>4</v>
      </c>
      <c r="G203" s="371"/>
      <c r="H203" s="325"/>
      <c r="I203" s="371"/>
      <c r="J203" s="325">
        <v>5</v>
      </c>
      <c r="K203" s="325"/>
      <c r="L203" s="325">
        <v>5</v>
      </c>
      <c r="M203" s="381" t="s">
        <v>5383</v>
      </c>
      <c r="N203" s="381">
        <v>55</v>
      </c>
      <c r="O203" s="381">
        <v>165</v>
      </c>
      <c r="P203" s="381">
        <v>220</v>
      </c>
      <c r="Q203" s="381"/>
      <c r="R203" s="381"/>
      <c r="S203" s="381"/>
      <c r="T203" s="381"/>
      <c r="U203" s="381"/>
      <c r="V203" s="381" t="s">
        <v>2166</v>
      </c>
      <c r="W203" s="381"/>
      <c r="X203" s="381"/>
      <c r="Y203" s="381">
        <v>2</v>
      </c>
      <c r="Z203" s="350">
        <v>36.299999999999997</v>
      </c>
    </row>
    <row r="204" spans="1:26" ht="30.75" customHeight="1" x14ac:dyDescent="0.35">
      <c r="A204" s="340">
        <v>201</v>
      </c>
      <c r="B204" s="378" t="s">
        <v>7489</v>
      </c>
      <c r="C204" s="333" t="s">
        <v>9</v>
      </c>
      <c r="D204" s="332" t="s">
        <v>4442</v>
      </c>
      <c r="E204" s="371" t="s">
        <v>4443</v>
      </c>
      <c r="F204" s="325">
        <v>4</v>
      </c>
      <c r="G204" s="371"/>
      <c r="H204" s="325"/>
      <c r="I204" s="371"/>
      <c r="J204" s="325">
        <v>7</v>
      </c>
      <c r="K204" s="325"/>
      <c r="L204" s="325">
        <v>7</v>
      </c>
      <c r="M204" s="381" t="s">
        <v>6478</v>
      </c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1">
        <v>2</v>
      </c>
      <c r="Z204" s="350">
        <v>36.299999999999997</v>
      </c>
    </row>
    <row r="205" spans="1:26" ht="30.75" customHeight="1" x14ac:dyDescent="0.35">
      <c r="A205" s="340">
        <v>202</v>
      </c>
      <c r="B205" s="378" t="s">
        <v>7489</v>
      </c>
      <c r="C205" s="333" t="s">
        <v>9</v>
      </c>
      <c r="D205" s="332" t="s">
        <v>4444</v>
      </c>
      <c r="E205" s="371" t="s">
        <v>4445</v>
      </c>
      <c r="F205" s="325">
        <v>3</v>
      </c>
      <c r="G205" s="371"/>
      <c r="H205" s="325"/>
      <c r="I205" s="371"/>
      <c r="J205" s="325">
        <v>5</v>
      </c>
      <c r="K205" s="325"/>
      <c r="L205" s="325">
        <v>5</v>
      </c>
      <c r="M205" s="381" t="s">
        <v>6029</v>
      </c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1">
        <v>2</v>
      </c>
      <c r="Z205" s="350">
        <v>36.299999999999997</v>
      </c>
    </row>
    <row r="206" spans="1:26" ht="30.75" customHeight="1" x14ac:dyDescent="0.35">
      <c r="A206" s="340">
        <v>203</v>
      </c>
      <c r="B206" s="378" t="s">
        <v>7489</v>
      </c>
      <c r="C206" s="333" t="s">
        <v>9</v>
      </c>
      <c r="D206" s="332" t="s">
        <v>4446</v>
      </c>
      <c r="E206" s="371" t="s">
        <v>6447</v>
      </c>
      <c r="F206" s="325">
        <v>4</v>
      </c>
      <c r="G206" s="371"/>
      <c r="H206" s="325"/>
      <c r="I206" s="371"/>
      <c r="J206" s="325">
        <v>5</v>
      </c>
      <c r="K206" s="325"/>
      <c r="L206" s="325">
        <v>5</v>
      </c>
      <c r="M206" s="381" t="s">
        <v>6479</v>
      </c>
      <c r="N206" s="381">
        <v>80</v>
      </c>
      <c r="O206" s="381">
        <v>120</v>
      </c>
      <c r="P206" s="381">
        <v>200</v>
      </c>
      <c r="Q206" s="381"/>
      <c r="R206" s="381"/>
      <c r="S206" s="381"/>
      <c r="T206" s="381"/>
      <c r="U206" s="381"/>
      <c r="V206" s="381" t="s">
        <v>2166</v>
      </c>
      <c r="W206" s="381"/>
      <c r="X206" s="381"/>
      <c r="Y206" s="381">
        <v>2</v>
      </c>
      <c r="Z206" s="350">
        <v>36.299999999999997</v>
      </c>
    </row>
    <row r="207" spans="1:26" ht="30.75" customHeight="1" x14ac:dyDescent="0.35">
      <c r="A207" s="340">
        <v>204</v>
      </c>
      <c r="B207" s="378" t="s">
        <v>7489</v>
      </c>
      <c r="C207" s="333" t="s">
        <v>9</v>
      </c>
      <c r="D207" s="332" t="s">
        <v>4447</v>
      </c>
      <c r="E207" s="371" t="s">
        <v>6448</v>
      </c>
      <c r="F207" s="325">
        <v>4</v>
      </c>
      <c r="G207" s="371"/>
      <c r="H207" s="325"/>
      <c r="I207" s="371"/>
      <c r="J207" s="325">
        <v>7</v>
      </c>
      <c r="K207" s="325"/>
      <c r="L207" s="325">
        <v>7</v>
      </c>
      <c r="M207" s="381" t="s">
        <v>6480</v>
      </c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1">
        <v>2</v>
      </c>
      <c r="Z207" s="350">
        <v>36.299999999999997</v>
      </c>
    </row>
    <row r="208" spans="1:26" ht="30.75" customHeight="1" x14ac:dyDescent="0.35">
      <c r="A208" s="340">
        <v>205</v>
      </c>
      <c r="B208" s="378" t="s">
        <v>7489</v>
      </c>
      <c r="C208" s="333" t="s">
        <v>9</v>
      </c>
      <c r="D208" s="332" t="s">
        <v>4448</v>
      </c>
      <c r="E208" s="371" t="s">
        <v>4449</v>
      </c>
      <c r="F208" s="325">
        <v>4</v>
      </c>
      <c r="G208" s="371"/>
      <c r="H208" s="325"/>
      <c r="I208" s="371"/>
      <c r="J208" s="325">
        <v>5</v>
      </c>
      <c r="K208" s="325"/>
      <c r="L208" s="325">
        <v>5</v>
      </c>
      <c r="M208" s="381" t="s">
        <v>6481</v>
      </c>
      <c r="N208" s="381">
        <v>75</v>
      </c>
      <c r="O208" s="381">
        <v>125</v>
      </c>
      <c r="P208" s="381">
        <v>200</v>
      </c>
      <c r="Q208" s="381"/>
      <c r="R208" s="381"/>
      <c r="S208" s="381"/>
      <c r="T208" s="381"/>
      <c r="U208" s="381"/>
      <c r="V208" s="381" t="s">
        <v>2166</v>
      </c>
      <c r="W208" s="381"/>
      <c r="X208" s="381"/>
      <c r="Y208" s="381">
        <v>1</v>
      </c>
      <c r="Z208" s="350">
        <v>42.35</v>
      </c>
    </row>
    <row r="209" spans="1:26" ht="30.75" customHeight="1" x14ac:dyDescent="0.35">
      <c r="A209" s="340">
        <v>206</v>
      </c>
      <c r="B209" s="378" t="s">
        <v>7489</v>
      </c>
      <c r="C209" s="333" t="s">
        <v>9</v>
      </c>
      <c r="D209" s="332" t="s">
        <v>4450</v>
      </c>
      <c r="E209" s="371" t="s">
        <v>4511</v>
      </c>
      <c r="F209" s="325">
        <v>4</v>
      </c>
      <c r="G209" s="371"/>
      <c r="H209" s="325"/>
      <c r="I209" s="371"/>
      <c r="J209" s="325">
        <v>7</v>
      </c>
      <c r="K209" s="325"/>
      <c r="L209" s="325">
        <v>7</v>
      </c>
      <c r="M209" s="381" t="s">
        <v>6482</v>
      </c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1">
        <v>2</v>
      </c>
      <c r="Z209" s="350">
        <v>36.299999999999997</v>
      </c>
    </row>
    <row r="210" spans="1:26" ht="30.75" customHeight="1" x14ac:dyDescent="0.35">
      <c r="A210" s="340">
        <v>207</v>
      </c>
      <c r="B210" s="378" t="s">
        <v>7489</v>
      </c>
      <c r="C210" s="333" t="s">
        <v>9</v>
      </c>
      <c r="D210" s="332" t="s">
        <v>4451</v>
      </c>
      <c r="E210" s="371" t="s">
        <v>1554</v>
      </c>
      <c r="F210" s="325">
        <v>3</v>
      </c>
      <c r="G210" s="371"/>
      <c r="H210" s="325"/>
      <c r="I210" s="371"/>
      <c r="J210" s="325">
        <v>4</v>
      </c>
      <c r="K210" s="325"/>
      <c r="L210" s="325">
        <v>4</v>
      </c>
      <c r="M210" s="381" t="s">
        <v>5499</v>
      </c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1">
        <v>2</v>
      </c>
      <c r="Z210" s="350">
        <v>36.299999999999997</v>
      </c>
    </row>
    <row r="211" spans="1:26" ht="30.75" customHeight="1" x14ac:dyDescent="0.35">
      <c r="A211" s="340">
        <v>208</v>
      </c>
      <c r="B211" s="378" t="s">
        <v>7489</v>
      </c>
      <c r="C211" s="333" t="s">
        <v>9</v>
      </c>
      <c r="D211" s="332" t="s">
        <v>4452</v>
      </c>
      <c r="E211" s="371" t="s">
        <v>4453</v>
      </c>
      <c r="F211" s="325">
        <v>3</v>
      </c>
      <c r="G211" s="371"/>
      <c r="H211" s="325"/>
      <c r="I211" s="371"/>
      <c r="J211" s="325">
        <v>4</v>
      </c>
      <c r="K211" s="325"/>
      <c r="L211" s="325">
        <v>4</v>
      </c>
      <c r="M211" s="381" t="s">
        <v>6483</v>
      </c>
      <c r="N211" s="381">
        <v>40</v>
      </c>
      <c r="O211" s="381">
        <v>75</v>
      </c>
      <c r="P211" s="381">
        <v>115</v>
      </c>
      <c r="Q211" s="381">
        <v>15</v>
      </c>
      <c r="R211" s="381">
        <v>70</v>
      </c>
      <c r="S211" s="381">
        <v>115</v>
      </c>
      <c r="T211" s="381"/>
      <c r="U211" s="381"/>
      <c r="V211" s="381" t="s">
        <v>2166</v>
      </c>
      <c r="W211" s="381"/>
      <c r="X211" s="381"/>
      <c r="Y211" s="381">
        <v>2</v>
      </c>
      <c r="Z211" s="350">
        <v>36.299999999999997</v>
      </c>
    </row>
    <row r="212" spans="1:26" ht="30.75" customHeight="1" x14ac:dyDescent="0.35">
      <c r="A212" s="340">
        <v>209</v>
      </c>
      <c r="B212" s="378" t="s">
        <v>7489</v>
      </c>
      <c r="C212" s="333" t="s">
        <v>9</v>
      </c>
      <c r="D212" s="332" t="s">
        <v>4454</v>
      </c>
      <c r="E212" s="371" t="s">
        <v>4455</v>
      </c>
      <c r="F212" s="325">
        <v>4</v>
      </c>
      <c r="G212" s="371"/>
      <c r="H212" s="325"/>
      <c r="I212" s="371"/>
      <c r="J212" s="325">
        <v>4</v>
      </c>
      <c r="K212" s="325"/>
      <c r="L212" s="325">
        <v>4</v>
      </c>
      <c r="M212" s="381" t="s">
        <v>6484</v>
      </c>
      <c r="N212" s="381">
        <v>60</v>
      </c>
      <c r="O212" s="381">
        <v>140</v>
      </c>
      <c r="P212" s="381">
        <v>200</v>
      </c>
      <c r="Q212" s="381"/>
      <c r="R212" s="381"/>
      <c r="S212" s="381"/>
      <c r="T212" s="381"/>
      <c r="U212" s="381"/>
      <c r="V212" s="381" t="s">
        <v>2166</v>
      </c>
      <c r="W212" s="381"/>
      <c r="X212" s="381"/>
      <c r="Y212" s="381">
        <v>1</v>
      </c>
      <c r="Z212" s="350">
        <v>42.35</v>
      </c>
    </row>
    <row r="213" spans="1:26" ht="30.75" customHeight="1" x14ac:dyDescent="0.35">
      <c r="A213" s="340">
        <v>210</v>
      </c>
      <c r="B213" s="378" t="s">
        <v>7489</v>
      </c>
      <c r="C213" s="333" t="s">
        <v>9</v>
      </c>
      <c r="D213" s="332" t="s">
        <v>4456</v>
      </c>
      <c r="E213" s="371" t="s">
        <v>4457</v>
      </c>
      <c r="F213" s="325">
        <v>5</v>
      </c>
      <c r="G213" s="371"/>
      <c r="H213" s="325"/>
      <c r="I213" s="371"/>
      <c r="J213" s="325">
        <v>5</v>
      </c>
      <c r="K213" s="325"/>
      <c r="L213" s="325">
        <v>5</v>
      </c>
      <c r="M213" s="381" t="s">
        <v>5069</v>
      </c>
      <c r="N213" s="381">
        <v>70</v>
      </c>
      <c r="O213" s="381">
        <v>170</v>
      </c>
      <c r="P213" s="381">
        <v>240</v>
      </c>
      <c r="Q213" s="381"/>
      <c r="R213" s="381"/>
      <c r="S213" s="381"/>
      <c r="T213" s="381"/>
      <c r="U213" s="381"/>
      <c r="V213" s="381" t="s">
        <v>2166</v>
      </c>
      <c r="W213" s="381" t="s">
        <v>2166</v>
      </c>
      <c r="X213" s="381"/>
      <c r="Y213" s="381">
        <v>1</v>
      </c>
      <c r="Z213" s="350">
        <v>42.35</v>
      </c>
    </row>
    <row r="214" spans="1:26" ht="30.75" customHeight="1" x14ac:dyDescent="0.35">
      <c r="A214" s="340">
        <v>211</v>
      </c>
      <c r="B214" s="378" t="s">
        <v>7489</v>
      </c>
      <c r="C214" s="333" t="s">
        <v>9</v>
      </c>
      <c r="D214" s="332" t="s">
        <v>5659</v>
      </c>
      <c r="E214" s="371" t="s">
        <v>5660</v>
      </c>
      <c r="F214" s="325">
        <v>4</v>
      </c>
      <c r="G214" s="371"/>
      <c r="H214" s="325"/>
      <c r="I214" s="371"/>
      <c r="J214" s="325">
        <v>6</v>
      </c>
      <c r="K214" s="325"/>
      <c r="L214" s="325">
        <v>6</v>
      </c>
      <c r="M214" s="381" t="s">
        <v>5354</v>
      </c>
      <c r="N214" s="381">
        <v>50</v>
      </c>
      <c r="O214" s="381">
        <v>170</v>
      </c>
      <c r="P214" s="381">
        <v>220</v>
      </c>
      <c r="Q214" s="381"/>
      <c r="R214" s="381"/>
      <c r="S214" s="381"/>
      <c r="T214" s="381"/>
      <c r="U214" s="381"/>
      <c r="V214" s="381" t="s">
        <v>2166</v>
      </c>
      <c r="W214" s="381"/>
      <c r="X214" s="381"/>
      <c r="Y214" s="381">
        <v>1</v>
      </c>
      <c r="Z214" s="350">
        <v>42.35</v>
      </c>
    </row>
    <row r="215" spans="1:26" ht="30.75" customHeight="1" x14ac:dyDescent="0.35">
      <c r="A215" s="340">
        <v>212</v>
      </c>
      <c r="B215" s="378" t="s">
        <v>7489</v>
      </c>
      <c r="C215" s="333" t="s">
        <v>9</v>
      </c>
      <c r="D215" s="332" t="s">
        <v>5721</v>
      </c>
      <c r="E215" s="371" t="s">
        <v>5722</v>
      </c>
      <c r="F215" s="325">
        <v>4</v>
      </c>
      <c r="G215" s="371"/>
      <c r="H215" s="325"/>
      <c r="I215" s="371"/>
      <c r="J215" s="325">
        <v>8</v>
      </c>
      <c r="K215" s="325"/>
      <c r="L215" s="325">
        <v>8</v>
      </c>
      <c r="M215" s="381" t="s">
        <v>6011</v>
      </c>
      <c r="N215" s="381">
        <v>50</v>
      </c>
      <c r="O215" s="381">
        <v>80</v>
      </c>
      <c r="P215" s="381">
        <v>130</v>
      </c>
      <c r="Q215" s="381">
        <v>50</v>
      </c>
      <c r="R215" s="381">
        <v>90</v>
      </c>
      <c r="S215" s="381">
        <v>200</v>
      </c>
      <c r="T215" s="381"/>
      <c r="U215" s="381"/>
      <c r="V215" s="381" t="s">
        <v>2166</v>
      </c>
      <c r="W215" s="381"/>
      <c r="X215" s="381"/>
      <c r="Y215" s="381">
        <v>1</v>
      </c>
      <c r="Z215" s="350">
        <v>42.35</v>
      </c>
    </row>
    <row r="216" spans="1:26" ht="30.75" customHeight="1" x14ac:dyDescent="0.35">
      <c r="A216" s="340">
        <v>213</v>
      </c>
      <c r="B216" s="378" t="s">
        <v>7489</v>
      </c>
      <c r="C216" s="374" t="s">
        <v>9</v>
      </c>
      <c r="D216" s="374" t="s">
        <v>5845</v>
      </c>
      <c r="E216" s="327" t="s">
        <v>5846</v>
      </c>
      <c r="F216" s="324">
        <v>4</v>
      </c>
      <c r="G216" s="327"/>
      <c r="H216" s="324"/>
      <c r="I216" s="327"/>
      <c r="J216" s="324">
        <v>6</v>
      </c>
      <c r="K216" s="324"/>
      <c r="L216" s="324">
        <v>6</v>
      </c>
      <c r="M216" s="381" t="s">
        <v>5151</v>
      </c>
      <c r="N216" s="381">
        <v>180</v>
      </c>
      <c r="O216" s="381">
        <v>290</v>
      </c>
      <c r="P216" s="381">
        <v>470</v>
      </c>
      <c r="Q216" s="381"/>
      <c r="R216" s="381"/>
      <c r="S216" s="381"/>
      <c r="T216" s="381"/>
      <c r="U216" s="381"/>
      <c r="V216" s="381" t="s">
        <v>2166</v>
      </c>
      <c r="W216" s="381"/>
      <c r="X216" s="381"/>
      <c r="Y216" s="381">
        <v>2</v>
      </c>
      <c r="Z216" s="350">
        <v>36.299999999999997</v>
      </c>
    </row>
    <row r="217" spans="1:26" ht="30.75" customHeight="1" x14ac:dyDescent="0.35">
      <c r="A217" s="340">
        <v>214</v>
      </c>
      <c r="B217" s="378" t="s">
        <v>7489</v>
      </c>
      <c r="C217" s="374" t="s">
        <v>9</v>
      </c>
      <c r="D217" s="374" t="s">
        <v>6053</v>
      </c>
      <c r="E217" s="327" t="s">
        <v>7381</v>
      </c>
      <c r="F217" s="324">
        <v>7</v>
      </c>
      <c r="G217" s="327"/>
      <c r="H217" s="324"/>
      <c r="I217" s="327"/>
      <c r="J217" s="324">
        <v>4</v>
      </c>
      <c r="K217" s="324"/>
      <c r="L217" s="324">
        <v>4</v>
      </c>
      <c r="M217" s="381" t="s">
        <v>5930</v>
      </c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1">
        <v>2</v>
      </c>
      <c r="Z217" s="350">
        <v>36.299999999999997</v>
      </c>
    </row>
    <row r="218" spans="1:26" ht="30.75" customHeight="1" x14ac:dyDescent="0.35">
      <c r="A218" s="340">
        <v>215</v>
      </c>
      <c r="B218" s="378" t="s">
        <v>7489</v>
      </c>
      <c r="C218" s="374" t="s">
        <v>9</v>
      </c>
      <c r="D218" s="374" t="s">
        <v>6054</v>
      </c>
      <c r="E218" s="327" t="s">
        <v>7382</v>
      </c>
      <c r="F218" s="324">
        <v>5</v>
      </c>
      <c r="G218" s="327"/>
      <c r="H218" s="324"/>
      <c r="I218" s="327"/>
      <c r="J218" s="324">
        <v>3</v>
      </c>
      <c r="K218" s="324"/>
      <c r="L218" s="324">
        <v>3</v>
      </c>
      <c r="M218" s="381" t="s">
        <v>6485</v>
      </c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1">
        <v>2</v>
      </c>
      <c r="Z218" s="350">
        <v>36.299999999999997</v>
      </c>
    </row>
    <row r="219" spans="1:26" ht="30.75" customHeight="1" x14ac:dyDescent="0.35">
      <c r="A219" s="340">
        <v>216</v>
      </c>
      <c r="B219" s="378" t="s">
        <v>7489</v>
      </c>
      <c r="C219" s="374" t="s">
        <v>9</v>
      </c>
      <c r="D219" s="374" t="s">
        <v>6055</v>
      </c>
      <c r="E219" s="327" t="s">
        <v>7383</v>
      </c>
      <c r="F219" s="324">
        <v>7</v>
      </c>
      <c r="G219" s="327"/>
      <c r="H219" s="324"/>
      <c r="I219" s="327"/>
      <c r="J219" s="324">
        <v>4</v>
      </c>
      <c r="K219" s="324"/>
      <c r="L219" s="324">
        <v>4</v>
      </c>
      <c r="M219" s="381" t="s">
        <v>6486</v>
      </c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>
        <v>2</v>
      </c>
      <c r="Z219" s="350">
        <v>36.299999999999997</v>
      </c>
    </row>
    <row r="220" spans="1:26" ht="30.75" customHeight="1" x14ac:dyDescent="0.35">
      <c r="A220" s="340">
        <v>217</v>
      </c>
      <c r="B220" s="378" t="s">
        <v>7489</v>
      </c>
      <c r="C220" s="374" t="s">
        <v>9</v>
      </c>
      <c r="D220" s="374" t="s">
        <v>6056</v>
      </c>
      <c r="E220" s="388" t="s">
        <v>7384</v>
      </c>
      <c r="F220" s="324">
        <v>6</v>
      </c>
      <c r="G220" s="327"/>
      <c r="H220" s="324"/>
      <c r="I220" s="327"/>
      <c r="J220" s="324">
        <v>5</v>
      </c>
      <c r="K220" s="324"/>
      <c r="L220" s="324">
        <v>5</v>
      </c>
      <c r="M220" s="381" t="s">
        <v>6487</v>
      </c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1">
        <v>2</v>
      </c>
      <c r="Z220" s="350">
        <v>36.299999999999997</v>
      </c>
    </row>
    <row r="221" spans="1:26" ht="30.75" customHeight="1" x14ac:dyDescent="0.35">
      <c r="A221" s="340">
        <v>218</v>
      </c>
      <c r="B221" s="378" t="s">
        <v>7489</v>
      </c>
      <c r="C221" s="374" t="s">
        <v>9</v>
      </c>
      <c r="D221" s="374" t="s">
        <v>6057</v>
      </c>
      <c r="E221" s="388" t="s">
        <v>7385</v>
      </c>
      <c r="F221" s="324">
        <v>5</v>
      </c>
      <c r="G221" s="327"/>
      <c r="H221" s="324"/>
      <c r="I221" s="327"/>
      <c r="J221" s="324">
        <v>5</v>
      </c>
      <c r="K221" s="324"/>
      <c r="L221" s="324">
        <v>5</v>
      </c>
      <c r="M221" s="381" t="s">
        <v>6488</v>
      </c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1">
        <v>2</v>
      </c>
      <c r="Z221" s="350">
        <v>36.299999999999997</v>
      </c>
    </row>
    <row r="222" spans="1:26" ht="30.75" customHeight="1" x14ac:dyDescent="0.35">
      <c r="A222" s="340">
        <v>219</v>
      </c>
      <c r="B222" s="378" t="s">
        <v>7489</v>
      </c>
      <c r="C222" s="374" t="s">
        <v>9</v>
      </c>
      <c r="D222" s="374" t="s">
        <v>6058</v>
      </c>
      <c r="E222" s="327" t="s">
        <v>7386</v>
      </c>
      <c r="F222" s="324">
        <v>5</v>
      </c>
      <c r="G222" s="327"/>
      <c r="H222" s="324"/>
      <c r="I222" s="327"/>
      <c r="J222" s="324">
        <v>2</v>
      </c>
      <c r="K222" s="324"/>
      <c r="L222" s="324">
        <v>2</v>
      </c>
      <c r="M222" s="381" t="s">
        <v>5227</v>
      </c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1">
        <v>2</v>
      </c>
      <c r="Z222" s="350">
        <v>36.299999999999997</v>
      </c>
    </row>
    <row r="223" spans="1:26" ht="30.75" customHeight="1" x14ac:dyDescent="0.35">
      <c r="A223" s="340">
        <v>220</v>
      </c>
      <c r="B223" s="378" t="s">
        <v>7489</v>
      </c>
      <c r="C223" s="374" t="s">
        <v>9</v>
      </c>
      <c r="D223" s="374" t="s">
        <v>6059</v>
      </c>
      <c r="E223" s="327" t="s">
        <v>7387</v>
      </c>
      <c r="F223" s="324">
        <v>5</v>
      </c>
      <c r="G223" s="327"/>
      <c r="H223" s="324"/>
      <c r="I223" s="327"/>
      <c r="J223" s="324">
        <v>5</v>
      </c>
      <c r="K223" s="324"/>
      <c r="L223" s="324">
        <v>5</v>
      </c>
      <c r="M223" s="381" t="s">
        <v>6012</v>
      </c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1">
        <v>2</v>
      </c>
      <c r="Z223" s="350">
        <v>36.299999999999997</v>
      </c>
    </row>
    <row r="224" spans="1:26" ht="30.75" customHeight="1" x14ac:dyDescent="0.35">
      <c r="A224" s="340">
        <v>221</v>
      </c>
      <c r="B224" s="378" t="s">
        <v>7489</v>
      </c>
      <c r="C224" s="374" t="s">
        <v>9</v>
      </c>
      <c r="D224" s="374" t="s">
        <v>6060</v>
      </c>
      <c r="E224" s="327" t="s">
        <v>6752</v>
      </c>
      <c r="F224" s="324">
        <v>4</v>
      </c>
      <c r="G224" s="327"/>
      <c r="H224" s="324"/>
      <c r="I224" s="327"/>
      <c r="J224" s="324">
        <v>5</v>
      </c>
      <c r="K224" s="324"/>
      <c r="L224" s="324">
        <v>5</v>
      </c>
      <c r="M224" s="381" t="s">
        <v>4958</v>
      </c>
      <c r="N224" s="381">
        <v>75</v>
      </c>
      <c r="O224" s="381">
        <v>180</v>
      </c>
      <c r="P224" s="381">
        <v>255</v>
      </c>
      <c r="Q224" s="381"/>
      <c r="R224" s="381"/>
      <c r="S224" s="381"/>
      <c r="T224" s="381"/>
      <c r="U224" s="381"/>
      <c r="V224" s="381" t="s">
        <v>2166</v>
      </c>
      <c r="W224" s="381"/>
      <c r="X224" s="381"/>
      <c r="Y224" s="381">
        <v>1</v>
      </c>
      <c r="Z224" s="350">
        <v>42.35</v>
      </c>
    </row>
    <row r="225" spans="1:26" ht="30.75" customHeight="1" x14ac:dyDescent="0.35">
      <c r="A225" s="340">
        <v>222</v>
      </c>
      <c r="B225" s="378" t="s">
        <v>7489</v>
      </c>
      <c r="C225" s="374" t="s">
        <v>9</v>
      </c>
      <c r="D225" s="374" t="s">
        <v>6061</v>
      </c>
      <c r="E225" s="327" t="s">
        <v>6065</v>
      </c>
      <c r="F225" s="324">
        <v>6</v>
      </c>
      <c r="G225" s="327"/>
      <c r="H225" s="324"/>
      <c r="I225" s="327"/>
      <c r="J225" s="324">
        <v>3</v>
      </c>
      <c r="K225" s="324"/>
      <c r="L225" s="324">
        <v>3</v>
      </c>
      <c r="M225" s="381" t="s">
        <v>6489</v>
      </c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>
        <v>2</v>
      </c>
      <c r="Z225" s="350">
        <v>36.299999999999997</v>
      </c>
    </row>
    <row r="226" spans="1:26" ht="30.75" customHeight="1" x14ac:dyDescent="0.35">
      <c r="A226" s="340">
        <v>223</v>
      </c>
      <c r="B226" s="378" t="s">
        <v>7489</v>
      </c>
      <c r="C226" s="374" t="s">
        <v>9</v>
      </c>
      <c r="D226" s="374" t="s">
        <v>6446</v>
      </c>
      <c r="E226" s="327" t="s">
        <v>6066</v>
      </c>
      <c r="F226" s="324">
        <v>5</v>
      </c>
      <c r="G226" s="327"/>
      <c r="H226" s="324"/>
      <c r="I226" s="327"/>
      <c r="J226" s="324">
        <v>6</v>
      </c>
      <c r="K226" s="324"/>
      <c r="L226" s="324">
        <v>6</v>
      </c>
      <c r="M226" s="381" t="s">
        <v>5523</v>
      </c>
      <c r="N226" s="381"/>
      <c r="O226" s="381"/>
      <c r="P226" s="381"/>
      <c r="Q226" s="381"/>
      <c r="R226" s="381"/>
      <c r="S226" s="381"/>
      <c r="T226" s="381"/>
      <c r="U226" s="381"/>
      <c r="V226" s="381"/>
      <c r="W226" s="381" t="s">
        <v>2166</v>
      </c>
      <c r="X226" s="381"/>
      <c r="Y226" s="381">
        <v>2</v>
      </c>
      <c r="Z226" s="350">
        <v>36.299999999999997</v>
      </c>
    </row>
    <row r="227" spans="1:26" ht="30.75" customHeight="1" x14ac:dyDescent="0.35">
      <c r="A227" s="340">
        <v>224</v>
      </c>
      <c r="B227" s="378" t="s">
        <v>7489</v>
      </c>
      <c r="C227" s="374" t="s">
        <v>9</v>
      </c>
      <c r="D227" s="374" t="s">
        <v>6062</v>
      </c>
      <c r="E227" s="327" t="s">
        <v>6067</v>
      </c>
      <c r="F227" s="324">
        <v>4</v>
      </c>
      <c r="G227" s="327"/>
      <c r="H227" s="324"/>
      <c r="I227" s="327"/>
      <c r="J227" s="324">
        <v>4</v>
      </c>
      <c r="K227" s="324"/>
      <c r="L227" s="324">
        <v>4</v>
      </c>
      <c r="M227" s="381" t="s">
        <v>5414</v>
      </c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1">
        <v>1</v>
      </c>
      <c r="Z227" s="350">
        <v>42.35</v>
      </c>
    </row>
    <row r="228" spans="1:26" ht="30.75" customHeight="1" x14ac:dyDescent="0.35">
      <c r="A228" s="340">
        <v>225</v>
      </c>
      <c r="B228" s="378" t="s">
        <v>7489</v>
      </c>
      <c r="C228" s="374" t="s">
        <v>9</v>
      </c>
      <c r="D228" s="374" t="s">
        <v>6063</v>
      </c>
      <c r="E228" s="327" t="s">
        <v>6068</v>
      </c>
      <c r="F228" s="324">
        <v>5</v>
      </c>
      <c r="G228" s="327"/>
      <c r="H228" s="324"/>
      <c r="I228" s="327"/>
      <c r="J228" s="324">
        <v>5</v>
      </c>
      <c r="K228" s="324"/>
      <c r="L228" s="324">
        <v>5</v>
      </c>
      <c r="M228" s="381" t="s">
        <v>5523</v>
      </c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1">
        <v>2</v>
      </c>
      <c r="Z228" s="350">
        <v>36.299999999999997</v>
      </c>
    </row>
    <row r="229" spans="1:26" ht="30.75" customHeight="1" x14ac:dyDescent="0.35">
      <c r="A229" s="340">
        <v>226</v>
      </c>
      <c r="B229" s="378" t="s">
        <v>7489</v>
      </c>
      <c r="C229" s="374" t="s">
        <v>9</v>
      </c>
      <c r="D229" s="374" t="s">
        <v>6064</v>
      </c>
      <c r="E229" s="327" t="s">
        <v>6069</v>
      </c>
      <c r="F229" s="324">
        <v>4</v>
      </c>
      <c r="G229" s="327"/>
      <c r="H229" s="324"/>
      <c r="I229" s="327"/>
      <c r="J229" s="324">
        <v>4</v>
      </c>
      <c r="K229" s="324"/>
      <c r="L229" s="324">
        <v>4</v>
      </c>
      <c r="M229" s="381" t="s">
        <v>6012</v>
      </c>
      <c r="N229" s="381">
        <v>60</v>
      </c>
      <c r="O229" s="381">
        <v>140</v>
      </c>
      <c r="P229" s="397">
        <f>N229+O229</f>
        <v>200</v>
      </c>
      <c r="Q229" s="381"/>
      <c r="R229" s="381"/>
      <c r="S229" s="381"/>
      <c r="T229" s="381"/>
      <c r="U229" s="381"/>
      <c r="V229" s="381" t="s">
        <v>2166</v>
      </c>
      <c r="W229" s="381"/>
      <c r="X229" s="381"/>
      <c r="Y229" s="381">
        <v>1</v>
      </c>
      <c r="Z229" s="350">
        <v>42.35</v>
      </c>
    </row>
    <row r="230" spans="1:26" s="335" customFormat="1" ht="30.75" customHeight="1" x14ac:dyDescent="0.35">
      <c r="A230" s="340">
        <v>227</v>
      </c>
      <c r="B230" s="378" t="s">
        <v>7489</v>
      </c>
      <c r="C230" s="374" t="s">
        <v>9</v>
      </c>
      <c r="D230" s="376" t="s">
        <v>6534</v>
      </c>
      <c r="E230" s="388" t="s">
        <v>6535</v>
      </c>
      <c r="F230" s="324">
        <v>5</v>
      </c>
      <c r="G230" s="327"/>
      <c r="H230" s="324"/>
      <c r="I230" s="327"/>
      <c r="J230" s="324">
        <v>6</v>
      </c>
      <c r="K230" s="324"/>
      <c r="L230" s="324">
        <v>6</v>
      </c>
      <c r="M230" s="381" t="s">
        <v>6536</v>
      </c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1">
        <v>2</v>
      </c>
      <c r="Z230" s="350">
        <v>36.299999999999997</v>
      </c>
    </row>
    <row r="231" spans="1:26" s="335" customFormat="1" ht="30.75" customHeight="1" x14ac:dyDescent="0.35">
      <c r="A231" s="340">
        <v>228</v>
      </c>
      <c r="B231" s="378" t="s">
        <v>7489</v>
      </c>
      <c r="C231" s="374" t="s">
        <v>9</v>
      </c>
      <c r="D231" s="376" t="s">
        <v>6728</v>
      </c>
      <c r="E231" s="388" t="s">
        <v>1568</v>
      </c>
      <c r="F231" s="324">
        <v>3</v>
      </c>
      <c r="G231" s="327"/>
      <c r="H231" s="324"/>
      <c r="I231" s="327"/>
      <c r="J231" s="324">
        <v>5</v>
      </c>
      <c r="K231" s="324"/>
      <c r="L231" s="324">
        <v>5</v>
      </c>
      <c r="M231" s="381" t="s">
        <v>6729</v>
      </c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1">
        <v>1</v>
      </c>
      <c r="Z231" s="350">
        <v>42.35</v>
      </c>
    </row>
    <row r="232" spans="1:26" s="335" customFormat="1" ht="30.75" customHeight="1" x14ac:dyDescent="0.35">
      <c r="A232" s="340">
        <v>229</v>
      </c>
      <c r="B232" s="378" t="s">
        <v>7489</v>
      </c>
      <c r="C232" s="374" t="s">
        <v>9</v>
      </c>
      <c r="D232" s="376" t="s">
        <v>6885</v>
      </c>
      <c r="E232" s="388" t="s">
        <v>6886</v>
      </c>
      <c r="F232" s="324">
        <v>4</v>
      </c>
      <c r="G232" s="327"/>
      <c r="H232" s="324"/>
      <c r="I232" s="327"/>
      <c r="J232" s="324">
        <v>6</v>
      </c>
      <c r="K232" s="324"/>
      <c r="L232" s="324">
        <v>6</v>
      </c>
      <c r="M232" s="381" t="s">
        <v>6887</v>
      </c>
      <c r="N232" s="381">
        <v>65</v>
      </c>
      <c r="O232" s="381">
        <v>135</v>
      </c>
      <c r="P232" s="381">
        <v>200</v>
      </c>
      <c r="Q232" s="381"/>
      <c r="R232" s="381"/>
      <c r="S232" s="381"/>
      <c r="T232" s="381"/>
      <c r="U232" s="381"/>
      <c r="V232" s="381" t="s">
        <v>2166</v>
      </c>
      <c r="W232" s="381"/>
      <c r="X232" s="381"/>
      <c r="Y232" s="381">
        <v>2</v>
      </c>
      <c r="Z232" s="350">
        <v>36.299999999999997</v>
      </c>
    </row>
    <row r="233" spans="1:26" s="335" customFormat="1" ht="30.75" customHeight="1" x14ac:dyDescent="0.35">
      <c r="A233" s="340">
        <v>230</v>
      </c>
      <c r="B233" s="378" t="s">
        <v>7489</v>
      </c>
      <c r="C233" s="374" t="s">
        <v>9</v>
      </c>
      <c r="D233" s="376" t="s">
        <v>7087</v>
      </c>
      <c r="E233" s="388" t="s">
        <v>7088</v>
      </c>
      <c r="F233" s="324">
        <v>4</v>
      </c>
      <c r="G233" s="327" t="s">
        <v>6081</v>
      </c>
      <c r="H233" s="324">
        <v>6</v>
      </c>
      <c r="I233" s="388" t="s">
        <v>7089</v>
      </c>
      <c r="J233" s="324">
        <v>7</v>
      </c>
      <c r="K233" s="324">
        <v>18</v>
      </c>
      <c r="L233" s="324">
        <v>25</v>
      </c>
      <c r="M233" s="381" t="s">
        <v>7090</v>
      </c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1">
        <v>2</v>
      </c>
      <c r="Z233" s="350">
        <v>36.299999999999997</v>
      </c>
    </row>
    <row r="234" spans="1:26" s="335" customFormat="1" ht="30.75" customHeight="1" x14ac:dyDescent="0.35">
      <c r="A234" s="340">
        <v>231</v>
      </c>
      <c r="B234" s="378" t="s">
        <v>7489</v>
      </c>
      <c r="C234" s="374" t="s">
        <v>9</v>
      </c>
      <c r="D234" s="376" t="s">
        <v>7362</v>
      </c>
      <c r="E234" s="388" t="s">
        <v>7322</v>
      </c>
      <c r="F234" s="324">
        <v>4</v>
      </c>
      <c r="G234" s="327" t="s">
        <v>6023</v>
      </c>
      <c r="H234" s="324">
        <v>2</v>
      </c>
      <c r="I234" s="388" t="s">
        <v>7363</v>
      </c>
      <c r="J234" s="324">
        <v>5</v>
      </c>
      <c r="K234" s="324">
        <v>2</v>
      </c>
      <c r="L234" s="324">
        <v>7</v>
      </c>
      <c r="M234" s="381" t="s">
        <v>7090</v>
      </c>
      <c r="N234" s="381">
        <v>36</v>
      </c>
      <c r="O234" s="381">
        <v>98</v>
      </c>
      <c r="P234" s="381">
        <v>134</v>
      </c>
      <c r="Q234" s="381">
        <v>16</v>
      </c>
      <c r="R234" s="381">
        <v>50</v>
      </c>
      <c r="S234" s="381">
        <v>134</v>
      </c>
      <c r="T234" s="381"/>
      <c r="U234" s="381"/>
      <c r="V234" s="381" t="s">
        <v>2166</v>
      </c>
      <c r="W234" s="381"/>
      <c r="X234" s="381"/>
      <c r="Y234" s="381">
        <v>2</v>
      </c>
      <c r="Z234" s="350">
        <v>36.299999999999997</v>
      </c>
    </row>
    <row r="235" spans="1:26" ht="30.75" customHeight="1" x14ac:dyDescent="0.35">
      <c r="A235" s="340">
        <v>232</v>
      </c>
      <c r="B235" s="378" t="s">
        <v>7489</v>
      </c>
      <c r="C235" s="333" t="s">
        <v>5717</v>
      </c>
      <c r="D235" s="332" t="s">
        <v>1974</v>
      </c>
      <c r="E235" s="371" t="s">
        <v>4336</v>
      </c>
      <c r="F235" s="325">
        <v>5</v>
      </c>
      <c r="G235" s="371"/>
      <c r="H235" s="325"/>
      <c r="I235" s="371"/>
      <c r="J235" s="325">
        <v>3</v>
      </c>
      <c r="K235" s="325"/>
      <c r="L235" s="325">
        <v>3</v>
      </c>
      <c r="M235" s="381" t="s">
        <v>6012</v>
      </c>
      <c r="N235" s="381"/>
      <c r="O235" s="381"/>
      <c r="P235" s="381">
        <v>360</v>
      </c>
      <c r="Q235" s="381"/>
      <c r="R235" s="381"/>
      <c r="S235" s="381"/>
      <c r="T235" s="381"/>
      <c r="U235" s="381"/>
      <c r="V235" s="381"/>
      <c r="W235" s="381"/>
      <c r="X235" s="381"/>
      <c r="Y235" s="381">
        <v>1</v>
      </c>
      <c r="Z235" s="350">
        <v>42.35</v>
      </c>
    </row>
    <row r="236" spans="1:26" ht="30.75" customHeight="1" x14ac:dyDescent="0.35">
      <c r="A236" s="340">
        <v>233</v>
      </c>
      <c r="B236" s="378" t="s">
        <v>7489</v>
      </c>
      <c r="C236" s="333" t="s">
        <v>5717</v>
      </c>
      <c r="D236" s="332" t="s">
        <v>3751</v>
      </c>
      <c r="E236" s="371" t="s">
        <v>3769</v>
      </c>
      <c r="F236" s="325">
        <v>4</v>
      </c>
      <c r="G236" s="371"/>
      <c r="H236" s="325"/>
      <c r="I236" s="371"/>
      <c r="J236" s="325">
        <v>6</v>
      </c>
      <c r="K236" s="325"/>
      <c r="L236" s="325">
        <v>6</v>
      </c>
      <c r="M236" s="381" t="s">
        <v>6012</v>
      </c>
      <c r="N236" s="381"/>
      <c r="O236" s="381"/>
      <c r="P236" s="381">
        <v>500</v>
      </c>
      <c r="Q236" s="381"/>
      <c r="R236" s="381"/>
      <c r="S236" s="381"/>
      <c r="T236" s="381"/>
      <c r="U236" s="381"/>
      <c r="V236" s="381"/>
      <c r="W236" s="381"/>
      <c r="X236" s="381"/>
      <c r="Y236" s="381">
        <v>1</v>
      </c>
      <c r="Z236" s="350">
        <v>42.35</v>
      </c>
    </row>
    <row r="237" spans="1:26" ht="30.75" customHeight="1" x14ac:dyDescent="0.35">
      <c r="A237" s="340">
        <v>234</v>
      </c>
      <c r="B237" s="378" t="s">
        <v>7489</v>
      </c>
      <c r="C237" s="333" t="s">
        <v>5717</v>
      </c>
      <c r="D237" s="332" t="s">
        <v>3752</v>
      </c>
      <c r="E237" s="371" t="s">
        <v>3770</v>
      </c>
      <c r="F237" s="325">
        <v>4</v>
      </c>
      <c r="G237" s="371"/>
      <c r="H237" s="325"/>
      <c r="I237" s="371"/>
      <c r="J237" s="325">
        <v>6</v>
      </c>
      <c r="K237" s="325"/>
      <c r="L237" s="325">
        <v>6</v>
      </c>
      <c r="M237" s="381" t="s">
        <v>6490</v>
      </c>
      <c r="N237" s="381"/>
      <c r="O237" s="381"/>
      <c r="P237" s="381">
        <v>500</v>
      </c>
      <c r="Q237" s="381"/>
      <c r="R237" s="381"/>
      <c r="S237" s="381"/>
      <c r="T237" s="381"/>
      <c r="U237" s="381"/>
      <c r="V237" s="381"/>
      <c r="W237" s="381"/>
      <c r="X237" s="381"/>
      <c r="Y237" s="381">
        <v>1</v>
      </c>
      <c r="Z237" s="350">
        <v>42.35</v>
      </c>
    </row>
    <row r="238" spans="1:26" ht="30.75" customHeight="1" x14ac:dyDescent="0.35">
      <c r="A238" s="340">
        <v>235</v>
      </c>
      <c r="B238" s="378" t="s">
        <v>7489</v>
      </c>
      <c r="C238" s="333" t="s">
        <v>5717</v>
      </c>
      <c r="D238" s="332" t="s">
        <v>3740</v>
      </c>
      <c r="E238" s="371" t="s">
        <v>3756</v>
      </c>
      <c r="F238" s="325">
        <v>4</v>
      </c>
      <c r="G238" s="371"/>
      <c r="H238" s="325"/>
      <c r="I238" s="371"/>
      <c r="J238" s="325">
        <v>5</v>
      </c>
      <c r="K238" s="325"/>
      <c r="L238" s="325">
        <v>5</v>
      </c>
      <c r="M238" s="381" t="s">
        <v>6491</v>
      </c>
      <c r="N238" s="381"/>
      <c r="O238" s="381"/>
      <c r="P238" s="381">
        <v>500</v>
      </c>
      <c r="Q238" s="381"/>
      <c r="R238" s="381"/>
      <c r="S238" s="381"/>
      <c r="T238" s="381"/>
      <c r="U238" s="381"/>
      <c r="V238" s="381"/>
      <c r="W238" s="381"/>
      <c r="X238" s="381"/>
      <c r="Y238" s="381">
        <v>1</v>
      </c>
      <c r="Z238" s="350">
        <v>42.35</v>
      </c>
    </row>
    <row r="239" spans="1:26" ht="30.75" customHeight="1" x14ac:dyDescent="0.35">
      <c r="A239" s="340">
        <v>236</v>
      </c>
      <c r="B239" s="378" t="s">
        <v>7489</v>
      </c>
      <c r="C239" s="333" t="s">
        <v>5717</v>
      </c>
      <c r="D239" s="332" t="s">
        <v>3747</v>
      </c>
      <c r="E239" s="371" t="s">
        <v>3764</v>
      </c>
      <c r="F239" s="325">
        <v>7</v>
      </c>
      <c r="G239" s="371"/>
      <c r="H239" s="325"/>
      <c r="I239" s="371"/>
      <c r="J239" s="325">
        <v>5</v>
      </c>
      <c r="K239" s="325"/>
      <c r="L239" s="325">
        <v>5</v>
      </c>
      <c r="M239" s="381" t="s">
        <v>6492</v>
      </c>
      <c r="N239" s="381"/>
      <c r="O239" s="381"/>
      <c r="P239" s="381">
        <v>600</v>
      </c>
      <c r="Q239" s="381"/>
      <c r="R239" s="381"/>
      <c r="S239" s="381"/>
      <c r="T239" s="381"/>
      <c r="U239" s="381"/>
      <c r="V239" s="381"/>
      <c r="W239" s="381"/>
      <c r="X239" s="381"/>
      <c r="Y239" s="381">
        <v>1</v>
      </c>
      <c r="Z239" s="350">
        <v>42.35</v>
      </c>
    </row>
    <row r="240" spans="1:26" ht="30.75" customHeight="1" x14ac:dyDescent="0.35">
      <c r="A240" s="340">
        <v>237</v>
      </c>
      <c r="B240" s="378" t="s">
        <v>7489</v>
      </c>
      <c r="C240" s="333" t="s">
        <v>5717</v>
      </c>
      <c r="D240" s="332" t="s">
        <v>3745</v>
      </c>
      <c r="E240" s="371" t="s">
        <v>3762</v>
      </c>
      <c r="F240" s="325">
        <v>5</v>
      </c>
      <c r="G240" s="371"/>
      <c r="H240" s="325"/>
      <c r="I240" s="371"/>
      <c r="J240" s="325">
        <v>6</v>
      </c>
      <c r="K240" s="325"/>
      <c r="L240" s="325">
        <v>6</v>
      </c>
      <c r="M240" s="381" t="s">
        <v>5489</v>
      </c>
      <c r="N240" s="381"/>
      <c r="O240" s="381"/>
      <c r="P240" s="381">
        <v>300</v>
      </c>
      <c r="Q240" s="381"/>
      <c r="R240" s="381"/>
      <c r="S240" s="381"/>
      <c r="T240" s="381"/>
      <c r="U240" s="381"/>
      <c r="V240" s="381"/>
      <c r="W240" s="381"/>
      <c r="X240" s="381"/>
      <c r="Y240" s="381">
        <v>1</v>
      </c>
      <c r="Z240" s="350">
        <v>42.35</v>
      </c>
    </row>
    <row r="241" spans="1:26" ht="30.75" customHeight="1" x14ac:dyDescent="0.35">
      <c r="A241" s="340">
        <v>238</v>
      </c>
      <c r="B241" s="378" t="s">
        <v>7489</v>
      </c>
      <c r="C241" s="333" t="s">
        <v>5717</v>
      </c>
      <c r="D241" s="332" t="s">
        <v>1973</v>
      </c>
      <c r="E241" s="371" t="s">
        <v>4337</v>
      </c>
      <c r="F241" s="325">
        <v>4</v>
      </c>
      <c r="G241" s="371"/>
      <c r="H241" s="325"/>
      <c r="I241" s="371"/>
      <c r="J241" s="325">
        <v>5</v>
      </c>
      <c r="K241" s="325"/>
      <c r="L241" s="325">
        <v>5</v>
      </c>
      <c r="M241" s="381" t="s">
        <v>6493</v>
      </c>
      <c r="N241" s="381"/>
      <c r="O241" s="381"/>
      <c r="P241" s="381">
        <v>270</v>
      </c>
      <c r="Q241" s="381"/>
      <c r="R241" s="381"/>
      <c r="S241" s="381"/>
      <c r="T241" s="381"/>
      <c r="U241" s="381"/>
      <c r="V241" s="381"/>
      <c r="W241" s="381"/>
      <c r="X241" s="381"/>
      <c r="Y241" s="381">
        <v>1</v>
      </c>
      <c r="Z241" s="350">
        <v>42.35</v>
      </c>
    </row>
    <row r="242" spans="1:26" ht="30.75" customHeight="1" x14ac:dyDescent="0.35">
      <c r="A242" s="340">
        <v>239</v>
      </c>
      <c r="B242" s="378" t="s">
        <v>7489</v>
      </c>
      <c r="C242" s="333" t="s">
        <v>5717</v>
      </c>
      <c r="D242" s="332" t="s">
        <v>1979</v>
      </c>
      <c r="E242" s="371" t="s">
        <v>4338</v>
      </c>
      <c r="F242" s="325">
        <v>4</v>
      </c>
      <c r="G242" s="371"/>
      <c r="H242" s="325"/>
      <c r="I242" s="371"/>
      <c r="J242" s="325">
        <v>5</v>
      </c>
      <c r="K242" s="325"/>
      <c r="L242" s="325">
        <v>5</v>
      </c>
      <c r="M242" s="381" t="s">
        <v>6494</v>
      </c>
      <c r="N242" s="367">
        <v>90</v>
      </c>
      <c r="O242" s="367">
        <v>180</v>
      </c>
      <c r="P242" s="367">
        <v>270</v>
      </c>
      <c r="Q242" s="398"/>
      <c r="R242" s="398"/>
      <c r="S242" s="398"/>
      <c r="T242" s="398"/>
      <c r="U242" s="381"/>
      <c r="V242" s="381" t="s">
        <v>2166</v>
      </c>
      <c r="W242" s="381" t="s">
        <v>2166</v>
      </c>
      <c r="X242" s="381" t="s">
        <v>2166</v>
      </c>
      <c r="Y242" s="381">
        <v>2</v>
      </c>
      <c r="Z242" s="350">
        <v>36.299999999999997</v>
      </c>
    </row>
    <row r="243" spans="1:26" ht="30.75" customHeight="1" x14ac:dyDescent="0.35">
      <c r="A243" s="340">
        <v>240</v>
      </c>
      <c r="B243" s="378" t="s">
        <v>7489</v>
      </c>
      <c r="C243" s="333" t="s">
        <v>5717</v>
      </c>
      <c r="D243" s="332" t="s">
        <v>2006</v>
      </c>
      <c r="E243" s="371" t="s">
        <v>3481</v>
      </c>
      <c r="F243" s="325">
        <v>5</v>
      </c>
      <c r="G243" s="371"/>
      <c r="H243" s="325"/>
      <c r="I243" s="371"/>
      <c r="J243" s="325">
        <v>7</v>
      </c>
      <c r="K243" s="325"/>
      <c r="L243" s="325">
        <v>7</v>
      </c>
      <c r="M243" s="381" t="s">
        <v>6494</v>
      </c>
      <c r="N243" s="381"/>
      <c r="O243" s="381"/>
      <c r="P243" s="381">
        <v>270</v>
      </c>
      <c r="Q243" s="381"/>
      <c r="R243" s="381"/>
      <c r="S243" s="381"/>
      <c r="T243" s="381"/>
      <c r="U243" s="381"/>
      <c r="V243" s="381"/>
      <c r="W243" s="381"/>
      <c r="X243" s="381"/>
      <c r="Y243" s="381">
        <v>2</v>
      </c>
      <c r="Z243" s="350">
        <v>36.299999999999997</v>
      </c>
    </row>
    <row r="244" spans="1:26" ht="30.75" customHeight="1" x14ac:dyDescent="0.35">
      <c r="A244" s="340">
        <v>241</v>
      </c>
      <c r="B244" s="378" t="s">
        <v>7489</v>
      </c>
      <c r="C244" s="333" t="s">
        <v>5717</v>
      </c>
      <c r="D244" s="332" t="s">
        <v>2005</v>
      </c>
      <c r="E244" s="371" t="s">
        <v>3480</v>
      </c>
      <c r="F244" s="325">
        <v>6</v>
      </c>
      <c r="G244" s="371"/>
      <c r="H244" s="325"/>
      <c r="I244" s="371"/>
      <c r="J244" s="325">
        <v>8</v>
      </c>
      <c r="K244" s="325"/>
      <c r="L244" s="325">
        <v>8</v>
      </c>
      <c r="M244" s="381" t="s">
        <v>6494</v>
      </c>
      <c r="N244" s="381"/>
      <c r="O244" s="381"/>
      <c r="P244" s="381">
        <v>360</v>
      </c>
      <c r="Q244" s="381"/>
      <c r="R244" s="381"/>
      <c r="S244" s="381"/>
      <c r="T244" s="381"/>
      <c r="U244" s="381"/>
      <c r="V244" s="381"/>
      <c r="W244" s="381"/>
      <c r="X244" s="381"/>
      <c r="Y244" s="381">
        <v>2</v>
      </c>
      <c r="Z244" s="350">
        <v>36.299999999999997</v>
      </c>
    </row>
    <row r="245" spans="1:26" ht="30.75" customHeight="1" x14ac:dyDescent="0.35">
      <c r="A245" s="340">
        <v>242</v>
      </c>
      <c r="B245" s="378" t="s">
        <v>7489</v>
      </c>
      <c r="C245" s="333" t="s">
        <v>5717</v>
      </c>
      <c r="D245" s="332" t="s">
        <v>83</v>
      </c>
      <c r="E245" s="371" t="s">
        <v>84</v>
      </c>
      <c r="F245" s="325">
        <v>4</v>
      </c>
      <c r="G245" s="371"/>
      <c r="H245" s="325"/>
      <c r="I245" s="371"/>
      <c r="J245" s="325">
        <v>4</v>
      </c>
      <c r="K245" s="325"/>
      <c r="L245" s="325">
        <v>4</v>
      </c>
      <c r="M245" s="381" t="s">
        <v>6494</v>
      </c>
      <c r="N245" s="381"/>
      <c r="O245" s="381"/>
      <c r="P245" s="381">
        <v>360</v>
      </c>
      <c r="Q245" s="381"/>
      <c r="R245" s="381"/>
      <c r="S245" s="381"/>
      <c r="T245" s="381"/>
      <c r="U245" s="381"/>
      <c r="V245" s="381"/>
      <c r="W245" s="381"/>
      <c r="X245" s="381"/>
      <c r="Y245" s="381">
        <v>1</v>
      </c>
      <c r="Z245" s="350">
        <v>42.35</v>
      </c>
    </row>
    <row r="246" spans="1:26" ht="30.75" customHeight="1" x14ac:dyDescent="0.35">
      <c r="A246" s="340">
        <v>243</v>
      </c>
      <c r="B246" s="378" t="s">
        <v>7489</v>
      </c>
      <c r="C246" s="333" t="s">
        <v>5717</v>
      </c>
      <c r="D246" s="332" t="s">
        <v>6198</v>
      </c>
      <c r="E246" s="371" t="s">
        <v>3767</v>
      </c>
      <c r="F246" s="325">
        <v>4</v>
      </c>
      <c r="G246" s="371"/>
      <c r="H246" s="325"/>
      <c r="I246" s="371"/>
      <c r="J246" s="325">
        <v>5</v>
      </c>
      <c r="K246" s="325"/>
      <c r="L246" s="325">
        <v>5</v>
      </c>
      <c r="M246" s="381" t="s">
        <v>6495</v>
      </c>
      <c r="N246" s="381"/>
      <c r="O246" s="381"/>
      <c r="P246" s="381">
        <v>300</v>
      </c>
      <c r="Q246" s="381"/>
      <c r="R246" s="381"/>
      <c r="S246" s="381"/>
      <c r="T246" s="381"/>
      <c r="U246" s="381"/>
      <c r="V246" s="381"/>
      <c r="W246" s="381"/>
      <c r="X246" s="381"/>
      <c r="Y246" s="381">
        <v>1</v>
      </c>
      <c r="Z246" s="350">
        <v>42.35</v>
      </c>
    </row>
    <row r="247" spans="1:26" ht="30.75" customHeight="1" x14ac:dyDescent="0.35">
      <c r="A247" s="340">
        <v>244</v>
      </c>
      <c r="B247" s="378" t="s">
        <v>7489</v>
      </c>
      <c r="C247" s="333" t="s">
        <v>5717</v>
      </c>
      <c r="D247" s="332" t="s">
        <v>2007</v>
      </c>
      <c r="E247" s="371" t="s">
        <v>3482</v>
      </c>
      <c r="F247" s="325">
        <v>6</v>
      </c>
      <c r="G247" s="371"/>
      <c r="H247" s="325"/>
      <c r="I247" s="371"/>
      <c r="J247" s="325">
        <v>5</v>
      </c>
      <c r="K247" s="325"/>
      <c r="L247" s="325">
        <v>5</v>
      </c>
      <c r="M247" s="381" t="s">
        <v>6494</v>
      </c>
      <c r="N247" s="381"/>
      <c r="O247" s="381"/>
      <c r="P247" s="381">
        <v>360</v>
      </c>
      <c r="Q247" s="381"/>
      <c r="R247" s="381"/>
      <c r="S247" s="381"/>
      <c r="T247" s="381"/>
      <c r="U247" s="381"/>
      <c r="V247" s="381"/>
      <c r="W247" s="381"/>
      <c r="X247" s="381"/>
      <c r="Y247" s="381">
        <v>1</v>
      </c>
      <c r="Z247" s="350">
        <v>42.35</v>
      </c>
    </row>
    <row r="248" spans="1:26" ht="30.75" customHeight="1" x14ac:dyDescent="0.35">
      <c r="A248" s="340">
        <v>245</v>
      </c>
      <c r="B248" s="378" t="s">
        <v>7489</v>
      </c>
      <c r="C248" s="333" t="s">
        <v>5717</v>
      </c>
      <c r="D248" s="332" t="s">
        <v>1972</v>
      </c>
      <c r="E248" s="371" t="s">
        <v>4339</v>
      </c>
      <c r="F248" s="325">
        <v>5</v>
      </c>
      <c r="G248" s="371"/>
      <c r="H248" s="325"/>
      <c r="I248" s="371"/>
      <c r="J248" s="325">
        <v>5</v>
      </c>
      <c r="K248" s="325"/>
      <c r="L248" s="325">
        <v>5</v>
      </c>
      <c r="M248" s="381" t="s">
        <v>6496</v>
      </c>
      <c r="N248" s="398">
        <v>210</v>
      </c>
      <c r="O248" s="398">
        <v>510</v>
      </c>
      <c r="P248" s="398">
        <v>720</v>
      </c>
      <c r="Q248" s="398"/>
      <c r="R248" s="398"/>
      <c r="S248" s="398"/>
      <c r="T248" s="398"/>
      <c r="U248" s="381"/>
      <c r="V248" s="381" t="s">
        <v>2166</v>
      </c>
      <c r="W248" s="381"/>
      <c r="X248" s="381"/>
      <c r="Y248" s="381">
        <v>1</v>
      </c>
      <c r="Z248" s="350">
        <v>42.35</v>
      </c>
    </row>
    <row r="249" spans="1:26" ht="30.75" customHeight="1" x14ac:dyDescent="0.35">
      <c r="A249" s="340">
        <v>246</v>
      </c>
      <c r="B249" s="378" t="s">
        <v>7489</v>
      </c>
      <c r="C249" s="333" t="s">
        <v>5717</v>
      </c>
      <c r="D249" s="332" t="s">
        <v>3750</v>
      </c>
      <c r="E249" s="371" t="s">
        <v>4523</v>
      </c>
      <c r="F249" s="325">
        <v>4</v>
      </c>
      <c r="G249" s="371"/>
      <c r="H249" s="325"/>
      <c r="I249" s="371"/>
      <c r="J249" s="325">
        <v>5</v>
      </c>
      <c r="K249" s="325"/>
      <c r="L249" s="325">
        <v>5</v>
      </c>
      <c r="M249" s="381" t="s">
        <v>5270</v>
      </c>
      <c r="N249" s="381"/>
      <c r="O249" s="381"/>
      <c r="P249" s="381">
        <v>300</v>
      </c>
      <c r="Q249" s="381"/>
      <c r="R249" s="381"/>
      <c r="S249" s="381"/>
      <c r="T249" s="381"/>
      <c r="U249" s="381"/>
      <c r="V249" s="381"/>
      <c r="W249" s="381"/>
      <c r="X249" s="381"/>
      <c r="Y249" s="381">
        <v>1</v>
      </c>
      <c r="Z249" s="350">
        <v>42.35</v>
      </c>
    </row>
    <row r="250" spans="1:26" ht="30.75" customHeight="1" x14ac:dyDescent="0.35">
      <c r="A250" s="340">
        <v>247</v>
      </c>
      <c r="B250" s="378" t="s">
        <v>7489</v>
      </c>
      <c r="C250" s="333" t="s">
        <v>5717</v>
      </c>
      <c r="D250" s="332" t="s">
        <v>1976</v>
      </c>
      <c r="E250" s="371" t="s">
        <v>4340</v>
      </c>
      <c r="F250" s="325">
        <v>4</v>
      </c>
      <c r="G250" s="371"/>
      <c r="H250" s="325"/>
      <c r="I250" s="371"/>
      <c r="J250" s="325">
        <v>5</v>
      </c>
      <c r="K250" s="325"/>
      <c r="L250" s="325">
        <v>5</v>
      </c>
      <c r="M250" s="381" t="s">
        <v>6497</v>
      </c>
      <c r="N250" s="381"/>
      <c r="O250" s="381"/>
      <c r="P250" s="381">
        <v>200</v>
      </c>
      <c r="Q250" s="381"/>
      <c r="R250" s="381"/>
      <c r="S250" s="381"/>
      <c r="T250" s="381"/>
      <c r="U250" s="381"/>
      <c r="V250" s="381"/>
      <c r="W250" s="381"/>
      <c r="X250" s="381"/>
      <c r="Y250" s="381">
        <v>1</v>
      </c>
      <c r="Z250" s="350">
        <v>42.35</v>
      </c>
    </row>
    <row r="251" spans="1:26" ht="30.75" customHeight="1" x14ac:dyDescent="0.35">
      <c r="A251" s="340">
        <v>248</v>
      </c>
      <c r="B251" s="378" t="s">
        <v>7489</v>
      </c>
      <c r="C251" s="333" t="s">
        <v>5717</v>
      </c>
      <c r="D251" s="332" t="s">
        <v>1978</v>
      </c>
      <c r="E251" s="371" t="s">
        <v>4341</v>
      </c>
      <c r="F251" s="325">
        <v>4</v>
      </c>
      <c r="G251" s="371"/>
      <c r="H251" s="325"/>
      <c r="I251" s="371"/>
      <c r="J251" s="325">
        <v>5</v>
      </c>
      <c r="K251" s="325"/>
      <c r="L251" s="325">
        <v>5</v>
      </c>
      <c r="M251" s="381" t="s">
        <v>6498</v>
      </c>
      <c r="N251" s="381"/>
      <c r="O251" s="381"/>
      <c r="P251" s="381">
        <v>540</v>
      </c>
      <c r="Q251" s="381"/>
      <c r="R251" s="381"/>
      <c r="S251" s="381"/>
      <c r="T251" s="381"/>
      <c r="U251" s="381"/>
      <c r="V251" s="381"/>
      <c r="W251" s="381"/>
      <c r="X251" s="381"/>
      <c r="Y251" s="381">
        <v>1</v>
      </c>
      <c r="Z251" s="350">
        <v>42.35</v>
      </c>
    </row>
    <row r="252" spans="1:26" ht="30.75" customHeight="1" x14ac:dyDescent="0.35">
      <c r="A252" s="340">
        <v>249</v>
      </c>
      <c r="B252" s="378" t="s">
        <v>7489</v>
      </c>
      <c r="C252" s="333" t="s">
        <v>5717</v>
      </c>
      <c r="D252" s="332" t="s">
        <v>1975</v>
      </c>
      <c r="E252" s="371" t="s">
        <v>4342</v>
      </c>
      <c r="F252" s="325">
        <v>4</v>
      </c>
      <c r="G252" s="371"/>
      <c r="H252" s="325"/>
      <c r="I252" s="371"/>
      <c r="J252" s="325">
        <v>5</v>
      </c>
      <c r="K252" s="325"/>
      <c r="L252" s="325">
        <v>5</v>
      </c>
      <c r="M252" s="381" t="s">
        <v>6499</v>
      </c>
      <c r="N252" s="398">
        <v>60</v>
      </c>
      <c r="O252" s="398">
        <v>140</v>
      </c>
      <c r="P252" s="398">
        <v>200</v>
      </c>
      <c r="Q252" s="398"/>
      <c r="R252" s="398"/>
      <c r="S252" s="398"/>
      <c r="T252" s="398"/>
      <c r="U252" s="381"/>
      <c r="V252" s="381" t="s">
        <v>2166</v>
      </c>
      <c r="W252" s="381" t="s">
        <v>2166</v>
      </c>
      <c r="X252" s="381" t="s">
        <v>2166</v>
      </c>
      <c r="Y252" s="381">
        <v>1</v>
      </c>
      <c r="Z252" s="350">
        <v>42.35</v>
      </c>
    </row>
    <row r="253" spans="1:26" ht="30.75" customHeight="1" x14ac:dyDescent="0.35">
      <c r="A253" s="340">
        <v>250</v>
      </c>
      <c r="B253" s="378" t="s">
        <v>7489</v>
      </c>
      <c r="C253" s="333" t="s">
        <v>5717</v>
      </c>
      <c r="D253" s="332" t="s">
        <v>3741</v>
      </c>
      <c r="E253" s="371" t="s">
        <v>3757</v>
      </c>
      <c r="F253" s="325">
        <v>3</v>
      </c>
      <c r="G253" s="371"/>
      <c r="H253" s="325"/>
      <c r="I253" s="371"/>
      <c r="J253" s="325">
        <v>5</v>
      </c>
      <c r="K253" s="325"/>
      <c r="L253" s="325">
        <v>5</v>
      </c>
      <c r="M253" s="381" t="s">
        <v>6498</v>
      </c>
      <c r="N253" s="381"/>
      <c r="O253" s="381"/>
      <c r="P253" s="381">
        <v>200</v>
      </c>
      <c r="Q253" s="381"/>
      <c r="R253" s="381"/>
      <c r="S253" s="381"/>
      <c r="T253" s="381"/>
      <c r="U253" s="381"/>
      <c r="V253" s="381"/>
      <c r="W253" s="381"/>
      <c r="X253" s="381"/>
      <c r="Y253" s="381">
        <v>1</v>
      </c>
      <c r="Z253" s="350">
        <v>42.35</v>
      </c>
    </row>
    <row r="254" spans="1:26" ht="30.75" customHeight="1" x14ac:dyDescent="0.35">
      <c r="A254" s="340">
        <v>251</v>
      </c>
      <c r="B254" s="378" t="s">
        <v>7489</v>
      </c>
      <c r="C254" s="333" t="s">
        <v>5717</v>
      </c>
      <c r="D254" s="332" t="s">
        <v>3716</v>
      </c>
      <c r="E254" s="371" t="s">
        <v>3476</v>
      </c>
      <c r="F254" s="325">
        <v>6</v>
      </c>
      <c r="G254" s="371"/>
      <c r="H254" s="325"/>
      <c r="I254" s="371"/>
      <c r="J254" s="325">
        <v>6</v>
      </c>
      <c r="K254" s="325"/>
      <c r="L254" s="325">
        <v>6</v>
      </c>
      <c r="M254" s="381" t="s">
        <v>6498</v>
      </c>
      <c r="N254" s="381"/>
      <c r="O254" s="381"/>
      <c r="P254" s="381">
        <v>360</v>
      </c>
      <c r="Q254" s="381"/>
      <c r="R254" s="381"/>
      <c r="S254" s="381"/>
      <c r="T254" s="381"/>
      <c r="U254" s="381"/>
      <c r="V254" s="381"/>
      <c r="W254" s="381"/>
      <c r="X254" s="381"/>
      <c r="Y254" s="381">
        <v>1</v>
      </c>
      <c r="Z254" s="350">
        <v>42.35</v>
      </c>
    </row>
    <row r="255" spans="1:26" ht="30.75" customHeight="1" x14ac:dyDescent="0.35">
      <c r="A255" s="340">
        <v>252</v>
      </c>
      <c r="B255" s="378" t="s">
        <v>7489</v>
      </c>
      <c r="C255" s="333" t="s">
        <v>5717</v>
      </c>
      <c r="D255" s="332" t="s">
        <v>87</v>
      </c>
      <c r="E255" s="371" t="s">
        <v>88</v>
      </c>
      <c r="F255" s="325">
        <v>3</v>
      </c>
      <c r="G255" s="371"/>
      <c r="H255" s="325"/>
      <c r="I255" s="371"/>
      <c r="J255" s="325">
        <v>4</v>
      </c>
      <c r="K255" s="325"/>
      <c r="L255" s="325">
        <v>4</v>
      </c>
      <c r="M255" s="381" t="s">
        <v>5706</v>
      </c>
      <c r="N255" s="398">
        <v>85</v>
      </c>
      <c r="O255" s="398">
        <v>185</v>
      </c>
      <c r="P255" s="398">
        <v>270</v>
      </c>
      <c r="Q255" s="398"/>
      <c r="R255" s="398"/>
      <c r="S255" s="398"/>
      <c r="T255" s="398"/>
      <c r="U255" s="381"/>
      <c r="V255" s="381" t="s">
        <v>2166</v>
      </c>
      <c r="W255" s="381" t="s">
        <v>2166</v>
      </c>
      <c r="X255" s="381" t="s">
        <v>2166</v>
      </c>
      <c r="Y255" s="381">
        <v>1</v>
      </c>
      <c r="Z255" s="350">
        <v>42.35</v>
      </c>
    </row>
    <row r="256" spans="1:26" ht="30.75" customHeight="1" x14ac:dyDescent="0.35">
      <c r="A256" s="340">
        <v>253</v>
      </c>
      <c r="B256" s="378" t="s">
        <v>7489</v>
      </c>
      <c r="C256" s="333" t="s">
        <v>5717</v>
      </c>
      <c r="D256" s="332" t="s">
        <v>6444</v>
      </c>
      <c r="E256" s="371" t="s">
        <v>92</v>
      </c>
      <c r="F256" s="325">
        <v>3</v>
      </c>
      <c r="G256" s="371"/>
      <c r="H256" s="325"/>
      <c r="I256" s="371"/>
      <c r="J256" s="325">
        <v>4</v>
      </c>
      <c r="K256" s="325"/>
      <c r="L256" s="325">
        <v>4</v>
      </c>
      <c r="M256" s="381" t="s">
        <v>6500</v>
      </c>
      <c r="N256" s="381"/>
      <c r="O256" s="381"/>
      <c r="P256" s="381">
        <v>120</v>
      </c>
      <c r="Q256" s="381"/>
      <c r="R256" s="381"/>
      <c r="S256" s="381"/>
      <c r="T256" s="381"/>
      <c r="U256" s="381"/>
      <c r="V256" s="381"/>
      <c r="W256" s="381"/>
      <c r="X256" s="381"/>
      <c r="Y256" s="381">
        <v>1</v>
      </c>
      <c r="Z256" s="350">
        <v>42.35</v>
      </c>
    </row>
    <row r="257" spans="1:26" ht="30.75" customHeight="1" x14ac:dyDescent="0.35">
      <c r="A257" s="340">
        <v>254</v>
      </c>
      <c r="B257" s="378" t="s">
        <v>7489</v>
      </c>
      <c r="C257" s="333" t="s">
        <v>5717</v>
      </c>
      <c r="D257" s="332" t="s">
        <v>3753</v>
      </c>
      <c r="E257" s="371" t="s">
        <v>3771</v>
      </c>
      <c r="F257" s="325">
        <v>5</v>
      </c>
      <c r="G257" s="371"/>
      <c r="H257" s="325"/>
      <c r="I257" s="371"/>
      <c r="J257" s="325">
        <v>5</v>
      </c>
      <c r="K257" s="325"/>
      <c r="L257" s="325">
        <v>5</v>
      </c>
      <c r="M257" s="381" t="s">
        <v>6501</v>
      </c>
      <c r="N257" s="381"/>
      <c r="O257" s="381"/>
      <c r="P257" s="381">
        <v>720</v>
      </c>
      <c r="Q257" s="381"/>
      <c r="R257" s="381"/>
      <c r="S257" s="381"/>
      <c r="T257" s="381"/>
      <c r="U257" s="381"/>
      <c r="V257" s="381"/>
      <c r="W257" s="381"/>
      <c r="X257" s="381"/>
      <c r="Y257" s="381">
        <v>1</v>
      </c>
      <c r="Z257" s="350">
        <v>42.35</v>
      </c>
    </row>
    <row r="258" spans="1:26" ht="30.75" customHeight="1" x14ac:dyDescent="0.35">
      <c r="A258" s="340">
        <v>255</v>
      </c>
      <c r="B258" s="378" t="s">
        <v>7489</v>
      </c>
      <c r="C258" s="333" t="s">
        <v>5717</v>
      </c>
      <c r="D258" s="332" t="s">
        <v>2003</v>
      </c>
      <c r="E258" s="371" t="s">
        <v>3477</v>
      </c>
      <c r="F258" s="325">
        <v>5</v>
      </c>
      <c r="G258" s="371"/>
      <c r="H258" s="325"/>
      <c r="I258" s="371"/>
      <c r="J258" s="325">
        <v>4</v>
      </c>
      <c r="K258" s="325"/>
      <c r="L258" s="325">
        <v>4</v>
      </c>
      <c r="M258" s="381" t="s">
        <v>5146</v>
      </c>
      <c r="N258" s="381"/>
      <c r="O258" s="381"/>
      <c r="P258" s="381">
        <v>540</v>
      </c>
      <c r="Q258" s="381"/>
      <c r="R258" s="381"/>
      <c r="S258" s="381"/>
      <c r="T258" s="381"/>
      <c r="U258" s="381"/>
      <c r="V258" s="381"/>
      <c r="W258" s="381"/>
      <c r="X258" s="381"/>
      <c r="Y258" s="381">
        <v>1</v>
      </c>
      <c r="Z258" s="350">
        <v>42.35</v>
      </c>
    </row>
    <row r="259" spans="1:26" ht="30.75" customHeight="1" x14ac:dyDescent="0.35">
      <c r="A259" s="340">
        <v>256</v>
      </c>
      <c r="B259" s="378" t="s">
        <v>7489</v>
      </c>
      <c r="C259" s="333" t="s">
        <v>5717</v>
      </c>
      <c r="D259" s="332" t="s">
        <v>85</v>
      </c>
      <c r="E259" s="371" t="s">
        <v>86</v>
      </c>
      <c r="F259" s="325">
        <v>4</v>
      </c>
      <c r="G259" s="371"/>
      <c r="H259" s="325"/>
      <c r="I259" s="371"/>
      <c r="J259" s="325">
        <v>4</v>
      </c>
      <c r="K259" s="325"/>
      <c r="L259" s="325">
        <v>4</v>
      </c>
      <c r="M259" s="381" t="s">
        <v>6502</v>
      </c>
      <c r="N259" s="381"/>
      <c r="O259" s="381"/>
      <c r="P259" s="381">
        <v>270</v>
      </c>
      <c r="Q259" s="381"/>
      <c r="R259" s="381"/>
      <c r="S259" s="381"/>
      <c r="T259" s="381"/>
      <c r="U259" s="381"/>
      <c r="V259" s="381"/>
      <c r="W259" s="381" t="s">
        <v>2166</v>
      </c>
      <c r="X259" s="381"/>
      <c r="Y259" s="381">
        <v>1</v>
      </c>
      <c r="Z259" s="350">
        <v>42.35</v>
      </c>
    </row>
    <row r="260" spans="1:26" ht="30.75" customHeight="1" x14ac:dyDescent="0.35">
      <c r="A260" s="340">
        <v>257</v>
      </c>
      <c r="B260" s="378" t="s">
        <v>7489</v>
      </c>
      <c r="C260" s="333" t="s">
        <v>5717</v>
      </c>
      <c r="D260" s="332" t="s">
        <v>570</v>
      </c>
      <c r="E260" s="371" t="s">
        <v>4343</v>
      </c>
      <c r="F260" s="325">
        <v>5</v>
      </c>
      <c r="G260" s="371"/>
      <c r="H260" s="325"/>
      <c r="I260" s="371"/>
      <c r="J260" s="325">
        <v>6</v>
      </c>
      <c r="K260" s="325"/>
      <c r="L260" s="325">
        <v>6</v>
      </c>
      <c r="M260" s="381" t="s">
        <v>5144</v>
      </c>
      <c r="N260" s="398">
        <v>200</v>
      </c>
      <c r="O260" s="398">
        <v>340</v>
      </c>
      <c r="P260" s="398">
        <v>540</v>
      </c>
      <c r="Q260" s="398"/>
      <c r="R260" s="398"/>
      <c r="S260" s="398"/>
      <c r="T260" s="398"/>
      <c r="U260" s="381"/>
      <c r="V260" s="381" t="s">
        <v>2166</v>
      </c>
      <c r="W260" s="381"/>
      <c r="X260" s="381"/>
      <c r="Y260" s="381">
        <v>1</v>
      </c>
      <c r="Z260" s="350">
        <v>42.35</v>
      </c>
    </row>
    <row r="261" spans="1:26" ht="30.75" customHeight="1" x14ac:dyDescent="0.35">
      <c r="A261" s="340">
        <v>258</v>
      </c>
      <c r="B261" s="378" t="s">
        <v>7489</v>
      </c>
      <c r="C261" s="333" t="s">
        <v>5717</v>
      </c>
      <c r="D261" s="332" t="s">
        <v>3744</v>
      </c>
      <c r="E261" s="371" t="s">
        <v>3761</v>
      </c>
      <c r="F261" s="325">
        <v>5</v>
      </c>
      <c r="G261" s="371"/>
      <c r="H261" s="325"/>
      <c r="I261" s="371"/>
      <c r="J261" s="325">
        <v>5</v>
      </c>
      <c r="K261" s="325"/>
      <c r="L261" s="325">
        <v>5</v>
      </c>
      <c r="M261" s="381" t="s">
        <v>4989</v>
      </c>
      <c r="N261" s="381"/>
      <c r="O261" s="381"/>
      <c r="P261" s="381">
        <v>540</v>
      </c>
      <c r="Q261" s="381"/>
      <c r="R261" s="381"/>
      <c r="S261" s="381"/>
      <c r="T261" s="381"/>
      <c r="U261" s="381"/>
      <c r="V261" s="381"/>
      <c r="W261" s="381"/>
      <c r="X261" s="381"/>
      <c r="Y261" s="381">
        <v>1</v>
      </c>
      <c r="Z261" s="350">
        <v>42.35</v>
      </c>
    </row>
    <row r="262" spans="1:26" ht="30.75" customHeight="1" x14ac:dyDescent="0.35">
      <c r="A262" s="340">
        <v>259</v>
      </c>
      <c r="B262" s="378" t="s">
        <v>7489</v>
      </c>
      <c r="C262" s="333" t="s">
        <v>5717</v>
      </c>
      <c r="D262" s="332" t="s">
        <v>3746</v>
      </c>
      <c r="E262" s="371" t="s">
        <v>3763</v>
      </c>
      <c r="F262" s="325">
        <v>7</v>
      </c>
      <c r="G262" s="371"/>
      <c r="H262" s="325"/>
      <c r="I262" s="371"/>
      <c r="J262" s="325">
        <v>5</v>
      </c>
      <c r="K262" s="325"/>
      <c r="L262" s="325">
        <v>5</v>
      </c>
      <c r="M262" s="381" t="s">
        <v>5258</v>
      </c>
      <c r="N262" s="381"/>
      <c r="O262" s="381"/>
      <c r="P262" s="381">
        <v>600</v>
      </c>
      <c r="Q262" s="381"/>
      <c r="R262" s="381"/>
      <c r="S262" s="381"/>
      <c r="T262" s="381"/>
      <c r="U262" s="381"/>
      <c r="V262" s="381"/>
      <c r="W262" s="381"/>
      <c r="X262" s="381"/>
      <c r="Y262" s="381">
        <v>1</v>
      </c>
      <c r="Z262" s="350">
        <v>42.35</v>
      </c>
    </row>
    <row r="263" spans="1:26" ht="30.75" customHeight="1" x14ac:dyDescent="0.35">
      <c r="A263" s="340">
        <v>260</v>
      </c>
      <c r="B263" s="378" t="s">
        <v>7489</v>
      </c>
      <c r="C263" s="333" t="s">
        <v>5717</v>
      </c>
      <c r="D263" s="332" t="s">
        <v>2687</v>
      </c>
      <c r="E263" s="371" t="s">
        <v>3772</v>
      </c>
      <c r="F263" s="325">
        <v>3</v>
      </c>
      <c r="G263" s="371"/>
      <c r="H263" s="325"/>
      <c r="I263" s="371"/>
      <c r="J263" s="325">
        <v>5</v>
      </c>
      <c r="K263" s="325"/>
      <c r="L263" s="325">
        <v>5</v>
      </c>
      <c r="M263" s="381" t="s">
        <v>5523</v>
      </c>
      <c r="N263" s="398">
        <v>60</v>
      </c>
      <c r="O263" s="398">
        <v>120</v>
      </c>
      <c r="P263" s="398">
        <v>180</v>
      </c>
      <c r="Q263" s="398"/>
      <c r="R263" s="398"/>
      <c r="S263" s="398"/>
      <c r="T263" s="398"/>
      <c r="U263" s="381"/>
      <c r="V263" s="381" t="s">
        <v>2166</v>
      </c>
      <c r="W263" s="381" t="s">
        <v>2166</v>
      </c>
      <c r="X263" s="381" t="s">
        <v>2166</v>
      </c>
      <c r="Y263" s="381">
        <v>1</v>
      </c>
      <c r="Z263" s="350">
        <v>42.35</v>
      </c>
    </row>
    <row r="264" spans="1:26" ht="30.75" customHeight="1" x14ac:dyDescent="0.35">
      <c r="A264" s="340">
        <v>261</v>
      </c>
      <c r="B264" s="378" t="s">
        <v>7489</v>
      </c>
      <c r="C264" s="333" t="s">
        <v>5717</v>
      </c>
      <c r="D264" s="332" t="s">
        <v>3739</v>
      </c>
      <c r="E264" s="371" t="s">
        <v>3755</v>
      </c>
      <c r="F264" s="325">
        <v>5</v>
      </c>
      <c r="G264" s="371"/>
      <c r="H264" s="325"/>
      <c r="I264" s="371"/>
      <c r="J264" s="325">
        <v>5</v>
      </c>
      <c r="K264" s="325"/>
      <c r="L264" s="325">
        <v>5</v>
      </c>
      <c r="M264" s="381" t="s">
        <v>5353</v>
      </c>
      <c r="N264" s="381"/>
      <c r="O264" s="381"/>
      <c r="P264" s="381">
        <v>720</v>
      </c>
      <c r="Q264" s="381"/>
      <c r="R264" s="381"/>
      <c r="S264" s="381"/>
      <c r="T264" s="381"/>
      <c r="U264" s="381"/>
      <c r="V264" s="381"/>
      <c r="W264" s="381"/>
      <c r="X264" s="381"/>
      <c r="Y264" s="381">
        <v>1</v>
      </c>
      <c r="Z264" s="350">
        <v>42.35</v>
      </c>
    </row>
    <row r="265" spans="1:26" ht="30.75" customHeight="1" x14ac:dyDescent="0.35">
      <c r="A265" s="340">
        <v>262</v>
      </c>
      <c r="B265" s="378" t="s">
        <v>7489</v>
      </c>
      <c r="C265" s="333" t="s">
        <v>5717</v>
      </c>
      <c r="D265" s="332" t="s">
        <v>89</v>
      </c>
      <c r="E265" s="371" t="s">
        <v>90</v>
      </c>
      <c r="F265" s="325">
        <v>4</v>
      </c>
      <c r="G265" s="371"/>
      <c r="H265" s="325"/>
      <c r="I265" s="371"/>
      <c r="J265" s="325">
        <v>4</v>
      </c>
      <c r="K265" s="325"/>
      <c r="L265" s="325">
        <v>4</v>
      </c>
      <c r="M265" s="381" t="s">
        <v>5494</v>
      </c>
      <c r="N265" s="398">
        <v>85</v>
      </c>
      <c r="O265" s="398">
        <v>185</v>
      </c>
      <c r="P265" s="398">
        <v>270</v>
      </c>
      <c r="Q265" s="398"/>
      <c r="R265" s="398"/>
      <c r="S265" s="398"/>
      <c r="T265" s="398"/>
      <c r="U265" s="381"/>
      <c r="V265" s="381" t="s">
        <v>2166</v>
      </c>
      <c r="W265" s="381" t="s">
        <v>2166</v>
      </c>
      <c r="X265" s="381" t="s">
        <v>2166</v>
      </c>
      <c r="Y265" s="381">
        <v>1</v>
      </c>
      <c r="Z265" s="350">
        <v>42.35</v>
      </c>
    </row>
    <row r="266" spans="1:26" ht="30.75" customHeight="1" x14ac:dyDescent="0.35">
      <c r="A266" s="340">
        <v>263</v>
      </c>
      <c r="B266" s="378" t="s">
        <v>7489</v>
      </c>
      <c r="C266" s="333" t="s">
        <v>5717</v>
      </c>
      <c r="D266" s="332" t="s">
        <v>6199</v>
      </c>
      <c r="E266" s="371" t="s">
        <v>3768</v>
      </c>
      <c r="F266" s="325">
        <v>5</v>
      </c>
      <c r="G266" s="371"/>
      <c r="H266" s="325"/>
      <c r="I266" s="371"/>
      <c r="J266" s="325">
        <v>6</v>
      </c>
      <c r="K266" s="325"/>
      <c r="L266" s="325">
        <v>6</v>
      </c>
      <c r="M266" s="381" t="s">
        <v>5353</v>
      </c>
      <c r="N266" s="381"/>
      <c r="O266" s="381"/>
      <c r="P266" s="381">
        <v>500</v>
      </c>
      <c r="Q266" s="381"/>
      <c r="R266" s="381"/>
      <c r="S266" s="381"/>
      <c r="T266" s="381"/>
      <c r="U266" s="381"/>
      <c r="V266" s="381"/>
      <c r="W266" s="381"/>
      <c r="X266" s="381"/>
      <c r="Y266" s="381">
        <v>1</v>
      </c>
      <c r="Z266" s="350">
        <v>42.35</v>
      </c>
    </row>
    <row r="267" spans="1:26" ht="30.75" customHeight="1" x14ac:dyDescent="0.35">
      <c r="A267" s="340">
        <v>264</v>
      </c>
      <c r="B267" s="378" t="s">
        <v>7489</v>
      </c>
      <c r="C267" s="333" t="s">
        <v>5717</v>
      </c>
      <c r="D267" s="332" t="s">
        <v>2004</v>
      </c>
      <c r="E267" s="371" t="s">
        <v>3479</v>
      </c>
      <c r="F267" s="325">
        <v>5</v>
      </c>
      <c r="G267" s="371"/>
      <c r="H267" s="325"/>
      <c r="I267" s="371"/>
      <c r="J267" s="325">
        <v>7</v>
      </c>
      <c r="K267" s="325"/>
      <c r="L267" s="325">
        <v>7</v>
      </c>
      <c r="M267" s="381" t="s">
        <v>4989</v>
      </c>
      <c r="N267" s="398">
        <v>210</v>
      </c>
      <c r="O267" s="398">
        <v>510</v>
      </c>
      <c r="P267" s="398">
        <v>720</v>
      </c>
      <c r="Q267" s="398"/>
      <c r="R267" s="398"/>
      <c r="S267" s="398"/>
      <c r="T267" s="398"/>
      <c r="U267" s="381"/>
      <c r="V267" s="381" t="s">
        <v>2166</v>
      </c>
      <c r="W267" s="381" t="s">
        <v>2166</v>
      </c>
      <c r="X267" s="381"/>
      <c r="Y267" s="381">
        <v>1</v>
      </c>
      <c r="Z267" s="350">
        <v>42.35</v>
      </c>
    </row>
    <row r="268" spans="1:26" ht="30.75" customHeight="1" x14ac:dyDescent="0.35">
      <c r="A268" s="340">
        <v>265</v>
      </c>
      <c r="B268" s="378" t="s">
        <v>7489</v>
      </c>
      <c r="C268" s="333" t="s">
        <v>5717</v>
      </c>
      <c r="D268" s="332" t="s">
        <v>1977</v>
      </c>
      <c r="E268" s="371" t="s">
        <v>4344</v>
      </c>
      <c r="F268" s="325">
        <v>5</v>
      </c>
      <c r="G268" s="371"/>
      <c r="H268" s="325"/>
      <c r="I268" s="371"/>
      <c r="J268" s="325">
        <v>6</v>
      </c>
      <c r="K268" s="325"/>
      <c r="L268" s="325">
        <v>6</v>
      </c>
      <c r="M268" s="381" t="s">
        <v>5259</v>
      </c>
      <c r="N268" s="381"/>
      <c r="O268" s="381"/>
      <c r="P268" s="381">
        <v>720</v>
      </c>
      <c r="Q268" s="381"/>
      <c r="R268" s="381"/>
      <c r="S268" s="381"/>
      <c r="T268" s="381"/>
      <c r="U268" s="381"/>
      <c r="V268" s="381"/>
      <c r="W268" s="381"/>
      <c r="X268" s="381"/>
      <c r="Y268" s="381">
        <v>1</v>
      </c>
      <c r="Z268" s="350">
        <v>42.35</v>
      </c>
    </row>
    <row r="269" spans="1:26" ht="30.75" customHeight="1" x14ac:dyDescent="0.35">
      <c r="A269" s="340">
        <v>266</v>
      </c>
      <c r="B269" s="378" t="s">
        <v>7489</v>
      </c>
      <c r="C269" s="333" t="s">
        <v>5717</v>
      </c>
      <c r="D269" s="332" t="s">
        <v>1980</v>
      </c>
      <c r="E269" s="371" t="s">
        <v>4345</v>
      </c>
      <c r="F269" s="325">
        <v>5</v>
      </c>
      <c r="G269" s="371"/>
      <c r="H269" s="325"/>
      <c r="I269" s="371"/>
      <c r="J269" s="325">
        <v>5</v>
      </c>
      <c r="K269" s="325"/>
      <c r="L269" s="325">
        <v>5</v>
      </c>
      <c r="M269" s="381" t="s">
        <v>5361</v>
      </c>
      <c r="N269" s="381"/>
      <c r="O269" s="381"/>
      <c r="P269" s="381">
        <v>540</v>
      </c>
      <c r="Q269" s="381"/>
      <c r="R269" s="381"/>
      <c r="S269" s="381"/>
      <c r="T269" s="381"/>
      <c r="U269" s="381"/>
      <c r="V269" s="381"/>
      <c r="W269" s="381"/>
      <c r="X269" s="381"/>
      <c r="Y269" s="381">
        <v>1</v>
      </c>
      <c r="Z269" s="350">
        <v>42.35</v>
      </c>
    </row>
    <row r="270" spans="1:26" ht="30.75" customHeight="1" x14ac:dyDescent="0.35">
      <c r="A270" s="340">
        <v>267</v>
      </c>
      <c r="B270" s="378" t="s">
        <v>7489</v>
      </c>
      <c r="C270" s="333" t="s">
        <v>5717</v>
      </c>
      <c r="D270" s="332" t="s">
        <v>3743</v>
      </c>
      <c r="E270" s="371" t="s">
        <v>3759</v>
      </c>
      <c r="F270" s="325">
        <v>4</v>
      </c>
      <c r="G270" s="371"/>
      <c r="H270" s="325"/>
      <c r="I270" s="371"/>
      <c r="J270" s="325">
        <v>4</v>
      </c>
      <c r="K270" s="325"/>
      <c r="L270" s="325">
        <v>4</v>
      </c>
      <c r="M270" s="381" t="s">
        <v>5430</v>
      </c>
      <c r="N270" s="381"/>
      <c r="O270" s="381"/>
      <c r="P270" s="381">
        <v>240</v>
      </c>
      <c r="Q270" s="381"/>
      <c r="R270" s="381"/>
      <c r="S270" s="381"/>
      <c r="T270" s="381"/>
      <c r="U270" s="381"/>
      <c r="V270" s="381"/>
      <c r="W270" s="381"/>
      <c r="X270" s="381"/>
      <c r="Y270" s="381">
        <v>1</v>
      </c>
      <c r="Z270" s="350">
        <v>42.35</v>
      </c>
    </row>
    <row r="271" spans="1:26" ht="30.75" customHeight="1" x14ac:dyDescent="0.35">
      <c r="A271" s="340">
        <v>268</v>
      </c>
      <c r="B271" s="378" t="s">
        <v>7489</v>
      </c>
      <c r="C271" s="333" t="s">
        <v>5717</v>
      </c>
      <c r="D271" s="332" t="s">
        <v>2008</v>
      </c>
      <c r="E271" s="371" t="s">
        <v>3483</v>
      </c>
      <c r="F271" s="325">
        <v>5</v>
      </c>
      <c r="G271" s="371"/>
      <c r="H271" s="325"/>
      <c r="I271" s="371"/>
      <c r="J271" s="325">
        <v>4</v>
      </c>
      <c r="K271" s="325"/>
      <c r="L271" s="325">
        <v>4</v>
      </c>
      <c r="M271" s="381" t="s">
        <v>4988</v>
      </c>
      <c r="N271" s="381"/>
      <c r="O271" s="381"/>
      <c r="P271" s="381">
        <v>360</v>
      </c>
      <c r="Q271" s="381"/>
      <c r="R271" s="381"/>
      <c r="S271" s="381"/>
      <c r="T271" s="381"/>
      <c r="U271" s="381"/>
      <c r="V271" s="381"/>
      <c r="W271" s="381"/>
      <c r="X271" s="381"/>
      <c r="Y271" s="381">
        <v>1</v>
      </c>
      <c r="Z271" s="350">
        <v>42.35</v>
      </c>
    </row>
    <row r="272" spans="1:26" ht="30.75" customHeight="1" x14ac:dyDescent="0.35">
      <c r="A272" s="340">
        <v>269</v>
      </c>
      <c r="B272" s="378" t="s">
        <v>7489</v>
      </c>
      <c r="C272" s="333" t="s">
        <v>5717</v>
      </c>
      <c r="D272" s="332" t="s">
        <v>1971</v>
      </c>
      <c r="E272" s="371" t="s">
        <v>4346</v>
      </c>
      <c r="F272" s="325">
        <v>4</v>
      </c>
      <c r="G272" s="371"/>
      <c r="H272" s="325"/>
      <c r="I272" s="371"/>
      <c r="J272" s="325">
        <v>6</v>
      </c>
      <c r="K272" s="325"/>
      <c r="L272" s="325">
        <v>6</v>
      </c>
      <c r="M272" s="381" t="s">
        <v>5518</v>
      </c>
      <c r="N272" s="381"/>
      <c r="O272" s="381"/>
      <c r="P272" s="381">
        <v>720</v>
      </c>
      <c r="Q272" s="381"/>
      <c r="R272" s="381"/>
      <c r="S272" s="381"/>
      <c r="T272" s="381"/>
      <c r="U272" s="381"/>
      <c r="V272" s="381"/>
      <c r="W272" s="381"/>
      <c r="X272" s="381"/>
      <c r="Y272" s="381">
        <v>1</v>
      </c>
      <c r="Z272" s="350">
        <v>42.35</v>
      </c>
    </row>
    <row r="273" spans="1:26" ht="30.75" customHeight="1" x14ac:dyDescent="0.35">
      <c r="A273" s="340">
        <v>270</v>
      </c>
      <c r="B273" s="378" t="s">
        <v>7489</v>
      </c>
      <c r="C273" s="333" t="s">
        <v>5717</v>
      </c>
      <c r="D273" s="332" t="s">
        <v>4270</v>
      </c>
      <c r="E273" s="371" t="s">
        <v>3760</v>
      </c>
      <c r="F273" s="325">
        <v>4</v>
      </c>
      <c r="G273" s="371"/>
      <c r="H273" s="325"/>
      <c r="I273" s="371"/>
      <c r="J273" s="325">
        <v>6</v>
      </c>
      <c r="K273" s="325"/>
      <c r="L273" s="325">
        <v>6</v>
      </c>
      <c r="M273" s="381" t="s">
        <v>5518</v>
      </c>
      <c r="N273" s="367">
        <v>80</v>
      </c>
      <c r="O273" s="367">
        <v>260</v>
      </c>
      <c r="P273" s="367">
        <v>340</v>
      </c>
      <c r="Q273" s="398"/>
      <c r="R273" s="398"/>
      <c r="S273" s="398"/>
      <c r="T273" s="398"/>
      <c r="U273" s="381"/>
      <c r="V273" s="381" t="s">
        <v>2166</v>
      </c>
      <c r="W273" s="381" t="s">
        <v>2166</v>
      </c>
      <c r="X273" s="381" t="s">
        <v>2166</v>
      </c>
      <c r="Y273" s="381">
        <v>1</v>
      </c>
      <c r="Z273" s="350">
        <v>42.35</v>
      </c>
    </row>
    <row r="274" spans="1:26" ht="30.75" customHeight="1" x14ac:dyDescent="0.35">
      <c r="A274" s="340">
        <v>271</v>
      </c>
      <c r="B274" s="378" t="s">
        <v>7489</v>
      </c>
      <c r="C274" s="333" t="s">
        <v>5717</v>
      </c>
      <c r="D274" s="332" t="s">
        <v>81</v>
      </c>
      <c r="E274" s="371" t="s">
        <v>82</v>
      </c>
      <c r="F274" s="325">
        <v>4</v>
      </c>
      <c r="G274" s="371"/>
      <c r="H274" s="325"/>
      <c r="I274" s="371"/>
      <c r="J274" s="325">
        <v>5</v>
      </c>
      <c r="K274" s="325"/>
      <c r="L274" s="325">
        <v>5</v>
      </c>
      <c r="M274" s="381" t="s">
        <v>5494</v>
      </c>
      <c r="N274" s="367">
        <v>80</v>
      </c>
      <c r="O274" s="367">
        <v>190</v>
      </c>
      <c r="P274" s="367">
        <v>270</v>
      </c>
      <c r="Q274" s="398"/>
      <c r="R274" s="398"/>
      <c r="S274" s="398"/>
      <c r="T274" s="398"/>
      <c r="U274" s="381"/>
      <c r="V274" s="381" t="s">
        <v>2166</v>
      </c>
      <c r="W274" s="381" t="s">
        <v>2166</v>
      </c>
      <c r="X274" s="381" t="s">
        <v>2166</v>
      </c>
      <c r="Y274" s="381">
        <v>1</v>
      </c>
      <c r="Z274" s="350">
        <v>42.35</v>
      </c>
    </row>
    <row r="275" spans="1:26" ht="30.75" customHeight="1" x14ac:dyDescent="0.35">
      <c r="A275" s="340">
        <v>272</v>
      </c>
      <c r="B275" s="378" t="s">
        <v>7489</v>
      </c>
      <c r="C275" s="333" t="s">
        <v>5717</v>
      </c>
      <c r="D275" s="332" t="s">
        <v>3754</v>
      </c>
      <c r="E275" s="371" t="s">
        <v>3773</v>
      </c>
      <c r="F275" s="325">
        <v>4</v>
      </c>
      <c r="G275" s="371"/>
      <c r="H275" s="325"/>
      <c r="I275" s="371"/>
      <c r="J275" s="325">
        <v>5</v>
      </c>
      <c r="K275" s="325"/>
      <c r="L275" s="325">
        <v>5</v>
      </c>
      <c r="M275" s="381" t="s">
        <v>5499</v>
      </c>
      <c r="N275" s="367">
        <v>90</v>
      </c>
      <c r="O275" s="367">
        <v>210</v>
      </c>
      <c r="P275" s="367">
        <v>300</v>
      </c>
      <c r="Q275" s="398"/>
      <c r="R275" s="398"/>
      <c r="S275" s="398"/>
      <c r="T275" s="398"/>
      <c r="U275" s="381"/>
      <c r="V275" s="381" t="s">
        <v>2166</v>
      </c>
      <c r="W275" s="381" t="s">
        <v>2166</v>
      </c>
      <c r="X275" s="381" t="s">
        <v>2166</v>
      </c>
      <c r="Y275" s="381">
        <v>1</v>
      </c>
      <c r="Z275" s="350">
        <v>42.35</v>
      </c>
    </row>
    <row r="276" spans="1:26" ht="30.75" customHeight="1" x14ac:dyDescent="0.35">
      <c r="A276" s="340">
        <v>273</v>
      </c>
      <c r="B276" s="378" t="s">
        <v>7489</v>
      </c>
      <c r="C276" s="333" t="s">
        <v>5717</v>
      </c>
      <c r="D276" s="332" t="s">
        <v>3749</v>
      </c>
      <c r="E276" s="371" t="s">
        <v>3766</v>
      </c>
      <c r="F276" s="325">
        <v>7</v>
      </c>
      <c r="G276" s="371"/>
      <c r="H276" s="325"/>
      <c r="I276" s="371"/>
      <c r="J276" s="325">
        <v>6</v>
      </c>
      <c r="K276" s="325"/>
      <c r="L276" s="325">
        <v>6</v>
      </c>
      <c r="M276" s="381" t="s">
        <v>4990</v>
      </c>
      <c r="N276" s="367"/>
      <c r="O276" s="367"/>
      <c r="P276" s="367">
        <v>600</v>
      </c>
      <c r="Q276" s="381"/>
      <c r="R276" s="381"/>
      <c r="S276" s="381"/>
      <c r="T276" s="381"/>
      <c r="U276" s="381"/>
      <c r="V276" s="381"/>
      <c r="W276" s="381"/>
      <c r="X276" s="381"/>
      <c r="Y276" s="381">
        <v>1</v>
      </c>
      <c r="Z276" s="350">
        <v>42.35</v>
      </c>
    </row>
    <row r="277" spans="1:26" ht="30.75" customHeight="1" x14ac:dyDescent="0.35">
      <c r="A277" s="340">
        <v>274</v>
      </c>
      <c r="B277" s="378" t="s">
        <v>7489</v>
      </c>
      <c r="C277" s="333" t="s">
        <v>5717</v>
      </c>
      <c r="D277" s="332" t="s">
        <v>3717</v>
      </c>
      <c r="E277" s="371" t="s">
        <v>3478</v>
      </c>
      <c r="F277" s="325">
        <v>4</v>
      </c>
      <c r="G277" s="371"/>
      <c r="H277" s="325"/>
      <c r="I277" s="371"/>
      <c r="J277" s="325">
        <v>4</v>
      </c>
      <c r="K277" s="325"/>
      <c r="L277" s="325">
        <v>4</v>
      </c>
      <c r="M277" s="381" t="s">
        <v>5494</v>
      </c>
      <c r="N277" s="367">
        <v>70</v>
      </c>
      <c r="O277" s="367">
        <v>170</v>
      </c>
      <c r="P277" s="367">
        <v>240</v>
      </c>
      <c r="Q277" s="398"/>
      <c r="R277" s="398"/>
      <c r="S277" s="398"/>
      <c r="T277" s="398"/>
      <c r="U277" s="381"/>
      <c r="V277" s="381" t="s">
        <v>2166</v>
      </c>
      <c r="W277" s="381" t="s">
        <v>2166</v>
      </c>
      <c r="X277" s="381"/>
      <c r="Y277" s="381">
        <v>1</v>
      </c>
      <c r="Z277" s="350">
        <v>42.35</v>
      </c>
    </row>
    <row r="278" spans="1:26" ht="30.75" customHeight="1" x14ac:dyDescent="0.35">
      <c r="A278" s="340">
        <v>275</v>
      </c>
      <c r="B278" s="378" t="s">
        <v>7489</v>
      </c>
      <c r="C278" s="333" t="s">
        <v>5717</v>
      </c>
      <c r="D278" s="332" t="s">
        <v>3748</v>
      </c>
      <c r="E278" s="371" t="s">
        <v>3765</v>
      </c>
      <c r="F278" s="325">
        <v>3</v>
      </c>
      <c r="G278" s="371"/>
      <c r="H278" s="325"/>
      <c r="I278" s="371"/>
      <c r="J278" s="325">
        <v>5</v>
      </c>
      <c r="K278" s="325"/>
      <c r="L278" s="325">
        <v>5</v>
      </c>
      <c r="M278" s="381" t="s">
        <v>5515</v>
      </c>
      <c r="N278" s="367"/>
      <c r="O278" s="367"/>
      <c r="P278" s="367">
        <v>240</v>
      </c>
      <c r="Q278" s="381"/>
      <c r="R278" s="381"/>
      <c r="S278" s="381"/>
      <c r="T278" s="381"/>
      <c r="U278" s="381"/>
      <c r="V278" s="381"/>
      <c r="W278" s="381"/>
      <c r="X278" s="381"/>
      <c r="Y278" s="381">
        <v>1</v>
      </c>
      <c r="Z278" s="350">
        <v>42.35</v>
      </c>
    </row>
    <row r="279" spans="1:26" ht="30.75" customHeight="1" x14ac:dyDescent="0.35">
      <c r="A279" s="340">
        <v>276</v>
      </c>
      <c r="B279" s="378" t="s">
        <v>7489</v>
      </c>
      <c r="C279" s="333" t="s">
        <v>5717</v>
      </c>
      <c r="D279" s="332" t="s">
        <v>3742</v>
      </c>
      <c r="E279" s="371" t="s">
        <v>3758</v>
      </c>
      <c r="F279" s="325">
        <v>4</v>
      </c>
      <c r="G279" s="371"/>
      <c r="H279" s="325"/>
      <c r="I279" s="371"/>
      <c r="J279" s="325">
        <v>5</v>
      </c>
      <c r="K279" s="325"/>
      <c r="L279" s="325">
        <v>5</v>
      </c>
      <c r="M279" s="381" t="s">
        <v>5431</v>
      </c>
      <c r="N279" s="367">
        <v>90</v>
      </c>
      <c r="O279" s="367">
        <v>210</v>
      </c>
      <c r="P279" s="367">
        <v>300</v>
      </c>
      <c r="Q279" s="398"/>
      <c r="R279" s="398"/>
      <c r="S279" s="398"/>
      <c r="T279" s="398"/>
      <c r="U279" s="381"/>
      <c r="V279" s="381" t="s">
        <v>2166</v>
      </c>
      <c r="W279" s="381" t="s">
        <v>2166</v>
      </c>
      <c r="X279" s="381" t="s">
        <v>2166</v>
      </c>
      <c r="Y279" s="381">
        <v>1</v>
      </c>
      <c r="Z279" s="350">
        <v>42.35</v>
      </c>
    </row>
    <row r="280" spans="1:26" ht="30.75" customHeight="1" x14ac:dyDescent="0.35">
      <c r="A280" s="340">
        <v>277</v>
      </c>
      <c r="B280" s="378" t="s">
        <v>7489</v>
      </c>
      <c r="C280" s="333" t="s">
        <v>94</v>
      </c>
      <c r="D280" s="332" t="s">
        <v>6200</v>
      </c>
      <c r="E280" s="371" t="s">
        <v>3438</v>
      </c>
      <c r="F280" s="325">
        <v>3</v>
      </c>
      <c r="G280" s="371"/>
      <c r="H280" s="325"/>
      <c r="I280" s="371"/>
      <c r="J280" s="325">
        <v>4</v>
      </c>
      <c r="K280" s="325"/>
      <c r="L280" s="325">
        <v>4</v>
      </c>
      <c r="M280" s="381" t="s">
        <v>5431</v>
      </c>
      <c r="N280" s="381"/>
      <c r="O280" s="381"/>
      <c r="P280" s="381">
        <v>270</v>
      </c>
      <c r="Q280" s="381"/>
      <c r="R280" s="381"/>
      <c r="S280" s="381"/>
      <c r="T280" s="381"/>
      <c r="U280" s="381"/>
      <c r="V280" s="381"/>
      <c r="W280" s="381"/>
      <c r="X280" s="381"/>
      <c r="Y280" s="381">
        <v>1</v>
      </c>
      <c r="Z280" s="350">
        <v>42.35</v>
      </c>
    </row>
    <row r="281" spans="1:26" ht="30.75" customHeight="1" x14ac:dyDescent="0.35">
      <c r="A281" s="340">
        <v>278</v>
      </c>
      <c r="B281" s="378" t="s">
        <v>7489</v>
      </c>
      <c r="C281" s="333" t="s">
        <v>94</v>
      </c>
      <c r="D281" s="332" t="s">
        <v>98</v>
      </c>
      <c r="E281" s="371" t="s">
        <v>3460</v>
      </c>
      <c r="F281" s="325">
        <v>4</v>
      </c>
      <c r="G281" s="371"/>
      <c r="H281" s="325"/>
      <c r="I281" s="371"/>
      <c r="J281" s="325">
        <v>6</v>
      </c>
      <c r="K281" s="325"/>
      <c r="L281" s="325">
        <v>6</v>
      </c>
      <c r="M281" s="381" t="s">
        <v>5436</v>
      </c>
      <c r="N281" s="381"/>
      <c r="O281" s="381"/>
      <c r="P281" s="381">
        <v>400</v>
      </c>
      <c r="Q281" s="381"/>
      <c r="R281" s="381"/>
      <c r="S281" s="381"/>
      <c r="T281" s="381"/>
      <c r="U281" s="381"/>
      <c r="V281" s="381"/>
      <c r="W281" s="381"/>
      <c r="X281" s="381"/>
      <c r="Y281" s="381">
        <v>1</v>
      </c>
      <c r="Z281" s="350">
        <v>42.35</v>
      </c>
    </row>
    <row r="282" spans="1:26" ht="30.75" customHeight="1" x14ac:dyDescent="0.35">
      <c r="A282" s="340">
        <v>279</v>
      </c>
      <c r="B282" s="378" t="s">
        <v>7489</v>
      </c>
      <c r="C282" s="333" t="s">
        <v>94</v>
      </c>
      <c r="D282" s="332" t="s">
        <v>100</v>
      </c>
      <c r="E282" s="371" t="s">
        <v>101</v>
      </c>
      <c r="F282" s="325">
        <v>4</v>
      </c>
      <c r="G282" s="371"/>
      <c r="H282" s="325"/>
      <c r="I282" s="371"/>
      <c r="J282" s="325">
        <v>4</v>
      </c>
      <c r="K282" s="325"/>
      <c r="L282" s="325">
        <v>4</v>
      </c>
      <c r="M282" s="381" t="s">
        <v>5523</v>
      </c>
      <c r="N282" s="381"/>
      <c r="O282" s="381"/>
      <c r="P282" s="381">
        <v>400</v>
      </c>
      <c r="Q282" s="381"/>
      <c r="R282" s="381"/>
      <c r="S282" s="381"/>
      <c r="T282" s="381"/>
      <c r="U282" s="381"/>
      <c r="V282" s="381"/>
      <c r="W282" s="381"/>
      <c r="X282" s="381"/>
      <c r="Y282" s="381">
        <v>1</v>
      </c>
      <c r="Z282" s="350">
        <v>42.35</v>
      </c>
    </row>
    <row r="283" spans="1:26" ht="30.75" customHeight="1" x14ac:dyDescent="0.35">
      <c r="A283" s="340">
        <v>280</v>
      </c>
      <c r="B283" s="378" t="s">
        <v>7489</v>
      </c>
      <c r="C283" s="333" t="s">
        <v>94</v>
      </c>
      <c r="D283" s="332" t="s">
        <v>102</v>
      </c>
      <c r="E283" s="371" t="s">
        <v>103</v>
      </c>
      <c r="F283" s="325">
        <v>4</v>
      </c>
      <c r="G283" s="371"/>
      <c r="H283" s="325"/>
      <c r="I283" s="371"/>
      <c r="J283" s="325">
        <v>4</v>
      </c>
      <c r="K283" s="325"/>
      <c r="L283" s="325">
        <v>4</v>
      </c>
      <c r="M283" s="381" t="s">
        <v>5431</v>
      </c>
      <c r="N283" s="381"/>
      <c r="O283" s="381"/>
      <c r="P283" s="381">
        <v>400</v>
      </c>
      <c r="Q283" s="381"/>
      <c r="R283" s="381"/>
      <c r="S283" s="381"/>
      <c r="T283" s="381"/>
      <c r="U283" s="381"/>
      <c r="V283" s="381"/>
      <c r="W283" s="381"/>
      <c r="X283" s="381"/>
      <c r="Y283" s="381">
        <v>1</v>
      </c>
      <c r="Z283" s="350">
        <v>42.35</v>
      </c>
    </row>
    <row r="284" spans="1:26" ht="30.75" customHeight="1" x14ac:dyDescent="0.35">
      <c r="A284" s="340">
        <v>281</v>
      </c>
      <c r="B284" s="378" t="s">
        <v>7489</v>
      </c>
      <c r="C284" s="333" t="s">
        <v>94</v>
      </c>
      <c r="D284" s="332" t="s">
        <v>104</v>
      </c>
      <c r="E284" s="371" t="s">
        <v>4473</v>
      </c>
      <c r="F284" s="325">
        <v>7</v>
      </c>
      <c r="G284" s="371"/>
      <c r="H284" s="325"/>
      <c r="I284" s="371"/>
      <c r="J284" s="325">
        <v>6</v>
      </c>
      <c r="K284" s="325"/>
      <c r="L284" s="325">
        <v>6</v>
      </c>
      <c r="M284" s="381" t="s">
        <v>4919</v>
      </c>
      <c r="N284" s="381"/>
      <c r="O284" s="381"/>
      <c r="P284" s="381">
        <v>500</v>
      </c>
      <c r="Q284" s="381"/>
      <c r="R284" s="381"/>
      <c r="S284" s="381"/>
      <c r="T284" s="381"/>
      <c r="U284" s="381"/>
      <c r="V284" s="381"/>
      <c r="W284" s="381"/>
      <c r="X284" s="381"/>
      <c r="Y284" s="381">
        <v>2</v>
      </c>
      <c r="Z284" s="350">
        <v>36.299999999999997</v>
      </c>
    </row>
    <row r="285" spans="1:26" ht="30.75" customHeight="1" x14ac:dyDescent="0.35">
      <c r="A285" s="340">
        <v>282</v>
      </c>
      <c r="B285" s="378" t="s">
        <v>7489</v>
      </c>
      <c r="C285" s="333" t="s">
        <v>94</v>
      </c>
      <c r="D285" s="332" t="s">
        <v>307</v>
      </c>
      <c r="E285" s="371" t="s">
        <v>3467</v>
      </c>
      <c r="F285" s="325">
        <v>5</v>
      </c>
      <c r="G285" s="371"/>
      <c r="H285" s="325"/>
      <c r="I285" s="371"/>
      <c r="J285" s="325">
        <v>5</v>
      </c>
      <c r="K285" s="325"/>
      <c r="L285" s="325">
        <v>5</v>
      </c>
      <c r="M285" s="381" t="s">
        <v>4920</v>
      </c>
      <c r="N285" s="381"/>
      <c r="O285" s="381"/>
      <c r="P285" s="381">
        <v>500</v>
      </c>
      <c r="Q285" s="381"/>
      <c r="R285" s="381"/>
      <c r="S285" s="381"/>
      <c r="T285" s="381"/>
      <c r="U285" s="381"/>
      <c r="V285" s="381"/>
      <c r="W285" s="381"/>
      <c r="X285" s="381"/>
      <c r="Y285" s="381">
        <v>1</v>
      </c>
      <c r="Z285" s="350">
        <v>42.35</v>
      </c>
    </row>
    <row r="286" spans="1:26" ht="30.75" customHeight="1" x14ac:dyDescent="0.35">
      <c r="A286" s="340">
        <v>283</v>
      </c>
      <c r="B286" s="378" t="s">
        <v>7489</v>
      </c>
      <c r="C286" s="333" t="s">
        <v>94</v>
      </c>
      <c r="D286" s="332" t="s">
        <v>305</v>
      </c>
      <c r="E286" s="371" t="s">
        <v>3465</v>
      </c>
      <c r="F286" s="325">
        <v>6</v>
      </c>
      <c r="G286" s="371"/>
      <c r="H286" s="325"/>
      <c r="I286" s="371"/>
      <c r="J286" s="325">
        <v>7</v>
      </c>
      <c r="K286" s="325"/>
      <c r="L286" s="325">
        <v>7</v>
      </c>
      <c r="M286" s="381" t="s">
        <v>4921</v>
      </c>
      <c r="N286" s="381"/>
      <c r="O286" s="381"/>
      <c r="P286" s="381">
        <v>550</v>
      </c>
      <c r="Q286" s="381"/>
      <c r="R286" s="381"/>
      <c r="S286" s="381"/>
      <c r="T286" s="381"/>
      <c r="U286" s="381"/>
      <c r="V286" s="381"/>
      <c r="W286" s="381"/>
      <c r="X286" s="381"/>
      <c r="Y286" s="381">
        <v>1</v>
      </c>
      <c r="Z286" s="350">
        <v>42.35</v>
      </c>
    </row>
    <row r="287" spans="1:26" ht="30.75" customHeight="1" x14ac:dyDescent="0.35">
      <c r="A287" s="340">
        <v>284</v>
      </c>
      <c r="B287" s="378" t="s">
        <v>7489</v>
      </c>
      <c r="C287" s="333" t="s">
        <v>94</v>
      </c>
      <c r="D287" s="332" t="s">
        <v>303</v>
      </c>
      <c r="E287" s="371" t="s">
        <v>3463</v>
      </c>
      <c r="F287" s="325">
        <v>6</v>
      </c>
      <c r="G287" s="371"/>
      <c r="H287" s="325"/>
      <c r="I287" s="371"/>
      <c r="J287" s="325">
        <v>5</v>
      </c>
      <c r="K287" s="325"/>
      <c r="L287" s="325">
        <v>5</v>
      </c>
      <c r="M287" s="381" t="s">
        <v>4922</v>
      </c>
      <c r="N287" s="381"/>
      <c r="O287" s="381"/>
      <c r="P287" s="381">
        <v>550</v>
      </c>
      <c r="Q287" s="381"/>
      <c r="R287" s="381"/>
      <c r="S287" s="381"/>
      <c r="T287" s="381"/>
      <c r="U287" s="381"/>
      <c r="V287" s="381"/>
      <c r="W287" s="381"/>
      <c r="X287" s="381"/>
      <c r="Y287" s="381">
        <v>1</v>
      </c>
      <c r="Z287" s="350">
        <v>42.35</v>
      </c>
    </row>
    <row r="288" spans="1:26" ht="30.75" customHeight="1" x14ac:dyDescent="0.35">
      <c r="A288" s="340">
        <v>285</v>
      </c>
      <c r="B288" s="378" t="s">
        <v>7489</v>
      </c>
      <c r="C288" s="333" t="s">
        <v>94</v>
      </c>
      <c r="D288" s="332" t="s">
        <v>1853</v>
      </c>
      <c r="E288" s="371" t="s">
        <v>1915</v>
      </c>
      <c r="F288" s="325">
        <v>6</v>
      </c>
      <c r="G288" s="371"/>
      <c r="H288" s="325"/>
      <c r="I288" s="371"/>
      <c r="J288" s="325">
        <v>6</v>
      </c>
      <c r="K288" s="325"/>
      <c r="L288" s="325">
        <v>6</v>
      </c>
      <c r="M288" s="381" t="s">
        <v>4923</v>
      </c>
      <c r="N288" s="381"/>
      <c r="O288" s="381"/>
      <c r="P288" s="381">
        <v>450</v>
      </c>
      <c r="Q288" s="381"/>
      <c r="R288" s="381"/>
      <c r="S288" s="381"/>
      <c r="T288" s="381"/>
      <c r="U288" s="381"/>
      <c r="V288" s="381"/>
      <c r="W288" s="381"/>
      <c r="X288" s="381"/>
      <c r="Y288" s="381">
        <v>1</v>
      </c>
      <c r="Z288" s="350">
        <v>42.35</v>
      </c>
    </row>
    <row r="289" spans="1:26" ht="30.75" customHeight="1" x14ac:dyDescent="0.35">
      <c r="A289" s="340">
        <v>286</v>
      </c>
      <c r="B289" s="378" t="s">
        <v>7489</v>
      </c>
      <c r="C289" s="333" t="s">
        <v>94</v>
      </c>
      <c r="D289" s="332" t="s">
        <v>1852</v>
      </c>
      <c r="E289" s="371" t="s">
        <v>3414</v>
      </c>
      <c r="F289" s="325">
        <v>5</v>
      </c>
      <c r="G289" s="371"/>
      <c r="H289" s="325"/>
      <c r="I289" s="371"/>
      <c r="J289" s="325">
        <v>6</v>
      </c>
      <c r="K289" s="325"/>
      <c r="L289" s="325">
        <v>6</v>
      </c>
      <c r="M289" s="381" t="s">
        <v>4924</v>
      </c>
      <c r="N289" s="381"/>
      <c r="O289" s="381"/>
      <c r="P289" s="381">
        <v>400</v>
      </c>
      <c r="Q289" s="381"/>
      <c r="R289" s="381"/>
      <c r="S289" s="381"/>
      <c r="T289" s="381"/>
      <c r="U289" s="381"/>
      <c r="V289" s="381"/>
      <c r="W289" s="381"/>
      <c r="X289" s="381"/>
      <c r="Y289" s="381">
        <v>1</v>
      </c>
      <c r="Z289" s="350">
        <v>42.35</v>
      </c>
    </row>
    <row r="290" spans="1:26" ht="30.75" customHeight="1" x14ac:dyDescent="0.35">
      <c r="A290" s="340">
        <v>287</v>
      </c>
      <c r="B290" s="378" t="s">
        <v>7489</v>
      </c>
      <c r="C290" s="333" t="s">
        <v>94</v>
      </c>
      <c r="D290" s="332" t="s">
        <v>1051</v>
      </c>
      <c r="E290" s="371" t="s">
        <v>4474</v>
      </c>
      <c r="F290" s="325">
        <v>3</v>
      </c>
      <c r="G290" s="371"/>
      <c r="H290" s="325"/>
      <c r="I290" s="371"/>
      <c r="J290" s="325">
        <v>4</v>
      </c>
      <c r="K290" s="325"/>
      <c r="L290" s="325">
        <v>4</v>
      </c>
      <c r="M290" s="381" t="s">
        <v>5431</v>
      </c>
      <c r="N290" s="381">
        <v>100</v>
      </c>
      <c r="O290" s="381">
        <v>200</v>
      </c>
      <c r="P290" s="381">
        <v>300</v>
      </c>
      <c r="Q290" s="381"/>
      <c r="R290" s="381"/>
      <c r="S290" s="381"/>
      <c r="T290" s="381"/>
      <c r="U290" s="381"/>
      <c r="V290" s="381" t="s">
        <v>2166</v>
      </c>
      <c r="W290" s="381"/>
      <c r="X290" s="381"/>
      <c r="Y290" s="381">
        <v>1</v>
      </c>
      <c r="Z290" s="350">
        <v>42.35</v>
      </c>
    </row>
    <row r="291" spans="1:26" ht="30.75" customHeight="1" x14ac:dyDescent="0.35">
      <c r="A291" s="340">
        <v>288</v>
      </c>
      <c r="B291" s="378" t="s">
        <v>7489</v>
      </c>
      <c r="C291" s="333" t="s">
        <v>94</v>
      </c>
      <c r="D291" s="332" t="s">
        <v>1515</v>
      </c>
      <c r="E291" s="371" t="s">
        <v>4475</v>
      </c>
      <c r="F291" s="325">
        <v>4</v>
      </c>
      <c r="G291" s="371"/>
      <c r="H291" s="325"/>
      <c r="I291" s="371"/>
      <c r="J291" s="325">
        <v>5</v>
      </c>
      <c r="K291" s="325"/>
      <c r="L291" s="325">
        <v>5</v>
      </c>
      <c r="M291" s="381" t="s">
        <v>5431</v>
      </c>
      <c r="N291" s="381"/>
      <c r="O291" s="381"/>
      <c r="P291" s="381">
        <v>400</v>
      </c>
      <c r="Q291" s="381"/>
      <c r="R291" s="381"/>
      <c r="S291" s="381"/>
      <c r="T291" s="381"/>
      <c r="U291" s="381"/>
      <c r="V291" s="381"/>
      <c r="W291" s="381"/>
      <c r="X291" s="381"/>
      <c r="Y291" s="381">
        <v>1</v>
      </c>
      <c r="Z291" s="350">
        <v>42.35</v>
      </c>
    </row>
    <row r="292" spans="1:26" ht="30.75" customHeight="1" x14ac:dyDescent="0.35">
      <c r="A292" s="340">
        <v>289</v>
      </c>
      <c r="B292" s="378" t="s">
        <v>7489</v>
      </c>
      <c r="C292" s="333" t="s">
        <v>94</v>
      </c>
      <c r="D292" s="332" t="s">
        <v>107</v>
      </c>
      <c r="E292" s="371" t="s">
        <v>108</v>
      </c>
      <c r="F292" s="325">
        <v>4</v>
      </c>
      <c r="G292" s="371"/>
      <c r="H292" s="325"/>
      <c r="I292" s="371"/>
      <c r="J292" s="325">
        <v>6</v>
      </c>
      <c r="K292" s="325"/>
      <c r="L292" s="325">
        <v>6</v>
      </c>
      <c r="M292" s="381" t="s">
        <v>5431</v>
      </c>
      <c r="N292" s="381"/>
      <c r="O292" s="381"/>
      <c r="P292" s="381">
        <v>400</v>
      </c>
      <c r="Q292" s="381"/>
      <c r="R292" s="381"/>
      <c r="S292" s="381"/>
      <c r="T292" s="381"/>
      <c r="U292" s="381"/>
      <c r="V292" s="381"/>
      <c r="W292" s="381"/>
      <c r="X292" s="381"/>
      <c r="Y292" s="381">
        <v>1</v>
      </c>
      <c r="Z292" s="350">
        <v>42.35</v>
      </c>
    </row>
    <row r="293" spans="1:26" ht="30.75" customHeight="1" x14ac:dyDescent="0.35">
      <c r="A293" s="340">
        <v>290</v>
      </c>
      <c r="B293" s="378" t="s">
        <v>7489</v>
      </c>
      <c r="C293" s="333" t="s">
        <v>94</v>
      </c>
      <c r="D293" s="332" t="s">
        <v>3715</v>
      </c>
      <c r="E293" s="371" t="s">
        <v>3436</v>
      </c>
      <c r="F293" s="325">
        <v>4</v>
      </c>
      <c r="G293" s="371"/>
      <c r="H293" s="325"/>
      <c r="I293" s="371"/>
      <c r="J293" s="325">
        <v>3</v>
      </c>
      <c r="K293" s="325"/>
      <c r="L293" s="325">
        <v>3</v>
      </c>
      <c r="M293" s="381" t="s">
        <v>5523</v>
      </c>
      <c r="N293" s="381"/>
      <c r="O293" s="381"/>
      <c r="P293" s="381">
        <v>320</v>
      </c>
      <c r="Q293" s="381"/>
      <c r="R293" s="381"/>
      <c r="S293" s="381"/>
      <c r="T293" s="381"/>
      <c r="U293" s="381"/>
      <c r="V293" s="381"/>
      <c r="W293" s="381"/>
      <c r="X293" s="381"/>
      <c r="Y293" s="381">
        <v>1</v>
      </c>
      <c r="Z293" s="350">
        <v>42.35</v>
      </c>
    </row>
    <row r="294" spans="1:26" ht="30.75" customHeight="1" x14ac:dyDescent="0.35">
      <c r="A294" s="340">
        <v>291</v>
      </c>
      <c r="B294" s="378" t="s">
        <v>7489</v>
      </c>
      <c r="C294" s="333" t="s">
        <v>94</v>
      </c>
      <c r="D294" s="332" t="s">
        <v>1862</v>
      </c>
      <c r="E294" s="371" t="s">
        <v>3423</v>
      </c>
      <c r="F294" s="325">
        <v>6</v>
      </c>
      <c r="G294" s="371"/>
      <c r="H294" s="325"/>
      <c r="I294" s="371"/>
      <c r="J294" s="325">
        <v>4</v>
      </c>
      <c r="K294" s="325"/>
      <c r="L294" s="325">
        <v>4</v>
      </c>
      <c r="M294" s="381" t="s">
        <v>4925</v>
      </c>
      <c r="N294" s="381"/>
      <c r="O294" s="381"/>
      <c r="P294" s="381">
        <v>550</v>
      </c>
      <c r="Q294" s="381"/>
      <c r="R294" s="381"/>
      <c r="S294" s="381"/>
      <c r="T294" s="381"/>
      <c r="U294" s="381"/>
      <c r="V294" s="381"/>
      <c r="W294" s="381"/>
      <c r="X294" s="381"/>
      <c r="Y294" s="381">
        <v>1</v>
      </c>
      <c r="Z294" s="350">
        <v>42.35</v>
      </c>
    </row>
    <row r="295" spans="1:26" ht="30.75" customHeight="1" x14ac:dyDescent="0.35">
      <c r="A295" s="340">
        <v>292</v>
      </c>
      <c r="B295" s="378" t="s">
        <v>7489</v>
      </c>
      <c r="C295" s="333" t="s">
        <v>94</v>
      </c>
      <c r="D295" s="332" t="s">
        <v>110</v>
      </c>
      <c r="E295" s="371" t="s">
        <v>4518</v>
      </c>
      <c r="F295" s="325">
        <v>3</v>
      </c>
      <c r="G295" s="371"/>
      <c r="H295" s="325"/>
      <c r="I295" s="371"/>
      <c r="J295" s="325">
        <v>7</v>
      </c>
      <c r="K295" s="325"/>
      <c r="L295" s="325">
        <v>7</v>
      </c>
      <c r="M295" s="381" t="s">
        <v>5431</v>
      </c>
      <c r="N295" s="381">
        <v>125</v>
      </c>
      <c r="O295" s="381">
        <v>175</v>
      </c>
      <c r="P295" s="381">
        <v>300</v>
      </c>
      <c r="Q295" s="381"/>
      <c r="R295" s="381"/>
      <c r="S295" s="381"/>
      <c r="T295" s="381"/>
      <c r="U295" s="381"/>
      <c r="V295" s="381" t="s">
        <v>2166</v>
      </c>
      <c r="W295" s="381"/>
      <c r="X295" s="381"/>
      <c r="Y295" s="381">
        <v>1</v>
      </c>
      <c r="Z295" s="350">
        <v>42.35</v>
      </c>
    </row>
    <row r="296" spans="1:26" ht="30.75" customHeight="1" x14ac:dyDescent="0.35">
      <c r="A296" s="340">
        <v>293</v>
      </c>
      <c r="B296" s="378" t="s">
        <v>7489</v>
      </c>
      <c r="C296" s="333" t="s">
        <v>94</v>
      </c>
      <c r="D296" s="332" t="s">
        <v>1029</v>
      </c>
      <c r="E296" s="371" t="s">
        <v>117</v>
      </c>
      <c r="F296" s="325">
        <v>4</v>
      </c>
      <c r="G296" s="371"/>
      <c r="H296" s="325"/>
      <c r="I296" s="371"/>
      <c r="J296" s="325">
        <v>4</v>
      </c>
      <c r="K296" s="325"/>
      <c r="L296" s="325">
        <v>4</v>
      </c>
      <c r="M296" s="381" t="s">
        <v>5354</v>
      </c>
      <c r="N296" s="381">
        <v>150</v>
      </c>
      <c r="O296" s="381">
        <v>250</v>
      </c>
      <c r="P296" s="381">
        <v>400</v>
      </c>
      <c r="Q296" s="381"/>
      <c r="R296" s="381"/>
      <c r="S296" s="381"/>
      <c r="T296" s="381"/>
      <c r="U296" s="381"/>
      <c r="V296" s="381" t="s">
        <v>2166</v>
      </c>
      <c r="W296" s="381"/>
      <c r="X296" s="381"/>
      <c r="Y296" s="381">
        <v>1</v>
      </c>
      <c r="Z296" s="350">
        <v>42.35</v>
      </c>
    </row>
    <row r="297" spans="1:26" ht="30.75" customHeight="1" x14ac:dyDescent="0.35">
      <c r="A297" s="340">
        <v>294</v>
      </c>
      <c r="B297" s="378" t="s">
        <v>7489</v>
      </c>
      <c r="C297" s="333" t="s">
        <v>94</v>
      </c>
      <c r="D297" s="332" t="s">
        <v>1030</v>
      </c>
      <c r="E297" s="371" t="s">
        <v>4476</v>
      </c>
      <c r="F297" s="325">
        <v>4</v>
      </c>
      <c r="G297" s="371"/>
      <c r="H297" s="325"/>
      <c r="I297" s="371"/>
      <c r="J297" s="325">
        <v>4</v>
      </c>
      <c r="K297" s="325"/>
      <c r="L297" s="325">
        <v>4</v>
      </c>
      <c r="M297" s="381" t="s">
        <v>4926</v>
      </c>
      <c r="N297" s="381">
        <v>200</v>
      </c>
      <c r="O297" s="381">
        <v>200</v>
      </c>
      <c r="P297" s="381">
        <v>400</v>
      </c>
      <c r="Q297" s="381"/>
      <c r="R297" s="381"/>
      <c r="S297" s="381"/>
      <c r="T297" s="381"/>
      <c r="U297" s="381"/>
      <c r="V297" s="381" t="s">
        <v>2166</v>
      </c>
      <c r="W297" s="381"/>
      <c r="X297" s="381"/>
      <c r="Y297" s="381">
        <v>1</v>
      </c>
      <c r="Z297" s="350">
        <v>42.35</v>
      </c>
    </row>
    <row r="298" spans="1:26" ht="30.75" customHeight="1" x14ac:dyDescent="0.35">
      <c r="A298" s="340">
        <v>295</v>
      </c>
      <c r="B298" s="378" t="s">
        <v>7489</v>
      </c>
      <c r="C298" s="333" t="s">
        <v>94</v>
      </c>
      <c r="D298" s="332" t="s">
        <v>1766</v>
      </c>
      <c r="E298" s="371" t="s">
        <v>1104</v>
      </c>
      <c r="F298" s="325">
        <v>4</v>
      </c>
      <c r="G298" s="371"/>
      <c r="H298" s="325"/>
      <c r="I298" s="371"/>
      <c r="J298" s="325">
        <v>6</v>
      </c>
      <c r="K298" s="325"/>
      <c r="L298" s="325">
        <v>6</v>
      </c>
      <c r="M298" s="381" t="s">
        <v>4927</v>
      </c>
      <c r="N298" s="381"/>
      <c r="O298" s="381"/>
      <c r="P298" s="381">
        <v>400</v>
      </c>
      <c r="Q298" s="381"/>
      <c r="R298" s="381"/>
      <c r="S298" s="381"/>
      <c r="T298" s="381"/>
      <c r="U298" s="381"/>
      <c r="V298" s="381"/>
      <c r="W298" s="381"/>
      <c r="X298" s="381"/>
      <c r="Y298" s="381">
        <v>1</v>
      </c>
      <c r="Z298" s="350">
        <v>42.35</v>
      </c>
    </row>
    <row r="299" spans="1:26" ht="30.75" customHeight="1" x14ac:dyDescent="0.35">
      <c r="A299" s="340">
        <v>296</v>
      </c>
      <c r="B299" s="378" t="s">
        <v>7489</v>
      </c>
      <c r="C299" s="333" t="s">
        <v>94</v>
      </c>
      <c r="D299" s="332" t="s">
        <v>113</v>
      </c>
      <c r="E299" s="371" t="s">
        <v>114</v>
      </c>
      <c r="F299" s="325">
        <v>2</v>
      </c>
      <c r="G299" s="371"/>
      <c r="H299" s="325"/>
      <c r="I299" s="371"/>
      <c r="J299" s="325">
        <v>5</v>
      </c>
      <c r="K299" s="325"/>
      <c r="L299" s="325">
        <v>5</v>
      </c>
      <c r="M299" s="381" t="s">
        <v>5523</v>
      </c>
      <c r="N299" s="381"/>
      <c r="O299" s="381"/>
      <c r="P299" s="381">
        <v>250</v>
      </c>
      <c r="Q299" s="381"/>
      <c r="R299" s="381"/>
      <c r="S299" s="381"/>
      <c r="T299" s="381"/>
      <c r="U299" s="381"/>
      <c r="V299" s="381"/>
      <c r="W299" s="381"/>
      <c r="X299" s="381"/>
      <c r="Y299" s="381">
        <v>1</v>
      </c>
      <c r="Z299" s="350">
        <v>42.35</v>
      </c>
    </row>
    <row r="300" spans="1:26" ht="30.75" customHeight="1" x14ac:dyDescent="0.35">
      <c r="A300" s="340">
        <v>297</v>
      </c>
      <c r="B300" s="378" t="s">
        <v>7489</v>
      </c>
      <c r="C300" s="333" t="s">
        <v>94</v>
      </c>
      <c r="D300" s="332" t="s">
        <v>1956</v>
      </c>
      <c r="E300" s="371" t="s">
        <v>3441</v>
      </c>
      <c r="F300" s="325">
        <v>7</v>
      </c>
      <c r="G300" s="371"/>
      <c r="H300" s="325"/>
      <c r="I300" s="371"/>
      <c r="J300" s="325">
        <v>6</v>
      </c>
      <c r="K300" s="325"/>
      <c r="L300" s="325">
        <v>6</v>
      </c>
      <c r="M300" s="381" t="s">
        <v>4928</v>
      </c>
      <c r="N300" s="381"/>
      <c r="O300" s="381"/>
      <c r="P300" s="381">
        <v>500</v>
      </c>
      <c r="Q300" s="381"/>
      <c r="R300" s="381"/>
      <c r="S300" s="381"/>
      <c r="T300" s="381"/>
      <c r="U300" s="381"/>
      <c r="V300" s="381"/>
      <c r="W300" s="381"/>
      <c r="X300" s="381"/>
      <c r="Y300" s="381">
        <v>2</v>
      </c>
      <c r="Z300" s="350">
        <v>36.299999999999997</v>
      </c>
    </row>
    <row r="301" spans="1:26" ht="30.75" customHeight="1" x14ac:dyDescent="0.35">
      <c r="A301" s="340">
        <v>298</v>
      </c>
      <c r="B301" s="378" t="s">
        <v>7489</v>
      </c>
      <c r="C301" s="333" t="s">
        <v>94</v>
      </c>
      <c r="D301" s="332" t="s">
        <v>1028</v>
      </c>
      <c r="E301" s="371" t="s">
        <v>109</v>
      </c>
      <c r="F301" s="325">
        <v>4</v>
      </c>
      <c r="G301" s="371"/>
      <c r="H301" s="325"/>
      <c r="I301" s="371"/>
      <c r="J301" s="325">
        <v>4</v>
      </c>
      <c r="K301" s="325"/>
      <c r="L301" s="325">
        <v>4</v>
      </c>
      <c r="M301" s="381" t="s">
        <v>5431</v>
      </c>
      <c r="N301" s="398">
        <v>175</v>
      </c>
      <c r="O301" s="398">
        <v>275</v>
      </c>
      <c r="P301" s="398">
        <v>450</v>
      </c>
      <c r="Q301" s="398"/>
      <c r="R301" s="398"/>
      <c r="S301" s="398"/>
      <c r="T301" s="398"/>
      <c r="U301" s="381"/>
      <c r="V301" s="381" t="s">
        <v>2166</v>
      </c>
      <c r="W301" s="381" t="s">
        <v>2166</v>
      </c>
      <c r="X301" s="381" t="s">
        <v>2166</v>
      </c>
      <c r="Y301" s="381">
        <v>1</v>
      </c>
      <c r="Z301" s="350">
        <v>42.35</v>
      </c>
    </row>
    <row r="302" spans="1:26" ht="30.75" customHeight="1" x14ac:dyDescent="0.35">
      <c r="A302" s="340">
        <v>299</v>
      </c>
      <c r="B302" s="378" t="s">
        <v>7489</v>
      </c>
      <c r="C302" s="333" t="s">
        <v>94</v>
      </c>
      <c r="D302" s="332" t="s">
        <v>1024</v>
      </c>
      <c r="E302" s="371" t="s">
        <v>118</v>
      </c>
      <c r="F302" s="325">
        <v>3</v>
      </c>
      <c r="G302" s="371"/>
      <c r="H302" s="325"/>
      <c r="I302" s="371"/>
      <c r="J302" s="325">
        <v>4</v>
      </c>
      <c r="K302" s="325"/>
      <c r="L302" s="325">
        <v>4</v>
      </c>
      <c r="M302" s="381" t="s">
        <v>5523</v>
      </c>
      <c r="N302" s="398">
        <v>190</v>
      </c>
      <c r="O302" s="398">
        <v>256</v>
      </c>
      <c r="P302" s="398">
        <v>446</v>
      </c>
      <c r="Q302" s="398"/>
      <c r="R302" s="398"/>
      <c r="S302" s="398"/>
      <c r="T302" s="398"/>
      <c r="U302" s="381"/>
      <c r="V302" s="381" t="s">
        <v>2166</v>
      </c>
      <c r="W302" s="381" t="s">
        <v>2166</v>
      </c>
      <c r="X302" s="381"/>
      <c r="Y302" s="381">
        <v>1</v>
      </c>
      <c r="Z302" s="350">
        <v>42.35</v>
      </c>
    </row>
    <row r="303" spans="1:26" ht="30.75" customHeight="1" x14ac:dyDescent="0.35">
      <c r="A303" s="340">
        <v>300</v>
      </c>
      <c r="B303" s="378" t="s">
        <v>7489</v>
      </c>
      <c r="C303" s="333" t="s">
        <v>94</v>
      </c>
      <c r="D303" s="332" t="s">
        <v>1025</v>
      </c>
      <c r="E303" s="371" t="s">
        <v>119</v>
      </c>
      <c r="F303" s="325">
        <v>4</v>
      </c>
      <c r="G303" s="371"/>
      <c r="H303" s="325"/>
      <c r="I303" s="371"/>
      <c r="J303" s="325">
        <v>5</v>
      </c>
      <c r="K303" s="325"/>
      <c r="L303" s="325">
        <v>5</v>
      </c>
      <c r="M303" s="381" t="s">
        <v>5431</v>
      </c>
      <c r="N303" s="367">
        <v>180</v>
      </c>
      <c r="O303" s="367">
        <v>250</v>
      </c>
      <c r="P303" s="367">
        <v>430</v>
      </c>
      <c r="Q303" s="398"/>
      <c r="R303" s="398"/>
      <c r="S303" s="398"/>
      <c r="T303" s="398"/>
      <c r="U303" s="381"/>
      <c r="V303" s="381" t="s">
        <v>2166</v>
      </c>
      <c r="W303" s="381"/>
      <c r="X303" s="381"/>
      <c r="Y303" s="381">
        <v>1</v>
      </c>
      <c r="Z303" s="350">
        <v>42.35</v>
      </c>
    </row>
    <row r="304" spans="1:26" ht="30.75" customHeight="1" x14ac:dyDescent="0.35">
      <c r="A304" s="340">
        <v>301</v>
      </c>
      <c r="B304" s="378" t="s">
        <v>7489</v>
      </c>
      <c r="C304" s="333" t="s">
        <v>94</v>
      </c>
      <c r="D304" s="332" t="s">
        <v>1026</v>
      </c>
      <c r="E304" s="371" t="s">
        <v>4519</v>
      </c>
      <c r="F304" s="325">
        <v>5</v>
      </c>
      <c r="G304" s="371"/>
      <c r="H304" s="325"/>
      <c r="I304" s="371"/>
      <c r="J304" s="325">
        <v>6</v>
      </c>
      <c r="K304" s="325"/>
      <c r="L304" s="325">
        <v>6</v>
      </c>
      <c r="M304" s="381" t="s">
        <v>4929</v>
      </c>
      <c r="N304" s="398">
        <v>282</v>
      </c>
      <c r="O304" s="398">
        <v>548</v>
      </c>
      <c r="P304" s="398">
        <v>830</v>
      </c>
      <c r="Q304" s="398"/>
      <c r="R304" s="398"/>
      <c r="S304" s="398"/>
      <c r="T304" s="398"/>
      <c r="U304" s="381"/>
      <c r="V304" s="381" t="s">
        <v>2166</v>
      </c>
      <c r="W304" s="381"/>
      <c r="X304" s="381"/>
      <c r="Y304" s="381">
        <v>1</v>
      </c>
      <c r="Z304" s="350">
        <v>42.35</v>
      </c>
    </row>
    <row r="305" spans="1:26" ht="30.75" customHeight="1" x14ac:dyDescent="0.35">
      <c r="A305" s="340">
        <v>302</v>
      </c>
      <c r="B305" s="378" t="s">
        <v>7489</v>
      </c>
      <c r="C305" s="333" t="s">
        <v>94</v>
      </c>
      <c r="D305" s="332" t="s">
        <v>1027</v>
      </c>
      <c r="E305" s="371" t="s">
        <v>4477</v>
      </c>
      <c r="F305" s="325">
        <v>6</v>
      </c>
      <c r="G305" s="371"/>
      <c r="H305" s="325"/>
      <c r="I305" s="371"/>
      <c r="J305" s="325">
        <v>8</v>
      </c>
      <c r="K305" s="325"/>
      <c r="L305" s="325">
        <v>8</v>
      </c>
      <c r="M305" s="381" t="s">
        <v>4930</v>
      </c>
      <c r="N305" s="398">
        <v>347</v>
      </c>
      <c r="O305" s="398">
        <v>603</v>
      </c>
      <c r="P305" s="398">
        <v>950</v>
      </c>
      <c r="Q305" s="398"/>
      <c r="R305" s="398"/>
      <c r="S305" s="398"/>
      <c r="T305" s="398"/>
      <c r="U305" s="381"/>
      <c r="V305" s="381" t="s">
        <v>2166</v>
      </c>
      <c r="W305" s="381"/>
      <c r="X305" s="381"/>
      <c r="Y305" s="381">
        <v>1</v>
      </c>
      <c r="Z305" s="350">
        <v>42.35</v>
      </c>
    </row>
    <row r="306" spans="1:26" ht="30.75" customHeight="1" x14ac:dyDescent="0.35">
      <c r="A306" s="340">
        <v>303</v>
      </c>
      <c r="B306" s="378" t="s">
        <v>7489</v>
      </c>
      <c r="C306" s="333" t="s">
        <v>94</v>
      </c>
      <c r="D306" s="332" t="s">
        <v>122</v>
      </c>
      <c r="E306" s="371" t="s">
        <v>4478</v>
      </c>
      <c r="F306" s="325">
        <v>7</v>
      </c>
      <c r="G306" s="371"/>
      <c r="H306" s="325"/>
      <c r="I306" s="371"/>
      <c r="J306" s="325">
        <v>5</v>
      </c>
      <c r="K306" s="325"/>
      <c r="L306" s="325">
        <v>5</v>
      </c>
      <c r="M306" s="379" t="s">
        <v>5157</v>
      </c>
      <c r="N306" s="381"/>
      <c r="O306" s="381"/>
      <c r="P306" s="381">
        <v>550</v>
      </c>
      <c r="Q306" s="381"/>
      <c r="R306" s="381"/>
      <c r="S306" s="381"/>
      <c r="T306" s="381"/>
      <c r="U306" s="381"/>
      <c r="V306" s="381"/>
      <c r="W306" s="381"/>
      <c r="X306" s="381"/>
      <c r="Y306" s="381">
        <v>1</v>
      </c>
      <c r="Z306" s="350">
        <v>42.35</v>
      </c>
    </row>
    <row r="307" spans="1:26" ht="30.75" customHeight="1" x14ac:dyDescent="0.35">
      <c r="A307" s="340">
        <v>304</v>
      </c>
      <c r="B307" s="378" t="s">
        <v>7489</v>
      </c>
      <c r="C307" s="333" t="s">
        <v>94</v>
      </c>
      <c r="D307" s="332" t="s">
        <v>124</v>
      </c>
      <c r="E307" s="371" t="s">
        <v>4479</v>
      </c>
      <c r="F307" s="325">
        <v>4</v>
      </c>
      <c r="G307" s="371"/>
      <c r="H307" s="325"/>
      <c r="I307" s="371"/>
      <c r="J307" s="325">
        <v>4</v>
      </c>
      <c r="K307" s="325"/>
      <c r="L307" s="325">
        <v>4</v>
      </c>
      <c r="M307" s="381" t="s">
        <v>4918</v>
      </c>
      <c r="N307" s="381"/>
      <c r="O307" s="381"/>
      <c r="P307" s="381">
        <v>380</v>
      </c>
      <c r="Q307" s="381"/>
      <c r="R307" s="381"/>
      <c r="S307" s="381"/>
      <c r="T307" s="381"/>
      <c r="U307" s="381"/>
      <c r="V307" s="381"/>
      <c r="W307" s="381"/>
      <c r="X307" s="381"/>
      <c r="Y307" s="381">
        <v>1</v>
      </c>
      <c r="Z307" s="350">
        <v>42.35</v>
      </c>
    </row>
    <row r="308" spans="1:26" ht="30.75" customHeight="1" x14ac:dyDescent="0.35">
      <c r="A308" s="340">
        <v>305</v>
      </c>
      <c r="B308" s="378" t="s">
        <v>7489</v>
      </c>
      <c r="C308" s="333" t="s">
        <v>94</v>
      </c>
      <c r="D308" s="332" t="s">
        <v>1910</v>
      </c>
      <c r="E308" s="371" t="s">
        <v>3406</v>
      </c>
      <c r="F308" s="325">
        <v>6</v>
      </c>
      <c r="G308" s="371"/>
      <c r="H308" s="325"/>
      <c r="I308" s="371"/>
      <c r="J308" s="325">
        <v>6</v>
      </c>
      <c r="K308" s="325"/>
      <c r="L308" s="325">
        <v>6</v>
      </c>
      <c r="M308" s="379" t="s">
        <v>5158</v>
      </c>
      <c r="N308" s="381">
        <v>145</v>
      </c>
      <c r="O308" s="381">
        <v>305</v>
      </c>
      <c r="P308" s="381">
        <v>450</v>
      </c>
      <c r="Q308" s="381"/>
      <c r="R308" s="381"/>
      <c r="S308" s="381"/>
      <c r="T308" s="381"/>
      <c r="U308" s="381"/>
      <c r="V308" s="381" t="s">
        <v>2166</v>
      </c>
      <c r="W308" s="381"/>
      <c r="X308" s="381"/>
      <c r="Y308" s="381">
        <v>1</v>
      </c>
      <c r="Z308" s="350">
        <v>42.35</v>
      </c>
    </row>
    <row r="309" spans="1:26" ht="30.75" customHeight="1" x14ac:dyDescent="0.35">
      <c r="A309" s="340">
        <v>306</v>
      </c>
      <c r="B309" s="378" t="s">
        <v>7489</v>
      </c>
      <c r="C309" s="333" t="s">
        <v>94</v>
      </c>
      <c r="D309" s="332" t="s">
        <v>1845</v>
      </c>
      <c r="E309" s="371" t="s">
        <v>3407</v>
      </c>
      <c r="F309" s="325">
        <v>5</v>
      </c>
      <c r="G309" s="371"/>
      <c r="H309" s="325"/>
      <c r="I309" s="371"/>
      <c r="J309" s="325">
        <v>6</v>
      </c>
      <c r="K309" s="325"/>
      <c r="L309" s="325">
        <v>6</v>
      </c>
      <c r="M309" s="381" t="s">
        <v>4924</v>
      </c>
      <c r="N309" s="381">
        <v>250</v>
      </c>
      <c r="O309" s="381">
        <v>200</v>
      </c>
      <c r="P309" s="381">
        <v>450</v>
      </c>
      <c r="Q309" s="381"/>
      <c r="R309" s="381"/>
      <c r="S309" s="381"/>
      <c r="T309" s="381"/>
      <c r="U309" s="381"/>
      <c r="V309" s="381" t="s">
        <v>2166</v>
      </c>
      <c r="W309" s="381"/>
      <c r="X309" s="381"/>
      <c r="Y309" s="381">
        <v>1</v>
      </c>
      <c r="Z309" s="350">
        <v>42.35</v>
      </c>
    </row>
    <row r="310" spans="1:26" ht="30.75" customHeight="1" x14ac:dyDescent="0.35">
      <c r="A310" s="340">
        <v>307</v>
      </c>
      <c r="B310" s="378" t="s">
        <v>7489</v>
      </c>
      <c r="C310" s="333" t="s">
        <v>94</v>
      </c>
      <c r="D310" s="332" t="s">
        <v>126</v>
      </c>
      <c r="E310" s="371" t="s">
        <v>127</v>
      </c>
      <c r="F310" s="325">
        <v>3</v>
      </c>
      <c r="G310" s="371"/>
      <c r="H310" s="325"/>
      <c r="I310" s="371"/>
      <c r="J310" s="325">
        <v>7</v>
      </c>
      <c r="K310" s="325"/>
      <c r="L310" s="325">
        <v>7</v>
      </c>
      <c r="M310" s="381" t="s">
        <v>5431</v>
      </c>
      <c r="N310" s="381">
        <v>125</v>
      </c>
      <c r="O310" s="381">
        <v>175</v>
      </c>
      <c r="P310" s="381">
        <v>300</v>
      </c>
      <c r="Q310" s="381"/>
      <c r="R310" s="381"/>
      <c r="S310" s="381"/>
      <c r="T310" s="381"/>
      <c r="U310" s="381"/>
      <c r="V310" s="381"/>
      <c r="W310" s="381"/>
      <c r="X310" s="381"/>
      <c r="Y310" s="381">
        <v>1</v>
      </c>
      <c r="Z310" s="350">
        <v>42.35</v>
      </c>
    </row>
    <row r="311" spans="1:26" ht="30.75" customHeight="1" x14ac:dyDescent="0.35">
      <c r="A311" s="340">
        <v>308</v>
      </c>
      <c r="B311" s="378" t="s">
        <v>7489</v>
      </c>
      <c r="C311" s="333" t="s">
        <v>94</v>
      </c>
      <c r="D311" s="332" t="s">
        <v>6201</v>
      </c>
      <c r="E311" s="371" t="s">
        <v>1103</v>
      </c>
      <c r="F311" s="325">
        <v>4</v>
      </c>
      <c r="G311" s="371"/>
      <c r="H311" s="325"/>
      <c r="I311" s="371"/>
      <c r="J311" s="325">
        <v>10</v>
      </c>
      <c r="K311" s="325"/>
      <c r="L311" s="325">
        <v>10</v>
      </c>
      <c r="M311" s="381" t="s">
        <v>5431</v>
      </c>
      <c r="N311" s="381">
        <v>150</v>
      </c>
      <c r="O311" s="381">
        <v>250</v>
      </c>
      <c r="P311" s="381">
        <v>400</v>
      </c>
      <c r="Q311" s="381"/>
      <c r="R311" s="381"/>
      <c r="S311" s="381"/>
      <c r="T311" s="381"/>
      <c r="U311" s="381"/>
      <c r="V311" s="381" t="s">
        <v>2166</v>
      </c>
      <c r="W311" s="381"/>
      <c r="X311" s="381"/>
      <c r="Y311" s="381">
        <v>1</v>
      </c>
      <c r="Z311" s="350">
        <v>42.35</v>
      </c>
    </row>
    <row r="312" spans="1:26" ht="30.75" customHeight="1" x14ac:dyDescent="0.35">
      <c r="A312" s="340">
        <v>309</v>
      </c>
      <c r="B312" s="378" t="s">
        <v>7489</v>
      </c>
      <c r="C312" s="333" t="s">
        <v>94</v>
      </c>
      <c r="D312" s="332" t="s">
        <v>1884</v>
      </c>
      <c r="E312" s="371" t="s">
        <v>3439</v>
      </c>
      <c r="F312" s="325">
        <v>4</v>
      </c>
      <c r="G312" s="371"/>
      <c r="H312" s="325"/>
      <c r="I312" s="371"/>
      <c r="J312" s="325">
        <v>5</v>
      </c>
      <c r="K312" s="325"/>
      <c r="L312" s="325">
        <v>5</v>
      </c>
      <c r="M312" s="381" t="s">
        <v>5354</v>
      </c>
      <c r="N312" s="381">
        <v>100</v>
      </c>
      <c r="O312" s="381">
        <v>150</v>
      </c>
      <c r="P312" s="381">
        <v>250</v>
      </c>
      <c r="Q312" s="381"/>
      <c r="R312" s="381"/>
      <c r="S312" s="381"/>
      <c r="T312" s="381"/>
      <c r="U312" s="381"/>
      <c r="V312" s="381" t="s">
        <v>2166</v>
      </c>
      <c r="W312" s="381" t="s">
        <v>2166</v>
      </c>
      <c r="X312" s="381"/>
      <c r="Y312" s="381">
        <v>1</v>
      </c>
      <c r="Z312" s="350">
        <v>42.35</v>
      </c>
    </row>
    <row r="313" spans="1:26" ht="30.75" customHeight="1" x14ac:dyDescent="0.35">
      <c r="A313" s="340">
        <v>310</v>
      </c>
      <c r="B313" s="378" t="s">
        <v>7489</v>
      </c>
      <c r="C313" s="333" t="s">
        <v>94</v>
      </c>
      <c r="D313" s="332" t="s">
        <v>1885</v>
      </c>
      <c r="E313" s="371" t="s">
        <v>3440</v>
      </c>
      <c r="F313" s="325">
        <v>5</v>
      </c>
      <c r="G313" s="371"/>
      <c r="H313" s="325"/>
      <c r="I313" s="371"/>
      <c r="J313" s="325">
        <v>6</v>
      </c>
      <c r="K313" s="325"/>
      <c r="L313" s="325">
        <v>6</v>
      </c>
      <c r="M313" s="381" t="s">
        <v>5354</v>
      </c>
      <c r="N313" s="381">
        <v>150</v>
      </c>
      <c r="O313" s="381">
        <v>200</v>
      </c>
      <c r="P313" s="381">
        <v>350</v>
      </c>
      <c r="Q313" s="381"/>
      <c r="R313" s="381"/>
      <c r="S313" s="381"/>
      <c r="T313" s="381"/>
      <c r="U313" s="381"/>
      <c r="V313" s="381" t="s">
        <v>2166</v>
      </c>
      <c r="W313" s="381"/>
      <c r="X313" s="381"/>
      <c r="Y313" s="381">
        <v>1</v>
      </c>
      <c r="Z313" s="350">
        <v>42.35</v>
      </c>
    </row>
    <row r="314" spans="1:26" ht="30.75" customHeight="1" x14ac:dyDescent="0.35">
      <c r="A314" s="340">
        <v>311</v>
      </c>
      <c r="B314" s="378" t="s">
        <v>7489</v>
      </c>
      <c r="C314" s="333" t="s">
        <v>94</v>
      </c>
      <c r="D314" s="332" t="s">
        <v>130</v>
      </c>
      <c r="E314" s="371" t="s">
        <v>4480</v>
      </c>
      <c r="F314" s="325">
        <v>4</v>
      </c>
      <c r="G314" s="371"/>
      <c r="H314" s="325"/>
      <c r="I314" s="371"/>
      <c r="J314" s="325">
        <v>4</v>
      </c>
      <c r="K314" s="325"/>
      <c r="L314" s="325">
        <v>4</v>
      </c>
      <c r="M314" s="381" t="s">
        <v>5436</v>
      </c>
      <c r="N314" s="381"/>
      <c r="O314" s="381"/>
      <c r="P314" s="381">
        <v>400</v>
      </c>
      <c r="Q314" s="381"/>
      <c r="R314" s="381"/>
      <c r="S314" s="381"/>
      <c r="T314" s="381"/>
      <c r="U314" s="381"/>
      <c r="V314" s="381"/>
      <c r="W314" s="381"/>
      <c r="X314" s="381"/>
      <c r="Y314" s="381">
        <v>1</v>
      </c>
      <c r="Z314" s="350">
        <v>42.35</v>
      </c>
    </row>
    <row r="315" spans="1:26" ht="30.75" customHeight="1" x14ac:dyDescent="0.35">
      <c r="A315" s="340">
        <v>312</v>
      </c>
      <c r="B315" s="378" t="s">
        <v>7489</v>
      </c>
      <c r="C315" s="333" t="s">
        <v>94</v>
      </c>
      <c r="D315" s="332" t="s">
        <v>1926</v>
      </c>
      <c r="E315" s="371" t="s">
        <v>169</v>
      </c>
      <c r="F315" s="325">
        <v>3</v>
      </c>
      <c r="G315" s="371"/>
      <c r="H315" s="325"/>
      <c r="I315" s="371"/>
      <c r="J315" s="325">
        <v>5</v>
      </c>
      <c r="K315" s="325"/>
      <c r="L315" s="325">
        <v>5</v>
      </c>
      <c r="M315" s="381" t="s">
        <v>5431</v>
      </c>
      <c r="N315" s="381">
        <v>120</v>
      </c>
      <c r="O315" s="381">
        <v>200</v>
      </c>
      <c r="P315" s="381">
        <v>320</v>
      </c>
      <c r="Q315" s="381"/>
      <c r="R315" s="381"/>
      <c r="S315" s="381"/>
      <c r="T315" s="381"/>
      <c r="U315" s="381"/>
      <c r="V315" s="381" t="s">
        <v>2166</v>
      </c>
      <c r="W315" s="381"/>
      <c r="X315" s="381"/>
      <c r="Y315" s="381">
        <v>1</v>
      </c>
      <c r="Z315" s="350">
        <v>42.35</v>
      </c>
    </row>
    <row r="316" spans="1:26" ht="30.75" customHeight="1" x14ac:dyDescent="0.35">
      <c r="A316" s="340">
        <v>313</v>
      </c>
      <c r="B316" s="378" t="s">
        <v>7489</v>
      </c>
      <c r="C316" s="333" t="s">
        <v>94</v>
      </c>
      <c r="D316" s="411" t="s">
        <v>1927</v>
      </c>
      <c r="E316" s="371" t="s">
        <v>171</v>
      </c>
      <c r="F316" s="325">
        <v>4</v>
      </c>
      <c r="G316" s="371"/>
      <c r="H316" s="325"/>
      <c r="I316" s="371"/>
      <c r="J316" s="325">
        <v>5</v>
      </c>
      <c r="K316" s="325"/>
      <c r="L316" s="325">
        <v>5</v>
      </c>
      <c r="M316" s="381" t="s">
        <v>4931</v>
      </c>
      <c r="N316" s="381"/>
      <c r="O316" s="381"/>
      <c r="P316" s="381">
        <v>400</v>
      </c>
      <c r="Q316" s="381"/>
      <c r="R316" s="381"/>
      <c r="S316" s="381"/>
      <c r="T316" s="381"/>
      <c r="U316" s="381"/>
      <c r="V316" s="381"/>
      <c r="W316" s="381"/>
      <c r="X316" s="381"/>
      <c r="Y316" s="381">
        <v>1</v>
      </c>
      <c r="Z316" s="350">
        <v>42.35</v>
      </c>
    </row>
    <row r="317" spans="1:26" ht="30.75" customHeight="1" x14ac:dyDescent="0.35">
      <c r="A317" s="340">
        <v>314</v>
      </c>
      <c r="B317" s="378" t="s">
        <v>7489</v>
      </c>
      <c r="C317" s="333" t="s">
        <v>94</v>
      </c>
      <c r="D317" s="332" t="s">
        <v>294</v>
      </c>
      <c r="E317" s="371" t="s">
        <v>3451</v>
      </c>
      <c r="F317" s="325">
        <v>5</v>
      </c>
      <c r="G317" s="371"/>
      <c r="H317" s="325"/>
      <c r="I317" s="371"/>
      <c r="J317" s="325">
        <v>4</v>
      </c>
      <c r="K317" s="325"/>
      <c r="L317" s="325">
        <v>4</v>
      </c>
      <c r="M317" s="381" t="s">
        <v>4932</v>
      </c>
      <c r="N317" s="381"/>
      <c r="O317" s="381"/>
      <c r="P317" s="381">
        <v>500</v>
      </c>
      <c r="Q317" s="381"/>
      <c r="R317" s="381"/>
      <c r="S317" s="381"/>
      <c r="T317" s="381"/>
      <c r="U317" s="381"/>
      <c r="V317" s="381"/>
      <c r="W317" s="381"/>
      <c r="X317" s="381"/>
      <c r="Y317" s="381">
        <v>2</v>
      </c>
      <c r="Z317" s="350">
        <v>36.299999999999997</v>
      </c>
    </row>
    <row r="318" spans="1:26" ht="30.75" customHeight="1" x14ac:dyDescent="0.35">
      <c r="A318" s="340">
        <v>315</v>
      </c>
      <c r="B318" s="378" t="s">
        <v>7489</v>
      </c>
      <c r="C318" s="333" t="s">
        <v>94</v>
      </c>
      <c r="D318" s="332" t="s">
        <v>295</v>
      </c>
      <c r="E318" s="371" t="s">
        <v>3452</v>
      </c>
      <c r="F318" s="325">
        <v>6</v>
      </c>
      <c r="G318" s="371"/>
      <c r="H318" s="325"/>
      <c r="I318" s="371"/>
      <c r="J318" s="325">
        <v>6</v>
      </c>
      <c r="K318" s="325"/>
      <c r="L318" s="325">
        <v>6</v>
      </c>
      <c r="M318" s="381" t="s">
        <v>4933</v>
      </c>
      <c r="N318" s="381"/>
      <c r="O318" s="381"/>
      <c r="P318" s="381">
        <v>450</v>
      </c>
      <c r="Q318" s="381"/>
      <c r="R318" s="381"/>
      <c r="S318" s="381"/>
      <c r="T318" s="381"/>
      <c r="U318" s="381"/>
      <c r="V318" s="381"/>
      <c r="W318" s="381"/>
      <c r="X318" s="381"/>
      <c r="Y318" s="381">
        <v>2</v>
      </c>
      <c r="Z318" s="350">
        <v>36.299999999999997</v>
      </c>
    </row>
    <row r="319" spans="1:26" ht="30.75" customHeight="1" x14ac:dyDescent="0.35">
      <c r="A319" s="340">
        <v>316</v>
      </c>
      <c r="B319" s="378" t="s">
        <v>7489</v>
      </c>
      <c r="C319" s="333" t="s">
        <v>94</v>
      </c>
      <c r="D319" s="332" t="s">
        <v>136</v>
      </c>
      <c r="E319" s="371" t="s">
        <v>133</v>
      </c>
      <c r="F319" s="325">
        <v>4</v>
      </c>
      <c r="G319" s="371"/>
      <c r="H319" s="325"/>
      <c r="I319" s="371"/>
      <c r="J319" s="325">
        <v>5</v>
      </c>
      <c r="K319" s="325"/>
      <c r="L319" s="325">
        <v>5</v>
      </c>
      <c r="M319" s="381" t="s">
        <v>5518</v>
      </c>
      <c r="N319" s="367">
        <v>160</v>
      </c>
      <c r="O319" s="367">
        <v>240</v>
      </c>
      <c r="P319" s="367">
        <v>400</v>
      </c>
      <c r="Q319" s="398"/>
      <c r="R319" s="398"/>
      <c r="S319" s="398"/>
      <c r="T319" s="398"/>
      <c r="U319" s="381"/>
      <c r="V319" s="381" t="s">
        <v>2166</v>
      </c>
      <c r="W319" s="381" t="s">
        <v>2166</v>
      </c>
      <c r="X319" s="381" t="s">
        <v>2166</v>
      </c>
      <c r="Y319" s="381">
        <v>1</v>
      </c>
      <c r="Z319" s="350">
        <v>42.35</v>
      </c>
    </row>
    <row r="320" spans="1:26" ht="30.75" customHeight="1" x14ac:dyDescent="0.35">
      <c r="A320" s="340">
        <v>317</v>
      </c>
      <c r="B320" s="378" t="s">
        <v>7489</v>
      </c>
      <c r="C320" s="333" t="s">
        <v>94</v>
      </c>
      <c r="D320" s="332" t="s">
        <v>1939</v>
      </c>
      <c r="E320" s="371" t="s">
        <v>1940</v>
      </c>
      <c r="F320" s="325">
        <v>6</v>
      </c>
      <c r="G320" s="371"/>
      <c r="H320" s="325"/>
      <c r="I320" s="371"/>
      <c r="J320" s="325">
        <v>4</v>
      </c>
      <c r="K320" s="325"/>
      <c r="L320" s="325">
        <v>4</v>
      </c>
      <c r="M320" s="379" t="s">
        <v>5159</v>
      </c>
      <c r="N320" s="381"/>
      <c r="O320" s="381"/>
      <c r="P320" s="381">
        <v>500</v>
      </c>
      <c r="Q320" s="381"/>
      <c r="R320" s="381"/>
      <c r="S320" s="381"/>
      <c r="T320" s="381"/>
      <c r="U320" s="381"/>
      <c r="V320" s="381"/>
      <c r="W320" s="381"/>
      <c r="X320" s="381"/>
      <c r="Y320" s="381">
        <v>1</v>
      </c>
      <c r="Z320" s="350">
        <v>42.35</v>
      </c>
    </row>
    <row r="321" spans="1:26" ht="30.75" customHeight="1" x14ac:dyDescent="0.35">
      <c r="A321" s="340">
        <v>318</v>
      </c>
      <c r="B321" s="378" t="s">
        <v>7489</v>
      </c>
      <c r="C321" s="333" t="s">
        <v>94</v>
      </c>
      <c r="D321" s="332" t="s">
        <v>137</v>
      </c>
      <c r="E321" s="371" t="s">
        <v>138</v>
      </c>
      <c r="F321" s="325">
        <v>4</v>
      </c>
      <c r="G321" s="371"/>
      <c r="H321" s="325"/>
      <c r="I321" s="371"/>
      <c r="J321" s="325">
        <v>5</v>
      </c>
      <c r="K321" s="325"/>
      <c r="L321" s="325">
        <v>5</v>
      </c>
      <c r="M321" s="381" t="s">
        <v>5354</v>
      </c>
      <c r="N321" s="381"/>
      <c r="O321" s="381"/>
      <c r="P321" s="381">
        <v>250</v>
      </c>
      <c r="Q321" s="381"/>
      <c r="R321" s="381"/>
      <c r="S321" s="381"/>
      <c r="T321" s="381"/>
      <c r="U321" s="381"/>
      <c r="V321" s="381"/>
      <c r="W321" s="381"/>
      <c r="X321" s="381"/>
      <c r="Y321" s="381">
        <v>2</v>
      </c>
      <c r="Z321" s="350">
        <v>36.299999999999997</v>
      </c>
    </row>
    <row r="322" spans="1:26" ht="30.75" customHeight="1" x14ac:dyDescent="0.35">
      <c r="A322" s="340">
        <v>319</v>
      </c>
      <c r="B322" s="378" t="s">
        <v>7489</v>
      </c>
      <c r="C322" s="333" t="s">
        <v>94</v>
      </c>
      <c r="D322" s="332" t="s">
        <v>139</v>
      </c>
      <c r="E322" s="371" t="s">
        <v>4481</v>
      </c>
      <c r="F322" s="325">
        <v>7</v>
      </c>
      <c r="G322" s="371"/>
      <c r="H322" s="325"/>
      <c r="I322" s="371"/>
      <c r="J322" s="325">
        <v>6</v>
      </c>
      <c r="K322" s="325"/>
      <c r="L322" s="325">
        <v>6</v>
      </c>
      <c r="M322" s="381" t="s">
        <v>4934</v>
      </c>
      <c r="N322" s="381"/>
      <c r="O322" s="381"/>
      <c r="P322" s="381">
        <v>550</v>
      </c>
      <c r="Q322" s="381"/>
      <c r="R322" s="381"/>
      <c r="S322" s="381"/>
      <c r="T322" s="381"/>
      <c r="U322" s="381"/>
      <c r="V322" s="381"/>
      <c r="W322" s="381"/>
      <c r="X322" s="381"/>
      <c r="Y322" s="381">
        <v>2</v>
      </c>
      <c r="Z322" s="350">
        <v>36.299999999999997</v>
      </c>
    </row>
    <row r="323" spans="1:26" ht="30.75" customHeight="1" x14ac:dyDescent="0.35">
      <c r="A323" s="340">
        <v>320</v>
      </c>
      <c r="B323" s="378" t="s">
        <v>7489</v>
      </c>
      <c r="C323" s="333" t="s">
        <v>94</v>
      </c>
      <c r="D323" s="332" t="s">
        <v>1942</v>
      </c>
      <c r="E323" s="371" t="s">
        <v>3433</v>
      </c>
      <c r="F323" s="325">
        <v>4</v>
      </c>
      <c r="G323" s="371"/>
      <c r="H323" s="325"/>
      <c r="I323" s="371"/>
      <c r="J323" s="325">
        <v>4</v>
      </c>
      <c r="K323" s="325"/>
      <c r="L323" s="325">
        <v>4</v>
      </c>
      <c r="M323" s="381" t="s">
        <v>4935</v>
      </c>
      <c r="N323" s="381"/>
      <c r="O323" s="381"/>
      <c r="P323" s="381">
        <v>450</v>
      </c>
      <c r="Q323" s="381"/>
      <c r="R323" s="381"/>
      <c r="S323" s="381"/>
      <c r="T323" s="381"/>
      <c r="U323" s="381"/>
      <c r="V323" s="381"/>
      <c r="W323" s="381"/>
      <c r="X323" s="381"/>
      <c r="Y323" s="381">
        <v>1</v>
      </c>
      <c r="Z323" s="350">
        <v>42.35</v>
      </c>
    </row>
    <row r="324" spans="1:26" ht="30.75" customHeight="1" x14ac:dyDescent="0.35">
      <c r="A324" s="340">
        <v>321</v>
      </c>
      <c r="B324" s="378" t="s">
        <v>7489</v>
      </c>
      <c r="C324" s="333" t="s">
        <v>94</v>
      </c>
      <c r="D324" s="332" t="s">
        <v>1882</v>
      </c>
      <c r="E324" s="371" t="s">
        <v>3437</v>
      </c>
      <c r="F324" s="325">
        <v>5</v>
      </c>
      <c r="G324" s="371"/>
      <c r="H324" s="325"/>
      <c r="I324" s="371"/>
      <c r="J324" s="325">
        <v>3</v>
      </c>
      <c r="K324" s="325"/>
      <c r="L324" s="325">
        <v>3</v>
      </c>
      <c r="M324" s="381" t="s">
        <v>4936</v>
      </c>
      <c r="N324" s="381"/>
      <c r="O324" s="381"/>
      <c r="P324" s="381">
        <v>450</v>
      </c>
      <c r="Q324" s="381"/>
      <c r="R324" s="381"/>
      <c r="S324" s="381"/>
      <c r="T324" s="381"/>
      <c r="U324" s="381"/>
      <c r="V324" s="381"/>
      <c r="W324" s="381"/>
      <c r="X324" s="381"/>
      <c r="Y324" s="381">
        <v>1</v>
      </c>
      <c r="Z324" s="350">
        <v>42.35</v>
      </c>
    </row>
    <row r="325" spans="1:26" ht="30.75" customHeight="1" x14ac:dyDescent="0.35">
      <c r="A325" s="340">
        <v>322</v>
      </c>
      <c r="B325" s="378" t="s">
        <v>7489</v>
      </c>
      <c r="C325" s="333" t="s">
        <v>94</v>
      </c>
      <c r="D325" s="332" t="s">
        <v>141</v>
      </c>
      <c r="E325" s="371" t="s">
        <v>142</v>
      </c>
      <c r="F325" s="325">
        <v>2</v>
      </c>
      <c r="G325" s="371"/>
      <c r="H325" s="325"/>
      <c r="I325" s="371"/>
      <c r="J325" s="325">
        <v>4</v>
      </c>
      <c r="K325" s="325"/>
      <c r="L325" s="325">
        <v>4</v>
      </c>
      <c r="M325" s="381" t="s">
        <v>5494</v>
      </c>
      <c r="N325" s="381">
        <v>70</v>
      </c>
      <c r="O325" s="381">
        <v>130</v>
      </c>
      <c r="P325" s="381">
        <v>200</v>
      </c>
      <c r="Q325" s="381"/>
      <c r="R325" s="381"/>
      <c r="S325" s="381"/>
      <c r="T325" s="381"/>
      <c r="U325" s="381"/>
      <c r="V325" s="381" t="s">
        <v>2166</v>
      </c>
      <c r="W325" s="381"/>
      <c r="X325" s="381"/>
      <c r="Y325" s="381">
        <v>1</v>
      </c>
      <c r="Z325" s="350">
        <v>42.35</v>
      </c>
    </row>
    <row r="326" spans="1:26" ht="30.75" customHeight="1" x14ac:dyDescent="0.35">
      <c r="A326" s="340">
        <v>323</v>
      </c>
      <c r="B326" s="378" t="s">
        <v>7489</v>
      </c>
      <c r="C326" s="333" t="s">
        <v>94</v>
      </c>
      <c r="D326" s="332" t="s">
        <v>1896</v>
      </c>
      <c r="E326" s="371" t="s">
        <v>4520</v>
      </c>
      <c r="F326" s="325">
        <v>5</v>
      </c>
      <c r="G326" s="371"/>
      <c r="H326" s="325"/>
      <c r="I326" s="371"/>
      <c r="J326" s="325">
        <v>5</v>
      </c>
      <c r="K326" s="325"/>
      <c r="L326" s="325">
        <v>5</v>
      </c>
      <c r="M326" s="381" t="s">
        <v>4937</v>
      </c>
      <c r="N326" s="381"/>
      <c r="O326" s="381"/>
      <c r="P326" s="381">
        <v>550</v>
      </c>
      <c r="Q326" s="381"/>
      <c r="R326" s="381"/>
      <c r="S326" s="381"/>
      <c r="T326" s="381"/>
      <c r="U326" s="381"/>
      <c r="V326" s="381"/>
      <c r="W326" s="381"/>
      <c r="X326" s="381"/>
      <c r="Y326" s="381">
        <v>1</v>
      </c>
      <c r="Z326" s="350">
        <v>42.35</v>
      </c>
    </row>
    <row r="327" spans="1:26" ht="30.75" customHeight="1" x14ac:dyDescent="0.35">
      <c r="A327" s="340">
        <v>324</v>
      </c>
      <c r="B327" s="378" t="s">
        <v>7489</v>
      </c>
      <c r="C327" s="333" t="s">
        <v>94</v>
      </c>
      <c r="D327" s="332" t="s">
        <v>145</v>
      </c>
      <c r="E327" s="371" t="s">
        <v>4521</v>
      </c>
      <c r="F327" s="325">
        <v>4</v>
      </c>
      <c r="G327" s="371"/>
      <c r="H327" s="325"/>
      <c r="I327" s="371"/>
      <c r="J327" s="325">
        <v>4</v>
      </c>
      <c r="K327" s="325"/>
      <c r="L327" s="325">
        <v>4</v>
      </c>
      <c r="M327" s="381" t="s">
        <v>4938</v>
      </c>
      <c r="N327" s="381"/>
      <c r="O327" s="381"/>
      <c r="P327" s="381">
        <v>400</v>
      </c>
      <c r="Q327" s="381"/>
      <c r="R327" s="381"/>
      <c r="S327" s="381"/>
      <c r="T327" s="381"/>
      <c r="U327" s="381"/>
      <c r="V327" s="381"/>
      <c r="W327" s="381"/>
      <c r="X327" s="381"/>
      <c r="Y327" s="381">
        <v>1</v>
      </c>
      <c r="Z327" s="350">
        <v>42.35</v>
      </c>
    </row>
    <row r="328" spans="1:26" ht="30.75" customHeight="1" x14ac:dyDescent="0.35">
      <c r="A328" s="340">
        <v>325</v>
      </c>
      <c r="B328" s="378" t="s">
        <v>7489</v>
      </c>
      <c r="C328" s="333" t="s">
        <v>94</v>
      </c>
      <c r="D328" s="332" t="s">
        <v>147</v>
      </c>
      <c r="E328" s="371" t="s">
        <v>4482</v>
      </c>
      <c r="F328" s="325">
        <v>5</v>
      </c>
      <c r="G328" s="371"/>
      <c r="H328" s="325"/>
      <c r="I328" s="371"/>
      <c r="J328" s="325">
        <v>5</v>
      </c>
      <c r="K328" s="325"/>
      <c r="L328" s="325">
        <v>5</v>
      </c>
      <c r="M328" s="381" t="s">
        <v>4939</v>
      </c>
      <c r="N328" s="381"/>
      <c r="O328" s="381"/>
      <c r="P328" s="381">
        <v>500</v>
      </c>
      <c r="Q328" s="381"/>
      <c r="R328" s="381"/>
      <c r="S328" s="381"/>
      <c r="T328" s="381"/>
      <c r="U328" s="381"/>
      <c r="V328" s="381"/>
      <c r="W328" s="381"/>
      <c r="X328" s="381"/>
      <c r="Y328" s="381">
        <v>2</v>
      </c>
      <c r="Z328" s="350">
        <v>36.299999999999997</v>
      </c>
    </row>
    <row r="329" spans="1:26" ht="30.75" customHeight="1" x14ac:dyDescent="0.35">
      <c r="A329" s="340">
        <v>326</v>
      </c>
      <c r="B329" s="378" t="s">
        <v>7489</v>
      </c>
      <c r="C329" s="333" t="s">
        <v>94</v>
      </c>
      <c r="D329" s="332" t="s">
        <v>1858</v>
      </c>
      <c r="E329" s="371" t="s">
        <v>3419</v>
      </c>
      <c r="F329" s="325">
        <v>5</v>
      </c>
      <c r="G329" s="371"/>
      <c r="H329" s="325"/>
      <c r="I329" s="371"/>
      <c r="J329" s="325">
        <v>6</v>
      </c>
      <c r="K329" s="325"/>
      <c r="L329" s="325">
        <v>6</v>
      </c>
      <c r="M329" s="381" t="s">
        <v>4924</v>
      </c>
      <c r="N329" s="381"/>
      <c r="O329" s="381"/>
      <c r="P329" s="381">
        <v>400</v>
      </c>
      <c r="Q329" s="381"/>
      <c r="R329" s="381"/>
      <c r="S329" s="381"/>
      <c r="T329" s="381"/>
      <c r="U329" s="381"/>
      <c r="V329" s="381"/>
      <c r="W329" s="381"/>
      <c r="X329" s="381"/>
      <c r="Y329" s="381">
        <v>1</v>
      </c>
      <c r="Z329" s="350">
        <v>42.35</v>
      </c>
    </row>
    <row r="330" spans="1:26" ht="30.75" customHeight="1" x14ac:dyDescent="0.35">
      <c r="A330" s="340">
        <v>327</v>
      </c>
      <c r="B330" s="378" t="s">
        <v>7489</v>
      </c>
      <c r="C330" s="333" t="s">
        <v>94</v>
      </c>
      <c r="D330" s="332" t="s">
        <v>150</v>
      </c>
      <c r="E330" s="371" t="s">
        <v>4522</v>
      </c>
      <c r="F330" s="325">
        <v>4</v>
      </c>
      <c r="G330" s="371"/>
      <c r="H330" s="325"/>
      <c r="I330" s="371"/>
      <c r="J330" s="325">
        <v>7</v>
      </c>
      <c r="K330" s="325"/>
      <c r="L330" s="325">
        <v>7</v>
      </c>
      <c r="M330" s="381" t="s">
        <v>4940</v>
      </c>
      <c r="N330" s="381"/>
      <c r="O330" s="381"/>
      <c r="P330" s="381">
        <v>400</v>
      </c>
      <c r="Q330" s="381"/>
      <c r="R330" s="381"/>
      <c r="S330" s="381"/>
      <c r="T330" s="381"/>
      <c r="U330" s="381"/>
      <c r="V330" s="381"/>
      <c r="W330" s="381"/>
      <c r="X330" s="381"/>
      <c r="Y330" s="381">
        <v>1</v>
      </c>
      <c r="Z330" s="350">
        <v>42.35</v>
      </c>
    </row>
    <row r="331" spans="1:26" ht="30.75" customHeight="1" x14ac:dyDescent="0.35">
      <c r="A331" s="340">
        <v>328</v>
      </c>
      <c r="B331" s="378" t="s">
        <v>7489</v>
      </c>
      <c r="C331" s="333" t="s">
        <v>94</v>
      </c>
      <c r="D331" s="332" t="s">
        <v>1921</v>
      </c>
      <c r="E331" s="371" t="s">
        <v>3420</v>
      </c>
      <c r="F331" s="325">
        <v>6</v>
      </c>
      <c r="G331" s="371"/>
      <c r="H331" s="325"/>
      <c r="I331" s="371"/>
      <c r="J331" s="325">
        <v>6</v>
      </c>
      <c r="K331" s="325"/>
      <c r="L331" s="325">
        <v>6</v>
      </c>
      <c r="M331" s="379" t="s">
        <v>4945</v>
      </c>
      <c r="N331" s="381"/>
      <c r="O331" s="381"/>
      <c r="P331" s="381">
        <v>450</v>
      </c>
      <c r="Q331" s="381"/>
      <c r="R331" s="381"/>
      <c r="S331" s="381"/>
      <c r="T331" s="381"/>
      <c r="U331" s="381"/>
      <c r="V331" s="381"/>
      <c r="W331" s="381"/>
      <c r="X331" s="381"/>
      <c r="Y331" s="381">
        <v>1</v>
      </c>
      <c r="Z331" s="350">
        <v>42.35</v>
      </c>
    </row>
    <row r="332" spans="1:26" ht="30.75" customHeight="1" x14ac:dyDescent="0.35">
      <c r="A332" s="340">
        <v>329</v>
      </c>
      <c r="B332" s="378" t="s">
        <v>7489</v>
      </c>
      <c r="C332" s="333" t="s">
        <v>94</v>
      </c>
      <c r="D332" s="332" t="s">
        <v>1952</v>
      </c>
      <c r="E332" s="371" t="s">
        <v>1640</v>
      </c>
      <c r="F332" s="325">
        <v>4</v>
      </c>
      <c r="G332" s="371"/>
      <c r="H332" s="325"/>
      <c r="I332" s="371"/>
      <c r="J332" s="325">
        <v>3</v>
      </c>
      <c r="K332" s="325"/>
      <c r="L332" s="325">
        <v>3</v>
      </c>
      <c r="M332" s="381" t="s">
        <v>5523</v>
      </c>
      <c r="N332" s="367">
        <v>90</v>
      </c>
      <c r="O332" s="367">
        <v>210</v>
      </c>
      <c r="P332" s="367">
        <v>300</v>
      </c>
      <c r="Q332" s="398"/>
      <c r="R332" s="398"/>
      <c r="S332" s="398"/>
      <c r="T332" s="398"/>
      <c r="U332" s="381"/>
      <c r="V332" s="381" t="s">
        <v>2166</v>
      </c>
      <c r="W332" s="381" t="s">
        <v>2166</v>
      </c>
      <c r="X332" s="381"/>
      <c r="Y332" s="381">
        <v>1</v>
      </c>
      <c r="Z332" s="350">
        <v>42.35</v>
      </c>
    </row>
    <row r="333" spans="1:26" ht="30.75" customHeight="1" x14ac:dyDescent="0.35">
      <c r="A333" s="340">
        <v>330</v>
      </c>
      <c r="B333" s="378" t="s">
        <v>7489</v>
      </c>
      <c r="C333" s="333" t="s">
        <v>94</v>
      </c>
      <c r="D333" s="332" t="s">
        <v>6202</v>
      </c>
      <c r="E333" s="371" t="s">
        <v>155</v>
      </c>
      <c r="F333" s="325">
        <v>2</v>
      </c>
      <c r="G333" s="371"/>
      <c r="H333" s="325"/>
      <c r="I333" s="371"/>
      <c r="J333" s="325">
        <v>6</v>
      </c>
      <c r="K333" s="325"/>
      <c r="L333" s="325">
        <v>6</v>
      </c>
      <c r="M333" s="381" t="s">
        <v>5523</v>
      </c>
      <c r="N333" s="381">
        <v>100</v>
      </c>
      <c r="O333" s="381">
        <v>150</v>
      </c>
      <c r="P333" s="381">
        <v>250</v>
      </c>
      <c r="Q333" s="381"/>
      <c r="R333" s="381"/>
      <c r="S333" s="381"/>
      <c r="T333" s="381"/>
      <c r="U333" s="381"/>
      <c r="V333" s="381" t="s">
        <v>2166</v>
      </c>
      <c r="W333" s="381"/>
      <c r="X333" s="381"/>
      <c r="Y333" s="381">
        <v>1</v>
      </c>
      <c r="Z333" s="350">
        <v>42.35</v>
      </c>
    </row>
    <row r="334" spans="1:26" ht="30.75" customHeight="1" x14ac:dyDescent="0.35">
      <c r="A334" s="340">
        <v>331</v>
      </c>
      <c r="B334" s="378" t="s">
        <v>7489</v>
      </c>
      <c r="C334" s="333" t="s">
        <v>94</v>
      </c>
      <c r="D334" s="332" t="s">
        <v>6203</v>
      </c>
      <c r="E334" s="371" t="s">
        <v>1929</v>
      </c>
      <c r="F334" s="325">
        <v>2</v>
      </c>
      <c r="G334" s="371"/>
      <c r="H334" s="325"/>
      <c r="I334" s="371"/>
      <c r="J334" s="325">
        <v>2</v>
      </c>
      <c r="K334" s="325"/>
      <c r="L334" s="325">
        <v>2</v>
      </c>
      <c r="M334" s="381" t="s">
        <v>4941</v>
      </c>
      <c r="N334" s="381"/>
      <c r="O334" s="381"/>
      <c r="P334" s="381">
        <v>150</v>
      </c>
      <c r="Q334" s="381"/>
      <c r="R334" s="381"/>
      <c r="S334" s="381"/>
      <c r="T334" s="381"/>
      <c r="U334" s="381"/>
      <c r="V334" s="381"/>
      <c r="W334" s="381"/>
      <c r="X334" s="381"/>
      <c r="Y334" s="381">
        <v>1</v>
      </c>
      <c r="Z334" s="350">
        <v>42.35</v>
      </c>
    </row>
    <row r="335" spans="1:26" ht="30.75" customHeight="1" x14ac:dyDescent="0.35">
      <c r="A335" s="340">
        <v>332</v>
      </c>
      <c r="B335" s="378" t="s">
        <v>7489</v>
      </c>
      <c r="C335" s="333" t="s">
        <v>94</v>
      </c>
      <c r="D335" s="332" t="s">
        <v>6204</v>
      </c>
      <c r="E335" s="371" t="s">
        <v>3416</v>
      </c>
      <c r="F335" s="325">
        <v>6</v>
      </c>
      <c r="G335" s="371"/>
      <c r="H335" s="325"/>
      <c r="I335" s="371"/>
      <c r="J335" s="325">
        <v>6</v>
      </c>
      <c r="K335" s="325"/>
      <c r="L335" s="325">
        <v>6</v>
      </c>
      <c r="M335" s="379" t="s">
        <v>4942</v>
      </c>
      <c r="N335" s="381"/>
      <c r="O335" s="381"/>
      <c r="P335" s="381">
        <v>450</v>
      </c>
      <c r="Q335" s="381"/>
      <c r="R335" s="381"/>
      <c r="S335" s="381"/>
      <c r="T335" s="381"/>
      <c r="U335" s="381"/>
      <c r="V335" s="381"/>
      <c r="W335" s="381"/>
      <c r="X335" s="381"/>
      <c r="Y335" s="381">
        <v>1</v>
      </c>
      <c r="Z335" s="350">
        <v>42.35</v>
      </c>
    </row>
    <row r="336" spans="1:26" ht="30.75" customHeight="1" x14ac:dyDescent="0.35">
      <c r="A336" s="340">
        <v>333</v>
      </c>
      <c r="B336" s="378" t="s">
        <v>7489</v>
      </c>
      <c r="C336" s="333" t="s">
        <v>94</v>
      </c>
      <c r="D336" s="332" t="s">
        <v>1916</v>
      </c>
      <c r="E336" s="371" t="s">
        <v>3415</v>
      </c>
      <c r="F336" s="325">
        <v>5</v>
      </c>
      <c r="G336" s="371"/>
      <c r="H336" s="325"/>
      <c r="I336" s="371"/>
      <c r="J336" s="325">
        <v>6</v>
      </c>
      <c r="K336" s="325"/>
      <c r="L336" s="325">
        <v>6</v>
      </c>
      <c r="M336" s="381" t="s">
        <v>4942</v>
      </c>
      <c r="N336" s="381"/>
      <c r="O336" s="381"/>
      <c r="P336" s="381">
        <v>400</v>
      </c>
      <c r="Q336" s="381"/>
      <c r="R336" s="381"/>
      <c r="S336" s="381"/>
      <c r="T336" s="381"/>
      <c r="U336" s="381"/>
      <c r="V336" s="381"/>
      <c r="W336" s="381"/>
      <c r="X336" s="381"/>
      <c r="Y336" s="381">
        <v>1</v>
      </c>
      <c r="Z336" s="350">
        <v>42.35</v>
      </c>
    </row>
    <row r="337" spans="1:26" ht="30.75" customHeight="1" x14ac:dyDescent="0.35">
      <c r="A337" s="340">
        <v>334</v>
      </c>
      <c r="B337" s="378" t="s">
        <v>7489</v>
      </c>
      <c r="C337" s="333" t="s">
        <v>94</v>
      </c>
      <c r="D337" s="332" t="s">
        <v>6205</v>
      </c>
      <c r="E337" s="371" t="s">
        <v>1983</v>
      </c>
      <c r="F337" s="325">
        <v>4</v>
      </c>
      <c r="G337" s="371"/>
      <c r="H337" s="325"/>
      <c r="I337" s="371"/>
      <c r="J337" s="325">
        <v>7</v>
      </c>
      <c r="K337" s="325"/>
      <c r="L337" s="325">
        <v>7</v>
      </c>
      <c r="M337" s="381" t="s">
        <v>5358</v>
      </c>
      <c r="N337" s="381"/>
      <c r="O337" s="381"/>
      <c r="P337" s="381">
        <v>400</v>
      </c>
      <c r="Q337" s="381"/>
      <c r="R337" s="381"/>
      <c r="S337" s="381"/>
      <c r="T337" s="381"/>
      <c r="U337" s="381"/>
      <c r="V337" s="381"/>
      <c r="W337" s="381"/>
      <c r="X337" s="381"/>
      <c r="Y337" s="381">
        <v>1</v>
      </c>
      <c r="Z337" s="350">
        <v>42.35</v>
      </c>
    </row>
    <row r="338" spans="1:26" ht="30.75" customHeight="1" x14ac:dyDescent="0.35">
      <c r="A338" s="340">
        <v>335</v>
      </c>
      <c r="B338" s="378" t="s">
        <v>7489</v>
      </c>
      <c r="C338" s="333" t="s">
        <v>94</v>
      </c>
      <c r="D338" s="332" t="s">
        <v>1955</v>
      </c>
      <c r="E338" s="371" t="s">
        <v>4483</v>
      </c>
      <c r="F338" s="325">
        <v>6</v>
      </c>
      <c r="G338" s="371"/>
      <c r="H338" s="325"/>
      <c r="I338" s="371"/>
      <c r="J338" s="325">
        <v>4</v>
      </c>
      <c r="K338" s="325"/>
      <c r="L338" s="325">
        <v>4</v>
      </c>
      <c r="M338" s="381" t="s">
        <v>5359</v>
      </c>
      <c r="N338" s="381"/>
      <c r="O338" s="381"/>
      <c r="P338" s="381">
        <v>550</v>
      </c>
      <c r="Q338" s="381"/>
      <c r="R338" s="381"/>
      <c r="S338" s="381"/>
      <c r="T338" s="381"/>
      <c r="U338" s="381"/>
      <c r="V338" s="381"/>
      <c r="W338" s="381"/>
      <c r="X338" s="381"/>
      <c r="Y338" s="381">
        <v>1</v>
      </c>
      <c r="Z338" s="350">
        <v>42.35</v>
      </c>
    </row>
    <row r="339" spans="1:26" ht="30.75" customHeight="1" x14ac:dyDescent="0.35">
      <c r="A339" s="340">
        <v>336</v>
      </c>
      <c r="B339" s="378" t="s">
        <v>7489</v>
      </c>
      <c r="C339" s="333" t="s">
        <v>94</v>
      </c>
      <c r="D339" s="332" t="s">
        <v>1786</v>
      </c>
      <c r="E339" s="371" t="s">
        <v>1120</v>
      </c>
      <c r="F339" s="325">
        <v>6</v>
      </c>
      <c r="G339" s="371"/>
      <c r="H339" s="325"/>
      <c r="I339" s="371"/>
      <c r="J339" s="325">
        <v>4</v>
      </c>
      <c r="K339" s="325"/>
      <c r="L339" s="325">
        <v>4</v>
      </c>
      <c r="M339" s="379" t="s">
        <v>5160</v>
      </c>
      <c r="N339" s="381">
        <v>300</v>
      </c>
      <c r="O339" s="381">
        <v>300</v>
      </c>
      <c r="P339" s="381">
        <v>600</v>
      </c>
      <c r="Q339" s="381"/>
      <c r="R339" s="381"/>
      <c r="S339" s="381"/>
      <c r="T339" s="381"/>
      <c r="U339" s="381"/>
      <c r="V339" s="381" t="s">
        <v>2166</v>
      </c>
      <c r="W339" s="381"/>
      <c r="X339" s="381"/>
      <c r="Y339" s="381">
        <v>1</v>
      </c>
      <c r="Z339" s="350">
        <v>42.35</v>
      </c>
    </row>
    <row r="340" spans="1:26" ht="30.75" customHeight="1" x14ac:dyDescent="0.35">
      <c r="A340" s="340">
        <v>337</v>
      </c>
      <c r="B340" s="378" t="s">
        <v>7489</v>
      </c>
      <c r="C340" s="333" t="s">
        <v>94</v>
      </c>
      <c r="D340" s="332" t="s">
        <v>161</v>
      </c>
      <c r="E340" s="371" t="s">
        <v>1099</v>
      </c>
      <c r="F340" s="325">
        <v>5</v>
      </c>
      <c r="G340" s="371"/>
      <c r="H340" s="325"/>
      <c r="I340" s="371"/>
      <c r="J340" s="325">
        <v>5</v>
      </c>
      <c r="K340" s="325"/>
      <c r="L340" s="325">
        <v>5</v>
      </c>
      <c r="M340" s="381" t="s">
        <v>4943</v>
      </c>
      <c r="N340" s="381"/>
      <c r="O340" s="381"/>
      <c r="P340" s="381">
        <v>500</v>
      </c>
      <c r="Q340" s="381"/>
      <c r="R340" s="381"/>
      <c r="S340" s="381"/>
      <c r="T340" s="381"/>
      <c r="U340" s="381"/>
      <c r="V340" s="381"/>
      <c r="W340" s="381"/>
      <c r="X340" s="381"/>
      <c r="Y340" s="381">
        <v>1</v>
      </c>
      <c r="Z340" s="350">
        <v>42.35</v>
      </c>
    </row>
    <row r="341" spans="1:26" ht="30.75" customHeight="1" x14ac:dyDescent="0.35">
      <c r="A341" s="340">
        <v>338</v>
      </c>
      <c r="B341" s="378" t="s">
        <v>7489</v>
      </c>
      <c r="C341" s="333" t="s">
        <v>94</v>
      </c>
      <c r="D341" s="332" t="s">
        <v>162</v>
      </c>
      <c r="E341" s="371" t="s">
        <v>1098</v>
      </c>
      <c r="F341" s="325">
        <v>4</v>
      </c>
      <c r="G341" s="371"/>
      <c r="H341" s="325"/>
      <c r="I341" s="371"/>
      <c r="J341" s="325">
        <v>5</v>
      </c>
      <c r="K341" s="325"/>
      <c r="L341" s="325">
        <v>5</v>
      </c>
      <c r="M341" s="381" t="s">
        <v>4943</v>
      </c>
      <c r="N341" s="381"/>
      <c r="O341" s="381"/>
      <c r="P341" s="381">
        <v>550</v>
      </c>
      <c r="Q341" s="381"/>
      <c r="R341" s="381"/>
      <c r="S341" s="381"/>
      <c r="T341" s="381"/>
      <c r="U341" s="381"/>
      <c r="V341" s="381"/>
      <c r="W341" s="381"/>
      <c r="X341" s="381"/>
      <c r="Y341" s="381">
        <v>1</v>
      </c>
      <c r="Z341" s="350">
        <v>42.35</v>
      </c>
    </row>
    <row r="342" spans="1:26" ht="30.75" customHeight="1" x14ac:dyDescent="0.35">
      <c r="A342" s="340">
        <v>339</v>
      </c>
      <c r="B342" s="378" t="s">
        <v>7489</v>
      </c>
      <c r="C342" s="333" t="s">
        <v>94</v>
      </c>
      <c r="D342" s="377" t="s">
        <v>290</v>
      </c>
      <c r="E342" s="371" t="s">
        <v>3447</v>
      </c>
      <c r="F342" s="325">
        <v>5</v>
      </c>
      <c r="G342" s="371"/>
      <c r="H342" s="325"/>
      <c r="I342" s="371"/>
      <c r="J342" s="325">
        <v>6</v>
      </c>
      <c r="K342" s="325"/>
      <c r="L342" s="325">
        <v>6</v>
      </c>
      <c r="M342" s="381" t="s">
        <v>4944</v>
      </c>
      <c r="N342" s="381"/>
      <c r="O342" s="381"/>
      <c r="P342" s="381">
        <v>500</v>
      </c>
      <c r="Q342" s="381"/>
      <c r="R342" s="381"/>
      <c r="S342" s="381"/>
      <c r="T342" s="381"/>
      <c r="U342" s="381"/>
      <c r="V342" s="381"/>
      <c r="W342" s="381"/>
      <c r="X342" s="381"/>
      <c r="Y342" s="381">
        <v>2</v>
      </c>
      <c r="Z342" s="350">
        <v>36.299999999999997</v>
      </c>
    </row>
    <row r="343" spans="1:26" ht="30.75" customHeight="1" x14ac:dyDescent="0.35">
      <c r="A343" s="340">
        <v>340</v>
      </c>
      <c r="B343" s="378" t="s">
        <v>7489</v>
      </c>
      <c r="C343" s="333" t="s">
        <v>94</v>
      </c>
      <c r="D343" s="332" t="s">
        <v>306</v>
      </c>
      <c r="E343" s="371" t="s">
        <v>3466</v>
      </c>
      <c r="F343" s="325">
        <v>6</v>
      </c>
      <c r="G343" s="371"/>
      <c r="H343" s="325"/>
      <c r="I343" s="371"/>
      <c r="J343" s="325">
        <v>5</v>
      </c>
      <c r="K343" s="325"/>
      <c r="L343" s="325">
        <v>5</v>
      </c>
      <c r="M343" s="381" t="s">
        <v>4944</v>
      </c>
      <c r="N343" s="381"/>
      <c r="O343" s="381"/>
      <c r="P343" s="381">
        <v>550</v>
      </c>
      <c r="Q343" s="381"/>
      <c r="R343" s="381"/>
      <c r="S343" s="381"/>
      <c r="T343" s="381"/>
      <c r="U343" s="381"/>
      <c r="V343" s="381"/>
      <c r="W343" s="381"/>
      <c r="X343" s="381"/>
      <c r="Y343" s="381">
        <v>2</v>
      </c>
      <c r="Z343" s="350">
        <v>36.299999999999997</v>
      </c>
    </row>
    <row r="344" spans="1:26" ht="30.75" customHeight="1" x14ac:dyDescent="0.35">
      <c r="A344" s="340">
        <v>341</v>
      </c>
      <c r="B344" s="378" t="s">
        <v>7489</v>
      </c>
      <c r="C344" s="333" t="s">
        <v>94</v>
      </c>
      <c r="D344" s="332" t="s">
        <v>163</v>
      </c>
      <c r="E344" s="371" t="s">
        <v>3424</v>
      </c>
      <c r="F344" s="325">
        <v>4</v>
      </c>
      <c r="G344" s="371"/>
      <c r="H344" s="325"/>
      <c r="I344" s="371"/>
      <c r="J344" s="325">
        <v>4</v>
      </c>
      <c r="K344" s="325"/>
      <c r="L344" s="325">
        <v>4</v>
      </c>
      <c r="M344" s="381" t="s">
        <v>5523</v>
      </c>
      <c r="N344" s="381"/>
      <c r="O344" s="381"/>
      <c r="P344" s="381">
        <v>400</v>
      </c>
      <c r="Q344" s="381"/>
      <c r="R344" s="381"/>
      <c r="S344" s="381"/>
      <c r="T344" s="381"/>
      <c r="U344" s="381"/>
      <c r="V344" s="381"/>
      <c r="W344" s="381"/>
      <c r="X344" s="381"/>
      <c r="Y344" s="381">
        <v>1</v>
      </c>
      <c r="Z344" s="350">
        <v>42.35</v>
      </c>
    </row>
    <row r="345" spans="1:26" ht="30.75" customHeight="1" x14ac:dyDescent="0.35">
      <c r="A345" s="340">
        <v>342</v>
      </c>
      <c r="B345" s="378" t="s">
        <v>7489</v>
      </c>
      <c r="C345" s="333" t="s">
        <v>94</v>
      </c>
      <c r="D345" s="332" t="s">
        <v>6206</v>
      </c>
      <c r="E345" s="371" t="s">
        <v>135</v>
      </c>
      <c r="F345" s="325">
        <v>3</v>
      </c>
      <c r="G345" s="371"/>
      <c r="H345" s="325"/>
      <c r="I345" s="371"/>
      <c r="J345" s="325">
        <v>3</v>
      </c>
      <c r="K345" s="325"/>
      <c r="L345" s="325">
        <v>3</v>
      </c>
      <c r="M345" s="381" t="s">
        <v>5518</v>
      </c>
      <c r="N345" s="381">
        <v>100</v>
      </c>
      <c r="O345" s="381">
        <v>100</v>
      </c>
      <c r="P345" s="381">
        <v>200</v>
      </c>
      <c r="Q345" s="381"/>
      <c r="R345" s="381"/>
      <c r="S345" s="381"/>
      <c r="T345" s="381"/>
      <c r="U345" s="381"/>
      <c r="V345" s="381" t="s">
        <v>2166</v>
      </c>
      <c r="W345" s="381"/>
      <c r="X345" s="381"/>
      <c r="Y345" s="381">
        <v>1</v>
      </c>
      <c r="Z345" s="350">
        <v>42.35</v>
      </c>
    </row>
    <row r="346" spans="1:26" ht="30.75" customHeight="1" x14ac:dyDescent="0.35">
      <c r="A346" s="340">
        <v>343</v>
      </c>
      <c r="B346" s="378" t="s">
        <v>7489</v>
      </c>
      <c r="C346" s="333" t="s">
        <v>94</v>
      </c>
      <c r="D346" s="332" t="s">
        <v>1762</v>
      </c>
      <c r="E346" s="371" t="s">
        <v>3401</v>
      </c>
      <c r="F346" s="325">
        <v>2</v>
      </c>
      <c r="G346" s="371"/>
      <c r="H346" s="325"/>
      <c r="I346" s="371"/>
      <c r="J346" s="325">
        <v>2</v>
      </c>
      <c r="K346" s="325"/>
      <c r="L346" s="325">
        <v>2</v>
      </c>
      <c r="M346" s="381" t="s">
        <v>5431</v>
      </c>
      <c r="N346" s="381"/>
      <c r="O346" s="381"/>
      <c r="P346" s="381">
        <v>250</v>
      </c>
      <c r="Q346" s="381"/>
      <c r="R346" s="381"/>
      <c r="S346" s="381"/>
      <c r="T346" s="381"/>
      <c r="U346" s="381"/>
      <c r="V346" s="381"/>
      <c r="W346" s="381"/>
      <c r="X346" s="381"/>
      <c r="Y346" s="381">
        <v>1</v>
      </c>
      <c r="Z346" s="350">
        <v>42.35</v>
      </c>
    </row>
    <row r="347" spans="1:26" ht="30.75" customHeight="1" x14ac:dyDescent="0.35">
      <c r="A347" s="340">
        <v>344</v>
      </c>
      <c r="B347" s="378" t="s">
        <v>7489</v>
      </c>
      <c r="C347" s="333" t="s">
        <v>94</v>
      </c>
      <c r="D347" s="332" t="s">
        <v>1914</v>
      </c>
      <c r="E347" s="371" t="s">
        <v>3413</v>
      </c>
      <c r="F347" s="325">
        <v>6</v>
      </c>
      <c r="G347" s="371"/>
      <c r="H347" s="325"/>
      <c r="I347" s="371"/>
      <c r="J347" s="325">
        <v>6</v>
      </c>
      <c r="K347" s="325"/>
      <c r="L347" s="325">
        <v>6</v>
      </c>
      <c r="M347" s="381" t="s">
        <v>4945</v>
      </c>
      <c r="N347" s="381"/>
      <c r="O347" s="381"/>
      <c r="P347" s="381">
        <v>450</v>
      </c>
      <c r="Q347" s="381"/>
      <c r="R347" s="381"/>
      <c r="S347" s="381"/>
      <c r="T347" s="381"/>
      <c r="U347" s="381"/>
      <c r="V347" s="381"/>
      <c r="W347" s="381"/>
      <c r="X347" s="381"/>
      <c r="Y347" s="381">
        <v>1</v>
      </c>
      <c r="Z347" s="350">
        <v>42.35</v>
      </c>
    </row>
    <row r="348" spans="1:26" ht="30.75" customHeight="1" x14ac:dyDescent="0.35">
      <c r="A348" s="340">
        <v>345</v>
      </c>
      <c r="B348" s="378" t="s">
        <v>7489</v>
      </c>
      <c r="C348" s="333" t="s">
        <v>94</v>
      </c>
      <c r="D348" s="332" t="s">
        <v>1850</v>
      </c>
      <c r="E348" s="371" t="s">
        <v>3412</v>
      </c>
      <c r="F348" s="325">
        <v>5</v>
      </c>
      <c r="G348" s="371"/>
      <c r="H348" s="325"/>
      <c r="I348" s="371"/>
      <c r="J348" s="325">
        <v>6</v>
      </c>
      <c r="K348" s="325"/>
      <c r="L348" s="325">
        <v>6</v>
      </c>
      <c r="M348" s="381" t="s">
        <v>4946</v>
      </c>
      <c r="N348" s="381"/>
      <c r="O348" s="381"/>
      <c r="P348" s="381">
        <v>400</v>
      </c>
      <c r="Q348" s="381"/>
      <c r="R348" s="381"/>
      <c r="S348" s="381"/>
      <c r="T348" s="381"/>
      <c r="U348" s="381"/>
      <c r="V348" s="381"/>
      <c r="W348" s="381"/>
      <c r="X348" s="381"/>
      <c r="Y348" s="381">
        <v>1</v>
      </c>
      <c r="Z348" s="350">
        <v>42.35</v>
      </c>
    </row>
    <row r="349" spans="1:26" ht="30.75" customHeight="1" x14ac:dyDescent="0.35">
      <c r="A349" s="340">
        <v>346</v>
      </c>
      <c r="B349" s="378" t="s">
        <v>7489</v>
      </c>
      <c r="C349" s="333" t="s">
        <v>94</v>
      </c>
      <c r="D349" s="332" t="s">
        <v>166</v>
      </c>
      <c r="E349" s="371" t="s">
        <v>167</v>
      </c>
      <c r="F349" s="325">
        <v>2</v>
      </c>
      <c r="G349" s="371"/>
      <c r="H349" s="325"/>
      <c r="I349" s="371"/>
      <c r="J349" s="325">
        <v>4</v>
      </c>
      <c r="K349" s="325"/>
      <c r="L349" s="325">
        <v>4</v>
      </c>
      <c r="M349" s="381" t="s">
        <v>5547</v>
      </c>
      <c r="N349" s="381"/>
      <c r="O349" s="381"/>
      <c r="P349" s="381">
        <v>250</v>
      </c>
      <c r="Q349" s="381"/>
      <c r="R349" s="381"/>
      <c r="S349" s="381"/>
      <c r="T349" s="381"/>
      <c r="U349" s="381"/>
      <c r="V349" s="381"/>
      <c r="W349" s="381"/>
      <c r="X349" s="381"/>
      <c r="Y349" s="381">
        <v>1</v>
      </c>
      <c r="Z349" s="350">
        <v>42.35</v>
      </c>
    </row>
    <row r="350" spans="1:26" ht="30.75" customHeight="1" x14ac:dyDescent="0.35">
      <c r="A350" s="340">
        <v>347</v>
      </c>
      <c r="B350" s="378" t="s">
        <v>7489</v>
      </c>
      <c r="C350" s="333" t="s">
        <v>94</v>
      </c>
      <c r="D350" s="332" t="s">
        <v>1861</v>
      </c>
      <c r="E350" s="371" t="s">
        <v>3422</v>
      </c>
      <c r="F350" s="325">
        <v>2</v>
      </c>
      <c r="G350" s="371"/>
      <c r="H350" s="325"/>
      <c r="I350" s="371"/>
      <c r="J350" s="325">
        <v>2</v>
      </c>
      <c r="K350" s="325"/>
      <c r="L350" s="325">
        <v>2</v>
      </c>
      <c r="M350" s="381" t="s">
        <v>4940</v>
      </c>
      <c r="N350" s="381"/>
      <c r="O350" s="381"/>
      <c r="P350" s="381">
        <v>300</v>
      </c>
      <c r="Q350" s="381"/>
      <c r="R350" s="381"/>
      <c r="S350" s="381"/>
      <c r="T350" s="381"/>
      <c r="U350" s="381"/>
      <c r="V350" s="381"/>
      <c r="W350" s="381"/>
      <c r="X350" s="381"/>
      <c r="Y350" s="381">
        <v>1</v>
      </c>
      <c r="Z350" s="350">
        <v>42.35</v>
      </c>
    </row>
    <row r="351" spans="1:26" ht="30.75" customHeight="1" x14ac:dyDescent="0.35">
      <c r="A351" s="340">
        <v>348</v>
      </c>
      <c r="B351" s="378" t="s">
        <v>7489</v>
      </c>
      <c r="C351" s="333" t="s">
        <v>94</v>
      </c>
      <c r="D351" s="332" t="s">
        <v>6208</v>
      </c>
      <c r="E351" s="371" t="s">
        <v>1923</v>
      </c>
      <c r="F351" s="325">
        <v>3</v>
      </c>
      <c r="G351" s="371"/>
      <c r="H351" s="325"/>
      <c r="I351" s="371"/>
      <c r="J351" s="325">
        <v>4</v>
      </c>
      <c r="K351" s="325"/>
      <c r="L351" s="325">
        <v>4</v>
      </c>
      <c r="M351" s="379" t="s">
        <v>5161</v>
      </c>
      <c r="N351" s="381"/>
      <c r="O351" s="381"/>
      <c r="P351" s="381">
        <v>350</v>
      </c>
      <c r="Q351" s="381"/>
      <c r="R351" s="381"/>
      <c r="S351" s="381"/>
      <c r="T351" s="381"/>
      <c r="U351" s="381"/>
      <c r="V351" s="381"/>
      <c r="W351" s="381"/>
      <c r="X351" s="381"/>
      <c r="Y351" s="381">
        <v>1</v>
      </c>
      <c r="Z351" s="350">
        <v>42.35</v>
      </c>
    </row>
    <row r="352" spans="1:26" ht="30.75" customHeight="1" x14ac:dyDescent="0.35">
      <c r="A352" s="340">
        <v>349</v>
      </c>
      <c r="B352" s="378" t="s">
        <v>7489</v>
      </c>
      <c r="C352" s="333" t="s">
        <v>94</v>
      </c>
      <c r="D352" s="332" t="s">
        <v>1899</v>
      </c>
      <c r="E352" s="371" t="s">
        <v>1090</v>
      </c>
      <c r="F352" s="325">
        <v>4</v>
      </c>
      <c r="G352" s="371"/>
      <c r="H352" s="325"/>
      <c r="I352" s="371"/>
      <c r="J352" s="325">
        <v>5</v>
      </c>
      <c r="K352" s="325"/>
      <c r="L352" s="325">
        <v>5</v>
      </c>
      <c r="M352" s="381" t="s">
        <v>4947</v>
      </c>
      <c r="N352" s="381"/>
      <c r="O352" s="381"/>
      <c r="P352" s="381">
        <v>450</v>
      </c>
      <c r="Q352" s="381"/>
      <c r="R352" s="381"/>
      <c r="S352" s="381"/>
      <c r="T352" s="381"/>
      <c r="U352" s="381"/>
      <c r="V352" s="381"/>
      <c r="W352" s="381"/>
      <c r="X352" s="381"/>
      <c r="Y352" s="381">
        <v>1</v>
      </c>
      <c r="Z352" s="350">
        <v>42.35</v>
      </c>
    </row>
    <row r="353" spans="1:26" ht="30.75" customHeight="1" x14ac:dyDescent="0.35">
      <c r="A353" s="340">
        <v>350</v>
      </c>
      <c r="B353" s="378" t="s">
        <v>7489</v>
      </c>
      <c r="C353" s="333" t="s">
        <v>94</v>
      </c>
      <c r="D353" s="332" t="s">
        <v>6207</v>
      </c>
      <c r="E353" s="371" t="s">
        <v>1925</v>
      </c>
      <c r="F353" s="325">
        <v>3</v>
      </c>
      <c r="G353" s="371"/>
      <c r="H353" s="325"/>
      <c r="I353" s="371"/>
      <c r="J353" s="325">
        <v>4</v>
      </c>
      <c r="K353" s="325"/>
      <c r="L353" s="325">
        <v>4</v>
      </c>
      <c r="M353" s="379" t="s">
        <v>5162</v>
      </c>
      <c r="N353" s="381"/>
      <c r="O353" s="381"/>
      <c r="P353" s="381">
        <v>350</v>
      </c>
      <c r="Q353" s="381"/>
      <c r="R353" s="381"/>
      <c r="S353" s="381"/>
      <c r="T353" s="381"/>
      <c r="U353" s="381"/>
      <c r="V353" s="381"/>
      <c r="W353" s="381"/>
      <c r="X353" s="381"/>
      <c r="Y353" s="381">
        <v>1</v>
      </c>
      <c r="Z353" s="350">
        <v>42.35</v>
      </c>
    </row>
    <row r="354" spans="1:26" ht="30.75" customHeight="1" x14ac:dyDescent="0.35">
      <c r="A354" s="340">
        <v>351</v>
      </c>
      <c r="B354" s="378" t="s">
        <v>7489</v>
      </c>
      <c r="C354" s="333" t="s">
        <v>94</v>
      </c>
      <c r="D354" s="332" t="s">
        <v>1898</v>
      </c>
      <c r="E354" s="371" t="s">
        <v>1101</v>
      </c>
      <c r="F354" s="325">
        <v>4</v>
      </c>
      <c r="G354" s="371"/>
      <c r="H354" s="325"/>
      <c r="I354" s="371"/>
      <c r="J354" s="325">
        <v>5</v>
      </c>
      <c r="K354" s="325"/>
      <c r="L354" s="325">
        <v>5</v>
      </c>
      <c r="M354" s="381" t="s">
        <v>4948</v>
      </c>
      <c r="N354" s="381"/>
      <c r="O354" s="381"/>
      <c r="P354" s="381">
        <v>450</v>
      </c>
      <c r="Q354" s="381"/>
      <c r="R354" s="381"/>
      <c r="S354" s="381"/>
      <c r="T354" s="381"/>
      <c r="U354" s="381"/>
      <c r="V354" s="381"/>
      <c r="W354" s="381"/>
      <c r="X354" s="381"/>
      <c r="Y354" s="381">
        <v>1</v>
      </c>
      <c r="Z354" s="350">
        <v>42.35</v>
      </c>
    </row>
    <row r="355" spans="1:26" ht="30.75" customHeight="1" x14ac:dyDescent="0.35">
      <c r="A355" s="340">
        <v>352</v>
      </c>
      <c r="B355" s="378" t="s">
        <v>7489</v>
      </c>
      <c r="C355" s="333" t="s">
        <v>94</v>
      </c>
      <c r="D355" s="332" t="s">
        <v>1967</v>
      </c>
      <c r="E355" s="371" t="s">
        <v>3462</v>
      </c>
      <c r="F355" s="325">
        <v>4</v>
      </c>
      <c r="G355" s="371"/>
      <c r="H355" s="325"/>
      <c r="I355" s="371"/>
      <c r="J355" s="325">
        <v>4</v>
      </c>
      <c r="K355" s="325"/>
      <c r="L355" s="325">
        <v>4</v>
      </c>
      <c r="M355" s="381" t="s">
        <v>5431</v>
      </c>
      <c r="N355" s="381"/>
      <c r="O355" s="381"/>
      <c r="P355" s="381">
        <v>450</v>
      </c>
      <c r="Q355" s="381"/>
      <c r="R355" s="381"/>
      <c r="S355" s="381"/>
      <c r="T355" s="381"/>
      <c r="U355" s="381"/>
      <c r="V355" s="381"/>
      <c r="W355" s="381"/>
      <c r="X355" s="381"/>
      <c r="Y355" s="381">
        <v>1</v>
      </c>
      <c r="Z355" s="350">
        <v>42.35</v>
      </c>
    </row>
    <row r="356" spans="1:26" ht="30.75" customHeight="1" x14ac:dyDescent="0.35">
      <c r="A356" s="340">
        <v>353</v>
      </c>
      <c r="B356" s="378" t="s">
        <v>7489</v>
      </c>
      <c r="C356" s="333" t="s">
        <v>94</v>
      </c>
      <c r="D356" s="332" t="s">
        <v>1642</v>
      </c>
      <c r="E356" s="371" t="s">
        <v>1121</v>
      </c>
      <c r="F356" s="325">
        <v>7</v>
      </c>
      <c r="G356" s="371"/>
      <c r="H356" s="325"/>
      <c r="I356" s="371"/>
      <c r="J356" s="325">
        <v>5</v>
      </c>
      <c r="K356" s="325"/>
      <c r="L356" s="325">
        <v>5</v>
      </c>
      <c r="M356" s="381" t="s">
        <v>4949</v>
      </c>
      <c r="N356" s="381"/>
      <c r="O356" s="381"/>
      <c r="P356" s="381">
        <v>600</v>
      </c>
      <c r="Q356" s="381"/>
      <c r="R356" s="381"/>
      <c r="S356" s="381"/>
      <c r="T356" s="381"/>
      <c r="U356" s="381"/>
      <c r="V356" s="381"/>
      <c r="W356" s="381"/>
      <c r="X356" s="381"/>
      <c r="Y356" s="381">
        <v>1</v>
      </c>
      <c r="Z356" s="350">
        <v>42.35</v>
      </c>
    </row>
    <row r="357" spans="1:26" ht="30.75" customHeight="1" x14ac:dyDescent="0.35">
      <c r="A357" s="340">
        <v>354</v>
      </c>
      <c r="B357" s="378" t="s">
        <v>7489</v>
      </c>
      <c r="C357" s="333" t="s">
        <v>94</v>
      </c>
      <c r="D357" s="332" t="s">
        <v>1997</v>
      </c>
      <c r="E357" s="371" t="s">
        <v>1083</v>
      </c>
      <c r="F357" s="325">
        <v>6</v>
      </c>
      <c r="G357" s="371"/>
      <c r="H357" s="325"/>
      <c r="I357" s="371"/>
      <c r="J357" s="325">
        <v>5</v>
      </c>
      <c r="K357" s="325"/>
      <c r="L357" s="325">
        <v>5</v>
      </c>
      <c r="M357" s="379" t="s">
        <v>4951</v>
      </c>
      <c r="N357" s="381"/>
      <c r="O357" s="381"/>
      <c r="P357" s="381">
        <v>600</v>
      </c>
      <c r="Q357" s="381"/>
      <c r="R357" s="381"/>
      <c r="S357" s="381"/>
      <c r="T357" s="381"/>
      <c r="U357" s="381"/>
      <c r="V357" s="381"/>
      <c r="W357" s="381"/>
      <c r="X357" s="381"/>
      <c r="Y357" s="381">
        <v>1</v>
      </c>
      <c r="Z357" s="350">
        <v>42.35</v>
      </c>
    </row>
    <row r="358" spans="1:26" ht="30.75" customHeight="1" x14ac:dyDescent="0.35">
      <c r="A358" s="340">
        <v>355</v>
      </c>
      <c r="B358" s="378" t="s">
        <v>7489</v>
      </c>
      <c r="C358" s="333" t="s">
        <v>94</v>
      </c>
      <c r="D358" s="332" t="s">
        <v>175</v>
      </c>
      <c r="E358" s="371" t="s">
        <v>1100</v>
      </c>
      <c r="F358" s="325">
        <v>6</v>
      </c>
      <c r="G358" s="371"/>
      <c r="H358" s="325"/>
      <c r="I358" s="371"/>
      <c r="J358" s="325">
        <v>4</v>
      </c>
      <c r="K358" s="325"/>
      <c r="L358" s="325">
        <v>4</v>
      </c>
      <c r="M358" s="381" t="s">
        <v>4943</v>
      </c>
      <c r="N358" s="381"/>
      <c r="O358" s="381"/>
      <c r="P358" s="381">
        <v>500</v>
      </c>
      <c r="Q358" s="381"/>
      <c r="R358" s="381"/>
      <c r="S358" s="381"/>
      <c r="T358" s="381"/>
      <c r="U358" s="381"/>
      <c r="V358" s="381"/>
      <c r="W358" s="381"/>
      <c r="X358" s="381"/>
      <c r="Y358" s="381">
        <v>1</v>
      </c>
      <c r="Z358" s="350">
        <v>42.35</v>
      </c>
    </row>
    <row r="359" spans="1:26" ht="30.75" customHeight="1" x14ac:dyDescent="0.35">
      <c r="A359" s="340">
        <v>356</v>
      </c>
      <c r="B359" s="378" t="s">
        <v>7489</v>
      </c>
      <c r="C359" s="333" t="s">
        <v>94</v>
      </c>
      <c r="D359" s="332" t="s">
        <v>1900</v>
      </c>
      <c r="E359" s="371" t="s">
        <v>1901</v>
      </c>
      <c r="F359" s="325">
        <v>7</v>
      </c>
      <c r="G359" s="371"/>
      <c r="H359" s="325"/>
      <c r="I359" s="371"/>
      <c r="J359" s="325">
        <v>6</v>
      </c>
      <c r="K359" s="325"/>
      <c r="L359" s="325">
        <v>6</v>
      </c>
      <c r="M359" s="381" t="s">
        <v>4950</v>
      </c>
      <c r="N359" s="381"/>
      <c r="O359" s="381"/>
      <c r="P359" s="381">
        <v>600</v>
      </c>
      <c r="Q359" s="381"/>
      <c r="R359" s="381"/>
      <c r="S359" s="381"/>
      <c r="T359" s="381"/>
      <c r="U359" s="381"/>
      <c r="V359" s="381"/>
      <c r="W359" s="381"/>
      <c r="X359" s="381"/>
      <c r="Y359" s="381">
        <v>1</v>
      </c>
      <c r="Z359" s="350">
        <v>42.35</v>
      </c>
    </row>
    <row r="360" spans="1:26" ht="30.75" customHeight="1" x14ac:dyDescent="0.35">
      <c r="A360" s="340">
        <v>357</v>
      </c>
      <c r="B360" s="378" t="s">
        <v>7489</v>
      </c>
      <c r="C360" s="333" t="s">
        <v>94</v>
      </c>
      <c r="D360" s="332" t="s">
        <v>179</v>
      </c>
      <c r="E360" s="371" t="s">
        <v>1093</v>
      </c>
      <c r="F360" s="325">
        <v>6</v>
      </c>
      <c r="G360" s="371"/>
      <c r="H360" s="325"/>
      <c r="I360" s="371"/>
      <c r="J360" s="325">
        <v>7</v>
      </c>
      <c r="K360" s="325"/>
      <c r="L360" s="325">
        <v>7</v>
      </c>
      <c r="M360" s="381" t="s">
        <v>4951</v>
      </c>
      <c r="N360" s="381"/>
      <c r="O360" s="381"/>
      <c r="P360" s="381">
        <v>600</v>
      </c>
      <c r="Q360" s="381"/>
      <c r="R360" s="381"/>
      <c r="S360" s="381"/>
      <c r="T360" s="381"/>
      <c r="U360" s="381"/>
      <c r="V360" s="381"/>
      <c r="W360" s="381"/>
      <c r="X360" s="381"/>
      <c r="Y360" s="381">
        <v>1</v>
      </c>
      <c r="Z360" s="350">
        <v>42.35</v>
      </c>
    </row>
    <row r="361" spans="1:26" ht="30.75" customHeight="1" x14ac:dyDescent="0.35">
      <c r="A361" s="340">
        <v>358</v>
      </c>
      <c r="B361" s="378" t="s">
        <v>7489</v>
      </c>
      <c r="C361" s="333" t="s">
        <v>94</v>
      </c>
      <c r="D361" s="332" t="s">
        <v>6209</v>
      </c>
      <c r="E361" s="371" t="s">
        <v>1947</v>
      </c>
      <c r="F361" s="325">
        <v>6</v>
      </c>
      <c r="G361" s="371"/>
      <c r="H361" s="325"/>
      <c r="I361" s="371"/>
      <c r="J361" s="325">
        <v>5</v>
      </c>
      <c r="K361" s="325"/>
      <c r="L361" s="325">
        <v>5</v>
      </c>
      <c r="M361" s="381" t="s">
        <v>4952</v>
      </c>
      <c r="N361" s="381"/>
      <c r="O361" s="381"/>
      <c r="P361" s="381">
        <v>600</v>
      </c>
      <c r="Q361" s="381"/>
      <c r="R361" s="381"/>
      <c r="S361" s="381"/>
      <c r="T361" s="381"/>
      <c r="U361" s="381"/>
      <c r="V361" s="381"/>
      <c r="W361" s="381"/>
      <c r="X361" s="381"/>
      <c r="Y361" s="381">
        <v>1</v>
      </c>
      <c r="Z361" s="350">
        <v>42.35</v>
      </c>
    </row>
    <row r="362" spans="1:26" ht="30.75" customHeight="1" x14ac:dyDescent="0.35">
      <c r="A362" s="340">
        <v>359</v>
      </c>
      <c r="B362" s="378" t="s">
        <v>7489</v>
      </c>
      <c r="C362" s="333" t="s">
        <v>94</v>
      </c>
      <c r="D362" s="332" t="s">
        <v>1763</v>
      </c>
      <c r="E362" s="371" t="s">
        <v>1095</v>
      </c>
      <c r="F362" s="325">
        <v>6</v>
      </c>
      <c r="G362" s="371"/>
      <c r="H362" s="325"/>
      <c r="I362" s="371"/>
      <c r="J362" s="325">
        <v>6</v>
      </c>
      <c r="K362" s="325"/>
      <c r="L362" s="325">
        <v>6</v>
      </c>
      <c r="M362" s="381" t="s">
        <v>4953</v>
      </c>
      <c r="N362" s="381"/>
      <c r="O362" s="381"/>
      <c r="P362" s="381">
        <v>600</v>
      </c>
      <c r="Q362" s="381"/>
      <c r="R362" s="381"/>
      <c r="S362" s="381"/>
      <c r="T362" s="381"/>
      <c r="U362" s="381"/>
      <c r="V362" s="381"/>
      <c r="W362" s="381"/>
      <c r="X362" s="381"/>
      <c r="Y362" s="381">
        <v>1</v>
      </c>
      <c r="Z362" s="350">
        <v>42.35</v>
      </c>
    </row>
    <row r="363" spans="1:26" ht="30.75" customHeight="1" x14ac:dyDescent="0.35">
      <c r="A363" s="340">
        <v>360</v>
      </c>
      <c r="B363" s="378" t="s">
        <v>7489</v>
      </c>
      <c r="C363" s="333" t="s">
        <v>94</v>
      </c>
      <c r="D363" s="332" t="s">
        <v>6210</v>
      </c>
      <c r="E363" s="371" t="s">
        <v>3435</v>
      </c>
      <c r="F363" s="325">
        <v>7</v>
      </c>
      <c r="G363" s="371"/>
      <c r="H363" s="325"/>
      <c r="I363" s="371"/>
      <c r="J363" s="325">
        <v>4</v>
      </c>
      <c r="K363" s="325"/>
      <c r="L363" s="325">
        <v>4</v>
      </c>
      <c r="M363" s="379" t="s">
        <v>5163</v>
      </c>
      <c r="N363" s="381"/>
      <c r="O363" s="381"/>
      <c r="P363" s="381">
        <v>550</v>
      </c>
      <c r="Q363" s="381"/>
      <c r="R363" s="381"/>
      <c r="S363" s="381"/>
      <c r="T363" s="381"/>
      <c r="U363" s="381"/>
      <c r="V363" s="381"/>
      <c r="W363" s="381"/>
      <c r="X363" s="381"/>
      <c r="Y363" s="381">
        <v>1</v>
      </c>
      <c r="Z363" s="350">
        <v>42.35</v>
      </c>
    </row>
    <row r="364" spans="1:26" ht="30.75" customHeight="1" x14ac:dyDescent="0.35">
      <c r="A364" s="340">
        <v>361</v>
      </c>
      <c r="B364" s="378" t="s">
        <v>7489</v>
      </c>
      <c r="C364" s="333" t="s">
        <v>94</v>
      </c>
      <c r="D364" s="332" t="s">
        <v>185</v>
      </c>
      <c r="E364" s="371" t="s">
        <v>3402</v>
      </c>
      <c r="F364" s="325">
        <v>5</v>
      </c>
      <c r="G364" s="371"/>
      <c r="H364" s="325"/>
      <c r="I364" s="371"/>
      <c r="J364" s="325">
        <v>6</v>
      </c>
      <c r="K364" s="325"/>
      <c r="L364" s="325">
        <v>6</v>
      </c>
      <c r="M364" s="379" t="s">
        <v>5164</v>
      </c>
      <c r="N364" s="381"/>
      <c r="O364" s="381"/>
      <c r="P364" s="381">
        <v>500</v>
      </c>
      <c r="Q364" s="381"/>
      <c r="R364" s="381"/>
      <c r="S364" s="381"/>
      <c r="T364" s="381"/>
      <c r="U364" s="381"/>
      <c r="V364" s="381"/>
      <c r="W364" s="381"/>
      <c r="X364" s="381"/>
      <c r="Y364" s="381">
        <v>1</v>
      </c>
      <c r="Z364" s="350">
        <v>42.35</v>
      </c>
    </row>
    <row r="365" spans="1:26" ht="30.75" customHeight="1" x14ac:dyDescent="0.35">
      <c r="A365" s="340">
        <v>362</v>
      </c>
      <c r="B365" s="378" t="s">
        <v>7489</v>
      </c>
      <c r="C365" s="333" t="s">
        <v>94</v>
      </c>
      <c r="D365" s="332" t="s">
        <v>1957</v>
      </c>
      <c r="E365" s="371" t="s">
        <v>4484</v>
      </c>
      <c r="F365" s="325">
        <v>7</v>
      </c>
      <c r="G365" s="371"/>
      <c r="H365" s="325"/>
      <c r="I365" s="371"/>
      <c r="J365" s="325">
        <v>4</v>
      </c>
      <c r="K365" s="325"/>
      <c r="L365" s="325">
        <v>4</v>
      </c>
      <c r="M365" s="381" t="s">
        <v>4934</v>
      </c>
      <c r="N365" s="381"/>
      <c r="O365" s="381"/>
      <c r="P365" s="381">
        <v>500</v>
      </c>
      <c r="Q365" s="381"/>
      <c r="R365" s="381"/>
      <c r="S365" s="381"/>
      <c r="T365" s="381"/>
      <c r="U365" s="381"/>
      <c r="V365" s="381"/>
      <c r="W365" s="381"/>
      <c r="X365" s="381"/>
      <c r="Y365" s="381">
        <v>2</v>
      </c>
      <c r="Z365" s="350">
        <v>36.299999999999997</v>
      </c>
    </row>
    <row r="366" spans="1:26" ht="30.75" customHeight="1" x14ac:dyDescent="0.35">
      <c r="A366" s="340">
        <v>363</v>
      </c>
      <c r="B366" s="378" t="s">
        <v>7489</v>
      </c>
      <c r="C366" s="333" t="s">
        <v>94</v>
      </c>
      <c r="D366" s="332" t="s">
        <v>6211</v>
      </c>
      <c r="E366" s="371" t="s">
        <v>3458</v>
      </c>
      <c r="F366" s="325">
        <v>7</v>
      </c>
      <c r="G366" s="371"/>
      <c r="H366" s="325"/>
      <c r="I366" s="371"/>
      <c r="J366" s="325">
        <v>6</v>
      </c>
      <c r="K366" s="325"/>
      <c r="L366" s="325">
        <v>6</v>
      </c>
      <c r="M366" s="379" t="s">
        <v>4972</v>
      </c>
      <c r="N366" s="381"/>
      <c r="O366" s="381"/>
      <c r="P366" s="381">
        <v>600</v>
      </c>
      <c r="Q366" s="381"/>
      <c r="R366" s="381"/>
      <c r="S366" s="381"/>
      <c r="T366" s="381"/>
      <c r="U366" s="381"/>
      <c r="V366" s="381"/>
      <c r="W366" s="381"/>
      <c r="X366" s="381"/>
      <c r="Y366" s="381">
        <v>2</v>
      </c>
      <c r="Z366" s="350">
        <v>36.299999999999997</v>
      </c>
    </row>
    <row r="367" spans="1:26" ht="30.75" customHeight="1" x14ac:dyDescent="0.35">
      <c r="A367" s="340">
        <v>364</v>
      </c>
      <c r="B367" s="378" t="s">
        <v>7489</v>
      </c>
      <c r="C367" s="333" t="s">
        <v>94</v>
      </c>
      <c r="D367" s="332" t="s">
        <v>187</v>
      </c>
      <c r="E367" s="371" t="s">
        <v>1102</v>
      </c>
      <c r="F367" s="325">
        <v>6</v>
      </c>
      <c r="G367" s="371"/>
      <c r="H367" s="325"/>
      <c r="I367" s="371"/>
      <c r="J367" s="325">
        <v>6</v>
      </c>
      <c r="K367" s="325"/>
      <c r="L367" s="325">
        <v>6</v>
      </c>
      <c r="M367" s="381" t="s">
        <v>4954</v>
      </c>
      <c r="N367" s="381"/>
      <c r="O367" s="381"/>
      <c r="P367" s="381">
        <v>600</v>
      </c>
      <c r="Q367" s="381"/>
      <c r="R367" s="381"/>
      <c r="S367" s="381"/>
      <c r="T367" s="381"/>
      <c r="U367" s="381"/>
      <c r="V367" s="381"/>
      <c r="W367" s="381"/>
      <c r="X367" s="381"/>
      <c r="Y367" s="381">
        <v>1</v>
      </c>
      <c r="Z367" s="350">
        <v>42.35</v>
      </c>
    </row>
    <row r="368" spans="1:26" ht="30.75" customHeight="1" x14ac:dyDescent="0.35">
      <c r="A368" s="340">
        <v>365</v>
      </c>
      <c r="B368" s="378" t="s">
        <v>7489</v>
      </c>
      <c r="C368" s="333" t="s">
        <v>94</v>
      </c>
      <c r="D368" s="332" t="s">
        <v>6212</v>
      </c>
      <c r="E368" s="371" t="s">
        <v>129</v>
      </c>
      <c r="F368" s="325">
        <v>2</v>
      </c>
      <c r="G368" s="371"/>
      <c r="H368" s="325"/>
      <c r="I368" s="371"/>
      <c r="J368" s="325">
        <v>3</v>
      </c>
      <c r="K368" s="325"/>
      <c r="L368" s="325">
        <v>3</v>
      </c>
      <c r="M368" s="381" t="s">
        <v>5523</v>
      </c>
      <c r="N368" s="381"/>
      <c r="O368" s="381"/>
      <c r="P368" s="381">
        <v>250</v>
      </c>
      <c r="Q368" s="381"/>
      <c r="R368" s="381"/>
      <c r="S368" s="381"/>
      <c r="T368" s="381"/>
      <c r="U368" s="381"/>
      <c r="V368" s="381"/>
      <c r="W368" s="381"/>
      <c r="X368" s="381"/>
      <c r="Y368" s="381">
        <v>1</v>
      </c>
      <c r="Z368" s="350">
        <v>42.35</v>
      </c>
    </row>
    <row r="369" spans="1:26" ht="30.75" customHeight="1" x14ac:dyDescent="0.35">
      <c r="A369" s="340">
        <v>366</v>
      </c>
      <c r="B369" s="378" t="s">
        <v>7489</v>
      </c>
      <c r="C369" s="333" t="s">
        <v>94</v>
      </c>
      <c r="D369" s="332" t="s">
        <v>1643</v>
      </c>
      <c r="E369" s="371" t="s">
        <v>1096</v>
      </c>
      <c r="F369" s="325">
        <v>5</v>
      </c>
      <c r="G369" s="371"/>
      <c r="H369" s="325"/>
      <c r="I369" s="371"/>
      <c r="J369" s="325">
        <v>5</v>
      </c>
      <c r="K369" s="325"/>
      <c r="L369" s="325">
        <v>5</v>
      </c>
      <c r="M369" s="379" t="s">
        <v>4943</v>
      </c>
      <c r="N369" s="381"/>
      <c r="O369" s="381"/>
      <c r="P369" s="381">
        <v>500</v>
      </c>
      <c r="Q369" s="381"/>
      <c r="R369" s="381"/>
      <c r="S369" s="381"/>
      <c r="T369" s="381"/>
      <c r="U369" s="381"/>
      <c r="V369" s="381"/>
      <c r="W369" s="381"/>
      <c r="X369" s="381"/>
      <c r="Y369" s="381">
        <v>1</v>
      </c>
      <c r="Z369" s="350">
        <v>42.35</v>
      </c>
    </row>
    <row r="370" spans="1:26" ht="30.75" customHeight="1" x14ac:dyDescent="0.35">
      <c r="A370" s="340">
        <v>367</v>
      </c>
      <c r="B370" s="378" t="s">
        <v>7489</v>
      </c>
      <c r="C370" s="333" t="s">
        <v>94</v>
      </c>
      <c r="D370" s="332" t="s">
        <v>853</v>
      </c>
      <c r="E370" s="371" t="s">
        <v>3432</v>
      </c>
      <c r="F370" s="325">
        <v>6</v>
      </c>
      <c r="G370" s="371"/>
      <c r="H370" s="325"/>
      <c r="I370" s="371"/>
      <c r="J370" s="325">
        <v>3</v>
      </c>
      <c r="K370" s="325"/>
      <c r="L370" s="325">
        <v>3</v>
      </c>
      <c r="M370" s="381" t="s">
        <v>4955</v>
      </c>
      <c r="N370" s="381"/>
      <c r="O370" s="381"/>
      <c r="P370" s="381">
        <v>500</v>
      </c>
      <c r="Q370" s="381"/>
      <c r="R370" s="381"/>
      <c r="S370" s="381"/>
      <c r="T370" s="381"/>
      <c r="U370" s="381"/>
      <c r="V370" s="381"/>
      <c r="W370" s="381"/>
      <c r="X370" s="381"/>
      <c r="Y370" s="381">
        <v>1</v>
      </c>
      <c r="Z370" s="350">
        <v>42.35</v>
      </c>
    </row>
    <row r="371" spans="1:26" ht="30.75" customHeight="1" x14ac:dyDescent="0.35">
      <c r="A371" s="340">
        <v>368</v>
      </c>
      <c r="B371" s="378" t="s">
        <v>7489</v>
      </c>
      <c r="C371" s="333" t="s">
        <v>94</v>
      </c>
      <c r="D371" s="332" t="s">
        <v>191</v>
      </c>
      <c r="E371" s="371" t="s">
        <v>192</v>
      </c>
      <c r="F371" s="325">
        <v>2</v>
      </c>
      <c r="G371" s="371"/>
      <c r="H371" s="325"/>
      <c r="I371" s="371"/>
      <c r="J371" s="325">
        <v>3</v>
      </c>
      <c r="K371" s="325"/>
      <c r="L371" s="325">
        <v>3</v>
      </c>
      <c r="M371" s="381" t="s">
        <v>5523</v>
      </c>
      <c r="N371" s="381"/>
      <c r="O371" s="381"/>
      <c r="P371" s="381">
        <v>250</v>
      </c>
      <c r="Q371" s="381"/>
      <c r="R371" s="381"/>
      <c r="S371" s="381"/>
      <c r="T371" s="381"/>
      <c r="U371" s="381"/>
      <c r="V371" s="381"/>
      <c r="W371" s="381"/>
      <c r="X371" s="381"/>
      <c r="Y371" s="381">
        <v>1</v>
      </c>
      <c r="Z371" s="350">
        <v>42.35</v>
      </c>
    </row>
    <row r="372" spans="1:26" ht="30.75" customHeight="1" x14ac:dyDescent="0.35">
      <c r="A372" s="340">
        <v>369</v>
      </c>
      <c r="B372" s="378" t="s">
        <v>7489</v>
      </c>
      <c r="C372" s="333" t="s">
        <v>94</v>
      </c>
      <c r="D372" s="332" t="s">
        <v>1911</v>
      </c>
      <c r="E372" s="371" t="s">
        <v>3409</v>
      </c>
      <c r="F372" s="325">
        <v>6</v>
      </c>
      <c r="G372" s="371"/>
      <c r="H372" s="325"/>
      <c r="I372" s="371"/>
      <c r="J372" s="325">
        <v>6</v>
      </c>
      <c r="K372" s="325"/>
      <c r="L372" s="325">
        <v>6</v>
      </c>
      <c r="M372" s="379" t="s">
        <v>5165</v>
      </c>
      <c r="N372" s="381"/>
      <c r="O372" s="381"/>
      <c r="P372" s="381">
        <v>450</v>
      </c>
      <c r="Q372" s="381"/>
      <c r="R372" s="381"/>
      <c r="S372" s="381"/>
      <c r="T372" s="381"/>
      <c r="U372" s="381"/>
      <c r="V372" s="381"/>
      <c r="W372" s="381"/>
      <c r="X372" s="381"/>
      <c r="Y372" s="381">
        <v>1</v>
      </c>
      <c r="Z372" s="350">
        <v>42.35</v>
      </c>
    </row>
    <row r="373" spans="1:26" ht="30.75" customHeight="1" x14ac:dyDescent="0.35">
      <c r="A373" s="340">
        <v>370</v>
      </c>
      <c r="B373" s="378" t="s">
        <v>7489</v>
      </c>
      <c r="C373" s="333" t="s">
        <v>94</v>
      </c>
      <c r="D373" s="332" t="s">
        <v>1846</v>
      </c>
      <c r="E373" s="371" t="s">
        <v>3408</v>
      </c>
      <c r="F373" s="325">
        <v>5</v>
      </c>
      <c r="G373" s="371"/>
      <c r="H373" s="325"/>
      <c r="I373" s="371"/>
      <c r="J373" s="325">
        <v>6</v>
      </c>
      <c r="K373" s="325"/>
      <c r="L373" s="325">
        <v>6</v>
      </c>
      <c r="M373" s="381" t="s">
        <v>4927</v>
      </c>
      <c r="N373" s="381"/>
      <c r="O373" s="381"/>
      <c r="P373" s="381">
        <v>400</v>
      </c>
      <c r="Q373" s="381"/>
      <c r="R373" s="381"/>
      <c r="S373" s="381"/>
      <c r="T373" s="381"/>
      <c r="U373" s="381"/>
      <c r="V373" s="381"/>
      <c r="W373" s="381"/>
      <c r="X373" s="381"/>
      <c r="Y373" s="381">
        <v>1</v>
      </c>
      <c r="Z373" s="350">
        <v>42.35</v>
      </c>
    </row>
    <row r="374" spans="1:26" ht="30.75" customHeight="1" x14ac:dyDescent="0.35">
      <c r="A374" s="340">
        <v>371</v>
      </c>
      <c r="B374" s="378" t="s">
        <v>7489</v>
      </c>
      <c r="C374" s="333" t="s">
        <v>94</v>
      </c>
      <c r="D374" s="332" t="s">
        <v>1767</v>
      </c>
      <c r="E374" s="371" t="s">
        <v>197</v>
      </c>
      <c r="F374" s="325">
        <v>3</v>
      </c>
      <c r="G374" s="371"/>
      <c r="H374" s="325"/>
      <c r="I374" s="371"/>
      <c r="J374" s="325">
        <v>3</v>
      </c>
      <c r="K374" s="325"/>
      <c r="L374" s="325">
        <v>3</v>
      </c>
      <c r="M374" s="381" t="s">
        <v>5354</v>
      </c>
      <c r="N374" s="381"/>
      <c r="O374" s="381"/>
      <c r="P374" s="381">
        <v>300</v>
      </c>
      <c r="Q374" s="381"/>
      <c r="R374" s="381"/>
      <c r="S374" s="381"/>
      <c r="T374" s="381"/>
      <c r="U374" s="381"/>
      <c r="V374" s="381"/>
      <c r="W374" s="381"/>
      <c r="X374" s="381"/>
      <c r="Y374" s="381">
        <v>1</v>
      </c>
      <c r="Z374" s="350">
        <v>42.35</v>
      </c>
    </row>
    <row r="375" spans="1:26" ht="30.75" customHeight="1" x14ac:dyDescent="0.35">
      <c r="A375" s="340">
        <v>372</v>
      </c>
      <c r="B375" s="378" t="s">
        <v>7489</v>
      </c>
      <c r="C375" s="333" t="s">
        <v>94</v>
      </c>
      <c r="D375" s="332" t="s">
        <v>198</v>
      </c>
      <c r="E375" s="371" t="s">
        <v>4485</v>
      </c>
      <c r="F375" s="325">
        <v>6</v>
      </c>
      <c r="G375" s="371"/>
      <c r="H375" s="325"/>
      <c r="I375" s="371"/>
      <c r="J375" s="325">
        <v>5</v>
      </c>
      <c r="K375" s="325"/>
      <c r="L375" s="325">
        <v>5</v>
      </c>
      <c r="M375" s="379" t="s">
        <v>4956</v>
      </c>
      <c r="N375" s="381"/>
      <c r="O375" s="381"/>
      <c r="P375" s="381">
        <v>550</v>
      </c>
      <c r="Q375" s="381"/>
      <c r="R375" s="381"/>
      <c r="S375" s="381"/>
      <c r="T375" s="381"/>
      <c r="U375" s="381"/>
      <c r="V375" s="381"/>
      <c r="W375" s="381"/>
      <c r="X375" s="381"/>
      <c r="Y375" s="381">
        <v>1</v>
      </c>
      <c r="Z375" s="350">
        <v>42.35</v>
      </c>
    </row>
    <row r="376" spans="1:26" ht="30.75" customHeight="1" x14ac:dyDescent="0.35">
      <c r="A376" s="340">
        <v>373</v>
      </c>
      <c r="B376" s="378" t="s">
        <v>7489</v>
      </c>
      <c r="C376" s="333" t="s">
        <v>94</v>
      </c>
      <c r="D376" s="332" t="s">
        <v>199</v>
      </c>
      <c r="E376" s="371" t="s">
        <v>4486</v>
      </c>
      <c r="F376" s="325">
        <v>5</v>
      </c>
      <c r="G376" s="371"/>
      <c r="H376" s="325"/>
      <c r="I376" s="371"/>
      <c r="J376" s="325">
        <v>4</v>
      </c>
      <c r="K376" s="325"/>
      <c r="L376" s="325">
        <v>4</v>
      </c>
      <c r="M376" s="381" t="s">
        <v>4956</v>
      </c>
      <c r="N376" s="381"/>
      <c r="O376" s="381"/>
      <c r="P376" s="381">
        <v>450</v>
      </c>
      <c r="Q376" s="381"/>
      <c r="R376" s="381"/>
      <c r="S376" s="381"/>
      <c r="T376" s="381"/>
      <c r="U376" s="381"/>
      <c r="V376" s="381"/>
      <c r="W376" s="381"/>
      <c r="X376" s="381"/>
      <c r="Y376" s="381">
        <v>1</v>
      </c>
      <c r="Z376" s="350">
        <v>42.35</v>
      </c>
    </row>
    <row r="377" spans="1:26" ht="30.75" customHeight="1" x14ac:dyDescent="0.35">
      <c r="A377" s="340">
        <v>374</v>
      </c>
      <c r="B377" s="378" t="s">
        <v>7489</v>
      </c>
      <c r="C377" s="333" t="s">
        <v>94</v>
      </c>
      <c r="D377" s="332" t="s">
        <v>1764</v>
      </c>
      <c r="E377" s="371" t="s">
        <v>1122</v>
      </c>
      <c r="F377" s="325">
        <v>2</v>
      </c>
      <c r="G377" s="371"/>
      <c r="H377" s="325"/>
      <c r="I377" s="371"/>
      <c r="J377" s="325">
        <v>5</v>
      </c>
      <c r="K377" s="325"/>
      <c r="L377" s="325">
        <v>5</v>
      </c>
      <c r="M377" s="381" t="s">
        <v>5523</v>
      </c>
      <c r="N377" s="381"/>
      <c r="O377" s="381"/>
      <c r="P377" s="381">
        <v>440</v>
      </c>
      <c r="Q377" s="381"/>
      <c r="R377" s="381"/>
      <c r="S377" s="381"/>
      <c r="T377" s="381"/>
      <c r="U377" s="381"/>
      <c r="V377" s="381"/>
      <c r="W377" s="381"/>
      <c r="X377" s="381"/>
      <c r="Y377" s="381">
        <v>1</v>
      </c>
      <c r="Z377" s="350">
        <v>42.35</v>
      </c>
    </row>
    <row r="378" spans="1:26" ht="30.75" customHeight="1" x14ac:dyDescent="0.35">
      <c r="A378" s="340">
        <v>375</v>
      </c>
      <c r="B378" s="378" t="s">
        <v>7489</v>
      </c>
      <c r="C378" s="333" t="s">
        <v>94</v>
      </c>
      <c r="D378" s="332" t="s">
        <v>6213</v>
      </c>
      <c r="E378" s="371" t="s">
        <v>1097</v>
      </c>
      <c r="F378" s="325">
        <v>4</v>
      </c>
      <c r="G378" s="371"/>
      <c r="H378" s="325"/>
      <c r="I378" s="371"/>
      <c r="J378" s="325">
        <v>5</v>
      </c>
      <c r="K378" s="325"/>
      <c r="L378" s="325">
        <v>5</v>
      </c>
      <c r="M378" s="381" t="s">
        <v>4957</v>
      </c>
      <c r="N378" s="381"/>
      <c r="O378" s="381"/>
      <c r="P378" s="381">
        <v>400</v>
      </c>
      <c r="Q378" s="381"/>
      <c r="R378" s="381"/>
      <c r="S378" s="381"/>
      <c r="T378" s="381"/>
      <c r="U378" s="381"/>
      <c r="V378" s="381"/>
      <c r="W378" s="381"/>
      <c r="X378" s="381"/>
      <c r="Y378" s="381">
        <v>1</v>
      </c>
      <c r="Z378" s="350">
        <v>42.35</v>
      </c>
    </row>
    <row r="379" spans="1:26" ht="30.75" customHeight="1" x14ac:dyDescent="0.35">
      <c r="A379" s="340">
        <v>376</v>
      </c>
      <c r="B379" s="378" t="s">
        <v>7489</v>
      </c>
      <c r="C379" s="333" t="s">
        <v>94</v>
      </c>
      <c r="D379" s="332" t="s">
        <v>6214</v>
      </c>
      <c r="E379" s="371" t="s">
        <v>3418</v>
      </c>
      <c r="F379" s="325">
        <v>6</v>
      </c>
      <c r="G379" s="371"/>
      <c r="H379" s="325"/>
      <c r="I379" s="371"/>
      <c r="J379" s="325">
        <v>6</v>
      </c>
      <c r="K379" s="325"/>
      <c r="L379" s="325">
        <v>6</v>
      </c>
      <c r="M379" s="379" t="s">
        <v>5166</v>
      </c>
      <c r="N379" s="381"/>
      <c r="O379" s="381"/>
      <c r="P379" s="381">
        <v>450</v>
      </c>
      <c r="Q379" s="381"/>
      <c r="R379" s="381"/>
      <c r="S379" s="381"/>
      <c r="T379" s="381"/>
      <c r="U379" s="381"/>
      <c r="V379" s="381"/>
      <c r="W379" s="381"/>
      <c r="X379" s="381"/>
      <c r="Y379" s="381">
        <v>1</v>
      </c>
      <c r="Z379" s="350">
        <v>42.35</v>
      </c>
    </row>
    <row r="380" spans="1:26" ht="30.75" customHeight="1" x14ac:dyDescent="0.35">
      <c r="A380" s="340">
        <v>377</v>
      </c>
      <c r="B380" s="378" t="s">
        <v>7489</v>
      </c>
      <c r="C380" s="333" t="s">
        <v>94</v>
      </c>
      <c r="D380" s="332" t="s">
        <v>1918</v>
      </c>
      <c r="E380" s="371" t="s">
        <v>3417</v>
      </c>
      <c r="F380" s="325">
        <v>5</v>
      </c>
      <c r="G380" s="371"/>
      <c r="H380" s="325"/>
      <c r="I380" s="371"/>
      <c r="J380" s="325">
        <v>6</v>
      </c>
      <c r="K380" s="325"/>
      <c r="L380" s="325">
        <v>6</v>
      </c>
      <c r="M380" s="381" t="s">
        <v>4924</v>
      </c>
      <c r="N380" s="381"/>
      <c r="O380" s="381"/>
      <c r="P380" s="381">
        <v>400</v>
      </c>
      <c r="Q380" s="381"/>
      <c r="R380" s="381"/>
      <c r="S380" s="381"/>
      <c r="T380" s="381"/>
      <c r="U380" s="381"/>
      <c r="V380" s="381"/>
      <c r="W380" s="381"/>
      <c r="X380" s="381"/>
      <c r="Y380" s="381">
        <v>1</v>
      </c>
      <c r="Z380" s="350">
        <v>42.35</v>
      </c>
    </row>
    <row r="381" spans="1:26" ht="30.75" customHeight="1" x14ac:dyDescent="0.35">
      <c r="A381" s="340">
        <v>378</v>
      </c>
      <c r="B381" s="378" t="s">
        <v>7489</v>
      </c>
      <c r="C381" s="333" t="s">
        <v>94</v>
      </c>
      <c r="D381" s="332" t="s">
        <v>200</v>
      </c>
      <c r="E381" s="371" t="s">
        <v>1081</v>
      </c>
      <c r="F381" s="325">
        <v>2</v>
      </c>
      <c r="G381" s="371"/>
      <c r="H381" s="325"/>
      <c r="I381" s="371"/>
      <c r="J381" s="325">
        <v>3</v>
      </c>
      <c r="K381" s="325"/>
      <c r="L381" s="325">
        <v>3</v>
      </c>
      <c r="M381" s="381" t="s">
        <v>5523</v>
      </c>
      <c r="N381" s="381"/>
      <c r="O381" s="381"/>
      <c r="P381" s="381">
        <v>250</v>
      </c>
      <c r="Q381" s="381"/>
      <c r="R381" s="381"/>
      <c r="S381" s="381"/>
      <c r="T381" s="381"/>
      <c r="U381" s="381"/>
      <c r="V381" s="381"/>
      <c r="W381" s="381"/>
      <c r="X381" s="381"/>
      <c r="Y381" s="381">
        <v>1</v>
      </c>
      <c r="Z381" s="350">
        <v>42.35</v>
      </c>
    </row>
    <row r="382" spans="1:26" ht="30.75" customHeight="1" x14ac:dyDescent="0.35">
      <c r="A382" s="340">
        <v>379</v>
      </c>
      <c r="B382" s="378" t="s">
        <v>7489</v>
      </c>
      <c r="C382" s="333" t="s">
        <v>94</v>
      </c>
      <c r="D382" s="332" t="s">
        <v>6215</v>
      </c>
      <c r="E382" s="371" t="s">
        <v>3411</v>
      </c>
      <c r="F382" s="325">
        <v>6</v>
      </c>
      <c r="G382" s="371"/>
      <c r="H382" s="325"/>
      <c r="I382" s="371"/>
      <c r="J382" s="325">
        <v>6</v>
      </c>
      <c r="K382" s="325"/>
      <c r="L382" s="325">
        <v>6</v>
      </c>
      <c r="M382" s="379" t="s">
        <v>4945</v>
      </c>
      <c r="N382" s="381"/>
      <c r="O382" s="381"/>
      <c r="P382" s="381">
        <v>450</v>
      </c>
      <c r="Q382" s="381"/>
      <c r="R382" s="381"/>
      <c r="S382" s="381"/>
      <c r="T382" s="381"/>
      <c r="U382" s="381"/>
      <c r="V382" s="381"/>
      <c r="W382" s="381"/>
      <c r="X382" s="381"/>
      <c r="Y382" s="381">
        <v>1</v>
      </c>
      <c r="Z382" s="350">
        <v>42.35</v>
      </c>
    </row>
    <row r="383" spans="1:26" ht="30.75" customHeight="1" x14ac:dyDescent="0.35">
      <c r="A383" s="340">
        <v>380</v>
      </c>
      <c r="B383" s="378" t="s">
        <v>7489</v>
      </c>
      <c r="C383" s="333" t="s">
        <v>94</v>
      </c>
      <c r="D383" s="332" t="s">
        <v>201</v>
      </c>
      <c r="E383" s="371" t="s">
        <v>1984</v>
      </c>
      <c r="F383" s="325">
        <v>4</v>
      </c>
      <c r="G383" s="371"/>
      <c r="H383" s="325"/>
      <c r="I383" s="371"/>
      <c r="J383" s="325">
        <v>7</v>
      </c>
      <c r="K383" s="325"/>
      <c r="L383" s="325">
        <v>7</v>
      </c>
      <c r="M383" s="381" t="s">
        <v>5431</v>
      </c>
      <c r="N383" s="381"/>
      <c r="O383" s="381"/>
      <c r="P383" s="381">
        <v>400</v>
      </c>
      <c r="Q383" s="381"/>
      <c r="R383" s="381"/>
      <c r="S383" s="381"/>
      <c r="T383" s="381"/>
      <c r="U383" s="381"/>
      <c r="V383" s="381"/>
      <c r="W383" s="381"/>
      <c r="X383" s="381"/>
      <c r="Y383" s="381">
        <v>1</v>
      </c>
      <c r="Z383" s="350">
        <v>42.35</v>
      </c>
    </row>
    <row r="384" spans="1:26" ht="30.75" customHeight="1" x14ac:dyDescent="0.35">
      <c r="A384" s="340">
        <v>381</v>
      </c>
      <c r="B384" s="378" t="s">
        <v>7489</v>
      </c>
      <c r="C384" s="333" t="s">
        <v>94</v>
      </c>
      <c r="D384" s="332" t="s">
        <v>1848</v>
      </c>
      <c r="E384" s="371" t="s">
        <v>3410</v>
      </c>
      <c r="F384" s="325">
        <v>5</v>
      </c>
      <c r="G384" s="371"/>
      <c r="H384" s="325"/>
      <c r="I384" s="371"/>
      <c r="J384" s="325">
        <v>6</v>
      </c>
      <c r="K384" s="325"/>
      <c r="L384" s="325">
        <v>6</v>
      </c>
      <c r="M384" s="381" t="s">
        <v>4924</v>
      </c>
      <c r="N384" s="381"/>
      <c r="O384" s="381"/>
      <c r="P384" s="381">
        <v>400</v>
      </c>
      <c r="Q384" s="381"/>
      <c r="R384" s="381"/>
      <c r="S384" s="381"/>
      <c r="T384" s="381"/>
      <c r="U384" s="381"/>
      <c r="V384" s="381"/>
      <c r="W384" s="381"/>
      <c r="X384" s="381"/>
      <c r="Y384" s="381">
        <v>1</v>
      </c>
      <c r="Z384" s="350">
        <v>42.35</v>
      </c>
    </row>
    <row r="385" spans="1:26" ht="30.75" customHeight="1" x14ac:dyDescent="0.35">
      <c r="A385" s="340">
        <v>382</v>
      </c>
      <c r="B385" s="378" t="s">
        <v>7489</v>
      </c>
      <c r="C385" s="333" t="s">
        <v>94</v>
      </c>
      <c r="D385" s="332" t="s">
        <v>1909</v>
      </c>
      <c r="E385" s="371" t="s">
        <v>3405</v>
      </c>
      <c r="F385" s="325">
        <v>4</v>
      </c>
      <c r="G385" s="371"/>
      <c r="H385" s="325"/>
      <c r="I385" s="371"/>
      <c r="J385" s="325">
        <v>7</v>
      </c>
      <c r="K385" s="325"/>
      <c r="L385" s="325">
        <v>7</v>
      </c>
      <c r="M385" s="381" t="s">
        <v>4958</v>
      </c>
      <c r="N385" s="381"/>
      <c r="O385" s="381"/>
      <c r="P385" s="381">
        <v>400</v>
      </c>
      <c r="Q385" s="381"/>
      <c r="R385" s="381"/>
      <c r="S385" s="381"/>
      <c r="T385" s="381"/>
      <c r="U385" s="381"/>
      <c r="V385" s="381"/>
      <c r="W385" s="381"/>
      <c r="X385" s="381"/>
      <c r="Y385" s="381">
        <v>1</v>
      </c>
      <c r="Z385" s="350">
        <v>42.35</v>
      </c>
    </row>
    <row r="386" spans="1:26" ht="30.75" customHeight="1" x14ac:dyDescent="0.35">
      <c r="A386" s="340">
        <v>383</v>
      </c>
      <c r="B386" s="378" t="s">
        <v>7489</v>
      </c>
      <c r="C386" s="333" t="s">
        <v>94</v>
      </c>
      <c r="D386" s="332" t="s">
        <v>202</v>
      </c>
      <c r="E386" s="371" t="s">
        <v>1085</v>
      </c>
      <c r="F386" s="325">
        <v>6</v>
      </c>
      <c r="G386" s="371"/>
      <c r="H386" s="325"/>
      <c r="I386" s="371"/>
      <c r="J386" s="325">
        <v>5</v>
      </c>
      <c r="K386" s="325"/>
      <c r="L386" s="325">
        <v>5</v>
      </c>
      <c r="M386" s="381" t="s">
        <v>4943</v>
      </c>
      <c r="N386" s="381"/>
      <c r="O386" s="381"/>
      <c r="P386" s="381">
        <v>550</v>
      </c>
      <c r="Q386" s="381"/>
      <c r="R386" s="381"/>
      <c r="S386" s="381"/>
      <c r="T386" s="381"/>
      <c r="U386" s="381"/>
      <c r="V386" s="381"/>
      <c r="W386" s="381"/>
      <c r="X386" s="381"/>
      <c r="Y386" s="381">
        <v>1</v>
      </c>
      <c r="Z386" s="350">
        <v>42.35</v>
      </c>
    </row>
    <row r="387" spans="1:26" ht="30.75" customHeight="1" x14ac:dyDescent="0.35">
      <c r="A387" s="340">
        <v>384</v>
      </c>
      <c r="B387" s="378" t="s">
        <v>7489</v>
      </c>
      <c r="C387" s="333" t="s">
        <v>94</v>
      </c>
      <c r="D387" s="332" t="s">
        <v>203</v>
      </c>
      <c r="E387" s="371" t="s">
        <v>1768</v>
      </c>
      <c r="F387" s="325">
        <v>4</v>
      </c>
      <c r="G387" s="371"/>
      <c r="H387" s="325"/>
      <c r="I387" s="371"/>
      <c r="J387" s="325">
        <v>5</v>
      </c>
      <c r="K387" s="325"/>
      <c r="L387" s="325">
        <v>5</v>
      </c>
      <c r="M387" s="381" t="s">
        <v>4959</v>
      </c>
      <c r="N387" s="381"/>
      <c r="O387" s="381"/>
      <c r="P387" s="381">
        <v>450</v>
      </c>
      <c r="Q387" s="381"/>
      <c r="R387" s="381"/>
      <c r="S387" s="381"/>
      <c r="T387" s="381"/>
      <c r="U387" s="381"/>
      <c r="V387" s="381"/>
      <c r="W387" s="381"/>
      <c r="X387" s="381"/>
      <c r="Y387" s="381">
        <v>1</v>
      </c>
      <c r="Z387" s="350">
        <v>42.35</v>
      </c>
    </row>
    <row r="388" spans="1:26" ht="30.75" customHeight="1" x14ac:dyDescent="0.35">
      <c r="A388" s="340">
        <v>385</v>
      </c>
      <c r="B388" s="378" t="s">
        <v>7489</v>
      </c>
      <c r="C388" s="333" t="s">
        <v>94</v>
      </c>
      <c r="D388" s="332" t="s">
        <v>204</v>
      </c>
      <c r="E388" s="371" t="s">
        <v>1086</v>
      </c>
      <c r="F388" s="325">
        <v>3</v>
      </c>
      <c r="G388" s="371"/>
      <c r="H388" s="325"/>
      <c r="I388" s="371"/>
      <c r="J388" s="325">
        <v>3</v>
      </c>
      <c r="K388" s="325"/>
      <c r="L388" s="325">
        <v>3</v>
      </c>
      <c r="M388" s="381" t="s">
        <v>4960</v>
      </c>
      <c r="N388" s="381"/>
      <c r="O388" s="381"/>
      <c r="P388" s="381">
        <v>350</v>
      </c>
      <c r="Q388" s="381"/>
      <c r="R388" s="381"/>
      <c r="S388" s="381"/>
      <c r="T388" s="381"/>
      <c r="U388" s="381"/>
      <c r="V388" s="381"/>
      <c r="W388" s="381"/>
      <c r="X388" s="381"/>
      <c r="Y388" s="381">
        <v>1</v>
      </c>
      <c r="Z388" s="350">
        <v>42.35</v>
      </c>
    </row>
    <row r="389" spans="1:26" ht="30.75" customHeight="1" x14ac:dyDescent="0.35">
      <c r="A389" s="340">
        <v>386</v>
      </c>
      <c r="B389" s="378" t="s">
        <v>7489</v>
      </c>
      <c r="C389" s="333" t="s">
        <v>94</v>
      </c>
      <c r="D389" s="332" t="s">
        <v>205</v>
      </c>
      <c r="E389" s="371" t="s">
        <v>3403</v>
      </c>
      <c r="F389" s="325">
        <v>5</v>
      </c>
      <c r="G389" s="371"/>
      <c r="H389" s="325"/>
      <c r="I389" s="371"/>
      <c r="J389" s="325">
        <v>3</v>
      </c>
      <c r="K389" s="325"/>
      <c r="L389" s="325">
        <v>3</v>
      </c>
      <c r="M389" s="381" t="s">
        <v>4950</v>
      </c>
      <c r="N389" s="381"/>
      <c r="O389" s="381"/>
      <c r="P389" s="381">
        <v>500</v>
      </c>
      <c r="Q389" s="381"/>
      <c r="R389" s="381"/>
      <c r="S389" s="381"/>
      <c r="T389" s="381"/>
      <c r="U389" s="381"/>
      <c r="V389" s="381"/>
      <c r="W389" s="381"/>
      <c r="X389" s="381"/>
      <c r="Y389" s="381">
        <v>1</v>
      </c>
      <c r="Z389" s="350">
        <v>42.35</v>
      </c>
    </row>
    <row r="390" spans="1:26" ht="30.75" customHeight="1" x14ac:dyDescent="0.35">
      <c r="A390" s="340">
        <v>387</v>
      </c>
      <c r="B390" s="378" t="s">
        <v>7489</v>
      </c>
      <c r="C390" s="333" t="s">
        <v>94</v>
      </c>
      <c r="D390" s="332" t="s">
        <v>6216</v>
      </c>
      <c r="E390" s="371" t="s">
        <v>3457</v>
      </c>
      <c r="F390" s="325">
        <v>6</v>
      </c>
      <c r="G390" s="371"/>
      <c r="H390" s="325"/>
      <c r="I390" s="371"/>
      <c r="J390" s="325">
        <v>6</v>
      </c>
      <c r="K390" s="325"/>
      <c r="L390" s="325">
        <v>6</v>
      </c>
      <c r="M390" s="381" t="s">
        <v>4961</v>
      </c>
      <c r="N390" s="381"/>
      <c r="O390" s="381"/>
      <c r="P390" s="381">
        <v>500</v>
      </c>
      <c r="Q390" s="381"/>
      <c r="R390" s="381"/>
      <c r="S390" s="381"/>
      <c r="T390" s="381"/>
      <c r="U390" s="381"/>
      <c r="V390" s="381"/>
      <c r="W390" s="381"/>
      <c r="X390" s="381"/>
      <c r="Y390" s="381">
        <v>1</v>
      </c>
      <c r="Z390" s="350">
        <v>42.35</v>
      </c>
    </row>
    <row r="391" spans="1:26" ht="30.75" customHeight="1" x14ac:dyDescent="0.35">
      <c r="A391" s="340">
        <v>388</v>
      </c>
      <c r="B391" s="378" t="s">
        <v>7489</v>
      </c>
      <c r="C391" s="333" t="s">
        <v>94</v>
      </c>
      <c r="D391" s="332" t="s">
        <v>1875</v>
      </c>
      <c r="E391" s="371" t="s">
        <v>1938</v>
      </c>
      <c r="F391" s="325">
        <v>6</v>
      </c>
      <c r="G391" s="371"/>
      <c r="H391" s="325"/>
      <c r="I391" s="371"/>
      <c r="J391" s="325">
        <v>5</v>
      </c>
      <c r="K391" s="325"/>
      <c r="L391" s="325">
        <v>5</v>
      </c>
      <c r="M391" s="381" t="s">
        <v>4962</v>
      </c>
      <c r="N391" s="381"/>
      <c r="O391" s="381"/>
      <c r="P391" s="381">
        <v>550</v>
      </c>
      <c r="Q391" s="381"/>
      <c r="R391" s="381"/>
      <c r="S391" s="381"/>
      <c r="T391" s="381"/>
      <c r="U391" s="381"/>
      <c r="V391" s="381"/>
      <c r="W391" s="381"/>
      <c r="X391" s="381"/>
      <c r="Y391" s="381">
        <v>1</v>
      </c>
      <c r="Z391" s="350">
        <v>42.35</v>
      </c>
    </row>
    <row r="392" spans="1:26" ht="30.75" customHeight="1" x14ac:dyDescent="0.35">
      <c r="A392" s="340">
        <v>389</v>
      </c>
      <c r="B392" s="378" t="s">
        <v>7489</v>
      </c>
      <c r="C392" s="333" t="s">
        <v>94</v>
      </c>
      <c r="D392" s="332" t="s">
        <v>1877</v>
      </c>
      <c r="E392" s="371" t="s">
        <v>1941</v>
      </c>
      <c r="F392" s="325">
        <v>7</v>
      </c>
      <c r="G392" s="371"/>
      <c r="H392" s="325"/>
      <c r="I392" s="371"/>
      <c r="J392" s="325">
        <v>4</v>
      </c>
      <c r="K392" s="325"/>
      <c r="L392" s="325">
        <v>4</v>
      </c>
      <c r="M392" s="381" t="s">
        <v>4963</v>
      </c>
      <c r="N392" s="381"/>
      <c r="O392" s="381"/>
      <c r="P392" s="381">
        <v>600</v>
      </c>
      <c r="Q392" s="381"/>
      <c r="R392" s="381"/>
      <c r="S392" s="381"/>
      <c r="T392" s="381"/>
      <c r="U392" s="381"/>
      <c r="V392" s="381"/>
      <c r="W392" s="381"/>
      <c r="X392" s="381"/>
      <c r="Y392" s="381">
        <v>1</v>
      </c>
      <c r="Z392" s="350">
        <v>42.35</v>
      </c>
    </row>
    <row r="393" spans="1:26" ht="30.75" customHeight="1" x14ac:dyDescent="0.35">
      <c r="A393" s="340">
        <v>390</v>
      </c>
      <c r="B393" s="378" t="s">
        <v>7489</v>
      </c>
      <c r="C393" s="333" t="s">
        <v>94</v>
      </c>
      <c r="D393" s="332" t="s">
        <v>1873</v>
      </c>
      <c r="E393" s="371" t="s">
        <v>3434</v>
      </c>
      <c r="F393" s="325">
        <v>6</v>
      </c>
      <c r="G393" s="371"/>
      <c r="H393" s="325"/>
      <c r="I393" s="371"/>
      <c r="J393" s="325">
        <v>5</v>
      </c>
      <c r="K393" s="325"/>
      <c r="L393" s="325">
        <v>5</v>
      </c>
      <c r="M393" s="381" t="s">
        <v>4962</v>
      </c>
      <c r="N393" s="381"/>
      <c r="O393" s="381"/>
      <c r="P393" s="381">
        <v>500</v>
      </c>
      <c r="Q393" s="381"/>
      <c r="R393" s="381"/>
      <c r="S393" s="381"/>
      <c r="T393" s="381"/>
      <c r="U393" s="381"/>
      <c r="V393" s="381"/>
      <c r="W393" s="381"/>
      <c r="X393" s="381"/>
      <c r="Y393" s="381">
        <v>1</v>
      </c>
      <c r="Z393" s="350">
        <v>42.35</v>
      </c>
    </row>
    <row r="394" spans="1:26" ht="30.75" customHeight="1" x14ac:dyDescent="0.35">
      <c r="A394" s="340">
        <v>391</v>
      </c>
      <c r="B394" s="378" t="s">
        <v>7489</v>
      </c>
      <c r="C394" s="333" t="s">
        <v>94</v>
      </c>
      <c r="D394" s="332" t="s">
        <v>1944</v>
      </c>
      <c r="E394" s="371" t="s">
        <v>1945</v>
      </c>
      <c r="F394" s="325">
        <v>7</v>
      </c>
      <c r="G394" s="371"/>
      <c r="H394" s="325"/>
      <c r="I394" s="371"/>
      <c r="J394" s="325">
        <v>5</v>
      </c>
      <c r="K394" s="325"/>
      <c r="L394" s="325">
        <v>5</v>
      </c>
      <c r="M394" s="381" t="s">
        <v>4964</v>
      </c>
      <c r="N394" s="381"/>
      <c r="O394" s="381"/>
      <c r="P394" s="381">
        <v>600</v>
      </c>
      <c r="Q394" s="381"/>
      <c r="R394" s="381"/>
      <c r="S394" s="381"/>
      <c r="T394" s="381"/>
      <c r="U394" s="381"/>
      <c r="V394" s="381"/>
      <c r="W394" s="381"/>
      <c r="X394" s="381"/>
      <c r="Y394" s="381">
        <v>1</v>
      </c>
      <c r="Z394" s="350">
        <v>42.35</v>
      </c>
    </row>
    <row r="395" spans="1:26" ht="30.75" customHeight="1" x14ac:dyDescent="0.35">
      <c r="A395" s="340">
        <v>392</v>
      </c>
      <c r="B395" s="378" t="s">
        <v>7489</v>
      </c>
      <c r="C395" s="333" t="s">
        <v>94</v>
      </c>
      <c r="D395" s="332" t="s">
        <v>1937</v>
      </c>
      <c r="E395" s="371" t="s">
        <v>3431</v>
      </c>
      <c r="F395" s="325">
        <v>6</v>
      </c>
      <c r="G395" s="371"/>
      <c r="H395" s="325"/>
      <c r="I395" s="371"/>
      <c r="J395" s="325">
        <v>5</v>
      </c>
      <c r="K395" s="325"/>
      <c r="L395" s="325">
        <v>5</v>
      </c>
      <c r="M395" s="381" t="s">
        <v>4965</v>
      </c>
      <c r="N395" s="381"/>
      <c r="O395" s="381"/>
      <c r="P395" s="381">
        <v>500</v>
      </c>
      <c r="Q395" s="381"/>
      <c r="R395" s="381"/>
      <c r="S395" s="381"/>
      <c r="T395" s="381"/>
      <c r="U395" s="381"/>
      <c r="V395" s="381"/>
      <c r="W395" s="381"/>
      <c r="X395" s="381"/>
      <c r="Y395" s="381">
        <v>1</v>
      </c>
      <c r="Z395" s="350">
        <v>42.35</v>
      </c>
    </row>
    <row r="396" spans="1:26" ht="30.75" customHeight="1" x14ac:dyDescent="0.35">
      <c r="A396" s="340">
        <v>393</v>
      </c>
      <c r="B396" s="378" t="s">
        <v>7489</v>
      </c>
      <c r="C396" s="333" t="s">
        <v>94</v>
      </c>
      <c r="D396" s="332" t="s">
        <v>1881</v>
      </c>
      <c r="E396" s="371" t="s">
        <v>1932</v>
      </c>
      <c r="F396" s="325">
        <v>7</v>
      </c>
      <c r="G396" s="371"/>
      <c r="H396" s="325"/>
      <c r="I396" s="371"/>
      <c r="J396" s="325">
        <v>5</v>
      </c>
      <c r="K396" s="325"/>
      <c r="L396" s="325">
        <v>5</v>
      </c>
      <c r="M396" s="381" t="s">
        <v>4966</v>
      </c>
      <c r="N396" s="381"/>
      <c r="O396" s="381"/>
      <c r="P396" s="381">
        <v>600</v>
      </c>
      <c r="Q396" s="381"/>
      <c r="R396" s="381"/>
      <c r="S396" s="381"/>
      <c r="T396" s="381"/>
      <c r="U396" s="381"/>
      <c r="V396" s="381"/>
      <c r="W396" s="381"/>
      <c r="X396" s="381"/>
      <c r="Y396" s="381">
        <v>1</v>
      </c>
      <c r="Z396" s="350">
        <v>42.35</v>
      </c>
    </row>
    <row r="397" spans="1:26" ht="30.75" customHeight="1" x14ac:dyDescent="0.35">
      <c r="A397" s="340">
        <v>394</v>
      </c>
      <c r="B397" s="378" t="s">
        <v>7489</v>
      </c>
      <c r="C397" s="333" t="s">
        <v>94</v>
      </c>
      <c r="D397" s="332" t="s">
        <v>4292</v>
      </c>
      <c r="E397" s="371" t="s">
        <v>3425</v>
      </c>
      <c r="F397" s="325">
        <v>2</v>
      </c>
      <c r="G397" s="371"/>
      <c r="H397" s="325"/>
      <c r="I397" s="371"/>
      <c r="J397" s="325">
        <v>2</v>
      </c>
      <c r="K397" s="325"/>
      <c r="L397" s="325">
        <v>2</v>
      </c>
      <c r="M397" s="381" t="s">
        <v>5524</v>
      </c>
      <c r="N397" s="381"/>
      <c r="O397" s="381"/>
      <c r="P397" s="381">
        <v>150</v>
      </c>
      <c r="Q397" s="381"/>
      <c r="R397" s="381"/>
      <c r="S397" s="381"/>
      <c r="T397" s="381"/>
      <c r="U397" s="381"/>
      <c r="V397" s="381"/>
      <c r="W397" s="381"/>
      <c r="X397" s="381"/>
      <c r="Y397" s="381">
        <v>1</v>
      </c>
      <c r="Z397" s="350">
        <v>42.35</v>
      </c>
    </row>
    <row r="398" spans="1:26" ht="30.75" customHeight="1" x14ac:dyDescent="0.35">
      <c r="A398" s="340">
        <v>395</v>
      </c>
      <c r="B398" s="378" t="s">
        <v>7489</v>
      </c>
      <c r="C398" s="333" t="s">
        <v>94</v>
      </c>
      <c r="D398" s="332" t="s">
        <v>206</v>
      </c>
      <c r="E398" s="371" t="s">
        <v>1088</v>
      </c>
      <c r="F398" s="325">
        <v>5</v>
      </c>
      <c r="G398" s="371"/>
      <c r="H398" s="325"/>
      <c r="I398" s="371"/>
      <c r="J398" s="325">
        <v>5</v>
      </c>
      <c r="K398" s="325"/>
      <c r="L398" s="325">
        <v>5</v>
      </c>
      <c r="M398" s="381" t="s">
        <v>5257</v>
      </c>
      <c r="N398" s="381"/>
      <c r="O398" s="381"/>
      <c r="P398" s="381">
        <v>550</v>
      </c>
      <c r="Q398" s="381"/>
      <c r="R398" s="381"/>
      <c r="S398" s="381"/>
      <c r="T398" s="381"/>
      <c r="U398" s="381"/>
      <c r="V398" s="381"/>
      <c r="W398" s="381"/>
      <c r="X398" s="381"/>
      <c r="Y398" s="381">
        <v>1</v>
      </c>
      <c r="Z398" s="350">
        <v>42.35</v>
      </c>
    </row>
    <row r="399" spans="1:26" ht="30.75" customHeight="1" x14ac:dyDescent="0.35">
      <c r="A399" s="340">
        <v>396</v>
      </c>
      <c r="B399" s="378" t="s">
        <v>7489</v>
      </c>
      <c r="C399" s="333" t="s">
        <v>94</v>
      </c>
      <c r="D399" s="332" t="s">
        <v>207</v>
      </c>
      <c r="E399" s="371" t="s">
        <v>1089</v>
      </c>
      <c r="F399" s="325">
        <v>3</v>
      </c>
      <c r="G399" s="371"/>
      <c r="H399" s="325"/>
      <c r="I399" s="371"/>
      <c r="J399" s="325">
        <v>3</v>
      </c>
      <c r="K399" s="325"/>
      <c r="L399" s="325">
        <v>3</v>
      </c>
      <c r="M399" s="381" t="s">
        <v>4967</v>
      </c>
      <c r="N399" s="381"/>
      <c r="O399" s="381"/>
      <c r="P399" s="381">
        <v>300</v>
      </c>
      <c r="Q399" s="381"/>
      <c r="R399" s="381"/>
      <c r="S399" s="381"/>
      <c r="T399" s="381"/>
      <c r="U399" s="381"/>
      <c r="V399" s="381"/>
      <c r="W399" s="381"/>
      <c r="X399" s="381"/>
      <c r="Y399" s="381">
        <v>1</v>
      </c>
      <c r="Z399" s="350">
        <v>42.35</v>
      </c>
    </row>
    <row r="400" spans="1:26" ht="30.75" customHeight="1" x14ac:dyDescent="0.35">
      <c r="A400" s="340">
        <v>397</v>
      </c>
      <c r="B400" s="378" t="s">
        <v>7489</v>
      </c>
      <c r="C400" s="333" t="s">
        <v>94</v>
      </c>
      <c r="D400" s="332" t="s">
        <v>208</v>
      </c>
      <c r="E400" s="371" t="s">
        <v>1123</v>
      </c>
      <c r="F400" s="325">
        <v>4</v>
      </c>
      <c r="G400" s="371"/>
      <c r="H400" s="325"/>
      <c r="I400" s="371"/>
      <c r="J400" s="325">
        <v>3</v>
      </c>
      <c r="K400" s="325"/>
      <c r="L400" s="325">
        <v>3</v>
      </c>
      <c r="M400" s="381" t="s">
        <v>4968</v>
      </c>
      <c r="N400" s="381"/>
      <c r="O400" s="381"/>
      <c r="P400" s="381">
        <v>400</v>
      </c>
      <c r="Q400" s="381"/>
      <c r="R400" s="381"/>
      <c r="S400" s="381"/>
      <c r="T400" s="381"/>
      <c r="U400" s="381"/>
      <c r="V400" s="381"/>
      <c r="W400" s="381"/>
      <c r="X400" s="381"/>
      <c r="Y400" s="381">
        <v>1</v>
      </c>
      <c r="Z400" s="350">
        <v>42.35</v>
      </c>
    </row>
    <row r="401" spans="1:26" ht="30.75" customHeight="1" x14ac:dyDescent="0.35">
      <c r="A401" s="340">
        <v>398</v>
      </c>
      <c r="B401" s="378" t="s">
        <v>7489</v>
      </c>
      <c r="C401" s="333" t="s">
        <v>94</v>
      </c>
      <c r="D401" s="332" t="s">
        <v>209</v>
      </c>
      <c r="E401" s="371" t="s">
        <v>3426</v>
      </c>
      <c r="F401" s="325">
        <v>2</v>
      </c>
      <c r="G401" s="371"/>
      <c r="H401" s="325"/>
      <c r="I401" s="371"/>
      <c r="J401" s="325">
        <v>2</v>
      </c>
      <c r="K401" s="325"/>
      <c r="L401" s="325">
        <v>2</v>
      </c>
      <c r="M401" s="381" t="s">
        <v>5525</v>
      </c>
      <c r="N401" s="381"/>
      <c r="O401" s="381"/>
      <c r="P401" s="381">
        <v>150</v>
      </c>
      <c r="Q401" s="381"/>
      <c r="R401" s="381"/>
      <c r="S401" s="381"/>
      <c r="T401" s="381"/>
      <c r="U401" s="381"/>
      <c r="V401" s="381"/>
      <c r="W401" s="381"/>
      <c r="X401" s="381"/>
      <c r="Y401" s="381">
        <v>1</v>
      </c>
      <c r="Z401" s="350">
        <v>42.35</v>
      </c>
    </row>
    <row r="402" spans="1:26" ht="30.75" customHeight="1" x14ac:dyDescent="0.35">
      <c r="A402" s="340">
        <v>399</v>
      </c>
      <c r="B402" s="378" t="s">
        <v>7489</v>
      </c>
      <c r="C402" s="333" t="s">
        <v>94</v>
      </c>
      <c r="D402" s="332" t="s">
        <v>210</v>
      </c>
      <c r="E402" s="371" t="s">
        <v>4487</v>
      </c>
      <c r="F402" s="325">
        <v>6</v>
      </c>
      <c r="G402" s="371"/>
      <c r="H402" s="325"/>
      <c r="I402" s="371"/>
      <c r="J402" s="325">
        <v>4</v>
      </c>
      <c r="K402" s="325"/>
      <c r="L402" s="325">
        <v>4</v>
      </c>
      <c r="M402" s="381" t="s">
        <v>4969</v>
      </c>
      <c r="N402" s="381">
        <v>190</v>
      </c>
      <c r="O402" s="381">
        <v>410</v>
      </c>
      <c r="P402" s="381">
        <v>600</v>
      </c>
      <c r="Q402" s="381"/>
      <c r="R402" s="381"/>
      <c r="S402" s="381"/>
      <c r="T402" s="381"/>
      <c r="U402" s="381"/>
      <c r="V402" s="381" t="s">
        <v>2166</v>
      </c>
      <c r="W402" s="381"/>
      <c r="X402" s="381"/>
      <c r="Y402" s="381">
        <v>1</v>
      </c>
      <c r="Z402" s="350">
        <v>42.35</v>
      </c>
    </row>
    <row r="403" spans="1:26" ht="30.75" customHeight="1" x14ac:dyDescent="0.35">
      <c r="A403" s="340">
        <v>400</v>
      </c>
      <c r="B403" s="378" t="s">
        <v>7489</v>
      </c>
      <c r="C403" s="333" t="s">
        <v>94</v>
      </c>
      <c r="D403" s="332" t="s">
        <v>298</v>
      </c>
      <c r="E403" s="371" t="s">
        <v>3455</v>
      </c>
      <c r="F403" s="325">
        <v>6</v>
      </c>
      <c r="G403" s="371"/>
      <c r="H403" s="325"/>
      <c r="I403" s="371"/>
      <c r="J403" s="325">
        <v>5</v>
      </c>
      <c r="K403" s="325"/>
      <c r="L403" s="325">
        <v>5</v>
      </c>
      <c r="M403" s="381" t="s">
        <v>4970</v>
      </c>
      <c r="N403" s="381"/>
      <c r="O403" s="381"/>
      <c r="P403" s="381">
        <v>450</v>
      </c>
      <c r="Q403" s="381"/>
      <c r="R403" s="381"/>
      <c r="S403" s="381"/>
      <c r="T403" s="381"/>
      <c r="U403" s="381"/>
      <c r="V403" s="381"/>
      <c r="W403" s="381"/>
      <c r="X403" s="381"/>
      <c r="Y403" s="381">
        <v>2</v>
      </c>
      <c r="Z403" s="350">
        <v>36.299999999999997</v>
      </c>
    </row>
    <row r="404" spans="1:26" ht="30.75" customHeight="1" x14ac:dyDescent="0.35">
      <c r="A404" s="340">
        <v>401</v>
      </c>
      <c r="B404" s="378" t="s">
        <v>7489</v>
      </c>
      <c r="C404" s="333" t="s">
        <v>94</v>
      </c>
      <c r="D404" s="332" t="s">
        <v>1970</v>
      </c>
      <c r="E404" s="371" t="s">
        <v>3469</v>
      </c>
      <c r="F404" s="325">
        <v>6</v>
      </c>
      <c r="G404" s="371"/>
      <c r="H404" s="325"/>
      <c r="I404" s="371"/>
      <c r="J404" s="325">
        <v>7</v>
      </c>
      <c r="K404" s="325"/>
      <c r="L404" s="325">
        <v>7</v>
      </c>
      <c r="M404" s="379" t="s">
        <v>4944</v>
      </c>
      <c r="N404" s="381"/>
      <c r="O404" s="381"/>
      <c r="P404" s="381">
        <v>550</v>
      </c>
      <c r="Q404" s="381"/>
      <c r="R404" s="381"/>
      <c r="S404" s="381"/>
      <c r="T404" s="381"/>
      <c r="U404" s="381"/>
      <c r="V404" s="381"/>
      <c r="W404" s="381"/>
      <c r="X404" s="381"/>
      <c r="Y404" s="381">
        <v>2</v>
      </c>
      <c r="Z404" s="350">
        <v>36.299999999999997</v>
      </c>
    </row>
    <row r="405" spans="1:26" ht="30.75" customHeight="1" x14ac:dyDescent="0.35">
      <c r="A405" s="340">
        <v>402</v>
      </c>
      <c r="B405" s="378" t="s">
        <v>7489</v>
      </c>
      <c r="C405" s="333" t="s">
        <v>94</v>
      </c>
      <c r="D405" s="332" t="s">
        <v>308</v>
      </c>
      <c r="E405" s="371" t="s">
        <v>3468</v>
      </c>
      <c r="F405" s="325">
        <v>6</v>
      </c>
      <c r="G405" s="371"/>
      <c r="H405" s="325"/>
      <c r="I405" s="371"/>
      <c r="J405" s="325">
        <v>6</v>
      </c>
      <c r="K405" s="325"/>
      <c r="L405" s="325">
        <v>6</v>
      </c>
      <c r="M405" s="381" t="s">
        <v>4971</v>
      </c>
      <c r="N405" s="381"/>
      <c r="O405" s="381"/>
      <c r="P405" s="381">
        <v>550</v>
      </c>
      <c r="Q405" s="381"/>
      <c r="R405" s="381"/>
      <c r="S405" s="381"/>
      <c r="T405" s="381"/>
      <c r="U405" s="381"/>
      <c r="V405" s="381"/>
      <c r="W405" s="381"/>
      <c r="X405" s="381"/>
      <c r="Y405" s="381">
        <v>2</v>
      </c>
      <c r="Z405" s="350">
        <v>36.299999999999997</v>
      </c>
    </row>
    <row r="406" spans="1:26" ht="30.75" customHeight="1" x14ac:dyDescent="0.35">
      <c r="A406" s="340">
        <v>403</v>
      </c>
      <c r="B406" s="378" t="s">
        <v>7489</v>
      </c>
      <c r="C406" s="333" t="s">
        <v>94</v>
      </c>
      <c r="D406" s="332" t="s">
        <v>299</v>
      </c>
      <c r="E406" s="371" t="s">
        <v>3456</v>
      </c>
      <c r="F406" s="325">
        <v>6</v>
      </c>
      <c r="G406" s="371"/>
      <c r="H406" s="325"/>
      <c r="I406" s="371"/>
      <c r="J406" s="325">
        <v>5</v>
      </c>
      <c r="K406" s="325"/>
      <c r="L406" s="325">
        <v>5</v>
      </c>
      <c r="M406" s="381" t="s">
        <v>4970</v>
      </c>
      <c r="N406" s="381"/>
      <c r="O406" s="381"/>
      <c r="P406" s="381">
        <v>500</v>
      </c>
      <c r="Q406" s="381"/>
      <c r="R406" s="381"/>
      <c r="S406" s="381"/>
      <c r="T406" s="381"/>
      <c r="U406" s="381"/>
      <c r="V406" s="381"/>
      <c r="W406" s="381"/>
      <c r="X406" s="381"/>
      <c r="Y406" s="381">
        <v>2</v>
      </c>
      <c r="Z406" s="350">
        <v>36.299999999999997</v>
      </c>
    </row>
    <row r="407" spans="1:26" ht="30.75" customHeight="1" x14ac:dyDescent="0.35">
      <c r="A407" s="340">
        <v>404</v>
      </c>
      <c r="B407" s="378" t="s">
        <v>7489</v>
      </c>
      <c r="C407" s="333" t="s">
        <v>94</v>
      </c>
      <c r="D407" s="332" t="s">
        <v>2058</v>
      </c>
      <c r="E407" s="371" t="s">
        <v>3454</v>
      </c>
      <c r="F407" s="325">
        <v>6</v>
      </c>
      <c r="G407" s="371"/>
      <c r="H407" s="325"/>
      <c r="I407" s="371"/>
      <c r="J407" s="325">
        <v>6</v>
      </c>
      <c r="K407" s="325"/>
      <c r="L407" s="325">
        <v>6</v>
      </c>
      <c r="M407" s="379" t="s">
        <v>5167</v>
      </c>
      <c r="N407" s="381"/>
      <c r="O407" s="381"/>
      <c r="P407" s="381">
        <v>450</v>
      </c>
      <c r="Q407" s="381"/>
      <c r="R407" s="381"/>
      <c r="S407" s="381"/>
      <c r="T407" s="381"/>
      <c r="U407" s="381"/>
      <c r="V407" s="381"/>
      <c r="W407" s="381"/>
      <c r="X407" s="381"/>
      <c r="Y407" s="381">
        <v>2</v>
      </c>
      <c r="Z407" s="350">
        <v>36.299999999999997</v>
      </c>
    </row>
    <row r="408" spans="1:26" ht="30.75" customHeight="1" x14ac:dyDescent="0.35">
      <c r="A408" s="340">
        <v>405</v>
      </c>
      <c r="B408" s="378" t="s">
        <v>7489</v>
      </c>
      <c r="C408" s="333" t="s">
        <v>94</v>
      </c>
      <c r="D408" s="332" t="s">
        <v>291</v>
      </c>
      <c r="E408" s="371" t="s">
        <v>3448</v>
      </c>
      <c r="F408" s="325">
        <v>7</v>
      </c>
      <c r="G408" s="371"/>
      <c r="H408" s="325"/>
      <c r="I408" s="371"/>
      <c r="J408" s="325">
        <v>6</v>
      </c>
      <c r="K408" s="325"/>
      <c r="L408" s="325">
        <v>6</v>
      </c>
      <c r="M408" s="381" t="s">
        <v>4972</v>
      </c>
      <c r="N408" s="381"/>
      <c r="O408" s="381"/>
      <c r="P408" s="381">
        <v>500</v>
      </c>
      <c r="Q408" s="381"/>
      <c r="R408" s="381"/>
      <c r="S408" s="381"/>
      <c r="T408" s="381"/>
      <c r="U408" s="381"/>
      <c r="V408" s="381"/>
      <c r="W408" s="381"/>
      <c r="X408" s="381"/>
      <c r="Y408" s="381">
        <v>2</v>
      </c>
      <c r="Z408" s="350">
        <v>36.299999999999997</v>
      </c>
    </row>
    <row r="409" spans="1:26" ht="30.75" customHeight="1" x14ac:dyDescent="0.35">
      <c r="A409" s="340">
        <v>406</v>
      </c>
      <c r="B409" s="378" t="s">
        <v>7489</v>
      </c>
      <c r="C409" s="333" t="s">
        <v>94</v>
      </c>
      <c r="D409" s="377" t="s">
        <v>6217</v>
      </c>
      <c r="E409" s="371" t="s">
        <v>3450</v>
      </c>
      <c r="F409" s="325">
        <v>6</v>
      </c>
      <c r="G409" s="371"/>
      <c r="H409" s="325"/>
      <c r="I409" s="371"/>
      <c r="J409" s="325">
        <v>6</v>
      </c>
      <c r="K409" s="325"/>
      <c r="L409" s="325">
        <v>6</v>
      </c>
      <c r="M409" s="379" t="s">
        <v>4970</v>
      </c>
      <c r="N409" s="381"/>
      <c r="O409" s="381"/>
      <c r="P409" s="381">
        <v>500</v>
      </c>
      <c r="Q409" s="381"/>
      <c r="R409" s="381"/>
      <c r="S409" s="381"/>
      <c r="T409" s="381"/>
      <c r="U409" s="381"/>
      <c r="V409" s="381"/>
      <c r="W409" s="381"/>
      <c r="X409" s="381"/>
      <c r="Y409" s="381">
        <v>2</v>
      </c>
      <c r="Z409" s="350">
        <v>36.299999999999997</v>
      </c>
    </row>
    <row r="410" spans="1:26" ht="30.75" customHeight="1" x14ac:dyDescent="0.35">
      <c r="A410" s="340">
        <v>407</v>
      </c>
      <c r="B410" s="378" t="s">
        <v>7489</v>
      </c>
      <c r="C410" s="333" t="s">
        <v>94</v>
      </c>
      <c r="D410" s="332" t="s">
        <v>310</v>
      </c>
      <c r="E410" s="371" t="s">
        <v>3470</v>
      </c>
      <c r="F410" s="325">
        <v>6</v>
      </c>
      <c r="G410" s="371"/>
      <c r="H410" s="325"/>
      <c r="I410" s="371"/>
      <c r="J410" s="325">
        <v>6</v>
      </c>
      <c r="K410" s="325"/>
      <c r="L410" s="325">
        <v>6</v>
      </c>
      <c r="M410" s="381" t="s">
        <v>4973</v>
      </c>
      <c r="N410" s="381"/>
      <c r="O410" s="381"/>
      <c r="P410" s="381">
        <v>550</v>
      </c>
      <c r="Q410" s="381"/>
      <c r="R410" s="381"/>
      <c r="S410" s="381"/>
      <c r="T410" s="381"/>
      <c r="U410" s="381"/>
      <c r="V410" s="381"/>
      <c r="W410" s="381"/>
      <c r="X410" s="381"/>
      <c r="Y410" s="381">
        <v>2</v>
      </c>
      <c r="Z410" s="350">
        <v>36.299999999999997</v>
      </c>
    </row>
    <row r="411" spans="1:26" ht="30.75" customHeight="1" x14ac:dyDescent="0.35">
      <c r="A411" s="340">
        <v>408</v>
      </c>
      <c r="B411" s="378" t="s">
        <v>7489</v>
      </c>
      <c r="C411" s="333" t="s">
        <v>94</v>
      </c>
      <c r="D411" s="332" t="s">
        <v>311</v>
      </c>
      <c r="E411" s="371" t="s">
        <v>3471</v>
      </c>
      <c r="F411" s="325">
        <v>6</v>
      </c>
      <c r="G411" s="371"/>
      <c r="H411" s="325"/>
      <c r="I411" s="371"/>
      <c r="J411" s="325">
        <v>4</v>
      </c>
      <c r="K411" s="325"/>
      <c r="L411" s="325">
        <v>4</v>
      </c>
      <c r="M411" s="381" t="s">
        <v>4974</v>
      </c>
      <c r="N411" s="381"/>
      <c r="O411" s="381"/>
      <c r="P411" s="381">
        <v>600</v>
      </c>
      <c r="Q411" s="381"/>
      <c r="R411" s="381"/>
      <c r="S411" s="381"/>
      <c r="T411" s="381"/>
      <c r="U411" s="381"/>
      <c r="V411" s="381"/>
      <c r="W411" s="381"/>
      <c r="X411" s="381"/>
      <c r="Y411" s="381">
        <v>2</v>
      </c>
      <c r="Z411" s="350">
        <v>36.299999999999997</v>
      </c>
    </row>
    <row r="412" spans="1:26" ht="30.75" customHeight="1" x14ac:dyDescent="0.35">
      <c r="A412" s="340">
        <v>409</v>
      </c>
      <c r="B412" s="378" t="s">
        <v>7489</v>
      </c>
      <c r="C412" s="333" t="s">
        <v>94</v>
      </c>
      <c r="D412" s="332" t="s">
        <v>1804</v>
      </c>
      <c r="E412" s="371" t="s">
        <v>3461</v>
      </c>
      <c r="F412" s="325">
        <v>4</v>
      </c>
      <c r="G412" s="371"/>
      <c r="H412" s="325"/>
      <c r="I412" s="371"/>
      <c r="J412" s="325">
        <v>4</v>
      </c>
      <c r="K412" s="325"/>
      <c r="L412" s="325">
        <v>4</v>
      </c>
      <c r="M412" s="381" t="s">
        <v>5523</v>
      </c>
      <c r="N412" s="381"/>
      <c r="O412" s="381"/>
      <c r="P412" s="381">
        <v>400</v>
      </c>
      <c r="Q412" s="381"/>
      <c r="R412" s="381"/>
      <c r="S412" s="381"/>
      <c r="T412" s="381"/>
      <c r="U412" s="381"/>
      <c r="V412" s="381"/>
      <c r="W412" s="381"/>
      <c r="X412" s="381"/>
      <c r="Y412" s="381">
        <v>1</v>
      </c>
      <c r="Z412" s="350">
        <v>42.35</v>
      </c>
    </row>
    <row r="413" spans="1:26" ht="30.75" customHeight="1" x14ac:dyDescent="0.35">
      <c r="A413" s="340">
        <v>410</v>
      </c>
      <c r="B413" s="378" t="s">
        <v>7489</v>
      </c>
      <c r="C413" s="333" t="s">
        <v>94</v>
      </c>
      <c r="D413" s="332" t="s">
        <v>1968</v>
      </c>
      <c r="E413" s="371" t="s">
        <v>4488</v>
      </c>
      <c r="F413" s="325">
        <v>3</v>
      </c>
      <c r="G413" s="371"/>
      <c r="H413" s="325"/>
      <c r="I413" s="371"/>
      <c r="J413" s="325">
        <v>4</v>
      </c>
      <c r="K413" s="325"/>
      <c r="L413" s="325">
        <v>4</v>
      </c>
      <c r="M413" s="381" t="s">
        <v>5431</v>
      </c>
      <c r="N413" s="381"/>
      <c r="O413" s="381"/>
      <c r="P413" s="381">
        <v>300</v>
      </c>
      <c r="Q413" s="381"/>
      <c r="R413" s="381"/>
      <c r="S413" s="381"/>
      <c r="T413" s="381"/>
      <c r="U413" s="381"/>
      <c r="V413" s="381"/>
      <c r="W413" s="381"/>
      <c r="X413" s="381"/>
      <c r="Y413" s="381">
        <v>1</v>
      </c>
      <c r="Z413" s="350">
        <v>42.35</v>
      </c>
    </row>
    <row r="414" spans="1:26" ht="30.75" customHeight="1" x14ac:dyDescent="0.35">
      <c r="A414" s="340">
        <v>411</v>
      </c>
      <c r="B414" s="378" t="s">
        <v>7489</v>
      </c>
      <c r="C414" s="333" t="s">
        <v>94</v>
      </c>
      <c r="D414" s="332" t="s">
        <v>1969</v>
      </c>
      <c r="E414" s="371" t="s">
        <v>4489</v>
      </c>
      <c r="F414" s="325">
        <v>4</v>
      </c>
      <c r="G414" s="371"/>
      <c r="H414" s="325"/>
      <c r="I414" s="371"/>
      <c r="J414" s="325">
        <v>5</v>
      </c>
      <c r="K414" s="325"/>
      <c r="L414" s="325">
        <v>5</v>
      </c>
      <c r="M414" s="381" t="s">
        <v>5431</v>
      </c>
      <c r="N414" s="381"/>
      <c r="O414" s="381"/>
      <c r="P414" s="381">
        <v>400</v>
      </c>
      <c r="Q414" s="381"/>
      <c r="R414" s="381"/>
      <c r="S414" s="381"/>
      <c r="T414" s="381"/>
      <c r="U414" s="381"/>
      <c r="V414" s="381"/>
      <c r="W414" s="381"/>
      <c r="X414" s="381"/>
      <c r="Y414" s="381">
        <v>1</v>
      </c>
      <c r="Z414" s="350">
        <v>42.35</v>
      </c>
    </row>
    <row r="415" spans="1:26" ht="30.75" customHeight="1" x14ac:dyDescent="0.35">
      <c r="A415" s="340">
        <v>412</v>
      </c>
      <c r="B415" s="378" t="s">
        <v>7489</v>
      </c>
      <c r="C415" s="333" t="s">
        <v>94</v>
      </c>
      <c r="D415" s="332" t="s">
        <v>211</v>
      </c>
      <c r="E415" s="371" t="s">
        <v>4490</v>
      </c>
      <c r="F415" s="325">
        <v>4</v>
      </c>
      <c r="G415" s="371"/>
      <c r="H415" s="325"/>
      <c r="I415" s="371"/>
      <c r="J415" s="325">
        <v>6</v>
      </c>
      <c r="K415" s="325"/>
      <c r="L415" s="325">
        <v>6</v>
      </c>
      <c r="M415" s="381" t="s">
        <v>4975</v>
      </c>
      <c r="N415" s="381">
        <v>250</v>
      </c>
      <c r="O415" s="381">
        <v>150</v>
      </c>
      <c r="P415" s="381">
        <v>400</v>
      </c>
      <c r="Q415" s="381"/>
      <c r="R415" s="381"/>
      <c r="S415" s="381"/>
      <c r="T415" s="381"/>
      <c r="U415" s="381"/>
      <c r="V415" s="381" t="s">
        <v>2166</v>
      </c>
      <c r="W415" s="381" t="s">
        <v>2166</v>
      </c>
      <c r="X415" s="381"/>
      <c r="Y415" s="381">
        <v>2</v>
      </c>
      <c r="Z415" s="350">
        <v>36.299999999999997</v>
      </c>
    </row>
    <row r="416" spans="1:26" ht="30.75" customHeight="1" x14ac:dyDescent="0.35">
      <c r="A416" s="340">
        <v>413</v>
      </c>
      <c r="B416" s="378" t="s">
        <v>7489</v>
      </c>
      <c r="C416" s="333" t="s">
        <v>94</v>
      </c>
      <c r="D416" s="332" t="s">
        <v>212</v>
      </c>
      <c r="E416" s="371" t="s">
        <v>3442</v>
      </c>
      <c r="F416" s="325">
        <v>6</v>
      </c>
      <c r="G416" s="371"/>
      <c r="H416" s="325"/>
      <c r="I416" s="371"/>
      <c r="J416" s="325">
        <v>6</v>
      </c>
      <c r="K416" s="325"/>
      <c r="L416" s="325">
        <v>6</v>
      </c>
      <c r="M416" s="381" t="s">
        <v>4974</v>
      </c>
      <c r="N416" s="381"/>
      <c r="O416" s="381"/>
      <c r="P416" s="381">
        <v>550</v>
      </c>
      <c r="Q416" s="381"/>
      <c r="R416" s="381"/>
      <c r="S416" s="381"/>
      <c r="T416" s="381"/>
      <c r="U416" s="381"/>
      <c r="V416" s="381"/>
      <c r="W416" s="381"/>
      <c r="X416" s="381"/>
      <c r="Y416" s="381">
        <v>2</v>
      </c>
      <c r="Z416" s="350">
        <v>36.299999999999997</v>
      </c>
    </row>
    <row r="417" spans="1:26" ht="30.75" customHeight="1" x14ac:dyDescent="0.35">
      <c r="A417" s="340">
        <v>414</v>
      </c>
      <c r="B417" s="378" t="s">
        <v>7489</v>
      </c>
      <c r="C417" s="333" t="s">
        <v>94</v>
      </c>
      <c r="D417" s="332" t="s">
        <v>1061</v>
      </c>
      <c r="E417" s="371" t="s">
        <v>3443</v>
      </c>
      <c r="F417" s="325">
        <v>6</v>
      </c>
      <c r="G417" s="371"/>
      <c r="H417" s="325"/>
      <c r="I417" s="371"/>
      <c r="J417" s="325">
        <v>6</v>
      </c>
      <c r="K417" s="325"/>
      <c r="L417" s="325">
        <v>6</v>
      </c>
      <c r="M417" s="379" t="s">
        <v>4974</v>
      </c>
      <c r="N417" s="381"/>
      <c r="O417" s="381"/>
      <c r="P417" s="381">
        <v>260</v>
      </c>
      <c r="Q417" s="381"/>
      <c r="R417" s="381"/>
      <c r="S417" s="381"/>
      <c r="T417" s="381"/>
      <c r="U417" s="381"/>
      <c r="V417" s="381"/>
      <c r="W417" s="381"/>
      <c r="X417" s="381"/>
      <c r="Y417" s="381">
        <v>2</v>
      </c>
      <c r="Z417" s="350">
        <v>36.299999999999997</v>
      </c>
    </row>
    <row r="418" spans="1:26" ht="30.75" customHeight="1" x14ac:dyDescent="0.35">
      <c r="A418" s="340">
        <v>415</v>
      </c>
      <c r="B418" s="378" t="s">
        <v>7489</v>
      </c>
      <c r="C418" s="333" t="s">
        <v>94</v>
      </c>
      <c r="D418" s="332" t="s">
        <v>213</v>
      </c>
      <c r="E418" s="371" t="s">
        <v>215</v>
      </c>
      <c r="F418" s="325">
        <v>5</v>
      </c>
      <c r="G418" s="371"/>
      <c r="H418" s="325"/>
      <c r="I418" s="371"/>
      <c r="J418" s="325">
        <v>5</v>
      </c>
      <c r="K418" s="325"/>
      <c r="L418" s="325">
        <v>5</v>
      </c>
      <c r="M418" s="381" t="s">
        <v>4974</v>
      </c>
      <c r="N418" s="381"/>
      <c r="O418" s="381"/>
      <c r="P418" s="381">
        <v>450</v>
      </c>
      <c r="Q418" s="381"/>
      <c r="R418" s="381"/>
      <c r="S418" s="381"/>
      <c r="T418" s="381"/>
      <c r="U418" s="381"/>
      <c r="V418" s="381"/>
      <c r="W418" s="381"/>
      <c r="X418" s="381"/>
      <c r="Y418" s="381">
        <v>2</v>
      </c>
      <c r="Z418" s="350">
        <v>36.299999999999997</v>
      </c>
    </row>
    <row r="419" spans="1:26" ht="30.75" customHeight="1" x14ac:dyDescent="0.35">
      <c r="A419" s="340">
        <v>416</v>
      </c>
      <c r="B419" s="378" t="s">
        <v>7489</v>
      </c>
      <c r="C419" s="333" t="s">
        <v>94</v>
      </c>
      <c r="D419" s="332" t="s">
        <v>214</v>
      </c>
      <c r="E419" s="371" t="s">
        <v>1797</v>
      </c>
      <c r="F419" s="325">
        <v>4</v>
      </c>
      <c r="G419" s="371"/>
      <c r="H419" s="325"/>
      <c r="I419" s="371"/>
      <c r="J419" s="325">
        <v>4</v>
      </c>
      <c r="K419" s="325"/>
      <c r="L419" s="325">
        <v>4</v>
      </c>
      <c r="M419" s="381" t="s">
        <v>4974</v>
      </c>
      <c r="N419" s="381">
        <v>100</v>
      </c>
      <c r="O419" s="381">
        <v>150</v>
      </c>
      <c r="P419" s="381">
        <v>250</v>
      </c>
      <c r="Q419" s="381"/>
      <c r="R419" s="381"/>
      <c r="S419" s="381"/>
      <c r="T419" s="381"/>
      <c r="U419" s="381"/>
      <c r="V419" s="381" t="s">
        <v>2166</v>
      </c>
      <c r="W419" s="381" t="s">
        <v>2166</v>
      </c>
      <c r="X419" s="381"/>
      <c r="Y419" s="381">
        <v>2</v>
      </c>
      <c r="Z419" s="350">
        <v>36.299999999999997</v>
      </c>
    </row>
    <row r="420" spans="1:26" ht="30.75" customHeight="1" x14ac:dyDescent="0.35">
      <c r="A420" s="340">
        <v>417</v>
      </c>
      <c r="B420" s="378" t="s">
        <v>7489</v>
      </c>
      <c r="C420" s="333" t="s">
        <v>94</v>
      </c>
      <c r="D420" s="332" t="s">
        <v>6218</v>
      </c>
      <c r="E420" s="371" t="s">
        <v>4491</v>
      </c>
      <c r="F420" s="325">
        <v>4</v>
      </c>
      <c r="G420" s="371"/>
      <c r="H420" s="325"/>
      <c r="I420" s="371"/>
      <c r="J420" s="325">
        <v>5</v>
      </c>
      <c r="K420" s="325"/>
      <c r="L420" s="325">
        <v>5</v>
      </c>
      <c r="M420" s="381" t="s">
        <v>4975</v>
      </c>
      <c r="N420" s="381"/>
      <c r="O420" s="381"/>
      <c r="P420" s="381">
        <v>250</v>
      </c>
      <c r="Q420" s="381"/>
      <c r="R420" s="381"/>
      <c r="S420" s="381"/>
      <c r="T420" s="381"/>
      <c r="U420" s="381"/>
      <c r="V420" s="381"/>
      <c r="W420" s="381"/>
      <c r="X420" s="381"/>
      <c r="Y420" s="381">
        <v>2</v>
      </c>
      <c r="Z420" s="350">
        <v>36.299999999999997</v>
      </c>
    </row>
    <row r="421" spans="1:26" ht="30.75" customHeight="1" x14ac:dyDescent="0.35">
      <c r="A421" s="340">
        <v>418</v>
      </c>
      <c r="B421" s="378" t="s">
        <v>7489</v>
      </c>
      <c r="C421" s="333" t="s">
        <v>94</v>
      </c>
      <c r="D421" s="332" t="s">
        <v>6219</v>
      </c>
      <c r="E421" s="371" t="s">
        <v>3459</v>
      </c>
      <c r="F421" s="325">
        <v>3</v>
      </c>
      <c r="G421" s="371"/>
      <c r="H421" s="325"/>
      <c r="I421" s="371"/>
      <c r="J421" s="325">
        <v>5</v>
      </c>
      <c r="K421" s="325"/>
      <c r="L421" s="325">
        <v>5</v>
      </c>
      <c r="M421" s="381" t="s">
        <v>5354</v>
      </c>
      <c r="N421" s="381"/>
      <c r="O421" s="381"/>
      <c r="P421" s="381">
        <v>300</v>
      </c>
      <c r="Q421" s="381"/>
      <c r="R421" s="381"/>
      <c r="S421" s="381"/>
      <c r="T421" s="381"/>
      <c r="U421" s="381"/>
      <c r="V421" s="381"/>
      <c r="W421" s="381"/>
      <c r="X421" s="381"/>
      <c r="Y421" s="381">
        <v>2</v>
      </c>
      <c r="Z421" s="350">
        <v>36.299999999999997</v>
      </c>
    </row>
    <row r="422" spans="1:26" ht="30.75" customHeight="1" x14ac:dyDescent="0.35">
      <c r="A422" s="340">
        <v>419</v>
      </c>
      <c r="B422" s="378" t="s">
        <v>7489</v>
      </c>
      <c r="C422" s="333" t="s">
        <v>94</v>
      </c>
      <c r="D422" s="332" t="s">
        <v>217</v>
      </c>
      <c r="E422" s="371" t="s">
        <v>4492</v>
      </c>
      <c r="F422" s="325">
        <v>7</v>
      </c>
      <c r="G422" s="371"/>
      <c r="H422" s="325"/>
      <c r="I422" s="371"/>
      <c r="J422" s="325">
        <v>7</v>
      </c>
      <c r="K422" s="325"/>
      <c r="L422" s="325">
        <v>7</v>
      </c>
      <c r="M422" s="379" t="s">
        <v>4928</v>
      </c>
      <c r="N422" s="381"/>
      <c r="O422" s="381"/>
      <c r="P422" s="381">
        <v>550</v>
      </c>
      <c r="Q422" s="381"/>
      <c r="R422" s="381"/>
      <c r="S422" s="381"/>
      <c r="T422" s="381"/>
      <c r="U422" s="381"/>
      <c r="V422" s="381"/>
      <c r="W422" s="381"/>
      <c r="X422" s="381"/>
      <c r="Y422" s="381">
        <v>2</v>
      </c>
      <c r="Z422" s="350">
        <v>36.299999999999997</v>
      </c>
    </row>
    <row r="423" spans="1:26" ht="30.75" customHeight="1" x14ac:dyDescent="0.35">
      <c r="A423" s="340">
        <v>420</v>
      </c>
      <c r="B423" s="378" t="s">
        <v>7489</v>
      </c>
      <c r="C423" s="333" t="s">
        <v>94</v>
      </c>
      <c r="D423" s="332" t="s">
        <v>218</v>
      </c>
      <c r="E423" s="371" t="s">
        <v>4493</v>
      </c>
      <c r="F423" s="325">
        <v>8</v>
      </c>
      <c r="G423" s="371"/>
      <c r="H423" s="325"/>
      <c r="I423" s="371"/>
      <c r="J423" s="325">
        <v>7</v>
      </c>
      <c r="K423" s="325"/>
      <c r="L423" s="325">
        <v>7</v>
      </c>
      <c r="M423" s="381" t="s">
        <v>4976</v>
      </c>
      <c r="N423" s="381"/>
      <c r="O423" s="381"/>
      <c r="P423" s="381">
        <v>550</v>
      </c>
      <c r="Q423" s="381"/>
      <c r="R423" s="381"/>
      <c r="S423" s="381"/>
      <c r="T423" s="381"/>
      <c r="U423" s="381"/>
      <c r="V423" s="381"/>
      <c r="W423" s="381"/>
      <c r="X423" s="381"/>
      <c r="Y423" s="381">
        <v>2</v>
      </c>
      <c r="Z423" s="350">
        <v>36.299999999999997</v>
      </c>
    </row>
    <row r="424" spans="1:26" ht="30.75" customHeight="1" x14ac:dyDescent="0.35">
      <c r="A424" s="340">
        <v>421</v>
      </c>
      <c r="B424" s="378" t="s">
        <v>7489</v>
      </c>
      <c r="C424" s="333" t="s">
        <v>94</v>
      </c>
      <c r="D424" s="332" t="s">
        <v>219</v>
      </c>
      <c r="E424" s="371" t="s">
        <v>3444</v>
      </c>
      <c r="F424" s="325">
        <v>4</v>
      </c>
      <c r="G424" s="371"/>
      <c r="H424" s="325"/>
      <c r="I424" s="371"/>
      <c r="J424" s="325">
        <v>3</v>
      </c>
      <c r="K424" s="325"/>
      <c r="L424" s="325">
        <v>3</v>
      </c>
      <c r="M424" s="381" t="s">
        <v>4974</v>
      </c>
      <c r="N424" s="381"/>
      <c r="O424" s="381"/>
      <c r="P424" s="381">
        <v>400</v>
      </c>
      <c r="Q424" s="381"/>
      <c r="R424" s="381"/>
      <c r="S424" s="381"/>
      <c r="T424" s="381"/>
      <c r="U424" s="381"/>
      <c r="V424" s="381"/>
      <c r="W424" s="381"/>
      <c r="X424" s="381"/>
      <c r="Y424" s="381">
        <v>2</v>
      </c>
      <c r="Z424" s="350">
        <v>36.299999999999997</v>
      </c>
    </row>
    <row r="425" spans="1:26" ht="30.75" customHeight="1" x14ac:dyDescent="0.35">
      <c r="A425" s="340">
        <v>422</v>
      </c>
      <c r="B425" s="378" t="s">
        <v>7489</v>
      </c>
      <c r="C425" s="333" t="s">
        <v>94</v>
      </c>
      <c r="D425" s="332" t="s">
        <v>251</v>
      </c>
      <c r="E425" s="371" t="s">
        <v>3445</v>
      </c>
      <c r="F425" s="325">
        <v>5</v>
      </c>
      <c r="G425" s="371"/>
      <c r="H425" s="325"/>
      <c r="I425" s="371"/>
      <c r="J425" s="325">
        <v>6</v>
      </c>
      <c r="K425" s="325"/>
      <c r="L425" s="325">
        <v>6</v>
      </c>
      <c r="M425" s="381" t="s">
        <v>4975</v>
      </c>
      <c r="N425" s="381"/>
      <c r="O425" s="381"/>
      <c r="P425" s="381">
        <v>450</v>
      </c>
      <c r="Q425" s="381"/>
      <c r="R425" s="381"/>
      <c r="S425" s="381"/>
      <c r="T425" s="381"/>
      <c r="U425" s="381"/>
      <c r="V425" s="381"/>
      <c r="W425" s="381"/>
      <c r="X425" s="381"/>
      <c r="Y425" s="381">
        <v>2</v>
      </c>
      <c r="Z425" s="350">
        <v>36.299999999999997</v>
      </c>
    </row>
    <row r="426" spans="1:26" ht="30.75" customHeight="1" x14ac:dyDescent="0.35">
      <c r="A426" s="340">
        <v>423</v>
      </c>
      <c r="B426" s="378" t="s">
        <v>7489</v>
      </c>
      <c r="C426" s="333" t="s">
        <v>94</v>
      </c>
      <c r="D426" s="332" t="s">
        <v>220</v>
      </c>
      <c r="E426" s="371" t="s">
        <v>4494</v>
      </c>
      <c r="F426" s="325">
        <v>5</v>
      </c>
      <c r="G426" s="371"/>
      <c r="H426" s="325"/>
      <c r="I426" s="371"/>
      <c r="J426" s="325">
        <v>5</v>
      </c>
      <c r="K426" s="325"/>
      <c r="L426" s="325">
        <v>5</v>
      </c>
      <c r="M426" s="381" t="s">
        <v>4974</v>
      </c>
      <c r="N426" s="381"/>
      <c r="O426" s="381"/>
      <c r="P426" s="381">
        <v>450</v>
      </c>
      <c r="Q426" s="381"/>
      <c r="R426" s="381"/>
      <c r="S426" s="381"/>
      <c r="T426" s="381"/>
      <c r="U426" s="381"/>
      <c r="V426" s="381"/>
      <c r="W426" s="381"/>
      <c r="X426" s="381"/>
      <c r="Y426" s="381">
        <v>2</v>
      </c>
      <c r="Z426" s="350">
        <v>36.299999999999997</v>
      </c>
    </row>
    <row r="427" spans="1:26" ht="30.75" customHeight="1" x14ac:dyDescent="0.35">
      <c r="A427" s="340">
        <v>424</v>
      </c>
      <c r="B427" s="378" t="s">
        <v>7489</v>
      </c>
      <c r="C427" s="333" t="s">
        <v>94</v>
      </c>
      <c r="D427" s="332" t="s">
        <v>296</v>
      </c>
      <c r="E427" s="371" t="s">
        <v>3453</v>
      </c>
      <c r="F427" s="325">
        <v>6</v>
      </c>
      <c r="G427" s="371"/>
      <c r="H427" s="325"/>
      <c r="I427" s="371"/>
      <c r="J427" s="325">
        <v>5</v>
      </c>
      <c r="K427" s="325"/>
      <c r="L427" s="325">
        <v>5</v>
      </c>
      <c r="M427" s="381" t="s">
        <v>4977</v>
      </c>
      <c r="N427" s="381"/>
      <c r="O427" s="381"/>
      <c r="P427" s="381">
        <v>500</v>
      </c>
      <c r="Q427" s="381"/>
      <c r="R427" s="381"/>
      <c r="S427" s="381"/>
      <c r="T427" s="381"/>
      <c r="U427" s="381"/>
      <c r="V427" s="381"/>
      <c r="W427" s="381"/>
      <c r="X427" s="381"/>
      <c r="Y427" s="381">
        <v>2</v>
      </c>
      <c r="Z427" s="350">
        <v>36.299999999999997</v>
      </c>
    </row>
    <row r="428" spans="1:26" ht="30.75" customHeight="1" x14ac:dyDescent="0.35">
      <c r="A428" s="340">
        <v>425</v>
      </c>
      <c r="B428" s="378" t="s">
        <v>7489</v>
      </c>
      <c r="C428" s="333" t="s">
        <v>94</v>
      </c>
      <c r="D428" s="332" t="s">
        <v>221</v>
      </c>
      <c r="E428" s="371" t="s">
        <v>4495</v>
      </c>
      <c r="F428" s="325">
        <v>6</v>
      </c>
      <c r="G428" s="371"/>
      <c r="H428" s="325"/>
      <c r="I428" s="371"/>
      <c r="J428" s="325">
        <v>5</v>
      </c>
      <c r="K428" s="325"/>
      <c r="L428" s="325">
        <v>5</v>
      </c>
      <c r="M428" s="381" t="s">
        <v>4978</v>
      </c>
      <c r="N428" s="381"/>
      <c r="O428" s="381"/>
      <c r="P428" s="381">
        <v>550</v>
      </c>
      <c r="Q428" s="381"/>
      <c r="R428" s="381"/>
      <c r="S428" s="381"/>
      <c r="T428" s="381"/>
      <c r="U428" s="381"/>
      <c r="V428" s="381"/>
      <c r="W428" s="381"/>
      <c r="X428" s="381"/>
      <c r="Y428" s="381">
        <v>2</v>
      </c>
      <c r="Z428" s="350">
        <v>36.299999999999997</v>
      </c>
    </row>
    <row r="429" spans="1:26" ht="30.75" customHeight="1" x14ac:dyDescent="0.35">
      <c r="A429" s="340">
        <v>426</v>
      </c>
      <c r="B429" s="378" t="s">
        <v>7489</v>
      </c>
      <c r="C429" s="333" t="s">
        <v>94</v>
      </c>
      <c r="D429" s="332" t="s">
        <v>223</v>
      </c>
      <c r="E429" s="371" t="s">
        <v>4496</v>
      </c>
      <c r="F429" s="325">
        <v>6</v>
      </c>
      <c r="G429" s="371"/>
      <c r="H429" s="325"/>
      <c r="I429" s="371"/>
      <c r="J429" s="325">
        <v>5</v>
      </c>
      <c r="K429" s="325"/>
      <c r="L429" s="325">
        <v>5</v>
      </c>
      <c r="M429" s="381" t="s">
        <v>4979</v>
      </c>
      <c r="N429" s="381"/>
      <c r="O429" s="381"/>
      <c r="P429" s="381">
        <v>550</v>
      </c>
      <c r="Q429" s="381"/>
      <c r="R429" s="381"/>
      <c r="S429" s="381"/>
      <c r="T429" s="381"/>
      <c r="U429" s="381"/>
      <c r="V429" s="381"/>
      <c r="W429" s="381"/>
      <c r="X429" s="381"/>
      <c r="Y429" s="381">
        <v>1</v>
      </c>
      <c r="Z429" s="350">
        <v>42.35</v>
      </c>
    </row>
    <row r="430" spans="1:26" ht="30.75" customHeight="1" x14ac:dyDescent="0.35">
      <c r="A430" s="340">
        <v>427</v>
      </c>
      <c r="B430" s="378" t="s">
        <v>7489</v>
      </c>
      <c r="C430" s="333" t="s">
        <v>94</v>
      </c>
      <c r="D430" s="332" t="s">
        <v>314</v>
      </c>
      <c r="E430" s="371" t="s">
        <v>3474</v>
      </c>
      <c r="F430" s="325">
        <v>4</v>
      </c>
      <c r="G430" s="371"/>
      <c r="H430" s="325"/>
      <c r="I430" s="371"/>
      <c r="J430" s="325">
        <v>4</v>
      </c>
      <c r="K430" s="325"/>
      <c r="L430" s="325">
        <v>4</v>
      </c>
      <c r="M430" s="381" t="s">
        <v>4980</v>
      </c>
      <c r="N430" s="381"/>
      <c r="O430" s="381"/>
      <c r="P430" s="381">
        <v>400</v>
      </c>
      <c r="Q430" s="381"/>
      <c r="R430" s="381"/>
      <c r="S430" s="381"/>
      <c r="T430" s="381"/>
      <c r="U430" s="381"/>
      <c r="V430" s="381"/>
      <c r="W430" s="381"/>
      <c r="X430" s="381"/>
      <c r="Y430" s="381">
        <v>1</v>
      </c>
      <c r="Z430" s="350">
        <v>42.35</v>
      </c>
    </row>
    <row r="431" spans="1:26" ht="30.75" customHeight="1" x14ac:dyDescent="0.35">
      <c r="A431" s="340">
        <v>428</v>
      </c>
      <c r="B431" s="378" t="s">
        <v>7489</v>
      </c>
      <c r="C431" s="333" t="s">
        <v>94</v>
      </c>
      <c r="D431" s="332" t="s">
        <v>315</v>
      </c>
      <c r="E431" s="371" t="s">
        <v>3475</v>
      </c>
      <c r="F431" s="325">
        <v>5</v>
      </c>
      <c r="G431" s="371"/>
      <c r="H431" s="325"/>
      <c r="I431" s="371"/>
      <c r="J431" s="325">
        <v>5</v>
      </c>
      <c r="K431" s="325"/>
      <c r="L431" s="325">
        <v>5</v>
      </c>
      <c r="M431" s="381" t="s">
        <v>4974</v>
      </c>
      <c r="N431" s="381"/>
      <c r="O431" s="381"/>
      <c r="P431" s="381">
        <v>550</v>
      </c>
      <c r="Q431" s="381"/>
      <c r="R431" s="381"/>
      <c r="S431" s="381"/>
      <c r="T431" s="381"/>
      <c r="U431" s="381"/>
      <c r="V431" s="381"/>
      <c r="W431" s="381"/>
      <c r="X431" s="381"/>
      <c r="Y431" s="381">
        <v>1</v>
      </c>
      <c r="Z431" s="350">
        <v>42.35</v>
      </c>
    </row>
    <row r="432" spans="1:26" ht="30.75" customHeight="1" x14ac:dyDescent="0.35">
      <c r="A432" s="340">
        <v>429</v>
      </c>
      <c r="B432" s="378" t="s">
        <v>7489</v>
      </c>
      <c r="C432" s="333" t="s">
        <v>94</v>
      </c>
      <c r="D432" s="332" t="s">
        <v>224</v>
      </c>
      <c r="E432" s="371" t="s">
        <v>4497</v>
      </c>
      <c r="F432" s="325">
        <v>7</v>
      </c>
      <c r="G432" s="371"/>
      <c r="H432" s="325"/>
      <c r="I432" s="371"/>
      <c r="J432" s="325">
        <v>5</v>
      </c>
      <c r="K432" s="325"/>
      <c r="L432" s="325">
        <v>5</v>
      </c>
      <c r="M432" s="381" t="s">
        <v>4930</v>
      </c>
      <c r="N432" s="381"/>
      <c r="O432" s="381"/>
      <c r="P432" s="381">
        <v>550</v>
      </c>
      <c r="Q432" s="381"/>
      <c r="R432" s="381"/>
      <c r="S432" s="381"/>
      <c r="T432" s="381"/>
      <c r="U432" s="381"/>
      <c r="V432" s="381"/>
      <c r="W432" s="381"/>
      <c r="X432" s="381"/>
      <c r="Y432" s="381">
        <v>1</v>
      </c>
      <c r="Z432" s="350">
        <v>42.35</v>
      </c>
    </row>
    <row r="433" spans="1:26" ht="30.75" customHeight="1" x14ac:dyDescent="0.35">
      <c r="A433" s="340">
        <v>430</v>
      </c>
      <c r="B433" s="378" t="s">
        <v>7489</v>
      </c>
      <c r="C433" s="333" t="s">
        <v>94</v>
      </c>
      <c r="D433" s="332" t="s">
        <v>1703</v>
      </c>
      <c r="E433" s="371" t="s">
        <v>3473</v>
      </c>
      <c r="F433" s="325">
        <v>6</v>
      </c>
      <c r="G433" s="371"/>
      <c r="H433" s="325"/>
      <c r="I433" s="371"/>
      <c r="J433" s="325">
        <v>5</v>
      </c>
      <c r="K433" s="325"/>
      <c r="L433" s="325">
        <v>5</v>
      </c>
      <c r="M433" s="379" t="s">
        <v>5168</v>
      </c>
      <c r="N433" s="381"/>
      <c r="O433" s="381"/>
      <c r="P433" s="381">
        <v>550</v>
      </c>
      <c r="Q433" s="381"/>
      <c r="R433" s="381"/>
      <c r="S433" s="381"/>
      <c r="T433" s="381"/>
      <c r="U433" s="381"/>
      <c r="V433" s="381"/>
      <c r="W433" s="381"/>
      <c r="X433" s="381"/>
      <c r="Y433" s="381">
        <v>1</v>
      </c>
      <c r="Z433" s="350">
        <v>42.35</v>
      </c>
    </row>
    <row r="434" spans="1:26" ht="30.75" customHeight="1" x14ac:dyDescent="0.35">
      <c r="A434" s="340">
        <v>431</v>
      </c>
      <c r="B434" s="378" t="s">
        <v>7489</v>
      </c>
      <c r="C434" s="333" t="s">
        <v>94</v>
      </c>
      <c r="D434" s="332" t="s">
        <v>6220</v>
      </c>
      <c r="E434" s="371" t="s">
        <v>226</v>
      </c>
      <c r="F434" s="325">
        <v>3</v>
      </c>
      <c r="G434" s="371"/>
      <c r="H434" s="325"/>
      <c r="I434" s="371"/>
      <c r="J434" s="325">
        <v>4</v>
      </c>
      <c r="K434" s="325"/>
      <c r="L434" s="325">
        <v>4</v>
      </c>
      <c r="M434" s="381" t="s">
        <v>5354</v>
      </c>
      <c r="N434" s="381">
        <v>80</v>
      </c>
      <c r="O434" s="381">
        <v>120</v>
      </c>
      <c r="P434" s="381">
        <v>200</v>
      </c>
      <c r="Q434" s="381"/>
      <c r="R434" s="381"/>
      <c r="S434" s="381"/>
      <c r="T434" s="381"/>
      <c r="U434" s="381"/>
      <c r="V434" s="381" t="s">
        <v>2166</v>
      </c>
      <c r="W434" s="381" t="s">
        <v>2166</v>
      </c>
      <c r="X434" s="381"/>
      <c r="Y434" s="381">
        <v>2</v>
      </c>
      <c r="Z434" s="350">
        <v>36.299999999999997</v>
      </c>
    </row>
    <row r="435" spans="1:26" ht="30.75" customHeight="1" x14ac:dyDescent="0.35">
      <c r="A435" s="340">
        <v>432</v>
      </c>
      <c r="B435" s="378" t="s">
        <v>7489</v>
      </c>
      <c r="C435" s="333" t="s">
        <v>94</v>
      </c>
      <c r="D435" s="332" t="s">
        <v>1799</v>
      </c>
      <c r="E435" s="371" t="s">
        <v>1961</v>
      </c>
      <c r="F435" s="325">
        <v>6</v>
      </c>
      <c r="G435" s="371"/>
      <c r="H435" s="325"/>
      <c r="I435" s="371"/>
      <c r="J435" s="325">
        <v>5</v>
      </c>
      <c r="K435" s="325"/>
      <c r="L435" s="325">
        <v>5</v>
      </c>
      <c r="M435" s="381" t="s">
        <v>4973</v>
      </c>
      <c r="N435" s="381"/>
      <c r="O435" s="381"/>
      <c r="P435" s="381">
        <v>500</v>
      </c>
      <c r="Q435" s="381"/>
      <c r="R435" s="381"/>
      <c r="S435" s="381"/>
      <c r="T435" s="381"/>
      <c r="U435" s="381"/>
      <c r="V435" s="381"/>
      <c r="W435" s="381"/>
      <c r="X435" s="381"/>
      <c r="Y435" s="381">
        <v>2</v>
      </c>
      <c r="Z435" s="350">
        <v>36.299999999999997</v>
      </c>
    </row>
    <row r="436" spans="1:26" ht="30.75" customHeight="1" x14ac:dyDescent="0.35">
      <c r="A436" s="340">
        <v>433</v>
      </c>
      <c r="B436" s="378" t="s">
        <v>7489</v>
      </c>
      <c r="C436" s="333" t="s">
        <v>94</v>
      </c>
      <c r="D436" s="332" t="s">
        <v>227</v>
      </c>
      <c r="E436" s="371" t="s">
        <v>1105</v>
      </c>
      <c r="F436" s="325">
        <v>4</v>
      </c>
      <c r="G436" s="371"/>
      <c r="H436" s="325"/>
      <c r="I436" s="371"/>
      <c r="J436" s="325">
        <v>5</v>
      </c>
      <c r="K436" s="325"/>
      <c r="L436" s="325">
        <v>5</v>
      </c>
      <c r="M436" s="381" t="s">
        <v>4981</v>
      </c>
      <c r="N436" s="381"/>
      <c r="O436" s="381"/>
      <c r="P436" s="381">
        <v>400</v>
      </c>
      <c r="Q436" s="381"/>
      <c r="R436" s="381"/>
      <c r="S436" s="381"/>
      <c r="T436" s="381"/>
      <c r="U436" s="381"/>
      <c r="V436" s="381"/>
      <c r="W436" s="381"/>
      <c r="X436" s="381"/>
      <c r="Y436" s="381">
        <v>1</v>
      </c>
      <c r="Z436" s="350">
        <v>42.35</v>
      </c>
    </row>
    <row r="437" spans="1:26" ht="30.75" customHeight="1" x14ac:dyDescent="0.35">
      <c r="A437" s="340">
        <v>434</v>
      </c>
      <c r="B437" s="378" t="s">
        <v>7489</v>
      </c>
      <c r="C437" s="333" t="s">
        <v>94</v>
      </c>
      <c r="D437" s="332" t="s">
        <v>6221</v>
      </c>
      <c r="E437" s="371" t="s">
        <v>228</v>
      </c>
      <c r="F437" s="325">
        <v>3</v>
      </c>
      <c r="G437" s="371"/>
      <c r="H437" s="325"/>
      <c r="I437" s="371"/>
      <c r="J437" s="325">
        <v>4</v>
      </c>
      <c r="K437" s="325"/>
      <c r="L437" s="325">
        <v>4</v>
      </c>
      <c r="M437" s="381" t="s">
        <v>5523</v>
      </c>
      <c r="N437" s="381"/>
      <c r="O437" s="381"/>
      <c r="P437" s="381">
        <v>300</v>
      </c>
      <c r="Q437" s="381"/>
      <c r="R437" s="381"/>
      <c r="S437" s="381"/>
      <c r="T437" s="381"/>
      <c r="U437" s="381"/>
      <c r="V437" s="381"/>
      <c r="W437" s="381"/>
      <c r="X437" s="381"/>
      <c r="Y437" s="381">
        <v>1</v>
      </c>
      <c r="Z437" s="350">
        <v>42.35</v>
      </c>
    </row>
    <row r="438" spans="1:26" ht="30.75" customHeight="1" x14ac:dyDescent="0.35">
      <c r="A438" s="340">
        <v>435</v>
      </c>
      <c r="B438" s="378" t="s">
        <v>7489</v>
      </c>
      <c r="C438" s="333" t="s">
        <v>94</v>
      </c>
      <c r="D438" s="332" t="s">
        <v>1649</v>
      </c>
      <c r="E438" s="371" t="s">
        <v>1650</v>
      </c>
      <c r="F438" s="325">
        <v>5</v>
      </c>
      <c r="G438" s="371"/>
      <c r="H438" s="325"/>
      <c r="I438" s="371"/>
      <c r="J438" s="325">
        <v>5</v>
      </c>
      <c r="K438" s="325"/>
      <c r="L438" s="325">
        <v>5</v>
      </c>
      <c r="M438" s="381" t="s">
        <v>5523</v>
      </c>
      <c r="N438" s="381"/>
      <c r="O438" s="381"/>
      <c r="P438" s="381">
        <v>400</v>
      </c>
      <c r="Q438" s="381"/>
      <c r="R438" s="381"/>
      <c r="S438" s="381"/>
      <c r="T438" s="381"/>
      <c r="U438" s="381"/>
      <c r="V438" s="381"/>
      <c r="W438" s="381"/>
      <c r="X438" s="381"/>
      <c r="Y438" s="381">
        <v>1</v>
      </c>
      <c r="Z438" s="350">
        <v>42.35</v>
      </c>
    </row>
    <row r="439" spans="1:26" ht="30.75" customHeight="1" x14ac:dyDescent="0.35">
      <c r="A439" s="340">
        <v>436</v>
      </c>
      <c r="B439" s="378" t="s">
        <v>7489</v>
      </c>
      <c r="C439" s="333" t="s">
        <v>94</v>
      </c>
      <c r="D439" s="332" t="s">
        <v>6222</v>
      </c>
      <c r="E439" s="371" t="s">
        <v>4498</v>
      </c>
      <c r="F439" s="325">
        <v>7</v>
      </c>
      <c r="G439" s="371"/>
      <c r="H439" s="325"/>
      <c r="I439" s="371"/>
      <c r="J439" s="325">
        <v>6</v>
      </c>
      <c r="K439" s="325"/>
      <c r="L439" s="325">
        <v>6</v>
      </c>
      <c r="M439" s="379" t="s">
        <v>4974</v>
      </c>
      <c r="N439" s="381"/>
      <c r="O439" s="381"/>
      <c r="P439" s="381">
        <v>450</v>
      </c>
      <c r="Q439" s="381"/>
      <c r="R439" s="381"/>
      <c r="S439" s="381"/>
      <c r="T439" s="381"/>
      <c r="U439" s="381"/>
      <c r="V439" s="381"/>
      <c r="W439" s="381"/>
      <c r="X439" s="381"/>
      <c r="Y439" s="381">
        <v>1</v>
      </c>
      <c r="Z439" s="350">
        <v>42.35</v>
      </c>
    </row>
    <row r="440" spans="1:26" ht="30.75" customHeight="1" x14ac:dyDescent="0.35">
      <c r="A440" s="340">
        <v>437</v>
      </c>
      <c r="B440" s="378" t="s">
        <v>7489</v>
      </c>
      <c r="C440" s="333" t="s">
        <v>94</v>
      </c>
      <c r="D440" s="332" t="s">
        <v>230</v>
      </c>
      <c r="E440" s="371" t="s">
        <v>3404</v>
      </c>
      <c r="F440" s="325">
        <v>4</v>
      </c>
      <c r="G440" s="371"/>
      <c r="H440" s="325"/>
      <c r="I440" s="371"/>
      <c r="J440" s="325">
        <v>5</v>
      </c>
      <c r="K440" s="325"/>
      <c r="L440" s="325">
        <v>5</v>
      </c>
      <c r="M440" s="381" t="s">
        <v>4924</v>
      </c>
      <c r="N440" s="381"/>
      <c r="O440" s="381"/>
      <c r="P440" s="381">
        <v>450</v>
      </c>
      <c r="Q440" s="381"/>
      <c r="R440" s="381"/>
      <c r="S440" s="381"/>
      <c r="T440" s="381"/>
      <c r="U440" s="381"/>
      <c r="V440" s="381"/>
      <c r="W440" s="381"/>
      <c r="X440" s="381"/>
      <c r="Y440" s="381">
        <v>1</v>
      </c>
      <c r="Z440" s="350">
        <v>42.35</v>
      </c>
    </row>
    <row r="441" spans="1:26" ht="30.75" customHeight="1" x14ac:dyDescent="0.35">
      <c r="A441" s="340">
        <v>438</v>
      </c>
      <c r="B441" s="378" t="s">
        <v>7489</v>
      </c>
      <c r="C441" s="333" t="s">
        <v>94</v>
      </c>
      <c r="D441" s="332" t="s">
        <v>6223</v>
      </c>
      <c r="E441" s="371" t="s">
        <v>1118</v>
      </c>
      <c r="F441" s="325">
        <v>5</v>
      </c>
      <c r="G441" s="371"/>
      <c r="H441" s="325"/>
      <c r="I441" s="371"/>
      <c r="J441" s="325">
        <v>4</v>
      </c>
      <c r="K441" s="325"/>
      <c r="L441" s="325">
        <v>4</v>
      </c>
      <c r="M441" s="381" t="s">
        <v>4982</v>
      </c>
      <c r="N441" s="381"/>
      <c r="O441" s="381"/>
      <c r="P441" s="381">
        <v>500</v>
      </c>
      <c r="Q441" s="381"/>
      <c r="R441" s="381"/>
      <c r="S441" s="381"/>
      <c r="T441" s="381"/>
      <c r="U441" s="381"/>
      <c r="V441" s="381"/>
      <c r="W441" s="381"/>
      <c r="X441" s="381"/>
      <c r="Y441" s="381">
        <v>1</v>
      </c>
      <c r="Z441" s="350">
        <v>42.35</v>
      </c>
    </row>
    <row r="442" spans="1:26" ht="30.75" customHeight="1" x14ac:dyDescent="0.35">
      <c r="A442" s="340">
        <v>439</v>
      </c>
      <c r="B442" s="378" t="s">
        <v>7489</v>
      </c>
      <c r="C442" s="333" t="s">
        <v>94</v>
      </c>
      <c r="D442" s="332" t="s">
        <v>231</v>
      </c>
      <c r="E442" s="371" t="s">
        <v>1107</v>
      </c>
      <c r="F442" s="325">
        <v>4</v>
      </c>
      <c r="G442" s="371"/>
      <c r="H442" s="325"/>
      <c r="I442" s="371"/>
      <c r="J442" s="325">
        <v>5</v>
      </c>
      <c r="K442" s="325"/>
      <c r="L442" s="325">
        <v>5</v>
      </c>
      <c r="M442" s="381" t="s">
        <v>5431</v>
      </c>
      <c r="N442" s="381"/>
      <c r="O442" s="381"/>
      <c r="P442" s="381">
        <v>400</v>
      </c>
      <c r="Q442" s="381"/>
      <c r="R442" s="381"/>
      <c r="S442" s="381"/>
      <c r="T442" s="381"/>
      <c r="U442" s="381"/>
      <c r="V442" s="381"/>
      <c r="W442" s="381"/>
      <c r="X442" s="381"/>
      <c r="Y442" s="381">
        <v>1</v>
      </c>
      <c r="Z442" s="350">
        <v>42.35</v>
      </c>
    </row>
    <row r="443" spans="1:26" ht="30.75" customHeight="1" x14ac:dyDescent="0.35">
      <c r="A443" s="340">
        <v>440</v>
      </c>
      <c r="B443" s="378" t="s">
        <v>7489</v>
      </c>
      <c r="C443" s="333" t="s">
        <v>94</v>
      </c>
      <c r="D443" s="332" t="s">
        <v>232</v>
      </c>
      <c r="E443" s="371" t="s">
        <v>233</v>
      </c>
      <c r="F443" s="325">
        <v>4</v>
      </c>
      <c r="G443" s="371"/>
      <c r="H443" s="325"/>
      <c r="I443" s="371"/>
      <c r="J443" s="325">
        <v>5</v>
      </c>
      <c r="K443" s="325"/>
      <c r="L443" s="325">
        <v>5</v>
      </c>
      <c r="M443" s="381" t="s">
        <v>5431</v>
      </c>
      <c r="N443" s="381">
        <v>100</v>
      </c>
      <c r="O443" s="381">
        <v>120</v>
      </c>
      <c r="P443" s="381">
        <v>220</v>
      </c>
      <c r="Q443" s="381"/>
      <c r="R443" s="381"/>
      <c r="S443" s="381"/>
      <c r="T443" s="381"/>
      <c r="U443" s="381"/>
      <c r="V443" s="381" t="s">
        <v>2166</v>
      </c>
      <c r="W443" s="381" t="s">
        <v>2166</v>
      </c>
      <c r="X443" s="381"/>
      <c r="Y443" s="381">
        <v>1</v>
      </c>
      <c r="Z443" s="350">
        <v>42.35</v>
      </c>
    </row>
    <row r="444" spans="1:26" ht="30.75" customHeight="1" x14ac:dyDescent="0.35">
      <c r="A444" s="340">
        <v>441</v>
      </c>
      <c r="B444" s="378" t="s">
        <v>7489</v>
      </c>
      <c r="C444" s="333" t="s">
        <v>94</v>
      </c>
      <c r="D444" s="332" t="s">
        <v>234</v>
      </c>
      <c r="E444" s="371" t="s">
        <v>4499</v>
      </c>
      <c r="F444" s="325">
        <v>4</v>
      </c>
      <c r="G444" s="371"/>
      <c r="H444" s="325"/>
      <c r="I444" s="371"/>
      <c r="J444" s="325">
        <v>5</v>
      </c>
      <c r="K444" s="325"/>
      <c r="L444" s="325">
        <v>5</v>
      </c>
      <c r="M444" s="381" t="s">
        <v>5354</v>
      </c>
      <c r="N444" s="381">
        <v>100</v>
      </c>
      <c r="O444" s="381">
        <v>120</v>
      </c>
      <c r="P444" s="381">
        <v>220</v>
      </c>
      <c r="Q444" s="381"/>
      <c r="R444" s="381"/>
      <c r="S444" s="381"/>
      <c r="T444" s="381"/>
      <c r="U444" s="381"/>
      <c r="V444" s="381" t="s">
        <v>2166</v>
      </c>
      <c r="W444" s="381" t="s">
        <v>2166</v>
      </c>
      <c r="X444" s="381"/>
      <c r="Y444" s="381">
        <v>2</v>
      </c>
      <c r="Z444" s="350">
        <v>36.299999999999997</v>
      </c>
    </row>
    <row r="445" spans="1:26" ht="30.75" customHeight="1" x14ac:dyDescent="0.35">
      <c r="A445" s="340">
        <v>442</v>
      </c>
      <c r="B445" s="378" t="s">
        <v>7489</v>
      </c>
      <c r="C445" s="333" t="s">
        <v>94</v>
      </c>
      <c r="D445" s="377" t="s">
        <v>289</v>
      </c>
      <c r="E445" s="371" t="s">
        <v>3446</v>
      </c>
      <c r="F445" s="325">
        <v>5</v>
      </c>
      <c r="G445" s="371"/>
      <c r="H445" s="325"/>
      <c r="I445" s="371"/>
      <c r="J445" s="325">
        <v>6</v>
      </c>
      <c r="K445" s="325"/>
      <c r="L445" s="325">
        <v>6</v>
      </c>
      <c r="M445" s="381" t="s">
        <v>4970</v>
      </c>
      <c r="N445" s="381"/>
      <c r="O445" s="381"/>
      <c r="P445" s="381">
        <v>500</v>
      </c>
      <c r="Q445" s="381"/>
      <c r="R445" s="381"/>
      <c r="S445" s="381"/>
      <c r="T445" s="381"/>
      <c r="U445" s="381"/>
      <c r="V445" s="381"/>
      <c r="W445" s="381"/>
      <c r="X445" s="381"/>
      <c r="Y445" s="381">
        <v>2</v>
      </c>
      <c r="Z445" s="350">
        <v>36.299999999999997</v>
      </c>
    </row>
    <row r="446" spans="1:26" ht="30.75" customHeight="1" x14ac:dyDescent="0.35">
      <c r="A446" s="340">
        <v>443</v>
      </c>
      <c r="B446" s="378" t="s">
        <v>7489</v>
      </c>
      <c r="C446" s="333" t="s">
        <v>94</v>
      </c>
      <c r="D446" s="377" t="s">
        <v>6224</v>
      </c>
      <c r="E446" s="371" t="s">
        <v>3449</v>
      </c>
      <c r="F446" s="325">
        <v>5</v>
      </c>
      <c r="G446" s="371"/>
      <c r="H446" s="325"/>
      <c r="I446" s="371"/>
      <c r="J446" s="325">
        <v>7</v>
      </c>
      <c r="K446" s="325"/>
      <c r="L446" s="325">
        <v>7</v>
      </c>
      <c r="M446" s="379" t="s">
        <v>4972</v>
      </c>
      <c r="N446" s="381"/>
      <c r="O446" s="381"/>
      <c r="P446" s="381">
        <v>400</v>
      </c>
      <c r="Q446" s="381"/>
      <c r="R446" s="381"/>
      <c r="S446" s="381"/>
      <c r="T446" s="381"/>
      <c r="U446" s="381"/>
      <c r="V446" s="381"/>
      <c r="W446" s="381"/>
      <c r="X446" s="381"/>
      <c r="Y446" s="381">
        <v>2</v>
      </c>
      <c r="Z446" s="350">
        <v>36.299999999999997</v>
      </c>
    </row>
    <row r="447" spans="1:26" ht="30.75" customHeight="1" x14ac:dyDescent="0.35">
      <c r="A447" s="340">
        <v>444</v>
      </c>
      <c r="B447" s="378" t="s">
        <v>7489</v>
      </c>
      <c r="C447" s="333" t="s">
        <v>94</v>
      </c>
      <c r="D447" s="332" t="s">
        <v>304</v>
      </c>
      <c r="E447" s="371" t="s">
        <v>3464</v>
      </c>
      <c r="F447" s="325">
        <v>5</v>
      </c>
      <c r="G447" s="371"/>
      <c r="H447" s="325"/>
      <c r="I447" s="371"/>
      <c r="J447" s="325">
        <v>6</v>
      </c>
      <c r="K447" s="325"/>
      <c r="L447" s="325">
        <v>6</v>
      </c>
      <c r="M447" s="381" t="s">
        <v>4983</v>
      </c>
      <c r="N447" s="381"/>
      <c r="O447" s="381"/>
      <c r="P447" s="381">
        <v>500</v>
      </c>
      <c r="Q447" s="381"/>
      <c r="R447" s="381"/>
      <c r="S447" s="381"/>
      <c r="T447" s="381"/>
      <c r="U447" s="381"/>
      <c r="V447" s="381"/>
      <c r="W447" s="381"/>
      <c r="X447" s="381"/>
      <c r="Y447" s="381">
        <v>2</v>
      </c>
      <c r="Z447" s="350">
        <v>36.299999999999997</v>
      </c>
    </row>
    <row r="448" spans="1:26" ht="30.75" customHeight="1" x14ac:dyDescent="0.35">
      <c r="A448" s="340">
        <v>445</v>
      </c>
      <c r="B448" s="378" t="s">
        <v>7489</v>
      </c>
      <c r="C448" s="333" t="s">
        <v>94</v>
      </c>
      <c r="D448" s="332" t="s">
        <v>6225</v>
      </c>
      <c r="E448" s="371" t="s">
        <v>3429</v>
      </c>
      <c r="F448" s="325">
        <v>5</v>
      </c>
      <c r="G448" s="371"/>
      <c r="H448" s="325"/>
      <c r="I448" s="371"/>
      <c r="J448" s="325">
        <v>6</v>
      </c>
      <c r="K448" s="325"/>
      <c r="L448" s="325">
        <v>6</v>
      </c>
      <c r="M448" s="379" t="s">
        <v>5159</v>
      </c>
      <c r="N448" s="381"/>
      <c r="O448" s="381"/>
      <c r="P448" s="381">
        <v>500</v>
      </c>
      <c r="Q448" s="381"/>
      <c r="R448" s="381"/>
      <c r="S448" s="381"/>
      <c r="T448" s="381"/>
      <c r="U448" s="381"/>
      <c r="V448" s="381"/>
      <c r="W448" s="381"/>
      <c r="X448" s="381"/>
      <c r="Y448" s="381">
        <v>1</v>
      </c>
      <c r="Z448" s="350">
        <v>42.35</v>
      </c>
    </row>
    <row r="449" spans="1:26" ht="30.75" customHeight="1" x14ac:dyDescent="0.35">
      <c r="A449" s="340">
        <v>446</v>
      </c>
      <c r="B449" s="378" t="s">
        <v>7489</v>
      </c>
      <c r="C449" s="333" t="s">
        <v>94</v>
      </c>
      <c r="D449" s="332" t="s">
        <v>1878</v>
      </c>
      <c r="E449" s="371" t="s">
        <v>3427</v>
      </c>
      <c r="F449" s="325">
        <v>4</v>
      </c>
      <c r="G449" s="371"/>
      <c r="H449" s="325"/>
      <c r="I449" s="371"/>
      <c r="J449" s="325">
        <v>4</v>
      </c>
      <c r="K449" s="325"/>
      <c r="L449" s="325">
        <v>4</v>
      </c>
      <c r="M449" s="381" t="s">
        <v>4924</v>
      </c>
      <c r="N449" s="381"/>
      <c r="O449" s="381"/>
      <c r="P449" s="381">
        <v>400</v>
      </c>
      <c r="Q449" s="381"/>
      <c r="R449" s="381"/>
      <c r="S449" s="381"/>
      <c r="T449" s="381"/>
      <c r="U449" s="381"/>
      <c r="V449" s="381"/>
      <c r="W449" s="381"/>
      <c r="X449" s="381"/>
      <c r="Y449" s="381">
        <v>1</v>
      </c>
      <c r="Z449" s="350">
        <v>42.35</v>
      </c>
    </row>
    <row r="450" spans="1:26" ht="30.75" customHeight="1" x14ac:dyDescent="0.35">
      <c r="A450" s="340">
        <v>447</v>
      </c>
      <c r="B450" s="378" t="s">
        <v>7489</v>
      </c>
      <c r="C450" s="333" t="s">
        <v>94</v>
      </c>
      <c r="D450" s="332" t="s">
        <v>1936</v>
      </c>
      <c r="E450" s="371" t="s">
        <v>3430</v>
      </c>
      <c r="F450" s="325">
        <v>7</v>
      </c>
      <c r="G450" s="371"/>
      <c r="H450" s="325"/>
      <c r="I450" s="371"/>
      <c r="J450" s="325">
        <v>4</v>
      </c>
      <c r="K450" s="325"/>
      <c r="L450" s="325">
        <v>4</v>
      </c>
      <c r="M450" s="381" t="s">
        <v>4963</v>
      </c>
      <c r="N450" s="381"/>
      <c r="O450" s="381"/>
      <c r="P450" s="381">
        <v>600</v>
      </c>
      <c r="Q450" s="381"/>
      <c r="R450" s="381"/>
      <c r="S450" s="381"/>
      <c r="T450" s="381"/>
      <c r="U450" s="381"/>
      <c r="V450" s="381"/>
      <c r="W450" s="381"/>
      <c r="X450" s="381"/>
      <c r="Y450" s="381">
        <v>1</v>
      </c>
      <c r="Z450" s="350">
        <v>42.35</v>
      </c>
    </row>
    <row r="451" spans="1:26" ht="30.75" customHeight="1" x14ac:dyDescent="0.35">
      <c r="A451" s="340">
        <v>448</v>
      </c>
      <c r="B451" s="378" t="s">
        <v>7489</v>
      </c>
      <c r="C451" s="333" t="s">
        <v>94</v>
      </c>
      <c r="D451" s="332" t="s">
        <v>235</v>
      </c>
      <c r="E451" s="371" t="s">
        <v>1108</v>
      </c>
      <c r="F451" s="325">
        <v>5</v>
      </c>
      <c r="G451" s="371"/>
      <c r="H451" s="325"/>
      <c r="I451" s="371"/>
      <c r="J451" s="325">
        <v>4</v>
      </c>
      <c r="K451" s="325"/>
      <c r="L451" s="325">
        <v>4</v>
      </c>
      <c r="M451" s="381" t="s">
        <v>4984</v>
      </c>
      <c r="N451" s="381"/>
      <c r="O451" s="381"/>
      <c r="P451" s="381">
        <v>500</v>
      </c>
      <c r="Q451" s="381"/>
      <c r="R451" s="381"/>
      <c r="S451" s="381"/>
      <c r="T451" s="381"/>
      <c r="U451" s="381"/>
      <c r="V451" s="381"/>
      <c r="W451" s="381"/>
      <c r="X451" s="381"/>
      <c r="Y451" s="381">
        <v>1</v>
      </c>
      <c r="Z451" s="350">
        <v>42.35</v>
      </c>
    </row>
    <row r="452" spans="1:26" ht="30.75" customHeight="1" x14ac:dyDescent="0.35">
      <c r="A452" s="340">
        <v>449</v>
      </c>
      <c r="B452" s="378" t="s">
        <v>7489</v>
      </c>
      <c r="C452" s="333" t="s">
        <v>94</v>
      </c>
      <c r="D452" s="332" t="s">
        <v>6226</v>
      </c>
      <c r="E452" s="371" t="s">
        <v>1109</v>
      </c>
      <c r="F452" s="325">
        <v>4</v>
      </c>
      <c r="G452" s="371"/>
      <c r="H452" s="325"/>
      <c r="I452" s="371"/>
      <c r="J452" s="325">
        <v>6</v>
      </c>
      <c r="K452" s="325"/>
      <c r="L452" s="325">
        <v>6</v>
      </c>
      <c r="M452" s="381" t="s">
        <v>4924</v>
      </c>
      <c r="N452" s="381"/>
      <c r="O452" s="381"/>
      <c r="P452" s="381">
        <v>480</v>
      </c>
      <c r="Q452" s="381"/>
      <c r="R452" s="381"/>
      <c r="S452" s="381"/>
      <c r="T452" s="381"/>
      <c r="U452" s="381"/>
      <c r="V452" s="381"/>
      <c r="W452" s="381"/>
      <c r="X452" s="381"/>
      <c r="Y452" s="381">
        <v>1</v>
      </c>
      <c r="Z452" s="350">
        <v>42.35</v>
      </c>
    </row>
    <row r="453" spans="1:26" ht="30.75" customHeight="1" x14ac:dyDescent="0.35">
      <c r="A453" s="340">
        <v>450</v>
      </c>
      <c r="B453" s="378" t="s">
        <v>7489</v>
      </c>
      <c r="C453" s="333" t="s">
        <v>94</v>
      </c>
      <c r="D453" s="332" t="s">
        <v>1860</v>
      </c>
      <c r="E453" s="371" t="s">
        <v>3421</v>
      </c>
      <c r="F453" s="325">
        <v>5</v>
      </c>
      <c r="G453" s="371"/>
      <c r="H453" s="325"/>
      <c r="I453" s="371"/>
      <c r="J453" s="325">
        <v>6</v>
      </c>
      <c r="K453" s="325"/>
      <c r="L453" s="325">
        <v>6</v>
      </c>
      <c r="M453" s="381" t="s">
        <v>4985</v>
      </c>
      <c r="N453" s="381"/>
      <c r="O453" s="381"/>
      <c r="P453" s="381">
        <v>550</v>
      </c>
      <c r="Q453" s="381"/>
      <c r="R453" s="381"/>
      <c r="S453" s="381"/>
      <c r="T453" s="381"/>
      <c r="U453" s="381"/>
      <c r="V453" s="381"/>
      <c r="W453" s="381"/>
      <c r="X453" s="381"/>
      <c r="Y453" s="381">
        <v>1</v>
      </c>
      <c r="Z453" s="350">
        <v>42.35</v>
      </c>
    </row>
    <row r="454" spans="1:26" ht="30.75" customHeight="1" x14ac:dyDescent="0.35">
      <c r="A454" s="340">
        <v>451</v>
      </c>
      <c r="B454" s="378" t="s">
        <v>7489</v>
      </c>
      <c r="C454" s="333" t="s">
        <v>94</v>
      </c>
      <c r="D454" s="332" t="s">
        <v>1701</v>
      </c>
      <c r="E454" s="371" t="s">
        <v>3472</v>
      </c>
      <c r="F454" s="325">
        <v>5</v>
      </c>
      <c r="G454" s="371"/>
      <c r="H454" s="325"/>
      <c r="I454" s="371"/>
      <c r="J454" s="325">
        <v>5</v>
      </c>
      <c r="K454" s="325"/>
      <c r="L454" s="325">
        <v>5</v>
      </c>
      <c r="M454" s="379" t="s">
        <v>5169</v>
      </c>
      <c r="N454" s="381"/>
      <c r="O454" s="381"/>
      <c r="P454" s="381">
        <v>550</v>
      </c>
      <c r="Q454" s="381"/>
      <c r="R454" s="381"/>
      <c r="S454" s="381"/>
      <c r="T454" s="381"/>
      <c r="U454" s="381"/>
      <c r="V454" s="381"/>
      <c r="W454" s="381"/>
      <c r="X454" s="381"/>
      <c r="Y454" s="381">
        <v>1</v>
      </c>
      <c r="Z454" s="350">
        <v>42.35</v>
      </c>
    </row>
    <row r="455" spans="1:26" ht="30.75" customHeight="1" x14ac:dyDescent="0.35">
      <c r="A455" s="340">
        <v>452</v>
      </c>
      <c r="B455" s="378" t="s">
        <v>7489</v>
      </c>
      <c r="C455" s="333" t="s">
        <v>94</v>
      </c>
      <c r="D455" s="332" t="s">
        <v>237</v>
      </c>
      <c r="E455" s="371" t="s">
        <v>1116</v>
      </c>
      <c r="F455" s="325">
        <v>2</v>
      </c>
      <c r="G455" s="371"/>
      <c r="H455" s="325"/>
      <c r="I455" s="371"/>
      <c r="J455" s="325">
        <v>3</v>
      </c>
      <c r="K455" s="325"/>
      <c r="L455" s="325">
        <v>3</v>
      </c>
      <c r="M455" s="381" t="s">
        <v>5498</v>
      </c>
      <c r="N455" s="381"/>
      <c r="O455" s="381"/>
      <c r="P455" s="381">
        <v>150</v>
      </c>
      <c r="Q455" s="381"/>
      <c r="R455" s="381"/>
      <c r="S455" s="381"/>
      <c r="T455" s="381"/>
      <c r="U455" s="381"/>
      <c r="V455" s="381"/>
      <c r="W455" s="381"/>
      <c r="X455" s="381"/>
      <c r="Y455" s="381">
        <v>1</v>
      </c>
      <c r="Z455" s="350">
        <v>42.35</v>
      </c>
    </row>
    <row r="456" spans="1:26" ht="30.75" customHeight="1" x14ac:dyDescent="0.35">
      <c r="A456" s="340">
        <v>453</v>
      </c>
      <c r="B456" s="378" t="s">
        <v>7489</v>
      </c>
      <c r="C456" s="333" t="s">
        <v>94</v>
      </c>
      <c r="D456" s="332" t="s">
        <v>1772</v>
      </c>
      <c r="E456" s="371" t="s">
        <v>1110</v>
      </c>
      <c r="F456" s="325">
        <v>4</v>
      </c>
      <c r="G456" s="371"/>
      <c r="H456" s="325"/>
      <c r="I456" s="371"/>
      <c r="J456" s="325">
        <v>7</v>
      </c>
      <c r="K456" s="325"/>
      <c r="L456" s="325">
        <v>7</v>
      </c>
      <c r="M456" s="381" t="s">
        <v>5431</v>
      </c>
      <c r="N456" s="381"/>
      <c r="O456" s="381"/>
      <c r="P456" s="381">
        <v>400</v>
      </c>
      <c r="Q456" s="381"/>
      <c r="R456" s="381"/>
      <c r="S456" s="381"/>
      <c r="T456" s="381"/>
      <c r="U456" s="381"/>
      <c r="V456" s="381"/>
      <c r="W456" s="381"/>
      <c r="X456" s="381"/>
      <c r="Y456" s="381">
        <v>1</v>
      </c>
      <c r="Z456" s="350">
        <v>42.35</v>
      </c>
    </row>
    <row r="457" spans="1:26" ht="30.75" customHeight="1" x14ac:dyDescent="0.35">
      <c r="A457" s="340">
        <v>454</v>
      </c>
      <c r="B457" s="378" t="s">
        <v>7489</v>
      </c>
      <c r="C457" s="333" t="s">
        <v>94</v>
      </c>
      <c r="D457" s="332" t="s">
        <v>1933</v>
      </c>
      <c r="E457" s="371" t="s">
        <v>3428</v>
      </c>
      <c r="F457" s="325">
        <v>5</v>
      </c>
      <c r="G457" s="371"/>
      <c r="H457" s="325"/>
      <c r="I457" s="371"/>
      <c r="J457" s="325">
        <v>4</v>
      </c>
      <c r="K457" s="325"/>
      <c r="L457" s="325">
        <v>4</v>
      </c>
      <c r="M457" s="381" t="s">
        <v>4986</v>
      </c>
      <c r="N457" s="381"/>
      <c r="O457" s="381"/>
      <c r="P457" s="381">
        <v>500</v>
      </c>
      <c r="Q457" s="381"/>
      <c r="R457" s="381"/>
      <c r="S457" s="381"/>
      <c r="T457" s="381"/>
      <c r="U457" s="381"/>
      <c r="V457" s="381"/>
      <c r="W457" s="381"/>
      <c r="X457" s="381"/>
      <c r="Y457" s="381">
        <v>1</v>
      </c>
      <c r="Z457" s="350">
        <v>42.35</v>
      </c>
    </row>
    <row r="458" spans="1:26" ht="30.75" customHeight="1" x14ac:dyDescent="0.35">
      <c r="A458" s="340">
        <v>455</v>
      </c>
      <c r="B458" s="378" t="s">
        <v>7489</v>
      </c>
      <c r="C458" s="333" t="s">
        <v>94</v>
      </c>
      <c r="D458" s="332" t="s">
        <v>1773</v>
      </c>
      <c r="E458" s="371" t="s">
        <v>1111</v>
      </c>
      <c r="F458" s="325">
        <v>5</v>
      </c>
      <c r="G458" s="371"/>
      <c r="H458" s="325"/>
      <c r="I458" s="371"/>
      <c r="J458" s="325">
        <v>5</v>
      </c>
      <c r="K458" s="325"/>
      <c r="L458" s="325">
        <v>5</v>
      </c>
      <c r="M458" s="381" t="s">
        <v>4954</v>
      </c>
      <c r="N458" s="381"/>
      <c r="O458" s="381"/>
      <c r="P458" s="381">
        <v>500</v>
      </c>
      <c r="Q458" s="381"/>
      <c r="R458" s="381"/>
      <c r="S458" s="381"/>
      <c r="T458" s="381"/>
      <c r="U458" s="381"/>
      <c r="V458" s="381"/>
      <c r="W458" s="381"/>
      <c r="X458" s="381"/>
      <c r="Y458" s="381">
        <v>1</v>
      </c>
      <c r="Z458" s="350">
        <v>42.35</v>
      </c>
    </row>
    <row r="459" spans="1:26" ht="30.75" customHeight="1" x14ac:dyDescent="0.35">
      <c r="A459" s="340">
        <v>456</v>
      </c>
      <c r="B459" s="378" t="s">
        <v>7489</v>
      </c>
      <c r="C459" s="333" t="s">
        <v>94</v>
      </c>
      <c r="D459" s="332" t="s">
        <v>240</v>
      </c>
      <c r="E459" s="371" t="s">
        <v>4500</v>
      </c>
      <c r="F459" s="325">
        <v>6</v>
      </c>
      <c r="G459" s="371"/>
      <c r="H459" s="325"/>
      <c r="I459" s="371"/>
      <c r="J459" s="325">
        <v>7</v>
      </c>
      <c r="K459" s="325"/>
      <c r="L459" s="325">
        <v>7</v>
      </c>
      <c r="M459" s="379" t="s">
        <v>5170</v>
      </c>
      <c r="N459" s="381"/>
      <c r="O459" s="381"/>
      <c r="P459" s="381">
        <v>550</v>
      </c>
      <c r="Q459" s="381"/>
      <c r="R459" s="381"/>
      <c r="S459" s="381"/>
      <c r="T459" s="381"/>
      <c r="U459" s="381"/>
      <c r="V459" s="381"/>
      <c r="W459" s="381"/>
      <c r="X459" s="381"/>
      <c r="Y459" s="381">
        <v>2</v>
      </c>
      <c r="Z459" s="350">
        <v>36.299999999999997</v>
      </c>
    </row>
    <row r="460" spans="1:26" ht="30.75" customHeight="1" x14ac:dyDescent="0.35">
      <c r="A460" s="340">
        <v>457</v>
      </c>
      <c r="B460" s="378" t="s">
        <v>7489</v>
      </c>
      <c r="C460" s="333" t="s">
        <v>94</v>
      </c>
      <c r="D460" s="332" t="s">
        <v>1043</v>
      </c>
      <c r="E460" s="371" t="s">
        <v>241</v>
      </c>
      <c r="F460" s="325">
        <v>4</v>
      </c>
      <c r="G460" s="371"/>
      <c r="H460" s="325"/>
      <c r="I460" s="371"/>
      <c r="J460" s="325">
        <v>5</v>
      </c>
      <c r="K460" s="325"/>
      <c r="L460" s="325">
        <v>5</v>
      </c>
      <c r="M460" s="381" t="s">
        <v>5431</v>
      </c>
      <c r="N460" s="381">
        <v>250</v>
      </c>
      <c r="O460" s="381">
        <v>150</v>
      </c>
      <c r="P460" s="381">
        <v>400</v>
      </c>
      <c r="Q460" s="381"/>
      <c r="R460" s="381"/>
      <c r="S460" s="381"/>
      <c r="T460" s="381"/>
      <c r="U460" s="381"/>
      <c r="V460" s="381" t="s">
        <v>2166</v>
      </c>
      <c r="W460" s="381"/>
      <c r="X460" s="381"/>
      <c r="Y460" s="381">
        <v>2</v>
      </c>
      <c r="Z460" s="350">
        <v>36.299999999999997</v>
      </c>
    </row>
    <row r="461" spans="1:26" ht="30.75" customHeight="1" x14ac:dyDescent="0.35">
      <c r="A461" s="340">
        <v>458</v>
      </c>
      <c r="B461" s="378" t="s">
        <v>7489</v>
      </c>
      <c r="C461" s="333" t="s">
        <v>94</v>
      </c>
      <c r="D461" s="332" t="s">
        <v>242</v>
      </c>
      <c r="E461" s="371" t="s">
        <v>243</v>
      </c>
      <c r="F461" s="325">
        <v>2</v>
      </c>
      <c r="G461" s="371"/>
      <c r="H461" s="325"/>
      <c r="I461" s="371"/>
      <c r="J461" s="325">
        <v>4</v>
      </c>
      <c r="K461" s="325"/>
      <c r="L461" s="325">
        <v>4</v>
      </c>
      <c r="M461" s="381" t="s">
        <v>5499</v>
      </c>
      <c r="N461" s="381"/>
      <c r="O461" s="381"/>
      <c r="P461" s="381">
        <v>150</v>
      </c>
      <c r="Q461" s="381"/>
      <c r="R461" s="381"/>
      <c r="S461" s="381"/>
      <c r="T461" s="381"/>
      <c r="U461" s="381"/>
      <c r="V461" s="381"/>
      <c r="W461" s="381"/>
      <c r="X461" s="381"/>
      <c r="Y461" s="381">
        <v>1</v>
      </c>
      <c r="Z461" s="350">
        <v>42.35</v>
      </c>
    </row>
    <row r="462" spans="1:26" ht="30.75" customHeight="1" x14ac:dyDescent="0.35">
      <c r="A462" s="340">
        <v>459</v>
      </c>
      <c r="B462" s="378" t="s">
        <v>7489</v>
      </c>
      <c r="C462" s="333" t="s">
        <v>94</v>
      </c>
      <c r="D462" s="332" t="s">
        <v>245</v>
      </c>
      <c r="E462" s="371" t="s">
        <v>246</v>
      </c>
      <c r="F462" s="325">
        <v>2</v>
      </c>
      <c r="G462" s="371"/>
      <c r="H462" s="325"/>
      <c r="I462" s="371"/>
      <c r="J462" s="325">
        <v>4</v>
      </c>
      <c r="K462" s="325"/>
      <c r="L462" s="325">
        <v>4</v>
      </c>
      <c r="M462" s="381" t="s">
        <v>5523</v>
      </c>
      <c r="N462" s="381"/>
      <c r="O462" s="381"/>
      <c r="P462" s="381">
        <v>160</v>
      </c>
      <c r="Q462" s="381"/>
      <c r="R462" s="381"/>
      <c r="S462" s="381"/>
      <c r="T462" s="381"/>
      <c r="U462" s="381"/>
      <c r="V462" s="381"/>
      <c r="W462" s="381"/>
      <c r="X462" s="381"/>
      <c r="Y462" s="381">
        <v>1</v>
      </c>
      <c r="Z462" s="350">
        <v>42.35</v>
      </c>
    </row>
    <row r="463" spans="1:26" ht="30.75" customHeight="1" x14ac:dyDescent="0.35">
      <c r="A463" s="340">
        <v>460</v>
      </c>
      <c r="B463" s="378" t="s">
        <v>7489</v>
      </c>
      <c r="C463" s="333" t="s">
        <v>94</v>
      </c>
      <c r="D463" s="332" t="s">
        <v>6227</v>
      </c>
      <c r="E463" s="371" t="s">
        <v>1908</v>
      </c>
      <c r="F463" s="325">
        <v>6</v>
      </c>
      <c r="G463" s="371"/>
      <c r="H463" s="325"/>
      <c r="I463" s="371"/>
      <c r="J463" s="325">
        <v>6</v>
      </c>
      <c r="K463" s="325"/>
      <c r="L463" s="325">
        <v>6</v>
      </c>
      <c r="M463" s="381" t="s">
        <v>4987</v>
      </c>
      <c r="N463" s="381"/>
      <c r="O463" s="381"/>
      <c r="P463" s="381">
        <v>450</v>
      </c>
      <c r="Q463" s="381"/>
      <c r="R463" s="381"/>
      <c r="S463" s="381"/>
      <c r="T463" s="381"/>
      <c r="U463" s="381"/>
      <c r="V463" s="381"/>
      <c r="W463" s="381"/>
      <c r="X463" s="381"/>
      <c r="Y463" s="381">
        <v>1</v>
      </c>
      <c r="Z463" s="350">
        <v>42.35</v>
      </c>
    </row>
    <row r="464" spans="1:26" ht="30.75" customHeight="1" x14ac:dyDescent="0.35">
      <c r="A464" s="340">
        <v>461</v>
      </c>
      <c r="B464" s="378" t="s">
        <v>7489</v>
      </c>
      <c r="C464" s="333" t="s">
        <v>94</v>
      </c>
      <c r="D464" s="332" t="s">
        <v>1863</v>
      </c>
      <c r="E464" s="371" t="s">
        <v>1905</v>
      </c>
      <c r="F464" s="325">
        <v>5</v>
      </c>
      <c r="G464" s="371"/>
      <c r="H464" s="325"/>
      <c r="I464" s="371"/>
      <c r="J464" s="325">
        <v>6</v>
      </c>
      <c r="K464" s="325"/>
      <c r="L464" s="325">
        <v>6</v>
      </c>
      <c r="M464" s="381" t="s">
        <v>4981</v>
      </c>
      <c r="N464" s="381"/>
      <c r="O464" s="381"/>
      <c r="P464" s="381">
        <v>400</v>
      </c>
      <c r="Q464" s="381"/>
      <c r="R464" s="381"/>
      <c r="S464" s="381"/>
      <c r="T464" s="381"/>
      <c r="U464" s="381"/>
      <c r="V464" s="381"/>
      <c r="W464" s="381"/>
      <c r="X464" s="381"/>
      <c r="Y464" s="381">
        <v>1</v>
      </c>
      <c r="Z464" s="350">
        <v>42.35</v>
      </c>
    </row>
    <row r="465" spans="1:26" ht="30.75" customHeight="1" x14ac:dyDescent="0.35">
      <c r="A465" s="340">
        <v>462</v>
      </c>
      <c r="B465" s="378" t="s">
        <v>7489</v>
      </c>
      <c r="C465" s="333" t="s">
        <v>94</v>
      </c>
      <c r="D465" s="332" t="s">
        <v>249</v>
      </c>
      <c r="E465" s="371" t="s">
        <v>250</v>
      </c>
      <c r="F465" s="325">
        <v>3</v>
      </c>
      <c r="G465" s="371"/>
      <c r="H465" s="325"/>
      <c r="I465" s="371"/>
      <c r="J465" s="325">
        <v>8</v>
      </c>
      <c r="K465" s="325"/>
      <c r="L465" s="325">
        <v>8</v>
      </c>
      <c r="M465" s="381" t="s">
        <v>5431</v>
      </c>
      <c r="N465" s="381">
        <v>100</v>
      </c>
      <c r="O465" s="381">
        <v>200</v>
      </c>
      <c r="P465" s="381">
        <v>300</v>
      </c>
      <c r="Q465" s="381"/>
      <c r="R465" s="381"/>
      <c r="S465" s="381"/>
      <c r="T465" s="381"/>
      <c r="U465" s="381"/>
      <c r="V465" s="381"/>
      <c r="W465" s="381"/>
      <c r="X465" s="381"/>
      <c r="Y465" s="381">
        <v>1</v>
      </c>
      <c r="Z465" s="350">
        <v>42.35</v>
      </c>
    </row>
    <row r="466" spans="1:26" ht="30.75" customHeight="1" x14ac:dyDescent="0.35">
      <c r="A466" s="340">
        <v>463</v>
      </c>
      <c r="B466" s="378" t="s">
        <v>7489</v>
      </c>
      <c r="C466" s="333" t="s">
        <v>94</v>
      </c>
      <c r="D466" s="332" t="s">
        <v>247</v>
      </c>
      <c r="E466" s="371" t="s">
        <v>248</v>
      </c>
      <c r="F466" s="325">
        <v>4</v>
      </c>
      <c r="G466" s="371"/>
      <c r="H466" s="325"/>
      <c r="I466" s="371"/>
      <c r="J466" s="325">
        <v>8</v>
      </c>
      <c r="K466" s="325"/>
      <c r="L466" s="325">
        <v>8</v>
      </c>
      <c r="M466" s="381" t="s">
        <v>4981</v>
      </c>
      <c r="N466" s="381"/>
      <c r="O466" s="381"/>
      <c r="P466" s="381">
        <v>400</v>
      </c>
      <c r="Q466" s="381"/>
      <c r="R466" s="381"/>
      <c r="S466" s="381"/>
      <c r="T466" s="381"/>
      <c r="U466" s="381"/>
      <c r="V466" s="381"/>
      <c r="W466" s="381"/>
      <c r="X466" s="381"/>
      <c r="Y466" s="381">
        <v>1</v>
      </c>
      <c r="Z466" s="350">
        <v>42.35</v>
      </c>
    </row>
    <row r="467" spans="1:26" ht="30.75" customHeight="1" x14ac:dyDescent="0.35">
      <c r="A467" s="340">
        <v>464</v>
      </c>
      <c r="B467" s="378" t="s">
        <v>7489</v>
      </c>
      <c r="C467" s="333" t="s">
        <v>94</v>
      </c>
      <c r="D467" s="332" t="s">
        <v>1056</v>
      </c>
      <c r="E467" s="371" t="s">
        <v>4501</v>
      </c>
      <c r="F467" s="325">
        <v>8</v>
      </c>
      <c r="G467" s="371"/>
      <c r="H467" s="325"/>
      <c r="I467" s="371"/>
      <c r="J467" s="325">
        <v>7</v>
      </c>
      <c r="K467" s="325"/>
      <c r="L467" s="325">
        <v>7</v>
      </c>
      <c r="M467" s="381" t="s">
        <v>4930</v>
      </c>
      <c r="N467" s="381">
        <v>200</v>
      </c>
      <c r="O467" s="381">
        <v>300</v>
      </c>
      <c r="P467" s="381">
        <v>500</v>
      </c>
      <c r="Q467" s="381"/>
      <c r="R467" s="381"/>
      <c r="S467" s="381"/>
      <c r="T467" s="381"/>
      <c r="U467" s="381"/>
      <c r="V467" s="381" t="s">
        <v>2166</v>
      </c>
      <c r="W467" s="381"/>
      <c r="X467" s="381"/>
      <c r="Y467" s="381">
        <v>1</v>
      </c>
      <c r="Z467" s="350">
        <v>42.35</v>
      </c>
    </row>
    <row r="468" spans="1:26" ht="30.75" customHeight="1" x14ac:dyDescent="0.35">
      <c r="A468" s="340">
        <v>465</v>
      </c>
      <c r="B468" s="378" t="s">
        <v>7489</v>
      </c>
      <c r="C468" s="333" t="s">
        <v>94</v>
      </c>
      <c r="D468" s="332" t="s">
        <v>5675</v>
      </c>
      <c r="E468" s="371" t="s">
        <v>5676</v>
      </c>
      <c r="F468" s="325">
        <v>3</v>
      </c>
      <c r="G468" s="371"/>
      <c r="H468" s="325"/>
      <c r="I468" s="371"/>
      <c r="J468" s="325">
        <v>9</v>
      </c>
      <c r="K468" s="325"/>
      <c r="L468" s="325">
        <v>9</v>
      </c>
      <c r="M468" s="381" t="s">
        <v>5700</v>
      </c>
      <c r="N468" s="367">
        <v>175</v>
      </c>
      <c r="O468" s="367">
        <v>300</v>
      </c>
      <c r="P468" s="367">
        <v>475</v>
      </c>
      <c r="Q468" s="398"/>
      <c r="R468" s="398"/>
      <c r="S468" s="398"/>
      <c r="T468" s="398"/>
      <c r="U468" s="381"/>
      <c r="V468" s="381" t="s">
        <v>2166</v>
      </c>
      <c r="W468" s="381" t="s">
        <v>2166</v>
      </c>
      <c r="X468" s="381" t="s">
        <v>2166</v>
      </c>
      <c r="Y468" s="381">
        <v>1</v>
      </c>
      <c r="Z468" s="350">
        <v>42.35</v>
      </c>
    </row>
    <row r="469" spans="1:26" ht="30.75" customHeight="1" x14ac:dyDescent="0.35">
      <c r="A469" s="340">
        <v>466</v>
      </c>
      <c r="B469" s="378" t="s">
        <v>7489</v>
      </c>
      <c r="C469" s="333" t="s">
        <v>94</v>
      </c>
      <c r="D469" s="332" t="s">
        <v>5677</v>
      </c>
      <c r="E469" s="371" t="s">
        <v>5678</v>
      </c>
      <c r="F469" s="325">
        <v>3</v>
      </c>
      <c r="G469" s="371"/>
      <c r="H469" s="325"/>
      <c r="I469" s="371"/>
      <c r="J469" s="325">
        <v>6</v>
      </c>
      <c r="K469" s="325"/>
      <c r="L469" s="325">
        <v>6</v>
      </c>
      <c r="M469" s="381" t="s">
        <v>5700</v>
      </c>
      <c r="N469" s="397">
        <v>175</v>
      </c>
      <c r="O469" s="397">
        <v>300</v>
      </c>
      <c r="P469" s="367">
        <v>475</v>
      </c>
      <c r="Q469" s="398"/>
      <c r="R469" s="398"/>
      <c r="S469" s="398"/>
      <c r="T469" s="398"/>
      <c r="U469" s="381"/>
      <c r="V469" s="381" t="s">
        <v>2166</v>
      </c>
      <c r="W469" s="381" t="s">
        <v>2166</v>
      </c>
      <c r="X469" s="381" t="s">
        <v>2166</v>
      </c>
      <c r="Y469" s="381">
        <v>1</v>
      </c>
      <c r="Z469" s="350">
        <v>42.35</v>
      </c>
    </row>
    <row r="470" spans="1:26" ht="30.75" customHeight="1" x14ac:dyDescent="0.35">
      <c r="A470" s="340">
        <v>467</v>
      </c>
      <c r="B470" s="378" t="s">
        <v>7489</v>
      </c>
      <c r="C470" s="333" t="s">
        <v>94</v>
      </c>
      <c r="D470" s="332" t="s">
        <v>5679</v>
      </c>
      <c r="E470" s="371" t="s">
        <v>5680</v>
      </c>
      <c r="F470" s="325">
        <v>4</v>
      </c>
      <c r="G470" s="371"/>
      <c r="H470" s="325"/>
      <c r="I470" s="371"/>
      <c r="J470" s="325">
        <v>6</v>
      </c>
      <c r="K470" s="325"/>
      <c r="L470" s="325">
        <v>6</v>
      </c>
      <c r="M470" s="381" t="s">
        <v>5701</v>
      </c>
      <c r="N470" s="367">
        <v>150</v>
      </c>
      <c r="O470" s="367">
        <v>350</v>
      </c>
      <c r="P470" s="367">
        <v>500</v>
      </c>
      <c r="Q470" s="398"/>
      <c r="R470" s="398"/>
      <c r="S470" s="398"/>
      <c r="T470" s="398"/>
      <c r="U470" s="381"/>
      <c r="V470" s="381" t="s">
        <v>2166</v>
      </c>
      <c r="W470" s="381" t="s">
        <v>2166</v>
      </c>
      <c r="X470" s="381"/>
      <c r="Y470" s="381">
        <v>2</v>
      </c>
      <c r="Z470" s="350">
        <v>36.299999999999997</v>
      </c>
    </row>
    <row r="471" spans="1:26" ht="30.75" customHeight="1" x14ac:dyDescent="0.35">
      <c r="A471" s="340">
        <v>468</v>
      </c>
      <c r="B471" s="378" t="s">
        <v>7489</v>
      </c>
      <c r="C471" s="333" t="s">
        <v>94</v>
      </c>
      <c r="D471" s="332" t="s">
        <v>5808</v>
      </c>
      <c r="E471" s="371" t="s">
        <v>5681</v>
      </c>
      <c r="F471" s="325">
        <v>4</v>
      </c>
      <c r="G471" s="371"/>
      <c r="H471" s="325"/>
      <c r="I471" s="371"/>
      <c r="J471" s="325">
        <v>7</v>
      </c>
      <c r="K471" s="325"/>
      <c r="L471" s="325">
        <v>7</v>
      </c>
      <c r="M471" s="381" t="s">
        <v>5701</v>
      </c>
      <c r="N471" s="367">
        <v>240</v>
      </c>
      <c r="O471" s="367">
        <v>460</v>
      </c>
      <c r="P471" s="367">
        <v>700</v>
      </c>
      <c r="Q471" s="398"/>
      <c r="R471" s="398"/>
      <c r="S471" s="398"/>
      <c r="T471" s="398"/>
      <c r="U471" s="381"/>
      <c r="V471" s="381" t="s">
        <v>2166</v>
      </c>
      <c r="W471" s="381" t="s">
        <v>2166</v>
      </c>
      <c r="X471" s="381"/>
      <c r="Y471" s="381">
        <v>2</v>
      </c>
      <c r="Z471" s="350">
        <v>36.299999999999997</v>
      </c>
    </row>
    <row r="472" spans="1:26" ht="30.75" customHeight="1" x14ac:dyDescent="0.35">
      <c r="A472" s="340">
        <v>469</v>
      </c>
      <c r="B472" s="378" t="s">
        <v>7489</v>
      </c>
      <c r="C472" s="333" t="s">
        <v>94</v>
      </c>
      <c r="D472" s="332" t="s">
        <v>5682</v>
      </c>
      <c r="E472" s="371" t="s">
        <v>5683</v>
      </c>
      <c r="F472" s="325">
        <v>4</v>
      </c>
      <c r="G472" s="371"/>
      <c r="H472" s="325"/>
      <c r="I472" s="371"/>
      <c r="J472" s="325">
        <v>6</v>
      </c>
      <c r="K472" s="325"/>
      <c r="L472" s="325">
        <v>6</v>
      </c>
      <c r="M472" s="381" t="s">
        <v>5701</v>
      </c>
      <c r="N472" s="367">
        <v>175</v>
      </c>
      <c r="O472" s="367">
        <v>275</v>
      </c>
      <c r="P472" s="367">
        <v>450</v>
      </c>
      <c r="Q472" s="398"/>
      <c r="R472" s="398"/>
      <c r="S472" s="398"/>
      <c r="T472" s="398"/>
      <c r="U472" s="381"/>
      <c r="V472" s="381" t="s">
        <v>2166</v>
      </c>
      <c r="W472" s="381" t="s">
        <v>2166</v>
      </c>
      <c r="X472" s="381"/>
      <c r="Y472" s="381">
        <v>2</v>
      </c>
      <c r="Z472" s="350">
        <v>36.299999999999997</v>
      </c>
    </row>
    <row r="473" spans="1:26" ht="30.75" customHeight="1" x14ac:dyDescent="0.35">
      <c r="A473" s="340">
        <v>470</v>
      </c>
      <c r="B473" s="378" t="s">
        <v>7489</v>
      </c>
      <c r="C473" s="333" t="s">
        <v>94</v>
      </c>
      <c r="D473" s="332" t="s">
        <v>5684</v>
      </c>
      <c r="E473" s="371" t="s">
        <v>5685</v>
      </c>
      <c r="F473" s="325">
        <v>2</v>
      </c>
      <c r="G473" s="371"/>
      <c r="H473" s="325"/>
      <c r="I473" s="371"/>
      <c r="J473" s="325">
        <v>5</v>
      </c>
      <c r="K473" s="325"/>
      <c r="L473" s="325">
        <v>5</v>
      </c>
      <c r="M473" s="381" t="s">
        <v>5702</v>
      </c>
      <c r="N473" s="367">
        <v>175</v>
      </c>
      <c r="O473" s="367">
        <v>275</v>
      </c>
      <c r="P473" s="367">
        <v>450</v>
      </c>
      <c r="Q473" s="398"/>
      <c r="R473" s="398"/>
      <c r="S473" s="398"/>
      <c r="T473" s="398"/>
      <c r="U473" s="381"/>
      <c r="V473" s="381" t="s">
        <v>2166</v>
      </c>
      <c r="W473" s="381" t="s">
        <v>2166</v>
      </c>
      <c r="X473" s="381" t="s">
        <v>2166</v>
      </c>
      <c r="Y473" s="381">
        <v>1</v>
      </c>
      <c r="Z473" s="350">
        <v>42.35</v>
      </c>
    </row>
    <row r="474" spans="1:26" ht="30.75" customHeight="1" x14ac:dyDescent="0.35">
      <c r="A474" s="340">
        <v>471</v>
      </c>
      <c r="B474" s="378" t="s">
        <v>7489</v>
      </c>
      <c r="C474" s="333" t="s">
        <v>94</v>
      </c>
      <c r="D474" s="332" t="s">
        <v>5686</v>
      </c>
      <c r="E474" s="371" t="s">
        <v>5687</v>
      </c>
      <c r="F474" s="325">
        <v>4</v>
      </c>
      <c r="G474" s="371"/>
      <c r="H474" s="325"/>
      <c r="I474" s="371"/>
      <c r="J474" s="325">
        <v>7</v>
      </c>
      <c r="K474" s="325"/>
      <c r="L474" s="325">
        <v>7</v>
      </c>
      <c r="M474" s="381" t="s">
        <v>5703</v>
      </c>
      <c r="N474" s="367">
        <v>160</v>
      </c>
      <c r="O474" s="367">
        <v>240</v>
      </c>
      <c r="P474" s="367">
        <v>400</v>
      </c>
      <c r="Q474" s="398"/>
      <c r="R474" s="398"/>
      <c r="S474" s="398"/>
      <c r="T474" s="398"/>
      <c r="U474" s="381"/>
      <c r="V474" s="381" t="s">
        <v>2166</v>
      </c>
      <c r="W474" s="381" t="s">
        <v>2166</v>
      </c>
      <c r="X474" s="381" t="s">
        <v>2166</v>
      </c>
      <c r="Y474" s="381">
        <v>1</v>
      </c>
      <c r="Z474" s="350">
        <v>42.35</v>
      </c>
    </row>
    <row r="475" spans="1:26" ht="30.75" customHeight="1" x14ac:dyDescent="0.35">
      <c r="A475" s="340">
        <v>472</v>
      </c>
      <c r="B475" s="378" t="s">
        <v>7489</v>
      </c>
      <c r="C475" s="333" t="s">
        <v>94</v>
      </c>
      <c r="D475" s="332" t="s">
        <v>6228</v>
      </c>
      <c r="E475" s="371" t="s">
        <v>6990</v>
      </c>
      <c r="F475" s="325">
        <v>4</v>
      </c>
      <c r="G475" s="371"/>
      <c r="H475" s="325"/>
      <c r="I475" s="371"/>
      <c r="J475" s="325">
        <v>8</v>
      </c>
      <c r="K475" s="325"/>
      <c r="L475" s="325">
        <v>8</v>
      </c>
      <c r="M475" s="381" t="s">
        <v>5703</v>
      </c>
      <c r="N475" s="367">
        <v>200</v>
      </c>
      <c r="O475" s="367">
        <v>300</v>
      </c>
      <c r="P475" s="367">
        <v>500</v>
      </c>
      <c r="Q475" s="398"/>
      <c r="R475" s="398"/>
      <c r="S475" s="398"/>
      <c r="T475" s="398"/>
      <c r="U475" s="381"/>
      <c r="V475" s="381" t="s">
        <v>2166</v>
      </c>
      <c r="W475" s="381" t="s">
        <v>2166</v>
      </c>
      <c r="X475" s="381"/>
      <c r="Y475" s="381">
        <v>1</v>
      </c>
      <c r="Z475" s="350">
        <v>42.35</v>
      </c>
    </row>
    <row r="476" spans="1:26" ht="30.75" customHeight="1" x14ac:dyDescent="0.35">
      <c r="A476" s="340">
        <v>473</v>
      </c>
      <c r="B476" s="378" t="s">
        <v>7489</v>
      </c>
      <c r="C476" s="333" t="s">
        <v>94</v>
      </c>
      <c r="D476" s="332" t="s">
        <v>5661</v>
      </c>
      <c r="E476" s="371" t="s">
        <v>5662</v>
      </c>
      <c r="F476" s="325">
        <v>4</v>
      </c>
      <c r="G476" s="371"/>
      <c r="H476" s="325"/>
      <c r="I476" s="371"/>
      <c r="J476" s="325">
        <v>3</v>
      </c>
      <c r="K476" s="325"/>
      <c r="L476" s="325">
        <v>3</v>
      </c>
      <c r="M476" s="381" t="s">
        <v>5699</v>
      </c>
      <c r="N476" s="381"/>
      <c r="O476" s="381"/>
      <c r="P476" s="381">
        <v>200</v>
      </c>
      <c r="Q476" s="381"/>
      <c r="R476" s="381"/>
      <c r="S476" s="381"/>
      <c r="T476" s="381"/>
      <c r="U476" s="381"/>
      <c r="V476" s="381"/>
      <c r="W476" s="381"/>
      <c r="X476" s="381"/>
      <c r="Y476" s="381">
        <v>2</v>
      </c>
      <c r="Z476" s="350">
        <v>36.299999999999997</v>
      </c>
    </row>
    <row r="477" spans="1:26" ht="30.75" customHeight="1" x14ac:dyDescent="0.35">
      <c r="A477" s="340">
        <v>474</v>
      </c>
      <c r="B477" s="378" t="s">
        <v>7489</v>
      </c>
      <c r="C477" s="333" t="s">
        <v>94</v>
      </c>
      <c r="D477" s="332" t="s">
        <v>5663</v>
      </c>
      <c r="E477" s="371" t="s">
        <v>5664</v>
      </c>
      <c r="F477" s="325">
        <v>3</v>
      </c>
      <c r="G477" s="371"/>
      <c r="H477" s="325"/>
      <c r="I477" s="371"/>
      <c r="J477" s="325">
        <v>3</v>
      </c>
      <c r="K477" s="325"/>
      <c r="L477" s="325">
        <v>3</v>
      </c>
      <c r="M477" s="381" t="s">
        <v>5699</v>
      </c>
      <c r="N477" s="381"/>
      <c r="O477" s="381"/>
      <c r="P477" s="381">
        <v>175</v>
      </c>
      <c r="Q477" s="381"/>
      <c r="R477" s="381"/>
      <c r="S477" s="381"/>
      <c r="T477" s="381"/>
      <c r="U477" s="381"/>
      <c r="V477" s="381"/>
      <c r="W477" s="381"/>
      <c r="X477" s="381"/>
      <c r="Y477" s="381">
        <v>2</v>
      </c>
      <c r="Z477" s="350">
        <v>36.299999999999997</v>
      </c>
    </row>
    <row r="478" spans="1:26" ht="30.75" customHeight="1" x14ac:dyDescent="0.35">
      <c r="A478" s="340">
        <v>475</v>
      </c>
      <c r="B478" s="378" t="s">
        <v>7489</v>
      </c>
      <c r="C478" s="333" t="s">
        <v>94</v>
      </c>
      <c r="D478" s="332" t="s">
        <v>5665</v>
      </c>
      <c r="E478" s="371" t="s">
        <v>5666</v>
      </c>
      <c r="F478" s="325">
        <v>2</v>
      </c>
      <c r="G478" s="371"/>
      <c r="H478" s="325"/>
      <c r="I478" s="371"/>
      <c r="J478" s="325">
        <v>3</v>
      </c>
      <c r="K478" s="325"/>
      <c r="L478" s="325">
        <v>3</v>
      </c>
      <c r="M478" s="381" t="s">
        <v>5698</v>
      </c>
      <c r="N478" s="381"/>
      <c r="O478" s="381"/>
      <c r="P478" s="381">
        <v>150</v>
      </c>
      <c r="Q478" s="381"/>
      <c r="R478" s="381"/>
      <c r="S478" s="381"/>
      <c r="T478" s="381"/>
      <c r="U478" s="381"/>
      <c r="V478" s="381"/>
      <c r="W478" s="381"/>
      <c r="X478" s="381"/>
      <c r="Y478" s="381">
        <v>2</v>
      </c>
      <c r="Z478" s="350">
        <v>36.299999999999997</v>
      </c>
    </row>
    <row r="479" spans="1:26" ht="30.75" customHeight="1" x14ac:dyDescent="0.35">
      <c r="A479" s="340">
        <v>476</v>
      </c>
      <c r="B479" s="378" t="s">
        <v>7489</v>
      </c>
      <c r="C479" s="374" t="s">
        <v>1506</v>
      </c>
      <c r="D479" s="332" t="s">
        <v>2644</v>
      </c>
      <c r="E479" s="371" t="s">
        <v>2653</v>
      </c>
      <c r="F479" s="325">
        <v>3</v>
      </c>
      <c r="G479" s="371"/>
      <c r="H479" s="325"/>
      <c r="I479" s="371"/>
      <c r="J479" s="325">
        <v>4</v>
      </c>
      <c r="K479" s="325"/>
      <c r="L479" s="325">
        <v>4</v>
      </c>
      <c r="M479" s="381" t="s">
        <v>5431</v>
      </c>
      <c r="N479" s="367">
        <v>50</v>
      </c>
      <c r="O479" s="367">
        <v>250</v>
      </c>
      <c r="P479" s="367">
        <v>300</v>
      </c>
      <c r="Q479" s="398"/>
      <c r="R479" s="398"/>
      <c r="S479" s="398"/>
      <c r="T479" s="398"/>
      <c r="U479" s="381"/>
      <c r="V479" s="381" t="s">
        <v>2166</v>
      </c>
      <c r="W479" s="381" t="s">
        <v>2166</v>
      </c>
      <c r="X479" s="381" t="s">
        <v>2166</v>
      </c>
      <c r="Y479" s="381">
        <v>2</v>
      </c>
      <c r="Z479" s="350">
        <v>36.299999999999997</v>
      </c>
    </row>
    <row r="480" spans="1:26" ht="30.75" customHeight="1" x14ac:dyDescent="0.35">
      <c r="A480" s="340">
        <v>477</v>
      </c>
      <c r="B480" s="378" t="s">
        <v>7489</v>
      </c>
      <c r="C480" s="374" t="s">
        <v>1506</v>
      </c>
      <c r="D480" s="332" t="s">
        <v>2645</v>
      </c>
      <c r="E480" s="371" t="s">
        <v>2654</v>
      </c>
      <c r="F480" s="325">
        <v>4</v>
      </c>
      <c r="G480" s="371"/>
      <c r="H480" s="325"/>
      <c r="I480" s="371"/>
      <c r="J480" s="325">
        <v>4</v>
      </c>
      <c r="K480" s="325"/>
      <c r="L480" s="325">
        <v>4</v>
      </c>
      <c r="M480" s="381" t="s">
        <v>5431</v>
      </c>
      <c r="N480" s="367">
        <v>56</v>
      </c>
      <c r="O480" s="367">
        <v>304</v>
      </c>
      <c r="P480" s="367">
        <v>360</v>
      </c>
      <c r="Q480" s="398"/>
      <c r="R480" s="398"/>
      <c r="S480" s="398"/>
      <c r="T480" s="398"/>
      <c r="U480" s="381"/>
      <c r="V480" s="381" t="s">
        <v>2166</v>
      </c>
      <c r="W480" s="381" t="s">
        <v>2166</v>
      </c>
      <c r="X480" s="381"/>
      <c r="Y480" s="381">
        <v>2</v>
      </c>
      <c r="Z480" s="350">
        <v>36.299999999999997</v>
      </c>
    </row>
    <row r="481" spans="1:26" ht="30.75" customHeight="1" x14ac:dyDescent="0.35">
      <c r="A481" s="340">
        <v>478</v>
      </c>
      <c r="B481" s="378" t="s">
        <v>7489</v>
      </c>
      <c r="C481" s="374" t="s">
        <v>1506</v>
      </c>
      <c r="D481" s="332" t="s">
        <v>2780</v>
      </c>
      <c r="E481" s="371" t="s">
        <v>2655</v>
      </c>
      <c r="F481" s="325">
        <v>3</v>
      </c>
      <c r="G481" s="371"/>
      <c r="H481" s="325"/>
      <c r="I481" s="371"/>
      <c r="J481" s="325">
        <v>5</v>
      </c>
      <c r="K481" s="325"/>
      <c r="L481" s="325">
        <v>5</v>
      </c>
      <c r="M481" s="381" t="s">
        <v>5523</v>
      </c>
      <c r="N481" s="367">
        <v>39</v>
      </c>
      <c r="O481" s="367">
        <v>105</v>
      </c>
      <c r="P481" s="367">
        <v>144</v>
      </c>
      <c r="Q481" s="398"/>
      <c r="R481" s="398"/>
      <c r="S481" s="398"/>
      <c r="T481" s="398"/>
      <c r="U481" s="381"/>
      <c r="V481" s="381" t="s">
        <v>2166</v>
      </c>
      <c r="W481" s="381"/>
      <c r="X481" s="381"/>
      <c r="Y481" s="381">
        <v>2</v>
      </c>
      <c r="Z481" s="350">
        <v>36.299999999999997</v>
      </c>
    </row>
    <row r="482" spans="1:26" ht="30.75" customHeight="1" x14ac:dyDescent="0.35">
      <c r="A482" s="340">
        <v>479</v>
      </c>
      <c r="B482" s="378" t="s">
        <v>7489</v>
      </c>
      <c r="C482" s="374" t="s">
        <v>1506</v>
      </c>
      <c r="D482" s="332" t="s">
        <v>332</v>
      </c>
      <c r="E482" s="371" t="s">
        <v>4503</v>
      </c>
      <c r="F482" s="325">
        <v>3</v>
      </c>
      <c r="G482" s="371"/>
      <c r="H482" s="325"/>
      <c r="I482" s="371"/>
      <c r="J482" s="325">
        <v>5</v>
      </c>
      <c r="K482" s="325"/>
      <c r="L482" s="325">
        <v>5</v>
      </c>
      <c r="M482" s="381" t="s">
        <v>5499</v>
      </c>
      <c r="N482" s="367">
        <v>30</v>
      </c>
      <c r="O482" s="367">
        <v>220</v>
      </c>
      <c r="P482" s="367">
        <v>250</v>
      </c>
      <c r="Q482" s="398"/>
      <c r="R482" s="398"/>
      <c r="S482" s="398"/>
      <c r="T482" s="398"/>
      <c r="U482" s="381"/>
      <c r="V482" s="381" t="s">
        <v>2166</v>
      </c>
      <c r="W482" s="381" t="s">
        <v>2166</v>
      </c>
      <c r="X482" s="381"/>
      <c r="Y482" s="381">
        <v>2</v>
      </c>
      <c r="Z482" s="350">
        <v>36.299999999999997</v>
      </c>
    </row>
    <row r="483" spans="1:26" ht="30.75" customHeight="1" x14ac:dyDescent="0.35">
      <c r="A483" s="340">
        <v>480</v>
      </c>
      <c r="B483" s="378" t="s">
        <v>7489</v>
      </c>
      <c r="C483" s="374" t="s">
        <v>1506</v>
      </c>
      <c r="D483" s="332" t="s">
        <v>6229</v>
      </c>
      <c r="E483" s="371" t="s">
        <v>5315</v>
      </c>
      <c r="F483" s="325">
        <v>4</v>
      </c>
      <c r="G483" s="371"/>
      <c r="H483" s="325"/>
      <c r="I483" s="371"/>
      <c r="J483" s="325">
        <v>11</v>
      </c>
      <c r="K483" s="325"/>
      <c r="L483" s="325">
        <v>11</v>
      </c>
      <c r="M483" s="381" t="s">
        <v>5430</v>
      </c>
      <c r="N483" s="381"/>
      <c r="O483" s="381"/>
      <c r="P483" s="381"/>
      <c r="Q483" s="381"/>
      <c r="R483" s="381"/>
      <c r="S483" s="381"/>
      <c r="T483" s="381"/>
      <c r="U483" s="381"/>
      <c r="V483" s="381"/>
      <c r="W483" s="381"/>
      <c r="X483" s="381"/>
      <c r="Y483" s="381">
        <v>2</v>
      </c>
      <c r="Z483" s="350">
        <v>36.299999999999997</v>
      </c>
    </row>
    <row r="484" spans="1:26" ht="30.75" customHeight="1" x14ac:dyDescent="0.35">
      <c r="A484" s="340">
        <v>481</v>
      </c>
      <c r="B484" s="378" t="s">
        <v>7489</v>
      </c>
      <c r="C484" s="374" t="s">
        <v>1506</v>
      </c>
      <c r="D484" s="332" t="s">
        <v>5316</v>
      </c>
      <c r="E484" s="371" t="s">
        <v>5317</v>
      </c>
      <c r="F484" s="325">
        <v>5</v>
      </c>
      <c r="G484" s="371"/>
      <c r="H484" s="325"/>
      <c r="I484" s="371"/>
      <c r="J484" s="325">
        <v>9</v>
      </c>
      <c r="K484" s="325"/>
      <c r="L484" s="325">
        <v>9</v>
      </c>
      <c r="M484" s="381" t="s">
        <v>5353</v>
      </c>
      <c r="N484" s="381"/>
      <c r="O484" s="381"/>
      <c r="P484" s="381"/>
      <c r="Q484" s="381"/>
      <c r="R484" s="381"/>
      <c r="S484" s="381"/>
      <c r="T484" s="381"/>
      <c r="U484" s="381"/>
      <c r="V484" s="381"/>
      <c r="W484" s="381"/>
      <c r="X484" s="381"/>
      <c r="Y484" s="381">
        <v>2</v>
      </c>
      <c r="Z484" s="350">
        <v>36.299999999999997</v>
      </c>
    </row>
    <row r="485" spans="1:26" ht="30.75" customHeight="1" x14ac:dyDescent="0.35">
      <c r="A485" s="340">
        <v>482</v>
      </c>
      <c r="B485" s="378" t="s">
        <v>7489</v>
      </c>
      <c r="C485" s="374" t="s">
        <v>1506</v>
      </c>
      <c r="D485" s="332" t="s">
        <v>2646</v>
      </c>
      <c r="E485" s="371" t="s">
        <v>4502</v>
      </c>
      <c r="F485" s="325">
        <v>3</v>
      </c>
      <c r="G485" s="371"/>
      <c r="H485" s="325"/>
      <c r="I485" s="371"/>
      <c r="J485" s="325">
        <v>5</v>
      </c>
      <c r="K485" s="325"/>
      <c r="L485" s="325">
        <v>5</v>
      </c>
      <c r="M485" s="381" t="s">
        <v>5523</v>
      </c>
      <c r="N485" s="367">
        <v>30</v>
      </c>
      <c r="O485" s="367">
        <v>170</v>
      </c>
      <c r="P485" s="367">
        <v>200</v>
      </c>
      <c r="Q485" s="398"/>
      <c r="R485" s="398"/>
      <c r="S485" s="398"/>
      <c r="T485" s="398"/>
      <c r="U485" s="381"/>
      <c r="V485" s="381" t="s">
        <v>2166</v>
      </c>
      <c r="W485" s="381" t="s">
        <v>2166</v>
      </c>
      <c r="X485" s="381" t="s">
        <v>2166</v>
      </c>
      <c r="Y485" s="381">
        <v>2</v>
      </c>
      <c r="Z485" s="350">
        <v>36.299999999999997</v>
      </c>
    </row>
    <row r="486" spans="1:26" ht="30.75" customHeight="1" x14ac:dyDescent="0.35">
      <c r="A486" s="340">
        <v>483</v>
      </c>
      <c r="B486" s="378" t="s">
        <v>7489</v>
      </c>
      <c r="C486" s="374" t="s">
        <v>1506</v>
      </c>
      <c r="D486" s="332" t="s">
        <v>336</v>
      </c>
      <c r="E486" s="371" t="s">
        <v>337</v>
      </c>
      <c r="F486" s="325">
        <v>3</v>
      </c>
      <c r="G486" s="371"/>
      <c r="H486" s="325"/>
      <c r="I486" s="371"/>
      <c r="J486" s="325">
        <v>7</v>
      </c>
      <c r="K486" s="325"/>
      <c r="L486" s="325">
        <v>7</v>
      </c>
      <c r="M486" s="381" t="s">
        <v>5526</v>
      </c>
      <c r="N486" s="367">
        <v>50</v>
      </c>
      <c r="O486" s="367">
        <v>250</v>
      </c>
      <c r="P486" s="367">
        <v>300</v>
      </c>
      <c r="Q486" s="398"/>
      <c r="R486" s="398"/>
      <c r="S486" s="398"/>
      <c r="T486" s="398"/>
      <c r="U486" s="381"/>
      <c r="V486" s="381" t="s">
        <v>2166</v>
      </c>
      <c r="W486" s="381" t="s">
        <v>2166</v>
      </c>
      <c r="X486" s="381"/>
      <c r="Y486" s="381">
        <v>2</v>
      </c>
      <c r="Z486" s="350">
        <v>36.299999999999997</v>
      </c>
    </row>
    <row r="487" spans="1:26" ht="30.75" customHeight="1" x14ac:dyDescent="0.35">
      <c r="A487" s="340">
        <v>484</v>
      </c>
      <c r="B487" s="378" t="s">
        <v>7489</v>
      </c>
      <c r="C487" s="374" t="s">
        <v>1506</v>
      </c>
      <c r="D487" s="332" t="s">
        <v>2647</v>
      </c>
      <c r="E487" s="371" t="s">
        <v>2656</v>
      </c>
      <c r="F487" s="325">
        <v>4</v>
      </c>
      <c r="G487" s="371"/>
      <c r="H487" s="325"/>
      <c r="I487" s="371"/>
      <c r="J487" s="325">
        <v>11</v>
      </c>
      <c r="K487" s="325"/>
      <c r="L487" s="325">
        <v>11</v>
      </c>
      <c r="M487" s="381" t="s">
        <v>5523</v>
      </c>
      <c r="N487" s="367">
        <v>75</v>
      </c>
      <c r="O487" s="367">
        <v>275</v>
      </c>
      <c r="P487" s="367">
        <v>350</v>
      </c>
      <c r="Q487" s="398"/>
      <c r="R487" s="398"/>
      <c r="S487" s="398"/>
      <c r="T487" s="398"/>
      <c r="U487" s="381"/>
      <c r="V487" s="381" t="s">
        <v>2166</v>
      </c>
      <c r="W487" s="381" t="s">
        <v>2166</v>
      </c>
      <c r="X487" s="381"/>
      <c r="Y487" s="381">
        <v>2</v>
      </c>
      <c r="Z487" s="350">
        <v>36.299999999999997</v>
      </c>
    </row>
    <row r="488" spans="1:26" ht="30.75" customHeight="1" x14ac:dyDescent="0.35">
      <c r="A488" s="340">
        <v>485</v>
      </c>
      <c r="B488" s="378" t="s">
        <v>7489</v>
      </c>
      <c r="C488" s="374" t="s">
        <v>1506</v>
      </c>
      <c r="D488" s="332" t="s">
        <v>2648</v>
      </c>
      <c r="E488" s="371" t="s">
        <v>4504</v>
      </c>
      <c r="F488" s="325">
        <v>5</v>
      </c>
      <c r="G488" s="371"/>
      <c r="H488" s="325"/>
      <c r="I488" s="371"/>
      <c r="J488" s="325">
        <v>14</v>
      </c>
      <c r="K488" s="325"/>
      <c r="L488" s="325">
        <v>14</v>
      </c>
      <c r="M488" s="381" t="s">
        <v>5523</v>
      </c>
      <c r="N488" s="367">
        <v>67</v>
      </c>
      <c r="O488" s="367">
        <v>165</v>
      </c>
      <c r="P488" s="367">
        <v>232</v>
      </c>
      <c r="Q488" s="398"/>
      <c r="R488" s="398"/>
      <c r="S488" s="398"/>
      <c r="T488" s="398"/>
      <c r="U488" s="381"/>
      <c r="V488" s="381" t="s">
        <v>2166</v>
      </c>
      <c r="W488" s="381"/>
      <c r="X488" s="381"/>
      <c r="Y488" s="381">
        <v>2</v>
      </c>
      <c r="Z488" s="350">
        <v>36.299999999999997</v>
      </c>
    </row>
    <row r="489" spans="1:26" ht="30.75" customHeight="1" x14ac:dyDescent="0.35">
      <c r="A489" s="340">
        <v>486</v>
      </c>
      <c r="B489" s="378" t="s">
        <v>7489</v>
      </c>
      <c r="C489" s="374" t="s">
        <v>1506</v>
      </c>
      <c r="D489" s="332" t="s">
        <v>2649</v>
      </c>
      <c r="E489" s="371" t="s">
        <v>4524</v>
      </c>
      <c r="F489" s="325">
        <v>5</v>
      </c>
      <c r="G489" s="371"/>
      <c r="H489" s="325"/>
      <c r="I489" s="371"/>
      <c r="J489" s="325">
        <v>10</v>
      </c>
      <c r="K489" s="325"/>
      <c r="L489" s="325">
        <v>10</v>
      </c>
      <c r="M489" s="381" t="s">
        <v>5431</v>
      </c>
      <c r="N489" s="367">
        <v>56</v>
      </c>
      <c r="O489" s="367">
        <v>182</v>
      </c>
      <c r="P489" s="367">
        <v>238</v>
      </c>
      <c r="Q489" s="398"/>
      <c r="R489" s="398"/>
      <c r="S489" s="398"/>
      <c r="T489" s="398"/>
      <c r="U489" s="381"/>
      <c r="V489" s="381" t="s">
        <v>2166</v>
      </c>
      <c r="W489" s="381"/>
      <c r="X489" s="381"/>
      <c r="Y489" s="381">
        <v>2</v>
      </c>
      <c r="Z489" s="350">
        <v>36.299999999999997</v>
      </c>
    </row>
    <row r="490" spans="1:26" ht="30.75" customHeight="1" x14ac:dyDescent="0.35">
      <c r="A490" s="340">
        <v>487</v>
      </c>
      <c r="B490" s="378" t="s">
        <v>7489</v>
      </c>
      <c r="C490" s="374" t="s">
        <v>1506</v>
      </c>
      <c r="D490" s="332" t="s">
        <v>2650</v>
      </c>
      <c r="E490" s="371" t="s">
        <v>335</v>
      </c>
      <c r="F490" s="325">
        <v>3</v>
      </c>
      <c r="G490" s="371"/>
      <c r="H490" s="325"/>
      <c r="I490" s="371"/>
      <c r="J490" s="325">
        <v>7</v>
      </c>
      <c r="K490" s="325"/>
      <c r="L490" s="325">
        <v>7</v>
      </c>
      <c r="M490" s="381" t="s">
        <v>5527</v>
      </c>
      <c r="N490" s="367">
        <v>50</v>
      </c>
      <c r="O490" s="367">
        <v>200</v>
      </c>
      <c r="P490" s="367">
        <v>250</v>
      </c>
      <c r="Q490" s="398"/>
      <c r="R490" s="398"/>
      <c r="S490" s="398"/>
      <c r="T490" s="398"/>
      <c r="U490" s="381"/>
      <c r="V490" s="381" t="s">
        <v>2166</v>
      </c>
      <c r="W490" s="381" t="s">
        <v>2166</v>
      </c>
      <c r="X490" s="381"/>
      <c r="Y490" s="381">
        <v>2</v>
      </c>
      <c r="Z490" s="350">
        <v>36.299999999999997</v>
      </c>
    </row>
    <row r="491" spans="1:26" ht="30.75" customHeight="1" x14ac:dyDescent="0.35">
      <c r="A491" s="340">
        <v>488</v>
      </c>
      <c r="B491" s="378" t="s">
        <v>7489</v>
      </c>
      <c r="C491" s="374" t="s">
        <v>1506</v>
      </c>
      <c r="D491" s="332" t="s">
        <v>2651</v>
      </c>
      <c r="E491" s="371" t="s">
        <v>333</v>
      </c>
      <c r="F491" s="325">
        <v>4</v>
      </c>
      <c r="G491" s="371"/>
      <c r="H491" s="325"/>
      <c r="I491" s="371"/>
      <c r="J491" s="325">
        <v>7</v>
      </c>
      <c r="K491" s="325"/>
      <c r="L491" s="325">
        <v>7</v>
      </c>
      <c r="M491" s="381" t="s">
        <v>5431</v>
      </c>
      <c r="N491" s="367">
        <v>50</v>
      </c>
      <c r="O491" s="367">
        <v>300</v>
      </c>
      <c r="P491" s="367">
        <v>350</v>
      </c>
      <c r="Q491" s="398"/>
      <c r="R491" s="398"/>
      <c r="S491" s="398"/>
      <c r="T491" s="398"/>
      <c r="U491" s="381"/>
      <c r="V491" s="381" t="s">
        <v>2166</v>
      </c>
      <c r="W491" s="381" t="s">
        <v>2166</v>
      </c>
      <c r="X491" s="381"/>
      <c r="Y491" s="381">
        <v>2</v>
      </c>
      <c r="Z491" s="350">
        <v>36.299999999999997</v>
      </c>
    </row>
    <row r="492" spans="1:26" ht="30.75" customHeight="1" x14ac:dyDescent="0.35">
      <c r="A492" s="340">
        <v>489</v>
      </c>
      <c r="B492" s="378" t="s">
        <v>7489</v>
      </c>
      <c r="C492" s="374" t="s">
        <v>1506</v>
      </c>
      <c r="D492" s="332" t="s">
        <v>2652</v>
      </c>
      <c r="E492" s="371" t="s">
        <v>4525</v>
      </c>
      <c r="F492" s="325">
        <v>5</v>
      </c>
      <c r="G492" s="371"/>
      <c r="H492" s="325"/>
      <c r="I492" s="371"/>
      <c r="J492" s="325">
        <v>10</v>
      </c>
      <c r="K492" s="325"/>
      <c r="L492" s="325">
        <v>10</v>
      </c>
      <c r="M492" s="381" t="s">
        <v>5431</v>
      </c>
      <c r="N492" s="367">
        <v>62</v>
      </c>
      <c r="O492" s="367">
        <v>168</v>
      </c>
      <c r="P492" s="367">
        <v>230</v>
      </c>
      <c r="Q492" s="398"/>
      <c r="R492" s="398"/>
      <c r="S492" s="398"/>
      <c r="T492" s="398"/>
      <c r="U492" s="381"/>
      <c r="V492" s="381" t="s">
        <v>2166</v>
      </c>
      <c r="W492" s="381"/>
      <c r="X492" s="381"/>
      <c r="Y492" s="381">
        <v>2</v>
      </c>
      <c r="Z492" s="350">
        <v>36.299999999999997</v>
      </c>
    </row>
    <row r="493" spans="1:26" ht="30.75" customHeight="1" x14ac:dyDescent="0.35">
      <c r="A493" s="340">
        <v>490</v>
      </c>
      <c r="B493" s="378" t="s">
        <v>7489</v>
      </c>
      <c r="C493" s="374" t="s">
        <v>1506</v>
      </c>
      <c r="D493" s="332" t="s">
        <v>3822</v>
      </c>
      <c r="E493" s="371" t="s">
        <v>3846</v>
      </c>
      <c r="F493" s="325">
        <v>4</v>
      </c>
      <c r="G493" s="371"/>
      <c r="H493" s="325"/>
      <c r="I493" s="371"/>
      <c r="J493" s="325">
        <v>12</v>
      </c>
      <c r="K493" s="325"/>
      <c r="L493" s="325">
        <v>12</v>
      </c>
      <c r="M493" s="381" t="s">
        <v>5528</v>
      </c>
      <c r="N493" s="381"/>
      <c r="O493" s="381"/>
      <c r="P493" s="381">
        <v>608</v>
      </c>
      <c r="Q493" s="381"/>
      <c r="R493" s="381"/>
      <c r="S493" s="381"/>
      <c r="T493" s="381"/>
      <c r="U493" s="381"/>
      <c r="V493" s="381"/>
      <c r="W493" s="381"/>
      <c r="X493" s="381"/>
      <c r="Y493" s="381">
        <v>2</v>
      </c>
      <c r="Z493" s="350">
        <v>36.299999999999997</v>
      </c>
    </row>
    <row r="494" spans="1:26" ht="30.75" customHeight="1" x14ac:dyDescent="0.35">
      <c r="A494" s="340">
        <v>491</v>
      </c>
      <c r="B494" s="378" t="s">
        <v>7489</v>
      </c>
      <c r="C494" s="374" t="s">
        <v>1506</v>
      </c>
      <c r="D494" s="332" t="s">
        <v>3823</v>
      </c>
      <c r="E494" s="371" t="s">
        <v>3847</v>
      </c>
      <c r="F494" s="325">
        <v>5</v>
      </c>
      <c r="G494" s="371"/>
      <c r="H494" s="325"/>
      <c r="I494" s="371"/>
      <c r="J494" s="325">
        <v>18</v>
      </c>
      <c r="K494" s="325"/>
      <c r="L494" s="325">
        <v>18</v>
      </c>
      <c r="M494" s="381" t="s">
        <v>5529</v>
      </c>
      <c r="N494" s="381"/>
      <c r="O494" s="381"/>
      <c r="P494" s="381">
        <v>814</v>
      </c>
      <c r="Q494" s="381"/>
      <c r="R494" s="381"/>
      <c r="S494" s="381"/>
      <c r="T494" s="381"/>
      <c r="U494" s="381"/>
      <c r="V494" s="381"/>
      <c r="W494" s="381"/>
      <c r="X494" s="381"/>
      <c r="Y494" s="381">
        <v>2</v>
      </c>
      <c r="Z494" s="350">
        <v>36.299999999999997</v>
      </c>
    </row>
    <row r="495" spans="1:26" ht="30.75" customHeight="1" x14ac:dyDescent="0.35">
      <c r="A495" s="340">
        <v>492</v>
      </c>
      <c r="B495" s="378" t="s">
        <v>7489</v>
      </c>
      <c r="C495" s="374" t="s">
        <v>1506</v>
      </c>
      <c r="D495" s="332" t="s">
        <v>3824</v>
      </c>
      <c r="E495" s="371" t="s">
        <v>3848</v>
      </c>
      <c r="F495" s="325">
        <v>5</v>
      </c>
      <c r="G495" s="371"/>
      <c r="H495" s="325"/>
      <c r="I495" s="371"/>
      <c r="J495" s="325">
        <v>17</v>
      </c>
      <c r="K495" s="325"/>
      <c r="L495" s="325">
        <v>17</v>
      </c>
      <c r="M495" s="381" t="s">
        <v>5437</v>
      </c>
      <c r="N495" s="381"/>
      <c r="O495" s="381"/>
      <c r="P495" s="381">
        <v>692</v>
      </c>
      <c r="Q495" s="381"/>
      <c r="R495" s="381"/>
      <c r="S495" s="381"/>
      <c r="T495" s="381"/>
      <c r="U495" s="381"/>
      <c r="V495" s="381"/>
      <c r="W495" s="381"/>
      <c r="X495" s="381"/>
      <c r="Y495" s="381">
        <v>2</v>
      </c>
      <c r="Z495" s="350">
        <v>36.299999999999997</v>
      </c>
    </row>
    <row r="496" spans="1:26" ht="30.75" customHeight="1" x14ac:dyDescent="0.35">
      <c r="A496" s="340">
        <v>493</v>
      </c>
      <c r="B496" s="378" t="s">
        <v>7489</v>
      </c>
      <c r="C496" s="374" t="s">
        <v>1506</v>
      </c>
      <c r="D496" s="332" t="s">
        <v>3825</v>
      </c>
      <c r="E496" s="371" t="s">
        <v>4907</v>
      </c>
      <c r="F496" s="325">
        <v>6</v>
      </c>
      <c r="G496" s="371"/>
      <c r="H496" s="325"/>
      <c r="I496" s="371"/>
      <c r="J496" s="325">
        <v>14</v>
      </c>
      <c r="K496" s="325"/>
      <c r="L496" s="325">
        <v>14</v>
      </c>
      <c r="M496" s="381" t="s">
        <v>5431</v>
      </c>
      <c r="N496" s="381"/>
      <c r="O496" s="381"/>
      <c r="P496" s="381">
        <v>771</v>
      </c>
      <c r="Q496" s="381"/>
      <c r="R496" s="381"/>
      <c r="S496" s="381"/>
      <c r="T496" s="381"/>
      <c r="U496" s="381"/>
      <c r="V496" s="381"/>
      <c r="W496" s="381"/>
      <c r="X496" s="381"/>
      <c r="Y496" s="381">
        <v>2</v>
      </c>
      <c r="Z496" s="350">
        <v>36.299999999999997</v>
      </c>
    </row>
    <row r="497" spans="1:26" ht="30.75" customHeight="1" x14ac:dyDescent="0.35">
      <c r="A497" s="340">
        <v>494</v>
      </c>
      <c r="B497" s="378" t="s">
        <v>7489</v>
      </c>
      <c r="C497" s="374" t="s">
        <v>1506</v>
      </c>
      <c r="D497" s="332" t="s">
        <v>3826</v>
      </c>
      <c r="E497" s="371" t="s">
        <v>3849</v>
      </c>
      <c r="F497" s="325">
        <v>5</v>
      </c>
      <c r="G497" s="371"/>
      <c r="H497" s="325"/>
      <c r="I497" s="371"/>
      <c r="J497" s="325">
        <v>10</v>
      </c>
      <c r="K497" s="325"/>
      <c r="L497" s="325">
        <v>10</v>
      </c>
      <c r="M497" s="381" t="s">
        <v>5430</v>
      </c>
      <c r="N497" s="398">
        <v>50</v>
      </c>
      <c r="O497" s="398">
        <v>250</v>
      </c>
      <c r="P497" s="398">
        <v>300</v>
      </c>
      <c r="Q497" s="398"/>
      <c r="R497" s="398"/>
      <c r="S497" s="398"/>
      <c r="T497" s="398"/>
      <c r="U497" s="381">
        <v>50</v>
      </c>
      <c r="V497" s="381" t="s">
        <v>2166</v>
      </c>
      <c r="W497" s="381"/>
      <c r="X497" s="381"/>
      <c r="Y497" s="381">
        <v>2</v>
      </c>
      <c r="Z497" s="350">
        <v>36.299999999999997</v>
      </c>
    </row>
    <row r="498" spans="1:26" ht="30.75" customHeight="1" x14ac:dyDescent="0.35">
      <c r="A498" s="340">
        <v>495</v>
      </c>
      <c r="B498" s="378" t="s">
        <v>7489</v>
      </c>
      <c r="C498" s="374" t="s">
        <v>1506</v>
      </c>
      <c r="D498" s="332" t="s">
        <v>3828</v>
      </c>
      <c r="E498" s="371" t="s">
        <v>3850</v>
      </c>
      <c r="F498" s="325">
        <v>6</v>
      </c>
      <c r="G498" s="371"/>
      <c r="H498" s="325"/>
      <c r="I498" s="371"/>
      <c r="J498" s="325">
        <v>19</v>
      </c>
      <c r="K498" s="325"/>
      <c r="L498" s="325">
        <v>19</v>
      </c>
      <c r="M498" s="381" t="s">
        <v>5354</v>
      </c>
      <c r="N498" s="381"/>
      <c r="O498" s="381"/>
      <c r="P498" s="381">
        <v>1170</v>
      </c>
      <c r="Q498" s="381"/>
      <c r="R498" s="381"/>
      <c r="S498" s="381"/>
      <c r="T498" s="381"/>
      <c r="U498" s="381"/>
      <c r="V498" s="381"/>
      <c r="W498" s="381"/>
      <c r="X498" s="381"/>
      <c r="Y498" s="381">
        <v>2</v>
      </c>
      <c r="Z498" s="350">
        <v>36.299999999999997</v>
      </c>
    </row>
    <row r="499" spans="1:26" ht="30.75" customHeight="1" x14ac:dyDescent="0.35">
      <c r="A499" s="340">
        <v>496</v>
      </c>
      <c r="B499" s="378" t="s">
        <v>7489</v>
      </c>
      <c r="C499" s="374" t="s">
        <v>1506</v>
      </c>
      <c r="D499" s="332" t="s">
        <v>3827</v>
      </c>
      <c r="E499" s="371" t="s">
        <v>3851</v>
      </c>
      <c r="F499" s="325">
        <v>6</v>
      </c>
      <c r="G499" s="371"/>
      <c r="H499" s="325"/>
      <c r="I499" s="371"/>
      <c r="J499" s="325">
        <v>10</v>
      </c>
      <c r="K499" s="325"/>
      <c r="L499" s="325">
        <v>10</v>
      </c>
      <c r="M499" s="379" t="s">
        <v>5438</v>
      </c>
      <c r="N499" s="381"/>
      <c r="O499" s="381"/>
      <c r="P499" s="381">
        <v>714</v>
      </c>
      <c r="Q499" s="381"/>
      <c r="R499" s="381"/>
      <c r="S499" s="381"/>
      <c r="T499" s="381"/>
      <c r="U499" s="381"/>
      <c r="V499" s="381"/>
      <c r="W499" s="381"/>
      <c r="X499" s="381"/>
      <c r="Y499" s="381">
        <v>2</v>
      </c>
      <c r="Z499" s="350">
        <v>36.299999999999997</v>
      </c>
    </row>
    <row r="500" spans="1:26" ht="30.75" customHeight="1" x14ac:dyDescent="0.35">
      <c r="A500" s="340">
        <v>497</v>
      </c>
      <c r="B500" s="378" t="s">
        <v>7489</v>
      </c>
      <c r="C500" s="374" t="s">
        <v>1506</v>
      </c>
      <c r="D500" s="332" t="s">
        <v>3838</v>
      </c>
      <c r="E500" s="371" t="s">
        <v>3852</v>
      </c>
      <c r="F500" s="325">
        <v>4</v>
      </c>
      <c r="G500" s="371"/>
      <c r="H500" s="325"/>
      <c r="I500" s="371"/>
      <c r="J500" s="325">
        <v>5</v>
      </c>
      <c r="K500" s="325"/>
      <c r="L500" s="325">
        <v>5</v>
      </c>
      <c r="M500" s="381" t="s">
        <v>5523</v>
      </c>
      <c r="N500" s="381"/>
      <c r="O500" s="381"/>
      <c r="P500" s="381">
        <v>204</v>
      </c>
      <c r="Q500" s="381"/>
      <c r="R500" s="381"/>
      <c r="S500" s="381"/>
      <c r="T500" s="381"/>
      <c r="U500" s="381"/>
      <c r="V500" s="381"/>
      <c r="W500" s="381"/>
      <c r="X500" s="381"/>
      <c r="Y500" s="381">
        <v>2</v>
      </c>
      <c r="Z500" s="350">
        <v>36.299999999999997</v>
      </c>
    </row>
    <row r="501" spans="1:26" ht="30.75" customHeight="1" x14ac:dyDescent="0.35">
      <c r="A501" s="340">
        <v>498</v>
      </c>
      <c r="B501" s="378" t="s">
        <v>7489</v>
      </c>
      <c r="C501" s="374" t="s">
        <v>1506</v>
      </c>
      <c r="D501" s="332" t="s">
        <v>5313</v>
      </c>
      <c r="E501" s="371" t="s">
        <v>5314</v>
      </c>
      <c r="F501" s="325">
        <v>4</v>
      </c>
      <c r="G501" s="371"/>
      <c r="H501" s="325"/>
      <c r="I501" s="371"/>
      <c r="J501" s="325">
        <v>4</v>
      </c>
      <c r="K501" s="325"/>
      <c r="L501" s="325">
        <v>4</v>
      </c>
      <c r="M501" s="381" t="s">
        <v>5430</v>
      </c>
      <c r="N501" s="381"/>
      <c r="O501" s="381"/>
      <c r="P501" s="381"/>
      <c r="Q501" s="381"/>
      <c r="R501" s="381"/>
      <c r="S501" s="381"/>
      <c r="T501" s="381"/>
      <c r="U501" s="381"/>
      <c r="V501" s="381"/>
      <c r="W501" s="381"/>
      <c r="X501" s="381"/>
      <c r="Y501" s="381">
        <v>2</v>
      </c>
      <c r="Z501" s="350">
        <v>36.299999999999997</v>
      </c>
    </row>
    <row r="502" spans="1:26" ht="30.75" customHeight="1" x14ac:dyDescent="0.35">
      <c r="A502" s="340">
        <v>499</v>
      </c>
      <c r="B502" s="378" t="s">
        <v>7489</v>
      </c>
      <c r="C502" s="374" t="s">
        <v>1506</v>
      </c>
      <c r="D502" s="332" t="s">
        <v>6230</v>
      </c>
      <c r="E502" s="371" t="s">
        <v>3853</v>
      </c>
      <c r="F502" s="325">
        <v>5</v>
      </c>
      <c r="G502" s="371"/>
      <c r="H502" s="325"/>
      <c r="I502" s="371"/>
      <c r="J502" s="325">
        <v>12</v>
      </c>
      <c r="K502" s="325"/>
      <c r="L502" s="325">
        <v>12</v>
      </c>
      <c r="M502" s="379" t="s">
        <v>5530</v>
      </c>
      <c r="N502" s="381"/>
      <c r="O502" s="381"/>
      <c r="P502" s="381">
        <v>714</v>
      </c>
      <c r="Q502" s="381"/>
      <c r="R502" s="381"/>
      <c r="S502" s="381"/>
      <c r="T502" s="381"/>
      <c r="U502" s="381"/>
      <c r="V502" s="381"/>
      <c r="W502" s="381"/>
      <c r="X502" s="381"/>
      <c r="Y502" s="381">
        <v>2</v>
      </c>
      <c r="Z502" s="350">
        <v>36.299999999999997</v>
      </c>
    </row>
    <row r="503" spans="1:26" ht="30.75" customHeight="1" x14ac:dyDescent="0.35">
      <c r="A503" s="340">
        <v>500</v>
      </c>
      <c r="B503" s="378" t="s">
        <v>7489</v>
      </c>
      <c r="C503" s="374" t="s">
        <v>1506</v>
      </c>
      <c r="D503" s="332" t="s">
        <v>3845</v>
      </c>
      <c r="E503" s="371" t="s">
        <v>4526</v>
      </c>
      <c r="F503" s="325">
        <v>6</v>
      </c>
      <c r="G503" s="371"/>
      <c r="H503" s="325"/>
      <c r="I503" s="371"/>
      <c r="J503" s="325">
        <v>15</v>
      </c>
      <c r="K503" s="325"/>
      <c r="L503" s="325">
        <v>15</v>
      </c>
      <c r="M503" s="379" t="s">
        <v>5439</v>
      </c>
      <c r="N503" s="381"/>
      <c r="O503" s="381"/>
      <c r="P503" s="381">
        <v>650</v>
      </c>
      <c r="Q503" s="381"/>
      <c r="R503" s="381"/>
      <c r="S503" s="381"/>
      <c r="T503" s="381"/>
      <c r="U503" s="381"/>
      <c r="V503" s="381"/>
      <c r="W503" s="381"/>
      <c r="X503" s="381"/>
      <c r="Y503" s="381">
        <v>2</v>
      </c>
      <c r="Z503" s="350">
        <v>36.299999999999997</v>
      </c>
    </row>
    <row r="504" spans="1:26" ht="30.75" customHeight="1" x14ac:dyDescent="0.35">
      <c r="A504" s="340">
        <v>501</v>
      </c>
      <c r="B504" s="378" t="s">
        <v>7489</v>
      </c>
      <c r="C504" s="374" t="s">
        <v>1506</v>
      </c>
      <c r="D504" s="332" t="s">
        <v>3839</v>
      </c>
      <c r="E504" s="371" t="s">
        <v>3854</v>
      </c>
      <c r="F504" s="325">
        <v>6</v>
      </c>
      <c r="G504" s="371"/>
      <c r="H504" s="325"/>
      <c r="I504" s="371"/>
      <c r="J504" s="325">
        <v>12</v>
      </c>
      <c r="K504" s="325"/>
      <c r="L504" s="325">
        <v>12</v>
      </c>
      <c r="M504" s="381" t="s">
        <v>5439</v>
      </c>
      <c r="N504" s="381"/>
      <c r="O504" s="381"/>
      <c r="P504" s="381">
        <v>874</v>
      </c>
      <c r="Q504" s="381"/>
      <c r="R504" s="381"/>
      <c r="S504" s="381"/>
      <c r="T504" s="381"/>
      <c r="U504" s="381"/>
      <c r="V504" s="381"/>
      <c r="W504" s="381"/>
      <c r="X504" s="381"/>
      <c r="Y504" s="381">
        <v>2</v>
      </c>
      <c r="Z504" s="350">
        <v>36.299999999999997</v>
      </c>
    </row>
    <row r="505" spans="1:26" ht="30.75" customHeight="1" x14ac:dyDescent="0.35">
      <c r="A505" s="340">
        <v>502</v>
      </c>
      <c r="B505" s="378" t="s">
        <v>7489</v>
      </c>
      <c r="C505" s="374" t="s">
        <v>1506</v>
      </c>
      <c r="D505" s="332" t="s">
        <v>3842</v>
      </c>
      <c r="E505" s="371" t="s">
        <v>3855</v>
      </c>
      <c r="F505" s="325">
        <v>4</v>
      </c>
      <c r="G505" s="371"/>
      <c r="H505" s="325"/>
      <c r="I505" s="371"/>
      <c r="J505" s="325">
        <v>10</v>
      </c>
      <c r="K505" s="325"/>
      <c r="L505" s="325">
        <v>10</v>
      </c>
      <c r="M505" s="381" t="s">
        <v>5523</v>
      </c>
      <c r="N505" s="398"/>
      <c r="O505" s="398"/>
      <c r="P505" s="367">
        <v>280</v>
      </c>
      <c r="Q505" s="398"/>
      <c r="R505" s="398"/>
      <c r="S505" s="398"/>
      <c r="T505" s="398"/>
      <c r="U505" s="381"/>
      <c r="V505" s="381"/>
      <c r="W505" s="381"/>
      <c r="X505" s="381"/>
      <c r="Y505" s="381">
        <v>2</v>
      </c>
      <c r="Z505" s="350">
        <v>36.299999999999997</v>
      </c>
    </row>
    <row r="506" spans="1:26" ht="30.75" customHeight="1" x14ac:dyDescent="0.35">
      <c r="A506" s="340">
        <v>503</v>
      </c>
      <c r="B506" s="378" t="s">
        <v>7489</v>
      </c>
      <c r="C506" s="374" t="s">
        <v>1506</v>
      </c>
      <c r="D506" s="332" t="s">
        <v>3843</v>
      </c>
      <c r="E506" s="371" t="s">
        <v>3856</v>
      </c>
      <c r="F506" s="325">
        <v>5</v>
      </c>
      <c r="G506" s="371"/>
      <c r="H506" s="325"/>
      <c r="I506" s="371"/>
      <c r="J506" s="325">
        <v>15</v>
      </c>
      <c r="K506" s="325"/>
      <c r="L506" s="325">
        <v>15</v>
      </c>
      <c r="M506" s="381" t="s">
        <v>5523</v>
      </c>
      <c r="N506" s="381"/>
      <c r="O506" s="381"/>
      <c r="P506" s="381">
        <v>507</v>
      </c>
      <c r="Q506" s="381"/>
      <c r="R506" s="381"/>
      <c r="S506" s="381"/>
      <c r="T506" s="381"/>
      <c r="U506" s="381"/>
      <c r="V506" s="381"/>
      <c r="W506" s="381"/>
      <c r="X506" s="381"/>
      <c r="Y506" s="381">
        <v>2</v>
      </c>
      <c r="Z506" s="350">
        <v>36.299999999999997</v>
      </c>
    </row>
    <row r="507" spans="1:26" ht="30.75" customHeight="1" x14ac:dyDescent="0.35">
      <c r="A507" s="340">
        <v>504</v>
      </c>
      <c r="B507" s="378" t="s">
        <v>7489</v>
      </c>
      <c r="C507" s="374" t="s">
        <v>1506</v>
      </c>
      <c r="D507" s="332" t="s">
        <v>3844</v>
      </c>
      <c r="E507" s="371" t="s">
        <v>4527</v>
      </c>
      <c r="F507" s="325">
        <v>6</v>
      </c>
      <c r="G507" s="371"/>
      <c r="H507" s="325"/>
      <c r="I507" s="371"/>
      <c r="J507" s="325">
        <v>15</v>
      </c>
      <c r="K507" s="325"/>
      <c r="L507" s="325">
        <v>15</v>
      </c>
      <c r="M507" s="381" t="s">
        <v>5354</v>
      </c>
      <c r="N507" s="381"/>
      <c r="O507" s="381"/>
      <c r="P507" s="381">
        <v>790</v>
      </c>
      <c r="Q507" s="381"/>
      <c r="R507" s="381"/>
      <c r="S507" s="381"/>
      <c r="T507" s="381"/>
      <c r="U507" s="381"/>
      <c r="V507" s="381"/>
      <c r="W507" s="381"/>
      <c r="X507" s="381"/>
      <c r="Y507" s="381">
        <v>2</v>
      </c>
      <c r="Z507" s="350">
        <v>36.299999999999997</v>
      </c>
    </row>
    <row r="508" spans="1:26" ht="30.75" customHeight="1" x14ac:dyDescent="0.35">
      <c r="A508" s="340">
        <v>505</v>
      </c>
      <c r="B508" s="378" t="s">
        <v>7489</v>
      </c>
      <c r="C508" s="374" t="s">
        <v>1506</v>
      </c>
      <c r="D508" s="332" t="s">
        <v>4266</v>
      </c>
      <c r="E508" s="371" t="s">
        <v>3857</v>
      </c>
      <c r="F508" s="325">
        <v>4</v>
      </c>
      <c r="G508" s="371"/>
      <c r="H508" s="325"/>
      <c r="I508" s="371"/>
      <c r="J508" s="325">
        <v>9</v>
      </c>
      <c r="K508" s="325"/>
      <c r="L508" s="325">
        <v>9</v>
      </c>
      <c r="M508" s="381" t="s">
        <v>5353</v>
      </c>
      <c r="N508" s="381"/>
      <c r="O508" s="381"/>
      <c r="P508" s="381">
        <v>714</v>
      </c>
      <c r="Q508" s="381"/>
      <c r="R508" s="381"/>
      <c r="S508" s="381"/>
      <c r="T508" s="381"/>
      <c r="U508" s="381"/>
      <c r="V508" s="381"/>
      <c r="W508" s="381"/>
      <c r="X508" s="381"/>
      <c r="Y508" s="381">
        <v>2</v>
      </c>
      <c r="Z508" s="350">
        <v>36.299999999999997</v>
      </c>
    </row>
    <row r="509" spans="1:26" ht="30.75" customHeight="1" x14ac:dyDescent="0.35">
      <c r="A509" s="340">
        <v>506</v>
      </c>
      <c r="B509" s="378" t="s">
        <v>7489</v>
      </c>
      <c r="C509" s="374" t="s">
        <v>1506</v>
      </c>
      <c r="D509" s="332" t="s">
        <v>4267</v>
      </c>
      <c r="E509" s="371" t="s">
        <v>3858</v>
      </c>
      <c r="F509" s="325">
        <v>5</v>
      </c>
      <c r="G509" s="371"/>
      <c r="H509" s="325"/>
      <c r="I509" s="371"/>
      <c r="J509" s="325">
        <v>16</v>
      </c>
      <c r="K509" s="325"/>
      <c r="L509" s="325">
        <v>16</v>
      </c>
      <c r="M509" s="381" t="s">
        <v>5353</v>
      </c>
      <c r="N509" s="381"/>
      <c r="O509" s="381"/>
      <c r="P509" s="381">
        <v>906</v>
      </c>
      <c r="Q509" s="381"/>
      <c r="R509" s="381"/>
      <c r="S509" s="381"/>
      <c r="T509" s="381"/>
      <c r="U509" s="381"/>
      <c r="V509" s="381"/>
      <c r="W509" s="381"/>
      <c r="X509" s="381"/>
      <c r="Y509" s="381">
        <v>2</v>
      </c>
      <c r="Z509" s="350">
        <v>36.299999999999997</v>
      </c>
    </row>
    <row r="510" spans="1:26" ht="30.75" customHeight="1" x14ac:dyDescent="0.35">
      <c r="A510" s="340">
        <v>507</v>
      </c>
      <c r="B510" s="378" t="s">
        <v>7489</v>
      </c>
      <c r="C510" s="374" t="s">
        <v>1506</v>
      </c>
      <c r="D510" s="332" t="s">
        <v>4268</v>
      </c>
      <c r="E510" s="371" t="s">
        <v>4528</v>
      </c>
      <c r="F510" s="325">
        <v>6</v>
      </c>
      <c r="G510" s="371"/>
      <c r="H510" s="325"/>
      <c r="I510" s="371"/>
      <c r="J510" s="325">
        <v>19</v>
      </c>
      <c r="K510" s="325"/>
      <c r="L510" s="325">
        <v>19</v>
      </c>
      <c r="M510" s="381" t="s">
        <v>5353</v>
      </c>
      <c r="N510" s="381"/>
      <c r="O510" s="381"/>
      <c r="P510" s="381">
        <v>1794</v>
      </c>
      <c r="Q510" s="381"/>
      <c r="R510" s="381"/>
      <c r="S510" s="381"/>
      <c r="T510" s="381"/>
      <c r="U510" s="381"/>
      <c r="V510" s="381"/>
      <c r="W510" s="381"/>
      <c r="X510" s="381"/>
      <c r="Y510" s="381">
        <v>2</v>
      </c>
      <c r="Z510" s="350">
        <v>36.299999999999997</v>
      </c>
    </row>
    <row r="511" spans="1:26" ht="30.75" customHeight="1" x14ac:dyDescent="0.35">
      <c r="A511" s="340">
        <v>508</v>
      </c>
      <c r="B511" s="378" t="s">
        <v>7489</v>
      </c>
      <c r="C511" s="374" t="s">
        <v>1506</v>
      </c>
      <c r="D511" s="332" t="s">
        <v>3832</v>
      </c>
      <c r="E511" s="371" t="s">
        <v>3859</v>
      </c>
      <c r="F511" s="325">
        <v>4</v>
      </c>
      <c r="G511" s="371"/>
      <c r="H511" s="325"/>
      <c r="I511" s="371"/>
      <c r="J511" s="325">
        <v>5</v>
      </c>
      <c r="K511" s="325"/>
      <c r="L511" s="325">
        <v>5</v>
      </c>
      <c r="M511" s="381" t="s">
        <v>5531</v>
      </c>
      <c r="N511" s="381"/>
      <c r="O511" s="381"/>
      <c r="P511" s="381">
        <v>618</v>
      </c>
      <c r="Q511" s="381"/>
      <c r="R511" s="381"/>
      <c r="S511" s="381"/>
      <c r="T511" s="381"/>
      <c r="U511" s="381"/>
      <c r="V511" s="381"/>
      <c r="W511" s="381"/>
      <c r="X511" s="381"/>
      <c r="Y511" s="381">
        <v>2</v>
      </c>
      <c r="Z511" s="350">
        <v>36.299999999999997</v>
      </c>
    </row>
    <row r="512" spans="1:26" ht="30.75" customHeight="1" x14ac:dyDescent="0.35">
      <c r="A512" s="340">
        <v>509</v>
      </c>
      <c r="B512" s="378" t="s">
        <v>7489</v>
      </c>
      <c r="C512" s="374" t="s">
        <v>1506</v>
      </c>
      <c r="D512" s="332" t="s">
        <v>3833</v>
      </c>
      <c r="E512" s="371" t="s">
        <v>3860</v>
      </c>
      <c r="F512" s="325">
        <v>5</v>
      </c>
      <c r="G512" s="371"/>
      <c r="H512" s="325"/>
      <c r="I512" s="371"/>
      <c r="J512" s="325">
        <v>6</v>
      </c>
      <c r="K512" s="325"/>
      <c r="L512" s="325">
        <v>6</v>
      </c>
      <c r="M512" s="381" t="s">
        <v>5440</v>
      </c>
      <c r="N512" s="381"/>
      <c r="O512" s="381"/>
      <c r="P512" s="381">
        <v>674</v>
      </c>
      <c r="Q512" s="381"/>
      <c r="R512" s="381"/>
      <c r="S512" s="381"/>
      <c r="T512" s="381"/>
      <c r="U512" s="381"/>
      <c r="V512" s="381"/>
      <c r="W512" s="381"/>
      <c r="X512" s="381"/>
      <c r="Y512" s="381">
        <v>2</v>
      </c>
      <c r="Z512" s="350">
        <v>36.299999999999997</v>
      </c>
    </row>
    <row r="513" spans="1:26" ht="30.75" customHeight="1" x14ac:dyDescent="0.35">
      <c r="A513" s="340">
        <v>510</v>
      </c>
      <c r="B513" s="378" t="s">
        <v>7489</v>
      </c>
      <c r="C513" s="374" t="s">
        <v>1506</v>
      </c>
      <c r="D513" s="332" t="s">
        <v>3834</v>
      </c>
      <c r="E513" s="371" t="s">
        <v>3861</v>
      </c>
      <c r="F513" s="325">
        <v>6</v>
      </c>
      <c r="G513" s="371"/>
      <c r="H513" s="325"/>
      <c r="I513" s="371"/>
      <c r="J513" s="325">
        <v>9</v>
      </c>
      <c r="K513" s="325"/>
      <c r="L513" s="325">
        <v>9</v>
      </c>
      <c r="M513" s="381" t="s">
        <v>5362</v>
      </c>
      <c r="N513" s="381"/>
      <c r="O513" s="381"/>
      <c r="P513" s="381">
        <v>866</v>
      </c>
      <c r="Q513" s="381"/>
      <c r="R513" s="381"/>
      <c r="S513" s="381"/>
      <c r="T513" s="381"/>
      <c r="U513" s="381"/>
      <c r="V513" s="381"/>
      <c r="W513" s="381"/>
      <c r="X513" s="381"/>
      <c r="Y513" s="381">
        <v>2</v>
      </c>
      <c r="Z513" s="350">
        <v>36.299999999999997</v>
      </c>
    </row>
    <row r="514" spans="1:26" ht="30.75" customHeight="1" x14ac:dyDescent="0.35">
      <c r="A514" s="340">
        <v>511</v>
      </c>
      <c r="B514" s="378" t="s">
        <v>7489</v>
      </c>
      <c r="C514" s="374" t="s">
        <v>1506</v>
      </c>
      <c r="D514" s="332" t="s">
        <v>3835</v>
      </c>
      <c r="E514" s="371" t="s">
        <v>3862</v>
      </c>
      <c r="F514" s="325">
        <v>6</v>
      </c>
      <c r="G514" s="371"/>
      <c r="H514" s="325"/>
      <c r="I514" s="371"/>
      <c r="J514" s="325">
        <v>13</v>
      </c>
      <c r="K514" s="325"/>
      <c r="L514" s="325">
        <v>13</v>
      </c>
      <c r="M514" s="381" t="s">
        <v>4992</v>
      </c>
      <c r="N514" s="381"/>
      <c r="O514" s="381"/>
      <c r="P514" s="381">
        <v>922</v>
      </c>
      <c r="Q514" s="381"/>
      <c r="R514" s="381"/>
      <c r="S514" s="381"/>
      <c r="T514" s="381"/>
      <c r="U514" s="381"/>
      <c r="V514" s="381"/>
      <c r="W514" s="381"/>
      <c r="X514" s="381"/>
      <c r="Y514" s="381">
        <v>2</v>
      </c>
      <c r="Z514" s="350">
        <v>36.299999999999997</v>
      </c>
    </row>
    <row r="515" spans="1:26" ht="30.75" customHeight="1" x14ac:dyDescent="0.35">
      <c r="A515" s="340">
        <v>512</v>
      </c>
      <c r="B515" s="378" t="s">
        <v>7489</v>
      </c>
      <c r="C515" s="374" t="s">
        <v>1506</v>
      </c>
      <c r="D515" s="332" t="s">
        <v>3836</v>
      </c>
      <c r="E515" s="371" t="s">
        <v>3863</v>
      </c>
      <c r="F515" s="325">
        <v>7</v>
      </c>
      <c r="G515" s="371"/>
      <c r="H515" s="325"/>
      <c r="I515" s="371"/>
      <c r="J515" s="325">
        <v>14</v>
      </c>
      <c r="K515" s="325"/>
      <c r="L515" s="325">
        <v>14</v>
      </c>
      <c r="M515" s="381" t="s">
        <v>4991</v>
      </c>
      <c r="N515" s="381"/>
      <c r="O515" s="381"/>
      <c r="P515" s="381">
        <v>1062</v>
      </c>
      <c r="Q515" s="381"/>
      <c r="R515" s="381"/>
      <c r="S515" s="381"/>
      <c r="T515" s="381"/>
      <c r="U515" s="381"/>
      <c r="V515" s="381"/>
      <c r="W515" s="381"/>
      <c r="X515" s="381"/>
      <c r="Y515" s="381">
        <v>2</v>
      </c>
      <c r="Z515" s="350">
        <v>36.299999999999997</v>
      </c>
    </row>
    <row r="516" spans="1:26" ht="30.75" customHeight="1" x14ac:dyDescent="0.35">
      <c r="A516" s="340">
        <v>513</v>
      </c>
      <c r="B516" s="378" t="s">
        <v>7489</v>
      </c>
      <c r="C516" s="374" t="s">
        <v>1506</v>
      </c>
      <c r="D516" s="332" t="s">
        <v>3837</v>
      </c>
      <c r="E516" s="371" t="s">
        <v>3864</v>
      </c>
      <c r="F516" s="325">
        <v>7</v>
      </c>
      <c r="G516" s="371"/>
      <c r="H516" s="325"/>
      <c r="I516" s="371"/>
      <c r="J516" s="325">
        <v>17</v>
      </c>
      <c r="K516" s="325"/>
      <c r="L516" s="325">
        <v>17</v>
      </c>
      <c r="M516" s="381" t="s">
        <v>4992</v>
      </c>
      <c r="N516" s="381"/>
      <c r="O516" s="381"/>
      <c r="P516" s="381">
        <v>1280</v>
      </c>
      <c r="Q516" s="381"/>
      <c r="R516" s="381"/>
      <c r="S516" s="381"/>
      <c r="T516" s="381"/>
      <c r="U516" s="381"/>
      <c r="V516" s="381"/>
      <c r="W516" s="381"/>
      <c r="X516" s="381"/>
      <c r="Y516" s="381">
        <v>2</v>
      </c>
      <c r="Z516" s="350">
        <v>36.299999999999997</v>
      </c>
    </row>
    <row r="517" spans="1:26" ht="30.75" customHeight="1" x14ac:dyDescent="0.35">
      <c r="A517" s="340">
        <v>514</v>
      </c>
      <c r="B517" s="378" t="s">
        <v>7489</v>
      </c>
      <c r="C517" s="374" t="s">
        <v>1506</v>
      </c>
      <c r="D517" s="332" t="s">
        <v>3829</v>
      </c>
      <c r="E517" s="371" t="s">
        <v>3865</v>
      </c>
      <c r="F517" s="325">
        <v>3</v>
      </c>
      <c r="G517" s="371"/>
      <c r="H517" s="325"/>
      <c r="I517" s="371"/>
      <c r="J517" s="325">
        <v>4</v>
      </c>
      <c r="K517" s="325"/>
      <c r="L517" s="325">
        <v>4</v>
      </c>
      <c r="M517" s="381" t="s">
        <v>5532</v>
      </c>
      <c r="N517" s="381"/>
      <c r="O517" s="381"/>
      <c r="P517" s="381">
        <v>318</v>
      </c>
      <c r="Q517" s="381"/>
      <c r="R517" s="381"/>
      <c r="S517" s="381"/>
      <c r="T517" s="381"/>
      <c r="U517" s="381"/>
      <c r="V517" s="381"/>
      <c r="W517" s="381"/>
      <c r="X517" s="381"/>
      <c r="Y517" s="381">
        <v>2</v>
      </c>
      <c r="Z517" s="350">
        <v>36.299999999999997</v>
      </c>
    </row>
    <row r="518" spans="1:26" ht="30.75" customHeight="1" x14ac:dyDescent="0.35">
      <c r="A518" s="340">
        <v>515</v>
      </c>
      <c r="B518" s="378" t="s">
        <v>7489</v>
      </c>
      <c r="C518" s="374" t="s">
        <v>1506</v>
      </c>
      <c r="D518" s="332" t="s">
        <v>3830</v>
      </c>
      <c r="E518" s="371" t="s">
        <v>3866</v>
      </c>
      <c r="F518" s="325">
        <v>5</v>
      </c>
      <c r="G518" s="371"/>
      <c r="H518" s="325"/>
      <c r="I518" s="371"/>
      <c r="J518" s="325">
        <v>7</v>
      </c>
      <c r="K518" s="325"/>
      <c r="L518" s="325">
        <v>7</v>
      </c>
      <c r="M518" s="381" t="s">
        <v>5441</v>
      </c>
      <c r="N518" s="381"/>
      <c r="O518" s="381"/>
      <c r="P518" s="381">
        <v>354</v>
      </c>
      <c r="Q518" s="381"/>
      <c r="R518" s="381"/>
      <c r="S518" s="381"/>
      <c r="T518" s="381"/>
      <c r="U518" s="381"/>
      <c r="V518" s="381"/>
      <c r="W518" s="381"/>
      <c r="X518" s="381"/>
      <c r="Y518" s="381">
        <v>2</v>
      </c>
      <c r="Z518" s="350">
        <v>36.299999999999997</v>
      </c>
    </row>
    <row r="519" spans="1:26" ht="30.75" customHeight="1" x14ac:dyDescent="0.35">
      <c r="A519" s="340">
        <v>516</v>
      </c>
      <c r="B519" s="378" t="s">
        <v>7489</v>
      </c>
      <c r="C519" s="374" t="s">
        <v>1506</v>
      </c>
      <c r="D519" s="332" t="s">
        <v>3831</v>
      </c>
      <c r="E519" s="371" t="s">
        <v>3867</v>
      </c>
      <c r="F519" s="325">
        <v>6</v>
      </c>
      <c r="G519" s="371"/>
      <c r="H519" s="325"/>
      <c r="I519" s="371"/>
      <c r="J519" s="325">
        <v>7</v>
      </c>
      <c r="K519" s="325"/>
      <c r="L519" s="325">
        <v>7</v>
      </c>
      <c r="M519" s="381" t="s">
        <v>5442</v>
      </c>
      <c r="N519" s="381"/>
      <c r="O519" s="381"/>
      <c r="P519" s="381">
        <v>418</v>
      </c>
      <c r="Q519" s="381"/>
      <c r="R519" s="381"/>
      <c r="S519" s="381"/>
      <c r="T519" s="381"/>
      <c r="U519" s="381"/>
      <c r="V519" s="381"/>
      <c r="W519" s="381"/>
      <c r="X519" s="381"/>
      <c r="Y519" s="381">
        <v>2</v>
      </c>
      <c r="Z519" s="350">
        <v>36.299999999999997</v>
      </c>
    </row>
    <row r="520" spans="1:26" ht="30.75" customHeight="1" x14ac:dyDescent="0.35">
      <c r="A520" s="340">
        <v>517</v>
      </c>
      <c r="B520" s="378" t="s">
        <v>7489</v>
      </c>
      <c r="C520" s="374" t="s">
        <v>1506</v>
      </c>
      <c r="D520" s="332" t="s">
        <v>3840</v>
      </c>
      <c r="E520" s="371" t="s">
        <v>3868</v>
      </c>
      <c r="F520" s="325">
        <v>5</v>
      </c>
      <c r="G520" s="371"/>
      <c r="H520" s="325"/>
      <c r="I520" s="371"/>
      <c r="J520" s="325">
        <v>5</v>
      </c>
      <c r="K520" s="325"/>
      <c r="L520" s="325">
        <v>5</v>
      </c>
      <c r="M520" s="381" t="s">
        <v>5523</v>
      </c>
      <c r="N520" s="381"/>
      <c r="O520" s="381"/>
      <c r="P520" s="381">
        <v>696</v>
      </c>
      <c r="Q520" s="381"/>
      <c r="R520" s="381"/>
      <c r="S520" s="381"/>
      <c r="T520" s="381"/>
      <c r="U520" s="381"/>
      <c r="V520" s="381"/>
      <c r="W520" s="381"/>
      <c r="X520" s="381"/>
      <c r="Y520" s="381">
        <v>2</v>
      </c>
      <c r="Z520" s="350">
        <v>36.299999999999997</v>
      </c>
    </row>
    <row r="521" spans="1:26" ht="30.75" customHeight="1" x14ac:dyDescent="0.35">
      <c r="A521" s="340">
        <v>518</v>
      </c>
      <c r="B521" s="378" t="s">
        <v>7489</v>
      </c>
      <c r="C521" s="374" t="s">
        <v>1506</v>
      </c>
      <c r="D521" s="332" t="s">
        <v>3841</v>
      </c>
      <c r="E521" s="371" t="s">
        <v>3869</v>
      </c>
      <c r="F521" s="325">
        <v>6</v>
      </c>
      <c r="G521" s="371"/>
      <c r="H521" s="325"/>
      <c r="I521" s="371"/>
      <c r="J521" s="325">
        <v>5</v>
      </c>
      <c r="K521" s="325"/>
      <c r="L521" s="325">
        <v>5</v>
      </c>
      <c r="M521" s="381" t="s">
        <v>5431</v>
      </c>
      <c r="N521" s="381"/>
      <c r="O521" s="381"/>
      <c r="P521" s="381">
        <v>778</v>
      </c>
      <c r="Q521" s="381"/>
      <c r="R521" s="381"/>
      <c r="S521" s="381"/>
      <c r="T521" s="381"/>
      <c r="U521" s="381"/>
      <c r="V521" s="381"/>
      <c r="W521" s="381"/>
      <c r="X521" s="381"/>
      <c r="Y521" s="381">
        <v>2</v>
      </c>
      <c r="Z521" s="350">
        <v>36.299999999999997</v>
      </c>
    </row>
    <row r="522" spans="1:26" ht="30.75" customHeight="1" x14ac:dyDescent="0.35">
      <c r="A522" s="340">
        <v>519</v>
      </c>
      <c r="B522" s="378" t="s">
        <v>7489</v>
      </c>
      <c r="C522" s="374" t="s">
        <v>1506</v>
      </c>
      <c r="D522" s="332" t="s">
        <v>3980</v>
      </c>
      <c r="E522" s="371" t="s">
        <v>4027</v>
      </c>
      <c r="F522" s="325">
        <v>5</v>
      </c>
      <c r="G522" s="371"/>
      <c r="H522" s="325"/>
      <c r="I522" s="371"/>
      <c r="J522" s="325">
        <v>14</v>
      </c>
      <c r="K522" s="325"/>
      <c r="L522" s="325">
        <v>14</v>
      </c>
      <c r="M522" s="379" t="s">
        <v>5533</v>
      </c>
      <c r="N522" s="381"/>
      <c r="O522" s="381"/>
      <c r="P522" s="381">
        <v>814</v>
      </c>
      <c r="Q522" s="381"/>
      <c r="R522" s="381"/>
      <c r="S522" s="381"/>
      <c r="T522" s="381"/>
      <c r="U522" s="381"/>
      <c r="V522" s="381"/>
      <c r="W522" s="381"/>
      <c r="X522" s="381"/>
      <c r="Y522" s="381">
        <v>2</v>
      </c>
      <c r="Z522" s="350">
        <v>36.299999999999997</v>
      </c>
    </row>
    <row r="523" spans="1:26" ht="30.75" customHeight="1" x14ac:dyDescent="0.35">
      <c r="A523" s="340">
        <v>520</v>
      </c>
      <c r="B523" s="378" t="s">
        <v>7489</v>
      </c>
      <c r="C523" s="374" t="s">
        <v>1506</v>
      </c>
      <c r="D523" s="332" t="s">
        <v>3981</v>
      </c>
      <c r="E523" s="371" t="s">
        <v>4026</v>
      </c>
      <c r="F523" s="325">
        <v>4</v>
      </c>
      <c r="G523" s="371"/>
      <c r="H523" s="325"/>
      <c r="I523" s="371"/>
      <c r="J523" s="325">
        <v>11</v>
      </c>
      <c r="K523" s="325"/>
      <c r="L523" s="325">
        <v>11</v>
      </c>
      <c r="M523" s="379" t="s">
        <v>5443</v>
      </c>
      <c r="N523" s="381"/>
      <c r="O523" s="381"/>
      <c r="P523" s="381">
        <v>598</v>
      </c>
      <c r="Q523" s="381"/>
      <c r="R523" s="381"/>
      <c r="S523" s="381"/>
      <c r="T523" s="381"/>
      <c r="U523" s="381"/>
      <c r="V523" s="381"/>
      <c r="W523" s="381"/>
      <c r="X523" s="381"/>
      <c r="Y523" s="381">
        <v>2</v>
      </c>
      <c r="Z523" s="350">
        <v>36.299999999999997</v>
      </c>
    </row>
    <row r="524" spans="1:26" ht="30.75" customHeight="1" x14ac:dyDescent="0.35">
      <c r="A524" s="340">
        <v>521</v>
      </c>
      <c r="B524" s="378" t="s">
        <v>7489</v>
      </c>
      <c r="C524" s="374" t="s">
        <v>1506</v>
      </c>
      <c r="D524" s="332" t="s">
        <v>5299</v>
      </c>
      <c r="E524" s="371" t="s">
        <v>5300</v>
      </c>
      <c r="F524" s="326">
        <v>6</v>
      </c>
      <c r="G524" s="371"/>
      <c r="H524" s="326"/>
      <c r="I524" s="371"/>
      <c r="J524" s="325">
        <v>13</v>
      </c>
      <c r="K524" s="326"/>
      <c r="L524" s="325">
        <v>13</v>
      </c>
      <c r="M524" s="379" t="s">
        <v>5353</v>
      </c>
      <c r="N524" s="381"/>
      <c r="O524" s="381"/>
      <c r="P524" s="381"/>
      <c r="Q524" s="381"/>
      <c r="R524" s="381"/>
      <c r="S524" s="381"/>
      <c r="T524" s="381"/>
      <c r="U524" s="381"/>
      <c r="V524" s="381"/>
      <c r="W524" s="381"/>
      <c r="X524" s="381"/>
      <c r="Y524" s="381">
        <v>2</v>
      </c>
      <c r="Z524" s="350">
        <v>36.299999999999997</v>
      </c>
    </row>
    <row r="525" spans="1:26" ht="30.75" customHeight="1" x14ac:dyDescent="0.35">
      <c r="A525" s="340">
        <v>522</v>
      </c>
      <c r="B525" s="378" t="s">
        <v>7489</v>
      </c>
      <c r="C525" s="374" t="s">
        <v>1506</v>
      </c>
      <c r="D525" s="332" t="s">
        <v>5301</v>
      </c>
      <c r="E525" s="371" t="s">
        <v>5302</v>
      </c>
      <c r="F525" s="325">
        <v>6</v>
      </c>
      <c r="G525" s="371"/>
      <c r="H525" s="325"/>
      <c r="I525" s="371"/>
      <c r="J525" s="325">
        <v>12</v>
      </c>
      <c r="K525" s="325"/>
      <c r="L525" s="325">
        <v>12</v>
      </c>
      <c r="M525" s="379" t="s">
        <v>5353</v>
      </c>
      <c r="N525" s="381"/>
      <c r="O525" s="381"/>
      <c r="P525" s="381"/>
      <c r="Q525" s="381"/>
      <c r="R525" s="381"/>
      <c r="S525" s="381"/>
      <c r="T525" s="381"/>
      <c r="U525" s="381"/>
      <c r="V525" s="381"/>
      <c r="W525" s="381"/>
      <c r="X525" s="381"/>
      <c r="Y525" s="381">
        <v>2</v>
      </c>
      <c r="Z525" s="350">
        <v>36.299999999999997</v>
      </c>
    </row>
    <row r="526" spans="1:26" ht="30.75" customHeight="1" x14ac:dyDescent="0.35">
      <c r="A526" s="340">
        <v>523</v>
      </c>
      <c r="B526" s="378" t="s">
        <v>7489</v>
      </c>
      <c r="C526" s="374" t="s">
        <v>1506</v>
      </c>
      <c r="D526" s="332" t="s">
        <v>5303</v>
      </c>
      <c r="E526" s="371" t="s">
        <v>5304</v>
      </c>
      <c r="F526" s="325">
        <v>7</v>
      </c>
      <c r="G526" s="371"/>
      <c r="H526" s="325"/>
      <c r="I526" s="371"/>
      <c r="J526" s="325">
        <v>12</v>
      </c>
      <c r="K526" s="325"/>
      <c r="L526" s="325">
        <v>12</v>
      </c>
      <c r="M526" s="379" t="s">
        <v>5353</v>
      </c>
      <c r="N526" s="381"/>
      <c r="O526" s="381"/>
      <c r="P526" s="381"/>
      <c r="Q526" s="381"/>
      <c r="R526" s="381"/>
      <c r="S526" s="381"/>
      <c r="T526" s="381"/>
      <c r="U526" s="381"/>
      <c r="V526" s="381"/>
      <c r="W526" s="381"/>
      <c r="X526" s="381"/>
      <c r="Y526" s="381">
        <v>2</v>
      </c>
      <c r="Z526" s="350">
        <v>36.299999999999997</v>
      </c>
    </row>
    <row r="527" spans="1:26" ht="30.75" customHeight="1" x14ac:dyDescent="0.35">
      <c r="A527" s="340">
        <v>524</v>
      </c>
      <c r="B527" s="378" t="s">
        <v>7489</v>
      </c>
      <c r="C527" s="374" t="s">
        <v>1506</v>
      </c>
      <c r="D527" s="332" t="s">
        <v>5305</v>
      </c>
      <c r="E527" s="371" t="s">
        <v>5306</v>
      </c>
      <c r="F527" s="325">
        <v>7</v>
      </c>
      <c r="G527" s="371"/>
      <c r="H527" s="325"/>
      <c r="I527" s="371"/>
      <c r="J527" s="325">
        <v>12</v>
      </c>
      <c r="K527" s="325"/>
      <c r="L527" s="325">
        <v>12</v>
      </c>
      <c r="M527" s="379" t="s">
        <v>5353</v>
      </c>
      <c r="N527" s="381"/>
      <c r="O527" s="381"/>
      <c r="P527" s="381"/>
      <c r="Q527" s="381"/>
      <c r="R527" s="381"/>
      <c r="S527" s="381"/>
      <c r="T527" s="381"/>
      <c r="U527" s="381"/>
      <c r="V527" s="381"/>
      <c r="W527" s="381"/>
      <c r="X527" s="381"/>
      <c r="Y527" s="381">
        <v>2</v>
      </c>
      <c r="Z527" s="350">
        <v>36.299999999999997</v>
      </c>
    </row>
    <row r="528" spans="1:26" ht="30.75" customHeight="1" x14ac:dyDescent="0.35">
      <c r="A528" s="340">
        <v>525</v>
      </c>
      <c r="B528" s="378" t="s">
        <v>7489</v>
      </c>
      <c r="C528" s="374" t="s">
        <v>1506</v>
      </c>
      <c r="D528" s="332" t="s">
        <v>5307</v>
      </c>
      <c r="E528" s="371" t="s">
        <v>5308</v>
      </c>
      <c r="F528" s="325">
        <v>4</v>
      </c>
      <c r="G528" s="371"/>
      <c r="H528" s="325"/>
      <c r="I528" s="371"/>
      <c r="J528" s="325">
        <v>9</v>
      </c>
      <c r="K528" s="325"/>
      <c r="L528" s="325">
        <v>9</v>
      </c>
      <c r="M528" s="379" t="s">
        <v>5430</v>
      </c>
      <c r="N528" s="381"/>
      <c r="O528" s="381"/>
      <c r="P528" s="381"/>
      <c r="Q528" s="381"/>
      <c r="R528" s="381"/>
      <c r="S528" s="381"/>
      <c r="T528" s="381"/>
      <c r="U528" s="381"/>
      <c r="V528" s="381"/>
      <c r="W528" s="381"/>
      <c r="X528" s="381"/>
      <c r="Y528" s="381">
        <v>2</v>
      </c>
      <c r="Z528" s="350">
        <v>36.299999999999997</v>
      </c>
    </row>
    <row r="529" spans="1:26" ht="30.75" customHeight="1" x14ac:dyDescent="0.35">
      <c r="A529" s="340">
        <v>526</v>
      </c>
      <c r="B529" s="378" t="s">
        <v>7489</v>
      </c>
      <c r="C529" s="374" t="s">
        <v>1506</v>
      </c>
      <c r="D529" s="332" t="s">
        <v>5309</v>
      </c>
      <c r="E529" s="371" t="s">
        <v>5310</v>
      </c>
      <c r="F529" s="325">
        <v>5</v>
      </c>
      <c r="G529" s="371"/>
      <c r="H529" s="325"/>
      <c r="I529" s="371"/>
      <c r="J529" s="325">
        <v>9</v>
      </c>
      <c r="K529" s="325"/>
      <c r="L529" s="325">
        <v>9</v>
      </c>
      <c r="M529" s="379" t="s">
        <v>5353</v>
      </c>
      <c r="N529" s="381"/>
      <c r="O529" s="381"/>
      <c r="P529" s="381"/>
      <c r="Q529" s="381"/>
      <c r="R529" s="381"/>
      <c r="S529" s="381"/>
      <c r="T529" s="381"/>
      <c r="U529" s="381"/>
      <c r="V529" s="381"/>
      <c r="W529" s="381"/>
      <c r="X529" s="381"/>
      <c r="Y529" s="381">
        <v>2</v>
      </c>
      <c r="Z529" s="350">
        <v>36.299999999999997</v>
      </c>
    </row>
    <row r="530" spans="1:26" ht="30.75" customHeight="1" x14ac:dyDescent="0.35">
      <c r="A530" s="340">
        <v>527</v>
      </c>
      <c r="B530" s="378" t="s">
        <v>7489</v>
      </c>
      <c r="C530" s="374" t="s">
        <v>1506</v>
      </c>
      <c r="D530" s="332" t="s">
        <v>5311</v>
      </c>
      <c r="E530" s="371" t="s">
        <v>5312</v>
      </c>
      <c r="F530" s="325">
        <v>3</v>
      </c>
      <c r="G530" s="371"/>
      <c r="H530" s="325"/>
      <c r="I530" s="371"/>
      <c r="J530" s="325">
        <v>4</v>
      </c>
      <c r="K530" s="325"/>
      <c r="L530" s="325">
        <v>4</v>
      </c>
      <c r="M530" s="379" t="s">
        <v>5430</v>
      </c>
      <c r="N530" s="398">
        <v>105</v>
      </c>
      <c r="O530" s="398">
        <v>45</v>
      </c>
      <c r="P530" s="398">
        <v>150</v>
      </c>
      <c r="Q530" s="398"/>
      <c r="R530" s="398"/>
      <c r="S530" s="398"/>
      <c r="T530" s="381">
        <v>50</v>
      </c>
      <c r="U530" s="381"/>
      <c r="V530" s="381" t="s">
        <v>2166</v>
      </c>
      <c r="W530" s="381"/>
      <c r="X530" s="381"/>
      <c r="Y530" s="381">
        <v>2</v>
      </c>
      <c r="Z530" s="350">
        <v>36.299999999999997</v>
      </c>
    </row>
    <row r="531" spans="1:26" ht="30.75" customHeight="1" x14ac:dyDescent="0.35">
      <c r="A531" s="340">
        <v>528</v>
      </c>
      <c r="B531" s="378" t="s">
        <v>7489</v>
      </c>
      <c r="C531" s="374" t="s">
        <v>1506</v>
      </c>
      <c r="D531" s="332" t="s">
        <v>4052</v>
      </c>
      <c r="E531" s="371" t="s">
        <v>4025</v>
      </c>
      <c r="F531" s="325">
        <v>4</v>
      </c>
      <c r="G531" s="371"/>
      <c r="H531" s="325"/>
      <c r="I531" s="371"/>
      <c r="J531" s="325">
        <v>3</v>
      </c>
      <c r="K531" s="325"/>
      <c r="L531" s="325">
        <v>3</v>
      </c>
      <c r="M531" s="381" t="s">
        <v>5354</v>
      </c>
      <c r="N531" s="381"/>
      <c r="O531" s="381"/>
      <c r="P531" s="381"/>
      <c r="Q531" s="381"/>
      <c r="R531" s="381"/>
      <c r="S531" s="381"/>
      <c r="T531" s="381"/>
      <c r="U531" s="381"/>
      <c r="V531" s="381"/>
      <c r="W531" s="381" t="s">
        <v>2166</v>
      </c>
      <c r="X531" s="381"/>
      <c r="Y531" s="381">
        <v>2</v>
      </c>
      <c r="Z531" s="350">
        <v>36.299999999999997</v>
      </c>
    </row>
    <row r="532" spans="1:26" ht="30.75" customHeight="1" x14ac:dyDescent="0.35">
      <c r="A532" s="340">
        <v>529</v>
      </c>
      <c r="B532" s="378" t="s">
        <v>7489</v>
      </c>
      <c r="C532" s="374" t="s">
        <v>1506</v>
      </c>
      <c r="D532" s="332" t="s">
        <v>4053</v>
      </c>
      <c r="E532" s="371" t="s">
        <v>4029</v>
      </c>
      <c r="F532" s="325">
        <v>5</v>
      </c>
      <c r="G532" s="371"/>
      <c r="H532" s="325"/>
      <c r="I532" s="371"/>
      <c r="J532" s="325">
        <v>5</v>
      </c>
      <c r="K532" s="325"/>
      <c r="L532" s="325">
        <v>5</v>
      </c>
      <c r="M532" s="381" t="s">
        <v>5354</v>
      </c>
      <c r="N532" s="381"/>
      <c r="O532" s="381"/>
      <c r="P532" s="381"/>
      <c r="Q532" s="381"/>
      <c r="R532" s="381"/>
      <c r="S532" s="381"/>
      <c r="T532" s="381"/>
      <c r="U532" s="381"/>
      <c r="V532" s="381"/>
      <c r="W532" s="381"/>
      <c r="X532" s="381"/>
      <c r="Y532" s="381">
        <v>2</v>
      </c>
      <c r="Z532" s="350">
        <v>36.299999999999997</v>
      </c>
    </row>
    <row r="533" spans="1:26" ht="30.75" customHeight="1" x14ac:dyDescent="0.35">
      <c r="A533" s="340">
        <v>530</v>
      </c>
      <c r="B533" s="378" t="s">
        <v>7489</v>
      </c>
      <c r="C533" s="374" t="s">
        <v>1506</v>
      </c>
      <c r="D533" s="332" t="s">
        <v>4054</v>
      </c>
      <c r="E533" s="371" t="s">
        <v>4028</v>
      </c>
      <c r="F533" s="325">
        <v>6</v>
      </c>
      <c r="G533" s="371"/>
      <c r="H533" s="325"/>
      <c r="I533" s="371"/>
      <c r="J533" s="325">
        <v>6</v>
      </c>
      <c r="K533" s="325"/>
      <c r="L533" s="325">
        <v>6</v>
      </c>
      <c r="M533" s="381" t="s">
        <v>5354</v>
      </c>
      <c r="N533" s="381"/>
      <c r="O533" s="381"/>
      <c r="P533" s="381"/>
      <c r="Q533" s="381"/>
      <c r="R533" s="381"/>
      <c r="S533" s="381"/>
      <c r="T533" s="381"/>
      <c r="U533" s="381"/>
      <c r="V533" s="381"/>
      <c r="W533" s="381"/>
      <c r="X533" s="381"/>
      <c r="Y533" s="381">
        <v>2</v>
      </c>
      <c r="Z533" s="350">
        <v>36.299999999999997</v>
      </c>
    </row>
    <row r="534" spans="1:26" ht="30.75" customHeight="1" x14ac:dyDescent="0.35">
      <c r="A534" s="340">
        <v>531</v>
      </c>
      <c r="B534" s="378" t="s">
        <v>7489</v>
      </c>
      <c r="C534" s="374" t="s">
        <v>1506</v>
      </c>
      <c r="D534" s="332" t="s">
        <v>4366</v>
      </c>
      <c r="E534" s="371" t="s">
        <v>4529</v>
      </c>
      <c r="F534" s="325">
        <v>4</v>
      </c>
      <c r="G534" s="371"/>
      <c r="H534" s="325"/>
      <c r="I534" s="371"/>
      <c r="J534" s="325">
        <v>4</v>
      </c>
      <c r="K534" s="325"/>
      <c r="L534" s="325">
        <v>4</v>
      </c>
      <c r="M534" s="381" t="s">
        <v>5353</v>
      </c>
      <c r="N534" s="381"/>
      <c r="O534" s="381"/>
      <c r="P534" s="381">
        <v>74</v>
      </c>
      <c r="Q534" s="381"/>
      <c r="R534" s="381"/>
      <c r="S534" s="381"/>
      <c r="T534" s="381"/>
      <c r="U534" s="381"/>
      <c r="V534" s="381"/>
      <c r="W534" s="381"/>
      <c r="X534" s="381"/>
      <c r="Y534" s="381">
        <v>2</v>
      </c>
      <c r="Z534" s="350">
        <v>36.299999999999997</v>
      </c>
    </row>
    <row r="535" spans="1:26" ht="30.75" customHeight="1" x14ac:dyDescent="0.35">
      <c r="A535" s="340">
        <v>532</v>
      </c>
      <c r="B535" s="378" t="s">
        <v>7489</v>
      </c>
      <c r="C535" s="374" t="s">
        <v>1506</v>
      </c>
      <c r="D535" s="332" t="s">
        <v>4367</v>
      </c>
      <c r="E535" s="371" t="s">
        <v>4530</v>
      </c>
      <c r="F535" s="325">
        <v>5</v>
      </c>
      <c r="G535" s="371"/>
      <c r="H535" s="325"/>
      <c r="I535" s="371"/>
      <c r="J535" s="325">
        <v>6</v>
      </c>
      <c r="K535" s="325"/>
      <c r="L535" s="325">
        <v>6</v>
      </c>
      <c r="M535" s="381" t="s">
        <v>5518</v>
      </c>
      <c r="N535" s="381"/>
      <c r="O535" s="381"/>
      <c r="P535" s="381">
        <v>114</v>
      </c>
      <c r="Q535" s="381"/>
      <c r="R535" s="381"/>
      <c r="S535" s="381"/>
      <c r="T535" s="381"/>
      <c r="U535" s="381"/>
      <c r="V535" s="381"/>
      <c r="W535" s="381"/>
      <c r="X535" s="381"/>
      <c r="Y535" s="381">
        <v>2</v>
      </c>
      <c r="Z535" s="350">
        <v>36.299999999999997</v>
      </c>
    </row>
    <row r="536" spans="1:26" ht="30.75" customHeight="1" x14ac:dyDescent="0.35">
      <c r="A536" s="340">
        <v>533</v>
      </c>
      <c r="B536" s="378" t="s">
        <v>7489</v>
      </c>
      <c r="C536" s="374" t="s">
        <v>1506</v>
      </c>
      <c r="D536" s="332" t="s">
        <v>6964</v>
      </c>
      <c r="E536" s="371" t="s">
        <v>5688</v>
      </c>
      <c r="F536" s="325">
        <v>5</v>
      </c>
      <c r="G536" s="371"/>
      <c r="H536" s="325"/>
      <c r="I536" s="371"/>
      <c r="J536" s="325">
        <v>8</v>
      </c>
      <c r="K536" s="325"/>
      <c r="L536" s="325">
        <v>8</v>
      </c>
      <c r="M536" s="381" t="s">
        <v>5704</v>
      </c>
      <c r="N536" s="381">
        <v>72</v>
      </c>
      <c r="O536" s="381">
        <v>228</v>
      </c>
      <c r="P536" s="381">
        <v>300</v>
      </c>
      <c r="Q536" s="381">
        <v>24</v>
      </c>
      <c r="R536" s="381">
        <v>72</v>
      </c>
      <c r="S536" s="381">
        <v>300</v>
      </c>
      <c r="T536" s="381"/>
      <c r="U536" s="381"/>
      <c r="V536" s="381" t="s">
        <v>2166</v>
      </c>
      <c r="W536" s="381"/>
      <c r="X536" s="381"/>
      <c r="Y536" s="381">
        <v>2</v>
      </c>
      <c r="Z536" s="350">
        <v>36.299999999999997</v>
      </c>
    </row>
    <row r="537" spans="1:26" ht="30.75" customHeight="1" x14ac:dyDescent="0.35">
      <c r="A537" s="340">
        <v>534</v>
      </c>
      <c r="B537" s="378" t="s">
        <v>7489</v>
      </c>
      <c r="C537" s="374" t="s">
        <v>1506</v>
      </c>
      <c r="D537" s="332" t="s">
        <v>5689</v>
      </c>
      <c r="E537" s="371" t="s">
        <v>5690</v>
      </c>
      <c r="F537" s="325">
        <v>4</v>
      </c>
      <c r="G537" s="371"/>
      <c r="H537" s="325"/>
      <c r="I537" s="371"/>
      <c r="J537" s="325">
        <v>4</v>
      </c>
      <c r="K537" s="325"/>
      <c r="L537" s="325">
        <v>4</v>
      </c>
      <c r="M537" s="381" t="s">
        <v>5705</v>
      </c>
      <c r="N537" s="381">
        <v>52</v>
      </c>
      <c r="O537" s="381">
        <v>174</v>
      </c>
      <c r="P537" s="381">
        <v>226</v>
      </c>
      <c r="Q537" s="381"/>
      <c r="R537" s="381"/>
      <c r="S537" s="381"/>
      <c r="T537" s="381"/>
      <c r="U537" s="381"/>
      <c r="V537" s="381" t="s">
        <v>2166</v>
      </c>
      <c r="W537" s="381" t="s">
        <v>2166</v>
      </c>
      <c r="X537" s="381"/>
      <c r="Y537" s="381">
        <v>2</v>
      </c>
      <c r="Z537" s="350">
        <v>36.299999999999997</v>
      </c>
    </row>
    <row r="538" spans="1:26" ht="30.75" customHeight="1" x14ac:dyDescent="0.35">
      <c r="A538" s="340">
        <v>535</v>
      </c>
      <c r="B538" s="378" t="s">
        <v>7489</v>
      </c>
      <c r="C538" s="374" t="s">
        <v>1506</v>
      </c>
      <c r="D538" s="332" t="s">
        <v>6962</v>
      </c>
      <c r="E538" s="371" t="s">
        <v>5691</v>
      </c>
      <c r="F538" s="325">
        <v>6</v>
      </c>
      <c r="G538" s="371"/>
      <c r="H538" s="325"/>
      <c r="I538" s="371"/>
      <c r="J538" s="325">
        <v>8</v>
      </c>
      <c r="K538" s="325"/>
      <c r="L538" s="325">
        <v>8</v>
      </c>
      <c r="M538" s="381" t="s">
        <v>5705</v>
      </c>
      <c r="N538" s="381"/>
      <c r="O538" s="381"/>
      <c r="P538" s="381"/>
      <c r="Q538" s="381"/>
      <c r="R538" s="381"/>
      <c r="S538" s="381"/>
      <c r="T538" s="381"/>
      <c r="U538" s="381"/>
      <c r="V538" s="381"/>
      <c r="W538" s="381"/>
      <c r="X538" s="381"/>
      <c r="Y538" s="381">
        <v>2</v>
      </c>
      <c r="Z538" s="350">
        <v>36.299999999999997</v>
      </c>
    </row>
    <row r="539" spans="1:26" ht="30.75" customHeight="1" x14ac:dyDescent="0.35">
      <c r="A539" s="340">
        <v>536</v>
      </c>
      <c r="B539" s="378" t="s">
        <v>7489</v>
      </c>
      <c r="C539" s="374" t="s">
        <v>5718</v>
      </c>
      <c r="D539" s="332" t="s">
        <v>339</v>
      </c>
      <c r="E539" s="371" t="s">
        <v>1713</v>
      </c>
      <c r="F539" s="325">
        <v>4</v>
      </c>
      <c r="G539" s="371"/>
      <c r="H539" s="325"/>
      <c r="I539" s="371"/>
      <c r="J539" s="325">
        <v>4</v>
      </c>
      <c r="K539" s="325"/>
      <c r="L539" s="325">
        <v>4</v>
      </c>
      <c r="M539" s="381" t="s">
        <v>4991</v>
      </c>
      <c r="N539" s="398">
        <v>40</v>
      </c>
      <c r="O539" s="398">
        <v>160</v>
      </c>
      <c r="P539" s="398">
        <v>200</v>
      </c>
      <c r="Q539" s="398"/>
      <c r="R539" s="398"/>
      <c r="S539" s="398"/>
      <c r="T539" s="398"/>
      <c r="U539" s="381"/>
      <c r="V539" s="381" t="s">
        <v>2166</v>
      </c>
      <c r="W539" s="381" t="s">
        <v>2166</v>
      </c>
      <c r="X539" s="381"/>
      <c r="Y539" s="381">
        <v>3</v>
      </c>
      <c r="Z539" s="382">
        <v>30.3</v>
      </c>
    </row>
    <row r="540" spans="1:26" ht="30.75" customHeight="1" x14ac:dyDescent="0.35">
      <c r="A540" s="340">
        <v>537</v>
      </c>
      <c r="B540" s="378" t="s">
        <v>7489</v>
      </c>
      <c r="C540" s="374" t="s">
        <v>5718</v>
      </c>
      <c r="D540" s="332" t="s">
        <v>342</v>
      </c>
      <c r="E540" s="371" t="s">
        <v>1714</v>
      </c>
      <c r="F540" s="325">
        <v>4</v>
      </c>
      <c r="G540" s="371"/>
      <c r="H540" s="325"/>
      <c r="I540" s="371"/>
      <c r="J540" s="325">
        <v>2</v>
      </c>
      <c r="K540" s="325"/>
      <c r="L540" s="325">
        <v>2</v>
      </c>
      <c r="M540" s="381" t="s">
        <v>4991</v>
      </c>
      <c r="N540" s="398">
        <v>30</v>
      </c>
      <c r="O540" s="398">
        <v>130</v>
      </c>
      <c r="P540" s="398">
        <v>160</v>
      </c>
      <c r="Q540" s="398"/>
      <c r="R540" s="398"/>
      <c r="S540" s="398"/>
      <c r="T540" s="398"/>
      <c r="U540" s="381"/>
      <c r="V540" s="381" t="s">
        <v>2166</v>
      </c>
      <c r="W540" s="381" t="s">
        <v>2166</v>
      </c>
      <c r="X540" s="381"/>
      <c r="Y540" s="381">
        <v>3</v>
      </c>
      <c r="Z540" s="382">
        <v>30.3</v>
      </c>
    </row>
    <row r="541" spans="1:26" ht="30.75" customHeight="1" x14ac:dyDescent="0.35">
      <c r="A541" s="340">
        <v>538</v>
      </c>
      <c r="B541" s="378" t="s">
        <v>7489</v>
      </c>
      <c r="C541" s="374" t="s">
        <v>5718</v>
      </c>
      <c r="D541" s="332" t="s">
        <v>4531</v>
      </c>
      <c r="E541" s="371" t="s">
        <v>1715</v>
      </c>
      <c r="F541" s="325">
        <v>3</v>
      </c>
      <c r="G541" s="371"/>
      <c r="H541" s="325"/>
      <c r="I541" s="371"/>
      <c r="J541" s="325">
        <v>4</v>
      </c>
      <c r="K541" s="325"/>
      <c r="L541" s="325">
        <v>4</v>
      </c>
      <c r="M541" s="381" t="s">
        <v>5431</v>
      </c>
      <c r="N541" s="398">
        <v>30</v>
      </c>
      <c r="O541" s="398">
        <v>120</v>
      </c>
      <c r="P541" s="398">
        <v>150</v>
      </c>
      <c r="Q541" s="398"/>
      <c r="R541" s="398"/>
      <c r="S541" s="398"/>
      <c r="T541" s="398"/>
      <c r="U541" s="381"/>
      <c r="V541" s="381" t="s">
        <v>2166</v>
      </c>
      <c r="W541" s="381" t="s">
        <v>2166</v>
      </c>
      <c r="X541" s="381"/>
      <c r="Y541" s="381">
        <v>3</v>
      </c>
      <c r="Z541" s="382">
        <v>30.3</v>
      </c>
    </row>
    <row r="542" spans="1:26" ht="30.75" customHeight="1" x14ac:dyDescent="0.35">
      <c r="A542" s="340">
        <v>539</v>
      </c>
      <c r="B542" s="378" t="s">
        <v>7489</v>
      </c>
      <c r="C542" s="374" t="s">
        <v>5718</v>
      </c>
      <c r="D542" s="332" t="s">
        <v>346</v>
      </c>
      <c r="E542" s="371" t="s">
        <v>1716</v>
      </c>
      <c r="F542" s="325">
        <v>4</v>
      </c>
      <c r="G542" s="371"/>
      <c r="H542" s="325"/>
      <c r="I542" s="371"/>
      <c r="J542" s="325">
        <v>3</v>
      </c>
      <c r="K542" s="325"/>
      <c r="L542" s="325">
        <v>3</v>
      </c>
      <c r="M542" s="381" t="s">
        <v>4991</v>
      </c>
      <c r="N542" s="398">
        <v>30</v>
      </c>
      <c r="O542" s="398">
        <v>120</v>
      </c>
      <c r="P542" s="398">
        <v>150</v>
      </c>
      <c r="Q542" s="398"/>
      <c r="R542" s="398"/>
      <c r="S542" s="398"/>
      <c r="T542" s="398"/>
      <c r="U542" s="381"/>
      <c r="V542" s="381" t="s">
        <v>2166</v>
      </c>
      <c r="W542" s="381" t="s">
        <v>2166</v>
      </c>
      <c r="X542" s="381"/>
      <c r="Y542" s="381">
        <v>3</v>
      </c>
      <c r="Z542" s="382">
        <v>30.3</v>
      </c>
    </row>
    <row r="543" spans="1:26" ht="30.75" customHeight="1" x14ac:dyDescent="0.35">
      <c r="A543" s="340">
        <v>540</v>
      </c>
      <c r="B543" s="378" t="s">
        <v>7489</v>
      </c>
      <c r="C543" s="374" t="s">
        <v>5718</v>
      </c>
      <c r="D543" s="332" t="s">
        <v>1755</v>
      </c>
      <c r="E543" s="371" t="s">
        <v>1756</v>
      </c>
      <c r="F543" s="325">
        <v>4</v>
      </c>
      <c r="G543" s="371"/>
      <c r="H543" s="325"/>
      <c r="I543" s="371"/>
      <c r="J543" s="325">
        <v>4</v>
      </c>
      <c r="K543" s="325"/>
      <c r="L543" s="325">
        <v>4</v>
      </c>
      <c r="M543" s="381" t="s">
        <v>5431</v>
      </c>
      <c r="N543" s="398">
        <v>50</v>
      </c>
      <c r="O543" s="398">
        <v>175</v>
      </c>
      <c r="P543" s="398">
        <v>225</v>
      </c>
      <c r="Q543" s="398"/>
      <c r="R543" s="398"/>
      <c r="S543" s="398"/>
      <c r="T543" s="398"/>
      <c r="U543" s="381"/>
      <c r="V543" s="381" t="s">
        <v>2166</v>
      </c>
      <c r="W543" s="381" t="s">
        <v>2166</v>
      </c>
      <c r="X543" s="381"/>
      <c r="Y543" s="381">
        <v>3</v>
      </c>
      <c r="Z543" s="382">
        <v>30.3</v>
      </c>
    </row>
    <row r="544" spans="1:26" ht="30.75" customHeight="1" x14ac:dyDescent="0.35">
      <c r="A544" s="340">
        <v>541</v>
      </c>
      <c r="B544" s="378" t="s">
        <v>7489</v>
      </c>
      <c r="C544" s="374" t="s">
        <v>5718</v>
      </c>
      <c r="D544" s="332" t="s">
        <v>351</v>
      </c>
      <c r="E544" s="371" t="s">
        <v>1757</v>
      </c>
      <c r="F544" s="325">
        <v>4</v>
      </c>
      <c r="G544" s="371"/>
      <c r="H544" s="325"/>
      <c r="I544" s="371"/>
      <c r="J544" s="325">
        <v>3</v>
      </c>
      <c r="K544" s="325"/>
      <c r="L544" s="325">
        <v>3</v>
      </c>
      <c r="M544" s="379" t="s">
        <v>4991</v>
      </c>
      <c r="N544" s="398">
        <v>30</v>
      </c>
      <c r="O544" s="398">
        <v>100</v>
      </c>
      <c r="P544" s="398">
        <v>130</v>
      </c>
      <c r="Q544" s="398"/>
      <c r="R544" s="398"/>
      <c r="S544" s="398"/>
      <c r="T544" s="398"/>
      <c r="U544" s="381"/>
      <c r="V544" s="381" t="s">
        <v>2166</v>
      </c>
      <c r="W544" s="381"/>
      <c r="X544" s="381"/>
      <c r="Y544" s="381">
        <v>3</v>
      </c>
      <c r="Z544" s="382">
        <v>30.3</v>
      </c>
    </row>
    <row r="545" spans="1:26" ht="30.75" customHeight="1" x14ac:dyDescent="0.35">
      <c r="A545" s="340">
        <v>542</v>
      </c>
      <c r="B545" s="378" t="s">
        <v>7489</v>
      </c>
      <c r="C545" s="374" t="s">
        <v>5718</v>
      </c>
      <c r="D545" s="332" t="s">
        <v>1988</v>
      </c>
      <c r="E545" s="371" t="s">
        <v>4532</v>
      </c>
      <c r="F545" s="325">
        <v>4</v>
      </c>
      <c r="G545" s="371"/>
      <c r="H545" s="325"/>
      <c r="I545" s="371"/>
      <c r="J545" s="325">
        <v>4</v>
      </c>
      <c r="K545" s="325"/>
      <c r="L545" s="325">
        <v>4</v>
      </c>
      <c r="M545" s="381" t="s">
        <v>5431</v>
      </c>
      <c r="N545" s="398">
        <v>30</v>
      </c>
      <c r="O545" s="398">
        <v>130</v>
      </c>
      <c r="P545" s="398">
        <v>160</v>
      </c>
      <c r="Q545" s="398"/>
      <c r="R545" s="398"/>
      <c r="S545" s="398"/>
      <c r="T545" s="398"/>
      <c r="U545" s="381"/>
      <c r="V545" s="381" t="s">
        <v>2166</v>
      </c>
      <c r="W545" s="381" t="s">
        <v>2166</v>
      </c>
      <c r="X545" s="381"/>
      <c r="Y545" s="381">
        <v>3</v>
      </c>
      <c r="Z545" s="382">
        <v>30.3</v>
      </c>
    </row>
    <row r="546" spans="1:26" ht="30.75" customHeight="1" x14ac:dyDescent="0.35">
      <c r="A546" s="340">
        <v>543</v>
      </c>
      <c r="B546" s="378" t="s">
        <v>7489</v>
      </c>
      <c r="C546" s="374" t="s">
        <v>5718</v>
      </c>
      <c r="D546" s="332" t="s">
        <v>4505</v>
      </c>
      <c r="E546" s="371" t="s">
        <v>4533</v>
      </c>
      <c r="F546" s="325">
        <v>4</v>
      </c>
      <c r="G546" s="371"/>
      <c r="H546" s="325"/>
      <c r="I546" s="371"/>
      <c r="J546" s="325">
        <v>11</v>
      </c>
      <c r="K546" s="325"/>
      <c r="L546" s="325">
        <v>11</v>
      </c>
      <c r="M546" s="381" t="s">
        <v>4993</v>
      </c>
      <c r="N546" s="398">
        <v>30</v>
      </c>
      <c r="O546" s="398">
        <v>120</v>
      </c>
      <c r="P546" s="398">
        <v>150</v>
      </c>
      <c r="Q546" s="398"/>
      <c r="R546" s="398"/>
      <c r="S546" s="398"/>
      <c r="T546" s="398"/>
      <c r="U546" s="381"/>
      <c r="V546" s="381" t="s">
        <v>2166</v>
      </c>
      <c r="W546" s="381" t="s">
        <v>2166</v>
      </c>
      <c r="X546" s="381"/>
      <c r="Y546" s="381">
        <v>3</v>
      </c>
      <c r="Z546" s="382">
        <v>30.3</v>
      </c>
    </row>
    <row r="547" spans="1:26" ht="30.75" customHeight="1" x14ac:dyDescent="0.35">
      <c r="A547" s="340">
        <v>544</v>
      </c>
      <c r="B547" s="378" t="s">
        <v>7489</v>
      </c>
      <c r="C547" s="374" t="s">
        <v>5718</v>
      </c>
      <c r="D547" s="332" t="s">
        <v>2603</v>
      </c>
      <c r="E547" s="371" t="s">
        <v>4534</v>
      </c>
      <c r="F547" s="325">
        <v>4</v>
      </c>
      <c r="G547" s="371"/>
      <c r="H547" s="325"/>
      <c r="I547" s="371"/>
      <c r="J547" s="325">
        <v>6</v>
      </c>
      <c r="K547" s="325"/>
      <c r="L547" s="325">
        <v>6</v>
      </c>
      <c r="M547" s="379" t="s">
        <v>4993</v>
      </c>
      <c r="N547" s="398">
        <v>20</v>
      </c>
      <c r="O547" s="398">
        <v>80</v>
      </c>
      <c r="P547" s="398">
        <v>100</v>
      </c>
      <c r="Q547" s="398"/>
      <c r="R547" s="398"/>
      <c r="S547" s="398"/>
      <c r="T547" s="398"/>
      <c r="U547" s="381"/>
      <c r="V547" s="381" t="s">
        <v>2166</v>
      </c>
      <c r="W547" s="381"/>
      <c r="X547" s="381"/>
      <c r="Y547" s="381">
        <v>3</v>
      </c>
      <c r="Z547" s="382">
        <v>30.3</v>
      </c>
    </row>
    <row r="548" spans="1:26" ht="30.75" customHeight="1" x14ac:dyDescent="0.35">
      <c r="A548" s="340">
        <v>545</v>
      </c>
      <c r="B548" s="378" t="s">
        <v>7489</v>
      </c>
      <c r="C548" s="374" t="s">
        <v>5718</v>
      </c>
      <c r="D548" s="332" t="s">
        <v>1989</v>
      </c>
      <c r="E548" s="371" t="s">
        <v>4535</v>
      </c>
      <c r="F548" s="325">
        <v>4</v>
      </c>
      <c r="G548" s="371"/>
      <c r="H548" s="325"/>
      <c r="I548" s="371"/>
      <c r="J548" s="325">
        <v>7</v>
      </c>
      <c r="K548" s="325"/>
      <c r="L548" s="325">
        <v>7</v>
      </c>
      <c r="M548" s="381" t="s">
        <v>4993</v>
      </c>
      <c r="N548" s="398">
        <v>30</v>
      </c>
      <c r="O548" s="398">
        <v>90</v>
      </c>
      <c r="P548" s="398">
        <v>120</v>
      </c>
      <c r="Q548" s="398"/>
      <c r="R548" s="398"/>
      <c r="S548" s="398"/>
      <c r="T548" s="398"/>
      <c r="U548" s="381"/>
      <c r="V548" s="381" t="s">
        <v>2166</v>
      </c>
      <c r="W548" s="381"/>
      <c r="X548" s="381"/>
      <c r="Y548" s="381">
        <v>3</v>
      </c>
      <c r="Z548" s="382">
        <v>30.3</v>
      </c>
    </row>
    <row r="549" spans="1:26" ht="30.75" customHeight="1" x14ac:dyDescent="0.35">
      <c r="A549" s="340">
        <v>546</v>
      </c>
      <c r="B549" s="378" t="s">
        <v>7489</v>
      </c>
      <c r="C549" s="374" t="s">
        <v>5718</v>
      </c>
      <c r="D549" s="332" t="s">
        <v>2524</v>
      </c>
      <c r="E549" s="371" t="s">
        <v>4536</v>
      </c>
      <c r="F549" s="325">
        <v>4</v>
      </c>
      <c r="G549" s="371"/>
      <c r="H549" s="325"/>
      <c r="I549" s="371"/>
      <c r="J549" s="325">
        <v>3</v>
      </c>
      <c r="K549" s="325"/>
      <c r="L549" s="325">
        <v>3</v>
      </c>
      <c r="M549" s="381" t="s">
        <v>4993</v>
      </c>
      <c r="N549" s="381"/>
      <c r="O549" s="381"/>
      <c r="P549" s="381">
        <v>125</v>
      </c>
      <c r="Q549" s="381"/>
      <c r="R549" s="381"/>
      <c r="S549" s="381"/>
      <c r="T549" s="381"/>
      <c r="U549" s="381"/>
      <c r="V549" s="381"/>
      <c r="W549" s="381"/>
      <c r="X549" s="381"/>
      <c r="Y549" s="381">
        <v>3</v>
      </c>
      <c r="Z549" s="382">
        <v>30.3</v>
      </c>
    </row>
    <row r="550" spans="1:26" ht="30.75" customHeight="1" x14ac:dyDescent="0.35">
      <c r="A550" s="340">
        <v>547</v>
      </c>
      <c r="B550" s="378" t="s">
        <v>7489</v>
      </c>
      <c r="C550" s="374" t="s">
        <v>5718</v>
      </c>
      <c r="D550" s="332" t="s">
        <v>5993</v>
      </c>
      <c r="E550" s="371" t="s">
        <v>5994</v>
      </c>
      <c r="F550" s="325">
        <v>4</v>
      </c>
      <c r="G550" s="371"/>
      <c r="H550" s="325"/>
      <c r="I550" s="371"/>
      <c r="J550" s="325">
        <v>2</v>
      </c>
      <c r="K550" s="325"/>
      <c r="L550" s="325">
        <v>2</v>
      </c>
      <c r="M550" s="379" t="s">
        <v>5995</v>
      </c>
      <c r="N550" s="398">
        <v>53</v>
      </c>
      <c r="O550" s="398">
        <v>47</v>
      </c>
      <c r="P550" s="398">
        <v>100</v>
      </c>
      <c r="Q550" s="398"/>
      <c r="R550" s="398"/>
      <c r="S550" s="398"/>
      <c r="T550" s="398"/>
      <c r="U550" s="381"/>
      <c r="V550" s="381" t="s">
        <v>2166</v>
      </c>
      <c r="W550" s="381" t="s">
        <v>2166</v>
      </c>
      <c r="X550" s="381"/>
      <c r="Y550" s="381">
        <v>3</v>
      </c>
      <c r="Z550" s="382">
        <v>30.3</v>
      </c>
    </row>
    <row r="551" spans="1:26" ht="30.75" customHeight="1" x14ac:dyDescent="0.35">
      <c r="A551" s="340">
        <v>548</v>
      </c>
      <c r="B551" s="378" t="s">
        <v>7489</v>
      </c>
      <c r="C551" s="374" t="s">
        <v>5718</v>
      </c>
      <c r="D551" s="332" t="s">
        <v>6366</v>
      </c>
      <c r="E551" s="371" t="s">
        <v>7388</v>
      </c>
      <c r="F551" s="325" t="s">
        <v>7368</v>
      </c>
      <c r="G551" s="371"/>
      <c r="H551" s="325"/>
      <c r="I551" s="371"/>
      <c r="J551" s="325">
        <v>5</v>
      </c>
      <c r="K551" s="325"/>
      <c r="L551" s="325">
        <v>5</v>
      </c>
      <c r="M551" s="379" t="s">
        <v>6379</v>
      </c>
      <c r="N551" s="398"/>
      <c r="O551" s="398"/>
      <c r="P551" s="398"/>
      <c r="Q551" s="398"/>
      <c r="R551" s="398"/>
      <c r="S551" s="398"/>
      <c r="T551" s="398"/>
      <c r="U551" s="381"/>
      <c r="V551" s="381"/>
      <c r="W551" s="381"/>
      <c r="X551" s="381"/>
      <c r="Y551" s="381">
        <v>3</v>
      </c>
      <c r="Z551" s="382">
        <v>30.3</v>
      </c>
    </row>
    <row r="552" spans="1:26" ht="30.75" customHeight="1" x14ac:dyDescent="0.35">
      <c r="A552" s="340">
        <v>549</v>
      </c>
      <c r="B552" s="378" t="s">
        <v>7489</v>
      </c>
      <c r="C552" s="374" t="s">
        <v>5718</v>
      </c>
      <c r="D552" s="332" t="s">
        <v>6367</v>
      </c>
      <c r="E552" s="371" t="s">
        <v>7401</v>
      </c>
      <c r="F552" s="325">
        <v>5</v>
      </c>
      <c r="G552" s="371"/>
      <c r="H552" s="325"/>
      <c r="I552" s="371"/>
      <c r="J552" s="325">
        <v>6</v>
      </c>
      <c r="K552" s="325"/>
      <c r="L552" s="325">
        <v>6</v>
      </c>
      <c r="M552" s="379" t="s">
        <v>6379</v>
      </c>
      <c r="N552" s="398"/>
      <c r="O552" s="398"/>
      <c r="P552" s="398"/>
      <c r="Q552" s="398"/>
      <c r="R552" s="398"/>
      <c r="S552" s="398"/>
      <c r="T552" s="398"/>
      <c r="U552" s="381"/>
      <c r="V552" s="381"/>
      <c r="W552" s="381"/>
      <c r="X552" s="381"/>
      <c r="Y552" s="381">
        <v>3</v>
      </c>
      <c r="Z552" s="382">
        <v>30.3</v>
      </c>
    </row>
    <row r="553" spans="1:26" ht="30.75" customHeight="1" x14ac:dyDescent="0.35">
      <c r="A553" s="340">
        <v>550</v>
      </c>
      <c r="B553" s="378" t="s">
        <v>7489</v>
      </c>
      <c r="C553" s="374" t="s">
        <v>5718</v>
      </c>
      <c r="D553" s="332" t="s">
        <v>6368</v>
      </c>
      <c r="E553" s="371" t="s">
        <v>6375</v>
      </c>
      <c r="F553" s="325">
        <v>6</v>
      </c>
      <c r="G553" s="371"/>
      <c r="H553" s="325"/>
      <c r="I553" s="371"/>
      <c r="J553" s="325">
        <v>5</v>
      </c>
      <c r="K553" s="325"/>
      <c r="L553" s="325">
        <v>5</v>
      </c>
      <c r="M553" s="379" t="s">
        <v>5636</v>
      </c>
      <c r="N553" s="398"/>
      <c r="O553" s="398"/>
      <c r="P553" s="398"/>
      <c r="Q553" s="398"/>
      <c r="R553" s="398"/>
      <c r="S553" s="398"/>
      <c r="T553" s="398"/>
      <c r="U553" s="381"/>
      <c r="V553" s="381"/>
      <c r="W553" s="381"/>
      <c r="X553" s="381"/>
      <c r="Y553" s="381">
        <v>3</v>
      </c>
      <c r="Z553" s="382">
        <v>30.3</v>
      </c>
    </row>
    <row r="554" spans="1:26" ht="30.75" customHeight="1" x14ac:dyDescent="0.35">
      <c r="A554" s="340">
        <v>551</v>
      </c>
      <c r="B554" s="378" t="s">
        <v>7489</v>
      </c>
      <c r="C554" s="374" t="s">
        <v>5718</v>
      </c>
      <c r="D554" s="332" t="s">
        <v>6369</v>
      </c>
      <c r="E554" s="371" t="s">
        <v>6376</v>
      </c>
      <c r="F554" s="325">
        <v>4</v>
      </c>
      <c r="G554" s="371" t="s">
        <v>6023</v>
      </c>
      <c r="H554" s="325">
        <v>1</v>
      </c>
      <c r="I554" s="371" t="s">
        <v>6424</v>
      </c>
      <c r="J554" s="325">
        <v>4</v>
      </c>
      <c r="K554" s="325">
        <v>1</v>
      </c>
      <c r="L554" s="325">
        <v>5</v>
      </c>
      <c r="M554" s="379" t="s">
        <v>4991</v>
      </c>
      <c r="N554" s="398"/>
      <c r="O554" s="398"/>
      <c r="P554" s="398"/>
      <c r="Q554" s="398"/>
      <c r="R554" s="398"/>
      <c r="S554" s="398"/>
      <c r="T554" s="398"/>
      <c r="U554" s="381"/>
      <c r="V554" s="381"/>
      <c r="W554" s="381"/>
      <c r="X554" s="381"/>
      <c r="Y554" s="381">
        <v>3</v>
      </c>
      <c r="Z554" s="382">
        <v>30.3</v>
      </c>
    </row>
    <row r="555" spans="1:26" ht="30.75" customHeight="1" x14ac:dyDescent="0.35">
      <c r="A555" s="340">
        <v>552</v>
      </c>
      <c r="B555" s="378" t="s">
        <v>7489</v>
      </c>
      <c r="C555" s="374" t="s">
        <v>5718</v>
      </c>
      <c r="D555" s="332" t="s">
        <v>6370</v>
      </c>
      <c r="E555" s="371" t="s">
        <v>7402</v>
      </c>
      <c r="F555" s="325">
        <v>5</v>
      </c>
      <c r="G555" s="371" t="s">
        <v>6023</v>
      </c>
      <c r="H555" s="325">
        <v>2</v>
      </c>
      <c r="I555" s="371" t="s">
        <v>6425</v>
      </c>
      <c r="J555" s="325">
        <v>5</v>
      </c>
      <c r="K555" s="325">
        <v>2</v>
      </c>
      <c r="L555" s="325">
        <v>7</v>
      </c>
      <c r="M555" s="379" t="s">
        <v>5636</v>
      </c>
      <c r="N555" s="367">
        <v>100</v>
      </c>
      <c r="O555" s="367">
        <v>150</v>
      </c>
      <c r="P555" s="367">
        <v>250</v>
      </c>
      <c r="Q555" s="367">
        <v>10</v>
      </c>
      <c r="R555" s="367">
        <v>30</v>
      </c>
      <c r="S555" s="367">
        <v>250</v>
      </c>
      <c r="T555" s="398"/>
      <c r="U555" s="381"/>
      <c r="V555" s="381" t="s">
        <v>2166</v>
      </c>
      <c r="W555" s="381"/>
      <c r="X555" s="381"/>
      <c r="Y555" s="381">
        <v>3</v>
      </c>
      <c r="Z555" s="382">
        <v>30.3</v>
      </c>
    </row>
    <row r="556" spans="1:26" ht="30.75" customHeight="1" x14ac:dyDescent="0.35">
      <c r="A556" s="340">
        <v>553</v>
      </c>
      <c r="B556" s="378" t="s">
        <v>7489</v>
      </c>
      <c r="C556" s="374" t="s">
        <v>5718</v>
      </c>
      <c r="D556" s="332" t="s">
        <v>6371</v>
      </c>
      <c r="E556" s="371" t="s">
        <v>7403</v>
      </c>
      <c r="F556" s="325">
        <v>4</v>
      </c>
      <c r="G556" s="371"/>
      <c r="H556" s="325"/>
      <c r="I556" s="371"/>
      <c r="J556" s="325">
        <v>6</v>
      </c>
      <c r="K556" s="325"/>
      <c r="L556" s="325">
        <v>6</v>
      </c>
      <c r="M556" s="379" t="s">
        <v>4991</v>
      </c>
      <c r="N556" s="398"/>
      <c r="O556" s="398"/>
      <c r="P556" s="398"/>
      <c r="Q556" s="398"/>
      <c r="R556" s="398"/>
      <c r="S556" s="398"/>
      <c r="T556" s="398"/>
      <c r="U556" s="381"/>
      <c r="V556" s="381"/>
      <c r="W556" s="381"/>
      <c r="X556" s="381"/>
      <c r="Y556" s="381">
        <v>3</v>
      </c>
      <c r="Z556" s="382">
        <v>30.3</v>
      </c>
    </row>
    <row r="557" spans="1:26" ht="30.75" customHeight="1" x14ac:dyDescent="0.35">
      <c r="A557" s="340">
        <v>554</v>
      </c>
      <c r="B557" s="378" t="s">
        <v>7489</v>
      </c>
      <c r="C557" s="374" t="s">
        <v>5718</v>
      </c>
      <c r="D557" s="332" t="s">
        <v>6372</v>
      </c>
      <c r="E557" s="371" t="s">
        <v>7404</v>
      </c>
      <c r="F557" s="325">
        <v>4</v>
      </c>
      <c r="G557" s="371" t="s">
        <v>6023</v>
      </c>
      <c r="H557" s="325">
        <v>1</v>
      </c>
      <c r="I557" s="371" t="s">
        <v>6426</v>
      </c>
      <c r="J557" s="325">
        <v>5</v>
      </c>
      <c r="K557" s="325">
        <v>1</v>
      </c>
      <c r="L557" s="325">
        <v>6</v>
      </c>
      <c r="M557" s="379" t="s">
        <v>5636</v>
      </c>
      <c r="N557" s="398"/>
      <c r="O557" s="398"/>
      <c r="P557" s="398"/>
      <c r="Q557" s="398"/>
      <c r="R557" s="398"/>
      <c r="S557" s="398"/>
      <c r="T557" s="398"/>
      <c r="U557" s="381"/>
      <c r="V557" s="381"/>
      <c r="W557" s="381"/>
      <c r="X557" s="381"/>
      <c r="Y557" s="381">
        <v>3</v>
      </c>
      <c r="Z557" s="382">
        <v>30.3</v>
      </c>
    </row>
    <row r="558" spans="1:26" ht="30.75" customHeight="1" x14ac:dyDescent="0.35">
      <c r="A558" s="340">
        <v>555</v>
      </c>
      <c r="B558" s="378" t="s">
        <v>7489</v>
      </c>
      <c r="C558" s="374" t="s">
        <v>5718</v>
      </c>
      <c r="D558" s="332" t="s">
        <v>6373</v>
      </c>
      <c r="E558" s="371" t="s">
        <v>7405</v>
      </c>
      <c r="F558" s="325">
        <v>5</v>
      </c>
      <c r="G558" s="371"/>
      <c r="H558" s="325"/>
      <c r="I558" s="371"/>
      <c r="J558" s="325">
        <v>7</v>
      </c>
      <c r="K558" s="325"/>
      <c r="L558" s="325">
        <v>7</v>
      </c>
      <c r="M558" s="379" t="s">
        <v>4991</v>
      </c>
      <c r="N558" s="398"/>
      <c r="O558" s="398"/>
      <c r="P558" s="398"/>
      <c r="Q558" s="398"/>
      <c r="R558" s="398"/>
      <c r="S558" s="398"/>
      <c r="T558" s="398"/>
      <c r="U558" s="381"/>
      <c r="V558" s="381"/>
      <c r="W558" s="381"/>
      <c r="X558" s="381"/>
      <c r="Y558" s="381">
        <v>3</v>
      </c>
      <c r="Z558" s="382">
        <v>30.3</v>
      </c>
    </row>
    <row r="559" spans="1:26" ht="30.75" customHeight="1" x14ac:dyDescent="0.35">
      <c r="A559" s="340">
        <v>556</v>
      </c>
      <c r="B559" s="378" t="s">
        <v>7489</v>
      </c>
      <c r="C559" s="374" t="s">
        <v>5718</v>
      </c>
      <c r="D559" s="332" t="s">
        <v>6374</v>
      </c>
      <c r="E559" s="371" t="s">
        <v>6378</v>
      </c>
      <c r="F559" s="325">
        <v>5</v>
      </c>
      <c r="G559" s="371"/>
      <c r="H559" s="325"/>
      <c r="I559" s="371"/>
      <c r="J559" s="325">
        <v>4</v>
      </c>
      <c r="K559" s="325"/>
      <c r="L559" s="325">
        <v>4</v>
      </c>
      <c r="M559" s="379" t="s">
        <v>4991</v>
      </c>
      <c r="N559" s="367">
        <v>180</v>
      </c>
      <c r="O559" s="367">
        <v>170</v>
      </c>
      <c r="P559" s="367">
        <v>350</v>
      </c>
      <c r="Q559" s="398"/>
      <c r="R559" s="398"/>
      <c r="S559" s="398"/>
      <c r="T559" s="398"/>
      <c r="U559" s="381"/>
      <c r="V559" s="381" t="s">
        <v>2166</v>
      </c>
      <c r="W559" s="381"/>
      <c r="X559" s="381"/>
      <c r="Y559" s="381">
        <v>3</v>
      </c>
      <c r="Z559" s="382">
        <v>30.3</v>
      </c>
    </row>
    <row r="560" spans="1:26" ht="30.75" customHeight="1" x14ac:dyDescent="0.35">
      <c r="A560" s="340">
        <v>557</v>
      </c>
      <c r="B560" s="378" t="s">
        <v>7489</v>
      </c>
      <c r="C560" s="374" t="s">
        <v>5718</v>
      </c>
      <c r="D560" s="332" t="s">
        <v>6574</v>
      </c>
      <c r="E560" s="371" t="s">
        <v>6753</v>
      </c>
      <c r="F560" s="325">
        <v>5</v>
      </c>
      <c r="G560" s="371"/>
      <c r="H560" s="325"/>
      <c r="I560" s="371"/>
      <c r="J560" s="325">
        <v>5</v>
      </c>
      <c r="K560" s="325"/>
      <c r="L560" s="325">
        <v>5</v>
      </c>
      <c r="M560" s="379" t="s">
        <v>4991</v>
      </c>
      <c r="N560" s="367"/>
      <c r="O560" s="367"/>
      <c r="P560" s="367"/>
      <c r="Q560" s="398"/>
      <c r="R560" s="398"/>
      <c r="S560" s="398"/>
      <c r="T560" s="398"/>
      <c r="U560" s="381"/>
      <c r="V560" s="381"/>
      <c r="W560" s="381"/>
      <c r="X560" s="381"/>
      <c r="Y560" s="381">
        <v>3</v>
      </c>
      <c r="Z560" s="382">
        <v>30.3</v>
      </c>
    </row>
    <row r="561" spans="1:26" s="476" customFormat="1" ht="30.75" customHeight="1" x14ac:dyDescent="0.35">
      <c r="A561" s="340">
        <v>558</v>
      </c>
      <c r="B561" s="468" t="s">
        <v>7489</v>
      </c>
      <c r="C561" s="481" t="s">
        <v>5718</v>
      </c>
      <c r="D561" s="467" t="s">
        <v>3588</v>
      </c>
      <c r="E561" s="477" t="s">
        <v>4537</v>
      </c>
      <c r="F561" s="471">
        <v>2</v>
      </c>
      <c r="G561" s="477"/>
      <c r="H561" s="471"/>
      <c r="I561" s="477"/>
      <c r="J561" s="471">
        <v>4</v>
      </c>
      <c r="K561" s="471"/>
      <c r="L561" s="471">
        <v>4</v>
      </c>
      <c r="M561" s="478" t="s">
        <v>5061</v>
      </c>
      <c r="N561" s="474">
        <v>30</v>
      </c>
      <c r="O561" s="474">
        <v>120</v>
      </c>
      <c r="P561" s="474">
        <v>150</v>
      </c>
      <c r="Q561" s="475"/>
      <c r="R561" s="475"/>
      <c r="S561" s="475"/>
      <c r="T561" s="475"/>
      <c r="U561" s="473"/>
      <c r="V561" s="473" t="s">
        <v>2166</v>
      </c>
      <c r="W561" s="473"/>
      <c r="X561" s="473"/>
      <c r="Y561" s="473">
        <v>3</v>
      </c>
      <c r="Z561" s="382">
        <v>30.3</v>
      </c>
    </row>
    <row r="562" spans="1:26" ht="30.75" customHeight="1" x14ac:dyDescent="0.35">
      <c r="A562" s="340">
        <v>559</v>
      </c>
      <c r="B562" s="378" t="s">
        <v>7489</v>
      </c>
      <c r="C562" s="333" t="s">
        <v>353</v>
      </c>
      <c r="D562" s="332" t="s">
        <v>2154</v>
      </c>
      <c r="E562" s="371" t="s">
        <v>4538</v>
      </c>
      <c r="F562" s="325">
        <v>2</v>
      </c>
      <c r="G562" s="371"/>
      <c r="H562" s="325"/>
      <c r="I562" s="371"/>
      <c r="J562" s="325">
        <v>4</v>
      </c>
      <c r="K562" s="325"/>
      <c r="L562" s="325">
        <v>4</v>
      </c>
      <c r="M562" s="381" t="s">
        <v>5499</v>
      </c>
      <c r="N562" s="367">
        <v>120</v>
      </c>
      <c r="O562" s="367">
        <v>230</v>
      </c>
      <c r="P562" s="367">
        <v>350</v>
      </c>
      <c r="Q562" s="398"/>
      <c r="R562" s="398"/>
      <c r="S562" s="398"/>
      <c r="T562" s="398"/>
      <c r="U562" s="381"/>
      <c r="V562" s="381" t="s">
        <v>2166</v>
      </c>
      <c r="W562" s="381"/>
      <c r="X562" s="381"/>
      <c r="Y562" s="381">
        <v>1</v>
      </c>
      <c r="Z562" s="350">
        <v>42.35</v>
      </c>
    </row>
    <row r="563" spans="1:26" ht="30.75" customHeight="1" x14ac:dyDescent="0.35">
      <c r="A563" s="340">
        <v>560</v>
      </c>
      <c r="B563" s="378" t="s">
        <v>7489</v>
      </c>
      <c r="C563" s="333" t="s">
        <v>353</v>
      </c>
      <c r="D563" s="332" t="s">
        <v>2522</v>
      </c>
      <c r="E563" s="371" t="s">
        <v>4539</v>
      </c>
      <c r="F563" s="325">
        <v>2</v>
      </c>
      <c r="G563" s="371"/>
      <c r="H563" s="325"/>
      <c r="I563" s="371"/>
      <c r="J563" s="325">
        <v>3</v>
      </c>
      <c r="K563" s="325"/>
      <c r="L563" s="325">
        <v>3</v>
      </c>
      <c r="M563" s="381" t="s">
        <v>5499</v>
      </c>
      <c r="N563" s="381">
        <v>92</v>
      </c>
      <c r="O563" s="381">
        <v>208</v>
      </c>
      <c r="P563" s="381">
        <v>300</v>
      </c>
      <c r="Q563" s="381"/>
      <c r="R563" s="381"/>
      <c r="S563" s="381"/>
      <c r="T563" s="381"/>
      <c r="U563" s="381"/>
      <c r="V563" s="381" t="s">
        <v>2166</v>
      </c>
      <c r="W563" s="381"/>
      <c r="X563" s="381"/>
      <c r="Y563" s="381">
        <v>1</v>
      </c>
      <c r="Z563" s="350">
        <v>42.35</v>
      </c>
    </row>
    <row r="564" spans="1:26" ht="30.75" customHeight="1" x14ac:dyDescent="0.35">
      <c r="A564" s="340">
        <v>561</v>
      </c>
      <c r="B564" s="378" t="s">
        <v>7489</v>
      </c>
      <c r="C564" s="333" t="s">
        <v>353</v>
      </c>
      <c r="D564" s="332" t="s">
        <v>2523</v>
      </c>
      <c r="E564" s="371" t="s">
        <v>4540</v>
      </c>
      <c r="F564" s="325">
        <v>4</v>
      </c>
      <c r="G564" s="371"/>
      <c r="H564" s="325"/>
      <c r="I564" s="371"/>
      <c r="J564" s="325">
        <v>3</v>
      </c>
      <c r="K564" s="325"/>
      <c r="L564" s="325">
        <v>3</v>
      </c>
      <c r="M564" s="381" t="s">
        <v>5499</v>
      </c>
      <c r="N564" s="367">
        <v>84</v>
      </c>
      <c r="O564" s="367">
        <v>216</v>
      </c>
      <c r="P564" s="367">
        <v>300</v>
      </c>
      <c r="Q564" s="367"/>
      <c r="R564" s="367"/>
      <c r="S564" s="367"/>
      <c r="T564" s="367"/>
      <c r="U564" s="367"/>
      <c r="V564" s="367" t="s">
        <v>2166</v>
      </c>
      <c r="W564" s="381"/>
      <c r="X564" s="381"/>
      <c r="Y564" s="381">
        <v>1</v>
      </c>
      <c r="Z564" s="350">
        <v>42.35</v>
      </c>
    </row>
    <row r="565" spans="1:26" ht="30.75" customHeight="1" x14ac:dyDescent="0.35">
      <c r="A565" s="340">
        <v>562</v>
      </c>
      <c r="B565" s="378" t="s">
        <v>7489</v>
      </c>
      <c r="C565" s="333" t="s">
        <v>353</v>
      </c>
      <c r="D565" s="332" t="s">
        <v>1826</v>
      </c>
      <c r="E565" s="371" t="s">
        <v>4541</v>
      </c>
      <c r="F565" s="325">
        <v>4</v>
      </c>
      <c r="G565" s="371"/>
      <c r="H565" s="325"/>
      <c r="I565" s="371"/>
      <c r="J565" s="325">
        <v>4</v>
      </c>
      <c r="K565" s="325"/>
      <c r="L565" s="325">
        <v>4</v>
      </c>
      <c r="M565" s="381" t="s">
        <v>4994</v>
      </c>
      <c r="N565" s="381"/>
      <c r="O565" s="381"/>
      <c r="P565" s="381">
        <v>400</v>
      </c>
      <c r="Q565" s="381"/>
      <c r="R565" s="381"/>
      <c r="S565" s="381"/>
      <c r="T565" s="381"/>
      <c r="U565" s="381"/>
      <c r="V565" s="381"/>
      <c r="W565" s="381"/>
      <c r="X565" s="381"/>
      <c r="Y565" s="381">
        <v>1</v>
      </c>
      <c r="Z565" s="350">
        <v>42.35</v>
      </c>
    </row>
    <row r="566" spans="1:26" ht="30.75" customHeight="1" x14ac:dyDescent="0.35">
      <c r="A566" s="340">
        <v>563</v>
      </c>
      <c r="B566" s="378" t="s">
        <v>7489</v>
      </c>
      <c r="C566" s="333" t="s">
        <v>353</v>
      </c>
      <c r="D566" s="332" t="s">
        <v>2430</v>
      </c>
      <c r="E566" s="371" t="s">
        <v>4542</v>
      </c>
      <c r="F566" s="325">
        <v>3</v>
      </c>
      <c r="G566" s="371"/>
      <c r="H566" s="325"/>
      <c r="I566" s="371"/>
      <c r="J566" s="325">
        <v>3</v>
      </c>
      <c r="K566" s="325"/>
      <c r="L566" s="325">
        <v>3</v>
      </c>
      <c r="M566" s="381" t="s">
        <v>5431</v>
      </c>
      <c r="N566" s="367">
        <v>64</v>
      </c>
      <c r="O566" s="367">
        <v>236</v>
      </c>
      <c r="P566" s="367">
        <v>300</v>
      </c>
      <c r="Q566" s="367"/>
      <c r="R566" s="367"/>
      <c r="S566" s="367"/>
      <c r="T566" s="367"/>
      <c r="U566" s="367"/>
      <c r="V566" s="367" t="s">
        <v>2166</v>
      </c>
      <c r="W566" s="381"/>
      <c r="X566" s="381"/>
      <c r="Y566" s="381">
        <v>1</v>
      </c>
      <c r="Z566" s="350">
        <v>42.35</v>
      </c>
    </row>
    <row r="567" spans="1:26" ht="30.75" customHeight="1" x14ac:dyDescent="0.35">
      <c r="A567" s="340">
        <v>564</v>
      </c>
      <c r="B567" s="378" t="s">
        <v>7489</v>
      </c>
      <c r="C567" s="333" t="s">
        <v>353</v>
      </c>
      <c r="D567" s="332" t="s">
        <v>2431</v>
      </c>
      <c r="E567" s="371" t="s">
        <v>4543</v>
      </c>
      <c r="F567" s="325">
        <v>3</v>
      </c>
      <c r="G567" s="371"/>
      <c r="H567" s="325"/>
      <c r="I567" s="371"/>
      <c r="J567" s="325">
        <v>3</v>
      </c>
      <c r="K567" s="325"/>
      <c r="L567" s="325">
        <v>3</v>
      </c>
      <c r="M567" s="381" t="s">
        <v>5431</v>
      </c>
      <c r="N567" s="367">
        <v>140</v>
      </c>
      <c r="O567" s="367">
        <v>260</v>
      </c>
      <c r="P567" s="367">
        <v>400</v>
      </c>
      <c r="Q567" s="398"/>
      <c r="R567" s="398"/>
      <c r="S567" s="398"/>
      <c r="T567" s="398"/>
      <c r="U567" s="381"/>
      <c r="V567" s="381" t="s">
        <v>2166</v>
      </c>
      <c r="W567" s="381" t="s">
        <v>2166</v>
      </c>
      <c r="X567" s="381"/>
      <c r="Y567" s="381">
        <v>1</v>
      </c>
      <c r="Z567" s="350">
        <v>42.35</v>
      </c>
    </row>
    <row r="568" spans="1:26" ht="30.75" customHeight="1" x14ac:dyDescent="0.35">
      <c r="A568" s="340">
        <v>565</v>
      </c>
      <c r="B568" s="378" t="s">
        <v>7489</v>
      </c>
      <c r="C568" s="333" t="s">
        <v>353</v>
      </c>
      <c r="D568" s="332" t="s">
        <v>2432</v>
      </c>
      <c r="E568" s="371" t="s">
        <v>4544</v>
      </c>
      <c r="F568" s="325">
        <v>3</v>
      </c>
      <c r="G568" s="371"/>
      <c r="H568" s="325"/>
      <c r="I568" s="371"/>
      <c r="J568" s="325">
        <v>3</v>
      </c>
      <c r="K568" s="325"/>
      <c r="L568" s="325">
        <v>3</v>
      </c>
      <c r="M568" s="381" t="s">
        <v>5431</v>
      </c>
      <c r="N568" s="381">
        <v>84</v>
      </c>
      <c r="O568" s="381">
        <v>216</v>
      </c>
      <c r="P568" s="381">
        <v>300</v>
      </c>
      <c r="Q568" s="381"/>
      <c r="R568" s="381"/>
      <c r="S568" s="381"/>
      <c r="T568" s="381"/>
      <c r="U568" s="381"/>
      <c r="V568" s="381" t="s">
        <v>2166</v>
      </c>
      <c r="W568" s="381"/>
      <c r="X568" s="381"/>
      <c r="Y568" s="381">
        <v>1</v>
      </c>
      <c r="Z568" s="350">
        <v>42.35</v>
      </c>
    </row>
    <row r="569" spans="1:26" ht="30.75" customHeight="1" x14ac:dyDescent="0.35">
      <c r="A569" s="340">
        <v>566</v>
      </c>
      <c r="B569" s="378" t="s">
        <v>7489</v>
      </c>
      <c r="C569" s="333" t="s">
        <v>353</v>
      </c>
      <c r="D569" s="332" t="s">
        <v>2059</v>
      </c>
      <c r="E569" s="371" t="s">
        <v>4545</v>
      </c>
      <c r="F569" s="325">
        <v>4</v>
      </c>
      <c r="G569" s="371"/>
      <c r="H569" s="325"/>
      <c r="I569" s="371"/>
      <c r="J569" s="325">
        <v>3</v>
      </c>
      <c r="K569" s="325"/>
      <c r="L569" s="325">
        <v>3</v>
      </c>
      <c r="M569" s="381" t="s">
        <v>4945</v>
      </c>
      <c r="N569" s="367">
        <v>140</v>
      </c>
      <c r="O569" s="367">
        <v>310</v>
      </c>
      <c r="P569" s="367">
        <v>450</v>
      </c>
      <c r="Q569" s="398"/>
      <c r="R569" s="398"/>
      <c r="S569" s="398"/>
      <c r="T569" s="398"/>
      <c r="U569" s="381"/>
      <c r="V569" s="381" t="s">
        <v>2166</v>
      </c>
      <c r="W569" s="381"/>
      <c r="X569" s="381"/>
      <c r="Y569" s="381">
        <v>1</v>
      </c>
      <c r="Z569" s="350">
        <v>42.35</v>
      </c>
    </row>
    <row r="570" spans="1:26" ht="30.75" customHeight="1" x14ac:dyDescent="0.35">
      <c r="A570" s="340">
        <v>567</v>
      </c>
      <c r="B570" s="378" t="s">
        <v>7489</v>
      </c>
      <c r="C570" s="333" t="s">
        <v>353</v>
      </c>
      <c r="D570" s="332" t="s">
        <v>2521</v>
      </c>
      <c r="E570" s="371" t="s">
        <v>4546</v>
      </c>
      <c r="F570" s="325">
        <v>4</v>
      </c>
      <c r="G570" s="371"/>
      <c r="H570" s="325"/>
      <c r="I570" s="371"/>
      <c r="J570" s="325">
        <v>4</v>
      </c>
      <c r="K570" s="325"/>
      <c r="L570" s="325">
        <v>4</v>
      </c>
      <c r="M570" s="379" t="s">
        <v>5354</v>
      </c>
      <c r="N570" s="381">
        <v>94</v>
      </c>
      <c r="O570" s="381">
        <v>306</v>
      </c>
      <c r="P570" s="397">
        <f>N570+O570</f>
        <v>400</v>
      </c>
      <c r="Q570" s="381"/>
      <c r="R570" s="381"/>
      <c r="S570" s="381"/>
      <c r="T570" s="381"/>
      <c r="U570" s="381"/>
      <c r="V570" s="381" t="s">
        <v>2166</v>
      </c>
      <c r="W570" s="381"/>
      <c r="X570" s="381"/>
      <c r="Y570" s="381">
        <v>1</v>
      </c>
      <c r="Z570" s="350">
        <v>42.35</v>
      </c>
    </row>
    <row r="571" spans="1:26" ht="30.75" customHeight="1" x14ac:dyDescent="0.35">
      <c r="A571" s="340">
        <v>568</v>
      </c>
      <c r="B571" s="378" t="s">
        <v>7489</v>
      </c>
      <c r="C571" s="333" t="s">
        <v>353</v>
      </c>
      <c r="D571" s="332" t="s">
        <v>2433</v>
      </c>
      <c r="E571" s="371" t="s">
        <v>4547</v>
      </c>
      <c r="F571" s="325">
        <v>4</v>
      </c>
      <c r="G571" s="371"/>
      <c r="H571" s="325"/>
      <c r="I571" s="371"/>
      <c r="J571" s="325">
        <v>4</v>
      </c>
      <c r="K571" s="325"/>
      <c r="L571" s="325">
        <v>4</v>
      </c>
      <c r="M571" s="381" t="s">
        <v>5431</v>
      </c>
      <c r="N571" s="398"/>
      <c r="O571" s="398"/>
      <c r="P571" s="367">
        <v>560</v>
      </c>
      <c r="Q571" s="398"/>
      <c r="R571" s="398"/>
      <c r="S571" s="398"/>
      <c r="T571" s="398"/>
      <c r="U571" s="381"/>
      <c r="V571" s="381"/>
      <c r="W571" s="381"/>
      <c r="X571" s="381"/>
      <c r="Y571" s="381">
        <v>1</v>
      </c>
      <c r="Z571" s="350">
        <v>42.35</v>
      </c>
    </row>
    <row r="572" spans="1:26" ht="30.75" customHeight="1" x14ac:dyDescent="0.35">
      <c r="A572" s="340">
        <v>569</v>
      </c>
      <c r="B572" s="378" t="s">
        <v>7489</v>
      </c>
      <c r="C572" s="333" t="s">
        <v>353</v>
      </c>
      <c r="D572" s="332" t="s">
        <v>2434</v>
      </c>
      <c r="E572" s="371" t="s">
        <v>4548</v>
      </c>
      <c r="F572" s="325">
        <v>5</v>
      </c>
      <c r="G572" s="371"/>
      <c r="H572" s="325"/>
      <c r="I572" s="371"/>
      <c r="J572" s="325">
        <v>4</v>
      </c>
      <c r="K572" s="325"/>
      <c r="L572" s="325">
        <v>4</v>
      </c>
      <c r="M572" s="381" t="s">
        <v>5431</v>
      </c>
      <c r="N572" s="381">
        <v>184</v>
      </c>
      <c r="O572" s="381">
        <v>416</v>
      </c>
      <c r="P572" s="381">
        <v>600</v>
      </c>
      <c r="Q572" s="381"/>
      <c r="R572" s="381"/>
      <c r="S572" s="381"/>
      <c r="T572" s="381"/>
      <c r="U572" s="381"/>
      <c r="V572" s="381" t="s">
        <v>2166</v>
      </c>
      <c r="W572" s="381"/>
      <c r="X572" s="381"/>
      <c r="Y572" s="381">
        <v>1</v>
      </c>
      <c r="Z572" s="350">
        <v>42.35</v>
      </c>
    </row>
    <row r="573" spans="1:26" ht="30.75" customHeight="1" x14ac:dyDescent="0.35">
      <c r="A573" s="340">
        <v>570</v>
      </c>
      <c r="B573" s="378" t="s">
        <v>7489</v>
      </c>
      <c r="C573" s="333" t="s">
        <v>353</v>
      </c>
      <c r="D573" s="332" t="s">
        <v>2435</v>
      </c>
      <c r="E573" s="371" t="s">
        <v>4549</v>
      </c>
      <c r="F573" s="325">
        <v>5</v>
      </c>
      <c r="G573" s="371"/>
      <c r="H573" s="325"/>
      <c r="I573" s="371"/>
      <c r="J573" s="325">
        <v>7</v>
      </c>
      <c r="K573" s="325"/>
      <c r="L573" s="325">
        <v>7</v>
      </c>
      <c r="M573" s="379" t="s">
        <v>5171</v>
      </c>
      <c r="N573" s="381"/>
      <c r="O573" s="381"/>
      <c r="P573" s="381">
        <v>400</v>
      </c>
      <c r="Q573" s="381"/>
      <c r="R573" s="381"/>
      <c r="S573" s="381"/>
      <c r="T573" s="381"/>
      <c r="U573" s="381"/>
      <c r="V573" s="381"/>
      <c r="W573" s="381"/>
      <c r="X573" s="381"/>
      <c r="Y573" s="381">
        <v>1</v>
      </c>
      <c r="Z573" s="350">
        <v>42.35</v>
      </c>
    </row>
    <row r="574" spans="1:26" ht="30.75" customHeight="1" x14ac:dyDescent="0.35">
      <c r="A574" s="340">
        <v>571</v>
      </c>
      <c r="B574" s="378" t="s">
        <v>7489</v>
      </c>
      <c r="C574" s="333" t="s">
        <v>353</v>
      </c>
      <c r="D574" s="332" t="s">
        <v>2436</v>
      </c>
      <c r="E574" s="371" t="s">
        <v>4551</v>
      </c>
      <c r="F574" s="325">
        <v>4</v>
      </c>
      <c r="G574" s="371"/>
      <c r="H574" s="325"/>
      <c r="I574" s="371"/>
      <c r="J574" s="325">
        <v>3</v>
      </c>
      <c r="K574" s="325"/>
      <c r="L574" s="325">
        <v>3</v>
      </c>
      <c r="M574" s="381" t="s">
        <v>5431</v>
      </c>
      <c r="N574" s="367">
        <v>100</v>
      </c>
      <c r="O574" s="367">
        <v>300</v>
      </c>
      <c r="P574" s="367">
        <v>400</v>
      </c>
      <c r="Q574" s="398"/>
      <c r="R574" s="398"/>
      <c r="S574" s="398"/>
      <c r="T574" s="398"/>
      <c r="U574" s="381"/>
      <c r="V574" s="381" t="s">
        <v>2166</v>
      </c>
      <c r="W574" s="381" t="s">
        <v>2166</v>
      </c>
      <c r="X574" s="381"/>
      <c r="Y574" s="381">
        <v>1</v>
      </c>
      <c r="Z574" s="350">
        <v>42.35</v>
      </c>
    </row>
    <row r="575" spans="1:26" ht="30.75" customHeight="1" x14ac:dyDescent="0.35">
      <c r="A575" s="340">
        <v>572</v>
      </c>
      <c r="B575" s="378" t="s">
        <v>7489</v>
      </c>
      <c r="C575" s="333" t="s">
        <v>353</v>
      </c>
      <c r="D575" s="332" t="s">
        <v>1834</v>
      </c>
      <c r="E575" s="371" t="s">
        <v>4552</v>
      </c>
      <c r="F575" s="325">
        <v>4</v>
      </c>
      <c r="G575" s="371"/>
      <c r="H575" s="325"/>
      <c r="I575" s="371"/>
      <c r="J575" s="325">
        <v>3</v>
      </c>
      <c r="K575" s="325"/>
      <c r="L575" s="325">
        <v>3</v>
      </c>
      <c r="M575" s="381" t="s">
        <v>4996</v>
      </c>
      <c r="N575" s="381"/>
      <c r="O575" s="381"/>
      <c r="P575" s="381">
        <v>300</v>
      </c>
      <c r="Q575" s="381"/>
      <c r="R575" s="381"/>
      <c r="S575" s="381"/>
      <c r="T575" s="381"/>
      <c r="U575" s="381"/>
      <c r="V575" s="381"/>
      <c r="W575" s="381"/>
      <c r="X575" s="381"/>
      <c r="Y575" s="381">
        <v>1</v>
      </c>
      <c r="Z575" s="350">
        <v>42.35</v>
      </c>
    </row>
    <row r="576" spans="1:26" ht="30.75" customHeight="1" x14ac:dyDescent="0.35">
      <c r="A576" s="340">
        <v>573</v>
      </c>
      <c r="B576" s="378" t="s">
        <v>7489</v>
      </c>
      <c r="C576" s="333" t="s">
        <v>353</v>
      </c>
      <c r="D576" s="332" t="s">
        <v>1833</v>
      </c>
      <c r="E576" s="371" t="s">
        <v>4553</v>
      </c>
      <c r="F576" s="325">
        <v>2</v>
      </c>
      <c r="G576" s="371"/>
      <c r="H576" s="325"/>
      <c r="I576" s="371"/>
      <c r="J576" s="325">
        <v>3</v>
      </c>
      <c r="K576" s="325"/>
      <c r="L576" s="325">
        <v>3</v>
      </c>
      <c r="M576" s="381" t="s">
        <v>5431</v>
      </c>
      <c r="N576" s="381">
        <v>84</v>
      </c>
      <c r="O576" s="381">
        <v>216</v>
      </c>
      <c r="P576" s="381">
        <v>300</v>
      </c>
      <c r="Q576" s="381"/>
      <c r="R576" s="381"/>
      <c r="S576" s="381"/>
      <c r="T576" s="381"/>
      <c r="U576" s="381"/>
      <c r="V576" s="381" t="s">
        <v>2166</v>
      </c>
      <c r="W576" s="381"/>
      <c r="X576" s="381"/>
      <c r="Y576" s="381">
        <v>1</v>
      </c>
      <c r="Z576" s="350">
        <v>42.35</v>
      </c>
    </row>
    <row r="577" spans="1:26" ht="30.75" customHeight="1" x14ac:dyDescent="0.35">
      <c r="A577" s="340">
        <v>574</v>
      </c>
      <c r="B577" s="378" t="s">
        <v>7489</v>
      </c>
      <c r="C577" s="333" t="s">
        <v>353</v>
      </c>
      <c r="D577" s="332" t="s">
        <v>1814</v>
      </c>
      <c r="E577" s="371" t="s">
        <v>4554</v>
      </c>
      <c r="F577" s="325">
        <v>3</v>
      </c>
      <c r="G577" s="371"/>
      <c r="H577" s="325"/>
      <c r="I577" s="371"/>
      <c r="J577" s="325">
        <v>4</v>
      </c>
      <c r="K577" s="325"/>
      <c r="L577" s="325">
        <v>4</v>
      </c>
      <c r="M577" s="381" t="s">
        <v>4997</v>
      </c>
      <c r="N577" s="367">
        <v>150</v>
      </c>
      <c r="O577" s="367">
        <v>350</v>
      </c>
      <c r="P577" s="367">
        <v>500</v>
      </c>
      <c r="Q577" s="398"/>
      <c r="R577" s="398"/>
      <c r="S577" s="398"/>
      <c r="T577" s="398"/>
      <c r="U577" s="381"/>
      <c r="V577" s="381" t="s">
        <v>2166</v>
      </c>
      <c r="W577" s="381" t="s">
        <v>2166</v>
      </c>
      <c r="X577" s="381"/>
      <c r="Y577" s="381">
        <v>1</v>
      </c>
      <c r="Z577" s="350">
        <v>42.35</v>
      </c>
    </row>
    <row r="578" spans="1:26" ht="30.75" customHeight="1" x14ac:dyDescent="0.35">
      <c r="A578" s="340">
        <v>575</v>
      </c>
      <c r="B578" s="378" t="s">
        <v>7489</v>
      </c>
      <c r="C578" s="333" t="s">
        <v>353</v>
      </c>
      <c r="D578" s="332" t="s">
        <v>2438</v>
      </c>
      <c r="E578" s="371" t="s">
        <v>4555</v>
      </c>
      <c r="F578" s="325">
        <v>3</v>
      </c>
      <c r="G578" s="371"/>
      <c r="H578" s="325"/>
      <c r="I578" s="371"/>
      <c r="J578" s="325">
        <v>5</v>
      </c>
      <c r="K578" s="325"/>
      <c r="L578" s="325">
        <v>5</v>
      </c>
      <c r="M578" s="381" t="s">
        <v>5431</v>
      </c>
      <c r="N578" s="367">
        <v>140</v>
      </c>
      <c r="O578" s="367">
        <v>360</v>
      </c>
      <c r="P578" s="367">
        <v>500</v>
      </c>
      <c r="Q578" s="398"/>
      <c r="R578" s="398"/>
      <c r="S578" s="398"/>
      <c r="T578" s="398"/>
      <c r="U578" s="381"/>
      <c r="V578" s="381" t="s">
        <v>2166</v>
      </c>
      <c r="W578" s="381" t="s">
        <v>2166</v>
      </c>
      <c r="X578" s="381"/>
      <c r="Y578" s="381">
        <v>1</v>
      </c>
      <c r="Z578" s="350">
        <v>42.35</v>
      </c>
    </row>
    <row r="579" spans="1:26" ht="30.75" customHeight="1" x14ac:dyDescent="0.35">
      <c r="A579" s="340">
        <v>576</v>
      </c>
      <c r="B579" s="378" t="s">
        <v>7489</v>
      </c>
      <c r="C579" s="333" t="s">
        <v>353</v>
      </c>
      <c r="D579" s="332" t="s">
        <v>2437</v>
      </c>
      <c r="E579" s="371" t="s">
        <v>4556</v>
      </c>
      <c r="F579" s="325">
        <v>3</v>
      </c>
      <c r="G579" s="371"/>
      <c r="H579" s="325"/>
      <c r="I579" s="371"/>
      <c r="J579" s="325">
        <v>3</v>
      </c>
      <c r="K579" s="325"/>
      <c r="L579" s="325">
        <v>3</v>
      </c>
      <c r="M579" s="381" t="s">
        <v>5431</v>
      </c>
      <c r="N579" s="367">
        <v>150</v>
      </c>
      <c r="O579" s="367">
        <v>350</v>
      </c>
      <c r="P579" s="367">
        <v>500</v>
      </c>
      <c r="Q579" s="398"/>
      <c r="R579" s="398"/>
      <c r="S579" s="398"/>
      <c r="T579" s="398"/>
      <c r="U579" s="381"/>
      <c r="V579" s="381" t="s">
        <v>2166</v>
      </c>
      <c r="W579" s="381" t="s">
        <v>2166</v>
      </c>
      <c r="X579" s="381"/>
      <c r="Y579" s="381">
        <v>1</v>
      </c>
      <c r="Z579" s="350">
        <v>42.35</v>
      </c>
    </row>
    <row r="580" spans="1:26" ht="30.75" customHeight="1" x14ac:dyDescent="0.35">
      <c r="A580" s="340">
        <v>577</v>
      </c>
      <c r="B580" s="378" t="s">
        <v>7489</v>
      </c>
      <c r="C580" s="333" t="s">
        <v>353</v>
      </c>
      <c r="D580" s="332" t="s">
        <v>6231</v>
      </c>
      <c r="E580" s="371" t="s">
        <v>4557</v>
      </c>
      <c r="F580" s="325">
        <v>4</v>
      </c>
      <c r="G580" s="371"/>
      <c r="H580" s="325"/>
      <c r="I580" s="371"/>
      <c r="J580" s="325">
        <v>6</v>
      </c>
      <c r="K580" s="325"/>
      <c r="L580" s="325">
        <v>6</v>
      </c>
      <c r="M580" s="381" t="s">
        <v>5431</v>
      </c>
      <c r="N580" s="398"/>
      <c r="O580" s="398"/>
      <c r="P580" s="367">
        <v>660</v>
      </c>
      <c r="Q580" s="398"/>
      <c r="R580" s="398"/>
      <c r="S580" s="398"/>
      <c r="T580" s="398"/>
      <c r="U580" s="381"/>
      <c r="V580" s="381"/>
      <c r="W580" s="381"/>
      <c r="X580" s="381"/>
      <c r="Y580" s="381">
        <v>1</v>
      </c>
      <c r="Z580" s="350">
        <v>42.35</v>
      </c>
    </row>
    <row r="581" spans="1:26" ht="30.75" customHeight="1" x14ac:dyDescent="0.35">
      <c r="A581" s="340">
        <v>578</v>
      </c>
      <c r="B581" s="378" t="s">
        <v>7489</v>
      </c>
      <c r="C581" s="333" t="s">
        <v>353</v>
      </c>
      <c r="D581" s="332" t="s">
        <v>1836</v>
      </c>
      <c r="E581" s="371" t="s">
        <v>4558</v>
      </c>
      <c r="F581" s="325">
        <v>3</v>
      </c>
      <c r="G581" s="371"/>
      <c r="H581" s="325"/>
      <c r="I581" s="371"/>
      <c r="J581" s="325">
        <v>4</v>
      </c>
      <c r="K581" s="325"/>
      <c r="L581" s="325">
        <v>4</v>
      </c>
      <c r="M581" s="381" t="s">
        <v>5431</v>
      </c>
      <c r="N581" s="381"/>
      <c r="O581" s="381"/>
      <c r="P581" s="381">
        <v>400</v>
      </c>
      <c r="Q581" s="381"/>
      <c r="R581" s="381"/>
      <c r="S581" s="381"/>
      <c r="T581" s="381"/>
      <c r="U581" s="381"/>
      <c r="V581" s="381"/>
      <c r="W581" s="381"/>
      <c r="X581" s="381"/>
      <c r="Y581" s="381">
        <v>1</v>
      </c>
      <c r="Z581" s="350">
        <v>42.35</v>
      </c>
    </row>
    <row r="582" spans="1:26" ht="30.75" customHeight="1" x14ac:dyDescent="0.35">
      <c r="A582" s="340">
        <v>579</v>
      </c>
      <c r="B582" s="378" t="s">
        <v>7489</v>
      </c>
      <c r="C582" s="333" t="s">
        <v>353</v>
      </c>
      <c r="D582" s="332" t="s">
        <v>2516</v>
      </c>
      <c r="E582" s="371" t="s">
        <v>4559</v>
      </c>
      <c r="F582" s="325">
        <v>2</v>
      </c>
      <c r="G582" s="371"/>
      <c r="H582" s="325"/>
      <c r="I582" s="371"/>
      <c r="J582" s="325">
        <v>3</v>
      </c>
      <c r="K582" s="325"/>
      <c r="L582" s="325">
        <v>3</v>
      </c>
      <c r="M582" s="379" t="s">
        <v>5523</v>
      </c>
      <c r="N582" s="367">
        <v>110</v>
      </c>
      <c r="O582" s="367">
        <v>240</v>
      </c>
      <c r="P582" s="367">
        <v>350</v>
      </c>
      <c r="Q582" s="398"/>
      <c r="R582" s="398"/>
      <c r="S582" s="398"/>
      <c r="T582" s="398"/>
      <c r="U582" s="381"/>
      <c r="V582" s="381" t="s">
        <v>2166</v>
      </c>
      <c r="W582" s="381"/>
      <c r="X582" s="381"/>
      <c r="Y582" s="381">
        <v>1</v>
      </c>
      <c r="Z582" s="350">
        <v>42.35</v>
      </c>
    </row>
    <row r="583" spans="1:26" ht="30.75" customHeight="1" x14ac:dyDescent="0.35">
      <c r="A583" s="340">
        <v>580</v>
      </c>
      <c r="B583" s="378" t="s">
        <v>7489</v>
      </c>
      <c r="C583" s="333" t="s">
        <v>353</v>
      </c>
      <c r="D583" s="332" t="s">
        <v>158</v>
      </c>
      <c r="E583" s="371" t="s">
        <v>4560</v>
      </c>
      <c r="F583" s="325">
        <v>2</v>
      </c>
      <c r="G583" s="371"/>
      <c r="H583" s="325"/>
      <c r="I583" s="371"/>
      <c r="J583" s="325">
        <v>3</v>
      </c>
      <c r="K583" s="325"/>
      <c r="L583" s="325">
        <v>3</v>
      </c>
      <c r="M583" s="381" t="s">
        <v>5523</v>
      </c>
      <c r="N583" s="381">
        <v>84</v>
      </c>
      <c r="O583" s="381">
        <v>216</v>
      </c>
      <c r="P583" s="381">
        <v>300</v>
      </c>
      <c r="Q583" s="381"/>
      <c r="R583" s="381"/>
      <c r="S583" s="381"/>
      <c r="T583" s="381"/>
      <c r="U583" s="381"/>
      <c r="V583" s="381" t="s">
        <v>2166</v>
      </c>
      <c r="W583" s="381"/>
      <c r="X583" s="381"/>
      <c r="Y583" s="381">
        <v>1</v>
      </c>
      <c r="Z583" s="350">
        <v>42.35</v>
      </c>
    </row>
    <row r="584" spans="1:26" ht="30.75" customHeight="1" x14ac:dyDescent="0.35">
      <c r="A584" s="340">
        <v>581</v>
      </c>
      <c r="B584" s="378" t="s">
        <v>7489</v>
      </c>
      <c r="C584" s="333" t="s">
        <v>353</v>
      </c>
      <c r="D584" s="332" t="s">
        <v>1840</v>
      </c>
      <c r="E584" s="371" t="s">
        <v>4561</v>
      </c>
      <c r="F584" s="325">
        <v>4</v>
      </c>
      <c r="G584" s="371"/>
      <c r="H584" s="325"/>
      <c r="I584" s="371"/>
      <c r="J584" s="325">
        <v>3</v>
      </c>
      <c r="K584" s="325"/>
      <c r="L584" s="325">
        <v>3</v>
      </c>
      <c r="M584" s="381" t="s">
        <v>4998</v>
      </c>
      <c r="N584" s="381"/>
      <c r="O584" s="381"/>
      <c r="P584" s="381">
        <v>450</v>
      </c>
      <c r="Q584" s="381"/>
      <c r="R584" s="381"/>
      <c r="S584" s="381"/>
      <c r="T584" s="381"/>
      <c r="U584" s="381"/>
      <c r="V584" s="381"/>
      <c r="W584" s="381"/>
      <c r="X584" s="381"/>
      <c r="Y584" s="381">
        <v>1</v>
      </c>
      <c r="Z584" s="350">
        <v>42.35</v>
      </c>
    </row>
    <row r="585" spans="1:26" ht="30.75" customHeight="1" x14ac:dyDescent="0.35">
      <c r="A585" s="340">
        <v>582</v>
      </c>
      <c r="B585" s="378" t="s">
        <v>7489</v>
      </c>
      <c r="C585" s="333" t="s">
        <v>353</v>
      </c>
      <c r="D585" s="332" t="s">
        <v>1839</v>
      </c>
      <c r="E585" s="371" t="s">
        <v>4562</v>
      </c>
      <c r="F585" s="325">
        <v>4</v>
      </c>
      <c r="G585" s="371"/>
      <c r="H585" s="325"/>
      <c r="I585" s="371"/>
      <c r="J585" s="325">
        <v>3</v>
      </c>
      <c r="K585" s="325"/>
      <c r="L585" s="325">
        <v>3</v>
      </c>
      <c r="M585" s="381" t="s">
        <v>4999</v>
      </c>
      <c r="N585" s="381">
        <v>74</v>
      </c>
      <c r="O585" s="381">
        <v>226</v>
      </c>
      <c r="P585" s="381">
        <v>300</v>
      </c>
      <c r="Q585" s="381"/>
      <c r="R585" s="381"/>
      <c r="S585" s="381"/>
      <c r="T585" s="381"/>
      <c r="U585" s="381"/>
      <c r="V585" s="381" t="s">
        <v>2166</v>
      </c>
      <c r="W585" s="381"/>
      <c r="X585" s="381"/>
      <c r="Y585" s="381">
        <v>1</v>
      </c>
      <c r="Z585" s="350">
        <v>42.35</v>
      </c>
    </row>
    <row r="586" spans="1:26" ht="30.75" customHeight="1" x14ac:dyDescent="0.35">
      <c r="A586" s="340">
        <v>583</v>
      </c>
      <c r="B586" s="378" t="s">
        <v>7489</v>
      </c>
      <c r="C586" s="333" t="s">
        <v>353</v>
      </c>
      <c r="D586" s="332" t="s">
        <v>1813</v>
      </c>
      <c r="E586" s="371" t="s">
        <v>4563</v>
      </c>
      <c r="F586" s="325">
        <v>4</v>
      </c>
      <c r="G586" s="371"/>
      <c r="H586" s="325"/>
      <c r="I586" s="371"/>
      <c r="J586" s="325">
        <v>3</v>
      </c>
      <c r="K586" s="325"/>
      <c r="L586" s="325">
        <v>3</v>
      </c>
      <c r="M586" s="381" t="s">
        <v>5354</v>
      </c>
      <c r="N586" s="367">
        <v>104</v>
      </c>
      <c r="O586" s="367">
        <v>296</v>
      </c>
      <c r="P586" s="367">
        <v>400</v>
      </c>
      <c r="Q586" s="398"/>
      <c r="R586" s="398"/>
      <c r="S586" s="398"/>
      <c r="T586" s="398"/>
      <c r="U586" s="381"/>
      <c r="V586" s="381" t="s">
        <v>2166</v>
      </c>
      <c r="W586" s="381"/>
      <c r="X586" s="381"/>
      <c r="Y586" s="381">
        <v>1</v>
      </c>
      <c r="Z586" s="350">
        <v>42.35</v>
      </c>
    </row>
    <row r="587" spans="1:26" ht="30.75" customHeight="1" x14ac:dyDescent="0.35">
      <c r="A587" s="340">
        <v>584</v>
      </c>
      <c r="B587" s="378" t="s">
        <v>7489</v>
      </c>
      <c r="C587" s="333" t="s">
        <v>353</v>
      </c>
      <c r="D587" s="332" t="s">
        <v>4564</v>
      </c>
      <c r="E587" s="371" t="s">
        <v>4565</v>
      </c>
      <c r="F587" s="325">
        <v>3</v>
      </c>
      <c r="G587" s="371"/>
      <c r="H587" s="325"/>
      <c r="I587" s="371"/>
      <c r="J587" s="325">
        <v>4</v>
      </c>
      <c r="K587" s="325"/>
      <c r="L587" s="325">
        <v>4</v>
      </c>
      <c r="M587" s="381" t="s">
        <v>5431</v>
      </c>
      <c r="N587" s="367">
        <v>150</v>
      </c>
      <c r="O587" s="367">
        <v>350</v>
      </c>
      <c r="P587" s="367">
        <v>500</v>
      </c>
      <c r="Q587" s="398"/>
      <c r="R587" s="398"/>
      <c r="S587" s="398"/>
      <c r="T587" s="398"/>
      <c r="U587" s="381"/>
      <c r="V587" s="381" t="s">
        <v>2166</v>
      </c>
      <c r="W587" s="381" t="s">
        <v>2166</v>
      </c>
      <c r="X587" s="381"/>
      <c r="Y587" s="381">
        <v>1</v>
      </c>
      <c r="Z587" s="350">
        <v>42.35</v>
      </c>
    </row>
    <row r="588" spans="1:26" ht="30.75" customHeight="1" x14ac:dyDescent="0.35">
      <c r="A588" s="340">
        <v>585</v>
      </c>
      <c r="B588" s="378" t="s">
        <v>7489</v>
      </c>
      <c r="C588" s="333" t="s">
        <v>353</v>
      </c>
      <c r="D588" s="411" t="s">
        <v>2517</v>
      </c>
      <c r="E588" s="371" t="s">
        <v>4566</v>
      </c>
      <c r="F588" s="325">
        <v>4</v>
      </c>
      <c r="G588" s="371"/>
      <c r="H588" s="325"/>
      <c r="I588" s="371"/>
      <c r="J588" s="325">
        <v>6</v>
      </c>
      <c r="K588" s="325"/>
      <c r="L588" s="325">
        <v>6</v>
      </c>
      <c r="M588" s="381" t="s">
        <v>5431</v>
      </c>
      <c r="N588" s="367">
        <v>155</v>
      </c>
      <c r="O588" s="367">
        <v>445</v>
      </c>
      <c r="P588" s="367">
        <v>600</v>
      </c>
      <c r="Q588" s="398"/>
      <c r="R588" s="398"/>
      <c r="S588" s="398"/>
      <c r="T588" s="398"/>
      <c r="U588" s="381"/>
      <c r="V588" s="381" t="s">
        <v>2166</v>
      </c>
      <c r="W588" s="381" t="s">
        <v>2166</v>
      </c>
      <c r="X588" s="381"/>
      <c r="Y588" s="381">
        <v>1</v>
      </c>
      <c r="Z588" s="350">
        <v>42.35</v>
      </c>
    </row>
    <row r="589" spans="1:26" ht="30.75" customHeight="1" x14ac:dyDescent="0.35">
      <c r="A589" s="340">
        <v>586</v>
      </c>
      <c r="B589" s="378" t="s">
        <v>7489</v>
      </c>
      <c r="C589" s="333" t="s">
        <v>353</v>
      </c>
      <c r="D589" s="332" t="s">
        <v>1838</v>
      </c>
      <c r="E589" s="371" t="s">
        <v>4567</v>
      </c>
      <c r="F589" s="325">
        <v>2</v>
      </c>
      <c r="G589" s="371"/>
      <c r="H589" s="325"/>
      <c r="I589" s="371"/>
      <c r="J589" s="325">
        <v>3</v>
      </c>
      <c r="K589" s="325"/>
      <c r="L589" s="325">
        <v>3</v>
      </c>
      <c r="M589" s="381" t="s">
        <v>5431</v>
      </c>
      <c r="N589" s="381">
        <v>84</v>
      </c>
      <c r="O589" s="381">
        <v>216</v>
      </c>
      <c r="P589" s="381">
        <v>300</v>
      </c>
      <c r="Q589" s="381"/>
      <c r="R589" s="381"/>
      <c r="S589" s="381"/>
      <c r="T589" s="381"/>
      <c r="U589" s="381"/>
      <c r="V589" s="381" t="s">
        <v>2166</v>
      </c>
      <c r="W589" s="381"/>
      <c r="X589" s="381"/>
      <c r="Y589" s="381">
        <v>1</v>
      </c>
      <c r="Z589" s="350">
        <v>42.35</v>
      </c>
    </row>
    <row r="590" spans="1:26" ht="30.75" customHeight="1" x14ac:dyDescent="0.35">
      <c r="A590" s="340">
        <v>587</v>
      </c>
      <c r="B590" s="378" t="s">
        <v>7489</v>
      </c>
      <c r="C590" s="333" t="s">
        <v>353</v>
      </c>
      <c r="D590" s="332" t="s">
        <v>2518</v>
      </c>
      <c r="E590" s="371" t="s">
        <v>4568</v>
      </c>
      <c r="F590" s="325">
        <v>3</v>
      </c>
      <c r="G590" s="371"/>
      <c r="H590" s="325"/>
      <c r="I590" s="371"/>
      <c r="J590" s="325">
        <v>3</v>
      </c>
      <c r="K590" s="325"/>
      <c r="L590" s="325">
        <v>3</v>
      </c>
      <c r="M590" s="379" t="s">
        <v>5354</v>
      </c>
      <c r="N590" s="381"/>
      <c r="O590" s="381"/>
      <c r="P590" s="381">
        <v>400</v>
      </c>
      <c r="Q590" s="381"/>
      <c r="R590" s="381"/>
      <c r="S590" s="381"/>
      <c r="T590" s="381"/>
      <c r="U590" s="381"/>
      <c r="V590" s="381"/>
      <c r="W590" s="381"/>
      <c r="X590" s="381"/>
      <c r="Y590" s="381">
        <v>1</v>
      </c>
      <c r="Z590" s="350">
        <v>42.35</v>
      </c>
    </row>
    <row r="591" spans="1:26" ht="30.75" customHeight="1" x14ac:dyDescent="0.35">
      <c r="A591" s="340">
        <v>588</v>
      </c>
      <c r="B591" s="378" t="s">
        <v>7489</v>
      </c>
      <c r="C591" s="333" t="s">
        <v>353</v>
      </c>
      <c r="D591" s="332" t="s">
        <v>2439</v>
      </c>
      <c r="E591" s="371" t="s">
        <v>4569</v>
      </c>
      <c r="F591" s="325">
        <v>2</v>
      </c>
      <c r="G591" s="371"/>
      <c r="H591" s="325"/>
      <c r="I591" s="371"/>
      <c r="J591" s="325">
        <v>3</v>
      </c>
      <c r="K591" s="325"/>
      <c r="L591" s="325">
        <v>3</v>
      </c>
      <c r="M591" s="381" t="s">
        <v>5431</v>
      </c>
      <c r="N591" s="381">
        <v>85</v>
      </c>
      <c r="O591" s="381">
        <v>315</v>
      </c>
      <c r="P591" s="381">
        <v>400</v>
      </c>
      <c r="Q591" s="381"/>
      <c r="R591" s="381"/>
      <c r="S591" s="381"/>
      <c r="T591" s="381"/>
      <c r="U591" s="381"/>
      <c r="V591" s="381" t="s">
        <v>2166</v>
      </c>
      <c r="W591" s="381"/>
      <c r="X591" s="381"/>
      <c r="Y591" s="381">
        <v>1</v>
      </c>
      <c r="Z591" s="350">
        <v>42.35</v>
      </c>
    </row>
    <row r="592" spans="1:26" ht="30.75" customHeight="1" x14ac:dyDescent="0.35">
      <c r="A592" s="340">
        <v>589</v>
      </c>
      <c r="B592" s="378" t="s">
        <v>7489</v>
      </c>
      <c r="C592" s="333" t="s">
        <v>353</v>
      </c>
      <c r="D592" s="332" t="s">
        <v>2440</v>
      </c>
      <c r="E592" s="371" t="s">
        <v>4570</v>
      </c>
      <c r="F592" s="325">
        <v>2</v>
      </c>
      <c r="G592" s="371"/>
      <c r="H592" s="325"/>
      <c r="I592" s="371"/>
      <c r="J592" s="325">
        <v>3</v>
      </c>
      <c r="K592" s="325"/>
      <c r="L592" s="325">
        <v>3</v>
      </c>
      <c r="M592" s="381" t="s">
        <v>5431</v>
      </c>
      <c r="N592" s="381">
        <v>74</v>
      </c>
      <c r="O592" s="381">
        <v>226</v>
      </c>
      <c r="P592" s="381">
        <v>300</v>
      </c>
      <c r="Q592" s="381"/>
      <c r="R592" s="381"/>
      <c r="S592" s="381"/>
      <c r="T592" s="381"/>
      <c r="U592" s="381"/>
      <c r="V592" s="381" t="s">
        <v>2166</v>
      </c>
      <c r="W592" s="381"/>
      <c r="X592" s="381"/>
      <c r="Y592" s="381">
        <v>1</v>
      </c>
      <c r="Z592" s="350">
        <v>42.35</v>
      </c>
    </row>
    <row r="593" spans="1:26" ht="30.75" customHeight="1" x14ac:dyDescent="0.35">
      <c r="A593" s="340">
        <v>590</v>
      </c>
      <c r="B593" s="378" t="s">
        <v>7489</v>
      </c>
      <c r="C593" s="333" t="s">
        <v>353</v>
      </c>
      <c r="D593" s="332" t="s">
        <v>2441</v>
      </c>
      <c r="E593" s="371" t="s">
        <v>4571</v>
      </c>
      <c r="F593" s="325">
        <v>2</v>
      </c>
      <c r="G593" s="371"/>
      <c r="H593" s="325"/>
      <c r="I593" s="371"/>
      <c r="J593" s="325">
        <v>3</v>
      </c>
      <c r="K593" s="325"/>
      <c r="L593" s="325">
        <v>3</v>
      </c>
      <c r="M593" s="381" t="s">
        <v>5431</v>
      </c>
      <c r="N593" s="367">
        <v>120</v>
      </c>
      <c r="O593" s="367">
        <v>330</v>
      </c>
      <c r="P593" s="367">
        <v>450</v>
      </c>
      <c r="Q593" s="398"/>
      <c r="R593" s="398"/>
      <c r="S593" s="398"/>
      <c r="T593" s="398"/>
      <c r="U593" s="381"/>
      <c r="V593" s="381" t="s">
        <v>2166</v>
      </c>
      <c r="W593" s="381"/>
      <c r="X593" s="381"/>
      <c r="Y593" s="381">
        <v>1</v>
      </c>
      <c r="Z593" s="350">
        <v>42.35</v>
      </c>
    </row>
    <row r="594" spans="1:26" ht="30.75" customHeight="1" x14ac:dyDescent="0.35">
      <c r="A594" s="340">
        <v>591</v>
      </c>
      <c r="B594" s="378" t="s">
        <v>7489</v>
      </c>
      <c r="C594" s="333" t="s">
        <v>353</v>
      </c>
      <c r="D594" s="332" t="s">
        <v>2519</v>
      </c>
      <c r="E594" s="371" t="s">
        <v>4572</v>
      </c>
      <c r="F594" s="325">
        <v>3</v>
      </c>
      <c r="G594" s="371"/>
      <c r="H594" s="325"/>
      <c r="I594" s="371"/>
      <c r="J594" s="325">
        <v>3</v>
      </c>
      <c r="K594" s="325"/>
      <c r="L594" s="325">
        <v>3</v>
      </c>
      <c r="M594" s="381" t="s">
        <v>5431</v>
      </c>
      <c r="N594" s="381"/>
      <c r="O594" s="381"/>
      <c r="P594" s="381">
        <v>400</v>
      </c>
      <c r="Q594" s="381"/>
      <c r="R594" s="381"/>
      <c r="S594" s="381"/>
      <c r="T594" s="381"/>
      <c r="U594" s="381"/>
      <c r="V594" s="381"/>
      <c r="W594" s="381"/>
      <c r="X594" s="381"/>
      <c r="Y594" s="381">
        <v>1</v>
      </c>
      <c r="Z594" s="350">
        <v>42.35</v>
      </c>
    </row>
    <row r="595" spans="1:26" ht="30.75" customHeight="1" x14ac:dyDescent="0.35">
      <c r="A595" s="340">
        <v>592</v>
      </c>
      <c r="B595" s="378" t="s">
        <v>7489</v>
      </c>
      <c r="C595" s="333" t="s">
        <v>353</v>
      </c>
      <c r="D595" s="332" t="s">
        <v>1842</v>
      </c>
      <c r="E595" s="371" t="s">
        <v>4573</v>
      </c>
      <c r="F595" s="325">
        <v>2</v>
      </c>
      <c r="G595" s="371"/>
      <c r="H595" s="325"/>
      <c r="I595" s="371"/>
      <c r="J595" s="325">
        <v>3</v>
      </c>
      <c r="K595" s="325"/>
      <c r="L595" s="325">
        <v>3</v>
      </c>
      <c r="M595" s="381" t="s">
        <v>5523</v>
      </c>
      <c r="N595" s="381">
        <v>84</v>
      </c>
      <c r="O595" s="381">
        <v>216</v>
      </c>
      <c r="P595" s="381">
        <v>300</v>
      </c>
      <c r="Q595" s="381"/>
      <c r="R595" s="381"/>
      <c r="S595" s="381"/>
      <c r="T595" s="381"/>
      <c r="U595" s="381"/>
      <c r="V595" s="381" t="s">
        <v>2166</v>
      </c>
      <c r="W595" s="381"/>
      <c r="X595" s="381"/>
      <c r="Y595" s="381">
        <v>1</v>
      </c>
      <c r="Z595" s="350">
        <v>42.35</v>
      </c>
    </row>
    <row r="596" spans="1:26" ht="30.75" customHeight="1" x14ac:dyDescent="0.35">
      <c r="A596" s="340">
        <v>593</v>
      </c>
      <c r="B596" s="378" t="s">
        <v>7489</v>
      </c>
      <c r="C596" s="333" t="s">
        <v>353</v>
      </c>
      <c r="D596" s="332" t="s">
        <v>2520</v>
      </c>
      <c r="E596" s="371" t="s">
        <v>4574</v>
      </c>
      <c r="F596" s="325">
        <v>2</v>
      </c>
      <c r="G596" s="371"/>
      <c r="H596" s="325"/>
      <c r="I596" s="371"/>
      <c r="J596" s="325">
        <v>3</v>
      </c>
      <c r="K596" s="325"/>
      <c r="L596" s="325">
        <v>3</v>
      </c>
      <c r="M596" s="379" t="s">
        <v>5523</v>
      </c>
      <c r="N596" s="381">
        <v>74</v>
      </c>
      <c r="O596" s="381">
        <v>226</v>
      </c>
      <c r="P596" s="381">
        <v>300</v>
      </c>
      <c r="Q596" s="381"/>
      <c r="R596" s="381"/>
      <c r="S596" s="381"/>
      <c r="T596" s="381"/>
      <c r="U596" s="381"/>
      <c r="V596" s="381" t="s">
        <v>2166</v>
      </c>
      <c r="W596" s="381"/>
      <c r="X596" s="381"/>
      <c r="Y596" s="381">
        <v>1</v>
      </c>
      <c r="Z596" s="350">
        <v>42.35</v>
      </c>
    </row>
    <row r="597" spans="1:26" ht="30.75" customHeight="1" x14ac:dyDescent="0.35">
      <c r="A597" s="340">
        <v>594</v>
      </c>
      <c r="B597" s="378" t="s">
        <v>7489</v>
      </c>
      <c r="C597" s="333" t="s">
        <v>353</v>
      </c>
      <c r="D597" s="332" t="s">
        <v>6232</v>
      </c>
      <c r="E597" s="371" t="s">
        <v>4575</v>
      </c>
      <c r="F597" s="325">
        <v>2</v>
      </c>
      <c r="G597" s="371"/>
      <c r="H597" s="325"/>
      <c r="I597" s="371"/>
      <c r="J597" s="325">
        <v>3</v>
      </c>
      <c r="K597" s="325"/>
      <c r="L597" s="325">
        <v>3</v>
      </c>
      <c r="M597" s="381" t="s">
        <v>5431</v>
      </c>
      <c r="N597" s="381">
        <v>84</v>
      </c>
      <c r="O597" s="381">
        <v>216</v>
      </c>
      <c r="P597" s="381">
        <v>300</v>
      </c>
      <c r="Q597" s="381"/>
      <c r="R597" s="381"/>
      <c r="S597" s="381"/>
      <c r="T597" s="381"/>
      <c r="U597" s="381"/>
      <c r="V597" s="381" t="s">
        <v>2166</v>
      </c>
      <c r="W597" s="381"/>
      <c r="X597" s="381"/>
      <c r="Y597" s="381">
        <v>1</v>
      </c>
      <c r="Z597" s="350">
        <v>42.35</v>
      </c>
    </row>
    <row r="598" spans="1:26" ht="30.75" customHeight="1" x14ac:dyDescent="0.35">
      <c r="A598" s="340">
        <v>595</v>
      </c>
      <c r="B598" s="378" t="s">
        <v>7489</v>
      </c>
      <c r="C598" s="333" t="s">
        <v>353</v>
      </c>
      <c r="D598" s="332" t="s">
        <v>6233</v>
      </c>
      <c r="E598" s="371" t="s">
        <v>4576</v>
      </c>
      <c r="F598" s="325">
        <v>3</v>
      </c>
      <c r="G598" s="371"/>
      <c r="H598" s="325"/>
      <c r="I598" s="371"/>
      <c r="J598" s="325">
        <v>3</v>
      </c>
      <c r="K598" s="325"/>
      <c r="L598" s="325">
        <v>3</v>
      </c>
      <c r="M598" s="379" t="s">
        <v>5499</v>
      </c>
      <c r="N598" s="381"/>
      <c r="O598" s="381"/>
      <c r="P598" s="381">
        <v>300</v>
      </c>
      <c r="Q598" s="381"/>
      <c r="R598" s="381"/>
      <c r="S598" s="381"/>
      <c r="T598" s="381"/>
      <c r="U598" s="381"/>
      <c r="V598" s="381"/>
      <c r="W598" s="381"/>
      <c r="X598" s="381"/>
      <c r="Y598" s="381">
        <v>1</v>
      </c>
      <c r="Z598" s="350">
        <v>42.35</v>
      </c>
    </row>
    <row r="599" spans="1:26" ht="30.75" customHeight="1" x14ac:dyDescent="0.35">
      <c r="A599" s="340">
        <v>596</v>
      </c>
      <c r="B599" s="378" t="s">
        <v>7489</v>
      </c>
      <c r="C599" s="333" t="s">
        <v>353</v>
      </c>
      <c r="D599" s="332" t="s">
        <v>1815</v>
      </c>
      <c r="E599" s="371" t="s">
        <v>4577</v>
      </c>
      <c r="F599" s="325">
        <v>2</v>
      </c>
      <c r="G599" s="371"/>
      <c r="H599" s="325"/>
      <c r="I599" s="371"/>
      <c r="J599" s="325">
        <v>3</v>
      </c>
      <c r="K599" s="325"/>
      <c r="L599" s="325">
        <v>3</v>
      </c>
      <c r="M599" s="381" t="s">
        <v>5431</v>
      </c>
      <c r="N599" s="381"/>
      <c r="O599" s="381"/>
      <c r="P599" s="381">
        <v>300</v>
      </c>
      <c r="Q599" s="381"/>
      <c r="R599" s="381"/>
      <c r="S599" s="381"/>
      <c r="T599" s="381"/>
      <c r="U599" s="381"/>
      <c r="V599" s="381"/>
      <c r="W599" s="381"/>
      <c r="X599" s="381"/>
      <c r="Y599" s="381">
        <v>1</v>
      </c>
      <c r="Z599" s="350">
        <v>42.35</v>
      </c>
    </row>
    <row r="600" spans="1:26" ht="30.75" customHeight="1" x14ac:dyDescent="0.35">
      <c r="A600" s="340">
        <v>597</v>
      </c>
      <c r="B600" s="378" t="s">
        <v>7489</v>
      </c>
      <c r="C600" s="333" t="s">
        <v>353</v>
      </c>
      <c r="D600" s="332" t="s">
        <v>1841</v>
      </c>
      <c r="E600" s="371" t="s">
        <v>4578</v>
      </c>
      <c r="F600" s="325">
        <v>3</v>
      </c>
      <c r="G600" s="371"/>
      <c r="H600" s="325"/>
      <c r="I600" s="371"/>
      <c r="J600" s="325">
        <v>3</v>
      </c>
      <c r="K600" s="325"/>
      <c r="L600" s="325">
        <v>3</v>
      </c>
      <c r="M600" s="381" t="s">
        <v>5523</v>
      </c>
      <c r="N600" s="381">
        <v>84</v>
      </c>
      <c r="O600" s="381">
        <v>216</v>
      </c>
      <c r="P600" s="381">
        <v>300</v>
      </c>
      <c r="Q600" s="381"/>
      <c r="R600" s="381"/>
      <c r="S600" s="381"/>
      <c r="T600" s="381"/>
      <c r="U600" s="381"/>
      <c r="V600" s="381" t="s">
        <v>2166</v>
      </c>
      <c r="W600" s="381"/>
      <c r="X600" s="381"/>
      <c r="Y600" s="381">
        <v>1</v>
      </c>
      <c r="Z600" s="350">
        <v>42.35</v>
      </c>
    </row>
    <row r="601" spans="1:26" ht="30.75" customHeight="1" x14ac:dyDescent="0.35">
      <c r="A601" s="340">
        <v>598</v>
      </c>
      <c r="B601" s="378" t="s">
        <v>7489</v>
      </c>
      <c r="C601" s="333" t="s">
        <v>353</v>
      </c>
      <c r="D601" s="332" t="s">
        <v>6235</v>
      </c>
      <c r="E601" s="371" t="s">
        <v>4579</v>
      </c>
      <c r="F601" s="325">
        <v>2</v>
      </c>
      <c r="G601" s="371"/>
      <c r="H601" s="325"/>
      <c r="I601" s="371"/>
      <c r="J601" s="325">
        <v>3</v>
      </c>
      <c r="K601" s="325"/>
      <c r="L601" s="325">
        <v>3</v>
      </c>
      <c r="M601" s="381" t="s">
        <v>5431</v>
      </c>
      <c r="N601" s="381"/>
      <c r="O601" s="381"/>
      <c r="P601" s="381">
        <v>300</v>
      </c>
      <c r="Q601" s="381"/>
      <c r="R601" s="381"/>
      <c r="S601" s="381"/>
      <c r="T601" s="381"/>
      <c r="U601" s="381"/>
      <c r="V601" s="381"/>
      <c r="W601" s="381"/>
      <c r="X601" s="381"/>
      <c r="Y601" s="381">
        <v>1</v>
      </c>
      <c r="Z601" s="350">
        <v>42.35</v>
      </c>
    </row>
    <row r="602" spans="1:26" ht="30.75" customHeight="1" x14ac:dyDescent="0.35">
      <c r="A602" s="340">
        <v>599</v>
      </c>
      <c r="B602" s="378" t="s">
        <v>7489</v>
      </c>
      <c r="C602" s="333" t="s">
        <v>353</v>
      </c>
      <c r="D602" s="332" t="s">
        <v>6236</v>
      </c>
      <c r="E602" s="371" t="s">
        <v>4580</v>
      </c>
      <c r="F602" s="325">
        <v>2</v>
      </c>
      <c r="G602" s="371"/>
      <c r="H602" s="325"/>
      <c r="I602" s="371"/>
      <c r="J602" s="325">
        <v>3</v>
      </c>
      <c r="K602" s="325"/>
      <c r="L602" s="325">
        <v>3</v>
      </c>
      <c r="M602" s="381" t="s">
        <v>5523</v>
      </c>
      <c r="N602" s="381"/>
      <c r="O602" s="381"/>
      <c r="P602" s="381">
        <v>300</v>
      </c>
      <c r="Q602" s="381"/>
      <c r="R602" s="381"/>
      <c r="S602" s="381"/>
      <c r="T602" s="381"/>
      <c r="U602" s="381"/>
      <c r="V602" s="381"/>
      <c r="W602" s="381"/>
      <c r="X602" s="381"/>
      <c r="Y602" s="381">
        <v>1</v>
      </c>
      <c r="Z602" s="350">
        <v>42.35</v>
      </c>
    </row>
    <row r="603" spans="1:26" ht="30.75" customHeight="1" x14ac:dyDescent="0.35">
      <c r="A603" s="340">
        <v>600</v>
      </c>
      <c r="B603" s="378" t="s">
        <v>7489</v>
      </c>
      <c r="C603" s="333" t="s">
        <v>353</v>
      </c>
      <c r="D603" s="332" t="s">
        <v>1717</v>
      </c>
      <c r="E603" s="371" t="s">
        <v>4581</v>
      </c>
      <c r="F603" s="325">
        <v>5</v>
      </c>
      <c r="G603" s="371"/>
      <c r="H603" s="325"/>
      <c r="I603" s="371"/>
      <c r="J603" s="325">
        <v>3</v>
      </c>
      <c r="K603" s="325"/>
      <c r="L603" s="325">
        <v>3</v>
      </c>
      <c r="M603" s="381" t="s">
        <v>5000</v>
      </c>
      <c r="N603" s="367">
        <v>84</v>
      </c>
      <c r="O603" s="367">
        <v>216</v>
      </c>
      <c r="P603" s="367">
        <v>300</v>
      </c>
      <c r="Q603" s="367"/>
      <c r="R603" s="367"/>
      <c r="S603" s="367"/>
      <c r="T603" s="367"/>
      <c r="U603" s="367"/>
      <c r="V603" s="367" t="s">
        <v>2166</v>
      </c>
      <c r="W603" s="381"/>
      <c r="X603" s="381"/>
      <c r="Y603" s="381">
        <v>1</v>
      </c>
      <c r="Z603" s="350">
        <v>42.35</v>
      </c>
    </row>
    <row r="604" spans="1:26" ht="30.75" customHeight="1" x14ac:dyDescent="0.35">
      <c r="A604" s="340">
        <v>601</v>
      </c>
      <c r="B604" s="378" t="s">
        <v>7489</v>
      </c>
      <c r="C604" s="333" t="s">
        <v>353</v>
      </c>
      <c r="D604" s="332" t="s">
        <v>6234</v>
      </c>
      <c r="E604" s="371" t="s">
        <v>4582</v>
      </c>
      <c r="F604" s="325">
        <v>4</v>
      </c>
      <c r="G604" s="371"/>
      <c r="H604" s="325"/>
      <c r="I604" s="371"/>
      <c r="J604" s="325">
        <v>3</v>
      </c>
      <c r="K604" s="325"/>
      <c r="L604" s="325">
        <v>3</v>
      </c>
      <c r="M604" s="381" t="s">
        <v>5431</v>
      </c>
      <c r="N604" s="381"/>
      <c r="O604" s="381"/>
      <c r="P604" s="381">
        <v>300</v>
      </c>
      <c r="Q604" s="381"/>
      <c r="R604" s="381"/>
      <c r="S604" s="381"/>
      <c r="T604" s="381"/>
      <c r="U604" s="381"/>
      <c r="V604" s="381"/>
      <c r="W604" s="381"/>
      <c r="X604" s="381"/>
      <c r="Y604" s="381">
        <v>1</v>
      </c>
      <c r="Z604" s="350">
        <v>42.35</v>
      </c>
    </row>
    <row r="605" spans="1:26" ht="30.75" customHeight="1" x14ac:dyDescent="0.35">
      <c r="A605" s="340">
        <v>602</v>
      </c>
      <c r="B605" s="378" t="s">
        <v>7489</v>
      </c>
      <c r="C605" s="333" t="s">
        <v>353</v>
      </c>
      <c r="D605" s="332" t="s">
        <v>6237</v>
      </c>
      <c r="E605" s="371" t="s">
        <v>4583</v>
      </c>
      <c r="F605" s="325">
        <v>3</v>
      </c>
      <c r="G605" s="371"/>
      <c r="H605" s="325"/>
      <c r="I605" s="371"/>
      <c r="J605" s="325">
        <v>3</v>
      </c>
      <c r="K605" s="325"/>
      <c r="L605" s="325">
        <v>3</v>
      </c>
      <c r="M605" s="381" t="s">
        <v>5431</v>
      </c>
      <c r="N605" s="381">
        <v>84</v>
      </c>
      <c r="O605" s="381">
        <v>216</v>
      </c>
      <c r="P605" s="381">
        <v>300</v>
      </c>
      <c r="Q605" s="381"/>
      <c r="R605" s="381"/>
      <c r="S605" s="381"/>
      <c r="T605" s="381"/>
      <c r="U605" s="381"/>
      <c r="V605" s="381" t="s">
        <v>2166</v>
      </c>
      <c r="W605" s="381"/>
      <c r="X605" s="381"/>
      <c r="Y605" s="381">
        <v>1</v>
      </c>
      <c r="Z605" s="350">
        <v>42.35</v>
      </c>
    </row>
    <row r="606" spans="1:26" ht="30.75" customHeight="1" x14ac:dyDescent="0.35">
      <c r="A606" s="340">
        <v>603</v>
      </c>
      <c r="B606" s="378" t="s">
        <v>7489</v>
      </c>
      <c r="C606" s="333" t="s">
        <v>353</v>
      </c>
      <c r="D606" s="332" t="s">
        <v>2153</v>
      </c>
      <c r="E606" s="371" t="s">
        <v>4584</v>
      </c>
      <c r="F606" s="325">
        <v>4</v>
      </c>
      <c r="G606" s="371"/>
      <c r="H606" s="325"/>
      <c r="I606" s="371"/>
      <c r="J606" s="325">
        <v>5</v>
      </c>
      <c r="K606" s="325"/>
      <c r="L606" s="325">
        <v>5</v>
      </c>
      <c r="M606" s="381" t="s">
        <v>5431</v>
      </c>
      <c r="N606" s="398"/>
      <c r="O606" s="398"/>
      <c r="P606" s="367">
        <v>610</v>
      </c>
      <c r="Q606" s="398"/>
      <c r="R606" s="398"/>
      <c r="S606" s="398"/>
      <c r="T606" s="398"/>
      <c r="U606" s="381"/>
      <c r="V606" s="381"/>
      <c r="W606" s="381"/>
      <c r="X606" s="381"/>
      <c r="Y606" s="381">
        <v>1</v>
      </c>
      <c r="Z606" s="350">
        <v>42.35</v>
      </c>
    </row>
    <row r="607" spans="1:26" ht="30.75" customHeight="1" x14ac:dyDescent="0.35">
      <c r="A607" s="340">
        <v>604</v>
      </c>
      <c r="B607" s="378" t="s">
        <v>7489</v>
      </c>
      <c r="C607" s="333" t="s">
        <v>353</v>
      </c>
      <c r="D607" s="332" t="s">
        <v>6238</v>
      </c>
      <c r="E607" s="371" t="s">
        <v>4585</v>
      </c>
      <c r="F607" s="325">
        <v>5</v>
      </c>
      <c r="G607" s="371"/>
      <c r="H607" s="325"/>
      <c r="I607" s="371"/>
      <c r="J607" s="325">
        <v>5</v>
      </c>
      <c r="K607" s="325"/>
      <c r="L607" s="325">
        <v>5</v>
      </c>
      <c r="M607" s="379" t="s">
        <v>4996</v>
      </c>
      <c r="N607" s="381"/>
      <c r="O607" s="381"/>
      <c r="P607" s="381">
        <v>500</v>
      </c>
      <c r="Q607" s="381"/>
      <c r="R607" s="381"/>
      <c r="S607" s="381"/>
      <c r="T607" s="381"/>
      <c r="U607" s="381"/>
      <c r="V607" s="381"/>
      <c r="W607" s="381"/>
      <c r="X607" s="381"/>
      <c r="Y607" s="381">
        <v>1</v>
      </c>
      <c r="Z607" s="350">
        <v>42.35</v>
      </c>
    </row>
    <row r="608" spans="1:26" ht="30.75" customHeight="1" x14ac:dyDescent="0.35">
      <c r="A608" s="340">
        <v>605</v>
      </c>
      <c r="B608" s="378" t="s">
        <v>7489</v>
      </c>
      <c r="C608" s="333" t="s">
        <v>353</v>
      </c>
      <c r="D608" s="332" t="s">
        <v>2442</v>
      </c>
      <c r="E608" s="371" t="s">
        <v>4586</v>
      </c>
      <c r="F608" s="325">
        <v>4</v>
      </c>
      <c r="G608" s="371"/>
      <c r="H608" s="325"/>
      <c r="I608" s="371"/>
      <c r="J608" s="325">
        <v>3</v>
      </c>
      <c r="K608" s="325"/>
      <c r="L608" s="325">
        <v>3</v>
      </c>
      <c r="M608" s="379" t="s">
        <v>4996</v>
      </c>
      <c r="N608" s="381"/>
      <c r="O608" s="381"/>
      <c r="P608" s="381">
        <v>450</v>
      </c>
      <c r="Q608" s="381"/>
      <c r="R608" s="381"/>
      <c r="S608" s="381"/>
      <c r="T608" s="381"/>
      <c r="U608" s="381"/>
      <c r="V608" s="381"/>
      <c r="W608" s="381"/>
      <c r="X608" s="381"/>
      <c r="Y608" s="381">
        <v>1</v>
      </c>
      <c r="Z608" s="350">
        <v>42.35</v>
      </c>
    </row>
    <row r="609" spans="1:26" ht="30.75" customHeight="1" x14ac:dyDescent="0.35">
      <c r="A609" s="340">
        <v>606</v>
      </c>
      <c r="B609" s="378" t="s">
        <v>7489</v>
      </c>
      <c r="C609" s="333" t="s">
        <v>353</v>
      </c>
      <c r="D609" s="332" t="s">
        <v>3718</v>
      </c>
      <c r="E609" s="371" t="s">
        <v>4587</v>
      </c>
      <c r="F609" s="325">
        <v>4</v>
      </c>
      <c r="G609" s="371"/>
      <c r="H609" s="325"/>
      <c r="I609" s="371"/>
      <c r="J609" s="325">
        <v>4</v>
      </c>
      <c r="K609" s="325"/>
      <c r="L609" s="325">
        <v>4</v>
      </c>
      <c r="M609" s="379" t="s">
        <v>4996</v>
      </c>
      <c r="N609" s="381">
        <v>84</v>
      </c>
      <c r="O609" s="381">
        <v>316</v>
      </c>
      <c r="P609" s="397">
        <f>N609+O609</f>
        <v>400</v>
      </c>
      <c r="Q609" s="381"/>
      <c r="R609" s="381"/>
      <c r="S609" s="381"/>
      <c r="T609" s="381"/>
      <c r="U609" s="381"/>
      <c r="V609" s="381" t="s">
        <v>2166</v>
      </c>
      <c r="W609" s="381"/>
      <c r="X609" s="381"/>
      <c r="Y609" s="381">
        <v>1</v>
      </c>
      <c r="Z609" s="350">
        <v>42.35</v>
      </c>
    </row>
    <row r="610" spans="1:26" ht="30.75" customHeight="1" x14ac:dyDescent="0.35">
      <c r="A610" s="340">
        <v>607</v>
      </c>
      <c r="B610" s="378" t="s">
        <v>7489</v>
      </c>
      <c r="C610" s="333" t="s">
        <v>353</v>
      </c>
      <c r="D610" s="332" t="s">
        <v>6239</v>
      </c>
      <c r="E610" s="371" t="s">
        <v>4588</v>
      </c>
      <c r="F610" s="325">
        <v>4</v>
      </c>
      <c r="G610" s="371"/>
      <c r="H610" s="325"/>
      <c r="I610" s="371"/>
      <c r="J610" s="325">
        <v>4</v>
      </c>
      <c r="K610" s="325"/>
      <c r="L610" s="325">
        <v>4</v>
      </c>
      <c r="M610" s="381" t="s">
        <v>5354</v>
      </c>
      <c r="N610" s="381"/>
      <c r="O610" s="381"/>
      <c r="P610" s="381">
        <v>400</v>
      </c>
      <c r="Q610" s="381"/>
      <c r="R610" s="381"/>
      <c r="S610" s="381"/>
      <c r="T610" s="381"/>
      <c r="U610" s="381"/>
      <c r="V610" s="381"/>
      <c r="W610" s="381"/>
      <c r="X610" s="381"/>
      <c r="Y610" s="381">
        <v>1</v>
      </c>
      <c r="Z610" s="350">
        <v>42.35</v>
      </c>
    </row>
    <row r="611" spans="1:26" ht="30.75" customHeight="1" x14ac:dyDescent="0.35">
      <c r="A611" s="340">
        <v>608</v>
      </c>
      <c r="B611" s="378" t="s">
        <v>7489</v>
      </c>
      <c r="C611" s="333" t="s">
        <v>353</v>
      </c>
      <c r="D611" s="332" t="s">
        <v>6240</v>
      </c>
      <c r="E611" s="371" t="s">
        <v>4589</v>
      </c>
      <c r="F611" s="325">
        <v>2</v>
      </c>
      <c r="G611" s="371"/>
      <c r="H611" s="325"/>
      <c r="I611" s="371"/>
      <c r="J611" s="325">
        <v>3</v>
      </c>
      <c r="K611" s="325"/>
      <c r="L611" s="325">
        <v>3</v>
      </c>
      <c r="M611" s="381" t="s">
        <v>5523</v>
      </c>
      <c r="N611" s="381">
        <v>83</v>
      </c>
      <c r="O611" s="381">
        <v>317</v>
      </c>
      <c r="P611" s="381">
        <v>400</v>
      </c>
      <c r="Q611" s="381"/>
      <c r="R611" s="381"/>
      <c r="S611" s="381"/>
      <c r="T611" s="381"/>
      <c r="U611" s="381"/>
      <c r="V611" s="381" t="s">
        <v>2166</v>
      </c>
      <c r="W611" s="381"/>
      <c r="X611" s="381"/>
      <c r="Y611" s="381">
        <v>1</v>
      </c>
      <c r="Z611" s="350">
        <v>42.35</v>
      </c>
    </row>
    <row r="612" spans="1:26" ht="30.75" customHeight="1" x14ac:dyDescent="0.35">
      <c r="A612" s="340">
        <v>609</v>
      </c>
      <c r="B612" s="378" t="s">
        <v>7489</v>
      </c>
      <c r="C612" s="333" t="s">
        <v>353</v>
      </c>
      <c r="D612" s="332" t="s">
        <v>2152</v>
      </c>
      <c r="E612" s="371" t="s">
        <v>4590</v>
      </c>
      <c r="F612" s="325">
        <v>4</v>
      </c>
      <c r="G612" s="371"/>
      <c r="H612" s="325"/>
      <c r="I612" s="371"/>
      <c r="J612" s="325">
        <v>3</v>
      </c>
      <c r="K612" s="325"/>
      <c r="L612" s="325">
        <v>3</v>
      </c>
      <c r="M612" s="381" t="s">
        <v>5431</v>
      </c>
      <c r="N612" s="381"/>
      <c r="O612" s="381"/>
      <c r="P612" s="381">
        <v>450</v>
      </c>
      <c r="Q612" s="381"/>
      <c r="R612" s="381"/>
      <c r="S612" s="381"/>
      <c r="T612" s="381"/>
      <c r="U612" s="381"/>
      <c r="V612" s="381"/>
      <c r="W612" s="381"/>
      <c r="X612" s="381"/>
      <c r="Y612" s="381">
        <v>1</v>
      </c>
      <c r="Z612" s="350">
        <v>42.35</v>
      </c>
    </row>
    <row r="613" spans="1:26" ht="30.75" customHeight="1" x14ac:dyDescent="0.35">
      <c r="A613" s="340">
        <v>610</v>
      </c>
      <c r="B613" s="378" t="s">
        <v>7489</v>
      </c>
      <c r="C613" s="333" t="s">
        <v>353</v>
      </c>
      <c r="D613" s="332" t="s">
        <v>1835</v>
      </c>
      <c r="E613" s="371" t="s">
        <v>4591</v>
      </c>
      <c r="F613" s="325">
        <v>4</v>
      </c>
      <c r="G613" s="371"/>
      <c r="H613" s="325"/>
      <c r="I613" s="371"/>
      <c r="J613" s="325">
        <v>4</v>
      </c>
      <c r="K613" s="325"/>
      <c r="L613" s="325">
        <v>4</v>
      </c>
      <c r="M613" s="381" t="s">
        <v>5431</v>
      </c>
      <c r="N613" s="398"/>
      <c r="O613" s="398"/>
      <c r="P613" s="367">
        <v>360</v>
      </c>
      <c r="Q613" s="398"/>
      <c r="R613" s="398"/>
      <c r="S613" s="398"/>
      <c r="T613" s="398"/>
      <c r="U613" s="381"/>
      <c r="V613" s="381"/>
      <c r="W613" s="381"/>
      <c r="X613" s="381"/>
      <c r="Y613" s="381">
        <v>1</v>
      </c>
      <c r="Z613" s="350">
        <v>42.35</v>
      </c>
    </row>
    <row r="614" spans="1:26" ht="30.75" customHeight="1" x14ac:dyDescent="0.35">
      <c r="A614" s="340">
        <v>611</v>
      </c>
      <c r="B614" s="378" t="s">
        <v>7489</v>
      </c>
      <c r="C614" s="333" t="s">
        <v>353</v>
      </c>
      <c r="D614" s="332" t="s">
        <v>1831</v>
      </c>
      <c r="E614" s="371" t="s">
        <v>4592</v>
      </c>
      <c r="F614" s="325">
        <v>4</v>
      </c>
      <c r="G614" s="371"/>
      <c r="H614" s="325"/>
      <c r="I614" s="371"/>
      <c r="J614" s="325">
        <v>5</v>
      </c>
      <c r="K614" s="325"/>
      <c r="L614" s="325">
        <v>5</v>
      </c>
      <c r="M614" s="381" t="s">
        <v>4994</v>
      </c>
      <c r="N614" s="381"/>
      <c r="O614" s="381"/>
      <c r="P614" s="381">
        <v>500</v>
      </c>
      <c r="Q614" s="381"/>
      <c r="R614" s="381"/>
      <c r="S614" s="381"/>
      <c r="T614" s="381"/>
      <c r="U614" s="381"/>
      <c r="V614" s="381"/>
      <c r="W614" s="381"/>
      <c r="X614" s="381"/>
      <c r="Y614" s="381">
        <v>1</v>
      </c>
      <c r="Z614" s="350">
        <v>42.35</v>
      </c>
    </row>
    <row r="615" spans="1:26" ht="30.75" customHeight="1" x14ac:dyDescent="0.35">
      <c r="A615" s="340">
        <v>612</v>
      </c>
      <c r="B615" s="378" t="s">
        <v>7489</v>
      </c>
      <c r="C615" s="333" t="s">
        <v>353</v>
      </c>
      <c r="D615" s="332" t="s">
        <v>1832</v>
      </c>
      <c r="E615" s="371" t="s">
        <v>4593</v>
      </c>
      <c r="F615" s="325">
        <v>5</v>
      </c>
      <c r="G615" s="371"/>
      <c r="H615" s="325"/>
      <c r="I615" s="371"/>
      <c r="J615" s="325">
        <v>9</v>
      </c>
      <c r="K615" s="325"/>
      <c r="L615" s="325">
        <v>9</v>
      </c>
      <c r="M615" s="381" t="s">
        <v>5431</v>
      </c>
      <c r="N615" s="381">
        <v>182</v>
      </c>
      <c r="O615" s="381">
        <v>718</v>
      </c>
      <c r="P615" s="381">
        <v>900</v>
      </c>
      <c r="Q615" s="381"/>
      <c r="R615" s="381"/>
      <c r="S615" s="381"/>
      <c r="T615" s="381"/>
      <c r="U615" s="381"/>
      <c r="V615" s="381" t="s">
        <v>2166</v>
      </c>
      <c r="W615" s="381"/>
      <c r="X615" s="381"/>
      <c r="Y615" s="381">
        <v>1</v>
      </c>
      <c r="Z615" s="350">
        <v>42.35</v>
      </c>
    </row>
    <row r="616" spans="1:26" ht="30.75" customHeight="1" x14ac:dyDescent="0.35">
      <c r="A616" s="340">
        <v>613</v>
      </c>
      <c r="B616" s="378" t="s">
        <v>7489</v>
      </c>
      <c r="C616" s="333" t="s">
        <v>353</v>
      </c>
      <c r="D616" s="332" t="s">
        <v>2060</v>
      </c>
      <c r="E616" s="371" t="s">
        <v>4594</v>
      </c>
      <c r="F616" s="325">
        <v>5</v>
      </c>
      <c r="G616" s="371"/>
      <c r="H616" s="325"/>
      <c r="I616" s="371"/>
      <c r="J616" s="325">
        <v>3</v>
      </c>
      <c r="K616" s="325"/>
      <c r="L616" s="325">
        <v>3</v>
      </c>
      <c r="M616" s="381" t="s">
        <v>5431</v>
      </c>
      <c r="N616" s="381"/>
      <c r="O616" s="381"/>
      <c r="P616" s="381">
        <v>500</v>
      </c>
      <c r="Q616" s="381"/>
      <c r="R616" s="381"/>
      <c r="S616" s="381"/>
      <c r="T616" s="381"/>
      <c r="U616" s="381"/>
      <c r="V616" s="381"/>
      <c r="W616" s="381"/>
      <c r="X616" s="381"/>
      <c r="Y616" s="381">
        <v>1</v>
      </c>
      <c r="Z616" s="350">
        <v>42.35</v>
      </c>
    </row>
    <row r="617" spans="1:26" ht="30.75" customHeight="1" x14ac:dyDescent="0.35">
      <c r="A617" s="340">
        <v>614</v>
      </c>
      <c r="B617" s="378" t="s">
        <v>7489</v>
      </c>
      <c r="C617" s="333" t="s">
        <v>362</v>
      </c>
      <c r="D617" s="332" t="s">
        <v>2167</v>
      </c>
      <c r="E617" s="371" t="s">
        <v>3726</v>
      </c>
      <c r="F617" s="325">
        <v>4</v>
      </c>
      <c r="G617" s="371"/>
      <c r="H617" s="325"/>
      <c r="I617" s="371"/>
      <c r="J617" s="325">
        <v>8</v>
      </c>
      <c r="K617" s="325"/>
      <c r="L617" s="325">
        <v>8</v>
      </c>
      <c r="M617" s="381" t="s">
        <v>5499</v>
      </c>
      <c r="N617" s="398">
        <v>80</v>
      </c>
      <c r="O617" s="398">
        <v>320</v>
      </c>
      <c r="P617" s="398">
        <v>400</v>
      </c>
      <c r="Q617" s="398"/>
      <c r="R617" s="398"/>
      <c r="S617" s="398"/>
      <c r="T617" s="398"/>
      <c r="U617" s="381"/>
      <c r="V617" s="381" t="s">
        <v>2166</v>
      </c>
      <c r="W617" s="381" t="s">
        <v>2166</v>
      </c>
      <c r="X617" s="381" t="s">
        <v>2166</v>
      </c>
      <c r="Y617" s="381">
        <v>1</v>
      </c>
      <c r="Z617" s="350">
        <v>42.35</v>
      </c>
    </row>
    <row r="618" spans="1:26" ht="30.75" customHeight="1" x14ac:dyDescent="0.35">
      <c r="A618" s="340">
        <v>615</v>
      </c>
      <c r="B618" s="378" t="s">
        <v>7489</v>
      </c>
      <c r="C618" s="333" t="s">
        <v>362</v>
      </c>
      <c r="D618" s="332" t="s">
        <v>2168</v>
      </c>
      <c r="E618" s="371" t="s">
        <v>4595</v>
      </c>
      <c r="F618" s="325">
        <v>4</v>
      </c>
      <c r="G618" s="371"/>
      <c r="H618" s="325"/>
      <c r="I618" s="371"/>
      <c r="J618" s="325">
        <v>5</v>
      </c>
      <c r="K618" s="325"/>
      <c r="L618" s="325">
        <v>5</v>
      </c>
      <c r="M618" s="381" t="s">
        <v>5499</v>
      </c>
      <c r="N618" s="398">
        <v>90</v>
      </c>
      <c r="O618" s="398">
        <v>310</v>
      </c>
      <c r="P618" s="398">
        <v>400</v>
      </c>
      <c r="Q618" s="398"/>
      <c r="R618" s="398"/>
      <c r="S618" s="398"/>
      <c r="T618" s="398"/>
      <c r="U618" s="381"/>
      <c r="V618" s="381" t="s">
        <v>2166</v>
      </c>
      <c r="W618" s="381" t="s">
        <v>2166</v>
      </c>
      <c r="X618" s="381" t="s">
        <v>2166</v>
      </c>
      <c r="Y618" s="381">
        <v>1</v>
      </c>
      <c r="Z618" s="350">
        <v>42.35</v>
      </c>
    </row>
    <row r="619" spans="1:26" ht="30.75" customHeight="1" x14ac:dyDescent="0.35">
      <c r="A619" s="340">
        <v>616</v>
      </c>
      <c r="B619" s="378" t="s">
        <v>7489</v>
      </c>
      <c r="C619" s="333" t="s">
        <v>362</v>
      </c>
      <c r="D619" s="332" t="s">
        <v>2169</v>
      </c>
      <c r="E619" s="371" t="s">
        <v>4596</v>
      </c>
      <c r="F619" s="325">
        <v>3</v>
      </c>
      <c r="G619" s="371"/>
      <c r="H619" s="325"/>
      <c r="I619" s="371"/>
      <c r="J619" s="325">
        <v>5</v>
      </c>
      <c r="K619" s="325"/>
      <c r="L619" s="325">
        <v>5</v>
      </c>
      <c r="M619" s="381" t="s">
        <v>5499</v>
      </c>
      <c r="N619" s="398">
        <v>80</v>
      </c>
      <c r="O619" s="398">
        <v>320</v>
      </c>
      <c r="P619" s="398">
        <v>400</v>
      </c>
      <c r="Q619" s="398"/>
      <c r="R619" s="398"/>
      <c r="S619" s="398"/>
      <c r="T619" s="398"/>
      <c r="U619" s="381"/>
      <c r="V619" s="381" t="s">
        <v>2166</v>
      </c>
      <c r="W619" s="381" t="s">
        <v>2166</v>
      </c>
      <c r="X619" s="381" t="s">
        <v>2166</v>
      </c>
      <c r="Y619" s="381">
        <v>1</v>
      </c>
      <c r="Z619" s="350">
        <v>42.35</v>
      </c>
    </row>
    <row r="620" spans="1:26" ht="30.75" customHeight="1" x14ac:dyDescent="0.35">
      <c r="A620" s="340">
        <v>617</v>
      </c>
      <c r="B620" s="378" t="s">
        <v>7489</v>
      </c>
      <c r="C620" s="333" t="s">
        <v>362</v>
      </c>
      <c r="D620" s="332" t="s">
        <v>2170</v>
      </c>
      <c r="E620" s="371" t="s">
        <v>4597</v>
      </c>
      <c r="F620" s="325">
        <v>4</v>
      </c>
      <c r="G620" s="371"/>
      <c r="H620" s="325"/>
      <c r="I620" s="371"/>
      <c r="J620" s="325">
        <v>6</v>
      </c>
      <c r="K620" s="325"/>
      <c r="L620" s="325">
        <v>6</v>
      </c>
      <c r="M620" s="381" t="s">
        <v>5523</v>
      </c>
      <c r="N620" s="398">
        <v>190</v>
      </c>
      <c r="O620" s="398">
        <v>410</v>
      </c>
      <c r="P620" s="398">
        <v>600</v>
      </c>
      <c r="Q620" s="398"/>
      <c r="R620" s="398"/>
      <c r="S620" s="398"/>
      <c r="T620" s="398"/>
      <c r="U620" s="381"/>
      <c r="V620" s="381" t="s">
        <v>2166</v>
      </c>
      <c r="W620" s="381"/>
      <c r="X620" s="381"/>
      <c r="Y620" s="381">
        <v>1</v>
      </c>
      <c r="Z620" s="350">
        <v>42.35</v>
      </c>
    </row>
    <row r="621" spans="1:26" ht="30.75" customHeight="1" x14ac:dyDescent="0.35">
      <c r="A621" s="340">
        <v>618</v>
      </c>
      <c r="B621" s="378" t="s">
        <v>7489</v>
      </c>
      <c r="C621" s="333" t="s">
        <v>362</v>
      </c>
      <c r="D621" s="332" t="s">
        <v>2171</v>
      </c>
      <c r="E621" s="371" t="s">
        <v>4598</v>
      </c>
      <c r="F621" s="325">
        <v>5</v>
      </c>
      <c r="G621" s="371"/>
      <c r="H621" s="325"/>
      <c r="I621" s="371"/>
      <c r="J621" s="325">
        <v>8</v>
      </c>
      <c r="K621" s="325"/>
      <c r="L621" s="325">
        <v>8</v>
      </c>
      <c r="M621" s="381" t="s">
        <v>5431</v>
      </c>
      <c r="N621" s="381"/>
      <c r="O621" s="381"/>
      <c r="P621" s="381">
        <v>800</v>
      </c>
      <c r="Q621" s="381"/>
      <c r="R621" s="381"/>
      <c r="S621" s="381"/>
      <c r="T621" s="381"/>
      <c r="U621" s="381"/>
      <c r="V621" s="381"/>
      <c r="W621" s="381"/>
      <c r="X621" s="381"/>
      <c r="Y621" s="381">
        <v>1</v>
      </c>
      <c r="Z621" s="350">
        <v>42.35</v>
      </c>
    </row>
    <row r="622" spans="1:26" ht="30.75" customHeight="1" x14ac:dyDescent="0.35">
      <c r="A622" s="340">
        <v>619</v>
      </c>
      <c r="B622" s="378" t="s">
        <v>7489</v>
      </c>
      <c r="C622" s="333" t="s">
        <v>362</v>
      </c>
      <c r="D622" s="332" t="s">
        <v>2172</v>
      </c>
      <c r="E622" s="371" t="s">
        <v>4599</v>
      </c>
      <c r="F622" s="325">
        <v>4</v>
      </c>
      <c r="G622" s="371"/>
      <c r="H622" s="325"/>
      <c r="I622" s="371"/>
      <c r="J622" s="325">
        <v>6</v>
      </c>
      <c r="K622" s="325"/>
      <c r="L622" s="325">
        <v>6</v>
      </c>
      <c r="M622" s="381" t="s">
        <v>5499</v>
      </c>
      <c r="N622" s="367">
        <v>80</v>
      </c>
      <c r="O622" s="367">
        <v>320</v>
      </c>
      <c r="P622" s="367">
        <v>400</v>
      </c>
      <c r="Q622" s="398"/>
      <c r="R622" s="398"/>
      <c r="S622" s="398"/>
      <c r="T622" s="398"/>
      <c r="U622" s="381"/>
      <c r="V622" s="381" t="s">
        <v>2166</v>
      </c>
      <c r="W622" s="381" t="s">
        <v>2166</v>
      </c>
      <c r="X622" s="381" t="s">
        <v>2166</v>
      </c>
      <c r="Y622" s="381">
        <v>1</v>
      </c>
      <c r="Z622" s="350">
        <v>42.35</v>
      </c>
    </row>
    <row r="623" spans="1:26" ht="30.75" customHeight="1" x14ac:dyDescent="0.35">
      <c r="A623" s="340">
        <v>620</v>
      </c>
      <c r="B623" s="378" t="s">
        <v>7489</v>
      </c>
      <c r="C623" s="333" t="s">
        <v>362</v>
      </c>
      <c r="D623" s="332" t="s">
        <v>2173</v>
      </c>
      <c r="E623" s="371" t="s">
        <v>4600</v>
      </c>
      <c r="F623" s="325">
        <v>4</v>
      </c>
      <c r="G623" s="371"/>
      <c r="H623" s="325"/>
      <c r="I623" s="371"/>
      <c r="J623" s="325">
        <v>5</v>
      </c>
      <c r="K623" s="325"/>
      <c r="L623" s="325">
        <v>5</v>
      </c>
      <c r="M623" s="381" t="s">
        <v>5523</v>
      </c>
      <c r="N623" s="381">
        <v>172</v>
      </c>
      <c r="O623" s="381">
        <v>428</v>
      </c>
      <c r="P623" s="381">
        <v>600</v>
      </c>
      <c r="Q623" s="381"/>
      <c r="R623" s="381"/>
      <c r="S623" s="381"/>
      <c r="T623" s="381"/>
      <c r="U623" s="381"/>
      <c r="V623" s="381" t="s">
        <v>2166</v>
      </c>
      <c r="W623" s="381"/>
      <c r="X623" s="381"/>
      <c r="Y623" s="381">
        <v>1</v>
      </c>
      <c r="Z623" s="350">
        <v>42.35</v>
      </c>
    </row>
    <row r="624" spans="1:26" ht="30.75" customHeight="1" x14ac:dyDescent="0.35">
      <c r="A624" s="340">
        <v>621</v>
      </c>
      <c r="B624" s="378" t="s">
        <v>7489</v>
      </c>
      <c r="C624" s="333" t="s">
        <v>362</v>
      </c>
      <c r="D624" s="332" t="s">
        <v>2174</v>
      </c>
      <c r="E624" s="371" t="s">
        <v>4601</v>
      </c>
      <c r="F624" s="325">
        <v>5</v>
      </c>
      <c r="G624" s="371"/>
      <c r="H624" s="325"/>
      <c r="I624" s="371"/>
      <c r="J624" s="325">
        <v>9</v>
      </c>
      <c r="K624" s="325"/>
      <c r="L624" s="325">
        <v>9</v>
      </c>
      <c r="M624" s="381" t="s">
        <v>5431</v>
      </c>
      <c r="N624" s="381"/>
      <c r="O624" s="381"/>
      <c r="P624" s="381">
        <v>800</v>
      </c>
      <c r="Q624" s="381"/>
      <c r="R624" s="381"/>
      <c r="S624" s="381"/>
      <c r="T624" s="381"/>
      <c r="U624" s="381"/>
      <c r="V624" s="381"/>
      <c r="W624" s="381"/>
      <c r="X624" s="381"/>
      <c r="Y624" s="381">
        <v>1</v>
      </c>
      <c r="Z624" s="350">
        <v>42.35</v>
      </c>
    </row>
    <row r="625" spans="1:26" ht="30.75" customHeight="1" x14ac:dyDescent="0.35">
      <c r="A625" s="340">
        <v>622</v>
      </c>
      <c r="B625" s="378" t="s">
        <v>7489</v>
      </c>
      <c r="C625" s="333" t="s">
        <v>362</v>
      </c>
      <c r="D625" s="332" t="s">
        <v>4042</v>
      </c>
      <c r="E625" s="371" t="s">
        <v>4602</v>
      </c>
      <c r="F625" s="325">
        <v>4</v>
      </c>
      <c r="G625" s="371"/>
      <c r="H625" s="325"/>
      <c r="I625" s="371"/>
      <c r="J625" s="325">
        <v>6</v>
      </c>
      <c r="K625" s="325"/>
      <c r="L625" s="325">
        <v>6</v>
      </c>
      <c r="M625" s="381" t="s">
        <v>5431</v>
      </c>
      <c r="N625" s="398">
        <v>80</v>
      </c>
      <c r="O625" s="398">
        <v>320</v>
      </c>
      <c r="P625" s="398">
        <v>400</v>
      </c>
      <c r="Q625" s="398"/>
      <c r="R625" s="398"/>
      <c r="S625" s="398"/>
      <c r="T625" s="398"/>
      <c r="U625" s="381"/>
      <c r="V625" s="381" t="s">
        <v>2166</v>
      </c>
      <c r="W625" s="381" t="s">
        <v>2166</v>
      </c>
      <c r="X625" s="381"/>
      <c r="Y625" s="381">
        <v>1</v>
      </c>
      <c r="Z625" s="350">
        <v>42.35</v>
      </c>
    </row>
    <row r="626" spans="1:26" ht="30.75" customHeight="1" x14ac:dyDescent="0.35">
      <c r="A626" s="340">
        <v>623</v>
      </c>
      <c r="B626" s="378" t="s">
        <v>7489</v>
      </c>
      <c r="C626" s="333" t="s">
        <v>362</v>
      </c>
      <c r="D626" s="332" t="s">
        <v>2175</v>
      </c>
      <c r="E626" s="371" t="s">
        <v>4603</v>
      </c>
      <c r="F626" s="325">
        <v>5</v>
      </c>
      <c r="G626" s="371"/>
      <c r="H626" s="325"/>
      <c r="I626" s="371"/>
      <c r="J626" s="325">
        <v>10</v>
      </c>
      <c r="K626" s="325"/>
      <c r="L626" s="325">
        <v>10</v>
      </c>
      <c r="M626" s="381" t="s">
        <v>5431</v>
      </c>
      <c r="N626" s="381"/>
      <c r="O626" s="381"/>
      <c r="P626" s="381">
        <v>800</v>
      </c>
      <c r="Q626" s="381"/>
      <c r="R626" s="381"/>
      <c r="S626" s="381"/>
      <c r="T626" s="381"/>
      <c r="U626" s="381"/>
      <c r="V626" s="381"/>
      <c r="W626" s="381"/>
      <c r="X626" s="381"/>
      <c r="Y626" s="381">
        <v>1</v>
      </c>
      <c r="Z626" s="350">
        <v>42.35</v>
      </c>
    </row>
    <row r="627" spans="1:26" ht="30.75" customHeight="1" x14ac:dyDescent="0.35">
      <c r="A627" s="340">
        <v>624</v>
      </c>
      <c r="B627" s="378" t="s">
        <v>7489</v>
      </c>
      <c r="C627" s="333" t="s">
        <v>362</v>
      </c>
      <c r="D627" s="332" t="s">
        <v>2881</v>
      </c>
      <c r="E627" s="371" t="s">
        <v>4604</v>
      </c>
      <c r="F627" s="325">
        <v>4</v>
      </c>
      <c r="G627" s="371"/>
      <c r="H627" s="325"/>
      <c r="I627" s="371"/>
      <c r="J627" s="325">
        <v>5</v>
      </c>
      <c r="K627" s="325"/>
      <c r="L627" s="325">
        <v>5</v>
      </c>
      <c r="M627" s="379" t="s">
        <v>5499</v>
      </c>
      <c r="N627" s="381">
        <v>84</v>
      </c>
      <c r="O627" s="381">
        <v>320</v>
      </c>
      <c r="P627" s="381">
        <v>404</v>
      </c>
      <c r="Q627" s="381"/>
      <c r="R627" s="381"/>
      <c r="S627" s="381"/>
      <c r="T627" s="381"/>
      <c r="U627" s="381"/>
      <c r="V627" s="381" t="s">
        <v>2166</v>
      </c>
      <c r="W627" s="381" t="s">
        <v>2166</v>
      </c>
      <c r="X627" s="381"/>
      <c r="Y627" s="381">
        <v>1</v>
      </c>
      <c r="Z627" s="350">
        <v>42.35</v>
      </c>
    </row>
    <row r="628" spans="1:26" ht="30.75" customHeight="1" x14ac:dyDescent="0.35">
      <c r="A628" s="340">
        <v>625</v>
      </c>
      <c r="B628" s="378" t="s">
        <v>7489</v>
      </c>
      <c r="C628" s="333" t="s">
        <v>362</v>
      </c>
      <c r="D628" s="332" t="s">
        <v>2176</v>
      </c>
      <c r="E628" s="371" t="s">
        <v>4605</v>
      </c>
      <c r="F628" s="325">
        <v>3</v>
      </c>
      <c r="G628" s="371"/>
      <c r="H628" s="325"/>
      <c r="I628" s="371"/>
      <c r="J628" s="325">
        <v>7</v>
      </c>
      <c r="K628" s="325"/>
      <c r="L628" s="325">
        <v>7</v>
      </c>
      <c r="M628" s="381" t="s">
        <v>5431</v>
      </c>
      <c r="N628" s="367">
        <v>110</v>
      </c>
      <c r="O628" s="367">
        <v>290</v>
      </c>
      <c r="P628" s="367">
        <v>400</v>
      </c>
      <c r="Q628" s="398"/>
      <c r="R628" s="398"/>
      <c r="S628" s="398"/>
      <c r="T628" s="398"/>
      <c r="U628" s="381"/>
      <c r="V628" s="381" t="s">
        <v>2166</v>
      </c>
      <c r="W628" s="381" t="s">
        <v>2166</v>
      </c>
      <c r="X628" s="381" t="s">
        <v>2166</v>
      </c>
      <c r="Y628" s="381">
        <v>1</v>
      </c>
      <c r="Z628" s="350">
        <v>42.35</v>
      </c>
    </row>
    <row r="629" spans="1:26" ht="30.75" customHeight="1" x14ac:dyDescent="0.35">
      <c r="A629" s="340">
        <v>626</v>
      </c>
      <c r="B629" s="378" t="s">
        <v>7489</v>
      </c>
      <c r="C629" s="333" t="s">
        <v>362</v>
      </c>
      <c r="D629" s="332" t="s">
        <v>3871</v>
      </c>
      <c r="E629" s="371" t="s">
        <v>3925</v>
      </c>
      <c r="F629" s="325">
        <v>6</v>
      </c>
      <c r="G629" s="371"/>
      <c r="H629" s="325"/>
      <c r="I629" s="371"/>
      <c r="J629" s="325">
        <v>10</v>
      </c>
      <c r="K629" s="325"/>
      <c r="L629" s="325">
        <v>10</v>
      </c>
      <c r="M629" s="381" t="s">
        <v>5363</v>
      </c>
      <c r="N629" s="381">
        <v>504</v>
      </c>
      <c r="O629" s="381">
        <v>60</v>
      </c>
      <c r="P629" s="381">
        <v>564</v>
      </c>
      <c r="Q629" s="381"/>
      <c r="R629" s="381"/>
      <c r="S629" s="381"/>
      <c r="T629" s="381">
        <v>436</v>
      </c>
      <c r="U629" s="381"/>
      <c r="V629" s="381" t="s">
        <v>2166</v>
      </c>
      <c r="W629" s="381"/>
      <c r="X629" s="381"/>
      <c r="Y629" s="381">
        <v>1</v>
      </c>
      <c r="Z629" s="350">
        <v>42.35</v>
      </c>
    </row>
    <row r="630" spans="1:26" ht="30.75" customHeight="1" x14ac:dyDescent="0.35">
      <c r="A630" s="340">
        <v>627</v>
      </c>
      <c r="B630" s="378" t="s">
        <v>7489</v>
      </c>
      <c r="C630" s="333" t="s">
        <v>362</v>
      </c>
      <c r="D630" s="332" t="s">
        <v>3872</v>
      </c>
      <c r="E630" s="371" t="s">
        <v>3926</v>
      </c>
      <c r="F630" s="325">
        <v>6</v>
      </c>
      <c r="G630" s="371"/>
      <c r="H630" s="325"/>
      <c r="I630" s="371"/>
      <c r="J630" s="325">
        <v>9</v>
      </c>
      <c r="K630" s="325"/>
      <c r="L630" s="325">
        <v>9</v>
      </c>
      <c r="M630" s="381" t="s">
        <v>5363</v>
      </c>
      <c r="N630" s="381"/>
      <c r="O630" s="381"/>
      <c r="P630" s="381">
        <v>1000</v>
      </c>
      <c r="Q630" s="381"/>
      <c r="R630" s="381"/>
      <c r="S630" s="381"/>
      <c r="T630" s="381"/>
      <c r="U630" s="381"/>
      <c r="V630" s="381"/>
      <c r="W630" s="381"/>
      <c r="X630" s="381"/>
      <c r="Y630" s="381">
        <v>1</v>
      </c>
      <c r="Z630" s="350">
        <v>42.35</v>
      </c>
    </row>
    <row r="631" spans="1:26" ht="30.75" customHeight="1" x14ac:dyDescent="0.35">
      <c r="A631" s="340">
        <v>628</v>
      </c>
      <c r="B631" s="378" t="s">
        <v>7489</v>
      </c>
      <c r="C631" s="333" t="s">
        <v>362</v>
      </c>
      <c r="D631" s="332" t="s">
        <v>3873</v>
      </c>
      <c r="E631" s="371" t="s">
        <v>3927</v>
      </c>
      <c r="F631" s="325">
        <v>6</v>
      </c>
      <c r="G631" s="371"/>
      <c r="H631" s="325"/>
      <c r="I631" s="371"/>
      <c r="J631" s="325">
        <v>6</v>
      </c>
      <c r="K631" s="325"/>
      <c r="L631" s="325">
        <v>6</v>
      </c>
      <c r="M631" s="381" t="s">
        <v>5363</v>
      </c>
      <c r="N631" s="381">
        <v>508</v>
      </c>
      <c r="O631" s="381">
        <v>8</v>
      </c>
      <c r="P631" s="381">
        <v>516</v>
      </c>
      <c r="Q631" s="381"/>
      <c r="R631" s="381"/>
      <c r="S631" s="381"/>
      <c r="T631" s="381">
        <v>500</v>
      </c>
      <c r="U631" s="381"/>
      <c r="V631" s="381" t="s">
        <v>2166</v>
      </c>
      <c r="W631" s="381"/>
      <c r="X631" s="381"/>
      <c r="Y631" s="381">
        <v>1</v>
      </c>
      <c r="Z631" s="350">
        <v>42.35</v>
      </c>
    </row>
    <row r="632" spans="1:26" ht="30.75" customHeight="1" x14ac:dyDescent="0.35">
      <c r="A632" s="340">
        <v>629</v>
      </c>
      <c r="B632" s="378" t="s">
        <v>7489</v>
      </c>
      <c r="C632" s="333" t="s">
        <v>362</v>
      </c>
      <c r="D632" s="332" t="s">
        <v>3874</v>
      </c>
      <c r="E632" s="371" t="s">
        <v>3928</v>
      </c>
      <c r="F632" s="325">
        <v>3</v>
      </c>
      <c r="G632" s="371"/>
      <c r="H632" s="325"/>
      <c r="I632" s="371"/>
      <c r="J632" s="325">
        <v>2</v>
      </c>
      <c r="K632" s="325"/>
      <c r="L632" s="325">
        <v>2</v>
      </c>
      <c r="M632" s="381" t="s">
        <v>5444</v>
      </c>
      <c r="N632" s="381"/>
      <c r="O632" s="381"/>
      <c r="P632" s="381">
        <v>400</v>
      </c>
      <c r="Q632" s="381"/>
      <c r="R632" s="381"/>
      <c r="S632" s="381"/>
      <c r="T632" s="381"/>
      <c r="U632" s="381"/>
      <c r="V632" s="381"/>
      <c r="W632" s="381"/>
      <c r="X632" s="381"/>
      <c r="Y632" s="381">
        <v>1</v>
      </c>
      <c r="Z632" s="350">
        <v>42.35</v>
      </c>
    </row>
    <row r="633" spans="1:26" ht="30.75" customHeight="1" x14ac:dyDescent="0.35">
      <c r="A633" s="340">
        <v>630</v>
      </c>
      <c r="B633" s="378" t="s">
        <v>7489</v>
      </c>
      <c r="C633" s="333" t="s">
        <v>362</v>
      </c>
      <c r="D633" s="332" t="s">
        <v>3875</v>
      </c>
      <c r="E633" s="371" t="s">
        <v>3929</v>
      </c>
      <c r="F633" s="325">
        <v>3</v>
      </c>
      <c r="G633" s="371"/>
      <c r="H633" s="325"/>
      <c r="I633" s="371"/>
      <c r="J633" s="325">
        <v>2</v>
      </c>
      <c r="K633" s="325"/>
      <c r="L633" s="325">
        <v>2</v>
      </c>
      <c r="M633" s="381" t="s">
        <v>5445</v>
      </c>
      <c r="N633" s="381"/>
      <c r="O633" s="381"/>
      <c r="P633" s="381">
        <v>400</v>
      </c>
      <c r="Q633" s="381"/>
      <c r="R633" s="381"/>
      <c r="S633" s="381"/>
      <c r="T633" s="381"/>
      <c r="U633" s="381"/>
      <c r="V633" s="381"/>
      <c r="W633" s="381"/>
      <c r="X633" s="381"/>
      <c r="Y633" s="381">
        <v>1</v>
      </c>
      <c r="Z633" s="350">
        <v>42.35</v>
      </c>
    </row>
    <row r="634" spans="1:26" ht="30.75" customHeight="1" x14ac:dyDescent="0.35">
      <c r="A634" s="340">
        <v>631</v>
      </c>
      <c r="B634" s="378" t="s">
        <v>7489</v>
      </c>
      <c r="C634" s="333" t="s">
        <v>362</v>
      </c>
      <c r="D634" s="332" t="s">
        <v>3876</v>
      </c>
      <c r="E634" s="371" t="s">
        <v>3930</v>
      </c>
      <c r="F634" s="325">
        <v>3</v>
      </c>
      <c r="G634" s="371"/>
      <c r="H634" s="325"/>
      <c r="I634" s="371"/>
      <c r="J634" s="325">
        <v>2</v>
      </c>
      <c r="K634" s="325"/>
      <c r="L634" s="325">
        <v>2</v>
      </c>
      <c r="M634" s="381" t="s">
        <v>5446</v>
      </c>
      <c r="N634" s="381"/>
      <c r="O634" s="381"/>
      <c r="P634" s="381">
        <v>400</v>
      </c>
      <c r="Q634" s="381"/>
      <c r="R634" s="381"/>
      <c r="S634" s="381"/>
      <c r="T634" s="381"/>
      <c r="U634" s="381"/>
      <c r="V634" s="381"/>
      <c r="W634" s="381"/>
      <c r="X634" s="381"/>
      <c r="Y634" s="381">
        <v>1</v>
      </c>
      <c r="Z634" s="350">
        <v>42.35</v>
      </c>
    </row>
    <row r="635" spans="1:26" ht="30.75" customHeight="1" x14ac:dyDescent="0.35">
      <c r="A635" s="340">
        <v>632</v>
      </c>
      <c r="B635" s="378" t="s">
        <v>7489</v>
      </c>
      <c r="C635" s="333" t="s">
        <v>362</v>
      </c>
      <c r="D635" s="332" t="s">
        <v>3877</v>
      </c>
      <c r="E635" s="371" t="s">
        <v>3931</v>
      </c>
      <c r="F635" s="325">
        <v>5</v>
      </c>
      <c r="G635" s="371"/>
      <c r="H635" s="325"/>
      <c r="I635" s="371"/>
      <c r="J635" s="325">
        <v>4</v>
      </c>
      <c r="K635" s="325"/>
      <c r="L635" s="325">
        <v>4</v>
      </c>
      <c r="M635" s="381" t="s">
        <v>5444</v>
      </c>
      <c r="N635" s="381"/>
      <c r="O635" s="381"/>
      <c r="P635" s="381">
        <v>800</v>
      </c>
      <c r="Q635" s="381"/>
      <c r="R635" s="381"/>
      <c r="S635" s="381"/>
      <c r="T635" s="381"/>
      <c r="U635" s="381"/>
      <c r="V635" s="381"/>
      <c r="W635" s="381"/>
      <c r="X635" s="381"/>
      <c r="Y635" s="381">
        <v>1</v>
      </c>
      <c r="Z635" s="350">
        <v>42.35</v>
      </c>
    </row>
    <row r="636" spans="1:26" ht="30.75" customHeight="1" x14ac:dyDescent="0.35">
      <c r="A636" s="340">
        <v>633</v>
      </c>
      <c r="B636" s="378" t="s">
        <v>7489</v>
      </c>
      <c r="C636" s="333" t="s">
        <v>362</v>
      </c>
      <c r="D636" s="332" t="s">
        <v>3878</v>
      </c>
      <c r="E636" s="371" t="s">
        <v>3932</v>
      </c>
      <c r="F636" s="325">
        <v>6</v>
      </c>
      <c r="G636" s="371"/>
      <c r="H636" s="325"/>
      <c r="I636" s="371"/>
      <c r="J636" s="325">
        <v>4</v>
      </c>
      <c r="K636" s="325"/>
      <c r="L636" s="325">
        <v>4</v>
      </c>
      <c r="M636" s="379" t="s">
        <v>5364</v>
      </c>
      <c r="N636" s="381">
        <v>508</v>
      </c>
      <c r="O636" s="381">
        <v>8</v>
      </c>
      <c r="P636" s="381">
        <v>516</v>
      </c>
      <c r="Q636" s="381"/>
      <c r="R636" s="381"/>
      <c r="S636" s="381"/>
      <c r="T636" s="381">
        <v>500</v>
      </c>
      <c r="U636" s="381"/>
      <c r="V636" s="381" t="s">
        <v>2166</v>
      </c>
      <c r="W636" s="381"/>
      <c r="X636" s="381"/>
      <c r="Y636" s="381">
        <v>1</v>
      </c>
      <c r="Z636" s="350">
        <v>42.35</v>
      </c>
    </row>
    <row r="637" spans="1:26" ht="30.75" customHeight="1" x14ac:dyDescent="0.35">
      <c r="A637" s="340">
        <v>634</v>
      </c>
      <c r="B637" s="378" t="s">
        <v>7489</v>
      </c>
      <c r="C637" s="333" t="s">
        <v>362</v>
      </c>
      <c r="D637" s="332" t="s">
        <v>3879</v>
      </c>
      <c r="E637" s="371" t="s">
        <v>3933</v>
      </c>
      <c r="F637" s="325">
        <v>6</v>
      </c>
      <c r="G637" s="371"/>
      <c r="H637" s="325"/>
      <c r="I637" s="371"/>
      <c r="J637" s="325">
        <v>5</v>
      </c>
      <c r="K637" s="325"/>
      <c r="L637" s="325">
        <v>5</v>
      </c>
      <c r="M637" s="381" t="s">
        <v>5363</v>
      </c>
      <c r="N637" s="381"/>
      <c r="O637" s="381"/>
      <c r="P637" s="381">
        <v>1000</v>
      </c>
      <c r="Q637" s="381"/>
      <c r="R637" s="381"/>
      <c r="S637" s="381"/>
      <c r="T637" s="381"/>
      <c r="U637" s="381"/>
      <c r="V637" s="381"/>
      <c r="W637" s="381"/>
      <c r="X637" s="381"/>
      <c r="Y637" s="381">
        <v>1</v>
      </c>
      <c r="Z637" s="350">
        <v>42.35</v>
      </c>
    </row>
    <row r="638" spans="1:26" ht="30.75" customHeight="1" x14ac:dyDescent="0.35">
      <c r="A638" s="340">
        <v>635</v>
      </c>
      <c r="B638" s="378" t="s">
        <v>7489</v>
      </c>
      <c r="C638" s="333" t="s">
        <v>362</v>
      </c>
      <c r="D638" s="332" t="s">
        <v>3880</v>
      </c>
      <c r="E638" s="371" t="s">
        <v>3934</v>
      </c>
      <c r="F638" s="325">
        <v>2</v>
      </c>
      <c r="G638" s="371"/>
      <c r="H638" s="325"/>
      <c r="I638" s="371"/>
      <c r="J638" s="325">
        <v>5</v>
      </c>
      <c r="K638" s="325"/>
      <c r="L638" s="325">
        <v>5</v>
      </c>
      <c r="M638" s="379" t="s">
        <v>5534</v>
      </c>
      <c r="N638" s="381"/>
      <c r="O638" s="381"/>
      <c r="P638" s="381">
        <v>350</v>
      </c>
      <c r="Q638" s="381"/>
      <c r="R638" s="381"/>
      <c r="S638" s="381"/>
      <c r="T638" s="381"/>
      <c r="U638" s="381"/>
      <c r="V638" s="381"/>
      <c r="W638" s="381"/>
      <c r="X638" s="381"/>
      <c r="Y638" s="381">
        <v>1</v>
      </c>
      <c r="Z638" s="350">
        <v>42.35</v>
      </c>
    </row>
    <row r="639" spans="1:26" ht="30.75" customHeight="1" x14ac:dyDescent="0.35">
      <c r="A639" s="340">
        <v>636</v>
      </c>
      <c r="B639" s="378" t="s">
        <v>7489</v>
      </c>
      <c r="C639" s="333" t="s">
        <v>362</v>
      </c>
      <c r="D639" s="332" t="s">
        <v>3881</v>
      </c>
      <c r="E639" s="371" t="s">
        <v>3935</v>
      </c>
      <c r="F639" s="325">
        <v>4</v>
      </c>
      <c r="G639" s="371"/>
      <c r="H639" s="325"/>
      <c r="I639" s="371"/>
      <c r="J639" s="325">
        <v>6</v>
      </c>
      <c r="K639" s="325"/>
      <c r="L639" s="325">
        <v>6</v>
      </c>
      <c r="M639" s="381" t="s">
        <v>5444</v>
      </c>
      <c r="N639" s="381"/>
      <c r="O639" s="381"/>
      <c r="P639" s="381">
        <v>600</v>
      </c>
      <c r="Q639" s="381"/>
      <c r="R639" s="381"/>
      <c r="S639" s="381"/>
      <c r="T639" s="381"/>
      <c r="U639" s="381"/>
      <c r="V639" s="381"/>
      <c r="W639" s="381"/>
      <c r="X639" s="381"/>
      <c r="Y639" s="381">
        <v>1</v>
      </c>
      <c r="Z639" s="350">
        <v>42.35</v>
      </c>
    </row>
    <row r="640" spans="1:26" ht="30.75" customHeight="1" x14ac:dyDescent="0.35">
      <c r="A640" s="340">
        <v>637</v>
      </c>
      <c r="B640" s="378" t="s">
        <v>7489</v>
      </c>
      <c r="C640" s="333" t="s">
        <v>362</v>
      </c>
      <c r="D640" s="332" t="s">
        <v>3882</v>
      </c>
      <c r="E640" s="371" t="s">
        <v>3936</v>
      </c>
      <c r="F640" s="325">
        <v>6</v>
      </c>
      <c r="G640" s="371"/>
      <c r="H640" s="325"/>
      <c r="I640" s="371"/>
      <c r="J640" s="325">
        <v>5</v>
      </c>
      <c r="K640" s="325"/>
      <c r="L640" s="325">
        <v>5</v>
      </c>
      <c r="M640" s="381" t="s">
        <v>5363</v>
      </c>
      <c r="N640" s="381"/>
      <c r="O640" s="381"/>
      <c r="P640" s="381">
        <v>1000</v>
      </c>
      <c r="Q640" s="381"/>
      <c r="R640" s="381"/>
      <c r="S640" s="381"/>
      <c r="T640" s="381"/>
      <c r="U640" s="381"/>
      <c r="V640" s="381"/>
      <c r="W640" s="381"/>
      <c r="X640" s="381"/>
      <c r="Y640" s="381">
        <v>1</v>
      </c>
      <c r="Z640" s="350">
        <v>42.35</v>
      </c>
    </row>
    <row r="641" spans="1:26" ht="30.75" customHeight="1" x14ac:dyDescent="0.35">
      <c r="A641" s="340">
        <v>638</v>
      </c>
      <c r="B641" s="378" t="s">
        <v>7489</v>
      </c>
      <c r="C641" s="333" t="s">
        <v>362</v>
      </c>
      <c r="D641" s="332" t="s">
        <v>3883</v>
      </c>
      <c r="E641" s="371" t="s">
        <v>3937</v>
      </c>
      <c r="F641" s="325">
        <v>2</v>
      </c>
      <c r="G641" s="371"/>
      <c r="H641" s="325"/>
      <c r="I641" s="371"/>
      <c r="J641" s="325">
        <v>3</v>
      </c>
      <c r="K641" s="325"/>
      <c r="L641" s="325">
        <v>3</v>
      </c>
      <c r="M641" s="381" t="s">
        <v>5494</v>
      </c>
      <c r="N641" s="381">
        <v>109</v>
      </c>
      <c r="O641" s="381">
        <v>245</v>
      </c>
      <c r="P641" s="381">
        <v>354</v>
      </c>
      <c r="Q641" s="381"/>
      <c r="R641" s="381"/>
      <c r="S641" s="381"/>
      <c r="T641" s="381"/>
      <c r="U641" s="381"/>
      <c r="V641" s="381" t="s">
        <v>2166</v>
      </c>
      <c r="W641" s="381"/>
      <c r="X641" s="381"/>
      <c r="Y641" s="381">
        <v>1</v>
      </c>
      <c r="Z641" s="350">
        <v>42.35</v>
      </c>
    </row>
    <row r="642" spans="1:26" ht="30.75" customHeight="1" x14ac:dyDescent="0.35">
      <c r="A642" s="340">
        <v>639</v>
      </c>
      <c r="B642" s="378" t="s">
        <v>7489</v>
      </c>
      <c r="C642" s="333" t="s">
        <v>362</v>
      </c>
      <c r="D642" s="332" t="s">
        <v>3884</v>
      </c>
      <c r="E642" s="371" t="s">
        <v>3938</v>
      </c>
      <c r="F642" s="325">
        <v>6</v>
      </c>
      <c r="G642" s="371"/>
      <c r="H642" s="325"/>
      <c r="I642" s="371"/>
      <c r="J642" s="325">
        <v>7</v>
      </c>
      <c r="K642" s="325"/>
      <c r="L642" s="325">
        <v>7</v>
      </c>
      <c r="M642" s="381" t="s">
        <v>5494</v>
      </c>
      <c r="N642" s="381">
        <v>500</v>
      </c>
      <c r="O642" s="381">
        <v>175</v>
      </c>
      <c r="P642" s="381">
        <v>675</v>
      </c>
      <c r="Q642" s="381"/>
      <c r="R642" s="381"/>
      <c r="S642" s="381"/>
      <c r="T642" s="381">
        <v>325</v>
      </c>
      <c r="U642" s="381"/>
      <c r="V642" s="381" t="s">
        <v>2166</v>
      </c>
      <c r="W642" s="381"/>
      <c r="X642" s="381"/>
      <c r="Y642" s="381">
        <v>1</v>
      </c>
      <c r="Z642" s="350">
        <v>42.35</v>
      </c>
    </row>
    <row r="643" spans="1:26" ht="30.75" customHeight="1" x14ac:dyDescent="0.35">
      <c r="A643" s="340">
        <v>640</v>
      </c>
      <c r="B643" s="378" t="s">
        <v>7489</v>
      </c>
      <c r="C643" s="333" t="s">
        <v>362</v>
      </c>
      <c r="D643" s="332" t="s">
        <v>3885</v>
      </c>
      <c r="E643" s="371" t="s">
        <v>3939</v>
      </c>
      <c r="F643" s="325">
        <v>2</v>
      </c>
      <c r="G643" s="371"/>
      <c r="H643" s="325"/>
      <c r="I643" s="371"/>
      <c r="J643" s="325">
        <v>5</v>
      </c>
      <c r="K643" s="325"/>
      <c r="L643" s="325">
        <v>5</v>
      </c>
      <c r="M643" s="381" t="s">
        <v>5494</v>
      </c>
      <c r="N643" s="381"/>
      <c r="O643" s="381"/>
      <c r="P643" s="381">
        <v>350</v>
      </c>
      <c r="Q643" s="381"/>
      <c r="R643" s="381"/>
      <c r="S643" s="381"/>
      <c r="T643" s="381"/>
      <c r="U643" s="381"/>
      <c r="V643" s="381"/>
      <c r="W643" s="381"/>
      <c r="X643" s="381"/>
      <c r="Y643" s="381">
        <v>1</v>
      </c>
      <c r="Z643" s="350">
        <v>42.35</v>
      </c>
    </row>
    <row r="644" spans="1:26" ht="30.75" customHeight="1" x14ac:dyDescent="0.35">
      <c r="A644" s="340">
        <v>641</v>
      </c>
      <c r="B644" s="378" t="s">
        <v>7489</v>
      </c>
      <c r="C644" s="333" t="s">
        <v>362</v>
      </c>
      <c r="D644" s="332" t="s">
        <v>3886</v>
      </c>
      <c r="E644" s="371" t="s">
        <v>3940</v>
      </c>
      <c r="F644" s="325">
        <v>4</v>
      </c>
      <c r="G644" s="371"/>
      <c r="H644" s="325"/>
      <c r="I644" s="371"/>
      <c r="J644" s="325">
        <v>6</v>
      </c>
      <c r="K644" s="325"/>
      <c r="L644" s="325">
        <v>6</v>
      </c>
      <c r="M644" s="381" t="s">
        <v>5534</v>
      </c>
      <c r="N644" s="381"/>
      <c r="O644" s="381"/>
      <c r="P644" s="381">
        <v>600</v>
      </c>
      <c r="Q644" s="381"/>
      <c r="R644" s="381"/>
      <c r="S644" s="381"/>
      <c r="T644" s="381"/>
      <c r="U644" s="381"/>
      <c r="V644" s="381"/>
      <c r="W644" s="381"/>
      <c r="X644" s="381"/>
      <c r="Y644" s="381">
        <v>1</v>
      </c>
      <c r="Z644" s="350">
        <v>42.35</v>
      </c>
    </row>
    <row r="645" spans="1:26" ht="30.75" customHeight="1" x14ac:dyDescent="0.35">
      <c r="A645" s="340">
        <v>642</v>
      </c>
      <c r="B645" s="378" t="s">
        <v>7489</v>
      </c>
      <c r="C645" s="333" t="s">
        <v>362</v>
      </c>
      <c r="D645" s="332" t="s">
        <v>3887</v>
      </c>
      <c r="E645" s="371" t="s">
        <v>3941</v>
      </c>
      <c r="F645" s="325">
        <v>5</v>
      </c>
      <c r="G645" s="371"/>
      <c r="H645" s="325"/>
      <c r="I645" s="371"/>
      <c r="J645" s="325">
        <v>6</v>
      </c>
      <c r="K645" s="325"/>
      <c r="L645" s="325">
        <v>6</v>
      </c>
      <c r="M645" s="381" t="s">
        <v>5363</v>
      </c>
      <c r="N645" s="381">
        <v>320</v>
      </c>
      <c r="O645" s="381">
        <v>48</v>
      </c>
      <c r="P645" s="381">
        <v>368</v>
      </c>
      <c r="Q645" s="381"/>
      <c r="R645" s="381"/>
      <c r="S645" s="381"/>
      <c r="T645" s="381">
        <v>432</v>
      </c>
      <c r="U645" s="381"/>
      <c r="V645" s="381" t="s">
        <v>2166</v>
      </c>
      <c r="W645" s="381"/>
      <c r="X645" s="381"/>
      <c r="Y645" s="381">
        <v>1</v>
      </c>
      <c r="Z645" s="350">
        <v>42.35</v>
      </c>
    </row>
    <row r="646" spans="1:26" ht="30.75" customHeight="1" x14ac:dyDescent="0.35">
      <c r="A646" s="340">
        <v>643</v>
      </c>
      <c r="B646" s="378" t="s">
        <v>7489</v>
      </c>
      <c r="C646" s="333" t="s">
        <v>362</v>
      </c>
      <c r="D646" s="332" t="s">
        <v>3888</v>
      </c>
      <c r="E646" s="371" t="s">
        <v>3942</v>
      </c>
      <c r="F646" s="325">
        <v>6</v>
      </c>
      <c r="G646" s="371"/>
      <c r="H646" s="325"/>
      <c r="I646" s="371"/>
      <c r="J646" s="325">
        <v>5</v>
      </c>
      <c r="K646" s="325"/>
      <c r="L646" s="325">
        <v>5</v>
      </c>
      <c r="M646" s="381" t="s">
        <v>5349</v>
      </c>
      <c r="N646" s="381">
        <v>500</v>
      </c>
      <c r="O646" s="381">
        <v>50</v>
      </c>
      <c r="P646" s="381">
        <v>550</v>
      </c>
      <c r="Q646" s="381"/>
      <c r="R646" s="381"/>
      <c r="S646" s="381"/>
      <c r="T646" s="381">
        <v>450</v>
      </c>
      <c r="U646" s="381"/>
      <c r="V646" s="381" t="s">
        <v>2166</v>
      </c>
      <c r="W646" s="381"/>
      <c r="X646" s="381"/>
      <c r="Y646" s="381">
        <v>1</v>
      </c>
      <c r="Z646" s="350">
        <v>42.35</v>
      </c>
    </row>
    <row r="647" spans="1:26" ht="30.75" customHeight="1" x14ac:dyDescent="0.35">
      <c r="A647" s="340">
        <v>644</v>
      </c>
      <c r="B647" s="378" t="s">
        <v>7489</v>
      </c>
      <c r="C647" s="333" t="s">
        <v>362</v>
      </c>
      <c r="D647" s="332" t="s">
        <v>3889</v>
      </c>
      <c r="E647" s="371" t="s">
        <v>3943</v>
      </c>
      <c r="F647" s="325">
        <v>1</v>
      </c>
      <c r="G647" s="371"/>
      <c r="H647" s="325"/>
      <c r="I647" s="371"/>
      <c r="J647" s="325">
        <v>4</v>
      </c>
      <c r="K647" s="325"/>
      <c r="L647" s="325">
        <v>4</v>
      </c>
      <c r="M647" s="381" t="s">
        <v>5494</v>
      </c>
      <c r="N647" s="381"/>
      <c r="O647" s="381"/>
      <c r="P647" s="381">
        <v>300</v>
      </c>
      <c r="Q647" s="381"/>
      <c r="R647" s="381"/>
      <c r="S647" s="381"/>
      <c r="T647" s="381"/>
      <c r="U647" s="381"/>
      <c r="V647" s="381"/>
      <c r="W647" s="381"/>
      <c r="X647" s="381"/>
      <c r="Y647" s="381">
        <v>1</v>
      </c>
      <c r="Z647" s="350">
        <v>42.35</v>
      </c>
    </row>
    <row r="648" spans="1:26" ht="30.75" customHeight="1" x14ac:dyDescent="0.35">
      <c r="A648" s="340">
        <v>645</v>
      </c>
      <c r="B648" s="378" t="s">
        <v>7489</v>
      </c>
      <c r="C648" s="333" t="s">
        <v>362</v>
      </c>
      <c r="D648" s="332" t="s">
        <v>3890</v>
      </c>
      <c r="E648" s="371" t="s">
        <v>3944</v>
      </c>
      <c r="F648" s="325">
        <v>1</v>
      </c>
      <c r="G648" s="371"/>
      <c r="H648" s="325"/>
      <c r="I648" s="371"/>
      <c r="J648" s="325">
        <v>4</v>
      </c>
      <c r="K648" s="325"/>
      <c r="L648" s="325">
        <v>4</v>
      </c>
      <c r="M648" s="381" t="s">
        <v>5494</v>
      </c>
      <c r="N648" s="381"/>
      <c r="O648" s="381"/>
      <c r="P648" s="381">
        <v>300</v>
      </c>
      <c r="Q648" s="381"/>
      <c r="R648" s="381"/>
      <c r="S648" s="381"/>
      <c r="T648" s="381"/>
      <c r="U648" s="381"/>
      <c r="V648" s="381"/>
      <c r="W648" s="381"/>
      <c r="X648" s="381"/>
      <c r="Y648" s="381">
        <v>1</v>
      </c>
      <c r="Z648" s="350">
        <v>42.35</v>
      </c>
    </row>
    <row r="649" spans="1:26" ht="30.75" customHeight="1" x14ac:dyDescent="0.35">
      <c r="A649" s="340">
        <v>646</v>
      </c>
      <c r="B649" s="378" t="s">
        <v>7489</v>
      </c>
      <c r="C649" s="333" t="s">
        <v>362</v>
      </c>
      <c r="D649" s="332" t="s">
        <v>3891</v>
      </c>
      <c r="E649" s="371" t="s">
        <v>3945</v>
      </c>
      <c r="F649" s="325">
        <v>2</v>
      </c>
      <c r="G649" s="371"/>
      <c r="H649" s="325"/>
      <c r="I649" s="371"/>
      <c r="J649" s="325">
        <v>6</v>
      </c>
      <c r="K649" s="325"/>
      <c r="L649" s="325">
        <v>6</v>
      </c>
      <c r="M649" s="381" t="s">
        <v>5494</v>
      </c>
      <c r="N649" s="381">
        <v>70</v>
      </c>
      <c r="O649" s="381">
        <v>280</v>
      </c>
      <c r="P649" s="381">
        <v>350</v>
      </c>
      <c r="Q649" s="381"/>
      <c r="R649" s="381"/>
      <c r="S649" s="381"/>
      <c r="T649" s="381"/>
      <c r="U649" s="381"/>
      <c r="V649" s="381" t="s">
        <v>2166</v>
      </c>
      <c r="W649" s="381"/>
      <c r="X649" s="381"/>
      <c r="Y649" s="381">
        <v>1</v>
      </c>
      <c r="Z649" s="350">
        <v>42.35</v>
      </c>
    </row>
    <row r="650" spans="1:26" ht="30.75" customHeight="1" x14ac:dyDescent="0.35">
      <c r="A650" s="340">
        <v>647</v>
      </c>
      <c r="B650" s="378" t="s">
        <v>7489</v>
      </c>
      <c r="C650" s="333" t="s">
        <v>362</v>
      </c>
      <c r="D650" s="332" t="s">
        <v>3892</v>
      </c>
      <c r="E650" s="371" t="s">
        <v>3946</v>
      </c>
      <c r="F650" s="325">
        <v>2</v>
      </c>
      <c r="G650" s="371"/>
      <c r="H650" s="325"/>
      <c r="I650" s="371"/>
      <c r="J650" s="325">
        <v>5</v>
      </c>
      <c r="K650" s="325"/>
      <c r="L650" s="325">
        <v>5</v>
      </c>
      <c r="M650" s="381" t="s">
        <v>5494</v>
      </c>
      <c r="N650" s="381">
        <v>70</v>
      </c>
      <c r="O650" s="381">
        <v>280</v>
      </c>
      <c r="P650" s="381">
        <v>350</v>
      </c>
      <c r="Q650" s="381"/>
      <c r="R650" s="381"/>
      <c r="S650" s="381"/>
      <c r="T650" s="381"/>
      <c r="U650" s="381"/>
      <c r="V650" s="381" t="s">
        <v>2166</v>
      </c>
      <c r="W650" s="381"/>
      <c r="X650" s="381"/>
      <c r="Y650" s="381">
        <v>1</v>
      </c>
      <c r="Z650" s="350">
        <v>42.35</v>
      </c>
    </row>
    <row r="651" spans="1:26" ht="30.75" customHeight="1" x14ac:dyDescent="0.35">
      <c r="A651" s="340">
        <v>648</v>
      </c>
      <c r="B651" s="378" t="s">
        <v>7489</v>
      </c>
      <c r="C651" s="333" t="s">
        <v>362</v>
      </c>
      <c r="D651" s="332" t="s">
        <v>3893</v>
      </c>
      <c r="E651" s="371" t="s">
        <v>3947</v>
      </c>
      <c r="F651" s="325">
        <v>3</v>
      </c>
      <c r="G651" s="371"/>
      <c r="H651" s="325"/>
      <c r="I651" s="371"/>
      <c r="J651" s="325">
        <v>8</v>
      </c>
      <c r="K651" s="325"/>
      <c r="L651" s="325">
        <v>8</v>
      </c>
      <c r="M651" s="381" t="s">
        <v>5494</v>
      </c>
      <c r="N651" s="381"/>
      <c r="O651" s="381"/>
      <c r="P651" s="381">
        <v>400</v>
      </c>
      <c r="Q651" s="381"/>
      <c r="R651" s="381"/>
      <c r="S651" s="381"/>
      <c r="T651" s="381"/>
      <c r="U651" s="381"/>
      <c r="V651" s="381"/>
      <c r="W651" s="381"/>
      <c r="X651" s="381"/>
      <c r="Y651" s="381">
        <v>1</v>
      </c>
      <c r="Z651" s="350">
        <v>42.35</v>
      </c>
    </row>
    <row r="652" spans="1:26" ht="30.75" customHeight="1" x14ac:dyDescent="0.35">
      <c r="A652" s="340">
        <v>649</v>
      </c>
      <c r="B652" s="378" t="s">
        <v>7489</v>
      </c>
      <c r="C652" s="333" t="s">
        <v>362</v>
      </c>
      <c r="D652" s="332" t="s">
        <v>3894</v>
      </c>
      <c r="E652" s="371" t="s">
        <v>3948</v>
      </c>
      <c r="F652" s="325">
        <v>3</v>
      </c>
      <c r="G652" s="371"/>
      <c r="H652" s="325"/>
      <c r="I652" s="371"/>
      <c r="J652" s="325">
        <v>6</v>
      </c>
      <c r="K652" s="325"/>
      <c r="L652" s="325">
        <v>6</v>
      </c>
      <c r="M652" s="381" t="s">
        <v>5494</v>
      </c>
      <c r="N652" s="381">
        <v>86</v>
      </c>
      <c r="O652" s="381">
        <v>314</v>
      </c>
      <c r="P652" s="381">
        <v>400</v>
      </c>
      <c r="Q652" s="381"/>
      <c r="R652" s="381"/>
      <c r="S652" s="381"/>
      <c r="T652" s="381"/>
      <c r="U652" s="381"/>
      <c r="V652" s="381" t="s">
        <v>2166</v>
      </c>
      <c r="W652" s="381"/>
      <c r="X652" s="381"/>
      <c r="Y652" s="381">
        <v>1</v>
      </c>
      <c r="Z652" s="350">
        <v>42.35</v>
      </c>
    </row>
    <row r="653" spans="1:26" ht="30.75" customHeight="1" x14ac:dyDescent="0.35">
      <c r="A653" s="340">
        <v>650</v>
      </c>
      <c r="B653" s="378" t="s">
        <v>7489</v>
      </c>
      <c r="C653" s="333" t="s">
        <v>362</v>
      </c>
      <c r="D653" s="332" t="s">
        <v>3895</v>
      </c>
      <c r="E653" s="371" t="s">
        <v>3949</v>
      </c>
      <c r="F653" s="325">
        <v>3</v>
      </c>
      <c r="G653" s="371"/>
      <c r="H653" s="325"/>
      <c r="I653" s="371"/>
      <c r="J653" s="325">
        <v>7</v>
      </c>
      <c r="K653" s="325"/>
      <c r="L653" s="325">
        <v>7</v>
      </c>
      <c r="M653" s="381" t="s">
        <v>5494</v>
      </c>
      <c r="N653" s="381"/>
      <c r="O653" s="381"/>
      <c r="P653" s="381">
        <v>400</v>
      </c>
      <c r="Q653" s="381"/>
      <c r="R653" s="381"/>
      <c r="S653" s="381"/>
      <c r="T653" s="381"/>
      <c r="U653" s="381"/>
      <c r="V653" s="381"/>
      <c r="W653" s="381" t="s">
        <v>2166</v>
      </c>
      <c r="X653" s="381"/>
      <c r="Y653" s="381">
        <v>1</v>
      </c>
      <c r="Z653" s="350">
        <v>42.35</v>
      </c>
    </row>
    <row r="654" spans="1:26" ht="30.75" customHeight="1" x14ac:dyDescent="0.35">
      <c r="A654" s="340">
        <v>651</v>
      </c>
      <c r="B654" s="378" t="s">
        <v>7489</v>
      </c>
      <c r="C654" s="333" t="s">
        <v>362</v>
      </c>
      <c r="D654" s="332" t="s">
        <v>3896</v>
      </c>
      <c r="E654" s="371" t="s">
        <v>3950</v>
      </c>
      <c r="F654" s="325">
        <v>4</v>
      </c>
      <c r="G654" s="371"/>
      <c r="H654" s="325"/>
      <c r="I654" s="371"/>
      <c r="J654" s="325">
        <v>6</v>
      </c>
      <c r="K654" s="325"/>
      <c r="L654" s="325">
        <v>6</v>
      </c>
      <c r="M654" s="379" t="s">
        <v>5534</v>
      </c>
      <c r="N654" s="381">
        <v>184</v>
      </c>
      <c r="O654" s="381">
        <v>416</v>
      </c>
      <c r="P654" s="381">
        <v>600</v>
      </c>
      <c r="Q654" s="381"/>
      <c r="R654" s="381"/>
      <c r="S654" s="381"/>
      <c r="T654" s="381"/>
      <c r="U654" s="381"/>
      <c r="V654" s="381" t="s">
        <v>2166</v>
      </c>
      <c r="W654" s="381"/>
      <c r="X654" s="381"/>
      <c r="Y654" s="381">
        <v>1</v>
      </c>
      <c r="Z654" s="350">
        <v>42.35</v>
      </c>
    </row>
    <row r="655" spans="1:26" ht="30.75" customHeight="1" x14ac:dyDescent="0.35">
      <c r="A655" s="340">
        <v>652</v>
      </c>
      <c r="B655" s="378" t="s">
        <v>7489</v>
      </c>
      <c r="C655" s="333" t="s">
        <v>362</v>
      </c>
      <c r="D655" s="332" t="s">
        <v>3897</v>
      </c>
      <c r="E655" s="371" t="s">
        <v>3951</v>
      </c>
      <c r="F655" s="325">
        <v>4</v>
      </c>
      <c r="G655" s="371"/>
      <c r="H655" s="325"/>
      <c r="I655" s="371"/>
      <c r="J655" s="325">
        <v>7</v>
      </c>
      <c r="K655" s="325"/>
      <c r="L655" s="325">
        <v>7</v>
      </c>
      <c r="M655" s="379" t="s">
        <v>5534</v>
      </c>
      <c r="N655" s="381">
        <v>180</v>
      </c>
      <c r="O655" s="381">
        <v>420</v>
      </c>
      <c r="P655" s="381">
        <v>600</v>
      </c>
      <c r="Q655" s="381"/>
      <c r="R655" s="381"/>
      <c r="S655" s="381"/>
      <c r="T655" s="381"/>
      <c r="U655" s="381"/>
      <c r="V655" s="381" t="s">
        <v>2166</v>
      </c>
      <c r="W655" s="381"/>
      <c r="X655" s="381"/>
      <c r="Y655" s="381">
        <v>1</v>
      </c>
      <c r="Z655" s="350">
        <v>42.35</v>
      </c>
    </row>
    <row r="656" spans="1:26" ht="30.75" customHeight="1" x14ac:dyDescent="0.35">
      <c r="A656" s="340">
        <v>653</v>
      </c>
      <c r="B656" s="378" t="s">
        <v>7489</v>
      </c>
      <c r="C656" s="333" t="s">
        <v>362</v>
      </c>
      <c r="D656" s="332" t="s">
        <v>3898</v>
      </c>
      <c r="E656" s="371" t="s">
        <v>3952</v>
      </c>
      <c r="F656" s="325">
        <v>5</v>
      </c>
      <c r="G656" s="371"/>
      <c r="H656" s="325"/>
      <c r="I656" s="371"/>
      <c r="J656" s="325">
        <v>8</v>
      </c>
      <c r="K656" s="325"/>
      <c r="L656" s="325">
        <v>8</v>
      </c>
      <c r="M656" s="381" t="s">
        <v>5444</v>
      </c>
      <c r="N656" s="381"/>
      <c r="O656" s="381"/>
      <c r="P656" s="381">
        <v>800</v>
      </c>
      <c r="Q656" s="381"/>
      <c r="R656" s="381"/>
      <c r="S656" s="381"/>
      <c r="T656" s="381"/>
      <c r="U656" s="381"/>
      <c r="V656" s="381"/>
      <c r="W656" s="381"/>
      <c r="X656" s="381"/>
      <c r="Y656" s="381">
        <v>1</v>
      </c>
      <c r="Z656" s="350">
        <v>42.35</v>
      </c>
    </row>
    <row r="657" spans="1:26" ht="30.75" customHeight="1" x14ac:dyDescent="0.35">
      <c r="A657" s="340">
        <v>654</v>
      </c>
      <c r="B657" s="378" t="s">
        <v>7489</v>
      </c>
      <c r="C657" s="333" t="s">
        <v>362</v>
      </c>
      <c r="D657" s="332" t="s">
        <v>5771</v>
      </c>
      <c r="E657" s="371" t="s">
        <v>3953</v>
      </c>
      <c r="F657" s="325">
        <v>5</v>
      </c>
      <c r="G657" s="371"/>
      <c r="H657" s="325"/>
      <c r="I657" s="371"/>
      <c r="J657" s="325">
        <v>8</v>
      </c>
      <c r="K657" s="325"/>
      <c r="L657" s="325">
        <v>8</v>
      </c>
      <c r="M657" s="381" t="s">
        <v>5444</v>
      </c>
      <c r="N657" s="381"/>
      <c r="O657" s="381"/>
      <c r="P657" s="381">
        <v>800</v>
      </c>
      <c r="Q657" s="381"/>
      <c r="R657" s="381"/>
      <c r="S657" s="381"/>
      <c r="T657" s="381"/>
      <c r="U657" s="381"/>
      <c r="V657" s="381"/>
      <c r="W657" s="381"/>
      <c r="X657" s="381"/>
      <c r="Y657" s="381">
        <v>1</v>
      </c>
      <c r="Z657" s="350">
        <v>42.35</v>
      </c>
    </row>
    <row r="658" spans="1:26" ht="30.75" customHeight="1" x14ac:dyDescent="0.35">
      <c r="A658" s="340">
        <v>655</v>
      </c>
      <c r="B658" s="378" t="s">
        <v>7489</v>
      </c>
      <c r="C658" s="333" t="s">
        <v>362</v>
      </c>
      <c r="D658" s="332" t="s">
        <v>3899</v>
      </c>
      <c r="E658" s="371" t="s">
        <v>3954</v>
      </c>
      <c r="F658" s="325">
        <v>6</v>
      </c>
      <c r="G658" s="371"/>
      <c r="H658" s="325"/>
      <c r="I658" s="371"/>
      <c r="J658" s="325">
        <v>6</v>
      </c>
      <c r="K658" s="325"/>
      <c r="L658" s="325">
        <v>6</v>
      </c>
      <c r="M658" s="379" t="s">
        <v>5172</v>
      </c>
      <c r="N658" s="381"/>
      <c r="O658" s="381"/>
      <c r="P658" s="381">
        <v>1000</v>
      </c>
      <c r="Q658" s="381"/>
      <c r="R658" s="381"/>
      <c r="S658" s="381"/>
      <c r="T658" s="381"/>
      <c r="U658" s="381"/>
      <c r="V658" s="381"/>
      <c r="W658" s="381"/>
      <c r="X658" s="381"/>
      <c r="Y658" s="381">
        <v>1</v>
      </c>
      <c r="Z658" s="350">
        <v>42.35</v>
      </c>
    </row>
    <row r="659" spans="1:26" ht="30.75" customHeight="1" x14ac:dyDescent="0.35">
      <c r="A659" s="340">
        <v>656</v>
      </c>
      <c r="B659" s="378" t="s">
        <v>7489</v>
      </c>
      <c r="C659" s="333" t="s">
        <v>362</v>
      </c>
      <c r="D659" s="332" t="s">
        <v>1872</v>
      </c>
      <c r="E659" s="371" t="s">
        <v>3955</v>
      </c>
      <c r="F659" s="325">
        <v>4</v>
      </c>
      <c r="G659" s="371"/>
      <c r="H659" s="325"/>
      <c r="I659" s="371"/>
      <c r="J659" s="325">
        <v>4</v>
      </c>
      <c r="K659" s="325"/>
      <c r="L659" s="325">
        <v>4</v>
      </c>
      <c r="M659" s="381" t="s">
        <v>5001</v>
      </c>
      <c r="N659" s="381"/>
      <c r="O659" s="381"/>
      <c r="P659" s="381">
        <v>600</v>
      </c>
      <c r="Q659" s="381"/>
      <c r="R659" s="381"/>
      <c r="S659" s="381"/>
      <c r="T659" s="381"/>
      <c r="U659" s="381"/>
      <c r="V659" s="381"/>
      <c r="W659" s="381"/>
      <c r="X659" s="381"/>
      <c r="Y659" s="381">
        <v>1</v>
      </c>
      <c r="Z659" s="350">
        <v>42.35</v>
      </c>
    </row>
    <row r="660" spans="1:26" ht="30.75" customHeight="1" x14ac:dyDescent="0.35">
      <c r="A660" s="340">
        <v>657</v>
      </c>
      <c r="B660" s="378" t="s">
        <v>7489</v>
      </c>
      <c r="C660" s="333" t="s">
        <v>362</v>
      </c>
      <c r="D660" s="332" t="s">
        <v>3900</v>
      </c>
      <c r="E660" s="371" t="s">
        <v>3956</v>
      </c>
      <c r="F660" s="325">
        <v>4</v>
      </c>
      <c r="G660" s="371"/>
      <c r="H660" s="325"/>
      <c r="I660" s="371"/>
      <c r="J660" s="325">
        <v>5</v>
      </c>
      <c r="K660" s="325"/>
      <c r="L660" s="325">
        <v>5</v>
      </c>
      <c r="M660" s="381" t="s">
        <v>5365</v>
      </c>
      <c r="N660" s="381"/>
      <c r="O660" s="381"/>
      <c r="P660" s="381">
        <v>600</v>
      </c>
      <c r="Q660" s="381"/>
      <c r="R660" s="381"/>
      <c r="S660" s="381"/>
      <c r="T660" s="381"/>
      <c r="U660" s="381"/>
      <c r="V660" s="381"/>
      <c r="W660" s="381"/>
      <c r="X660" s="381"/>
      <c r="Y660" s="381">
        <v>1</v>
      </c>
      <c r="Z660" s="350">
        <v>42.35</v>
      </c>
    </row>
    <row r="661" spans="1:26" ht="30.75" customHeight="1" x14ac:dyDescent="0.35">
      <c r="A661" s="340">
        <v>658</v>
      </c>
      <c r="B661" s="378" t="s">
        <v>7489</v>
      </c>
      <c r="C661" s="333" t="s">
        <v>362</v>
      </c>
      <c r="D661" s="332" t="s">
        <v>3901</v>
      </c>
      <c r="E661" s="371" t="s">
        <v>3957</v>
      </c>
      <c r="F661" s="325">
        <v>6</v>
      </c>
      <c r="G661" s="371"/>
      <c r="H661" s="325"/>
      <c r="I661" s="371"/>
      <c r="J661" s="325">
        <v>6</v>
      </c>
      <c r="K661" s="325"/>
      <c r="L661" s="325">
        <v>6</v>
      </c>
      <c r="M661" s="381" t="s">
        <v>5366</v>
      </c>
      <c r="N661" s="381">
        <v>504</v>
      </c>
      <c r="O661" s="381">
        <v>0</v>
      </c>
      <c r="P661" s="381">
        <v>504</v>
      </c>
      <c r="Q661" s="381"/>
      <c r="R661" s="381"/>
      <c r="S661" s="381"/>
      <c r="T661" s="381">
        <v>496</v>
      </c>
      <c r="U661" s="381"/>
      <c r="V661" s="381" t="s">
        <v>2166</v>
      </c>
      <c r="W661" s="381"/>
      <c r="X661" s="381"/>
      <c r="Y661" s="381">
        <v>1</v>
      </c>
      <c r="Z661" s="350">
        <v>42.35</v>
      </c>
    </row>
    <row r="662" spans="1:26" ht="30.75" customHeight="1" x14ac:dyDescent="0.35">
      <c r="A662" s="340">
        <v>659</v>
      </c>
      <c r="B662" s="378" t="s">
        <v>7489</v>
      </c>
      <c r="C662" s="333" t="s">
        <v>362</v>
      </c>
      <c r="D662" s="332" t="s">
        <v>6241</v>
      </c>
      <c r="E662" s="371" t="s">
        <v>3958</v>
      </c>
      <c r="F662" s="325">
        <v>2</v>
      </c>
      <c r="G662" s="371"/>
      <c r="H662" s="325"/>
      <c r="I662" s="371"/>
      <c r="J662" s="325">
        <v>4</v>
      </c>
      <c r="K662" s="325"/>
      <c r="L662" s="325">
        <v>4</v>
      </c>
      <c r="M662" s="381" t="s">
        <v>5430</v>
      </c>
      <c r="N662" s="381"/>
      <c r="O662" s="381"/>
      <c r="P662" s="381">
        <v>350</v>
      </c>
      <c r="Q662" s="381"/>
      <c r="R662" s="381"/>
      <c r="S662" s="381"/>
      <c r="T662" s="381"/>
      <c r="U662" s="381"/>
      <c r="V662" s="381"/>
      <c r="W662" s="381"/>
      <c r="X662" s="381"/>
      <c r="Y662" s="381">
        <v>1</v>
      </c>
      <c r="Z662" s="350">
        <v>42.35</v>
      </c>
    </row>
    <row r="663" spans="1:26" ht="30.75" customHeight="1" x14ac:dyDescent="0.35">
      <c r="A663" s="340">
        <v>660</v>
      </c>
      <c r="B663" s="378" t="s">
        <v>7489</v>
      </c>
      <c r="C663" s="333" t="s">
        <v>362</v>
      </c>
      <c r="D663" s="332" t="s">
        <v>6242</v>
      </c>
      <c r="E663" s="371" t="s">
        <v>3959</v>
      </c>
      <c r="F663" s="325">
        <v>5</v>
      </c>
      <c r="G663" s="371"/>
      <c r="H663" s="325"/>
      <c r="I663" s="371"/>
      <c r="J663" s="325">
        <v>8</v>
      </c>
      <c r="K663" s="325"/>
      <c r="L663" s="325">
        <v>8</v>
      </c>
      <c r="M663" s="381" t="s">
        <v>5430</v>
      </c>
      <c r="N663" s="381"/>
      <c r="O663" s="381"/>
      <c r="P663" s="381">
        <v>800</v>
      </c>
      <c r="Q663" s="381"/>
      <c r="R663" s="381"/>
      <c r="S663" s="381"/>
      <c r="T663" s="381"/>
      <c r="U663" s="381"/>
      <c r="V663" s="381"/>
      <c r="W663" s="381"/>
      <c r="X663" s="381"/>
      <c r="Y663" s="381">
        <v>1</v>
      </c>
      <c r="Z663" s="350">
        <v>42.35</v>
      </c>
    </row>
    <row r="664" spans="1:26" ht="30.75" customHeight="1" x14ac:dyDescent="0.35">
      <c r="A664" s="340">
        <v>661</v>
      </c>
      <c r="B664" s="378" t="s">
        <v>7489</v>
      </c>
      <c r="C664" s="333" t="s">
        <v>362</v>
      </c>
      <c r="D664" s="332" t="s">
        <v>6243</v>
      </c>
      <c r="E664" s="371" t="s">
        <v>3960</v>
      </c>
      <c r="F664" s="325">
        <v>6</v>
      </c>
      <c r="G664" s="371"/>
      <c r="H664" s="325"/>
      <c r="I664" s="371"/>
      <c r="J664" s="325">
        <v>4</v>
      </c>
      <c r="K664" s="325"/>
      <c r="L664" s="325">
        <v>4</v>
      </c>
      <c r="M664" s="381" t="s">
        <v>4989</v>
      </c>
      <c r="N664" s="381"/>
      <c r="O664" s="381"/>
      <c r="P664" s="381">
        <v>1000</v>
      </c>
      <c r="Q664" s="381"/>
      <c r="R664" s="381"/>
      <c r="S664" s="381"/>
      <c r="T664" s="381"/>
      <c r="U664" s="381"/>
      <c r="V664" s="381"/>
      <c r="W664" s="381"/>
      <c r="X664" s="381"/>
      <c r="Y664" s="381">
        <v>1</v>
      </c>
      <c r="Z664" s="350">
        <v>42.35</v>
      </c>
    </row>
    <row r="665" spans="1:26" ht="30.75" customHeight="1" x14ac:dyDescent="0.35">
      <c r="A665" s="340">
        <v>662</v>
      </c>
      <c r="B665" s="378" t="s">
        <v>7489</v>
      </c>
      <c r="C665" s="333" t="s">
        <v>362</v>
      </c>
      <c r="D665" s="332" t="s">
        <v>3902</v>
      </c>
      <c r="E665" s="371" t="s">
        <v>3961</v>
      </c>
      <c r="F665" s="325">
        <v>2</v>
      </c>
      <c r="G665" s="371"/>
      <c r="H665" s="325"/>
      <c r="I665" s="371"/>
      <c r="J665" s="325">
        <v>7</v>
      </c>
      <c r="K665" s="325"/>
      <c r="L665" s="325">
        <v>7</v>
      </c>
      <c r="M665" s="381" t="s">
        <v>5494</v>
      </c>
      <c r="N665" s="381"/>
      <c r="O665" s="381"/>
      <c r="P665" s="381">
        <v>350</v>
      </c>
      <c r="Q665" s="381"/>
      <c r="R665" s="381"/>
      <c r="S665" s="381"/>
      <c r="T665" s="381"/>
      <c r="U665" s="381"/>
      <c r="V665" s="381"/>
      <c r="W665" s="381"/>
      <c r="X665" s="381"/>
      <c r="Y665" s="381">
        <v>1</v>
      </c>
      <c r="Z665" s="350">
        <v>42.35</v>
      </c>
    </row>
    <row r="666" spans="1:26" ht="30.75" customHeight="1" x14ac:dyDescent="0.35">
      <c r="A666" s="340">
        <v>663</v>
      </c>
      <c r="B666" s="378" t="s">
        <v>7489</v>
      </c>
      <c r="C666" s="333" t="s">
        <v>362</v>
      </c>
      <c r="D666" s="332" t="s">
        <v>3903</v>
      </c>
      <c r="E666" s="371" t="s">
        <v>3962</v>
      </c>
      <c r="F666" s="325">
        <v>3</v>
      </c>
      <c r="G666" s="371"/>
      <c r="H666" s="325"/>
      <c r="I666" s="371"/>
      <c r="J666" s="325">
        <v>6</v>
      </c>
      <c r="K666" s="325"/>
      <c r="L666" s="325">
        <v>6</v>
      </c>
      <c r="M666" s="381" t="s">
        <v>5494</v>
      </c>
      <c r="N666" s="381"/>
      <c r="O666" s="381"/>
      <c r="P666" s="381">
        <v>400</v>
      </c>
      <c r="Q666" s="381"/>
      <c r="R666" s="381"/>
      <c r="S666" s="381"/>
      <c r="T666" s="381"/>
      <c r="U666" s="381"/>
      <c r="V666" s="381"/>
      <c r="W666" s="381"/>
      <c r="X666" s="381"/>
      <c r="Y666" s="381">
        <v>1</v>
      </c>
      <c r="Z666" s="350">
        <v>42.35</v>
      </c>
    </row>
    <row r="667" spans="1:26" ht="30.75" customHeight="1" x14ac:dyDescent="0.35">
      <c r="A667" s="340">
        <v>664</v>
      </c>
      <c r="B667" s="378" t="s">
        <v>7489</v>
      </c>
      <c r="C667" s="333" t="s">
        <v>362</v>
      </c>
      <c r="D667" s="332" t="s">
        <v>3979</v>
      </c>
      <c r="E667" s="371" t="s">
        <v>3963</v>
      </c>
      <c r="F667" s="325">
        <v>3</v>
      </c>
      <c r="G667" s="371"/>
      <c r="H667" s="325"/>
      <c r="I667" s="371"/>
      <c r="J667" s="325">
        <v>6</v>
      </c>
      <c r="K667" s="325"/>
      <c r="L667" s="325">
        <v>6</v>
      </c>
      <c r="M667" s="381" t="s">
        <v>5494</v>
      </c>
      <c r="N667" s="381"/>
      <c r="O667" s="381"/>
      <c r="P667" s="381">
        <v>400</v>
      </c>
      <c r="Q667" s="381"/>
      <c r="R667" s="381"/>
      <c r="S667" s="381"/>
      <c r="T667" s="381"/>
      <c r="U667" s="381"/>
      <c r="V667" s="381"/>
      <c r="W667" s="381"/>
      <c r="X667" s="381"/>
      <c r="Y667" s="381">
        <v>1</v>
      </c>
      <c r="Z667" s="350">
        <v>42.35</v>
      </c>
    </row>
    <row r="668" spans="1:26" ht="30.75" customHeight="1" x14ac:dyDescent="0.35">
      <c r="A668" s="340">
        <v>665</v>
      </c>
      <c r="B668" s="378" t="s">
        <v>7489</v>
      </c>
      <c r="C668" s="333" t="s">
        <v>362</v>
      </c>
      <c r="D668" s="332" t="s">
        <v>6246</v>
      </c>
      <c r="E668" s="371" t="s">
        <v>3964</v>
      </c>
      <c r="F668" s="325">
        <v>4</v>
      </c>
      <c r="G668" s="371"/>
      <c r="H668" s="325"/>
      <c r="I668" s="371"/>
      <c r="J668" s="325">
        <v>6</v>
      </c>
      <c r="K668" s="325"/>
      <c r="L668" s="325">
        <v>6</v>
      </c>
      <c r="M668" s="381" t="s">
        <v>5447</v>
      </c>
      <c r="N668" s="381"/>
      <c r="O668" s="381"/>
      <c r="P668" s="381">
        <v>600</v>
      </c>
      <c r="Q668" s="381"/>
      <c r="R668" s="381"/>
      <c r="S668" s="381"/>
      <c r="T668" s="381"/>
      <c r="U668" s="381"/>
      <c r="V668" s="381"/>
      <c r="W668" s="381"/>
      <c r="X668" s="381"/>
      <c r="Y668" s="381">
        <v>1</v>
      </c>
      <c r="Z668" s="350">
        <v>42.35</v>
      </c>
    </row>
    <row r="669" spans="1:26" ht="30.75" customHeight="1" x14ac:dyDescent="0.35">
      <c r="A669" s="340">
        <v>666</v>
      </c>
      <c r="B669" s="378" t="s">
        <v>7489</v>
      </c>
      <c r="C669" s="333" t="s">
        <v>362</v>
      </c>
      <c r="D669" s="332" t="s">
        <v>6245</v>
      </c>
      <c r="E669" s="371" t="s">
        <v>3965</v>
      </c>
      <c r="F669" s="325">
        <v>4</v>
      </c>
      <c r="G669" s="371"/>
      <c r="H669" s="325"/>
      <c r="I669" s="371"/>
      <c r="J669" s="325">
        <v>6</v>
      </c>
      <c r="K669" s="325"/>
      <c r="L669" s="325">
        <v>6</v>
      </c>
      <c r="M669" s="381" t="s">
        <v>5430</v>
      </c>
      <c r="N669" s="381"/>
      <c r="O669" s="381"/>
      <c r="P669" s="381">
        <v>600</v>
      </c>
      <c r="Q669" s="381"/>
      <c r="R669" s="381"/>
      <c r="S669" s="381"/>
      <c r="T669" s="381"/>
      <c r="U669" s="381"/>
      <c r="V669" s="381"/>
      <c r="W669" s="381"/>
      <c r="X669" s="381"/>
      <c r="Y669" s="381">
        <v>1</v>
      </c>
      <c r="Z669" s="350">
        <v>42.35</v>
      </c>
    </row>
    <row r="670" spans="1:26" ht="30.75" customHeight="1" x14ac:dyDescent="0.35">
      <c r="A670" s="340">
        <v>667</v>
      </c>
      <c r="B670" s="378" t="s">
        <v>7489</v>
      </c>
      <c r="C670" s="333" t="s">
        <v>362</v>
      </c>
      <c r="D670" s="332" t="s">
        <v>6244</v>
      </c>
      <c r="E670" s="371" t="s">
        <v>3966</v>
      </c>
      <c r="F670" s="325">
        <v>4</v>
      </c>
      <c r="G670" s="371"/>
      <c r="H670" s="325"/>
      <c r="I670" s="371"/>
      <c r="J670" s="325">
        <v>7</v>
      </c>
      <c r="K670" s="325"/>
      <c r="L670" s="325">
        <v>7</v>
      </c>
      <c r="M670" s="381" t="s">
        <v>5535</v>
      </c>
      <c r="N670" s="381"/>
      <c r="O670" s="381"/>
      <c r="P670" s="381">
        <v>600</v>
      </c>
      <c r="Q670" s="381"/>
      <c r="R670" s="381"/>
      <c r="S670" s="381"/>
      <c r="T670" s="381"/>
      <c r="U670" s="381"/>
      <c r="V670" s="381"/>
      <c r="W670" s="381"/>
      <c r="X670" s="381"/>
      <c r="Y670" s="381">
        <v>1</v>
      </c>
      <c r="Z670" s="350">
        <v>42.35</v>
      </c>
    </row>
    <row r="671" spans="1:26" ht="30.75" customHeight="1" x14ac:dyDescent="0.35">
      <c r="A671" s="340">
        <v>668</v>
      </c>
      <c r="B671" s="378" t="s">
        <v>7489</v>
      </c>
      <c r="C671" s="333" t="s">
        <v>362</v>
      </c>
      <c r="D671" s="332" t="s">
        <v>3904</v>
      </c>
      <c r="E671" s="371" t="s">
        <v>3967</v>
      </c>
      <c r="F671" s="325">
        <v>5</v>
      </c>
      <c r="G671" s="371"/>
      <c r="H671" s="325"/>
      <c r="I671" s="371"/>
      <c r="J671" s="325">
        <v>6</v>
      </c>
      <c r="K671" s="325"/>
      <c r="L671" s="325">
        <v>6</v>
      </c>
      <c r="M671" s="381" t="s">
        <v>5447</v>
      </c>
      <c r="N671" s="381"/>
      <c r="O671" s="381"/>
      <c r="P671" s="381">
        <v>800</v>
      </c>
      <c r="Q671" s="381"/>
      <c r="R671" s="381"/>
      <c r="S671" s="381"/>
      <c r="T671" s="381"/>
      <c r="U671" s="381"/>
      <c r="V671" s="381"/>
      <c r="W671" s="381"/>
      <c r="X671" s="381"/>
      <c r="Y671" s="381">
        <v>1</v>
      </c>
      <c r="Z671" s="350">
        <v>42.35</v>
      </c>
    </row>
    <row r="672" spans="1:26" ht="30.75" customHeight="1" x14ac:dyDescent="0.35">
      <c r="A672" s="340">
        <v>669</v>
      </c>
      <c r="B672" s="378" t="s">
        <v>7489</v>
      </c>
      <c r="C672" s="333" t="s">
        <v>362</v>
      </c>
      <c r="D672" s="332" t="s">
        <v>3905</v>
      </c>
      <c r="E672" s="371" t="s">
        <v>3968</v>
      </c>
      <c r="F672" s="325">
        <v>6</v>
      </c>
      <c r="G672" s="371"/>
      <c r="H672" s="325"/>
      <c r="I672" s="371"/>
      <c r="J672" s="325">
        <v>6</v>
      </c>
      <c r="K672" s="325"/>
      <c r="L672" s="325">
        <v>6</v>
      </c>
      <c r="M672" s="381" t="s">
        <v>5363</v>
      </c>
      <c r="N672" s="381"/>
      <c r="O672" s="381"/>
      <c r="P672" s="381">
        <v>1000</v>
      </c>
      <c r="Q672" s="381"/>
      <c r="R672" s="381"/>
      <c r="S672" s="381"/>
      <c r="T672" s="381"/>
      <c r="U672" s="381"/>
      <c r="V672" s="381"/>
      <c r="W672" s="381"/>
      <c r="X672" s="381"/>
      <c r="Y672" s="381">
        <v>1</v>
      </c>
      <c r="Z672" s="350">
        <v>42.35</v>
      </c>
    </row>
    <row r="673" spans="1:26" ht="30.75" customHeight="1" x14ac:dyDescent="0.35">
      <c r="A673" s="340">
        <v>670</v>
      </c>
      <c r="B673" s="378" t="s">
        <v>7489</v>
      </c>
      <c r="C673" s="333" t="s">
        <v>362</v>
      </c>
      <c r="D673" s="332" t="s">
        <v>4506</v>
      </c>
      <c r="E673" s="371" t="s">
        <v>3969</v>
      </c>
      <c r="F673" s="325">
        <v>3</v>
      </c>
      <c r="G673" s="371"/>
      <c r="H673" s="325"/>
      <c r="I673" s="371"/>
      <c r="J673" s="325">
        <v>7</v>
      </c>
      <c r="K673" s="325"/>
      <c r="L673" s="325">
        <v>7</v>
      </c>
      <c r="M673" s="379" t="s">
        <v>5499</v>
      </c>
      <c r="N673" s="398">
        <v>80</v>
      </c>
      <c r="O673" s="398">
        <v>320</v>
      </c>
      <c r="P673" s="398">
        <v>400</v>
      </c>
      <c r="Q673" s="398"/>
      <c r="R673" s="398"/>
      <c r="S673" s="398"/>
      <c r="T673" s="398"/>
      <c r="U673" s="381"/>
      <c r="V673" s="381" t="s">
        <v>2166</v>
      </c>
      <c r="W673" s="381" t="s">
        <v>2166</v>
      </c>
      <c r="X673" s="381" t="s">
        <v>2166</v>
      </c>
      <c r="Y673" s="381">
        <v>1</v>
      </c>
      <c r="Z673" s="350">
        <v>42.35</v>
      </c>
    </row>
    <row r="674" spans="1:26" ht="30.75" customHeight="1" x14ac:dyDescent="0.35">
      <c r="A674" s="340">
        <v>671</v>
      </c>
      <c r="B674" s="378" t="s">
        <v>7489</v>
      </c>
      <c r="C674" s="333" t="s">
        <v>362</v>
      </c>
      <c r="D674" s="332" t="s">
        <v>4606</v>
      </c>
      <c r="E674" s="371" t="s">
        <v>3970</v>
      </c>
      <c r="F674" s="325">
        <v>4</v>
      </c>
      <c r="G674" s="371"/>
      <c r="H674" s="325"/>
      <c r="I674" s="371"/>
      <c r="J674" s="325">
        <v>7</v>
      </c>
      <c r="K674" s="325"/>
      <c r="L674" s="325">
        <v>7</v>
      </c>
      <c r="M674" s="381" t="s">
        <v>5535</v>
      </c>
      <c r="N674" s="398"/>
      <c r="O674" s="398"/>
      <c r="P674" s="367">
        <v>600</v>
      </c>
      <c r="Q674" s="398"/>
      <c r="R674" s="398"/>
      <c r="S674" s="398"/>
      <c r="T674" s="398"/>
      <c r="U674" s="381"/>
      <c r="V674" s="381"/>
      <c r="W674" s="381"/>
      <c r="X674" s="381"/>
      <c r="Y674" s="381">
        <v>1</v>
      </c>
      <c r="Z674" s="350">
        <v>42.35</v>
      </c>
    </row>
    <row r="675" spans="1:26" ht="30.75" customHeight="1" x14ac:dyDescent="0.35">
      <c r="A675" s="340">
        <v>672</v>
      </c>
      <c r="B675" s="378" t="s">
        <v>7489</v>
      </c>
      <c r="C675" s="333" t="s">
        <v>362</v>
      </c>
      <c r="D675" s="332" t="s">
        <v>3906</v>
      </c>
      <c r="E675" s="371" t="s">
        <v>3971</v>
      </c>
      <c r="F675" s="325">
        <v>5</v>
      </c>
      <c r="G675" s="371"/>
      <c r="H675" s="325"/>
      <c r="I675" s="371"/>
      <c r="J675" s="325">
        <v>7</v>
      </c>
      <c r="K675" s="325"/>
      <c r="L675" s="325">
        <v>7</v>
      </c>
      <c r="M675" s="381" t="s">
        <v>5535</v>
      </c>
      <c r="N675" s="381"/>
      <c r="O675" s="381"/>
      <c r="P675" s="381">
        <v>800</v>
      </c>
      <c r="Q675" s="381"/>
      <c r="R675" s="381"/>
      <c r="S675" s="381"/>
      <c r="T675" s="381"/>
      <c r="U675" s="381"/>
      <c r="V675" s="381"/>
      <c r="W675" s="381"/>
      <c r="X675" s="381"/>
      <c r="Y675" s="381">
        <v>1</v>
      </c>
      <c r="Z675" s="350">
        <v>42.35</v>
      </c>
    </row>
    <row r="676" spans="1:26" ht="30.75" customHeight="1" x14ac:dyDescent="0.35">
      <c r="A676" s="340">
        <v>673</v>
      </c>
      <c r="B676" s="378" t="s">
        <v>7489</v>
      </c>
      <c r="C676" s="333" t="s">
        <v>362</v>
      </c>
      <c r="D676" s="332" t="s">
        <v>3907</v>
      </c>
      <c r="E676" s="371" t="s">
        <v>3972</v>
      </c>
      <c r="F676" s="325">
        <v>1</v>
      </c>
      <c r="G676" s="371"/>
      <c r="H676" s="325"/>
      <c r="I676" s="371"/>
      <c r="J676" s="325">
        <v>3</v>
      </c>
      <c r="K676" s="325"/>
      <c r="L676" s="325">
        <v>3</v>
      </c>
      <c r="M676" s="381" t="s">
        <v>5494</v>
      </c>
      <c r="N676" s="381"/>
      <c r="O676" s="381"/>
      <c r="P676" s="381">
        <v>300</v>
      </c>
      <c r="Q676" s="381"/>
      <c r="R676" s="381"/>
      <c r="S676" s="381"/>
      <c r="T676" s="381"/>
      <c r="U676" s="381"/>
      <c r="V676" s="381"/>
      <c r="W676" s="381"/>
      <c r="X676" s="381"/>
      <c r="Y676" s="381">
        <v>1</v>
      </c>
      <c r="Z676" s="350">
        <v>42.35</v>
      </c>
    </row>
    <row r="677" spans="1:26" ht="30.75" customHeight="1" x14ac:dyDescent="0.35">
      <c r="A677" s="340">
        <v>674</v>
      </c>
      <c r="B677" s="378" t="s">
        <v>7489</v>
      </c>
      <c r="C677" s="333" t="s">
        <v>362</v>
      </c>
      <c r="D677" s="332" t="s">
        <v>3908</v>
      </c>
      <c r="E677" s="371" t="s">
        <v>3973</v>
      </c>
      <c r="F677" s="325">
        <v>2</v>
      </c>
      <c r="G677" s="371"/>
      <c r="H677" s="325"/>
      <c r="I677" s="371"/>
      <c r="J677" s="325">
        <v>5</v>
      </c>
      <c r="K677" s="325"/>
      <c r="L677" s="325">
        <v>5</v>
      </c>
      <c r="M677" s="381" t="s">
        <v>5447</v>
      </c>
      <c r="N677" s="381"/>
      <c r="O677" s="381"/>
      <c r="P677" s="381">
        <v>350</v>
      </c>
      <c r="Q677" s="381"/>
      <c r="R677" s="381"/>
      <c r="S677" s="381"/>
      <c r="T677" s="381"/>
      <c r="U677" s="381"/>
      <c r="V677" s="381"/>
      <c r="W677" s="381"/>
      <c r="X677" s="381"/>
      <c r="Y677" s="381">
        <v>1</v>
      </c>
      <c r="Z677" s="350">
        <v>42.35</v>
      </c>
    </row>
    <row r="678" spans="1:26" ht="30.75" customHeight="1" x14ac:dyDescent="0.35">
      <c r="A678" s="340">
        <v>675</v>
      </c>
      <c r="B678" s="378" t="s">
        <v>7489</v>
      </c>
      <c r="C678" s="333" t="s">
        <v>362</v>
      </c>
      <c r="D678" s="332" t="s">
        <v>6247</v>
      </c>
      <c r="E678" s="371" t="s">
        <v>3974</v>
      </c>
      <c r="F678" s="325">
        <v>2</v>
      </c>
      <c r="G678" s="371"/>
      <c r="H678" s="325"/>
      <c r="I678" s="371"/>
      <c r="J678" s="325">
        <v>4</v>
      </c>
      <c r="K678" s="325"/>
      <c r="L678" s="325">
        <v>4</v>
      </c>
      <c r="M678" s="381" t="s">
        <v>5447</v>
      </c>
      <c r="N678" s="381"/>
      <c r="O678" s="381"/>
      <c r="P678" s="381">
        <v>350</v>
      </c>
      <c r="Q678" s="381"/>
      <c r="R678" s="381"/>
      <c r="S678" s="381"/>
      <c r="T678" s="381"/>
      <c r="U678" s="381"/>
      <c r="V678" s="381"/>
      <c r="W678" s="381"/>
      <c r="X678" s="381"/>
      <c r="Y678" s="381">
        <v>1</v>
      </c>
      <c r="Z678" s="350">
        <v>42.35</v>
      </c>
    </row>
    <row r="679" spans="1:26" ht="30.75" customHeight="1" x14ac:dyDescent="0.35">
      <c r="A679" s="340">
        <v>676</v>
      </c>
      <c r="B679" s="378" t="s">
        <v>7489</v>
      </c>
      <c r="C679" s="333" t="s">
        <v>362</v>
      </c>
      <c r="D679" s="332" t="s">
        <v>4108</v>
      </c>
      <c r="E679" s="371" t="s">
        <v>4109</v>
      </c>
      <c r="F679" s="325">
        <v>3</v>
      </c>
      <c r="G679" s="371"/>
      <c r="H679" s="325"/>
      <c r="I679" s="371"/>
      <c r="J679" s="325">
        <v>4</v>
      </c>
      <c r="K679" s="325"/>
      <c r="L679" s="325">
        <v>4</v>
      </c>
      <c r="M679" s="381" t="s">
        <v>5447</v>
      </c>
      <c r="N679" s="381">
        <v>123</v>
      </c>
      <c r="O679" s="381">
        <v>285</v>
      </c>
      <c r="P679" s="381">
        <v>408</v>
      </c>
      <c r="Q679" s="381"/>
      <c r="R679" s="381"/>
      <c r="S679" s="381"/>
      <c r="T679" s="381"/>
      <c r="U679" s="381"/>
      <c r="V679" s="381" t="s">
        <v>2166</v>
      </c>
      <c r="W679" s="381" t="s">
        <v>2166</v>
      </c>
      <c r="X679" s="381"/>
      <c r="Y679" s="381">
        <v>1</v>
      </c>
      <c r="Z679" s="350">
        <v>42.35</v>
      </c>
    </row>
    <row r="680" spans="1:26" ht="30.75" customHeight="1" x14ac:dyDescent="0.35">
      <c r="A680" s="340">
        <v>677</v>
      </c>
      <c r="B680" s="378" t="s">
        <v>7489</v>
      </c>
      <c r="C680" s="333" t="s">
        <v>362</v>
      </c>
      <c r="D680" s="332" t="s">
        <v>3909</v>
      </c>
      <c r="E680" s="371" t="s">
        <v>3975</v>
      </c>
      <c r="F680" s="325">
        <v>3</v>
      </c>
      <c r="G680" s="371"/>
      <c r="H680" s="325"/>
      <c r="I680" s="371"/>
      <c r="J680" s="325">
        <v>4</v>
      </c>
      <c r="K680" s="325"/>
      <c r="L680" s="325">
        <v>4</v>
      </c>
      <c r="M680" s="381" t="s">
        <v>5447</v>
      </c>
      <c r="N680" s="381"/>
      <c r="O680" s="381"/>
      <c r="P680" s="381">
        <v>350</v>
      </c>
      <c r="Q680" s="381"/>
      <c r="R680" s="381"/>
      <c r="S680" s="381"/>
      <c r="T680" s="381"/>
      <c r="U680" s="381"/>
      <c r="V680" s="381"/>
      <c r="W680" s="381"/>
      <c r="X680" s="381"/>
      <c r="Y680" s="381">
        <v>1</v>
      </c>
      <c r="Z680" s="350">
        <v>42.35</v>
      </c>
    </row>
    <row r="681" spans="1:26" ht="30.75" customHeight="1" x14ac:dyDescent="0.35">
      <c r="A681" s="340">
        <v>678</v>
      </c>
      <c r="B681" s="378" t="s">
        <v>7489</v>
      </c>
      <c r="C681" s="333" t="s">
        <v>362</v>
      </c>
      <c r="D681" s="332" t="s">
        <v>3910</v>
      </c>
      <c r="E681" s="371" t="s">
        <v>3976</v>
      </c>
      <c r="F681" s="325">
        <v>4</v>
      </c>
      <c r="G681" s="371"/>
      <c r="H681" s="325"/>
      <c r="I681" s="371"/>
      <c r="J681" s="325">
        <v>5</v>
      </c>
      <c r="K681" s="325"/>
      <c r="L681" s="325">
        <v>5</v>
      </c>
      <c r="M681" s="381" t="s">
        <v>5363</v>
      </c>
      <c r="N681" s="381">
        <v>184</v>
      </c>
      <c r="O681" s="381">
        <v>416</v>
      </c>
      <c r="P681" s="381">
        <v>600</v>
      </c>
      <c r="Q681" s="381"/>
      <c r="R681" s="381"/>
      <c r="S681" s="381"/>
      <c r="T681" s="381"/>
      <c r="U681" s="381"/>
      <c r="V681" s="381" t="s">
        <v>2166</v>
      </c>
      <c r="W681" s="381"/>
      <c r="X681" s="381"/>
      <c r="Y681" s="381">
        <v>1</v>
      </c>
      <c r="Z681" s="350">
        <v>42.35</v>
      </c>
    </row>
    <row r="682" spans="1:26" ht="30.75" customHeight="1" x14ac:dyDescent="0.35">
      <c r="A682" s="340">
        <v>679</v>
      </c>
      <c r="B682" s="378" t="s">
        <v>7489</v>
      </c>
      <c r="C682" s="333" t="s">
        <v>362</v>
      </c>
      <c r="D682" s="332" t="s">
        <v>3189</v>
      </c>
      <c r="E682" s="371" t="s">
        <v>3977</v>
      </c>
      <c r="F682" s="325">
        <v>4</v>
      </c>
      <c r="G682" s="371"/>
      <c r="H682" s="325"/>
      <c r="I682" s="371"/>
      <c r="J682" s="325">
        <v>3</v>
      </c>
      <c r="K682" s="325"/>
      <c r="L682" s="325">
        <v>3</v>
      </c>
      <c r="M682" s="381" t="s">
        <v>5447</v>
      </c>
      <c r="N682" s="381"/>
      <c r="O682" s="381"/>
      <c r="P682" s="381">
        <v>600</v>
      </c>
      <c r="Q682" s="381"/>
      <c r="R682" s="381"/>
      <c r="S682" s="381"/>
      <c r="T682" s="381"/>
      <c r="U682" s="381"/>
      <c r="V682" s="381"/>
      <c r="W682" s="381"/>
      <c r="X682" s="381"/>
      <c r="Y682" s="381">
        <v>1</v>
      </c>
      <c r="Z682" s="350">
        <v>42.35</v>
      </c>
    </row>
    <row r="683" spans="1:26" ht="30.75" customHeight="1" x14ac:dyDescent="0.35">
      <c r="A683" s="340">
        <v>680</v>
      </c>
      <c r="B683" s="378" t="s">
        <v>7489</v>
      </c>
      <c r="C683" s="333" t="s">
        <v>362</v>
      </c>
      <c r="D683" s="332" t="s">
        <v>3911</v>
      </c>
      <c r="E683" s="371" t="s">
        <v>3978</v>
      </c>
      <c r="F683" s="325">
        <v>5</v>
      </c>
      <c r="G683" s="371"/>
      <c r="H683" s="325"/>
      <c r="I683" s="371"/>
      <c r="J683" s="325">
        <v>7</v>
      </c>
      <c r="K683" s="325"/>
      <c r="L683" s="325">
        <v>7</v>
      </c>
      <c r="M683" s="381" t="s">
        <v>5363</v>
      </c>
      <c r="N683" s="381"/>
      <c r="O683" s="381"/>
      <c r="P683" s="381">
        <v>800</v>
      </c>
      <c r="Q683" s="381"/>
      <c r="R683" s="381"/>
      <c r="S683" s="381"/>
      <c r="T683" s="381"/>
      <c r="U683" s="381"/>
      <c r="V683" s="381"/>
      <c r="W683" s="381"/>
      <c r="X683" s="381"/>
      <c r="Y683" s="381">
        <v>1</v>
      </c>
      <c r="Z683" s="350">
        <v>42.35</v>
      </c>
    </row>
    <row r="684" spans="1:26" ht="30.75" customHeight="1" x14ac:dyDescent="0.35">
      <c r="A684" s="340">
        <v>681</v>
      </c>
      <c r="B684" s="378" t="s">
        <v>7489</v>
      </c>
      <c r="C684" s="333" t="s">
        <v>362</v>
      </c>
      <c r="D684" s="332" t="s">
        <v>4607</v>
      </c>
      <c r="E684" s="371" t="s">
        <v>3484</v>
      </c>
      <c r="F684" s="325">
        <v>4</v>
      </c>
      <c r="G684" s="371"/>
      <c r="H684" s="325"/>
      <c r="I684" s="371"/>
      <c r="J684" s="325">
        <v>6</v>
      </c>
      <c r="K684" s="325"/>
      <c r="L684" s="325">
        <v>6</v>
      </c>
      <c r="M684" s="381" t="s">
        <v>5430</v>
      </c>
      <c r="N684" s="381"/>
      <c r="O684" s="381"/>
      <c r="P684" s="381">
        <v>600</v>
      </c>
      <c r="Q684" s="381"/>
      <c r="R684" s="381"/>
      <c r="S684" s="381"/>
      <c r="T684" s="381"/>
      <c r="U684" s="381"/>
      <c r="V684" s="381"/>
      <c r="W684" s="381"/>
      <c r="X684" s="381"/>
      <c r="Y684" s="381">
        <v>1</v>
      </c>
      <c r="Z684" s="350">
        <v>42.35</v>
      </c>
    </row>
    <row r="685" spans="1:26" ht="30.75" customHeight="1" x14ac:dyDescent="0.35">
      <c r="A685" s="340">
        <v>682</v>
      </c>
      <c r="B685" s="378" t="s">
        <v>7489</v>
      </c>
      <c r="C685" s="333" t="s">
        <v>362</v>
      </c>
      <c r="D685" s="332" t="s">
        <v>3912</v>
      </c>
      <c r="E685" s="371" t="s">
        <v>4608</v>
      </c>
      <c r="F685" s="325">
        <v>1</v>
      </c>
      <c r="G685" s="371"/>
      <c r="H685" s="325"/>
      <c r="I685" s="371"/>
      <c r="J685" s="325">
        <v>5</v>
      </c>
      <c r="K685" s="325"/>
      <c r="L685" s="325">
        <v>5</v>
      </c>
      <c r="M685" s="379" t="s">
        <v>5499</v>
      </c>
      <c r="N685" s="381">
        <v>52</v>
      </c>
      <c r="O685" s="381">
        <v>248</v>
      </c>
      <c r="P685" s="381">
        <v>300</v>
      </c>
      <c r="Q685" s="381"/>
      <c r="R685" s="381"/>
      <c r="S685" s="381"/>
      <c r="T685" s="381"/>
      <c r="U685" s="381"/>
      <c r="V685" s="381" t="s">
        <v>2166</v>
      </c>
      <c r="W685" s="381" t="s">
        <v>2166</v>
      </c>
      <c r="X685" s="381"/>
      <c r="Y685" s="381">
        <v>1</v>
      </c>
      <c r="Z685" s="350">
        <v>42.35</v>
      </c>
    </row>
    <row r="686" spans="1:26" ht="30.75" customHeight="1" x14ac:dyDescent="0.35">
      <c r="A686" s="340">
        <v>683</v>
      </c>
      <c r="B686" s="378" t="s">
        <v>7489</v>
      </c>
      <c r="C686" s="333" t="s">
        <v>362</v>
      </c>
      <c r="D686" s="332" t="s">
        <v>379</v>
      </c>
      <c r="E686" s="371" t="s">
        <v>4609</v>
      </c>
      <c r="F686" s="325">
        <v>2</v>
      </c>
      <c r="G686" s="371"/>
      <c r="H686" s="325"/>
      <c r="I686" s="371"/>
      <c r="J686" s="325">
        <v>6</v>
      </c>
      <c r="K686" s="325"/>
      <c r="L686" s="325">
        <v>6</v>
      </c>
      <c r="M686" s="379" t="s">
        <v>5500</v>
      </c>
      <c r="N686" s="398">
        <v>121</v>
      </c>
      <c r="O686" s="398">
        <v>229</v>
      </c>
      <c r="P686" s="398">
        <v>350</v>
      </c>
      <c r="Q686" s="398"/>
      <c r="R686" s="398"/>
      <c r="S686" s="398"/>
      <c r="T686" s="398"/>
      <c r="U686" s="381"/>
      <c r="V686" s="381" t="s">
        <v>2166</v>
      </c>
      <c r="W686" s="381"/>
      <c r="X686" s="381"/>
      <c r="Y686" s="381">
        <v>1</v>
      </c>
      <c r="Z686" s="350">
        <v>42.35</v>
      </c>
    </row>
    <row r="687" spans="1:26" ht="30.75" customHeight="1" x14ac:dyDescent="0.35">
      <c r="A687" s="340">
        <v>684</v>
      </c>
      <c r="B687" s="378" t="s">
        <v>7489</v>
      </c>
      <c r="C687" s="333" t="s">
        <v>362</v>
      </c>
      <c r="D687" s="332" t="s">
        <v>3913</v>
      </c>
      <c r="E687" s="371" t="s">
        <v>4610</v>
      </c>
      <c r="F687" s="325">
        <v>4</v>
      </c>
      <c r="G687" s="371"/>
      <c r="H687" s="325"/>
      <c r="I687" s="371"/>
      <c r="J687" s="325">
        <v>6</v>
      </c>
      <c r="K687" s="325"/>
      <c r="L687" s="325">
        <v>6</v>
      </c>
      <c r="M687" s="381" t="s">
        <v>5518</v>
      </c>
      <c r="N687" s="381"/>
      <c r="O687" s="381"/>
      <c r="P687" s="381">
        <v>600</v>
      </c>
      <c r="Q687" s="381"/>
      <c r="R687" s="381"/>
      <c r="S687" s="381"/>
      <c r="T687" s="381"/>
      <c r="U687" s="381"/>
      <c r="V687" s="381"/>
      <c r="W687" s="381"/>
      <c r="X687" s="381"/>
      <c r="Y687" s="381">
        <v>1</v>
      </c>
      <c r="Z687" s="350">
        <v>42.35</v>
      </c>
    </row>
    <row r="688" spans="1:26" ht="30.75" customHeight="1" x14ac:dyDescent="0.35">
      <c r="A688" s="340">
        <v>685</v>
      </c>
      <c r="B688" s="378" t="s">
        <v>7489</v>
      </c>
      <c r="C688" s="333" t="s">
        <v>362</v>
      </c>
      <c r="D688" s="332" t="s">
        <v>3914</v>
      </c>
      <c r="E688" s="371" t="s">
        <v>4611</v>
      </c>
      <c r="F688" s="325">
        <v>4</v>
      </c>
      <c r="G688" s="371"/>
      <c r="H688" s="325"/>
      <c r="I688" s="371"/>
      <c r="J688" s="325">
        <v>6</v>
      </c>
      <c r="K688" s="325"/>
      <c r="L688" s="325">
        <v>6</v>
      </c>
      <c r="M688" s="381" t="s">
        <v>5518</v>
      </c>
      <c r="N688" s="398"/>
      <c r="O688" s="398"/>
      <c r="P688" s="367">
        <v>600</v>
      </c>
      <c r="Q688" s="398"/>
      <c r="R688" s="398"/>
      <c r="S688" s="398"/>
      <c r="T688" s="398"/>
      <c r="U688" s="381"/>
      <c r="V688" s="381"/>
      <c r="W688" s="381"/>
      <c r="X688" s="381"/>
      <c r="Y688" s="381">
        <v>1</v>
      </c>
      <c r="Z688" s="350">
        <v>42.35</v>
      </c>
    </row>
    <row r="689" spans="1:26" ht="30.75" customHeight="1" x14ac:dyDescent="0.35">
      <c r="A689" s="340">
        <v>686</v>
      </c>
      <c r="B689" s="378" t="s">
        <v>7489</v>
      </c>
      <c r="C689" s="333" t="s">
        <v>362</v>
      </c>
      <c r="D689" s="332" t="s">
        <v>3915</v>
      </c>
      <c r="E689" s="371" t="s">
        <v>4612</v>
      </c>
      <c r="F689" s="325">
        <v>5</v>
      </c>
      <c r="G689" s="371"/>
      <c r="H689" s="325"/>
      <c r="I689" s="371"/>
      <c r="J689" s="325">
        <v>8</v>
      </c>
      <c r="K689" s="325"/>
      <c r="L689" s="325">
        <v>8</v>
      </c>
      <c r="M689" s="381" t="s">
        <v>5447</v>
      </c>
      <c r="N689" s="381"/>
      <c r="O689" s="381"/>
      <c r="P689" s="381">
        <v>800</v>
      </c>
      <c r="Q689" s="381"/>
      <c r="R689" s="381"/>
      <c r="S689" s="381"/>
      <c r="T689" s="381"/>
      <c r="U689" s="381"/>
      <c r="V689" s="381"/>
      <c r="W689" s="381"/>
      <c r="X689" s="381"/>
      <c r="Y689" s="381">
        <v>1</v>
      </c>
      <c r="Z689" s="350">
        <v>42.35</v>
      </c>
    </row>
    <row r="690" spans="1:26" ht="30.75" customHeight="1" x14ac:dyDescent="0.35">
      <c r="A690" s="340">
        <v>687</v>
      </c>
      <c r="B690" s="378" t="s">
        <v>7489</v>
      </c>
      <c r="C690" s="333" t="s">
        <v>362</v>
      </c>
      <c r="D690" s="332" t="s">
        <v>3916</v>
      </c>
      <c r="E690" s="371" t="s">
        <v>4613</v>
      </c>
      <c r="F690" s="325">
        <v>1</v>
      </c>
      <c r="G690" s="371"/>
      <c r="H690" s="325"/>
      <c r="I690" s="371"/>
      <c r="J690" s="325">
        <v>6</v>
      </c>
      <c r="K690" s="325"/>
      <c r="L690" s="325">
        <v>6</v>
      </c>
      <c r="M690" s="379" t="s">
        <v>5499</v>
      </c>
      <c r="N690" s="398">
        <v>33</v>
      </c>
      <c r="O690" s="398">
        <v>267</v>
      </c>
      <c r="P690" s="398">
        <v>300</v>
      </c>
      <c r="Q690" s="398"/>
      <c r="R690" s="398"/>
      <c r="S690" s="398"/>
      <c r="T690" s="398"/>
      <c r="U690" s="381"/>
      <c r="V690" s="381" t="s">
        <v>2166</v>
      </c>
      <c r="W690" s="381" t="s">
        <v>2166</v>
      </c>
      <c r="X690" s="381"/>
      <c r="Y690" s="381">
        <v>1</v>
      </c>
      <c r="Z690" s="350">
        <v>42.35</v>
      </c>
    </row>
    <row r="691" spans="1:26" ht="30.75" customHeight="1" x14ac:dyDescent="0.35">
      <c r="A691" s="340">
        <v>688</v>
      </c>
      <c r="B691" s="378" t="s">
        <v>7489</v>
      </c>
      <c r="C691" s="333" t="s">
        <v>362</v>
      </c>
      <c r="D691" s="332" t="s">
        <v>3917</v>
      </c>
      <c r="E691" s="371" t="s">
        <v>4614</v>
      </c>
      <c r="F691" s="325">
        <v>2</v>
      </c>
      <c r="G691" s="371"/>
      <c r="H691" s="325"/>
      <c r="I691" s="371"/>
      <c r="J691" s="325">
        <v>7</v>
      </c>
      <c r="K691" s="325"/>
      <c r="L691" s="325">
        <v>7</v>
      </c>
      <c r="M691" s="379" t="s">
        <v>5501</v>
      </c>
      <c r="N691" s="398">
        <v>72</v>
      </c>
      <c r="O691" s="398">
        <v>278</v>
      </c>
      <c r="P691" s="398">
        <v>350</v>
      </c>
      <c r="Q691" s="398"/>
      <c r="R691" s="398"/>
      <c r="S691" s="398"/>
      <c r="T691" s="398"/>
      <c r="U691" s="381"/>
      <c r="V691" s="381" t="s">
        <v>2166</v>
      </c>
      <c r="W691" s="381"/>
      <c r="X691" s="381"/>
      <c r="Y691" s="381">
        <v>1</v>
      </c>
      <c r="Z691" s="350">
        <v>42.35</v>
      </c>
    </row>
    <row r="692" spans="1:26" ht="30.75" customHeight="1" x14ac:dyDescent="0.35">
      <c r="A692" s="340">
        <v>689</v>
      </c>
      <c r="B692" s="378" t="s">
        <v>7489</v>
      </c>
      <c r="C692" s="333" t="s">
        <v>362</v>
      </c>
      <c r="D692" s="332" t="s">
        <v>2880</v>
      </c>
      <c r="E692" s="371" t="s">
        <v>4615</v>
      </c>
      <c r="F692" s="325">
        <v>1</v>
      </c>
      <c r="G692" s="371"/>
      <c r="H692" s="325"/>
      <c r="I692" s="371"/>
      <c r="J692" s="325">
        <v>5</v>
      </c>
      <c r="K692" s="325"/>
      <c r="L692" s="325">
        <v>5</v>
      </c>
      <c r="M692" s="381" t="s">
        <v>5494</v>
      </c>
      <c r="N692" s="381"/>
      <c r="O692" s="381"/>
      <c r="P692" s="381">
        <v>300</v>
      </c>
      <c r="Q692" s="381"/>
      <c r="R692" s="381"/>
      <c r="S692" s="381"/>
      <c r="T692" s="381"/>
      <c r="U692" s="381"/>
      <c r="V692" s="381"/>
      <c r="W692" s="381"/>
      <c r="X692" s="381"/>
      <c r="Y692" s="381">
        <v>1</v>
      </c>
      <c r="Z692" s="350">
        <v>42.35</v>
      </c>
    </row>
    <row r="693" spans="1:26" ht="30.75" customHeight="1" x14ac:dyDescent="0.35">
      <c r="A693" s="340">
        <v>690</v>
      </c>
      <c r="B693" s="378" t="s">
        <v>7489</v>
      </c>
      <c r="C693" s="333" t="s">
        <v>362</v>
      </c>
      <c r="D693" s="332" t="s">
        <v>383</v>
      </c>
      <c r="E693" s="371" t="s">
        <v>4616</v>
      </c>
      <c r="F693" s="325">
        <v>2</v>
      </c>
      <c r="G693" s="371"/>
      <c r="H693" s="325"/>
      <c r="I693" s="371"/>
      <c r="J693" s="325">
        <v>6</v>
      </c>
      <c r="K693" s="325"/>
      <c r="L693" s="325">
        <v>6</v>
      </c>
      <c r="M693" s="381" t="s">
        <v>5494</v>
      </c>
      <c r="N693" s="398">
        <v>75</v>
      </c>
      <c r="O693" s="398">
        <v>275</v>
      </c>
      <c r="P693" s="398">
        <v>350</v>
      </c>
      <c r="Q693" s="398"/>
      <c r="R693" s="398"/>
      <c r="S693" s="398"/>
      <c r="T693" s="398"/>
      <c r="U693" s="381"/>
      <c r="V693" s="381" t="s">
        <v>2166</v>
      </c>
      <c r="W693" s="381"/>
      <c r="X693" s="381"/>
      <c r="Y693" s="381">
        <v>1</v>
      </c>
      <c r="Z693" s="350">
        <v>42.35</v>
      </c>
    </row>
    <row r="694" spans="1:26" ht="30.75" customHeight="1" x14ac:dyDescent="0.35">
      <c r="A694" s="340">
        <v>691</v>
      </c>
      <c r="B694" s="378" t="s">
        <v>7489</v>
      </c>
      <c r="C694" s="333" t="s">
        <v>362</v>
      </c>
      <c r="D694" s="332" t="s">
        <v>3918</v>
      </c>
      <c r="E694" s="371" t="s">
        <v>4617</v>
      </c>
      <c r="F694" s="325">
        <v>4</v>
      </c>
      <c r="G694" s="371"/>
      <c r="H694" s="325"/>
      <c r="I694" s="371"/>
      <c r="J694" s="325">
        <v>6</v>
      </c>
      <c r="K694" s="325"/>
      <c r="L694" s="325">
        <v>6</v>
      </c>
      <c r="M694" s="381" t="s">
        <v>5518</v>
      </c>
      <c r="N694" s="381">
        <v>187</v>
      </c>
      <c r="O694" s="381">
        <v>421</v>
      </c>
      <c r="P694" s="381">
        <v>608</v>
      </c>
      <c r="Q694" s="381"/>
      <c r="R694" s="381"/>
      <c r="S694" s="381"/>
      <c r="T694" s="381"/>
      <c r="U694" s="381"/>
      <c r="V694" s="381" t="s">
        <v>2166</v>
      </c>
      <c r="W694" s="381"/>
      <c r="X694" s="381"/>
      <c r="Y694" s="381">
        <v>1</v>
      </c>
      <c r="Z694" s="350">
        <v>42.35</v>
      </c>
    </row>
    <row r="695" spans="1:26" ht="30.75" customHeight="1" x14ac:dyDescent="0.35">
      <c r="A695" s="340">
        <v>692</v>
      </c>
      <c r="B695" s="378" t="s">
        <v>7489</v>
      </c>
      <c r="C695" s="333" t="s">
        <v>362</v>
      </c>
      <c r="D695" s="332" t="s">
        <v>3919</v>
      </c>
      <c r="E695" s="371" t="s">
        <v>4618</v>
      </c>
      <c r="F695" s="325">
        <v>4</v>
      </c>
      <c r="G695" s="371"/>
      <c r="H695" s="325"/>
      <c r="I695" s="371"/>
      <c r="J695" s="325">
        <v>4</v>
      </c>
      <c r="K695" s="325"/>
      <c r="L695" s="325">
        <v>4</v>
      </c>
      <c r="M695" s="381" t="s">
        <v>5518</v>
      </c>
      <c r="N695" s="381"/>
      <c r="O695" s="381"/>
      <c r="P695" s="381">
        <v>600</v>
      </c>
      <c r="Q695" s="381"/>
      <c r="R695" s="381"/>
      <c r="S695" s="381"/>
      <c r="T695" s="381"/>
      <c r="U695" s="381"/>
      <c r="V695" s="381"/>
      <c r="W695" s="381"/>
      <c r="X695" s="381"/>
      <c r="Y695" s="381">
        <v>1</v>
      </c>
      <c r="Z695" s="350">
        <v>42.35</v>
      </c>
    </row>
    <row r="696" spans="1:26" ht="30.75" customHeight="1" x14ac:dyDescent="0.35">
      <c r="A696" s="340">
        <v>693</v>
      </c>
      <c r="B696" s="378" t="s">
        <v>7489</v>
      </c>
      <c r="C696" s="333" t="s">
        <v>362</v>
      </c>
      <c r="D696" s="332" t="s">
        <v>3920</v>
      </c>
      <c r="E696" s="371" t="s">
        <v>4619</v>
      </c>
      <c r="F696" s="325">
        <v>2</v>
      </c>
      <c r="G696" s="371"/>
      <c r="H696" s="325"/>
      <c r="I696" s="371"/>
      <c r="J696" s="325">
        <v>4</v>
      </c>
      <c r="K696" s="325"/>
      <c r="L696" s="325">
        <v>4</v>
      </c>
      <c r="M696" s="381" t="s">
        <v>5494</v>
      </c>
      <c r="N696" s="381"/>
      <c r="O696" s="381"/>
      <c r="P696" s="381">
        <v>350</v>
      </c>
      <c r="Q696" s="381"/>
      <c r="R696" s="381"/>
      <c r="S696" s="381"/>
      <c r="T696" s="381"/>
      <c r="U696" s="381"/>
      <c r="V696" s="381"/>
      <c r="W696" s="381"/>
      <c r="X696" s="381"/>
      <c r="Y696" s="381">
        <v>1</v>
      </c>
      <c r="Z696" s="350">
        <v>42.35</v>
      </c>
    </row>
    <row r="697" spans="1:26" ht="30.75" customHeight="1" x14ac:dyDescent="0.35">
      <c r="A697" s="340">
        <v>694</v>
      </c>
      <c r="B697" s="378" t="s">
        <v>7489</v>
      </c>
      <c r="C697" s="333" t="s">
        <v>362</v>
      </c>
      <c r="D697" s="332" t="s">
        <v>3921</v>
      </c>
      <c r="E697" s="371" t="s">
        <v>4620</v>
      </c>
      <c r="F697" s="325">
        <v>2</v>
      </c>
      <c r="G697" s="371"/>
      <c r="H697" s="325"/>
      <c r="I697" s="371"/>
      <c r="J697" s="325">
        <v>4</v>
      </c>
      <c r="K697" s="325"/>
      <c r="L697" s="325">
        <v>4</v>
      </c>
      <c r="M697" s="381" t="s">
        <v>5494</v>
      </c>
      <c r="N697" s="381"/>
      <c r="O697" s="381"/>
      <c r="P697" s="381">
        <v>350</v>
      </c>
      <c r="Q697" s="381"/>
      <c r="R697" s="381"/>
      <c r="S697" s="381"/>
      <c r="T697" s="381"/>
      <c r="U697" s="381"/>
      <c r="V697" s="381"/>
      <c r="W697" s="381"/>
      <c r="X697" s="381"/>
      <c r="Y697" s="381">
        <v>1</v>
      </c>
      <c r="Z697" s="350">
        <v>42.35</v>
      </c>
    </row>
    <row r="698" spans="1:26" ht="30.75" customHeight="1" x14ac:dyDescent="0.35">
      <c r="A698" s="340">
        <v>695</v>
      </c>
      <c r="B698" s="378" t="s">
        <v>7489</v>
      </c>
      <c r="C698" s="333" t="s">
        <v>362</v>
      </c>
      <c r="D698" s="332" t="s">
        <v>3922</v>
      </c>
      <c r="E698" s="371" t="s">
        <v>4621</v>
      </c>
      <c r="F698" s="325">
        <v>4</v>
      </c>
      <c r="G698" s="371"/>
      <c r="H698" s="325"/>
      <c r="I698" s="371"/>
      <c r="J698" s="325">
        <v>5</v>
      </c>
      <c r="K698" s="325"/>
      <c r="L698" s="325">
        <v>5</v>
      </c>
      <c r="M698" s="381" t="s">
        <v>5518</v>
      </c>
      <c r="N698" s="381"/>
      <c r="O698" s="381"/>
      <c r="P698" s="381">
        <v>600</v>
      </c>
      <c r="Q698" s="381"/>
      <c r="R698" s="381"/>
      <c r="S698" s="381"/>
      <c r="T698" s="381"/>
      <c r="U698" s="381"/>
      <c r="V698" s="381"/>
      <c r="W698" s="381"/>
      <c r="X698" s="381"/>
      <c r="Y698" s="381">
        <v>1</v>
      </c>
      <c r="Z698" s="350">
        <v>42.35</v>
      </c>
    </row>
    <row r="699" spans="1:26" ht="30.75" customHeight="1" x14ac:dyDescent="0.35">
      <c r="A699" s="340">
        <v>696</v>
      </c>
      <c r="B699" s="378" t="s">
        <v>7489</v>
      </c>
      <c r="C699" s="333" t="s">
        <v>362</v>
      </c>
      <c r="D699" s="332" t="s">
        <v>3923</v>
      </c>
      <c r="E699" s="371" t="s">
        <v>4622</v>
      </c>
      <c r="F699" s="325">
        <v>5</v>
      </c>
      <c r="G699" s="371"/>
      <c r="H699" s="325"/>
      <c r="I699" s="371"/>
      <c r="J699" s="325">
        <v>8</v>
      </c>
      <c r="K699" s="325"/>
      <c r="L699" s="325">
        <v>8</v>
      </c>
      <c r="M699" s="381" t="s">
        <v>5447</v>
      </c>
      <c r="N699" s="381"/>
      <c r="O699" s="381"/>
      <c r="P699" s="381">
        <v>800</v>
      </c>
      <c r="Q699" s="381"/>
      <c r="R699" s="381"/>
      <c r="S699" s="381"/>
      <c r="T699" s="381"/>
      <c r="U699" s="381"/>
      <c r="V699" s="381"/>
      <c r="W699" s="381"/>
      <c r="X699" s="381"/>
      <c r="Y699" s="381">
        <v>1</v>
      </c>
      <c r="Z699" s="350">
        <v>42.35</v>
      </c>
    </row>
    <row r="700" spans="1:26" ht="30.75" customHeight="1" x14ac:dyDescent="0.35">
      <c r="A700" s="340">
        <v>697</v>
      </c>
      <c r="B700" s="378" t="s">
        <v>7489</v>
      </c>
      <c r="C700" s="333" t="s">
        <v>362</v>
      </c>
      <c r="D700" s="332" t="s">
        <v>369</v>
      </c>
      <c r="E700" s="371" t="s">
        <v>4623</v>
      </c>
      <c r="F700" s="325">
        <v>2</v>
      </c>
      <c r="G700" s="371"/>
      <c r="H700" s="325"/>
      <c r="I700" s="371"/>
      <c r="J700" s="325">
        <v>4</v>
      </c>
      <c r="K700" s="325"/>
      <c r="L700" s="325">
        <v>4</v>
      </c>
      <c r="M700" s="381" t="s">
        <v>5431</v>
      </c>
      <c r="N700" s="381">
        <v>60</v>
      </c>
      <c r="O700" s="381">
        <v>240</v>
      </c>
      <c r="P700" s="381">
        <v>300</v>
      </c>
      <c r="Q700" s="381"/>
      <c r="R700" s="381"/>
      <c r="S700" s="381"/>
      <c r="T700" s="381"/>
      <c r="U700" s="381"/>
      <c r="V700" s="381" t="s">
        <v>2166</v>
      </c>
      <c r="W700" s="381"/>
      <c r="X700" s="381"/>
      <c r="Y700" s="381">
        <v>1</v>
      </c>
      <c r="Z700" s="350">
        <v>42.35</v>
      </c>
    </row>
    <row r="701" spans="1:26" ht="30.75" customHeight="1" x14ac:dyDescent="0.35">
      <c r="A701" s="340">
        <v>698</v>
      </c>
      <c r="B701" s="378" t="s">
        <v>7489</v>
      </c>
      <c r="C701" s="333" t="s">
        <v>362</v>
      </c>
      <c r="D701" s="332" t="s">
        <v>4043</v>
      </c>
      <c r="E701" s="371" t="s">
        <v>4624</v>
      </c>
      <c r="F701" s="325">
        <v>1</v>
      </c>
      <c r="G701" s="371"/>
      <c r="H701" s="325"/>
      <c r="I701" s="371"/>
      <c r="J701" s="325">
        <v>4</v>
      </c>
      <c r="K701" s="325"/>
      <c r="L701" s="325">
        <v>4</v>
      </c>
      <c r="M701" s="381" t="s">
        <v>5494</v>
      </c>
      <c r="N701" s="398">
        <v>68</v>
      </c>
      <c r="O701" s="398">
        <v>232</v>
      </c>
      <c r="P701" s="398">
        <v>300</v>
      </c>
      <c r="Q701" s="398"/>
      <c r="R701" s="398"/>
      <c r="S701" s="398"/>
      <c r="T701" s="398"/>
      <c r="U701" s="381"/>
      <c r="V701" s="381" t="s">
        <v>2166</v>
      </c>
      <c r="W701" s="381"/>
      <c r="X701" s="381"/>
      <c r="Y701" s="381">
        <v>1</v>
      </c>
      <c r="Z701" s="350">
        <v>42.35</v>
      </c>
    </row>
    <row r="702" spans="1:26" ht="30.75" customHeight="1" x14ac:dyDescent="0.35">
      <c r="A702" s="340">
        <v>699</v>
      </c>
      <c r="B702" s="378" t="s">
        <v>7489</v>
      </c>
      <c r="C702" s="333" t="s">
        <v>362</v>
      </c>
      <c r="D702" s="332" t="s">
        <v>5772</v>
      </c>
      <c r="E702" s="371" t="s">
        <v>4625</v>
      </c>
      <c r="F702" s="325">
        <v>2</v>
      </c>
      <c r="G702" s="371"/>
      <c r="H702" s="325"/>
      <c r="I702" s="371"/>
      <c r="J702" s="325">
        <v>6</v>
      </c>
      <c r="K702" s="325"/>
      <c r="L702" s="325">
        <v>6</v>
      </c>
      <c r="M702" s="379" t="s">
        <v>5501</v>
      </c>
      <c r="N702" s="398">
        <v>80</v>
      </c>
      <c r="O702" s="398">
        <v>270</v>
      </c>
      <c r="P702" s="398">
        <v>350</v>
      </c>
      <c r="Q702" s="398"/>
      <c r="R702" s="398"/>
      <c r="S702" s="398"/>
      <c r="T702" s="398"/>
      <c r="U702" s="381"/>
      <c r="V702" s="381" t="s">
        <v>2166</v>
      </c>
      <c r="W702" s="381"/>
      <c r="X702" s="381"/>
      <c r="Y702" s="381">
        <v>1</v>
      </c>
      <c r="Z702" s="350">
        <v>42.35</v>
      </c>
    </row>
    <row r="703" spans="1:26" ht="30.75" customHeight="1" x14ac:dyDescent="0.35">
      <c r="A703" s="340">
        <v>700</v>
      </c>
      <c r="B703" s="378" t="s">
        <v>7489</v>
      </c>
      <c r="C703" s="333" t="s">
        <v>362</v>
      </c>
      <c r="D703" s="332" t="s">
        <v>375</v>
      </c>
      <c r="E703" s="371" t="s">
        <v>376</v>
      </c>
      <c r="F703" s="325">
        <v>2</v>
      </c>
      <c r="G703" s="371"/>
      <c r="H703" s="325"/>
      <c r="I703" s="371"/>
      <c r="J703" s="325">
        <v>6</v>
      </c>
      <c r="K703" s="325"/>
      <c r="L703" s="325">
        <v>6</v>
      </c>
      <c r="M703" s="381" t="s">
        <v>5431</v>
      </c>
      <c r="N703" s="398">
        <v>76</v>
      </c>
      <c r="O703" s="398">
        <v>274</v>
      </c>
      <c r="P703" s="398">
        <v>350</v>
      </c>
      <c r="Q703" s="398"/>
      <c r="R703" s="398"/>
      <c r="S703" s="398"/>
      <c r="T703" s="398"/>
      <c r="U703" s="381"/>
      <c r="V703" s="381" t="s">
        <v>2166</v>
      </c>
      <c r="W703" s="381"/>
      <c r="X703" s="381"/>
      <c r="Y703" s="381">
        <v>1</v>
      </c>
      <c r="Z703" s="350">
        <v>42.35</v>
      </c>
    </row>
    <row r="704" spans="1:26" ht="30.75" customHeight="1" x14ac:dyDescent="0.35">
      <c r="A704" s="340">
        <v>701</v>
      </c>
      <c r="B704" s="378" t="s">
        <v>7489</v>
      </c>
      <c r="C704" s="333" t="s">
        <v>362</v>
      </c>
      <c r="D704" s="332" t="s">
        <v>3924</v>
      </c>
      <c r="E704" s="371" t="s">
        <v>4626</v>
      </c>
      <c r="F704" s="325">
        <v>4</v>
      </c>
      <c r="G704" s="371"/>
      <c r="H704" s="325"/>
      <c r="I704" s="371"/>
      <c r="J704" s="325">
        <v>6</v>
      </c>
      <c r="K704" s="325"/>
      <c r="L704" s="325">
        <v>6</v>
      </c>
      <c r="M704" s="379" t="s">
        <v>5448</v>
      </c>
      <c r="N704" s="367">
        <v>196</v>
      </c>
      <c r="O704" s="367">
        <v>440</v>
      </c>
      <c r="P704" s="367">
        <v>636</v>
      </c>
      <c r="Q704" s="398"/>
      <c r="R704" s="398"/>
      <c r="S704" s="398"/>
      <c r="T704" s="398"/>
      <c r="U704" s="381"/>
      <c r="V704" s="381" t="s">
        <v>2166</v>
      </c>
      <c r="W704" s="381"/>
      <c r="X704" s="381"/>
      <c r="Y704" s="381">
        <v>1</v>
      </c>
      <c r="Z704" s="350">
        <v>42.35</v>
      </c>
    </row>
    <row r="705" spans="1:26" ht="30.75" customHeight="1" x14ac:dyDescent="0.35">
      <c r="A705" s="340">
        <v>702</v>
      </c>
      <c r="B705" s="378" t="s">
        <v>7489</v>
      </c>
      <c r="C705" s="333" t="s">
        <v>362</v>
      </c>
      <c r="D705" s="332" t="s">
        <v>6248</v>
      </c>
      <c r="E705" s="371" t="s">
        <v>4627</v>
      </c>
      <c r="F705" s="325">
        <v>5</v>
      </c>
      <c r="G705" s="371"/>
      <c r="H705" s="325"/>
      <c r="I705" s="371"/>
      <c r="J705" s="325">
        <v>7</v>
      </c>
      <c r="K705" s="325"/>
      <c r="L705" s="325">
        <v>7</v>
      </c>
      <c r="M705" s="379" t="s">
        <v>5449</v>
      </c>
      <c r="N705" s="381"/>
      <c r="O705" s="381"/>
      <c r="P705" s="381">
        <v>1000</v>
      </c>
      <c r="Q705" s="381"/>
      <c r="R705" s="381"/>
      <c r="S705" s="381"/>
      <c r="T705" s="381"/>
      <c r="U705" s="381"/>
      <c r="V705" s="381"/>
      <c r="W705" s="381"/>
      <c r="X705" s="381"/>
      <c r="Y705" s="381">
        <v>1</v>
      </c>
      <c r="Z705" s="350">
        <v>42.35</v>
      </c>
    </row>
    <row r="706" spans="1:26" ht="30.75" customHeight="1" x14ac:dyDescent="0.35">
      <c r="A706" s="340">
        <v>703</v>
      </c>
      <c r="B706" s="378" t="s">
        <v>7489</v>
      </c>
      <c r="C706" s="333" t="s">
        <v>362</v>
      </c>
      <c r="D706" s="332" t="s">
        <v>6249</v>
      </c>
      <c r="E706" s="371" t="s">
        <v>4055</v>
      </c>
      <c r="F706" s="325">
        <v>4</v>
      </c>
      <c r="G706" s="371"/>
      <c r="H706" s="325"/>
      <c r="I706" s="371"/>
      <c r="J706" s="325">
        <v>6</v>
      </c>
      <c r="K706" s="325"/>
      <c r="L706" s="325">
        <v>6</v>
      </c>
      <c r="M706" s="381" t="s">
        <v>5494</v>
      </c>
      <c r="N706" s="381"/>
      <c r="O706" s="381"/>
      <c r="P706" s="381">
        <v>600</v>
      </c>
      <c r="Q706" s="381"/>
      <c r="R706" s="381"/>
      <c r="S706" s="381"/>
      <c r="T706" s="381"/>
      <c r="U706" s="381"/>
      <c r="V706" s="381"/>
      <c r="W706" s="381"/>
      <c r="X706" s="381"/>
      <c r="Y706" s="381">
        <v>1</v>
      </c>
      <c r="Z706" s="350">
        <v>42.35</v>
      </c>
    </row>
    <row r="707" spans="1:26" ht="30.75" customHeight="1" x14ac:dyDescent="0.35">
      <c r="A707" s="340">
        <v>704</v>
      </c>
      <c r="B707" s="378" t="s">
        <v>7489</v>
      </c>
      <c r="C707" s="333" t="s">
        <v>362</v>
      </c>
      <c r="D707" s="332" t="s">
        <v>6250</v>
      </c>
      <c r="E707" s="371" t="s">
        <v>4056</v>
      </c>
      <c r="F707" s="325">
        <v>4</v>
      </c>
      <c r="G707" s="371"/>
      <c r="H707" s="325"/>
      <c r="I707" s="371"/>
      <c r="J707" s="325">
        <v>5</v>
      </c>
      <c r="K707" s="325"/>
      <c r="L707" s="325">
        <v>5</v>
      </c>
      <c r="M707" s="381" t="s">
        <v>5494</v>
      </c>
      <c r="N707" s="381">
        <v>80</v>
      </c>
      <c r="O707" s="381">
        <v>320</v>
      </c>
      <c r="P707" s="381">
        <v>400</v>
      </c>
      <c r="Q707" s="381"/>
      <c r="R707" s="381"/>
      <c r="S707" s="381"/>
      <c r="T707" s="381"/>
      <c r="U707" s="381"/>
      <c r="V707" s="381" t="s">
        <v>2166</v>
      </c>
      <c r="W707" s="381"/>
      <c r="X707" s="381"/>
      <c r="Y707" s="381">
        <v>1</v>
      </c>
      <c r="Z707" s="350">
        <v>42.35</v>
      </c>
    </row>
    <row r="708" spans="1:26" ht="30.75" customHeight="1" x14ac:dyDescent="0.35">
      <c r="A708" s="340">
        <v>705</v>
      </c>
      <c r="B708" s="378" t="s">
        <v>7489</v>
      </c>
      <c r="C708" s="333" t="s">
        <v>362</v>
      </c>
      <c r="D708" s="332" t="s">
        <v>4057</v>
      </c>
      <c r="E708" s="371" t="s">
        <v>4058</v>
      </c>
      <c r="F708" s="325">
        <v>4</v>
      </c>
      <c r="G708" s="371"/>
      <c r="H708" s="325"/>
      <c r="I708" s="371"/>
      <c r="J708" s="325">
        <v>6</v>
      </c>
      <c r="K708" s="325"/>
      <c r="L708" s="325">
        <v>6</v>
      </c>
      <c r="M708" s="381" t="s">
        <v>5494</v>
      </c>
      <c r="N708" s="381"/>
      <c r="O708" s="381"/>
      <c r="P708" s="381">
        <v>600</v>
      </c>
      <c r="Q708" s="381"/>
      <c r="R708" s="381"/>
      <c r="S708" s="381"/>
      <c r="T708" s="381"/>
      <c r="U708" s="381"/>
      <c r="V708" s="381"/>
      <c r="W708" s="381"/>
      <c r="X708" s="381"/>
      <c r="Y708" s="381">
        <v>1</v>
      </c>
      <c r="Z708" s="350">
        <v>42.35</v>
      </c>
    </row>
    <row r="709" spans="1:26" ht="30.75" customHeight="1" x14ac:dyDescent="0.35">
      <c r="A709" s="340">
        <v>706</v>
      </c>
      <c r="B709" s="378" t="s">
        <v>7489</v>
      </c>
      <c r="C709" s="333" t="s">
        <v>362</v>
      </c>
      <c r="D709" s="332" t="s">
        <v>4083</v>
      </c>
      <c r="E709" s="371" t="s">
        <v>4084</v>
      </c>
      <c r="F709" s="325">
        <v>4</v>
      </c>
      <c r="G709" s="371"/>
      <c r="H709" s="325"/>
      <c r="I709" s="371"/>
      <c r="J709" s="325">
        <v>9</v>
      </c>
      <c r="K709" s="325"/>
      <c r="L709" s="325">
        <v>9</v>
      </c>
      <c r="M709" s="381" t="s">
        <v>5494</v>
      </c>
      <c r="N709" s="381"/>
      <c r="O709" s="381"/>
      <c r="P709" s="381">
        <v>600</v>
      </c>
      <c r="Q709" s="381"/>
      <c r="R709" s="381"/>
      <c r="S709" s="381"/>
      <c r="T709" s="381"/>
      <c r="U709" s="381"/>
      <c r="V709" s="381"/>
      <c r="W709" s="381"/>
      <c r="X709" s="381"/>
      <c r="Y709" s="381">
        <v>1</v>
      </c>
      <c r="Z709" s="350">
        <v>42.35</v>
      </c>
    </row>
    <row r="710" spans="1:26" ht="30.75" customHeight="1" x14ac:dyDescent="0.35">
      <c r="A710" s="340">
        <v>707</v>
      </c>
      <c r="B710" s="378" t="s">
        <v>7489</v>
      </c>
      <c r="C710" s="333" t="s">
        <v>362</v>
      </c>
      <c r="D710" s="332" t="s">
        <v>5723</v>
      </c>
      <c r="E710" s="371" t="s">
        <v>5724</v>
      </c>
      <c r="F710" s="325">
        <v>3</v>
      </c>
      <c r="G710" s="371"/>
      <c r="H710" s="325"/>
      <c r="I710" s="371"/>
      <c r="J710" s="325">
        <v>10</v>
      </c>
      <c r="K710" s="325"/>
      <c r="L710" s="325">
        <v>10</v>
      </c>
      <c r="M710" s="381" t="s">
        <v>5725</v>
      </c>
      <c r="N710" s="381">
        <v>140</v>
      </c>
      <c r="O710" s="381">
        <v>500</v>
      </c>
      <c r="P710" s="381">
        <v>640</v>
      </c>
      <c r="Q710" s="381"/>
      <c r="R710" s="381"/>
      <c r="S710" s="381"/>
      <c r="T710" s="381"/>
      <c r="U710" s="381"/>
      <c r="V710" s="381" t="s">
        <v>2166</v>
      </c>
      <c r="W710" s="381"/>
      <c r="X710" s="381"/>
      <c r="Y710" s="381">
        <v>1</v>
      </c>
      <c r="Z710" s="350">
        <v>42.35</v>
      </c>
    </row>
    <row r="711" spans="1:26" ht="30.75" customHeight="1" x14ac:dyDescent="0.35">
      <c r="A711" s="340">
        <v>708</v>
      </c>
      <c r="B711" s="378" t="s">
        <v>7489</v>
      </c>
      <c r="C711" s="333" t="s">
        <v>362</v>
      </c>
      <c r="D711" s="332" t="s">
        <v>6540</v>
      </c>
      <c r="E711" s="371" t="s">
        <v>6541</v>
      </c>
      <c r="F711" s="325">
        <v>2</v>
      </c>
      <c r="G711" s="371"/>
      <c r="H711" s="325"/>
      <c r="I711" s="371"/>
      <c r="J711" s="325">
        <v>5</v>
      </c>
      <c r="K711" s="325"/>
      <c r="L711" s="325">
        <v>5</v>
      </c>
      <c r="M711" s="381" t="s">
        <v>6544</v>
      </c>
      <c r="N711" s="381"/>
      <c r="O711" s="381"/>
      <c r="P711" s="381"/>
      <c r="Q711" s="381"/>
      <c r="R711" s="381"/>
      <c r="S711" s="381"/>
      <c r="T711" s="381"/>
      <c r="U711" s="381"/>
      <c r="V711" s="381"/>
      <c r="W711" s="381"/>
      <c r="X711" s="381"/>
      <c r="Y711" s="381">
        <v>1</v>
      </c>
      <c r="Z711" s="350">
        <v>42.35</v>
      </c>
    </row>
    <row r="712" spans="1:26" ht="30.75" customHeight="1" x14ac:dyDescent="0.35">
      <c r="A712" s="340">
        <v>709</v>
      </c>
      <c r="B712" s="378" t="s">
        <v>7489</v>
      </c>
      <c r="C712" s="333" t="s">
        <v>362</v>
      </c>
      <c r="D712" s="332" t="s">
        <v>6596</v>
      </c>
      <c r="E712" s="371" t="s">
        <v>6542</v>
      </c>
      <c r="F712" s="325">
        <v>4</v>
      </c>
      <c r="G712" s="327" t="s">
        <v>6081</v>
      </c>
      <c r="H712" s="325">
        <v>3</v>
      </c>
      <c r="I712" s="378" t="s">
        <v>6598</v>
      </c>
      <c r="J712" s="325">
        <v>3</v>
      </c>
      <c r="K712" s="325">
        <v>6</v>
      </c>
      <c r="L712" s="325">
        <v>9</v>
      </c>
      <c r="M712" s="381" t="s">
        <v>6545</v>
      </c>
      <c r="N712" s="381"/>
      <c r="O712" s="381"/>
      <c r="P712" s="381"/>
      <c r="Q712" s="381"/>
      <c r="R712" s="381"/>
      <c r="S712" s="381"/>
      <c r="T712" s="381"/>
      <c r="U712" s="381"/>
      <c r="V712" s="381"/>
      <c r="W712" s="381"/>
      <c r="X712" s="381"/>
      <c r="Y712" s="381">
        <v>1</v>
      </c>
      <c r="Z712" s="350">
        <v>42.35</v>
      </c>
    </row>
    <row r="713" spans="1:26" ht="30.75" customHeight="1" x14ac:dyDescent="0.35">
      <c r="A713" s="340">
        <v>710</v>
      </c>
      <c r="B713" s="378" t="s">
        <v>7489</v>
      </c>
      <c r="C713" s="333" t="s">
        <v>362</v>
      </c>
      <c r="D713" s="332" t="s">
        <v>6597</v>
      </c>
      <c r="E713" s="371" t="s">
        <v>6543</v>
      </c>
      <c r="F713" s="325">
        <v>5</v>
      </c>
      <c r="G713" s="327" t="s">
        <v>6081</v>
      </c>
      <c r="H713" s="325">
        <v>3</v>
      </c>
      <c r="I713" s="378" t="s">
        <v>6598</v>
      </c>
      <c r="J713" s="325">
        <v>4</v>
      </c>
      <c r="K713" s="325">
        <v>6</v>
      </c>
      <c r="L713" s="325">
        <v>10</v>
      </c>
      <c r="M713" s="381" t="s">
        <v>6546</v>
      </c>
      <c r="N713" s="381"/>
      <c r="O713" s="381"/>
      <c r="P713" s="381"/>
      <c r="Q713" s="381"/>
      <c r="R713" s="381"/>
      <c r="S713" s="381"/>
      <c r="T713" s="381"/>
      <c r="U713" s="381"/>
      <c r="V713" s="381"/>
      <c r="W713" s="381"/>
      <c r="X713" s="381"/>
      <c r="Y713" s="381">
        <v>1</v>
      </c>
      <c r="Z713" s="350">
        <v>42.35</v>
      </c>
    </row>
    <row r="714" spans="1:26" ht="30.75" customHeight="1" x14ac:dyDescent="0.35">
      <c r="A714" s="340">
        <v>711</v>
      </c>
      <c r="B714" s="378" t="s">
        <v>7489</v>
      </c>
      <c r="C714" s="333" t="s">
        <v>362</v>
      </c>
      <c r="D714" s="332" t="s">
        <v>7417</v>
      </c>
      <c r="E714" s="371" t="s">
        <v>7418</v>
      </c>
      <c r="F714" s="325">
        <v>4</v>
      </c>
      <c r="G714" s="327" t="s">
        <v>6081</v>
      </c>
      <c r="H714" s="325">
        <v>2</v>
      </c>
      <c r="I714" s="378" t="s">
        <v>7419</v>
      </c>
      <c r="J714" s="325">
        <v>5</v>
      </c>
      <c r="K714" s="325">
        <v>9</v>
      </c>
      <c r="L714" s="325">
        <v>14</v>
      </c>
      <c r="M714" s="381" t="s">
        <v>7420</v>
      </c>
      <c r="N714" s="381">
        <v>66</v>
      </c>
      <c r="O714" s="381">
        <v>124</v>
      </c>
      <c r="P714" s="381">
        <v>190</v>
      </c>
      <c r="Q714" s="381">
        <v>108</v>
      </c>
      <c r="R714" s="381">
        <v>312</v>
      </c>
      <c r="S714" s="381">
        <v>400</v>
      </c>
      <c r="T714" s="381"/>
      <c r="U714" s="381"/>
      <c r="V714" s="381" t="s">
        <v>2166</v>
      </c>
      <c r="W714" s="381"/>
      <c r="X714" s="381"/>
      <c r="Y714" s="381">
        <v>1</v>
      </c>
      <c r="Z714" s="350">
        <v>42.35</v>
      </c>
    </row>
    <row r="715" spans="1:26" ht="30.75" customHeight="1" x14ac:dyDescent="0.35">
      <c r="A715" s="340"/>
      <c r="B715" s="378" t="s">
        <v>7489</v>
      </c>
      <c r="C715" s="333" t="s">
        <v>362</v>
      </c>
      <c r="D715" s="332" t="s">
        <v>7614</v>
      </c>
      <c r="E715" s="371" t="s">
        <v>7615</v>
      </c>
      <c r="F715" s="325">
        <v>3</v>
      </c>
      <c r="G715" s="327" t="s">
        <v>6081</v>
      </c>
      <c r="H715" s="325">
        <v>3</v>
      </c>
      <c r="I715" s="378" t="s">
        <v>7616</v>
      </c>
      <c r="J715" s="325">
        <v>1</v>
      </c>
      <c r="K715" s="325">
        <v>3</v>
      </c>
      <c r="L715" s="325">
        <v>4</v>
      </c>
      <c r="M715" s="381" t="s">
        <v>7617</v>
      </c>
      <c r="N715" s="381"/>
      <c r="O715" s="381"/>
      <c r="P715" s="381"/>
      <c r="Q715" s="381"/>
      <c r="R715" s="381"/>
      <c r="S715" s="381"/>
      <c r="T715" s="381"/>
      <c r="U715" s="381"/>
      <c r="V715" s="381"/>
      <c r="W715" s="381"/>
      <c r="X715" s="381"/>
      <c r="Y715" s="381">
        <v>1</v>
      </c>
      <c r="Z715" s="350">
        <v>42.35</v>
      </c>
    </row>
    <row r="716" spans="1:26" ht="30.75" customHeight="1" x14ac:dyDescent="0.35">
      <c r="A716" s="340">
        <v>712</v>
      </c>
      <c r="B716" s="378" t="s">
        <v>7489</v>
      </c>
      <c r="C716" s="333" t="s">
        <v>2781</v>
      </c>
      <c r="D716" s="332" t="s">
        <v>2784</v>
      </c>
      <c r="E716" s="371" t="s">
        <v>4293</v>
      </c>
      <c r="F716" s="325">
        <v>3</v>
      </c>
      <c r="G716" s="371"/>
      <c r="H716" s="325"/>
      <c r="I716" s="371"/>
      <c r="J716" s="325">
        <v>3</v>
      </c>
      <c r="K716" s="325"/>
      <c r="L716" s="325">
        <v>3</v>
      </c>
      <c r="M716" s="381" t="s">
        <v>5494</v>
      </c>
      <c r="N716" s="367">
        <v>80</v>
      </c>
      <c r="O716" s="367">
        <v>120</v>
      </c>
      <c r="P716" s="367">
        <v>200</v>
      </c>
      <c r="Q716" s="398"/>
      <c r="R716" s="398"/>
      <c r="S716" s="398"/>
      <c r="T716" s="398"/>
      <c r="U716" s="381"/>
      <c r="V716" s="381" t="s">
        <v>2166</v>
      </c>
      <c r="W716" s="381" t="s">
        <v>2166</v>
      </c>
      <c r="X716" s="381"/>
      <c r="Y716" s="381">
        <v>2</v>
      </c>
      <c r="Z716" s="350">
        <v>36.299999999999997</v>
      </c>
    </row>
    <row r="717" spans="1:26" ht="30.75" customHeight="1" x14ac:dyDescent="0.35">
      <c r="A717" s="340">
        <v>713</v>
      </c>
      <c r="B717" s="378" t="s">
        <v>7489</v>
      </c>
      <c r="C717" s="333" t="s">
        <v>2781</v>
      </c>
      <c r="D717" s="332" t="s">
        <v>2785</v>
      </c>
      <c r="E717" s="371" t="s">
        <v>2786</v>
      </c>
      <c r="F717" s="325">
        <v>3</v>
      </c>
      <c r="G717" s="371"/>
      <c r="H717" s="325"/>
      <c r="I717" s="371"/>
      <c r="J717" s="325">
        <v>7</v>
      </c>
      <c r="K717" s="325"/>
      <c r="L717" s="325">
        <v>7</v>
      </c>
      <c r="M717" s="381" t="s">
        <v>5494</v>
      </c>
      <c r="N717" s="367">
        <v>80</v>
      </c>
      <c r="O717" s="367">
        <v>120</v>
      </c>
      <c r="P717" s="367">
        <v>200</v>
      </c>
      <c r="Q717" s="398"/>
      <c r="R717" s="398"/>
      <c r="S717" s="398"/>
      <c r="T717" s="398"/>
      <c r="U717" s="381"/>
      <c r="V717" s="381" t="s">
        <v>2166</v>
      </c>
      <c r="W717" s="381" t="s">
        <v>2166</v>
      </c>
      <c r="X717" s="381"/>
      <c r="Y717" s="381">
        <v>2</v>
      </c>
      <c r="Z717" s="350">
        <v>36.299999999999997</v>
      </c>
    </row>
    <row r="718" spans="1:26" ht="30.75" customHeight="1" x14ac:dyDescent="0.35">
      <c r="A718" s="340">
        <v>714</v>
      </c>
      <c r="B718" s="378" t="s">
        <v>7489</v>
      </c>
      <c r="C718" s="333" t="s">
        <v>2781</v>
      </c>
      <c r="D718" s="332" t="s">
        <v>6251</v>
      </c>
      <c r="E718" s="371" t="s">
        <v>2787</v>
      </c>
      <c r="F718" s="325">
        <v>3</v>
      </c>
      <c r="G718" s="371"/>
      <c r="H718" s="325"/>
      <c r="I718" s="371"/>
      <c r="J718" s="325">
        <v>9</v>
      </c>
      <c r="K718" s="325"/>
      <c r="L718" s="325">
        <v>9</v>
      </c>
      <c r="M718" s="381" t="s">
        <v>5494</v>
      </c>
      <c r="N718" s="367">
        <v>122</v>
      </c>
      <c r="O718" s="367">
        <v>278</v>
      </c>
      <c r="P718" s="367">
        <v>400</v>
      </c>
      <c r="Q718" s="398"/>
      <c r="R718" s="398"/>
      <c r="S718" s="398"/>
      <c r="T718" s="398"/>
      <c r="U718" s="381">
        <v>144</v>
      </c>
      <c r="V718" s="381" t="s">
        <v>2166</v>
      </c>
      <c r="W718" s="381" t="s">
        <v>2166</v>
      </c>
      <c r="X718" s="381"/>
      <c r="Y718" s="381">
        <v>1</v>
      </c>
      <c r="Z718" s="350">
        <v>42.35</v>
      </c>
    </row>
    <row r="719" spans="1:26" ht="30.75" customHeight="1" x14ac:dyDescent="0.35">
      <c r="A719" s="340">
        <v>715</v>
      </c>
      <c r="B719" s="378" t="s">
        <v>7489</v>
      </c>
      <c r="C719" s="333" t="s">
        <v>2781</v>
      </c>
      <c r="D719" s="332" t="s">
        <v>3983</v>
      </c>
      <c r="E719" s="371" t="s">
        <v>3984</v>
      </c>
      <c r="F719" s="325">
        <v>3</v>
      </c>
      <c r="G719" s="371"/>
      <c r="H719" s="325"/>
      <c r="I719" s="371"/>
      <c r="J719" s="325">
        <v>4</v>
      </c>
      <c r="K719" s="325"/>
      <c r="L719" s="325">
        <v>4</v>
      </c>
      <c r="M719" s="381" t="s">
        <v>5494</v>
      </c>
      <c r="N719" s="367">
        <v>80</v>
      </c>
      <c r="O719" s="367">
        <v>120</v>
      </c>
      <c r="P719" s="367">
        <v>200</v>
      </c>
      <c r="Q719" s="398"/>
      <c r="R719" s="398"/>
      <c r="S719" s="398"/>
      <c r="T719" s="398"/>
      <c r="U719" s="381"/>
      <c r="V719" s="381" t="s">
        <v>2166</v>
      </c>
      <c r="W719" s="381" t="s">
        <v>2166</v>
      </c>
      <c r="X719" s="381"/>
      <c r="Y719" s="381">
        <v>2</v>
      </c>
      <c r="Z719" s="350">
        <v>36.299999999999997</v>
      </c>
    </row>
    <row r="720" spans="1:26" ht="30.75" customHeight="1" x14ac:dyDescent="0.35">
      <c r="A720" s="340">
        <v>716</v>
      </c>
      <c r="B720" s="378" t="s">
        <v>7489</v>
      </c>
      <c r="C720" s="333" t="s">
        <v>2781</v>
      </c>
      <c r="D720" s="332" t="s">
        <v>7323</v>
      </c>
      <c r="E720" s="371" t="s">
        <v>7326</v>
      </c>
      <c r="F720" s="325">
        <v>4</v>
      </c>
      <c r="G720" s="371"/>
      <c r="H720" s="325"/>
      <c r="I720" s="371"/>
      <c r="J720" s="325">
        <v>6</v>
      </c>
      <c r="K720" s="325"/>
      <c r="L720" s="325">
        <v>6</v>
      </c>
      <c r="M720" s="381" t="s">
        <v>6521</v>
      </c>
      <c r="N720" s="367">
        <v>120</v>
      </c>
      <c r="O720" s="367">
        <v>240</v>
      </c>
      <c r="P720" s="367">
        <v>360</v>
      </c>
      <c r="Q720" s="398"/>
      <c r="R720" s="398"/>
      <c r="S720" s="398"/>
      <c r="T720" s="398"/>
      <c r="U720" s="381">
        <v>140</v>
      </c>
      <c r="V720" s="381" t="s">
        <v>2166</v>
      </c>
      <c r="W720" s="381"/>
      <c r="X720" s="381"/>
      <c r="Y720" s="381">
        <v>2</v>
      </c>
      <c r="Z720" s="350">
        <v>36.299999999999997</v>
      </c>
    </row>
    <row r="721" spans="1:26" ht="30.75" customHeight="1" x14ac:dyDescent="0.35">
      <c r="A721" s="340">
        <v>717</v>
      </c>
      <c r="B721" s="378" t="s">
        <v>7489</v>
      </c>
      <c r="C721" s="333" t="s">
        <v>2781</v>
      </c>
      <c r="D721" s="332" t="s">
        <v>7324</v>
      </c>
      <c r="E721" s="371" t="s">
        <v>7327</v>
      </c>
      <c r="F721" s="325">
        <v>4</v>
      </c>
      <c r="G721" s="371"/>
      <c r="H721" s="325"/>
      <c r="I721" s="371"/>
      <c r="J721" s="325">
        <v>6</v>
      </c>
      <c r="K721" s="325"/>
      <c r="L721" s="325">
        <v>6</v>
      </c>
      <c r="M721" s="381" t="s">
        <v>6521</v>
      </c>
      <c r="N721" s="367">
        <v>130</v>
      </c>
      <c r="O721" s="367">
        <v>270</v>
      </c>
      <c r="P721" s="367">
        <v>400</v>
      </c>
      <c r="Q721" s="398"/>
      <c r="R721" s="398"/>
      <c r="S721" s="398"/>
      <c r="T721" s="398"/>
      <c r="U721" s="381"/>
      <c r="V721" s="381" t="s">
        <v>2166</v>
      </c>
      <c r="W721" s="381"/>
      <c r="X721" s="381"/>
      <c r="Y721" s="381">
        <v>2</v>
      </c>
      <c r="Z721" s="350">
        <v>36.299999999999997</v>
      </c>
    </row>
    <row r="722" spans="1:26" ht="30.75" customHeight="1" x14ac:dyDescent="0.35">
      <c r="A722" s="340">
        <v>718</v>
      </c>
      <c r="B722" s="378" t="s">
        <v>7489</v>
      </c>
      <c r="C722" s="333" t="s">
        <v>2781</v>
      </c>
      <c r="D722" s="485" t="s">
        <v>7507</v>
      </c>
      <c r="E722" s="371" t="s">
        <v>7508</v>
      </c>
      <c r="F722" s="325">
        <v>4</v>
      </c>
      <c r="G722" s="371"/>
      <c r="H722" s="325"/>
      <c r="I722" s="371"/>
      <c r="J722" s="325">
        <v>6</v>
      </c>
      <c r="K722" s="325"/>
      <c r="L722" s="325">
        <v>6</v>
      </c>
      <c r="M722" s="381" t="s">
        <v>5982</v>
      </c>
      <c r="N722" s="367">
        <v>120</v>
      </c>
      <c r="O722" s="367">
        <v>240</v>
      </c>
      <c r="P722" s="367">
        <v>360</v>
      </c>
      <c r="Q722" s="398"/>
      <c r="R722" s="398"/>
      <c r="S722" s="398"/>
      <c r="T722" s="398"/>
      <c r="U722" s="381">
        <v>150</v>
      </c>
      <c r="V722" s="381" t="s">
        <v>2166</v>
      </c>
      <c r="W722" s="381"/>
      <c r="X722" s="381"/>
      <c r="Y722" s="381"/>
      <c r="Z722" s="382"/>
    </row>
    <row r="723" spans="1:26" ht="30.75" customHeight="1" x14ac:dyDescent="0.35">
      <c r="A723" s="340">
        <v>719</v>
      </c>
      <c r="B723" s="378" t="s">
        <v>7489</v>
      </c>
      <c r="C723" s="333" t="s">
        <v>2781</v>
      </c>
      <c r="D723" s="332" t="s">
        <v>7325</v>
      </c>
      <c r="E723" s="371" t="s">
        <v>7328</v>
      </c>
      <c r="F723" s="325">
        <v>4</v>
      </c>
      <c r="G723" s="371" t="s">
        <v>7329</v>
      </c>
      <c r="H723" s="325">
        <v>1</v>
      </c>
      <c r="I723" s="382" t="s">
        <v>7331</v>
      </c>
      <c r="J723" s="325">
        <v>6</v>
      </c>
      <c r="K723" s="325">
        <v>1</v>
      </c>
      <c r="L723" s="325">
        <v>7</v>
      </c>
      <c r="M723" s="381" t="s">
        <v>7330</v>
      </c>
      <c r="N723" s="367">
        <v>95</v>
      </c>
      <c r="O723" s="367">
        <v>150</v>
      </c>
      <c r="P723" s="367">
        <v>245</v>
      </c>
      <c r="Q723" s="367">
        <v>55</v>
      </c>
      <c r="R723" s="367">
        <v>120</v>
      </c>
      <c r="S723" s="367">
        <v>245</v>
      </c>
      <c r="T723" s="398"/>
      <c r="U723" s="381">
        <v>130</v>
      </c>
      <c r="V723" s="381" t="s">
        <v>2166</v>
      </c>
      <c r="W723" s="381"/>
      <c r="X723" s="381"/>
      <c r="Y723" s="381">
        <v>1</v>
      </c>
      <c r="Z723" s="350">
        <v>42.35</v>
      </c>
    </row>
    <row r="724" spans="1:26" ht="30.75" customHeight="1" x14ac:dyDescent="0.35">
      <c r="A724" s="340">
        <v>720</v>
      </c>
      <c r="B724" s="378" t="s">
        <v>7489</v>
      </c>
      <c r="C724" s="333" t="s">
        <v>5712</v>
      </c>
      <c r="D724" s="332" t="s">
        <v>541</v>
      </c>
      <c r="E724" s="371" t="s">
        <v>1233</v>
      </c>
      <c r="F724" s="325">
        <v>4</v>
      </c>
      <c r="G724" s="371"/>
      <c r="H724" s="325"/>
      <c r="I724" s="371"/>
      <c r="J724" s="325">
        <v>3</v>
      </c>
      <c r="K724" s="325"/>
      <c r="L724" s="325">
        <v>3</v>
      </c>
      <c r="M724" s="381" t="s">
        <v>5002</v>
      </c>
      <c r="N724" s="398"/>
      <c r="O724" s="398"/>
      <c r="P724" s="367">
        <v>300</v>
      </c>
      <c r="Q724" s="398"/>
      <c r="R724" s="398"/>
      <c r="S724" s="398"/>
      <c r="T724" s="398"/>
      <c r="U724" s="381"/>
      <c r="V724" s="381"/>
      <c r="W724" s="381"/>
      <c r="X724" s="381"/>
      <c r="Y724" s="381">
        <v>1</v>
      </c>
      <c r="Z724" s="350">
        <v>42.35</v>
      </c>
    </row>
    <row r="725" spans="1:26" ht="30.75" customHeight="1" x14ac:dyDescent="0.35">
      <c r="A725" s="340">
        <v>721</v>
      </c>
      <c r="B725" s="378" t="s">
        <v>7489</v>
      </c>
      <c r="C725" s="333" t="s">
        <v>5712</v>
      </c>
      <c r="D725" s="332" t="s">
        <v>1139</v>
      </c>
      <c r="E725" s="371" t="s">
        <v>445</v>
      </c>
      <c r="F725" s="325">
        <v>5</v>
      </c>
      <c r="G725" s="371"/>
      <c r="H725" s="325"/>
      <c r="I725" s="371"/>
      <c r="J725" s="325">
        <v>3</v>
      </c>
      <c r="K725" s="325"/>
      <c r="L725" s="325">
        <v>3</v>
      </c>
      <c r="M725" s="381" t="s">
        <v>5003</v>
      </c>
      <c r="N725" s="381"/>
      <c r="O725" s="381"/>
      <c r="P725" s="381">
        <v>240</v>
      </c>
      <c r="Q725" s="381"/>
      <c r="R725" s="381"/>
      <c r="S725" s="381"/>
      <c r="T725" s="381"/>
      <c r="U725" s="381"/>
      <c r="V725" s="381"/>
      <c r="W725" s="381"/>
      <c r="X725" s="381"/>
      <c r="Y725" s="381">
        <v>2</v>
      </c>
      <c r="Z725" s="350">
        <v>36.299999999999997</v>
      </c>
    </row>
    <row r="726" spans="1:26" ht="30.75" customHeight="1" x14ac:dyDescent="0.35">
      <c r="A726" s="340">
        <v>722</v>
      </c>
      <c r="B726" s="378" t="s">
        <v>7489</v>
      </c>
      <c r="C726" s="333" t="s">
        <v>5712</v>
      </c>
      <c r="D726" s="332" t="s">
        <v>419</v>
      </c>
      <c r="E726" s="371" t="s">
        <v>417</v>
      </c>
      <c r="F726" s="325">
        <v>4</v>
      </c>
      <c r="G726" s="371"/>
      <c r="H726" s="325"/>
      <c r="I726" s="371"/>
      <c r="J726" s="325">
        <v>4</v>
      </c>
      <c r="K726" s="325"/>
      <c r="L726" s="325">
        <v>4</v>
      </c>
      <c r="M726" s="381" t="s">
        <v>5367</v>
      </c>
      <c r="N726" s="381"/>
      <c r="O726" s="381"/>
      <c r="P726" s="381">
        <v>240</v>
      </c>
      <c r="Q726" s="381"/>
      <c r="R726" s="381"/>
      <c r="S726" s="381"/>
      <c r="T726" s="381"/>
      <c r="U726" s="381"/>
      <c r="V726" s="381"/>
      <c r="W726" s="381"/>
      <c r="X726" s="381"/>
      <c r="Y726" s="381">
        <v>1</v>
      </c>
      <c r="Z726" s="350">
        <v>42.35</v>
      </c>
    </row>
    <row r="727" spans="1:26" ht="30.75" customHeight="1" x14ac:dyDescent="0.35">
      <c r="A727" s="340">
        <v>723</v>
      </c>
      <c r="B727" s="378" t="s">
        <v>7489</v>
      </c>
      <c r="C727" s="333" t="s">
        <v>5712</v>
      </c>
      <c r="D727" s="332" t="s">
        <v>483</v>
      </c>
      <c r="E727" s="371" t="s">
        <v>1166</v>
      </c>
      <c r="F727" s="325">
        <v>4</v>
      </c>
      <c r="G727" s="371"/>
      <c r="H727" s="325"/>
      <c r="I727" s="371"/>
      <c r="J727" s="325">
        <v>3</v>
      </c>
      <c r="K727" s="325"/>
      <c r="L727" s="325">
        <v>3</v>
      </c>
      <c r="M727" s="381" t="s">
        <v>5368</v>
      </c>
      <c r="N727" s="381"/>
      <c r="O727" s="381"/>
      <c r="P727" s="381">
        <v>200</v>
      </c>
      <c r="Q727" s="381"/>
      <c r="R727" s="381"/>
      <c r="S727" s="381"/>
      <c r="T727" s="381"/>
      <c r="U727" s="381"/>
      <c r="V727" s="381"/>
      <c r="W727" s="381"/>
      <c r="X727" s="381"/>
      <c r="Y727" s="381">
        <v>1</v>
      </c>
      <c r="Z727" s="350">
        <v>42.35</v>
      </c>
    </row>
    <row r="728" spans="1:26" ht="30.75" customHeight="1" x14ac:dyDescent="0.35">
      <c r="A728" s="340">
        <v>724</v>
      </c>
      <c r="B728" s="378" t="s">
        <v>7489</v>
      </c>
      <c r="C728" s="333" t="s">
        <v>5712</v>
      </c>
      <c r="D728" s="332" t="s">
        <v>6252</v>
      </c>
      <c r="E728" s="371" t="s">
        <v>446</v>
      </c>
      <c r="F728" s="325">
        <v>3</v>
      </c>
      <c r="G728" s="371"/>
      <c r="H728" s="325"/>
      <c r="I728" s="371"/>
      <c r="J728" s="325">
        <v>3</v>
      </c>
      <c r="K728" s="325"/>
      <c r="L728" s="325">
        <v>3</v>
      </c>
      <c r="M728" s="381" t="s">
        <v>5368</v>
      </c>
      <c r="N728" s="381"/>
      <c r="O728" s="381"/>
      <c r="P728" s="381">
        <v>200</v>
      </c>
      <c r="Q728" s="381"/>
      <c r="R728" s="381"/>
      <c r="S728" s="381"/>
      <c r="T728" s="381"/>
      <c r="U728" s="381"/>
      <c r="V728" s="381"/>
      <c r="W728" s="381"/>
      <c r="X728" s="381"/>
      <c r="Y728" s="381">
        <v>1</v>
      </c>
      <c r="Z728" s="350">
        <v>42.35</v>
      </c>
    </row>
    <row r="729" spans="1:26" ht="30.75" customHeight="1" x14ac:dyDescent="0.35">
      <c r="A729" s="340">
        <v>725</v>
      </c>
      <c r="B729" s="378" t="s">
        <v>7489</v>
      </c>
      <c r="C729" s="333" t="s">
        <v>5712</v>
      </c>
      <c r="D729" s="332" t="s">
        <v>447</v>
      </c>
      <c r="E729" s="371" t="s">
        <v>448</v>
      </c>
      <c r="F729" s="325">
        <v>3</v>
      </c>
      <c r="G729" s="371"/>
      <c r="H729" s="325"/>
      <c r="I729" s="371"/>
      <c r="J729" s="325">
        <v>4</v>
      </c>
      <c r="K729" s="325"/>
      <c r="L729" s="325">
        <v>4</v>
      </c>
      <c r="M729" s="381" t="s">
        <v>5368</v>
      </c>
      <c r="N729" s="381"/>
      <c r="O729" s="381"/>
      <c r="P729" s="381">
        <v>200</v>
      </c>
      <c r="Q729" s="381"/>
      <c r="R729" s="381"/>
      <c r="S729" s="381"/>
      <c r="T729" s="381"/>
      <c r="U729" s="381"/>
      <c r="V729" s="381"/>
      <c r="W729" s="381"/>
      <c r="X729" s="381"/>
      <c r="Y729" s="381">
        <v>1</v>
      </c>
      <c r="Z729" s="350">
        <v>42.35</v>
      </c>
    </row>
    <row r="730" spans="1:26" ht="30.75" customHeight="1" x14ac:dyDescent="0.35">
      <c r="A730" s="340">
        <v>726</v>
      </c>
      <c r="B730" s="378" t="s">
        <v>7489</v>
      </c>
      <c r="C730" s="333" t="s">
        <v>5712</v>
      </c>
      <c r="D730" s="332" t="s">
        <v>449</v>
      </c>
      <c r="E730" s="371" t="s">
        <v>450</v>
      </c>
      <c r="F730" s="325">
        <v>3</v>
      </c>
      <c r="G730" s="371"/>
      <c r="H730" s="325"/>
      <c r="I730" s="371"/>
      <c r="J730" s="325">
        <v>3</v>
      </c>
      <c r="K730" s="325"/>
      <c r="L730" s="325">
        <v>3</v>
      </c>
      <c r="M730" s="381" t="s">
        <v>5450</v>
      </c>
      <c r="N730" s="381"/>
      <c r="O730" s="381"/>
      <c r="P730" s="381">
        <v>240</v>
      </c>
      <c r="Q730" s="381"/>
      <c r="R730" s="381"/>
      <c r="S730" s="381"/>
      <c r="T730" s="381"/>
      <c r="U730" s="381"/>
      <c r="V730" s="381"/>
      <c r="W730" s="381"/>
      <c r="X730" s="381"/>
      <c r="Y730" s="381">
        <v>1</v>
      </c>
      <c r="Z730" s="350">
        <v>42.35</v>
      </c>
    </row>
    <row r="731" spans="1:26" ht="30.75" customHeight="1" x14ac:dyDescent="0.35">
      <c r="A731" s="340">
        <v>727</v>
      </c>
      <c r="B731" s="378" t="s">
        <v>7489</v>
      </c>
      <c r="C731" s="333" t="s">
        <v>5712</v>
      </c>
      <c r="D731" s="332" t="s">
        <v>6253</v>
      </c>
      <c r="E731" s="371" t="s">
        <v>1156</v>
      </c>
      <c r="F731" s="325">
        <v>4</v>
      </c>
      <c r="G731" s="371"/>
      <c r="H731" s="325"/>
      <c r="I731" s="371"/>
      <c r="J731" s="325">
        <v>5</v>
      </c>
      <c r="K731" s="325"/>
      <c r="L731" s="325">
        <v>5</v>
      </c>
      <c r="M731" s="381" t="s">
        <v>5002</v>
      </c>
      <c r="N731" s="381"/>
      <c r="O731" s="381"/>
      <c r="P731" s="381">
        <v>240</v>
      </c>
      <c r="Q731" s="381"/>
      <c r="R731" s="381"/>
      <c r="S731" s="381"/>
      <c r="T731" s="381"/>
      <c r="U731" s="381"/>
      <c r="V731" s="381"/>
      <c r="W731" s="381"/>
      <c r="X731" s="381"/>
      <c r="Y731" s="381">
        <v>1</v>
      </c>
      <c r="Z731" s="350">
        <v>42.35</v>
      </c>
    </row>
    <row r="732" spans="1:26" ht="30.75" customHeight="1" x14ac:dyDescent="0.35">
      <c r="A732" s="340">
        <v>728</v>
      </c>
      <c r="B732" s="378" t="s">
        <v>7489</v>
      </c>
      <c r="C732" s="333" t="s">
        <v>5712</v>
      </c>
      <c r="D732" s="332" t="s">
        <v>6254</v>
      </c>
      <c r="E732" s="371" t="s">
        <v>404</v>
      </c>
      <c r="F732" s="325">
        <v>4</v>
      </c>
      <c r="G732" s="371"/>
      <c r="H732" s="325"/>
      <c r="I732" s="371"/>
      <c r="J732" s="325">
        <v>4</v>
      </c>
      <c r="K732" s="325"/>
      <c r="L732" s="325">
        <v>4</v>
      </c>
      <c r="M732" s="381" t="s">
        <v>5450</v>
      </c>
      <c r="N732" s="381">
        <v>180</v>
      </c>
      <c r="O732" s="381">
        <v>180</v>
      </c>
      <c r="P732" s="381">
        <v>360</v>
      </c>
      <c r="Q732" s="381"/>
      <c r="R732" s="381"/>
      <c r="S732" s="381"/>
      <c r="T732" s="381"/>
      <c r="U732" s="381"/>
      <c r="V732" s="381" t="s">
        <v>2166</v>
      </c>
      <c r="W732" s="381" t="s">
        <v>2166</v>
      </c>
      <c r="X732" s="381"/>
      <c r="Y732" s="381">
        <v>1</v>
      </c>
      <c r="Z732" s="350">
        <v>42.35</v>
      </c>
    </row>
    <row r="733" spans="1:26" ht="30.75" customHeight="1" x14ac:dyDescent="0.35">
      <c r="A733" s="340">
        <v>729</v>
      </c>
      <c r="B733" s="378" t="s">
        <v>7489</v>
      </c>
      <c r="C733" s="333" t="s">
        <v>5712</v>
      </c>
      <c r="D733" s="332" t="s">
        <v>6255</v>
      </c>
      <c r="E733" s="371" t="s">
        <v>1721</v>
      </c>
      <c r="F733" s="325">
        <v>4</v>
      </c>
      <c r="G733" s="371"/>
      <c r="H733" s="325"/>
      <c r="I733" s="371"/>
      <c r="J733" s="325">
        <v>4</v>
      </c>
      <c r="K733" s="325"/>
      <c r="L733" s="325">
        <v>4</v>
      </c>
      <c r="M733" s="381" t="s">
        <v>5450</v>
      </c>
      <c r="N733" s="381"/>
      <c r="O733" s="381"/>
      <c r="P733" s="381">
        <v>240</v>
      </c>
      <c r="Q733" s="381"/>
      <c r="R733" s="381"/>
      <c r="S733" s="381"/>
      <c r="T733" s="381"/>
      <c r="U733" s="381"/>
      <c r="V733" s="381"/>
      <c r="W733" s="381"/>
      <c r="X733" s="381"/>
      <c r="Y733" s="381">
        <v>1</v>
      </c>
      <c r="Z733" s="350">
        <v>42.35</v>
      </c>
    </row>
    <row r="734" spans="1:26" ht="30.75" customHeight="1" x14ac:dyDescent="0.35">
      <c r="A734" s="340">
        <v>730</v>
      </c>
      <c r="B734" s="378" t="s">
        <v>7489</v>
      </c>
      <c r="C734" s="333" t="s">
        <v>5712</v>
      </c>
      <c r="D734" s="332" t="s">
        <v>531</v>
      </c>
      <c r="E734" s="371" t="s">
        <v>1222</v>
      </c>
      <c r="F734" s="325">
        <v>5</v>
      </c>
      <c r="G734" s="371"/>
      <c r="H734" s="325"/>
      <c r="I734" s="371"/>
      <c r="J734" s="325">
        <v>3</v>
      </c>
      <c r="K734" s="325"/>
      <c r="L734" s="325">
        <v>3</v>
      </c>
      <c r="M734" s="381" t="s">
        <v>5002</v>
      </c>
      <c r="N734" s="381"/>
      <c r="O734" s="381"/>
      <c r="P734" s="381">
        <v>240</v>
      </c>
      <c r="Q734" s="381"/>
      <c r="R734" s="381"/>
      <c r="S734" s="381"/>
      <c r="T734" s="381"/>
      <c r="U734" s="381"/>
      <c r="V734" s="381"/>
      <c r="W734" s="381"/>
      <c r="X734" s="381"/>
      <c r="Y734" s="381">
        <v>1</v>
      </c>
      <c r="Z734" s="350">
        <v>42.35</v>
      </c>
    </row>
    <row r="735" spans="1:26" ht="30.75" customHeight="1" x14ac:dyDescent="0.35">
      <c r="A735" s="340">
        <v>731</v>
      </c>
      <c r="B735" s="378" t="s">
        <v>7489</v>
      </c>
      <c r="C735" s="333" t="s">
        <v>5712</v>
      </c>
      <c r="D735" s="332" t="s">
        <v>3340</v>
      </c>
      <c r="E735" s="371" t="s">
        <v>1147</v>
      </c>
      <c r="F735" s="325">
        <v>4</v>
      </c>
      <c r="G735" s="371"/>
      <c r="H735" s="325"/>
      <c r="I735" s="371"/>
      <c r="J735" s="325">
        <v>3</v>
      </c>
      <c r="K735" s="325"/>
      <c r="L735" s="325">
        <v>3</v>
      </c>
      <c r="M735" s="379" t="s">
        <v>5002</v>
      </c>
      <c r="N735" s="381"/>
      <c r="O735" s="381"/>
      <c r="P735" s="381">
        <v>240</v>
      </c>
      <c r="Q735" s="381"/>
      <c r="R735" s="381"/>
      <c r="S735" s="381"/>
      <c r="T735" s="381"/>
      <c r="U735" s="381"/>
      <c r="V735" s="381"/>
      <c r="W735" s="381"/>
      <c r="X735" s="381"/>
      <c r="Y735" s="381">
        <v>1</v>
      </c>
      <c r="Z735" s="350">
        <v>42.35</v>
      </c>
    </row>
    <row r="736" spans="1:26" ht="30.75" customHeight="1" x14ac:dyDescent="0.35">
      <c r="A736" s="340">
        <v>732</v>
      </c>
      <c r="B736" s="378" t="s">
        <v>7489</v>
      </c>
      <c r="C736" s="333" t="s">
        <v>5712</v>
      </c>
      <c r="D736" s="332" t="s">
        <v>484</v>
      </c>
      <c r="E736" s="371" t="s">
        <v>1168</v>
      </c>
      <c r="F736" s="325">
        <v>4</v>
      </c>
      <c r="G736" s="371"/>
      <c r="H736" s="325"/>
      <c r="I736" s="371"/>
      <c r="J736" s="325">
        <v>3</v>
      </c>
      <c r="K736" s="325"/>
      <c r="L736" s="325">
        <v>3</v>
      </c>
      <c r="M736" s="381" t="s">
        <v>5002</v>
      </c>
      <c r="N736" s="381"/>
      <c r="O736" s="381"/>
      <c r="P736" s="381">
        <v>200</v>
      </c>
      <c r="Q736" s="381"/>
      <c r="R736" s="381"/>
      <c r="S736" s="381"/>
      <c r="T736" s="381"/>
      <c r="U736" s="381"/>
      <c r="V736" s="381"/>
      <c r="W736" s="381"/>
      <c r="X736" s="381"/>
      <c r="Y736" s="381">
        <v>1</v>
      </c>
      <c r="Z736" s="350">
        <v>42.35</v>
      </c>
    </row>
    <row r="737" spans="1:26" ht="30.75" customHeight="1" x14ac:dyDescent="0.35">
      <c r="A737" s="340">
        <v>733</v>
      </c>
      <c r="B737" s="378" t="s">
        <v>7489</v>
      </c>
      <c r="C737" s="333" t="s">
        <v>5712</v>
      </c>
      <c r="D737" s="332" t="s">
        <v>510</v>
      </c>
      <c r="E737" s="371" t="s">
        <v>1198</v>
      </c>
      <c r="F737" s="325">
        <v>4</v>
      </c>
      <c r="G737" s="371"/>
      <c r="H737" s="325"/>
      <c r="I737" s="371"/>
      <c r="J737" s="325">
        <v>3</v>
      </c>
      <c r="K737" s="325"/>
      <c r="L737" s="325">
        <v>3</v>
      </c>
      <c r="M737" s="381" t="s">
        <v>5002</v>
      </c>
      <c r="N737" s="381"/>
      <c r="O737" s="381"/>
      <c r="P737" s="381">
        <v>240</v>
      </c>
      <c r="Q737" s="381"/>
      <c r="R737" s="381"/>
      <c r="S737" s="381"/>
      <c r="T737" s="381"/>
      <c r="U737" s="381"/>
      <c r="V737" s="381"/>
      <c r="W737" s="381"/>
      <c r="X737" s="381"/>
      <c r="Y737" s="381">
        <v>1</v>
      </c>
      <c r="Z737" s="350">
        <v>42.35</v>
      </c>
    </row>
    <row r="738" spans="1:26" ht="30.75" customHeight="1" x14ac:dyDescent="0.35">
      <c r="A738" s="340">
        <v>734</v>
      </c>
      <c r="B738" s="378" t="s">
        <v>7489</v>
      </c>
      <c r="C738" s="333" t="s">
        <v>5712</v>
      </c>
      <c r="D738" s="332" t="s">
        <v>476</v>
      </c>
      <c r="E738" s="371" t="s">
        <v>1158</v>
      </c>
      <c r="F738" s="325">
        <v>4</v>
      </c>
      <c r="G738" s="371"/>
      <c r="H738" s="325"/>
      <c r="I738" s="371"/>
      <c r="J738" s="325">
        <v>5</v>
      </c>
      <c r="K738" s="325"/>
      <c r="L738" s="325">
        <v>5</v>
      </c>
      <c r="M738" s="381" t="s">
        <v>5367</v>
      </c>
      <c r="N738" s="381"/>
      <c r="O738" s="381"/>
      <c r="P738" s="381">
        <v>300</v>
      </c>
      <c r="Q738" s="381"/>
      <c r="R738" s="381"/>
      <c r="S738" s="381"/>
      <c r="T738" s="381"/>
      <c r="U738" s="381"/>
      <c r="V738" s="381"/>
      <c r="W738" s="381"/>
      <c r="X738" s="381"/>
      <c r="Y738" s="381">
        <v>1</v>
      </c>
      <c r="Z738" s="350">
        <v>42.35</v>
      </c>
    </row>
    <row r="739" spans="1:26" ht="30.75" customHeight="1" x14ac:dyDescent="0.35">
      <c r="A739" s="340">
        <v>735</v>
      </c>
      <c r="B739" s="378" t="s">
        <v>7489</v>
      </c>
      <c r="C739" s="333" t="s">
        <v>5712</v>
      </c>
      <c r="D739" s="332" t="s">
        <v>498</v>
      </c>
      <c r="E739" s="371" t="s">
        <v>1185</v>
      </c>
      <c r="F739" s="325">
        <v>3</v>
      </c>
      <c r="G739" s="371"/>
      <c r="H739" s="325"/>
      <c r="I739" s="371"/>
      <c r="J739" s="325">
        <v>3</v>
      </c>
      <c r="K739" s="325"/>
      <c r="L739" s="325">
        <v>3</v>
      </c>
      <c r="M739" s="381" t="s">
        <v>5369</v>
      </c>
      <c r="N739" s="381"/>
      <c r="O739" s="381"/>
      <c r="P739" s="381">
        <v>200</v>
      </c>
      <c r="Q739" s="381"/>
      <c r="R739" s="381"/>
      <c r="S739" s="381"/>
      <c r="T739" s="381"/>
      <c r="U739" s="381"/>
      <c r="V739" s="381"/>
      <c r="W739" s="381"/>
      <c r="X739" s="381"/>
      <c r="Y739" s="381">
        <v>1</v>
      </c>
      <c r="Z739" s="350">
        <v>42.35</v>
      </c>
    </row>
    <row r="740" spans="1:26" ht="30.75" customHeight="1" x14ac:dyDescent="0.35">
      <c r="A740" s="340">
        <v>736</v>
      </c>
      <c r="B740" s="378" t="s">
        <v>7489</v>
      </c>
      <c r="C740" s="333" t="s">
        <v>5712</v>
      </c>
      <c r="D740" s="332" t="s">
        <v>517</v>
      </c>
      <c r="E740" s="371" t="s">
        <v>1205</v>
      </c>
      <c r="F740" s="325">
        <v>5</v>
      </c>
      <c r="G740" s="371"/>
      <c r="H740" s="325"/>
      <c r="I740" s="371"/>
      <c r="J740" s="325">
        <v>3</v>
      </c>
      <c r="K740" s="325"/>
      <c r="L740" s="325">
        <v>3</v>
      </c>
      <c r="M740" s="381" t="s">
        <v>5004</v>
      </c>
      <c r="N740" s="381"/>
      <c r="O740" s="381"/>
      <c r="P740" s="381">
        <v>300</v>
      </c>
      <c r="Q740" s="381"/>
      <c r="R740" s="381"/>
      <c r="S740" s="381"/>
      <c r="T740" s="381"/>
      <c r="U740" s="381"/>
      <c r="V740" s="381"/>
      <c r="W740" s="381"/>
      <c r="X740" s="381"/>
      <c r="Y740" s="381">
        <v>1</v>
      </c>
      <c r="Z740" s="350">
        <v>42.35</v>
      </c>
    </row>
    <row r="741" spans="1:26" ht="30.75" customHeight="1" x14ac:dyDescent="0.35">
      <c r="A741" s="340">
        <v>737</v>
      </c>
      <c r="B741" s="378" t="s">
        <v>7489</v>
      </c>
      <c r="C741" s="333" t="s">
        <v>5712</v>
      </c>
      <c r="D741" s="332" t="s">
        <v>477</v>
      </c>
      <c r="E741" s="371" t="s">
        <v>1159</v>
      </c>
      <c r="F741" s="325">
        <v>4</v>
      </c>
      <c r="G741" s="371"/>
      <c r="H741" s="325"/>
      <c r="I741" s="371"/>
      <c r="J741" s="325">
        <v>4</v>
      </c>
      <c r="K741" s="325"/>
      <c r="L741" s="325">
        <v>4</v>
      </c>
      <c r="M741" s="381" t="s">
        <v>5005</v>
      </c>
      <c r="N741" s="381"/>
      <c r="O741" s="381"/>
      <c r="P741" s="381">
        <v>240</v>
      </c>
      <c r="Q741" s="381"/>
      <c r="R741" s="381"/>
      <c r="S741" s="381"/>
      <c r="T741" s="381"/>
      <c r="U741" s="381"/>
      <c r="V741" s="381"/>
      <c r="W741" s="381"/>
      <c r="X741" s="381"/>
      <c r="Y741" s="381">
        <v>1</v>
      </c>
      <c r="Z741" s="350">
        <v>42.35</v>
      </c>
    </row>
    <row r="742" spans="1:26" ht="30.75" customHeight="1" x14ac:dyDescent="0.35">
      <c r="A742" s="340">
        <v>738</v>
      </c>
      <c r="B742" s="378" t="s">
        <v>7489</v>
      </c>
      <c r="C742" s="333" t="s">
        <v>5712</v>
      </c>
      <c r="D742" s="332" t="s">
        <v>485</v>
      </c>
      <c r="E742" s="371" t="s">
        <v>1169</v>
      </c>
      <c r="F742" s="325">
        <v>3</v>
      </c>
      <c r="G742" s="371"/>
      <c r="H742" s="325"/>
      <c r="I742" s="371"/>
      <c r="J742" s="325">
        <v>3</v>
      </c>
      <c r="K742" s="325"/>
      <c r="L742" s="325">
        <v>3</v>
      </c>
      <c r="M742" s="381" t="s">
        <v>5370</v>
      </c>
      <c r="N742" s="381"/>
      <c r="O742" s="381"/>
      <c r="P742" s="381">
        <v>200</v>
      </c>
      <c r="Q742" s="381"/>
      <c r="R742" s="381"/>
      <c r="S742" s="381"/>
      <c r="T742" s="381"/>
      <c r="U742" s="381"/>
      <c r="V742" s="381"/>
      <c r="W742" s="381"/>
      <c r="X742" s="381"/>
      <c r="Y742" s="381">
        <v>1</v>
      </c>
      <c r="Z742" s="350">
        <v>42.35</v>
      </c>
    </row>
    <row r="743" spans="1:26" ht="30.75" customHeight="1" x14ac:dyDescent="0.35">
      <c r="A743" s="340">
        <v>739</v>
      </c>
      <c r="B743" s="378" t="s">
        <v>7489</v>
      </c>
      <c r="C743" s="333" t="s">
        <v>5712</v>
      </c>
      <c r="D743" s="332" t="s">
        <v>542</v>
      </c>
      <c r="E743" s="371" t="s">
        <v>1234</v>
      </c>
      <c r="F743" s="325">
        <v>4</v>
      </c>
      <c r="G743" s="371"/>
      <c r="H743" s="325"/>
      <c r="I743" s="371"/>
      <c r="J743" s="325">
        <v>4</v>
      </c>
      <c r="K743" s="325"/>
      <c r="L743" s="325">
        <v>4</v>
      </c>
      <c r="M743" s="381" t="s">
        <v>4940</v>
      </c>
      <c r="N743" s="367">
        <v>180</v>
      </c>
      <c r="O743" s="367">
        <v>180</v>
      </c>
      <c r="P743" s="367">
        <v>360</v>
      </c>
      <c r="Q743" s="398"/>
      <c r="R743" s="398"/>
      <c r="S743" s="398"/>
      <c r="T743" s="398"/>
      <c r="U743" s="381"/>
      <c r="V743" s="381" t="s">
        <v>2166</v>
      </c>
      <c r="W743" s="381" t="s">
        <v>2166</v>
      </c>
      <c r="X743" s="381" t="s">
        <v>2166</v>
      </c>
      <c r="Y743" s="381">
        <v>1</v>
      </c>
      <c r="Z743" s="350">
        <v>42.35</v>
      </c>
    </row>
    <row r="744" spans="1:26" ht="30.75" customHeight="1" x14ac:dyDescent="0.35">
      <c r="A744" s="340">
        <v>740</v>
      </c>
      <c r="B744" s="378" t="s">
        <v>7489</v>
      </c>
      <c r="C744" s="333" t="s">
        <v>5712</v>
      </c>
      <c r="D744" s="332" t="s">
        <v>511</v>
      </c>
      <c r="E744" s="371" t="s">
        <v>1199</v>
      </c>
      <c r="F744" s="325">
        <v>4</v>
      </c>
      <c r="G744" s="371"/>
      <c r="H744" s="325"/>
      <c r="I744" s="371"/>
      <c r="J744" s="325">
        <v>3</v>
      </c>
      <c r="K744" s="325"/>
      <c r="L744" s="325">
        <v>3</v>
      </c>
      <c r="M744" s="381" t="s">
        <v>5431</v>
      </c>
      <c r="N744" s="381"/>
      <c r="O744" s="381"/>
      <c r="P744" s="381">
        <v>200</v>
      </c>
      <c r="Q744" s="381"/>
      <c r="R744" s="381"/>
      <c r="S744" s="381"/>
      <c r="T744" s="381"/>
      <c r="U744" s="381"/>
      <c r="V744" s="381"/>
      <c r="W744" s="381"/>
      <c r="X744" s="381"/>
      <c r="Y744" s="381">
        <v>1</v>
      </c>
      <c r="Z744" s="350">
        <v>42.35</v>
      </c>
    </row>
    <row r="745" spans="1:26" ht="30.75" customHeight="1" x14ac:dyDescent="0.35">
      <c r="A745" s="340">
        <v>741</v>
      </c>
      <c r="B745" s="378" t="s">
        <v>7489</v>
      </c>
      <c r="C745" s="333" t="s">
        <v>5712</v>
      </c>
      <c r="D745" s="332" t="s">
        <v>486</v>
      </c>
      <c r="E745" s="371" t="s">
        <v>1170</v>
      </c>
      <c r="F745" s="325">
        <v>4</v>
      </c>
      <c r="G745" s="371"/>
      <c r="H745" s="325"/>
      <c r="I745" s="371"/>
      <c r="J745" s="325">
        <v>3</v>
      </c>
      <c r="K745" s="325"/>
      <c r="L745" s="325">
        <v>3</v>
      </c>
      <c r="M745" s="381" t="s">
        <v>5367</v>
      </c>
      <c r="N745" s="381"/>
      <c r="O745" s="381"/>
      <c r="P745" s="381">
        <v>240</v>
      </c>
      <c r="Q745" s="381"/>
      <c r="R745" s="381"/>
      <c r="S745" s="381"/>
      <c r="T745" s="381"/>
      <c r="U745" s="381"/>
      <c r="V745" s="381"/>
      <c r="W745" s="381"/>
      <c r="X745" s="381"/>
      <c r="Y745" s="381">
        <v>1</v>
      </c>
      <c r="Z745" s="350">
        <v>42.35</v>
      </c>
    </row>
    <row r="746" spans="1:26" ht="30.75" customHeight="1" x14ac:dyDescent="0.35">
      <c r="A746" s="340">
        <v>742</v>
      </c>
      <c r="B746" s="378" t="s">
        <v>7489</v>
      </c>
      <c r="C746" s="333" t="s">
        <v>5712</v>
      </c>
      <c r="D746" s="332" t="s">
        <v>499</v>
      </c>
      <c r="E746" s="371" t="s">
        <v>1186</v>
      </c>
      <c r="F746" s="325">
        <v>3</v>
      </c>
      <c r="G746" s="371"/>
      <c r="H746" s="325"/>
      <c r="I746" s="371"/>
      <c r="J746" s="325">
        <v>3</v>
      </c>
      <c r="K746" s="325"/>
      <c r="L746" s="325">
        <v>3</v>
      </c>
      <c r="M746" s="381" t="s">
        <v>5369</v>
      </c>
      <c r="N746" s="381"/>
      <c r="O746" s="381"/>
      <c r="P746" s="381">
        <v>200</v>
      </c>
      <c r="Q746" s="381"/>
      <c r="R746" s="381"/>
      <c r="S746" s="381"/>
      <c r="T746" s="381"/>
      <c r="U746" s="381"/>
      <c r="V746" s="381"/>
      <c r="W746" s="381"/>
      <c r="X746" s="381"/>
      <c r="Y746" s="381">
        <v>1</v>
      </c>
      <c r="Z746" s="350">
        <v>42.35</v>
      </c>
    </row>
    <row r="747" spans="1:26" ht="30.75" customHeight="1" x14ac:dyDescent="0.35">
      <c r="A747" s="340">
        <v>743</v>
      </c>
      <c r="B747" s="378" t="s">
        <v>7489</v>
      </c>
      <c r="C747" s="333" t="s">
        <v>5712</v>
      </c>
      <c r="D747" s="332" t="s">
        <v>418</v>
      </c>
      <c r="E747" s="371" t="s">
        <v>1725</v>
      </c>
      <c r="F747" s="325">
        <v>3</v>
      </c>
      <c r="G747" s="371"/>
      <c r="H747" s="325"/>
      <c r="I747" s="371"/>
      <c r="J747" s="325">
        <v>3</v>
      </c>
      <c r="K747" s="325"/>
      <c r="L747" s="325">
        <v>3</v>
      </c>
      <c r="M747" s="381" t="s">
        <v>5006</v>
      </c>
      <c r="N747" s="381"/>
      <c r="O747" s="381"/>
      <c r="P747" s="381">
        <v>200</v>
      </c>
      <c r="Q747" s="381"/>
      <c r="R747" s="381"/>
      <c r="S747" s="381"/>
      <c r="T747" s="381"/>
      <c r="U747" s="381"/>
      <c r="V747" s="381"/>
      <c r="W747" s="381"/>
      <c r="X747" s="381"/>
      <c r="Y747" s="381">
        <v>1</v>
      </c>
      <c r="Z747" s="350">
        <v>42.35</v>
      </c>
    </row>
    <row r="748" spans="1:26" ht="30.75" customHeight="1" x14ac:dyDescent="0.35">
      <c r="A748" s="340">
        <v>744</v>
      </c>
      <c r="B748" s="378" t="s">
        <v>7489</v>
      </c>
      <c r="C748" s="333" t="s">
        <v>5712</v>
      </c>
      <c r="D748" s="332" t="s">
        <v>532</v>
      </c>
      <c r="E748" s="371" t="s">
        <v>1224</v>
      </c>
      <c r="F748" s="325">
        <v>4</v>
      </c>
      <c r="G748" s="371"/>
      <c r="H748" s="325"/>
      <c r="I748" s="371"/>
      <c r="J748" s="325">
        <v>4</v>
      </c>
      <c r="K748" s="325"/>
      <c r="L748" s="325">
        <v>4</v>
      </c>
      <c r="M748" s="381" t="s">
        <v>5007</v>
      </c>
      <c r="N748" s="381"/>
      <c r="O748" s="381"/>
      <c r="P748" s="381">
        <v>240</v>
      </c>
      <c r="Q748" s="381"/>
      <c r="R748" s="381"/>
      <c r="S748" s="381"/>
      <c r="T748" s="381"/>
      <c r="U748" s="381"/>
      <c r="V748" s="381"/>
      <c r="W748" s="381"/>
      <c r="X748" s="381"/>
      <c r="Y748" s="381">
        <v>1</v>
      </c>
      <c r="Z748" s="350">
        <v>42.35</v>
      </c>
    </row>
    <row r="749" spans="1:26" ht="30.75" customHeight="1" x14ac:dyDescent="0.35">
      <c r="A749" s="340">
        <v>745</v>
      </c>
      <c r="B749" s="378" t="s">
        <v>7489</v>
      </c>
      <c r="C749" s="333" t="s">
        <v>5712</v>
      </c>
      <c r="D749" s="332" t="s">
        <v>487</v>
      </c>
      <c r="E749" s="371" t="s">
        <v>1171</v>
      </c>
      <c r="F749" s="325">
        <v>3</v>
      </c>
      <c r="G749" s="371"/>
      <c r="H749" s="325"/>
      <c r="I749" s="371"/>
      <c r="J749" s="325">
        <v>3</v>
      </c>
      <c r="K749" s="325"/>
      <c r="L749" s="325">
        <v>3</v>
      </c>
      <c r="M749" s="381" t="s">
        <v>5367</v>
      </c>
      <c r="N749" s="381"/>
      <c r="O749" s="381"/>
      <c r="P749" s="381">
        <v>200</v>
      </c>
      <c r="Q749" s="381"/>
      <c r="R749" s="381"/>
      <c r="S749" s="381"/>
      <c r="T749" s="381"/>
      <c r="U749" s="381"/>
      <c r="V749" s="381"/>
      <c r="W749" s="381"/>
      <c r="X749" s="381"/>
      <c r="Y749" s="381">
        <v>1</v>
      </c>
      <c r="Z749" s="350">
        <v>42.35</v>
      </c>
    </row>
    <row r="750" spans="1:26" ht="30.75" customHeight="1" x14ac:dyDescent="0.35">
      <c r="A750" s="340">
        <v>746</v>
      </c>
      <c r="B750" s="378" t="s">
        <v>7489</v>
      </c>
      <c r="C750" s="333" t="s">
        <v>5712</v>
      </c>
      <c r="D750" s="332" t="s">
        <v>3386</v>
      </c>
      <c r="E750" s="371" t="s">
        <v>1152</v>
      </c>
      <c r="F750" s="325">
        <v>4</v>
      </c>
      <c r="G750" s="371"/>
      <c r="H750" s="325"/>
      <c r="I750" s="371"/>
      <c r="J750" s="325">
        <v>3</v>
      </c>
      <c r="K750" s="325"/>
      <c r="L750" s="325">
        <v>3</v>
      </c>
      <c r="M750" s="381" t="s">
        <v>5536</v>
      </c>
      <c r="N750" s="398">
        <v>180</v>
      </c>
      <c r="O750" s="398">
        <v>120</v>
      </c>
      <c r="P750" s="398">
        <v>300</v>
      </c>
      <c r="Q750" s="398"/>
      <c r="R750" s="398"/>
      <c r="S750" s="398"/>
      <c r="T750" s="398"/>
      <c r="U750" s="381"/>
      <c r="V750" s="381" t="s">
        <v>2166</v>
      </c>
      <c r="W750" s="381"/>
      <c r="X750" s="381"/>
      <c r="Y750" s="381">
        <v>1</v>
      </c>
      <c r="Z750" s="350">
        <v>42.35</v>
      </c>
    </row>
    <row r="751" spans="1:26" ht="30.75" customHeight="1" x14ac:dyDescent="0.35">
      <c r="A751" s="340">
        <v>747</v>
      </c>
      <c r="B751" s="378" t="s">
        <v>7489</v>
      </c>
      <c r="C751" s="333" t="s">
        <v>5712</v>
      </c>
      <c r="D751" s="332" t="s">
        <v>533</v>
      </c>
      <c r="E751" s="371" t="s">
        <v>1225</v>
      </c>
      <c r="F751" s="325">
        <v>5</v>
      </c>
      <c r="G751" s="371"/>
      <c r="H751" s="325"/>
      <c r="I751" s="371"/>
      <c r="J751" s="325">
        <v>2</v>
      </c>
      <c r="K751" s="325"/>
      <c r="L751" s="325">
        <v>2</v>
      </c>
      <c r="M751" s="381" t="s">
        <v>5008</v>
      </c>
      <c r="N751" s="381"/>
      <c r="O751" s="381"/>
      <c r="P751" s="381">
        <v>300</v>
      </c>
      <c r="Q751" s="381"/>
      <c r="R751" s="381"/>
      <c r="S751" s="381"/>
      <c r="T751" s="381"/>
      <c r="U751" s="381"/>
      <c r="V751" s="381"/>
      <c r="W751" s="381"/>
      <c r="X751" s="381"/>
      <c r="Y751" s="381">
        <v>1</v>
      </c>
      <c r="Z751" s="350">
        <v>42.35</v>
      </c>
    </row>
    <row r="752" spans="1:26" ht="30.75" customHeight="1" x14ac:dyDescent="0.35">
      <c r="A752" s="340">
        <v>748</v>
      </c>
      <c r="B752" s="378" t="s">
        <v>7489</v>
      </c>
      <c r="C752" s="333" t="s">
        <v>5712</v>
      </c>
      <c r="D752" s="332" t="s">
        <v>518</v>
      </c>
      <c r="E752" s="371" t="s">
        <v>1207</v>
      </c>
      <c r="F752" s="325">
        <v>5</v>
      </c>
      <c r="G752" s="371"/>
      <c r="H752" s="325"/>
      <c r="I752" s="371"/>
      <c r="J752" s="325">
        <v>2</v>
      </c>
      <c r="K752" s="325"/>
      <c r="L752" s="325">
        <v>2</v>
      </c>
      <c r="M752" s="381" t="s">
        <v>5009</v>
      </c>
      <c r="N752" s="381"/>
      <c r="O752" s="381"/>
      <c r="P752" s="381">
        <v>300</v>
      </c>
      <c r="Q752" s="381"/>
      <c r="R752" s="381"/>
      <c r="S752" s="381"/>
      <c r="T752" s="381"/>
      <c r="U752" s="381"/>
      <c r="V752" s="381"/>
      <c r="W752" s="381"/>
      <c r="X752" s="381"/>
      <c r="Y752" s="381">
        <v>1</v>
      </c>
      <c r="Z752" s="350">
        <v>42.35</v>
      </c>
    </row>
    <row r="753" spans="1:26" ht="30.75" customHeight="1" x14ac:dyDescent="0.35">
      <c r="A753" s="340">
        <v>749</v>
      </c>
      <c r="B753" s="378" t="s">
        <v>7489</v>
      </c>
      <c r="C753" s="333" t="s">
        <v>5712</v>
      </c>
      <c r="D753" s="332" t="s">
        <v>519</v>
      </c>
      <c r="E753" s="371" t="s">
        <v>1208</v>
      </c>
      <c r="F753" s="325">
        <v>4</v>
      </c>
      <c r="G753" s="371"/>
      <c r="H753" s="325"/>
      <c r="I753" s="371"/>
      <c r="J753" s="325">
        <v>3</v>
      </c>
      <c r="K753" s="325"/>
      <c r="L753" s="325">
        <v>3</v>
      </c>
      <c r="M753" s="381" t="s">
        <v>5367</v>
      </c>
      <c r="N753" s="381"/>
      <c r="O753" s="381"/>
      <c r="P753" s="381">
        <v>240</v>
      </c>
      <c r="Q753" s="381"/>
      <c r="R753" s="381"/>
      <c r="S753" s="381"/>
      <c r="T753" s="381"/>
      <c r="U753" s="381"/>
      <c r="V753" s="381"/>
      <c r="W753" s="381"/>
      <c r="X753" s="381"/>
      <c r="Y753" s="381">
        <v>1</v>
      </c>
      <c r="Z753" s="350">
        <v>42.35</v>
      </c>
    </row>
    <row r="754" spans="1:26" ht="30.75" customHeight="1" x14ac:dyDescent="0.35">
      <c r="A754" s="340">
        <v>750</v>
      </c>
      <c r="B754" s="378" t="s">
        <v>7489</v>
      </c>
      <c r="C754" s="333" t="s">
        <v>5712</v>
      </c>
      <c r="D754" s="332" t="s">
        <v>416</v>
      </c>
      <c r="E754" s="371" t="s">
        <v>1724</v>
      </c>
      <c r="F754" s="325">
        <v>4</v>
      </c>
      <c r="G754" s="371"/>
      <c r="H754" s="325"/>
      <c r="I754" s="371"/>
      <c r="J754" s="325">
        <v>3</v>
      </c>
      <c r="K754" s="325"/>
      <c r="L754" s="325">
        <v>3</v>
      </c>
      <c r="M754" s="381" t="s">
        <v>5002</v>
      </c>
      <c r="N754" s="381"/>
      <c r="O754" s="381"/>
      <c r="P754" s="381">
        <v>200</v>
      </c>
      <c r="Q754" s="381"/>
      <c r="R754" s="381"/>
      <c r="S754" s="381"/>
      <c r="T754" s="381"/>
      <c r="U754" s="381"/>
      <c r="V754" s="381"/>
      <c r="W754" s="381"/>
      <c r="X754" s="381"/>
      <c r="Y754" s="381">
        <v>1</v>
      </c>
      <c r="Z754" s="350">
        <v>42.35</v>
      </c>
    </row>
    <row r="755" spans="1:26" ht="30.75" customHeight="1" x14ac:dyDescent="0.35">
      <c r="A755" s="340">
        <v>751</v>
      </c>
      <c r="B755" s="378" t="s">
        <v>7489</v>
      </c>
      <c r="C755" s="333" t="s">
        <v>5712</v>
      </c>
      <c r="D755" s="332" t="s">
        <v>451</v>
      </c>
      <c r="E755" s="371" t="s">
        <v>452</v>
      </c>
      <c r="F755" s="325">
        <v>5</v>
      </c>
      <c r="G755" s="371"/>
      <c r="H755" s="325"/>
      <c r="I755" s="371"/>
      <c r="J755" s="325">
        <v>2</v>
      </c>
      <c r="K755" s="325"/>
      <c r="L755" s="325">
        <v>2</v>
      </c>
      <c r="M755" s="381" t="s">
        <v>5010</v>
      </c>
      <c r="N755" s="381"/>
      <c r="O755" s="381"/>
      <c r="P755" s="381">
        <v>240</v>
      </c>
      <c r="Q755" s="381"/>
      <c r="R755" s="381"/>
      <c r="S755" s="381"/>
      <c r="T755" s="381"/>
      <c r="U755" s="381"/>
      <c r="V755" s="381"/>
      <c r="W755" s="381"/>
      <c r="X755" s="381"/>
      <c r="Y755" s="381">
        <v>1</v>
      </c>
      <c r="Z755" s="350">
        <v>42.35</v>
      </c>
    </row>
    <row r="756" spans="1:26" ht="30.75" customHeight="1" x14ac:dyDescent="0.35">
      <c r="A756" s="340">
        <v>752</v>
      </c>
      <c r="B756" s="378" t="s">
        <v>7489</v>
      </c>
      <c r="C756" s="333" t="s">
        <v>5712</v>
      </c>
      <c r="D756" s="332" t="s">
        <v>512</v>
      </c>
      <c r="E756" s="371" t="s">
        <v>1200</v>
      </c>
      <c r="F756" s="325">
        <v>4</v>
      </c>
      <c r="G756" s="371"/>
      <c r="H756" s="325"/>
      <c r="I756" s="371"/>
      <c r="J756" s="325">
        <v>3</v>
      </c>
      <c r="K756" s="325"/>
      <c r="L756" s="325">
        <v>3</v>
      </c>
      <c r="M756" s="381" t="s">
        <v>5370</v>
      </c>
      <c r="N756" s="381"/>
      <c r="O756" s="381"/>
      <c r="P756" s="381">
        <v>240</v>
      </c>
      <c r="Q756" s="381"/>
      <c r="R756" s="381"/>
      <c r="S756" s="381"/>
      <c r="T756" s="381"/>
      <c r="U756" s="381"/>
      <c r="V756" s="381"/>
      <c r="W756" s="381"/>
      <c r="X756" s="381"/>
      <c r="Y756" s="381">
        <v>1</v>
      </c>
      <c r="Z756" s="350">
        <v>42.35</v>
      </c>
    </row>
    <row r="757" spans="1:26" ht="30.75" customHeight="1" x14ac:dyDescent="0.35">
      <c r="A757" s="340">
        <v>753</v>
      </c>
      <c r="B757" s="378" t="s">
        <v>7489</v>
      </c>
      <c r="C757" s="333" t="s">
        <v>5712</v>
      </c>
      <c r="D757" s="332" t="s">
        <v>3385</v>
      </c>
      <c r="E757" s="371" t="s">
        <v>395</v>
      </c>
      <c r="F757" s="325">
        <v>4</v>
      </c>
      <c r="G757" s="371"/>
      <c r="H757" s="325"/>
      <c r="I757" s="371"/>
      <c r="J757" s="325">
        <v>3</v>
      </c>
      <c r="K757" s="325"/>
      <c r="L757" s="325">
        <v>3</v>
      </c>
      <c r="M757" s="381" t="s">
        <v>5536</v>
      </c>
      <c r="N757" s="367">
        <v>80</v>
      </c>
      <c r="O757" s="367">
        <v>120</v>
      </c>
      <c r="P757" s="367">
        <v>200</v>
      </c>
      <c r="Q757" s="398"/>
      <c r="R757" s="398"/>
      <c r="S757" s="398"/>
      <c r="T757" s="398"/>
      <c r="U757" s="381"/>
      <c r="V757" s="381" t="s">
        <v>2166</v>
      </c>
      <c r="W757" s="381" t="s">
        <v>2166</v>
      </c>
      <c r="X757" s="381" t="s">
        <v>2166</v>
      </c>
      <c r="Y757" s="381">
        <v>1</v>
      </c>
      <c r="Z757" s="350">
        <v>42.35</v>
      </c>
    </row>
    <row r="758" spans="1:26" ht="30.75" customHeight="1" x14ac:dyDescent="0.35">
      <c r="A758" s="340">
        <v>754</v>
      </c>
      <c r="B758" s="378" t="s">
        <v>7489</v>
      </c>
      <c r="C758" s="333" t="s">
        <v>5712</v>
      </c>
      <c r="D758" s="332" t="s">
        <v>453</v>
      </c>
      <c r="E758" s="371" t="s">
        <v>454</v>
      </c>
      <c r="F758" s="325">
        <v>3</v>
      </c>
      <c r="G758" s="371"/>
      <c r="H758" s="325"/>
      <c r="I758" s="371"/>
      <c r="J758" s="325">
        <v>3</v>
      </c>
      <c r="K758" s="325"/>
      <c r="L758" s="325">
        <v>3</v>
      </c>
      <c r="M758" s="381" t="s">
        <v>5368</v>
      </c>
      <c r="N758" s="381"/>
      <c r="O758" s="381"/>
      <c r="P758" s="381">
        <v>200</v>
      </c>
      <c r="Q758" s="381"/>
      <c r="R758" s="381"/>
      <c r="S758" s="381"/>
      <c r="T758" s="381"/>
      <c r="U758" s="381"/>
      <c r="V758" s="381"/>
      <c r="W758" s="381"/>
      <c r="X758" s="381"/>
      <c r="Y758" s="381">
        <v>1</v>
      </c>
      <c r="Z758" s="350">
        <v>42.35</v>
      </c>
    </row>
    <row r="759" spans="1:26" ht="30.75" customHeight="1" x14ac:dyDescent="0.35">
      <c r="A759" s="340">
        <v>755</v>
      </c>
      <c r="B759" s="378" t="s">
        <v>7489</v>
      </c>
      <c r="C759" s="333" t="s">
        <v>5712</v>
      </c>
      <c r="D759" s="332" t="s">
        <v>420</v>
      </c>
      <c r="E759" s="371" t="s">
        <v>421</v>
      </c>
      <c r="F759" s="325">
        <v>5</v>
      </c>
      <c r="G759" s="371"/>
      <c r="H759" s="325"/>
      <c r="I759" s="371"/>
      <c r="J759" s="325">
        <v>2</v>
      </c>
      <c r="K759" s="325"/>
      <c r="L759" s="325">
        <v>2</v>
      </c>
      <c r="M759" s="381" t="s">
        <v>5011</v>
      </c>
      <c r="N759" s="381"/>
      <c r="O759" s="381"/>
      <c r="P759" s="381">
        <v>240</v>
      </c>
      <c r="Q759" s="381"/>
      <c r="R759" s="381"/>
      <c r="S759" s="381"/>
      <c r="T759" s="381"/>
      <c r="U759" s="381"/>
      <c r="V759" s="381"/>
      <c r="W759" s="381"/>
      <c r="X759" s="381"/>
      <c r="Y759" s="381">
        <v>1</v>
      </c>
      <c r="Z759" s="350">
        <v>42.35</v>
      </c>
    </row>
    <row r="760" spans="1:26" ht="30.75" customHeight="1" x14ac:dyDescent="0.35">
      <c r="A760" s="340">
        <v>756</v>
      </c>
      <c r="B760" s="378" t="s">
        <v>7489</v>
      </c>
      <c r="C760" s="333" t="s">
        <v>5712</v>
      </c>
      <c r="D760" s="332" t="s">
        <v>534</v>
      </c>
      <c r="E760" s="371" t="s">
        <v>1226</v>
      </c>
      <c r="F760" s="325">
        <v>3</v>
      </c>
      <c r="G760" s="371"/>
      <c r="H760" s="325"/>
      <c r="I760" s="371"/>
      <c r="J760" s="325">
        <v>3</v>
      </c>
      <c r="K760" s="325"/>
      <c r="L760" s="325">
        <v>3</v>
      </c>
      <c r="M760" s="381" t="s">
        <v>5451</v>
      </c>
      <c r="N760" s="381"/>
      <c r="O760" s="381"/>
      <c r="P760" s="381">
        <v>200</v>
      </c>
      <c r="Q760" s="381"/>
      <c r="R760" s="381"/>
      <c r="S760" s="381"/>
      <c r="T760" s="381"/>
      <c r="U760" s="381"/>
      <c r="V760" s="381"/>
      <c r="W760" s="381"/>
      <c r="X760" s="381"/>
      <c r="Y760" s="381">
        <v>1</v>
      </c>
      <c r="Z760" s="350">
        <v>42.35</v>
      </c>
    </row>
    <row r="761" spans="1:26" ht="30.75" customHeight="1" x14ac:dyDescent="0.35">
      <c r="A761" s="340">
        <v>757</v>
      </c>
      <c r="B761" s="378" t="s">
        <v>7489</v>
      </c>
      <c r="C761" s="333" t="s">
        <v>5712</v>
      </c>
      <c r="D761" s="332" t="s">
        <v>535</v>
      </c>
      <c r="E761" s="371" t="s">
        <v>1227</v>
      </c>
      <c r="F761" s="325">
        <v>5</v>
      </c>
      <c r="G761" s="371"/>
      <c r="H761" s="325"/>
      <c r="I761" s="371"/>
      <c r="J761" s="325">
        <v>2</v>
      </c>
      <c r="K761" s="325"/>
      <c r="L761" s="325">
        <v>2</v>
      </c>
      <c r="M761" s="381" t="s">
        <v>5012</v>
      </c>
      <c r="N761" s="381"/>
      <c r="O761" s="381"/>
      <c r="P761" s="381">
        <v>300</v>
      </c>
      <c r="Q761" s="381"/>
      <c r="R761" s="381"/>
      <c r="S761" s="381"/>
      <c r="T761" s="381"/>
      <c r="U761" s="381"/>
      <c r="V761" s="381"/>
      <c r="W761" s="381"/>
      <c r="X761" s="381"/>
      <c r="Y761" s="381">
        <v>1</v>
      </c>
      <c r="Z761" s="350">
        <v>42.35</v>
      </c>
    </row>
    <row r="762" spans="1:26" ht="30.75" customHeight="1" x14ac:dyDescent="0.35">
      <c r="A762" s="340">
        <v>758</v>
      </c>
      <c r="B762" s="378" t="s">
        <v>7489</v>
      </c>
      <c r="C762" s="333" t="s">
        <v>5712</v>
      </c>
      <c r="D762" s="332" t="s">
        <v>520</v>
      </c>
      <c r="E762" s="371" t="s">
        <v>1209</v>
      </c>
      <c r="F762" s="325">
        <v>5</v>
      </c>
      <c r="G762" s="371"/>
      <c r="H762" s="325"/>
      <c r="I762" s="371"/>
      <c r="J762" s="325">
        <v>2</v>
      </c>
      <c r="K762" s="325"/>
      <c r="L762" s="325">
        <v>2</v>
      </c>
      <c r="M762" s="381" t="s">
        <v>5013</v>
      </c>
      <c r="N762" s="381"/>
      <c r="O762" s="381"/>
      <c r="P762" s="381">
        <v>300</v>
      </c>
      <c r="Q762" s="381"/>
      <c r="R762" s="381"/>
      <c r="S762" s="381"/>
      <c r="T762" s="381"/>
      <c r="U762" s="381"/>
      <c r="V762" s="381"/>
      <c r="W762" s="381"/>
      <c r="X762" s="381"/>
      <c r="Y762" s="381">
        <v>1</v>
      </c>
      <c r="Z762" s="350">
        <v>42.35</v>
      </c>
    </row>
    <row r="763" spans="1:26" ht="30.75" customHeight="1" x14ac:dyDescent="0.35">
      <c r="A763" s="340">
        <v>759</v>
      </c>
      <c r="B763" s="378" t="s">
        <v>7489</v>
      </c>
      <c r="C763" s="333" t="s">
        <v>5712</v>
      </c>
      <c r="D763" s="332" t="s">
        <v>521</v>
      </c>
      <c r="E763" s="371" t="s">
        <v>1210</v>
      </c>
      <c r="F763" s="325">
        <v>4</v>
      </c>
      <c r="G763" s="371"/>
      <c r="H763" s="325"/>
      <c r="I763" s="371"/>
      <c r="J763" s="325">
        <v>3</v>
      </c>
      <c r="K763" s="325"/>
      <c r="L763" s="325">
        <v>3</v>
      </c>
      <c r="M763" s="381" t="s">
        <v>5367</v>
      </c>
      <c r="N763" s="381"/>
      <c r="O763" s="381"/>
      <c r="P763" s="381">
        <v>240</v>
      </c>
      <c r="Q763" s="381"/>
      <c r="R763" s="381"/>
      <c r="S763" s="381"/>
      <c r="T763" s="381"/>
      <c r="U763" s="381"/>
      <c r="V763" s="381"/>
      <c r="W763" s="381"/>
      <c r="X763" s="381"/>
      <c r="Y763" s="381">
        <v>1</v>
      </c>
      <c r="Z763" s="350">
        <v>42.35</v>
      </c>
    </row>
    <row r="764" spans="1:26" ht="30.75" customHeight="1" x14ac:dyDescent="0.35">
      <c r="A764" s="340">
        <v>760</v>
      </c>
      <c r="B764" s="378" t="s">
        <v>7489</v>
      </c>
      <c r="C764" s="333" t="s">
        <v>5712</v>
      </c>
      <c r="D764" s="332" t="s">
        <v>6256</v>
      </c>
      <c r="E764" s="371" t="s">
        <v>423</v>
      </c>
      <c r="F764" s="325">
        <v>4</v>
      </c>
      <c r="G764" s="371"/>
      <c r="H764" s="325"/>
      <c r="I764" s="371"/>
      <c r="J764" s="325">
        <v>4</v>
      </c>
      <c r="K764" s="325"/>
      <c r="L764" s="325">
        <v>4</v>
      </c>
      <c r="M764" s="381" t="s">
        <v>5537</v>
      </c>
      <c r="N764" s="381"/>
      <c r="O764" s="381"/>
      <c r="P764" s="381">
        <v>240</v>
      </c>
      <c r="Q764" s="381"/>
      <c r="R764" s="381"/>
      <c r="S764" s="381"/>
      <c r="T764" s="381"/>
      <c r="U764" s="381"/>
      <c r="V764" s="381"/>
      <c r="W764" s="381"/>
      <c r="X764" s="381"/>
      <c r="Y764" s="381">
        <v>1</v>
      </c>
      <c r="Z764" s="350">
        <v>42.35</v>
      </c>
    </row>
    <row r="765" spans="1:26" ht="30.75" customHeight="1" x14ac:dyDescent="0.35">
      <c r="A765" s="340">
        <v>761</v>
      </c>
      <c r="B765" s="378" t="s">
        <v>7489</v>
      </c>
      <c r="C765" s="333" t="s">
        <v>5712</v>
      </c>
      <c r="D765" s="332" t="s">
        <v>6257</v>
      </c>
      <c r="E765" s="371" t="s">
        <v>1727</v>
      </c>
      <c r="F765" s="325">
        <v>5</v>
      </c>
      <c r="G765" s="371"/>
      <c r="H765" s="325"/>
      <c r="I765" s="371"/>
      <c r="J765" s="325">
        <v>8</v>
      </c>
      <c r="K765" s="325"/>
      <c r="L765" s="325">
        <v>8</v>
      </c>
      <c r="M765" s="381" t="s">
        <v>6938</v>
      </c>
      <c r="N765" s="367">
        <v>180</v>
      </c>
      <c r="O765" s="367">
        <v>180</v>
      </c>
      <c r="P765" s="367">
        <v>360</v>
      </c>
      <c r="Q765" s="398"/>
      <c r="R765" s="398"/>
      <c r="S765" s="398"/>
      <c r="T765" s="398"/>
      <c r="U765" s="381"/>
      <c r="V765" s="381" t="s">
        <v>2166</v>
      </c>
      <c r="W765" s="381" t="s">
        <v>2166</v>
      </c>
      <c r="X765" s="381"/>
      <c r="Y765" s="381">
        <v>1</v>
      </c>
      <c r="Z765" s="350">
        <v>42.35</v>
      </c>
    </row>
    <row r="766" spans="1:26" ht="30.75" customHeight="1" x14ac:dyDescent="0.35">
      <c r="A766" s="340">
        <v>762</v>
      </c>
      <c r="B766" s="378" t="s">
        <v>7489</v>
      </c>
      <c r="C766" s="333" t="s">
        <v>5712</v>
      </c>
      <c r="D766" s="332" t="s">
        <v>400</v>
      </c>
      <c r="E766" s="371" t="s">
        <v>1720</v>
      </c>
      <c r="F766" s="325">
        <v>4</v>
      </c>
      <c r="G766" s="371"/>
      <c r="H766" s="325"/>
      <c r="I766" s="371"/>
      <c r="J766" s="325">
        <v>4</v>
      </c>
      <c r="K766" s="325"/>
      <c r="L766" s="325">
        <v>4</v>
      </c>
      <c r="M766" s="381" t="s">
        <v>5539</v>
      </c>
      <c r="N766" s="398"/>
      <c r="O766" s="398"/>
      <c r="P766" s="367">
        <v>300</v>
      </c>
      <c r="Q766" s="398"/>
      <c r="R766" s="398"/>
      <c r="S766" s="398"/>
      <c r="T766" s="398"/>
      <c r="U766" s="381"/>
      <c r="V766" s="381"/>
      <c r="W766" s="381" t="s">
        <v>2166</v>
      </c>
      <c r="X766" s="381"/>
      <c r="Y766" s="381">
        <v>1</v>
      </c>
      <c r="Z766" s="350">
        <v>42.35</v>
      </c>
    </row>
    <row r="767" spans="1:26" ht="30.75" customHeight="1" x14ac:dyDescent="0.35">
      <c r="A767" s="340">
        <v>763</v>
      </c>
      <c r="B767" s="378" t="s">
        <v>7489</v>
      </c>
      <c r="C767" s="333" t="s">
        <v>5712</v>
      </c>
      <c r="D767" s="332" t="s">
        <v>6258</v>
      </c>
      <c r="E767" s="371" t="s">
        <v>409</v>
      </c>
      <c r="F767" s="325">
        <v>4</v>
      </c>
      <c r="G767" s="371"/>
      <c r="H767" s="325"/>
      <c r="I767" s="371"/>
      <c r="J767" s="325">
        <v>4</v>
      </c>
      <c r="K767" s="325"/>
      <c r="L767" s="325">
        <v>4</v>
      </c>
      <c r="M767" s="381" t="s">
        <v>5751</v>
      </c>
      <c r="N767" s="367">
        <v>120</v>
      </c>
      <c r="O767" s="367">
        <v>180</v>
      </c>
      <c r="P767" s="367">
        <v>300</v>
      </c>
      <c r="Q767" s="398"/>
      <c r="R767" s="398"/>
      <c r="S767" s="398"/>
      <c r="T767" s="398"/>
      <c r="U767" s="381"/>
      <c r="V767" s="381" t="s">
        <v>2166</v>
      </c>
      <c r="W767" s="381" t="s">
        <v>2166</v>
      </c>
      <c r="X767" s="381" t="s">
        <v>2166</v>
      </c>
      <c r="Y767" s="381">
        <v>1</v>
      </c>
      <c r="Z767" s="350">
        <v>42.35</v>
      </c>
    </row>
    <row r="768" spans="1:26" ht="30.75" customHeight="1" x14ac:dyDescent="0.35">
      <c r="A768" s="340">
        <v>764</v>
      </c>
      <c r="B768" s="378" t="s">
        <v>7489</v>
      </c>
      <c r="C768" s="333" t="s">
        <v>5712</v>
      </c>
      <c r="D768" s="332" t="s">
        <v>6259</v>
      </c>
      <c r="E768" s="371" t="s">
        <v>425</v>
      </c>
      <c r="F768" s="325">
        <v>4</v>
      </c>
      <c r="G768" s="371"/>
      <c r="H768" s="325"/>
      <c r="I768" s="371"/>
      <c r="J768" s="325">
        <v>3</v>
      </c>
      <c r="K768" s="325"/>
      <c r="L768" s="325">
        <v>3</v>
      </c>
      <c r="M768" s="381" t="s">
        <v>5537</v>
      </c>
      <c r="N768" s="381"/>
      <c r="O768" s="381"/>
      <c r="P768" s="381">
        <v>240</v>
      </c>
      <c r="Q768" s="381"/>
      <c r="R768" s="381"/>
      <c r="S768" s="381"/>
      <c r="T768" s="381"/>
      <c r="U768" s="381"/>
      <c r="V768" s="381"/>
      <c r="W768" s="381"/>
      <c r="X768" s="381"/>
      <c r="Y768" s="381">
        <v>1</v>
      </c>
      <c r="Z768" s="350">
        <v>42.35</v>
      </c>
    </row>
    <row r="769" spans="1:26" ht="30.75" customHeight="1" x14ac:dyDescent="0.35">
      <c r="A769" s="340">
        <v>765</v>
      </c>
      <c r="B769" s="378" t="s">
        <v>7489</v>
      </c>
      <c r="C769" s="333" t="s">
        <v>5712</v>
      </c>
      <c r="D769" s="332" t="s">
        <v>6260</v>
      </c>
      <c r="E769" s="371" t="s">
        <v>1235</v>
      </c>
      <c r="F769" s="325">
        <v>4</v>
      </c>
      <c r="G769" s="371"/>
      <c r="H769" s="325"/>
      <c r="I769" s="371"/>
      <c r="J769" s="325">
        <v>4</v>
      </c>
      <c r="K769" s="325"/>
      <c r="L769" s="325">
        <v>4</v>
      </c>
      <c r="M769" s="381" t="s">
        <v>4909</v>
      </c>
      <c r="N769" s="398">
        <v>180</v>
      </c>
      <c r="O769" s="398">
        <v>180</v>
      </c>
      <c r="P769" s="398">
        <v>360</v>
      </c>
      <c r="Q769" s="398"/>
      <c r="R769" s="398"/>
      <c r="S769" s="398"/>
      <c r="T769" s="398"/>
      <c r="U769" s="381"/>
      <c r="V769" s="381" t="s">
        <v>2166</v>
      </c>
      <c r="W769" s="381" t="s">
        <v>2166</v>
      </c>
      <c r="X769" s="381" t="s">
        <v>2166</v>
      </c>
      <c r="Y769" s="381">
        <v>1</v>
      </c>
      <c r="Z769" s="350">
        <v>42.35</v>
      </c>
    </row>
    <row r="770" spans="1:26" ht="30.75" customHeight="1" x14ac:dyDescent="0.35">
      <c r="A770" s="340">
        <v>766</v>
      </c>
      <c r="B770" s="378" t="s">
        <v>7489</v>
      </c>
      <c r="C770" s="333" t="s">
        <v>5712</v>
      </c>
      <c r="D770" s="332" t="s">
        <v>6261</v>
      </c>
      <c r="E770" s="371" t="s">
        <v>427</v>
      </c>
      <c r="F770" s="325">
        <v>4</v>
      </c>
      <c r="G770" s="371"/>
      <c r="H770" s="325"/>
      <c r="I770" s="371"/>
      <c r="J770" s="325">
        <v>6</v>
      </c>
      <c r="K770" s="325"/>
      <c r="L770" s="325">
        <v>6</v>
      </c>
      <c r="M770" s="381" t="s">
        <v>6476</v>
      </c>
      <c r="N770" s="398">
        <v>180</v>
      </c>
      <c r="O770" s="398">
        <v>180</v>
      </c>
      <c r="P770" s="398">
        <v>360</v>
      </c>
      <c r="Q770" s="398"/>
      <c r="R770" s="398"/>
      <c r="S770" s="398"/>
      <c r="T770" s="398"/>
      <c r="U770" s="381"/>
      <c r="V770" s="381" t="s">
        <v>2166</v>
      </c>
      <c r="W770" s="381" t="s">
        <v>2166</v>
      </c>
      <c r="X770" s="381" t="s">
        <v>2166</v>
      </c>
      <c r="Y770" s="381">
        <v>1</v>
      </c>
      <c r="Z770" s="350">
        <v>42.35</v>
      </c>
    </row>
    <row r="771" spans="1:26" ht="30.75" customHeight="1" x14ac:dyDescent="0.35">
      <c r="A771" s="340">
        <v>767</v>
      </c>
      <c r="B771" s="378" t="s">
        <v>7489</v>
      </c>
      <c r="C771" s="333" t="s">
        <v>5712</v>
      </c>
      <c r="D771" s="332" t="s">
        <v>398</v>
      </c>
      <c r="E771" s="371" t="s">
        <v>1719</v>
      </c>
      <c r="F771" s="325">
        <v>4</v>
      </c>
      <c r="G771" s="371"/>
      <c r="H771" s="325"/>
      <c r="I771" s="371"/>
      <c r="J771" s="325">
        <v>4</v>
      </c>
      <c r="K771" s="325"/>
      <c r="L771" s="325">
        <v>4</v>
      </c>
      <c r="M771" s="381" t="s">
        <v>5538</v>
      </c>
      <c r="N771" s="398"/>
      <c r="O771" s="398"/>
      <c r="P771" s="367">
        <v>300</v>
      </c>
      <c r="Q771" s="398"/>
      <c r="R771" s="398"/>
      <c r="S771" s="398"/>
      <c r="T771" s="398"/>
      <c r="U771" s="381"/>
      <c r="V771" s="381"/>
      <c r="W771" s="381"/>
      <c r="X771" s="381"/>
      <c r="Y771" s="381">
        <v>1</v>
      </c>
      <c r="Z771" s="350">
        <v>42.35</v>
      </c>
    </row>
    <row r="772" spans="1:26" ht="30.75" customHeight="1" x14ac:dyDescent="0.35">
      <c r="A772" s="340">
        <v>768</v>
      </c>
      <c r="B772" s="378" t="s">
        <v>7489</v>
      </c>
      <c r="C772" s="333" t="s">
        <v>5712</v>
      </c>
      <c r="D772" s="332" t="s">
        <v>6262</v>
      </c>
      <c r="E772" s="371" t="s">
        <v>456</v>
      </c>
      <c r="F772" s="325">
        <v>4</v>
      </c>
      <c r="G772" s="371"/>
      <c r="H772" s="325"/>
      <c r="I772" s="371"/>
      <c r="J772" s="325">
        <v>4</v>
      </c>
      <c r="K772" s="325"/>
      <c r="L772" s="325">
        <v>4</v>
      </c>
      <c r="M772" s="381" t="s">
        <v>5538</v>
      </c>
      <c r="N772" s="398">
        <v>180</v>
      </c>
      <c r="O772" s="398">
        <v>180</v>
      </c>
      <c r="P772" s="367">
        <v>360</v>
      </c>
      <c r="Q772" s="398"/>
      <c r="R772" s="398"/>
      <c r="S772" s="398"/>
      <c r="T772" s="398"/>
      <c r="U772" s="381"/>
      <c r="V772" s="381" t="s">
        <v>2166</v>
      </c>
      <c r="W772" s="381" t="s">
        <v>2166</v>
      </c>
      <c r="X772" s="381"/>
      <c r="Y772" s="381">
        <v>1</v>
      </c>
      <c r="Z772" s="350">
        <v>42.35</v>
      </c>
    </row>
    <row r="773" spans="1:26" ht="30.75" customHeight="1" x14ac:dyDescent="0.35">
      <c r="A773" s="340">
        <v>769</v>
      </c>
      <c r="B773" s="378" t="s">
        <v>7489</v>
      </c>
      <c r="C773" s="333" t="s">
        <v>5712</v>
      </c>
      <c r="D773" s="332" t="s">
        <v>6263</v>
      </c>
      <c r="E773" s="371" t="s">
        <v>3391</v>
      </c>
      <c r="F773" s="325">
        <v>4</v>
      </c>
      <c r="G773" s="371"/>
      <c r="H773" s="325"/>
      <c r="I773" s="371"/>
      <c r="J773" s="325">
        <v>4</v>
      </c>
      <c r="K773" s="325"/>
      <c r="L773" s="325">
        <v>4</v>
      </c>
      <c r="M773" s="381" t="s">
        <v>5538</v>
      </c>
      <c r="N773" s="398"/>
      <c r="O773" s="398"/>
      <c r="P773" s="367">
        <v>300</v>
      </c>
      <c r="Q773" s="398"/>
      <c r="R773" s="398"/>
      <c r="S773" s="398"/>
      <c r="T773" s="398"/>
      <c r="U773" s="381"/>
      <c r="V773" s="381"/>
      <c r="W773" s="381"/>
      <c r="X773" s="381"/>
      <c r="Y773" s="381">
        <v>1</v>
      </c>
      <c r="Z773" s="350">
        <v>42.35</v>
      </c>
    </row>
    <row r="774" spans="1:26" ht="30.75" customHeight="1" x14ac:dyDescent="0.35">
      <c r="A774" s="340">
        <v>770</v>
      </c>
      <c r="B774" s="378" t="s">
        <v>7489</v>
      </c>
      <c r="C774" s="333" t="s">
        <v>5712</v>
      </c>
      <c r="D774" s="332" t="s">
        <v>488</v>
      </c>
      <c r="E774" s="371" t="s">
        <v>1172</v>
      </c>
      <c r="F774" s="325">
        <v>3</v>
      </c>
      <c r="G774" s="371"/>
      <c r="H774" s="325"/>
      <c r="I774" s="371"/>
      <c r="J774" s="325">
        <v>3</v>
      </c>
      <c r="K774" s="325"/>
      <c r="L774" s="325">
        <v>3</v>
      </c>
      <c r="M774" s="381" t="s">
        <v>5368</v>
      </c>
      <c r="N774" s="381"/>
      <c r="O774" s="381"/>
      <c r="P774" s="381">
        <v>200</v>
      </c>
      <c r="Q774" s="381"/>
      <c r="R774" s="381"/>
      <c r="S774" s="381"/>
      <c r="T774" s="381"/>
      <c r="U774" s="381"/>
      <c r="V774" s="381"/>
      <c r="W774" s="381"/>
      <c r="X774" s="381"/>
      <c r="Y774" s="381">
        <v>1</v>
      </c>
      <c r="Z774" s="350">
        <v>42.35</v>
      </c>
    </row>
    <row r="775" spans="1:26" ht="30.75" customHeight="1" x14ac:dyDescent="0.35">
      <c r="A775" s="340">
        <v>771</v>
      </c>
      <c r="B775" s="378" t="s">
        <v>7489</v>
      </c>
      <c r="C775" s="333" t="s">
        <v>5712</v>
      </c>
      <c r="D775" s="332" t="s">
        <v>544</v>
      </c>
      <c r="E775" s="371" t="s">
        <v>1236</v>
      </c>
      <c r="F775" s="325">
        <v>4</v>
      </c>
      <c r="G775" s="371"/>
      <c r="H775" s="325"/>
      <c r="I775" s="371"/>
      <c r="J775" s="325">
        <v>3</v>
      </c>
      <c r="K775" s="325"/>
      <c r="L775" s="325">
        <v>3</v>
      </c>
      <c r="M775" s="381" t="s">
        <v>5002</v>
      </c>
      <c r="N775" s="381"/>
      <c r="O775" s="381"/>
      <c r="P775" s="381">
        <v>200</v>
      </c>
      <c r="Q775" s="381"/>
      <c r="R775" s="381"/>
      <c r="S775" s="381"/>
      <c r="T775" s="381"/>
      <c r="U775" s="381"/>
      <c r="V775" s="381"/>
      <c r="W775" s="381"/>
      <c r="X775" s="381"/>
      <c r="Y775" s="381">
        <v>1</v>
      </c>
      <c r="Z775" s="350">
        <v>42.35</v>
      </c>
    </row>
    <row r="776" spans="1:26" ht="30.75" customHeight="1" x14ac:dyDescent="0.35">
      <c r="A776" s="340">
        <v>772</v>
      </c>
      <c r="B776" s="378" t="s">
        <v>7489</v>
      </c>
      <c r="C776" s="333" t="s">
        <v>5712</v>
      </c>
      <c r="D776" s="332" t="s">
        <v>500</v>
      </c>
      <c r="E776" s="371" t="s">
        <v>1187</v>
      </c>
      <c r="F776" s="325">
        <v>4</v>
      </c>
      <c r="G776" s="371"/>
      <c r="H776" s="325"/>
      <c r="I776" s="371"/>
      <c r="J776" s="325">
        <v>3</v>
      </c>
      <c r="K776" s="325"/>
      <c r="L776" s="325">
        <v>3</v>
      </c>
      <c r="M776" s="381" t="s">
        <v>5002</v>
      </c>
      <c r="N776" s="381"/>
      <c r="O776" s="381"/>
      <c r="P776" s="381">
        <v>240</v>
      </c>
      <c r="Q776" s="381"/>
      <c r="R776" s="381"/>
      <c r="S776" s="381"/>
      <c r="T776" s="381"/>
      <c r="U776" s="381"/>
      <c r="V776" s="381"/>
      <c r="W776" s="381"/>
      <c r="X776" s="381"/>
      <c r="Y776" s="381">
        <v>1</v>
      </c>
      <c r="Z776" s="350">
        <v>42.35</v>
      </c>
    </row>
    <row r="777" spans="1:26" ht="30.75" customHeight="1" x14ac:dyDescent="0.35">
      <c r="A777" s="340">
        <v>773</v>
      </c>
      <c r="B777" s="378" t="s">
        <v>7489</v>
      </c>
      <c r="C777" s="333" t="s">
        <v>5712</v>
      </c>
      <c r="D777" s="332" t="s">
        <v>469</v>
      </c>
      <c r="E777" s="371" t="s">
        <v>1150</v>
      </c>
      <c r="F777" s="325">
        <v>6</v>
      </c>
      <c r="G777" s="371"/>
      <c r="H777" s="325"/>
      <c r="I777" s="371"/>
      <c r="J777" s="325">
        <v>2</v>
      </c>
      <c r="K777" s="325"/>
      <c r="L777" s="325">
        <v>2</v>
      </c>
      <c r="M777" s="381" t="s">
        <v>5011</v>
      </c>
      <c r="N777" s="381"/>
      <c r="O777" s="381"/>
      <c r="P777" s="381">
        <v>300</v>
      </c>
      <c r="Q777" s="381"/>
      <c r="R777" s="381"/>
      <c r="S777" s="381"/>
      <c r="T777" s="381"/>
      <c r="U777" s="381"/>
      <c r="V777" s="381"/>
      <c r="W777" s="381"/>
      <c r="X777" s="381"/>
      <c r="Y777" s="381">
        <v>1</v>
      </c>
      <c r="Z777" s="350">
        <v>42.35</v>
      </c>
    </row>
    <row r="778" spans="1:26" ht="30.75" customHeight="1" x14ac:dyDescent="0.35">
      <c r="A778" s="340">
        <v>774</v>
      </c>
      <c r="B778" s="378" t="s">
        <v>7489</v>
      </c>
      <c r="C778" s="333" t="s">
        <v>5712</v>
      </c>
      <c r="D778" s="332" t="s">
        <v>457</v>
      </c>
      <c r="E778" s="371" t="s">
        <v>458</v>
      </c>
      <c r="F778" s="325">
        <v>3</v>
      </c>
      <c r="G778" s="371"/>
      <c r="H778" s="325"/>
      <c r="I778" s="371"/>
      <c r="J778" s="325">
        <v>5</v>
      </c>
      <c r="K778" s="325"/>
      <c r="L778" s="325">
        <v>5</v>
      </c>
      <c r="M778" s="381" t="s">
        <v>5450</v>
      </c>
      <c r="N778" s="381"/>
      <c r="O778" s="381"/>
      <c r="P778" s="381">
        <v>240</v>
      </c>
      <c r="Q778" s="381"/>
      <c r="R778" s="381"/>
      <c r="S778" s="381"/>
      <c r="T778" s="381"/>
      <c r="U778" s="381"/>
      <c r="V778" s="381"/>
      <c r="W778" s="381"/>
      <c r="X778" s="381"/>
      <c r="Y778" s="381">
        <v>1</v>
      </c>
      <c r="Z778" s="350">
        <v>42.35</v>
      </c>
    </row>
    <row r="779" spans="1:26" ht="30.75" customHeight="1" x14ac:dyDescent="0.35">
      <c r="A779" s="340">
        <v>775</v>
      </c>
      <c r="B779" s="378" t="s">
        <v>7489</v>
      </c>
      <c r="C779" s="333" t="s">
        <v>5712</v>
      </c>
      <c r="D779" s="332" t="s">
        <v>6264</v>
      </c>
      <c r="E779" s="371" t="s">
        <v>1160</v>
      </c>
      <c r="F779" s="325">
        <v>4</v>
      </c>
      <c r="G779" s="371"/>
      <c r="H779" s="325"/>
      <c r="I779" s="371"/>
      <c r="J779" s="325">
        <v>6</v>
      </c>
      <c r="K779" s="325"/>
      <c r="L779" s="325">
        <v>6</v>
      </c>
      <c r="M779" s="381" t="s">
        <v>5002</v>
      </c>
      <c r="N779" s="381"/>
      <c r="O779" s="381"/>
      <c r="P779" s="381">
        <v>300</v>
      </c>
      <c r="Q779" s="381"/>
      <c r="R779" s="381"/>
      <c r="S779" s="381"/>
      <c r="T779" s="381"/>
      <c r="U779" s="381"/>
      <c r="V779" s="381"/>
      <c r="W779" s="381"/>
      <c r="X779" s="381"/>
      <c r="Y779" s="381">
        <v>1</v>
      </c>
      <c r="Z779" s="350">
        <v>42.35</v>
      </c>
    </row>
    <row r="780" spans="1:26" ht="30.75" customHeight="1" x14ac:dyDescent="0.35">
      <c r="A780" s="340">
        <v>776</v>
      </c>
      <c r="B780" s="378" t="s">
        <v>7489</v>
      </c>
      <c r="C780" s="333" t="s">
        <v>5712</v>
      </c>
      <c r="D780" s="332" t="s">
        <v>428</v>
      </c>
      <c r="E780" s="371" t="s">
        <v>429</v>
      </c>
      <c r="F780" s="325">
        <v>4</v>
      </c>
      <c r="G780" s="371"/>
      <c r="H780" s="325"/>
      <c r="I780" s="371"/>
      <c r="J780" s="325">
        <v>4</v>
      </c>
      <c r="K780" s="325"/>
      <c r="L780" s="325">
        <v>4</v>
      </c>
      <c r="M780" s="381" t="s">
        <v>5450</v>
      </c>
      <c r="N780" s="381"/>
      <c r="O780" s="381"/>
      <c r="P780" s="381">
        <v>240</v>
      </c>
      <c r="Q780" s="381"/>
      <c r="R780" s="381"/>
      <c r="S780" s="381"/>
      <c r="T780" s="381"/>
      <c r="U780" s="381"/>
      <c r="V780" s="381"/>
      <c r="W780" s="381"/>
      <c r="X780" s="381"/>
      <c r="Y780" s="381">
        <v>1</v>
      </c>
      <c r="Z780" s="350">
        <v>42.35</v>
      </c>
    </row>
    <row r="781" spans="1:26" ht="30.75" customHeight="1" x14ac:dyDescent="0.35">
      <c r="A781" s="340">
        <v>777</v>
      </c>
      <c r="B781" s="378" t="s">
        <v>7489</v>
      </c>
      <c r="C781" s="333" t="s">
        <v>5712</v>
      </c>
      <c r="D781" s="332" t="s">
        <v>430</v>
      </c>
      <c r="E781" s="371" t="s">
        <v>431</v>
      </c>
      <c r="F781" s="325">
        <v>4</v>
      </c>
      <c r="G781" s="371"/>
      <c r="H781" s="325"/>
      <c r="I781" s="371"/>
      <c r="J781" s="325">
        <v>3</v>
      </c>
      <c r="K781" s="325"/>
      <c r="L781" s="325">
        <v>3</v>
      </c>
      <c r="M781" s="381" t="s">
        <v>5368</v>
      </c>
      <c r="N781" s="381"/>
      <c r="O781" s="381"/>
      <c r="P781" s="381">
        <v>240</v>
      </c>
      <c r="Q781" s="381"/>
      <c r="R781" s="381"/>
      <c r="S781" s="381"/>
      <c r="T781" s="381"/>
      <c r="U781" s="381"/>
      <c r="V781" s="381"/>
      <c r="W781" s="381"/>
      <c r="X781" s="381"/>
      <c r="Y781" s="381">
        <v>1</v>
      </c>
      <c r="Z781" s="350">
        <v>42.35</v>
      </c>
    </row>
    <row r="782" spans="1:26" ht="30.75" customHeight="1" x14ac:dyDescent="0.35">
      <c r="A782" s="340">
        <v>778</v>
      </c>
      <c r="B782" s="378" t="s">
        <v>7489</v>
      </c>
      <c r="C782" s="333" t="s">
        <v>5712</v>
      </c>
      <c r="D782" s="332" t="s">
        <v>3384</v>
      </c>
      <c r="E782" s="371" t="s">
        <v>1148</v>
      </c>
      <c r="F782" s="325">
        <v>4</v>
      </c>
      <c r="G782" s="371"/>
      <c r="H782" s="325"/>
      <c r="I782" s="371"/>
      <c r="J782" s="325">
        <v>3</v>
      </c>
      <c r="K782" s="325"/>
      <c r="L782" s="325">
        <v>3</v>
      </c>
      <c r="M782" s="381" t="s">
        <v>5002</v>
      </c>
      <c r="N782" s="381"/>
      <c r="O782" s="381"/>
      <c r="P782" s="381">
        <v>240</v>
      </c>
      <c r="Q782" s="381"/>
      <c r="R782" s="381"/>
      <c r="S782" s="381"/>
      <c r="T782" s="381"/>
      <c r="U782" s="381"/>
      <c r="V782" s="381"/>
      <c r="W782" s="381"/>
      <c r="X782" s="381"/>
      <c r="Y782" s="381">
        <v>1</v>
      </c>
      <c r="Z782" s="350">
        <v>42.35</v>
      </c>
    </row>
    <row r="783" spans="1:26" ht="30.75" customHeight="1" x14ac:dyDescent="0.35">
      <c r="A783" s="340">
        <v>779</v>
      </c>
      <c r="B783" s="378" t="s">
        <v>7489</v>
      </c>
      <c r="C783" s="333" t="s">
        <v>5712</v>
      </c>
      <c r="D783" s="332" t="s">
        <v>536</v>
      </c>
      <c r="E783" s="371" t="s">
        <v>1228</v>
      </c>
      <c r="F783" s="325">
        <v>3</v>
      </c>
      <c r="G783" s="371"/>
      <c r="H783" s="325"/>
      <c r="I783" s="371"/>
      <c r="J783" s="325">
        <v>3</v>
      </c>
      <c r="K783" s="325"/>
      <c r="L783" s="325">
        <v>3</v>
      </c>
      <c r="M783" s="381" t="s">
        <v>5451</v>
      </c>
      <c r="N783" s="381"/>
      <c r="O783" s="381"/>
      <c r="P783" s="381">
        <v>200</v>
      </c>
      <c r="Q783" s="381"/>
      <c r="R783" s="381"/>
      <c r="S783" s="381"/>
      <c r="T783" s="381"/>
      <c r="U783" s="381"/>
      <c r="V783" s="381"/>
      <c r="W783" s="381"/>
      <c r="X783" s="381"/>
      <c r="Y783" s="381">
        <v>1</v>
      </c>
      <c r="Z783" s="350">
        <v>42.35</v>
      </c>
    </row>
    <row r="784" spans="1:26" ht="30.75" customHeight="1" x14ac:dyDescent="0.35">
      <c r="A784" s="340">
        <v>780</v>
      </c>
      <c r="B784" s="378" t="s">
        <v>7489</v>
      </c>
      <c r="C784" s="333" t="s">
        <v>5712</v>
      </c>
      <c r="D784" s="332" t="s">
        <v>413</v>
      </c>
      <c r="E784" s="371" t="s">
        <v>414</v>
      </c>
      <c r="F784" s="325">
        <v>5</v>
      </c>
      <c r="G784" s="371"/>
      <c r="H784" s="325"/>
      <c r="I784" s="371"/>
      <c r="J784" s="325">
        <v>3</v>
      </c>
      <c r="K784" s="325"/>
      <c r="L784" s="325">
        <v>3</v>
      </c>
      <c r="M784" s="381" t="s">
        <v>5002</v>
      </c>
      <c r="N784" s="381"/>
      <c r="O784" s="381"/>
      <c r="P784" s="381">
        <v>240</v>
      </c>
      <c r="Q784" s="381"/>
      <c r="R784" s="381"/>
      <c r="S784" s="381"/>
      <c r="T784" s="381"/>
      <c r="U784" s="381"/>
      <c r="V784" s="381"/>
      <c r="W784" s="381"/>
      <c r="X784" s="381"/>
      <c r="Y784" s="381">
        <v>1</v>
      </c>
      <c r="Z784" s="350">
        <v>42.35</v>
      </c>
    </row>
    <row r="785" spans="1:26" ht="30.75" customHeight="1" x14ac:dyDescent="0.35">
      <c r="A785" s="340">
        <v>781</v>
      </c>
      <c r="B785" s="378" t="s">
        <v>7489</v>
      </c>
      <c r="C785" s="333" t="s">
        <v>5712</v>
      </c>
      <c r="D785" s="332" t="s">
        <v>3377</v>
      </c>
      <c r="E785" s="371" t="s">
        <v>3392</v>
      </c>
      <c r="F785" s="325">
        <v>4</v>
      </c>
      <c r="G785" s="371"/>
      <c r="H785" s="325"/>
      <c r="I785" s="371"/>
      <c r="J785" s="325">
        <v>3</v>
      </c>
      <c r="K785" s="325"/>
      <c r="L785" s="325">
        <v>3</v>
      </c>
      <c r="M785" s="379" t="s">
        <v>5002</v>
      </c>
      <c r="N785" s="381"/>
      <c r="O785" s="381"/>
      <c r="P785" s="381">
        <v>240</v>
      </c>
      <c r="Q785" s="381"/>
      <c r="R785" s="381"/>
      <c r="S785" s="381"/>
      <c r="T785" s="381"/>
      <c r="U785" s="381"/>
      <c r="V785" s="381"/>
      <c r="W785" s="381"/>
      <c r="X785" s="381"/>
      <c r="Y785" s="381">
        <v>1</v>
      </c>
      <c r="Z785" s="350">
        <v>42.35</v>
      </c>
    </row>
    <row r="786" spans="1:26" ht="30.75" customHeight="1" x14ac:dyDescent="0.35">
      <c r="A786" s="340">
        <v>782</v>
      </c>
      <c r="B786" s="378" t="s">
        <v>7489</v>
      </c>
      <c r="C786" s="333" t="s">
        <v>5712</v>
      </c>
      <c r="D786" s="332" t="s">
        <v>513</v>
      </c>
      <c r="E786" s="371" t="s">
        <v>1201</v>
      </c>
      <c r="F786" s="325">
        <v>4</v>
      </c>
      <c r="G786" s="371"/>
      <c r="H786" s="325"/>
      <c r="I786" s="371"/>
      <c r="J786" s="325">
        <v>3</v>
      </c>
      <c r="K786" s="325"/>
      <c r="L786" s="325">
        <v>3</v>
      </c>
      <c r="M786" s="381" t="s">
        <v>5002</v>
      </c>
      <c r="N786" s="381"/>
      <c r="O786" s="381"/>
      <c r="P786" s="381">
        <v>240</v>
      </c>
      <c r="Q786" s="381"/>
      <c r="R786" s="381"/>
      <c r="S786" s="381"/>
      <c r="T786" s="381"/>
      <c r="U786" s="381"/>
      <c r="V786" s="381"/>
      <c r="W786" s="381"/>
      <c r="X786" s="381"/>
      <c r="Y786" s="381">
        <v>1</v>
      </c>
      <c r="Z786" s="350">
        <v>42.35</v>
      </c>
    </row>
    <row r="787" spans="1:26" ht="30.75" customHeight="1" x14ac:dyDescent="0.35">
      <c r="A787" s="340">
        <v>783</v>
      </c>
      <c r="B787" s="378" t="s">
        <v>7489</v>
      </c>
      <c r="C787" s="333" t="s">
        <v>5712</v>
      </c>
      <c r="D787" s="332" t="s">
        <v>501</v>
      </c>
      <c r="E787" s="371" t="s">
        <v>1188</v>
      </c>
      <c r="F787" s="325">
        <v>5</v>
      </c>
      <c r="G787" s="371"/>
      <c r="H787" s="325"/>
      <c r="I787" s="371"/>
      <c r="J787" s="325">
        <v>3</v>
      </c>
      <c r="K787" s="325"/>
      <c r="L787" s="325">
        <v>3</v>
      </c>
      <c r="M787" s="381" t="s">
        <v>5002</v>
      </c>
      <c r="N787" s="381"/>
      <c r="O787" s="381"/>
      <c r="P787" s="381">
        <v>200</v>
      </c>
      <c r="Q787" s="381"/>
      <c r="R787" s="381"/>
      <c r="S787" s="381"/>
      <c r="T787" s="381"/>
      <c r="U787" s="381"/>
      <c r="V787" s="381"/>
      <c r="W787" s="381"/>
      <c r="X787" s="381"/>
      <c r="Y787" s="381">
        <v>1</v>
      </c>
      <c r="Z787" s="350">
        <v>42.35</v>
      </c>
    </row>
    <row r="788" spans="1:26" ht="30.75" customHeight="1" x14ac:dyDescent="0.35">
      <c r="A788" s="340">
        <v>784</v>
      </c>
      <c r="B788" s="378" t="s">
        <v>7489</v>
      </c>
      <c r="C788" s="333" t="s">
        <v>5712</v>
      </c>
      <c r="D788" s="332" t="s">
        <v>479</v>
      </c>
      <c r="E788" s="371" t="s">
        <v>1161</v>
      </c>
      <c r="F788" s="325">
        <v>4</v>
      </c>
      <c r="G788" s="371"/>
      <c r="H788" s="325"/>
      <c r="I788" s="371"/>
      <c r="J788" s="325">
        <v>7</v>
      </c>
      <c r="K788" s="325"/>
      <c r="L788" s="325">
        <v>7</v>
      </c>
      <c r="M788" s="381" t="s">
        <v>5002</v>
      </c>
      <c r="N788" s="381"/>
      <c r="O788" s="381"/>
      <c r="P788" s="381">
        <v>300</v>
      </c>
      <c r="Q788" s="381"/>
      <c r="R788" s="381"/>
      <c r="S788" s="381"/>
      <c r="T788" s="381"/>
      <c r="U788" s="381"/>
      <c r="V788" s="381"/>
      <c r="W788" s="381"/>
      <c r="X788" s="381"/>
      <c r="Y788" s="381">
        <v>1</v>
      </c>
      <c r="Z788" s="350">
        <v>42.35</v>
      </c>
    </row>
    <row r="789" spans="1:26" ht="30.75" customHeight="1" x14ac:dyDescent="0.35">
      <c r="A789" s="340">
        <v>785</v>
      </c>
      <c r="B789" s="378" t="s">
        <v>7489</v>
      </c>
      <c r="C789" s="333" t="s">
        <v>5712</v>
      </c>
      <c r="D789" s="332" t="s">
        <v>6265</v>
      </c>
      <c r="E789" s="371" t="s">
        <v>1528</v>
      </c>
      <c r="F789" s="325">
        <v>3</v>
      </c>
      <c r="G789" s="371"/>
      <c r="H789" s="325"/>
      <c r="I789" s="371"/>
      <c r="J789" s="325">
        <v>3</v>
      </c>
      <c r="K789" s="325"/>
      <c r="L789" s="325">
        <v>3</v>
      </c>
      <c r="M789" s="381" t="s">
        <v>5431</v>
      </c>
      <c r="N789" s="381">
        <v>120</v>
      </c>
      <c r="O789" s="381">
        <v>180</v>
      </c>
      <c r="P789" s="381">
        <v>300</v>
      </c>
      <c r="Q789" s="381"/>
      <c r="R789" s="381"/>
      <c r="S789" s="381"/>
      <c r="T789" s="381"/>
      <c r="U789" s="381"/>
      <c r="V789" s="381" t="s">
        <v>2166</v>
      </c>
      <c r="W789" s="381" t="s">
        <v>2166</v>
      </c>
      <c r="X789" s="381"/>
      <c r="Y789" s="381">
        <v>1</v>
      </c>
      <c r="Z789" s="350">
        <v>42.35</v>
      </c>
    </row>
    <row r="790" spans="1:26" ht="30.75" customHeight="1" x14ac:dyDescent="0.35">
      <c r="A790" s="340">
        <v>786</v>
      </c>
      <c r="B790" s="378" t="s">
        <v>7489</v>
      </c>
      <c r="C790" s="333" t="s">
        <v>5712</v>
      </c>
      <c r="D790" s="332" t="s">
        <v>3376</v>
      </c>
      <c r="E790" s="371" t="s">
        <v>1526</v>
      </c>
      <c r="F790" s="325">
        <v>3</v>
      </c>
      <c r="G790" s="371"/>
      <c r="H790" s="325"/>
      <c r="I790" s="371"/>
      <c r="J790" s="325">
        <v>3</v>
      </c>
      <c r="K790" s="325"/>
      <c r="L790" s="325">
        <v>3</v>
      </c>
      <c r="M790" s="381" t="s">
        <v>5452</v>
      </c>
      <c r="N790" s="381"/>
      <c r="O790" s="381"/>
      <c r="P790" s="381">
        <v>200</v>
      </c>
      <c r="Q790" s="381"/>
      <c r="R790" s="381"/>
      <c r="S790" s="381"/>
      <c r="T790" s="381"/>
      <c r="U790" s="381"/>
      <c r="V790" s="381"/>
      <c r="W790" s="381"/>
      <c r="X790" s="381"/>
      <c r="Y790" s="381">
        <v>1</v>
      </c>
      <c r="Z790" s="350">
        <v>42.35</v>
      </c>
    </row>
    <row r="791" spans="1:26" ht="30.75" customHeight="1" x14ac:dyDescent="0.35">
      <c r="A791" s="340">
        <v>787</v>
      </c>
      <c r="B791" s="378" t="s">
        <v>7489</v>
      </c>
      <c r="C791" s="333" t="s">
        <v>5712</v>
      </c>
      <c r="D791" s="332" t="s">
        <v>411</v>
      </c>
      <c r="E791" s="371" t="s">
        <v>412</v>
      </c>
      <c r="F791" s="325">
        <v>4</v>
      </c>
      <c r="G791" s="371"/>
      <c r="H791" s="325"/>
      <c r="I791" s="371"/>
      <c r="J791" s="325">
        <v>3</v>
      </c>
      <c r="K791" s="325"/>
      <c r="L791" s="325">
        <v>3</v>
      </c>
      <c r="M791" s="381" t="s">
        <v>5010</v>
      </c>
      <c r="N791" s="381">
        <v>180</v>
      </c>
      <c r="O791" s="381">
        <v>180</v>
      </c>
      <c r="P791" s="381">
        <v>360</v>
      </c>
      <c r="Q791" s="381"/>
      <c r="R791" s="381"/>
      <c r="S791" s="381"/>
      <c r="T791" s="381"/>
      <c r="U791" s="381"/>
      <c r="V791" s="381" t="s">
        <v>2166</v>
      </c>
      <c r="W791" s="381" t="s">
        <v>2166</v>
      </c>
      <c r="X791" s="381"/>
      <c r="Y791" s="381">
        <v>1</v>
      </c>
      <c r="Z791" s="350">
        <v>42.35</v>
      </c>
    </row>
    <row r="792" spans="1:26" ht="30.75" customHeight="1" x14ac:dyDescent="0.35">
      <c r="A792" s="340">
        <v>788</v>
      </c>
      <c r="B792" s="378" t="s">
        <v>7489</v>
      </c>
      <c r="C792" s="333" t="s">
        <v>5712</v>
      </c>
      <c r="D792" s="332" t="s">
        <v>552</v>
      </c>
      <c r="E792" s="371" t="s">
        <v>1530</v>
      </c>
      <c r="F792" s="325">
        <v>5</v>
      </c>
      <c r="G792" s="371"/>
      <c r="H792" s="325"/>
      <c r="I792" s="371"/>
      <c r="J792" s="325">
        <v>3</v>
      </c>
      <c r="K792" s="325"/>
      <c r="L792" s="325">
        <v>3</v>
      </c>
      <c r="M792" s="381" t="s">
        <v>5010</v>
      </c>
      <c r="N792" s="381"/>
      <c r="O792" s="381"/>
      <c r="P792" s="381">
        <v>300</v>
      </c>
      <c r="Q792" s="381"/>
      <c r="R792" s="381"/>
      <c r="S792" s="381"/>
      <c r="T792" s="381"/>
      <c r="U792" s="381"/>
      <c r="V792" s="381"/>
      <c r="W792" s="381"/>
      <c r="X792" s="381"/>
      <c r="Y792" s="381">
        <v>1</v>
      </c>
      <c r="Z792" s="350">
        <v>42.35</v>
      </c>
    </row>
    <row r="793" spans="1:26" ht="30.75" customHeight="1" x14ac:dyDescent="0.35">
      <c r="A793" s="340">
        <v>789</v>
      </c>
      <c r="B793" s="378" t="s">
        <v>7489</v>
      </c>
      <c r="C793" s="333" t="s">
        <v>5712</v>
      </c>
      <c r="D793" s="332" t="s">
        <v>3390</v>
      </c>
      <c r="E793" s="371" t="s">
        <v>1531</v>
      </c>
      <c r="F793" s="325">
        <v>5</v>
      </c>
      <c r="G793" s="371"/>
      <c r="H793" s="325"/>
      <c r="I793" s="371"/>
      <c r="J793" s="325">
        <v>3</v>
      </c>
      <c r="K793" s="325"/>
      <c r="L793" s="325">
        <v>3</v>
      </c>
      <c r="M793" s="379" t="s">
        <v>5010</v>
      </c>
      <c r="N793" s="381"/>
      <c r="O793" s="381"/>
      <c r="P793" s="381">
        <v>300</v>
      </c>
      <c r="Q793" s="381"/>
      <c r="R793" s="381"/>
      <c r="S793" s="381"/>
      <c r="T793" s="381"/>
      <c r="U793" s="381"/>
      <c r="V793" s="381"/>
      <c r="W793" s="381"/>
      <c r="X793" s="381"/>
      <c r="Y793" s="381">
        <v>1</v>
      </c>
      <c r="Z793" s="350">
        <v>42.35</v>
      </c>
    </row>
    <row r="794" spans="1:26" ht="30.75" customHeight="1" x14ac:dyDescent="0.35">
      <c r="A794" s="340">
        <v>790</v>
      </c>
      <c r="B794" s="378" t="s">
        <v>7489</v>
      </c>
      <c r="C794" s="333" t="s">
        <v>5712</v>
      </c>
      <c r="D794" s="332" t="s">
        <v>555</v>
      </c>
      <c r="E794" s="371" t="s">
        <v>1533</v>
      </c>
      <c r="F794" s="325">
        <v>4</v>
      </c>
      <c r="G794" s="371"/>
      <c r="H794" s="325"/>
      <c r="I794" s="371"/>
      <c r="J794" s="325">
        <v>3</v>
      </c>
      <c r="K794" s="325"/>
      <c r="L794" s="325">
        <v>3</v>
      </c>
      <c r="M794" s="381" t="s">
        <v>4940</v>
      </c>
      <c r="N794" s="367">
        <v>180</v>
      </c>
      <c r="O794" s="367">
        <v>180</v>
      </c>
      <c r="P794" s="367">
        <v>360</v>
      </c>
      <c r="Q794" s="398"/>
      <c r="R794" s="398"/>
      <c r="S794" s="398"/>
      <c r="T794" s="398"/>
      <c r="U794" s="381"/>
      <c r="V794" s="381" t="s">
        <v>2166</v>
      </c>
      <c r="W794" s="381" t="s">
        <v>2166</v>
      </c>
      <c r="X794" s="381" t="s">
        <v>2166</v>
      </c>
      <c r="Y794" s="381">
        <v>1</v>
      </c>
      <c r="Z794" s="350">
        <v>42.35</v>
      </c>
    </row>
    <row r="795" spans="1:26" ht="30.75" customHeight="1" x14ac:dyDescent="0.35">
      <c r="A795" s="340">
        <v>791</v>
      </c>
      <c r="B795" s="378" t="s">
        <v>7489</v>
      </c>
      <c r="C795" s="333" t="s">
        <v>5712</v>
      </c>
      <c r="D795" s="332" t="s">
        <v>556</v>
      </c>
      <c r="E795" s="371" t="s">
        <v>1535</v>
      </c>
      <c r="F795" s="325">
        <v>4</v>
      </c>
      <c r="G795" s="371"/>
      <c r="H795" s="325"/>
      <c r="I795" s="371"/>
      <c r="J795" s="325">
        <v>3</v>
      </c>
      <c r="K795" s="325"/>
      <c r="L795" s="325">
        <v>3</v>
      </c>
      <c r="M795" s="381" t="s">
        <v>5010</v>
      </c>
      <c r="N795" s="381"/>
      <c r="O795" s="381"/>
      <c r="P795" s="381">
        <v>240</v>
      </c>
      <c r="Q795" s="381"/>
      <c r="R795" s="381"/>
      <c r="S795" s="381"/>
      <c r="T795" s="381"/>
      <c r="U795" s="381"/>
      <c r="V795" s="381"/>
      <c r="W795" s="381"/>
      <c r="X795" s="381"/>
      <c r="Y795" s="381">
        <v>1</v>
      </c>
      <c r="Z795" s="350">
        <v>42.35</v>
      </c>
    </row>
    <row r="796" spans="1:26" ht="30.75" customHeight="1" x14ac:dyDescent="0.35">
      <c r="A796" s="340">
        <v>792</v>
      </c>
      <c r="B796" s="378" t="s">
        <v>7489</v>
      </c>
      <c r="C796" s="333" t="s">
        <v>5712</v>
      </c>
      <c r="D796" s="332" t="s">
        <v>433</v>
      </c>
      <c r="E796" s="371" t="s">
        <v>434</v>
      </c>
      <c r="F796" s="325">
        <v>4</v>
      </c>
      <c r="G796" s="371"/>
      <c r="H796" s="325"/>
      <c r="I796" s="371"/>
      <c r="J796" s="325">
        <v>4</v>
      </c>
      <c r="K796" s="325"/>
      <c r="L796" s="325">
        <v>4</v>
      </c>
      <c r="M796" s="381" t="s">
        <v>5002</v>
      </c>
      <c r="N796" s="381"/>
      <c r="O796" s="381"/>
      <c r="P796" s="381">
        <v>240</v>
      </c>
      <c r="Q796" s="381"/>
      <c r="R796" s="381"/>
      <c r="S796" s="381"/>
      <c r="T796" s="381"/>
      <c r="U796" s="381"/>
      <c r="V796" s="381"/>
      <c r="W796" s="381"/>
      <c r="X796" s="381"/>
      <c r="Y796" s="381">
        <v>1</v>
      </c>
      <c r="Z796" s="350">
        <v>42.35</v>
      </c>
    </row>
    <row r="797" spans="1:26" ht="30.75" customHeight="1" x14ac:dyDescent="0.35">
      <c r="A797" s="340">
        <v>793</v>
      </c>
      <c r="B797" s="378" t="s">
        <v>7489</v>
      </c>
      <c r="C797" s="333" t="s">
        <v>5712</v>
      </c>
      <c r="D797" s="332" t="s">
        <v>514</v>
      </c>
      <c r="E797" s="371" t="s">
        <v>1202</v>
      </c>
      <c r="F797" s="325">
        <v>4</v>
      </c>
      <c r="G797" s="371"/>
      <c r="H797" s="325"/>
      <c r="I797" s="371"/>
      <c r="J797" s="325">
        <v>3</v>
      </c>
      <c r="K797" s="325"/>
      <c r="L797" s="325">
        <v>3</v>
      </c>
      <c r="M797" s="381" t="s">
        <v>5002</v>
      </c>
      <c r="N797" s="381"/>
      <c r="O797" s="381"/>
      <c r="P797" s="381">
        <v>240</v>
      </c>
      <c r="Q797" s="381"/>
      <c r="R797" s="381"/>
      <c r="S797" s="381"/>
      <c r="T797" s="381"/>
      <c r="U797" s="381"/>
      <c r="V797" s="381"/>
      <c r="W797" s="381"/>
      <c r="X797" s="381"/>
      <c r="Y797" s="381">
        <v>1</v>
      </c>
      <c r="Z797" s="350">
        <v>42.35</v>
      </c>
    </row>
    <row r="798" spans="1:26" ht="30.75" customHeight="1" x14ac:dyDescent="0.35">
      <c r="A798" s="340">
        <v>794</v>
      </c>
      <c r="B798" s="378" t="s">
        <v>7489</v>
      </c>
      <c r="C798" s="333" t="s">
        <v>5712</v>
      </c>
      <c r="D798" s="332" t="s">
        <v>545</v>
      </c>
      <c r="E798" s="371" t="s">
        <v>1237</v>
      </c>
      <c r="F798" s="325">
        <v>4</v>
      </c>
      <c r="G798" s="371"/>
      <c r="H798" s="325"/>
      <c r="I798" s="371"/>
      <c r="J798" s="325">
        <v>4</v>
      </c>
      <c r="K798" s="325"/>
      <c r="L798" s="325">
        <v>4</v>
      </c>
      <c r="M798" s="381" t="s">
        <v>5002</v>
      </c>
      <c r="N798" s="381"/>
      <c r="O798" s="381"/>
      <c r="P798" s="381">
        <v>240</v>
      </c>
      <c r="Q798" s="381"/>
      <c r="R798" s="381"/>
      <c r="S798" s="381"/>
      <c r="T798" s="381"/>
      <c r="U798" s="381"/>
      <c r="V798" s="381"/>
      <c r="W798" s="381"/>
      <c r="X798" s="381"/>
      <c r="Y798" s="381">
        <v>1</v>
      </c>
      <c r="Z798" s="350">
        <v>42.35</v>
      </c>
    </row>
    <row r="799" spans="1:26" ht="30.75" customHeight="1" x14ac:dyDescent="0.35">
      <c r="A799" s="340">
        <v>795</v>
      </c>
      <c r="B799" s="378" t="s">
        <v>7489</v>
      </c>
      <c r="C799" s="333" t="s">
        <v>5712</v>
      </c>
      <c r="D799" s="332" t="s">
        <v>502</v>
      </c>
      <c r="E799" s="371" t="s">
        <v>1189</v>
      </c>
      <c r="F799" s="325">
        <v>3</v>
      </c>
      <c r="G799" s="371"/>
      <c r="H799" s="325"/>
      <c r="I799" s="371"/>
      <c r="J799" s="325">
        <v>3</v>
      </c>
      <c r="K799" s="325"/>
      <c r="L799" s="325">
        <v>3</v>
      </c>
      <c r="M799" s="381" t="s">
        <v>5369</v>
      </c>
      <c r="N799" s="381"/>
      <c r="O799" s="381"/>
      <c r="P799" s="381">
        <v>200</v>
      </c>
      <c r="Q799" s="381"/>
      <c r="R799" s="381"/>
      <c r="S799" s="381"/>
      <c r="T799" s="381"/>
      <c r="U799" s="381"/>
      <c r="V799" s="381"/>
      <c r="W799" s="381"/>
      <c r="X799" s="381"/>
      <c r="Y799" s="381">
        <v>1</v>
      </c>
      <c r="Z799" s="350">
        <v>42.35</v>
      </c>
    </row>
    <row r="800" spans="1:26" ht="30.75" customHeight="1" x14ac:dyDescent="0.35">
      <c r="A800" s="340">
        <v>796</v>
      </c>
      <c r="B800" s="378" t="s">
        <v>7489</v>
      </c>
      <c r="C800" s="333" t="s">
        <v>5712</v>
      </c>
      <c r="D800" s="332" t="s">
        <v>489</v>
      </c>
      <c r="E800" s="371" t="s">
        <v>1173</v>
      </c>
      <c r="F800" s="325">
        <v>3</v>
      </c>
      <c r="G800" s="371"/>
      <c r="H800" s="325"/>
      <c r="I800" s="371"/>
      <c r="J800" s="325">
        <v>3</v>
      </c>
      <c r="K800" s="325"/>
      <c r="L800" s="325">
        <v>3</v>
      </c>
      <c r="M800" s="381" t="s">
        <v>5367</v>
      </c>
      <c r="N800" s="381"/>
      <c r="O800" s="381"/>
      <c r="P800" s="381">
        <v>200</v>
      </c>
      <c r="Q800" s="381"/>
      <c r="R800" s="381"/>
      <c r="S800" s="381"/>
      <c r="T800" s="381"/>
      <c r="U800" s="381"/>
      <c r="V800" s="381"/>
      <c r="W800" s="381"/>
      <c r="X800" s="381"/>
      <c r="Y800" s="381">
        <v>1</v>
      </c>
      <c r="Z800" s="350">
        <v>42.35</v>
      </c>
    </row>
    <row r="801" spans="1:26" ht="30.75" customHeight="1" x14ac:dyDescent="0.35">
      <c r="A801" s="340">
        <v>797</v>
      </c>
      <c r="B801" s="378" t="s">
        <v>7489</v>
      </c>
      <c r="C801" s="333" t="s">
        <v>5712</v>
      </c>
      <c r="D801" s="332" t="s">
        <v>490</v>
      </c>
      <c r="E801" s="371" t="s">
        <v>1174</v>
      </c>
      <c r="F801" s="325">
        <v>3</v>
      </c>
      <c r="G801" s="371"/>
      <c r="H801" s="325"/>
      <c r="I801" s="371"/>
      <c r="J801" s="325">
        <v>3</v>
      </c>
      <c r="K801" s="325"/>
      <c r="L801" s="325">
        <v>3</v>
      </c>
      <c r="M801" s="381" t="s">
        <v>5367</v>
      </c>
      <c r="N801" s="381"/>
      <c r="O801" s="381"/>
      <c r="P801" s="381">
        <v>200</v>
      </c>
      <c r="Q801" s="381"/>
      <c r="R801" s="381"/>
      <c r="S801" s="381"/>
      <c r="T801" s="381"/>
      <c r="U801" s="381"/>
      <c r="V801" s="381"/>
      <c r="W801" s="381"/>
      <c r="X801" s="381"/>
      <c r="Y801" s="381">
        <v>1</v>
      </c>
      <c r="Z801" s="350">
        <v>42.35</v>
      </c>
    </row>
    <row r="802" spans="1:26" ht="30.75" customHeight="1" x14ac:dyDescent="0.35">
      <c r="A802" s="340">
        <v>798</v>
      </c>
      <c r="B802" s="378" t="s">
        <v>7489</v>
      </c>
      <c r="C802" s="333" t="s">
        <v>5712</v>
      </c>
      <c r="D802" s="332" t="s">
        <v>406</v>
      </c>
      <c r="E802" s="371" t="s">
        <v>407</v>
      </c>
      <c r="F802" s="325">
        <v>4</v>
      </c>
      <c r="G802" s="371"/>
      <c r="H802" s="325"/>
      <c r="I802" s="371"/>
      <c r="J802" s="325">
        <v>2</v>
      </c>
      <c r="K802" s="325"/>
      <c r="L802" s="325">
        <v>2</v>
      </c>
      <c r="M802" s="381" t="s">
        <v>5346</v>
      </c>
      <c r="N802" s="381"/>
      <c r="O802" s="381"/>
      <c r="P802" s="381">
        <v>200</v>
      </c>
      <c r="Q802" s="381"/>
      <c r="R802" s="381"/>
      <c r="S802" s="381"/>
      <c r="T802" s="381"/>
      <c r="U802" s="381"/>
      <c r="V802" s="381"/>
      <c r="W802" s="381"/>
      <c r="X802" s="381"/>
      <c r="Y802" s="381">
        <v>1</v>
      </c>
      <c r="Z802" s="350">
        <v>42.35</v>
      </c>
    </row>
    <row r="803" spans="1:26" ht="30.75" customHeight="1" x14ac:dyDescent="0.35">
      <c r="A803" s="340">
        <v>799</v>
      </c>
      <c r="B803" s="378" t="s">
        <v>7489</v>
      </c>
      <c r="C803" s="333" t="s">
        <v>5712</v>
      </c>
      <c r="D803" s="332" t="s">
        <v>554</v>
      </c>
      <c r="E803" s="371" t="s">
        <v>1532</v>
      </c>
      <c r="F803" s="325">
        <v>4</v>
      </c>
      <c r="G803" s="371"/>
      <c r="H803" s="325"/>
      <c r="I803" s="371"/>
      <c r="J803" s="325">
        <v>3</v>
      </c>
      <c r="K803" s="325"/>
      <c r="L803" s="325">
        <v>3</v>
      </c>
      <c r="M803" s="381" t="s">
        <v>5431</v>
      </c>
      <c r="N803" s="381"/>
      <c r="O803" s="381"/>
      <c r="P803" s="381">
        <v>200</v>
      </c>
      <c r="Q803" s="381"/>
      <c r="R803" s="381"/>
      <c r="S803" s="381"/>
      <c r="T803" s="381"/>
      <c r="U803" s="381"/>
      <c r="V803" s="381"/>
      <c r="W803" s="381"/>
      <c r="X803" s="381"/>
      <c r="Y803" s="381">
        <v>1</v>
      </c>
      <c r="Z803" s="350">
        <v>42.35</v>
      </c>
    </row>
    <row r="804" spans="1:26" ht="30.75" customHeight="1" x14ac:dyDescent="0.35">
      <c r="A804" s="340">
        <v>800</v>
      </c>
      <c r="B804" s="378" t="s">
        <v>7489</v>
      </c>
      <c r="C804" s="333" t="s">
        <v>5712</v>
      </c>
      <c r="D804" s="332" t="s">
        <v>537</v>
      </c>
      <c r="E804" s="371" t="s">
        <v>1229</v>
      </c>
      <c r="F804" s="325">
        <v>4</v>
      </c>
      <c r="G804" s="371"/>
      <c r="H804" s="325"/>
      <c r="I804" s="371"/>
      <c r="J804" s="325">
        <v>3</v>
      </c>
      <c r="K804" s="325"/>
      <c r="L804" s="325">
        <v>3</v>
      </c>
      <c r="M804" s="381" t="s">
        <v>5367</v>
      </c>
      <c r="N804" s="381"/>
      <c r="O804" s="381"/>
      <c r="P804" s="381">
        <v>240</v>
      </c>
      <c r="Q804" s="381"/>
      <c r="R804" s="381"/>
      <c r="S804" s="381"/>
      <c r="T804" s="381"/>
      <c r="U804" s="381"/>
      <c r="V804" s="381"/>
      <c r="W804" s="381"/>
      <c r="X804" s="381"/>
      <c r="Y804" s="381">
        <v>1</v>
      </c>
      <c r="Z804" s="350">
        <v>42.35</v>
      </c>
    </row>
    <row r="805" spans="1:26" ht="30.75" customHeight="1" x14ac:dyDescent="0.35">
      <c r="A805" s="340">
        <v>801</v>
      </c>
      <c r="B805" s="378" t="s">
        <v>7489</v>
      </c>
      <c r="C805" s="333" t="s">
        <v>5712</v>
      </c>
      <c r="D805" s="332" t="s">
        <v>459</v>
      </c>
      <c r="E805" s="371" t="s">
        <v>460</v>
      </c>
      <c r="F805" s="325">
        <v>3</v>
      </c>
      <c r="G805" s="371"/>
      <c r="H805" s="325"/>
      <c r="I805" s="371"/>
      <c r="J805" s="325">
        <v>3</v>
      </c>
      <c r="K805" s="325"/>
      <c r="L805" s="325">
        <v>3</v>
      </c>
      <c r="M805" s="381" t="s">
        <v>5368</v>
      </c>
      <c r="N805" s="381"/>
      <c r="O805" s="381"/>
      <c r="P805" s="381">
        <v>200</v>
      </c>
      <c r="Q805" s="381"/>
      <c r="R805" s="381"/>
      <c r="S805" s="381"/>
      <c r="T805" s="381"/>
      <c r="U805" s="381"/>
      <c r="V805" s="381"/>
      <c r="W805" s="381"/>
      <c r="X805" s="381"/>
      <c r="Y805" s="381">
        <v>1</v>
      </c>
      <c r="Z805" s="350">
        <v>42.35</v>
      </c>
    </row>
    <row r="806" spans="1:26" ht="30.75" customHeight="1" x14ac:dyDescent="0.35">
      <c r="A806" s="340">
        <v>802</v>
      </c>
      <c r="B806" s="378" t="s">
        <v>7489</v>
      </c>
      <c r="C806" s="333" t="s">
        <v>5712</v>
      </c>
      <c r="D806" s="332" t="s">
        <v>540</v>
      </c>
      <c r="E806" s="371" t="s">
        <v>1232</v>
      </c>
      <c r="F806" s="325">
        <v>4</v>
      </c>
      <c r="G806" s="371"/>
      <c r="H806" s="325"/>
      <c r="I806" s="371"/>
      <c r="J806" s="325">
        <v>3</v>
      </c>
      <c r="K806" s="325"/>
      <c r="L806" s="325">
        <v>3</v>
      </c>
      <c r="M806" s="381" t="s">
        <v>5368</v>
      </c>
      <c r="N806" s="381"/>
      <c r="O806" s="381"/>
      <c r="P806" s="381">
        <v>240</v>
      </c>
      <c r="Q806" s="381"/>
      <c r="R806" s="381"/>
      <c r="S806" s="381"/>
      <c r="T806" s="381"/>
      <c r="U806" s="381"/>
      <c r="V806" s="381"/>
      <c r="W806" s="381"/>
      <c r="X806" s="381"/>
      <c r="Y806" s="381">
        <v>1</v>
      </c>
      <c r="Z806" s="350">
        <v>42.35</v>
      </c>
    </row>
    <row r="807" spans="1:26" ht="30.75" customHeight="1" x14ac:dyDescent="0.35">
      <c r="A807" s="340">
        <v>803</v>
      </c>
      <c r="B807" s="378" t="s">
        <v>7489</v>
      </c>
      <c r="C807" s="333" t="s">
        <v>5712</v>
      </c>
      <c r="D807" s="332" t="s">
        <v>3338</v>
      </c>
      <c r="E807" s="371" t="s">
        <v>1153</v>
      </c>
      <c r="F807" s="325">
        <v>4</v>
      </c>
      <c r="G807" s="371"/>
      <c r="H807" s="325"/>
      <c r="I807" s="371"/>
      <c r="J807" s="325">
        <v>4</v>
      </c>
      <c r="K807" s="325"/>
      <c r="L807" s="325">
        <v>4</v>
      </c>
      <c r="M807" s="381" t="s">
        <v>4940</v>
      </c>
      <c r="N807" s="381">
        <v>180</v>
      </c>
      <c r="O807" s="381">
        <v>180</v>
      </c>
      <c r="P807" s="381">
        <v>360</v>
      </c>
      <c r="Q807" s="398"/>
      <c r="R807" s="398"/>
      <c r="S807" s="398"/>
      <c r="T807" s="398"/>
      <c r="U807" s="381"/>
      <c r="V807" s="381" t="s">
        <v>2166</v>
      </c>
      <c r="W807" s="381" t="s">
        <v>2166</v>
      </c>
      <c r="X807" s="381" t="s">
        <v>2166</v>
      </c>
      <c r="Y807" s="381">
        <v>1</v>
      </c>
      <c r="Z807" s="350">
        <v>42.35</v>
      </c>
    </row>
    <row r="808" spans="1:26" ht="30.75" customHeight="1" x14ac:dyDescent="0.35">
      <c r="A808" s="340">
        <v>804</v>
      </c>
      <c r="B808" s="378" t="s">
        <v>7489</v>
      </c>
      <c r="C808" s="333" t="s">
        <v>5712</v>
      </c>
      <c r="D808" s="332" t="s">
        <v>530</v>
      </c>
      <c r="E808" s="371" t="s">
        <v>1221</v>
      </c>
      <c r="F808" s="325">
        <v>4</v>
      </c>
      <c r="G808" s="371"/>
      <c r="H808" s="325"/>
      <c r="I808" s="371"/>
      <c r="J808" s="325">
        <v>3</v>
      </c>
      <c r="K808" s="325"/>
      <c r="L808" s="325">
        <v>3</v>
      </c>
      <c r="M808" s="381" t="s">
        <v>5002</v>
      </c>
      <c r="N808" s="381"/>
      <c r="O808" s="381"/>
      <c r="P808" s="381">
        <v>240</v>
      </c>
      <c r="Q808" s="381"/>
      <c r="R808" s="381"/>
      <c r="S808" s="381"/>
      <c r="T808" s="381"/>
      <c r="U808" s="381"/>
      <c r="V808" s="381"/>
      <c r="W808" s="381"/>
      <c r="X808" s="381"/>
      <c r="Y808" s="381">
        <v>1</v>
      </c>
      <c r="Z808" s="350">
        <v>42.35</v>
      </c>
    </row>
    <row r="809" spans="1:26" ht="30.75" customHeight="1" x14ac:dyDescent="0.35">
      <c r="A809" s="340">
        <v>805</v>
      </c>
      <c r="B809" s="378" t="s">
        <v>7489</v>
      </c>
      <c r="C809" s="333" t="s">
        <v>5712</v>
      </c>
      <c r="D809" s="332" t="s">
        <v>3341</v>
      </c>
      <c r="E809" s="371" t="s">
        <v>1183</v>
      </c>
      <c r="F809" s="325">
        <v>4</v>
      </c>
      <c r="G809" s="371"/>
      <c r="H809" s="325"/>
      <c r="I809" s="371"/>
      <c r="J809" s="325">
        <v>3</v>
      </c>
      <c r="K809" s="325"/>
      <c r="L809" s="325">
        <v>3</v>
      </c>
      <c r="M809" s="381" t="s">
        <v>4940</v>
      </c>
      <c r="N809" s="381"/>
      <c r="O809" s="381"/>
      <c r="P809" s="381">
        <v>240</v>
      </c>
      <c r="Q809" s="381"/>
      <c r="R809" s="381"/>
      <c r="S809" s="381"/>
      <c r="T809" s="381"/>
      <c r="U809" s="381"/>
      <c r="V809" s="381"/>
      <c r="W809" s="381"/>
      <c r="X809" s="381"/>
      <c r="Y809" s="381">
        <v>1</v>
      </c>
      <c r="Z809" s="350">
        <v>42.35</v>
      </c>
    </row>
    <row r="810" spans="1:26" ht="30.75" customHeight="1" x14ac:dyDescent="0.35">
      <c r="A810" s="340">
        <v>806</v>
      </c>
      <c r="B810" s="378" t="s">
        <v>7489</v>
      </c>
      <c r="C810" s="333" t="s">
        <v>5712</v>
      </c>
      <c r="D810" s="332" t="s">
        <v>480</v>
      </c>
      <c r="E810" s="371" t="s">
        <v>1162</v>
      </c>
      <c r="F810" s="325">
        <v>4</v>
      </c>
      <c r="G810" s="371"/>
      <c r="H810" s="325"/>
      <c r="I810" s="371"/>
      <c r="J810" s="325">
        <v>3</v>
      </c>
      <c r="K810" s="325"/>
      <c r="L810" s="325">
        <v>3</v>
      </c>
      <c r="M810" s="381" t="s">
        <v>5371</v>
      </c>
      <c r="N810" s="381"/>
      <c r="O810" s="381"/>
      <c r="P810" s="381">
        <v>240</v>
      </c>
      <c r="Q810" s="381"/>
      <c r="R810" s="381"/>
      <c r="S810" s="381"/>
      <c r="T810" s="381"/>
      <c r="U810" s="381"/>
      <c r="V810" s="381"/>
      <c r="W810" s="381"/>
      <c r="X810" s="381"/>
      <c r="Y810" s="381">
        <v>1</v>
      </c>
      <c r="Z810" s="350">
        <v>42.35</v>
      </c>
    </row>
    <row r="811" spans="1:26" ht="30.75" customHeight="1" x14ac:dyDescent="0.35">
      <c r="A811" s="340">
        <v>807</v>
      </c>
      <c r="B811" s="378" t="s">
        <v>7489</v>
      </c>
      <c r="C811" s="333" t="s">
        <v>5712</v>
      </c>
      <c r="D811" s="332" t="s">
        <v>3339</v>
      </c>
      <c r="E811" s="371" t="s">
        <v>1195</v>
      </c>
      <c r="F811" s="325">
        <v>4</v>
      </c>
      <c r="G811" s="371"/>
      <c r="H811" s="325"/>
      <c r="I811" s="371"/>
      <c r="J811" s="325">
        <v>3</v>
      </c>
      <c r="K811" s="325"/>
      <c r="L811" s="325">
        <v>3</v>
      </c>
      <c r="M811" s="381" t="s">
        <v>4909</v>
      </c>
      <c r="N811" s="381"/>
      <c r="O811" s="381"/>
      <c r="P811" s="381">
        <v>300</v>
      </c>
      <c r="Q811" s="381"/>
      <c r="R811" s="381"/>
      <c r="S811" s="381"/>
      <c r="T811" s="381"/>
      <c r="U811" s="381"/>
      <c r="V811" s="381"/>
      <c r="W811" s="381"/>
      <c r="X811" s="381"/>
      <c r="Y811" s="381">
        <v>1</v>
      </c>
      <c r="Z811" s="350">
        <v>42.35</v>
      </c>
    </row>
    <row r="812" spans="1:26" ht="30.75" customHeight="1" x14ac:dyDescent="0.35">
      <c r="A812" s="340">
        <v>808</v>
      </c>
      <c r="B812" s="378" t="s">
        <v>7489</v>
      </c>
      <c r="C812" s="333" t="s">
        <v>5712</v>
      </c>
      <c r="D812" s="332" t="s">
        <v>461</v>
      </c>
      <c r="E812" s="371" t="s">
        <v>1142</v>
      </c>
      <c r="F812" s="325">
        <v>4</v>
      </c>
      <c r="G812" s="371"/>
      <c r="H812" s="325"/>
      <c r="I812" s="371"/>
      <c r="J812" s="325">
        <v>5</v>
      </c>
      <c r="K812" s="325"/>
      <c r="L812" s="325">
        <v>5</v>
      </c>
      <c r="M812" s="381" t="s">
        <v>5368</v>
      </c>
      <c r="N812" s="381"/>
      <c r="O812" s="381"/>
      <c r="P812" s="381">
        <v>300</v>
      </c>
      <c r="Q812" s="381"/>
      <c r="R812" s="381"/>
      <c r="S812" s="381"/>
      <c r="T812" s="381"/>
      <c r="U812" s="381"/>
      <c r="V812" s="381"/>
      <c r="W812" s="381"/>
      <c r="X812" s="381"/>
      <c r="Y812" s="381">
        <v>1</v>
      </c>
      <c r="Z812" s="350">
        <v>42.35</v>
      </c>
    </row>
    <row r="813" spans="1:26" ht="30.75" customHeight="1" x14ac:dyDescent="0.35">
      <c r="A813" s="340">
        <v>809</v>
      </c>
      <c r="B813" s="378" t="s">
        <v>7489</v>
      </c>
      <c r="C813" s="333" t="s">
        <v>5712</v>
      </c>
      <c r="D813" s="332" t="s">
        <v>437</v>
      </c>
      <c r="E813" s="371" t="s">
        <v>438</v>
      </c>
      <c r="F813" s="325">
        <v>4</v>
      </c>
      <c r="G813" s="371"/>
      <c r="H813" s="325"/>
      <c r="I813" s="371"/>
      <c r="J813" s="325">
        <v>3</v>
      </c>
      <c r="K813" s="325"/>
      <c r="L813" s="325">
        <v>3</v>
      </c>
      <c r="M813" s="381" t="s">
        <v>5368</v>
      </c>
      <c r="N813" s="381"/>
      <c r="O813" s="381"/>
      <c r="P813" s="381">
        <v>240</v>
      </c>
      <c r="Q813" s="381"/>
      <c r="R813" s="381"/>
      <c r="S813" s="381"/>
      <c r="T813" s="381"/>
      <c r="U813" s="381"/>
      <c r="V813" s="381"/>
      <c r="W813" s="381"/>
      <c r="X813" s="381"/>
      <c r="Y813" s="381">
        <v>1</v>
      </c>
      <c r="Z813" s="350">
        <v>42.35</v>
      </c>
    </row>
    <row r="814" spans="1:26" ht="30.75" customHeight="1" x14ac:dyDescent="0.35">
      <c r="A814" s="340">
        <v>810</v>
      </c>
      <c r="B814" s="378" t="s">
        <v>7489</v>
      </c>
      <c r="C814" s="333" t="s">
        <v>5712</v>
      </c>
      <c r="D814" s="332" t="s">
        <v>3380</v>
      </c>
      <c r="E814" s="371" t="s">
        <v>436</v>
      </c>
      <c r="F814" s="325">
        <v>4</v>
      </c>
      <c r="G814" s="371"/>
      <c r="H814" s="325"/>
      <c r="I814" s="371"/>
      <c r="J814" s="325">
        <v>5</v>
      </c>
      <c r="K814" s="325"/>
      <c r="L814" s="325">
        <v>5</v>
      </c>
      <c r="M814" s="381" t="s">
        <v>5368</v>
      </c>
      <c r="N814" s="381"/>
      <c r="O814" s="381"/>
      <c r="P814" s="381">
        <v>300</v>
      </c>
      <c r="Q814" s="381"/>
      <c r="R814" s="381"/>
      <c r="S814" s="381"/>
      <c r="T814" s="381"/>
      <c r="U814" s="381"/>
      <c r="V814" s="381"/>
      <c r="W814" s="381"/>
      <c r="X814" s="381"/>
      <c r="Y814" s="381">
        <v>1</v>
      </c>
      <c r="Z814" s="350">
        <v>42.35</v>
      </c>
    </row>
    <row r="815" spans="1:26" ht="30.75" customHeight="1" x14ac:dyDescent="0.35">
      <c r="A815" s="340">
        <v>811</v>
      </c>
      <c r="B815" s="378" t="s">
        <v>7489</v>
      </c>
      <c r="C815" s="333" t="s">
        <v>5712</v>
      </c>
      <c r="D815" s="332" t="s">
        <v>522</v>
      </c>
      <c r="E815" s="371" t="s">
        <v>1212</v>
      </c>
      <c r="F815" s="325">
        <v>5</v>
      </c>
      <c r="G815" s="371"/>
      <c r="H815" s="325"/>
      <c r="I815" s="371"/>
      <c r="J815" s="325">
        <v>2</v>
      </c>
      <c r="K815" s="325"/>
      <c r="L815" s="325">
        <v>2</v>
      </c>
      <c r="M815" s="381" t="s">
        <v>5015</v>
      </c>
      <c r="N815" s="381"/>
      <c r="O815" s="381"/>
      <c r="P815" s="381">
        <v>300</v>
      </c>
      <c r="Q815" s="381"/>
      <c r="R815" s="381"/>
      <c r="S815" s="381"/>
      <c r="T815" s="381"/>
      <c r="U815" s="381"/>
      <c r="V815" s="381"/>
      <c r="W815" s="381"/>
      <c r="X815" s="381"/>
      <c r="Y815" s="381">
        <v>1</v>
      </c>
      <c r="Z815" s="350">
        <v>42.35</v>
      </c>
    </row>
    <row r="816" spans="1:26" ht="30.75" customHeight="1" x14ac:dyDescent="0.35">
      <c r="A816" s="340">
        <v>812</v>
      </c>
      <c r="B816" s="378" t="s">
        <v>7489</v>
      </c>
      <c r="C816" s="333" t="s">
        <v>5712</v>
      </c>
      <c r="D816" s="332" t="s">
        <v>3382</v>
      </c>
      <c r="E816" s="371" t="s">
        <v>391</v>
      </c>
      <c r="F816" s="325">
        <v>4</v>
      </c>
      <c r="G816" s="371"/>
      <c r="H816" s="325"/>
      <c r="I816" s="371"/>
      <c r="J816" s="325">
        <v>3</v>
      </c>
      <c r="K816" s="325"/>
      <c r="L816" s="325">
        <v>3</v>
      </c>
      <c r="M816" s="381" t="s">
        <v>5431</v>
      </c>
      <c r="N816" s="398">
        <v>85</v>
      </c>
      <c r="O816" s="398">
        <v>215</v>
      </c>
      <c r="P816" s="398">
        <v>300</v>
      </c>
      <c r="Q816" s="398"/>
      <c r="R816" s="398"/>
      <c r="S816" s="398"/>
      <c r="T816" s="398"/>
      <c r="U816" s="381"/>
      <c r="V816" s="381" t="s">
        <v>2166</v>
      </c>
      <c r="W816" s="381"/>
      <c r="X816" s="381"/>
      <c r="Y816" s="381">
        <v>1</v>
      </c>
      <c r="Z816" s="350">
        <v>42.35</v>
      </c>
    </row>
    <row r="817" spans="1:26" ht="30.75" customHeight="1" x14ac:dyDescent="0.35">
      <c r="A817" s="340">
        <v>813</v>
      </c>
      <c r="B817" s="378" t="s">
        <v>7489</v>
      </c>
      <c r="C817" s="333" t="s">
        <v>5712</v>
      </c>
      <c r="D817" s="332" t="s">
        <v>468</v>
      </c>
      <c r="E817" s="371" t="s">
        <v>1149</v>
      </c>
      <c r="F817" s="325">
        <v>4</v>
      </c>
      <c r="G817" s="371"/>
      <c r="H817" s="325"/>
      <c r="I817" s="371"/>
      <c r="J817" s="325">
        <v>3</v>
      </c>
      <c r="K817" s="325"/>
      <c r="L817" s="325">
        <v>3</v>
      </c>
      <c r="M817" s="381" t="s">
        <v>5002</v>
      </c>
      <c r="N817" s="381"/>
      <c r="O817" s="381"/>
      <c r="P817" s="381">
        <v>240</v>
      </c>
      <c r="Q817" s="381"/>
      <c r="R817" s="381"/>
      <c r="S817" s="381"/>
      <c r="T817" s="381"/>
      <c r="U817" s="381"/>
      <c r="V817" s="381"/>
      <c r="W817" s="381"/>
      <c r="X817" s="381"/>
      <c r="Y817" s="381">
        <v>1</v>
      </c>
      <c r="Z817" s="350">
        <v>42.35</v>
      </c>
    </row>
    <row r="818" spans="1:26" ht="30.75" customHeight="1" x14ac:dyDescent="0.35">
      <c r="A818" s="340">
        <v>814</v>
      </c>
      <c r="B818" s="378" t="s">
        <v>7489</v>
      </c>
      <c r="C818" s="333" t="s">
        <v>5712</v>
      </c>
      <c r="D818" s="332" t="s">
        <v>538</v>
      </c>
      <c r="E818" s="371" t="s">
        <v>1230</v>
      </c>
      <c r="F818" s="325">
        <v>5</v>
      </c>
      <c r="G818" s="371"/>
      <c r="H818" s="325"/>
      <c r="I818" s="371"/>
      <c r="J818" s="325">
        <v>3</v>
      </c>
      <c r="K818" s="325"/>
      <c r="L818" s="325">
        <v>3</v>
      </c>
      <c r="M818" s="381" t="s">
        <v>5012</v>
      </c>
      <c r="N818" s="381"/>
      <c r="O818" s="381"/>
      <c r="P818" s="381">
        <v>300</v>
      </c>
      <c r="Q818" s="381"/>
      <c r="R818" s="381"/>
      <c r="S818" s="381"/>
      <c r="T818" s="381"/>
      <c r="U818" s="381"/>
      <c r="V818" s="381"/>
      <c r="W818" s="381"/>
      <c r="X818" s="381"/>
      <c r="Y818" s="381">
        <v>1</v>
      </c>
      <c r="Z818" s="350">
        <v>42.35</v>
      </c>
    </row>
    <row r="819" spans="1:26" ht="30.75" customHeight="1" x14ac:dyDescent="0.35">
      <c r="A819" s="340">
        <v>815</v>
      </c>
      <c r="B819" s="378" t="s">
        <v>7489</v>
      </c>
      <c r="C819" s="333" t="s">
        <v>5712</v>
      </c>
      <c r="D819" s="332" t="s">
        <v>4264</v>
      </c>
      <c r="E819" s="371" t="s">
        <v>4265</v>
      </c>
      <c r="F819" s="325">
        <v>5</v>
      </c>
      <c r="G819" s="371"/>
      <c r="H819" s="325"/>
      <c r="I819" s="371"/>
      <c r="J819" s="325">
        <v>4</v>
      </c>
      <c r="K819" s="325"/>
      <c r="L819" s="325">
        <v>4</v>
      </c>
      <c r="M819" s="381" t="s">
        <v>5016</v>
      </c>
      <c r="N819" s="381"/>
      <c r="O819" s="381"/>
      <c r="P819" s="381">
        <v>240</v>
      </c>
      <c r="Q819" s="381"/>
      <c r="R819" s="381"/>
      <c r="S819" s="381"/>
      <c r="T819" s="381"/>
      <c r="U819" s="381"/>
      <c r="V819" s="381"/>
      <c r="W819" s="381"/>
      <c r="X819" s="381"/>
      <c r="Y819" s="381">
        <v>2</v>
      </c>
      <c r="Z819" s="350">
        <v>36.299999999999997</v>
      </c>
    </row>
    <row r="820" spans="1:26" ht="30.75" customHeight="1" x14ac:dyDescent="0.35">
      <c r="A820" s="340">
        <v>816</v>
      </c>
      <c r="B820" s="378" t="s">
        <v>7489</v>
      </c>
      <c r="C820" s="333" t="s">
        <v>5712</v>
      </c>
      <c r="D820" s="332" t="s">
        <v>491</v>
      </c>
      <c r="E820" s="371" t="s">
        <v>1175</v>
      </c>
      <c r="F820" s="325">
        <v>3</v>
      </c>
      <c r="G820" s="371"/>
      <c r="H820" s="325"/>
      <c r="I820" s="371"/>
      <c r="J820" s="325">
        <v>3</v>
      </c>
      <c r="K820" s="325"/>
      <c r="L820" s="325">
        <v>3</v>
      </c>
      <c r="M820" s="381" t="s">
        <v>5367</v>
      </c>
      <c r="N820" s="381"/>
      <c r="O820" s="381"/>
      <c r="P820" s="381">
        <v>200</v>
      </c>
      <c r="Q820" s="381"/>
      <c r="R820" s="381"/>
      <c r="S820" s="381"/>
      <c r="T820" s="381"/>
      <c r="U820" s="381"/>
      <c r="V820" s="381"/>
      <c r="W820" s="381"/>
      <c r="X820" s="381"/>
      <c r="Y820" s="381">
        <v>1</v>
      </c>
      <c r="Z820" s="350">
        <v>42.35</v>
      </c>
    </row>
    <row r="821" spans="1:26" ht="30.75" customHeight="1" x14ac:dyDescent="0.35">
      <c r="A821" s="340">
        <v>817</v>
      </c>
      <c r="B821" s="378" t="s">
        <v>7489</v>
      </c>
      <c r="C821" s="333" t="s">
        <v>5712</v>
      </c>
      <c r="D821" s="332" t="s">
        <v>546</v>
      </c>
      <c r="E821" s="371" t="s">
        <v>547</v>
      </c>
      <c r="F821" s="325">
        <v>5</v>
      </c>
      <c r="G821" s="371"/>
      <c r="H821" s="325"/>
      <c r="I821" s="371"/>
      <c r="J821" s="325">
        <v>3</v>
      </c>
      <c r="K821" s="325"/>
      <c r="L821" s="325">
        <v>3</v>
      </c>
      <c r="M821" s="381" t="s">
        <v>5011</v>
      </c>
      <c r="N821" s="381"/>
      <c r="O821" s="381"/>
      <c r="P821" s="381">
        <v>300</v>
      </c>
      <c r="Q821" s="381"/>
      <c r="R821" s="381"/>
      <c r="S821" s="381"/>
      <c r="T821" s="381"/>
      <c r="U821" s="381"/>
      <c r="V821" s="381"/>
      <c r="W821" s="381"/>
      <c r="X821" s="381"/>
      <c r="Y821" s="381">
        <v>1</v>
      </c>
      <c r="Z821" s="350">
        <v>42.35</v>
      </c>
    </row>
    <row r="822" spans="1:26" ht="30.75" customHeight="1" x14ac:dyDescent="0.35">
      <c r="A822" s="340">
        <v>818</v>
      </c>
      <c r="B822" s="378" t="s">
        <v>7489</v>
      </c>
      <c r="C822" s="333" t="s">
        <v>5712</v>
      </c>
      <c r="D822" s="332" t="s">
        <v>481</v>
      </c>
      <c r="E822" s="371" t="s">
        <v>1214</v>
      </c>
      <c r="F822" s="325">
        <v>5</v>
      </c>
      <c r="G822" s="371"/>
      <c r="H822" s="325"/>
      <c r="I822" s="371"/>
      <c r="J822" s="325">
        <v>3</v>
      </c>
      <c r="K822" s="325"/>
      <c r="L822" s="325">
        <v>3</v>
      </c>
      <c r="M822" s="381" t="s">
        <v>5017</v>
      </c>
      <c r="N822" s="381"/>
      <c r="O822" s="381"/>
      <c r="P822" s="381">
        <v>240</v>
      </c>
      <c r="Q822" s="381"/>
      <c r="R822" s="381"/>
      <c r="S822" s="381"/>
      <c r="T822" s="381"/>
      <c r="U822" s="381"/>
      <c r="V822" s="381"/>
      <c r="W822" s="381"/>
      <c r="X822" s="381"/>
      <c r="Y822" s="381">
        <v>1</v>
      </c>
      <c r="Z822" s="350">
        <v>42.35</v>
      </c>
    </row>
    <row r="823" spans="1:26" ht="30.75" customHeight="1" x14ac:dyDescent="0.35">
      <c r="A823" s="340">
        <v>819</v>
      </c>
      <c r="B823" s="378" t="s">
        <v>7489</v>
      </c>
      <c r="C823" s="333" t="s">
        <v>5712</v>
      </c>
      <c r="D823" s="332" t="s">
        <v>1164</v>
      </c>
      <c r="E823" s="371" t="s">
        <v>1163</v>
      </c>
      <c r="F823" s="325">
        <v>4</v>
      </c>
      <c r="G823" s="371"/>
      <c r="H823" s="325"/>
      <c r="I823" s="371"/>
      <c r="J823" s="325">
        <v>3</v>
      </c>
      <c r="K823" s="325"/>
      <c r="L823" s="325">
        <v>3</v>
      </c>
      <c r="M823" s="381" t="s">
        <v>5002</v>
      </c>
      <c r="N823" s="381"/>
      <c r="O823" s="381"/>
      <c r="P823" s="381">
        <v>200</v>
      </c>
      <c r="Q823" s="381"/>
      <c r="R823" s="381"/>
      <c r="S823" s="381"/>
      <c r="T823" s="381"/>
      <c r="U823" s="381"/>
      <c r="V823" s="381"/>
      <c r="W823" s="381"/>
      <c r="X823" s="381"/>
      <c r="Y823" s="381">
        <v>1</v>
      </c>
      <c r="Z823" s="350">
        <v>42.35</v>
      </c>
    </row>
    <row r="824" spans="1:26" ht="30.75" customHeight="1" x14ac:dyDescent="0.35">
      <c r="A824" s="340">
        <v>820</v>
      </c>
      <c r="B824" s="378" t="s">
        <v>7489</v>
      </c>
      <c r="C824" s="333" t="s">
        <v>5712</v>
      </c>
      <c r="D824" s="332" t="s">
        <v>527</v>
      </c>
      <c r="E824" s="371" t="s">
        <v>1217</v>
      </c>
      <c r="F824" s="325">
        <v>4</v>
      </c>
      <c r="G824" s="371"/>
      <c r="H824" s="325"/>
      <c r="I824" s="371"/>
      <c r="J824" s="325">
        <v>3</v>
      </c>
      <c r="K824" s="325"/>
      <c r="L824" s="325">
        <v>3</v>
      </c>
      <c r="M824" s="381" t="s">
        <v>5007</v>
      </c>
      <c r="N824" s="381"/>
      <c r="O824" s="381"/>
      <c r="P824" s="381">
        <v>240</v>
      </c>
      <c r="Q824" s="381"/>
      <c r="R824" s="381"/>
      <c r="S824" s="381"/>
      <c r="T824" s="381"/>
      <c r="U824" s="381"/>
      <c r="V824" s="381"/>
      <c r="W824" s="381"/>
      <c r="X824" s="381"/>
      <c r="Y824" s="381">
        <v>1</v>
      </c>
      <c r="Z824" s="350">
        <v>42.35</v>
      </c>
    </row>
    <row r="825" spans="1:26" ht="30.75" customHeight="1" x14ac:dyDescent="0.35">
      <c r="A825" s="340">
        <v>821</v>
      </c>
      <c r="B825" s="378" t="s">
        <v>7489</v>
      </c>
      <c r="C825" s="333" t="s">
        <v>5712</v>
      </c>
      <c r="D825" s="332" t="s">
        <v>482</v>
      </c>
      <c r="E825" s="371" t="s">
        <v>1165</v>
      </c>
      <c r="F825" s="325">
        <v>5</v>
      </c>
      <c r="G825" s="371"/>
      <c r="H825" s="325"/>
      <c r="I825" s="371"/>
      <c r="J825" s="325">
        <v>5</v>
      </c>
      <c r="K825" s="325"/>
      <c r="L825" s="325">
        <v>5</v>
      </c>
      <c r="M825" s="381" t="s">
        <v>5018</v>
      </c>
      <c r="N825" s="381"/>
      <c r="O825" s="381"/>
      <c r="P825" s="381">
        <v>300</v>
      </c>
      <c r="Q825" s="381"/>
      <c r="R825" s="381"/>
      <c r="S825" s="381"/>
      <c r="T825" s="381"/>
      <c r="U825" s="381"/>
      <c r="V825" s="381"/>
      <c r="W825" s="381"/>
      <c r="X825" s="381"/>
      <c r="Y825" s="381">
        <v>1</v>
      </c>
      <c r="Z825" s="350">
        <v>42.35</v>
      </c>
    </row>
    <row r="826" spans="1:26" ht="30.75" customHeight="1" x14ac:dyDescent="0.35">
      <c r="A826" s="340">
        <v>822</v>
      </c>
      <c r="B826" s="378" t="s">
        <v>7489</v>
      </c>
      <c r="C826" s="333" t="s">
        <v>5712</v>
      </c>
      <c r="D826" s="332" t="s">
        <v>503</v>
      </c>
      <c r="E826" s="371" t="s">
        <v>1192</v>
      </c>
      <c r="F826" s="325">
        <v>3</v>
      </c>
      <c r="G826" s="371"/>
      <c r="H826" s="325"/>
      <c r="I826" s="371"/>
      <c r="J826" s="325">
        <v>3</v>
      </c>
      <c r="K826" s="325"/>
      <c r="L826" s="325">
        <v>3</v>
      </c>
      <c r="M826" s="381" t="s">
        <v>5369</v>
      </c>
      <c r="N826" s="381"/>
      <c r="O826" s="381"/>
      <c r="P826" s="381">
        <v>200</v>
      </c>
      <c r="Q826" s="381"/>
      <c r="R826" s="381"/>
      <c r="S826" s="381"/>
      <c r="T826" s="381"/>
      <c r="U826" s="381"/>
      <c r="V826" s="381"/>
      <c r="W826" s="381"/>
      <c r="X826" s="381"/>
      <c r="Y826" s="381">
        <v>1</v>
      </c>
      <c r="Z826" s="350">
        <v>42.35</v>
      </c>
    </row>
    <row r="827" spans="1:26" ht="30.75" customHeight="1" x14ac:dyDescent="0.35">
      <c r="A827" s="340">
        <v>823</v>
      </c>
      <c r="B827" s="378" t="s">
        <v>7489</v>
      </c>
      <c r="C827" s="333" t="s">
        <v>5712</v>
      </c>
      <c r="D827" s="332" t="s">
        <v>462</v>
      </c>
      <c r="E827" s="371" t="s">
        <v>1143</v>
      </c>
      <c r="F827" s="325">
        <v>3</v>
      </c>
      <c r="G827" s="371"/>
      <c r="H827" s="325"/>
      <c r="I827" s="371"/>
      <c r="J827" s="325">
        <v>3</v>
      </c>
      <c r="K827" s="325"/>
      <c r="L827" s="325">
        <v>3</v>
      </c>
      <c r="M827" s="381" t="s">
        <v>5451</v>
      </c>
      <c r="N827" s="381"/>
      <c r="O827" s="381"/>
      <c r="P827" s="381">
        <v>200</v>
      </c>
      <c r="Q827" s="381"/>
      <c r="R827" s="381"/>
      <c r="S827" s="381"/>
      <c r="T827" s="381"/>
      <c r="U827" s="381"/>
      <c r="V827" s="381"/>
      <c r="W827" s="381"/>
      <c r="X827" s="381"/>
      <c r="Y827" s="381">
        <v>1</v>
      </c>
      <c r="Z827" s="350">
        <v>42.35</v>
      </c>
    </row>
    <row r="828" spans="1:26" ht="30.75" customHeight="1" x14ac:dyDescent="0.35">
      <c r="A828" s="340">
        <v>824</v>
      </c>
      <c r="B828" s="378" t="s">
        <v>7489</v>
      </c>
      <c r="C828" s="333" t="s">
        <v>5712</v>
      </c>
      <c r="D828" s="332" t="s">
        <v>410</v>
      </c>
      <c r="E828" s="371" t="s">
        <v>1723</v>
      </c>
      <c r="F828" s="325">
        <v>3</v>
      </c>
      <c r="G828" s="371"/>
      <c r="H828" s="325"/>
      <c r="I828" s="371"/>
      <c r="J828" s="325">
        <v>3</v>
      </c>
      <c r="K828" s="325"/>
      <c r="L828" s="325">
        <v>3</v>
      </c>
      <c r="M828" s="381" t="s">
        <v>5012</v>
      </c>
      <c r="N828" s="381"/>
      <c r="O828" s="381"/>
      <c r="P828" s="381">
        <v>200</v>
      </c>
      <c r="Q828" s="381"/>
      <c r="R828" s="381"/>
      <c r="S828" s="381"/>
      <c r="T828" s="381"/>
      <c r="U828" s="381"/>
      <c r="V828" s="381"/>
      <c r="W828" s="381"/>
      <c r="X828" s="381"/>
      <c r="Y828" s="381">
        <v>1</v>
      </c>
      <c r="Z828" s="350">
        <v>42.35</v>
      </c>
    </row>
    <row r="829" spans="1:26" ht="30.75" customHeight="1" x14ac:dyDescent="0.35">
      <c r="A829" s="340">
        <v>825</v>
      </c>
      <c r="B829" s="378" t="s">
        <v>7489</v>
      </c>
      <c r="C829" s="333" t="s">
        <v>5712</v>
      </c>
      <c r="D829" s="332" t="s">
        <v>3387</v>
      </c>
      <c r="E829" s="371" t="s">
        <v>1151</v>
      </c>
      <c r="F829" s="325">
        <v>4</v>
      </c>
      <c r="G829" s="371"/>
      <c r="H829" s="325"/>
      <c r="I829" s="371"/>
      <c r="J829" s="325">
        <v>3</v>
      </c>
      <c r="K829" s="325"/>
      <c r="L829" s="325">
        <v>3</v>
      </c>
      <c r="M829" s="381" t="s">
        <v>5450</v>
      </c>
      <c r="N829" s="381"/>
      <c r="O829" s="381"/>
      <c r="P829" s="381">
        <v>240</v>
      </c>
      <c r="Q829" s="381"/>
      <c r="R829" s="381"/>
      <c r="S829" s="381"/>
      <c r="T829" s="381"/>
      <c r="U829" s="381"/>
      <c r="V829" s="381"/>
      <c r="W829" s="381"/>
      <c r="X829" s="381"/>
      <c r="Y829" s="381">
        <v>1</v>
      </c>
      <c r="Z829" s="350">
        <v>42.35</v>
      </c>
    </row>
    <row r="830" spans="1:26" ht="30.75" customHeight="1" x14ac:dyDescent="0.35">
      <c r="A830" s="340">
        <v>826</v>
      </c>
      <c r="B830" s="378" t="s">
        <v>7489</v>
      </c>
      <c r="C830" s="333" t="s">
        <v>5712</v>
      </c>
      <c r="D830" s="332" t="s">
        <v>515</v>
      </c>
      <c r="E830" s="371" t="s">
        <v>1203</v>
      </c>
      <c r="F830" s="325">
        <v>4</v>
      </c>
      <c r="G830" s="371"/>
      <c r="H830" s="325"/>
      <c r="I830" s="371"/>
      <c r="J830" s="325">
        <v>3</v>
      </c>
      <c r="K830" s="325"/>
      <c r="L830" s="325">
        <v>3</v>
      </c>
      <c r="M830" s="381" t="s">
        <v>5002</v>
      </c>
      <c r="N830" s="381"/>
      <c r="O830" s="381"/>
      <c r="P830" s="381">
        <v>240</v>
      </c>
      <c r="Q830" s="381"/>
      <c r="R830" s="381"/>
      <c r="S830" s="381"/>
      <c r="T830" s="381"/>
      <c r="U830" s="381"/>
      <c r="V830" s="381"/>
      <c r="W830" s="381"/>
      <c r="X830" s="381"/>
      <c r="Y830" s="381">
        <v>1</v>
      </c>
      <c r="Z830" s="350">
        <v>42.35</v>
      </c>
    </row>
    <row r="831" spans="1:26" ht="30.75" customHeight="1" x14ac:dyDescent="0.35">
      <c r="A831" s="340">
        <v>827</v>
      </c>
      <c r="B831" s="378" t="s">
        <v>7489</v>
      </c>
      <c r="C831" s="333" t="s">
        <v>5712</v>
      </c>
      <c r="D831" s="332" t="s">
        <v>3379</v>
      </c>
      <c r="E831" s="371" t="s">
        <v>442</v>
      </c>
      <c r="F831" s="325">
        <v>3</v>
      </c>
      <c r="G831" s="371"/>
      <c r="H831" s="325"/>
      <c r="I831" s="371"/>
      <c r="J831" s="325">
        <v>5</v>
      </c>
      <c r="K831" s="325"/>
      <c r="L831" s="325">
        <v>5</v>
      </c>
      <c r="M831" s="381" t="s">
        <v>5450</v>
      </c>
      <c r="N831" s="381"/>
      <c r="O831" s="381"/>
      <c r="P831" s="381">
        <v>300</v>
      </c>
      <c r="Q831" s="381"/>
      <c r="R831" s="381"/>
      <c r="S831" s="381"/>
      <c r="T831" s="381"/>
      <c r="U831" s="381"/>
      <c r="V831" s="381"/>
      <c r="W831" s="381"/>
      <c r="X831" s="381"/>
      <c r="Y831" s="381">
        <v>1</v>
      </c>
      <c r="Z831" s="350">
        <v>42.35</v>
      </c>
    </row>
    <row r="832" spans="1:26" ht="30.75" customHeight="1" x14ac:dyDescent="0.35">
      <c r="A832" s="340">
        <v>828</v>
      </c>
      <c r="B832" s="378" t="s">
        <v>7489</v>
      </c>
      <c r="C832" s="333" t="s">
        <v>5712</v>
      </c>
      <c r="D832" s="332" t="s">
        <v>3378</v>
      </c>
      <c r="E832" s="371" t="s">
        <v>440</v>
      </c>
      <c r="F832" s="325">
        <v>3</v>
      </c>
      <c r="G832" s="371"/>
      <c r="H832" s="325"/>
      <c r="I832" s="371"/>
      <c r="J832" s="325">
        <v>3</v>
      </c>
      <c r="K832" s="325"/>
      <c r="L832" s="325">
        <v>3</v>
      </c>
      <c r="M832" s="381" t="s">
        <v>5450</v>
      </c>
      <c r="N832" s="381"/>
      <c r="O832" s="381"/>
      <c r="P832" s="381">
        <v>200</v>
      </c>
      <c r="Q832" s="381"/>
      <c r="R832" s="381"/>
      <c r="S832" s="381"/>
      <c r="T832" s="381"/>
      <c r="U832" s="381"/>
      <c r="V832" s="381"/>
      <c r="W832" s="381"/>
      <c r="X832" s="381"/>
      <c r="Y832" s="381">
        <v>1</v>
      </c>
      <c r="Z832" s="350">
        <v>42.35</v>
      </c>
    </row>
    <row r="833" spans="1:26" ht="30.75" customHeight="1" x14ac:dyDescent="0.35">
      <c r="A833" s="340">
        <v>829</v>
      </c>
      <c r="B833" s="378" t="s">
        <v>7489</v>
      </c>
      <c r="C833" s="333" t="s">
        <v>5712</v>
      </c>
      <c r="D833" s="332" t="s">
        <v>463</v>
      </c>
      <c r="E833" s="371" t="s">
        <v>1144</v>
      </c>
      <c r="F833" s="325">
        <v>3</v>
      </c>
      <c r="G833" s="371"/>
      <c r="H833" s="325"/>
      <c r="I833" s="371"/>
      <c r="J833" s="325">
        <v>3</v>
      </c>
      <c r="K833" s="325"/>
      <c r="L833" s="325">
        <v>3</v>
      </c>
      <c r="M833" s="381" t="s">
        <v>5450</v>
      </c>
      <c r="N833" s="381"/>
      <c r="O833" s="381"/>
      <c r="P833" s="381">
        <v>200</v>
      </c>
      <c r="Q833" s="381"/>
      <c r="R833" s="381"/>
      <c r="S833" s="381"/>
      <c r="T833" s="381"/>
      <c r="U833" s="381"/>
      <c r="V833" s="381"/>
      <c r="W833" s="381"/>
      <c r="X833" s="381"/>
      <c r="Y833" s="381">
        <v>1</v>
      </c>
      <c r="Z833" s="350">
        <v>42.35</v>
      </c>
    </row>
    <row r="834" spans="1:26" ht="30.75" customHeight="1" x14ac:dyDescent="0.35">
      <c r="A834" s="340">
        <v>830</v>
      </c>
      <c r="B834" s="378" t="s">
        <v>7489</v>
      </c>
      <c r="C834" s="333" t="s">
        <v>5712</v>
      </c>
      <c r="D834" s="332" t="s">
        <v>474</v>
      </c>
      <c r="E834" s="371" t="s">
        <v>1218</v>
      </c>
      <c r="F834" s="325">
        <v>5</v>
      </c>
      <c r="G834" s="371"/>
      <c r="H834" s="325"/>
      <c r="I834" s="371"/>
      <c r="J834" s="325">
        <v>3</v>
      </c>
      <c r="K834" s="325"/>
      <c r="L834" s="325">
        <v>3</v>
      </c>
      <c r="M834" s="381" t="s">
        <v>5019</v>
      </c>
      <c r="N834" s="381"/>
      <c r="O834" s="381"/>
      <c r="P834" s="381">
        <v>240</v>
      </c>
      <c r="Q834" s="381"/>
      <c r="R834" s="381"/>
      <c r="S834" s="381"/>
      <c r="T834" s="381"/>
      <c r="U834" s="381"/>
      <c r="V834" s="381"/>
      <c r="W834" s="381"/>
      <c r="X834" s="381"/>
      <c r="Y834" s="381">
        <v>2</v>
      </c>
      <c r="Z834" s="350">
        <v>36.299999999999997</v>
      </c>
    </row>
    <row r="835" spans="1:26" ht="30.75" customHeight="1" x14ac:dyDescent="0.35">
      <c r="A835" s="340">
        <v>831</v>
      </c>
      <c r="B835" s="378" t="s">
        <v>7489</v>
      </c>
      <c r="C835" s="333" t="s">
        <v>5712</v>
      </c>
      <c r="D835" s="332" t="s">
        <v>443</v>
      </c>
      <c r="E835" s="371" t="s">
        <v>444</v>
      </c>
      <c r="F835" s="325">
        <v>4</v>
      </c>
      <c r="G835" s="371"/>
      <c r="H835" s="325"/>
      <c r="I835" s="371"/>
      <c r="J835" s="325">
        <v>3</v>
      </c>
      <c r="K835" s="325"/>
      <c r="L835" s="325">
        <v>3</v>
      </c>
      <c r="M835" s="381" t="s">
        <v>5019</v>
      </c>
      <c r="N835" s="381"/>
      <c r="O835" s="381"/>
      <c r="P835" s="381">
        <v>240</v>
      </c>
      <c r="Q835" s="381"/>
      <c r="R835" s="381"/>
      <c r="S835" s="381"/>
      <c r="T835" s="381"/>
      <c r="U835" s="381"/>
      <c r="V835" s="381"/>
      <c r="W835" s="381"/>
      <c r="X835" s="381"/>
      <c r="Y835" s="381">
        <v>2</v>
      </c>
      <c r="Z835" s="350">
        <v>36.299999999999997</v>
      </c>
    </row>
    <row r="836" spans="1:26" ht="30.75" customHeight="1" x14ac:dyDescent="0.35">
      <c r="A836" s="340">
        <v>832</v>
      </c>
      <c r="B836" s="378" t="s">
        <v>7489</v>
      </c>
      <c r="C836" s="333" t="s">
        <v>5712</v>
      </c>
      <c r="D836" s="332" t="s">
        <v>1155</v>
      </c>
      <c r="E836" s="371" t="s">
        <v>1154</v>
      </c>
      <c r="F836" s="325">
        <v>4</v>
      </c>
      <c r="G836" s="371"/>
      <c r="H836" s="325"/>
      <c r="I836" s="371"/>
      <c r="J836" s="325">
        <v>3</v>
      </c>
      <c r="K836" s="325"/>
      <c r="L836" s="325">
        <v>3</v>
      </c>
      <c r="M836" s="381" t="s">
        <v>5019</v>
      </c>
      <c r="N836" s="381"/>
      <c r="O836" s="381"/>
      <c r="P836" s="381">
        <v>240</v>
      </c>
      <c r="Q836" s="381"/>
      <c r="R836" s="381"/>
      <c r="S836" s="381"/>
      <c r="T836" s="381"/>
      <c r="U836" s="381"/>
      <c r="V836" s="381"/>
      <c r="W836" s="381"/>
      <c r="X836" s="381"/>
      <c r="Y836" s="381">
        <v>2</v>
      </c>
      <c r="Z836" s="350">
        <v>36.299999999999997</v>
      </c>
    </row>
    <row r="837" spans="1:26" ht="30.75" customHeight="1" x14ac:dyDescent="0.35">
      <c r="A837" s="340">
        <v>833</v>
      </c>
      <c r="B837" s="378" t="s">
        <v>7489</v>
      </c>
      <c r="C837" s="333" t="s">
        <v>5712</v>
      </c>
      <c r="D837" s="332" t="s">
        <v>1239</v>
      </c>
      <c r="E837" s="371" t="s">
        <v>1238</v>
      </c>
      <c r="F837" s="325">
        <v>5</v>
      </c>
      <c r="G837" s="371"/>
      <c r="H837" s="325"/>
      <c r="I837" s="371"/>
      <c r="J837" s="325">
        <v>4</v>
      </c>
      <c r="K837" s="325"/>
      <c r="L837" s="325">
        <v>4</v>
      </c>
      <c r="M837" s="381" t="s">
        <v>5012</v>
      </c>
      <c r="N837" s="381"/>
      <c r="O837" s="381"/>
      <c r="P837" s="381">
        <v>240</v>
      </c>
      <c r="Q837" s="381"/>
      <c r="R837" s="381"/>
      <c r="S837" s="381"/>
      <c r="T837" s="381"/>
      <c r="U837" s="381"/>
      <c r="V837" s="381"/>
      <c r="W837" s="381"/>
      <c r="X837" s="381"/>
      <c r="Y837" s="381">
        <v>2</v>
      </c>
      <c r="Z837" s="350">
        <v>36.299999999999997</v>
      </c>
    </row>
    <row r="838" spans="1:26" ht="30.75" customHeight="1" x14ac:dyDescent="0.35">
      <c r="A838" s="340">
        <v>834</v>
      </c>
      <c r="B838" s="378" t="s">
        <v>7489</v>
      </c>
      <c r="C838" s="333" t="s">
        <v>5712</v>
      </c>
      <c r="D838" s="332" t="s">
        <v>4256</v>
      </c>
      <c r="E838" s="371" t="s">
        <v>4257</v>
      </c>
      <c r="F838" s="325">
        <v>4</v>
      </c>
      <c r="G838" s="371"/>
      <c r="H838" s="325"/>
      <c r="I838" s="371"/>
      <c r="J838" s="325">
        <v>4</v>
      </c>
      <c r="K838" s="325"/>
      <c r="L838" s="325">
        <v>4</v>
      </c>
      <c r="M838" s="381" t="s">
        <v>5360</v>
      </c>
      <c r="N838" s="381"/>
      <c r="O838" s="381"/>
      <c r="P838" s="381">
        <v>240</v>
      </c>
      <c r="Q838" s="381"/>
      <c r="R838" s="381"/>
      <c r="S838" s="381"/>
      <c r="T838" s="381"/>
      <c r="U838" s="381"/>
      <c r="V838" s="381"/>
      <c r="W838" s="381"/>
      <c r="X838" s="381"/>
      <c r="Y838" s="381">
        <v>1</v>
      </c>
      <c r="Z838" s="350">
        <v>42.35</v>
      </c>
    </row>
    <row r="839" spans="1:26" ht="30.75" customHeight="1" x14ac:dyDescent="0.35">
      <c r="A839" s="340">
        <v>835</v>
      </c>
      <c r="B839" s="378" t="s">
        <v>7489</v>
      </c>
      <c r="C839" s="333" t="s">
        <v>5712</v>
      </c>
      <c r="D839" s="332" t="s">
        <v>4258</v>
      </c>
      <c r="E839" s="371" t="s">
        <v>4259</v>
      </c>
      <c r="F839" s="325">
        <v>5</v>
      </c>
      <c r="G839" s="371"/>
      <c r="H839" s="325"/>
      <c r="I839" s="371"/>
      <c r="J839" s="325">
        <v>5</v>
      </c>
      <c r="K839" s="325"/>
      <c r="L839" s="325">
        <v>5</v>
      </c>
      <c r="M839" s="381" t="s">
        <v>5020</v>
      </c>
      <c r="N839" s="381"/>
      <c r="O839" s="381"/>
      <c r="P839" s="381">
        <v>240</v>
      </c>
      <c r="Q839" s="381"/>
      <c r="R839" s="381"/>
      <c r="S839" s="381"/>
      <c r="T839" s="381"/>
      <c r="U839" s="381"/>
      <c r="V839" s="381"/>
      <c r="W839" s="381"/>
      <c r="X839" s="381"/>
      <c r="Y839" s="381">
        <v>1</v>
      </c>
      <c r="Z839" s="350">
        <v>42.35</v>
      </c>
    </row>
    <row r="840" spans="1:26" ht="30.75" customHeight="1" x14ac:dyDescent="0.35">
      <c r="A840" s="340">
        <v>836</v>
      </c>
      <c r="B840" s="378" t="s">
        <v>7489</v>
      </c>
      <c r="C840" s="333" t="s">
        <v>5712</v>
      </c>
      <c r="D840" s="332" t="s">
        <v>548</v>
      </c>
      <c r="E840" s="371" t="s">
        <v>549</v>
      </c>
      <c r="F840" s="325">
        <v>5</v>
      </c>
      <c r="G840" s="371"/>
      <c r="H840" s="325"/>
      <c r="I840" s="371"/>
      <c r="J840" s="325">
        <v>3</v>
      </c>
      <c r="K840" s="325"/>
      <c r="L840" s="325">
        <v>3</v>
      </c>
      <c r="M840" s="381" t="s">
        <v>5021</v>
      </c>
      <c r="N840" s="381"/>
      <c r="O840" s="381"/>
      <c r="P840" s="381">
        <v>300</v>
      </c>
      <c r="Q840" s="381"/>
      <c r="R840" s="381"/>
      <c r="S840" s="381"/>
      <c r="T840" s="381"/>
      <c r="U840" s="381"/>
      <c r="V840" s="381"/>
      <c r="W840" s="381"/>
      <c r="X840" s="381"/>
      <c r="Y840" s="381">
        <v>1</v>
      </c>
      <c r="Z840" s="350">
        <v>42.35</v>
      </c>
    </row>
    <row r="841" spans="1:26" ht="30.75" customHeight="1" x14ac:dyDescent="0.35">
      <c r="A841" s="340">
        <v>837</v>
      </c>
      <c r="B841" s="378" t="s">
        <v>7489</v>
      </c>
      <c r="C841" s="333" t="s">
        <v>5712</v>
      </c>
      <c r="D841" s="332" t="s">
        <v>492</v>
      </c>
      <c r="E841" s="371" t="s">
        <v>1176</v>
      </c>
      <c r="F841" s="325">
        <v>3</v>
      </c>
      <c r="G841" s="371"/>
      <c r="H841" s="325"/>
      <c r="I841" s="371"/>
      <c r="J841" s="325">
        <v>3</v>
      </c>
      <c r="K841" s="325"/>
      <c r="L841" s="325">
        <v>3</v>
      </c>
      <c r="M841" s="381" t="s">
        <v>5370</v>
      </c>
      <c r="N841" s="381"/>
      <c r="O841" s="381"/>
      <c r="P841" s="381">
        <v>200</v>
      </c>
      <c r="Q841" s="381"/>
      <c r="R841" s="381"/>
      <c r="S841" s="381"/>
      <c r="T841" s="381"/>
      <c r="U841" s="381"/>
      <c r="V841" s="381"/>
      <c r="W841" s="381"/>
      <c r="X841" s="381"/>
      <c r="Y841" s="381">
        <v>1</v>
      </c>
      <c r="Z841" s="350">
        <v>42.35</v>
      </c>
    </row>
    <row r="842" spans="1:26" ht="30.75" customHeight="1" x14ac:dyDescent="0.35">
      <c r="A842" s="340">
        <v>838</v>
      </c>
      <c r="B842" s="378" t="s">
        <v>7489</v>
      </c>
      <c r="C842" s="333" t="s">
        <v>5712</v>
      </c>
      <c r="D842" s="332" t="s">
        <v>464</v>
      </c>
      <c r="E842" s="371" t="s">
        <v>1145</v>
      </c>
      <c r="F842" s="325">
        <v>4</v>
      </c>
      <c r="G842" s="371"/>
      <c r="H842" s="325"/>
      <c r="I842" s="371"/>
      <c r="J842" s="325">
        <v>4</v>
      </c>
      <c r="K842" s="325"/>
      <c r="L842" s="325">
        <v>4</v>
      </c>
      <c r="M842" s="381" t="s">
        <v>5022</v>
      </c>
      <c r="N842" s="381"/>
      <c r="O842" s="381"/>
      <c r="P842" s="381">
        <v>200</v>
      </c>
      <c r="Q842" s="381"/>
      <c r="R842" s="381"/>
      <c r="S842" s="381"/>
      <c r="T842" s="381"/>
      <c r="U842" s="381"/>
      <c r="V842" s="381"/>
      <c r="W842" s="381"/>
      <c r="X842" s="381"/>
      <c r="Y842" s="381">
        <v>1</v>
      </c>
      <c r="Z842" s="350">
        <v>42.35</v>
      </c>
    </row>
    <row r="843" spans="1:26" ht="30.75" customHeight="1" x14ac:dyDescent="0.35">
      <c r="A843" s="340">
        <v>839</v>
      </c>
      <c r="B843" s="378" t="s">
        <v>7489</v>
      </c>
      <c r="C843" s="333" t="s">
        <v>5712</v>
      </c>
      <c r="D843" s="332" t="s">
        <v>4254</v>
      </c>
      <c r="E843" s="371" t="s">
        <v>4255</v>
      </c>
      <c r="F843" s="325">
        <v>5</v>
      </c>
      <c r="G843" s="371"/>
      <c r="H843" s="325"/>
      <c r="I843" s="371"/>
      <c r="J843" s="325">
        <v>3</v>
      </c>
      <c r="K843" s="325"/>
      <c r="L843" s="325">
        <v>3</v>
      </c>
      <c r="M843" s="381" t="s">
        <v>5023</v>
      </c>
      <c r="N843" s="381"/>
      <c r="O843" s="381"/>
      <c r="P843" s="381">
        <v>240</v>
      </c>
      <c r="Q843" s="381"/>
      <c r="R843" s="381"/>
      <c r="S843" s="381"/>
      <c r="T843" s="381"/>
      <c r="U843" s="381"/>
      <c r="V843" s="381"/>
      <c r="W843" s="381"/>
      <c r="X843" s="381"/>
      <c r="Y843" s="381">
        <v>1</v>
      </c>
      <c r="Z843" s="350">
        <v>42.35</v>
      </c>
    </row>
    <row r="844" spans="1:26" ht="30.75" customHeight="1" x14ac:dyDescent="0.35">
      <c r="A844" s="340">
        <v>840</v>
      </c>
      <c r="B844" s="378" t="s">
        <v>7489</v>
      </c>
      <c r="C844" s="333" t="s">
        <v>5712</v>
      </c>
      <c r="D844" s="332" t="s">
        <v>4260</v>
      </c>
      <c r="E844" s="371" t="s">
        <v>4261</v>
      </c>
      <c r="F844" s="325">
        <v>4</v>
      </c>
      <c r="G844" s="371"/>
      <c r="H844" s="325"/>
      <c r="I844" s="371"/>
      <c r="J844" s="325">
        <v>3</v>
      </c>
      <c r="K844" s="325"/>
      <c r="L844" s="325">
        <v>3</v>
      </c>
      <c r="M844" s="381" t="s">
        <v>5372</v>
      </c>
      <c r="N844" s="381"/>
      <c r="O844" s="381"/>
      <c r="P844" s="381">
        <v>240</v>
      </c>
      <c r="Q844" s="381"/>
      <c r="R844" s="381"/>
      <c r="S844" s="381"/>
      <c r="T844" s="381"/>
      <c r="U844" s="381"/>
      <c r="V844" s="381"/>
      <c r="W844" s="381"/>
      <c r="X844" s="381"/>
      <c r="Y844" s="381">
        <v>1</v>
      </c>
      <c r="Z844" s="350">
        <v>42.35</v>
      </c>
    </row>
    <row r="845" spans="1:26" ht="30.75" customHeight="1" x14ac:dyDescent="0.35">
      <c r="A845" s="340">
        <v>841</v>
      </c>
      <c r="B845" s="378" t="s">
        <v>7489</v>
      </c>
      <c r="C845" s="333" t="s">
        <v>5712</v>
      </c>
      <c r="D845" s="332" t="s">
        <v>4262</v>
      </c>
      <c r="E845" s="371" t="s">
        <v>4263</v>
      </c>
      <c r="F845" s="325">
        <v>4</v>
      </c>
      <c r="G845" s="371"/>
      <c r="H845" s="325"/>
      <c r="I845" s="371"/>
      <c r="J845" s="325">
        <v>4</v>
      </c>
      <c r="K845" s="325"/>
      <c r="L845" s="325">
        <v>4</v>
      </c>
      <c r="M845" s="381" t="s">
        <v>5360</v>
      </c>
      <c r="N845" s="381">
        <v>180</v>
      </c>
      <c r="O845" s="381">
        <v>180</v>
      </c>
      <c r="P845" s="381">
        <v>360</v>
      </c>
      <c r="Q845" s="381"/>
      <c r="R845" s="381"/>
      <c r="S845" s="381"/>
      <c r="T845" s="381"/>
      <c r="U845" s="381"/>
      <c r="V845" s="381" t="s">
        <v>2166</v>
      </c>
      <c r="W845" s="381"/>
      <c r="X845" s="381"/>
      <c r="Y845" s="381">
        <v>1</v>
      </c>
      <c r="Z845" s="350">
        <v>42.35</v>
      </c>
    </row>
    <row r="846" spans="1:26" ht="30.75" customHeight="1" x14ac:dyDescent="0.35">
      <c r="A846" s="340">
        <v>842</v>
      </c>
      <c r="B846" s="378" t="s">
        <v>7489</v>
      </c>
      <c r="C846" s="333" t="s">
        <v>5712</v>
      </c>
      <c r="D846" s="332" t="s">
        <v>3383</v>
      </c>
      <c r="E846" s="371" t="s">
        <v>1219</v>
      </c>
      <c r="F846" s="325">
        <v>4</v>
      </c>
      <c r="G846" s="371"/>
      <c r="H846" s="325"/>
      <c r="I846" s="371"/>
      <c r="J846" s="325">
        <v>3</v>
      </c>
      <c r="K846" s="325"/>
      <c r="L846" s="325">
        <v>3</v>
      </c>
      <c r="M846" s="381" t="s">
        <v>4940</v>
      </c>
      <c r="N846" s="381"/>
      <c r="O846" s="381"/>
      <c r="P846" s="381">
        <v>200</v>
      </c>
      <c r="Q846" s="381"/>
      <c r="R846" s="381"/>
      <c r="S846" s="381"/>
      <c r="T846" s="381"/>
      <c r="U846" s="381"/>
      <c r="V846" s="381"/>
      <c r="W846" s="381"/>
      <c r="X846" s="381"/>
      <c r="Y846" s="381">
        <v>1</v>
      </c>
      <c r="Z846" s="350">
        <v>42.35</v>
      </c>
    </row>
    <row r="847" spans="1:26" ht="30.75" customHeight="1" x14ac:dyDescent="0.35">
      <c r="A847" s="340">
        <v>843</v>
      </c>
      <c r="B847" s="378" t="s">
        <v>7489</v>
      </c>
      <c r="C847" s="333" t="s">
        <v>5712</v>
      </c>
      <c r="D847" s="332" t="s">
        <v>529</v>
      </c>
      <c r="E847" s="371" t="s">
        <v>1220</v>
      </c>
      <c r="F847" s="325">
        <v>4</v>
      </c>
      <c r="G847" s="371"/>
      <c r="H847" s="325"/>
      <c r="I847" s="371"/>
      <c r="J847" s="325">
        <v>4</v>
      </c>
      <c r="K847" s="325"/>
      <c r="L847" s="325">
        <v>4</v>
      </c>
      <c r="M847" s="381" t="s">
        <v>5431</v>
      </c>
      <c r="N847" s="398">
        <v>200</v>
      </c>
      <c r="O847" s="398">
        <v>200</v>
      </c>
      <c r="P847" s="398">
        <v>400</v>
      </c>
      <c r="Q847" s="398"/>
      <c r="R847" s="398"/>
      <c r="S847" s="398"/>
      <c r="T847" s="398"/>
      <c r="U847" s="381"/>
      <c r="V847" s="381" t="s">
        <v>2166</v>
      </c>
      <c r="W847" s="381" t="s">
        <v>2166</v>
      </c>
      <c r="X847" s="381" t="s">
        <v>2166</v>
      </c>
      <c r="Y847" s="381">
        <v>1</v>
      </c>
      <c r="Z847" s="350">
        <v>42.35</v>
      </c>
    </row>
    <row r="848" spans="1:26" ht="30.75" customHeight="1" x14ac:dyDescent="0.35">
      <c r="A848" s="340">
        <v>844</v>
      </c>
      <c r="B848" s="378" t="s">
        <v>7489</v>
      </c>
      <c r="C848" s="333" t="s">
        <v>5712</v>
      </c>
      <c r="D848" s="332" t="s">
        <v>526</v>
      </c>
      <c r="E848" s="371" t="s">
        <v>1216</v>
      </c>
      <c r="F848" s="325">
        <v>5</v>
      </c>
      <c r="G848" s="371"/>
      <c r="H848" s="325"/>
      <c r="I848" s="371"/>
      <c r="J848" s="325">
        <v>4</v>
      </c>
      <c r="K848" s="325"/>
      <c r="L848" s="325">
        <v>4</v>
      </c>
      <c r="M848" s="381" t="s">
        <v>5008</v>
      </c>
      <c r="N848" s="381"/>
      <c r="O848" s="381"/>
      <c r="P848" s="381">
        <v>240</v>
      </c>
      <c r="Q848" s="381"/>
      <c r="R848" s="381"/>
      <c r="S848" s="381"/>
      <c r="T848" s="381"/>
      <c r="U848" s="381"/>
      <c r="V848" s="381"/>
      <c r="W848" s="381"/>
      <c r="X848" s="381"/>
      <c r="Y848" s="381">
        <v>1</v>
      </c>
      <c r="Z848" s="350">
        <v>42.35</v>
      </c>
    </row>
    <row r="849" spans="1:26" ht="30.75" customHeight="1" x14ac:dyDescent="0.35">
      <c r="A849" s="340">
        <v>845</v>
      </c>
      <c r="B849" s="378" t="s">
        <v>7489</v>
      </c>
      <c r="C849" s="333" t="s">
        <v>5712</v>
      </c>
      <c r="D849" s="332" t="s">
        <v>516</v>
      </c>
      <c r="E849" s="371" t="s">
        <v>1204</v>
      </c>
      <c r="F849" s="325">
        <v>3</v>
      </c>
      <c r="G849" s="371"/>
      <c r="H849" s="325"/>
      <c r="I849" s="371"/>
      <c r="J849" s="325">
        <v>4</v>
      </c>
      <c r="K849" s="325"/>
      <c r="L849" s="325">
        <v>4</v>
      </c>
      <c r="M849" s="381" t="s">
        <v>5373</v>
      </c>
      <c r="N849" s="381"/>
      <c r="O849" s="381"/>
      <c r="P849" s="381">
        <v>200</v>
      </c>
      <c r="Q849" s="381"/>
      <c r="R849" s="381"/>
      <c r="S849" s="381"/>
      <c r="T849" s="381"/>
      <c r="U849" s="381"/>
      <c r="V849" s="381"/>
      <c r="W849" s="381"/>
      <c r="X849" s="381"/>
      <c r="Y849" s="381">
        <v>1</v>
      </c>
      <c r="Z849" s="350">
        <v>42.35</v>
      </c>
    </row>
    <row r="850" spans="1:26" ht="30.75" customHeight="1" x14ac:dyDescent="0.35">
      <c r="A850" s="340">
        <v>846</v>
      </c>
      <c r="B850" s="378" t="s">
        <v>7489</v>
      </c>
      <c r="C850" s="333" t="s">
        <v>5712</v>
      </c>
      <c r="D850" s="332" t="s">
        <v>493</v>
      </c>
      <c r="E850" s="371" t="s">
        <v>1177</v>
      </c>
      <c r="F850" s="325">
        <v>4</v>
      </c>
      <c r="G850" s="371"/>
      <c r="H850" s="325"/>
      <c r="I850" s="371"/>
      <c r="J850" s="325">
        <v>3</v>
      </c>
      <c r="K850" s="325"/>
      <c r="L850" s="325">
        <v>3</v>
      </c>
      <c r="M850" s="381" t="s">
        <v>5369</v>
      </c>
      <c r="N850" s="381"/>
      <c r="O850" s="381"/>
      <c r="P850" s="381">
        <v>200</v>
      </c>
      <c r="Q850" s="381"/>
      <c r="R850" s="381"/>
      <c r="S850" s="381"/>
      <c r="T850" s="381"/>
      <c r="U850" s="381"/>
      <c r="V850" s="381"/>
      <c r="W850" s="381"/>
      <c r="X850" s="381"/>
      <c r="Y850" s="381">
        <v>1</v>
      </c>
      <c r="Z850" s="350">
        <v>42.35</v>
      </c>
    </row>
    <row r="851" spans="1:26" ht="30.75" customHeight="1" x14ac:dyDescent="0.35">
      <c r="A851" s="340">
        <v>847</v>
      </c>
      <c r="B851" s="378" t="s">
        <v>7489</v>
      </c>
      <c r="C851" s="333" t="s">
        <v>5712</v>
      </c>
      <c r="D851" s="332" t="s">
        <v>504</v>
      </c>
      <c r="E851" s="371" t="s">
        <v>1193</v>
      </c>
      <c r="F851" s="325">
        <v>3</v>
      </c>
      <c r="G851" s="371"/>
      <c r="H851" s="325"/>
      <c r="I851" s="371"/>
      <c r="J851" s="325">
        <v>3</v>
      </c>
      <c r="K851" s="325"/>
      <c r="L851" s="325">
        <v>3</v>
      </c>
      <c r="M851" s="381" t="s">
        <v>5370</v>
      </c>
      <c r="N851" s="381"/>
      <c r="O851" s="381"/>
      <c r="P851" s="381">
        <v>240</v>
      </c>
      <c r="Q851" s="381"/>
      <c r="R851" s="381"/>
      <c r="S851" s="381"/>
      <c r="T851" s="381"/>
      <c r="U851" s="381"/>
      <c r="V851" s="381"/>
      <c r="W851" s="381"/>
      <c r="X851" s="381"/>
      <c r="Y851" s="381">
        <v>1</v>
      </c>
      <c r="Z851" s="350">
        <v>42.35</v>
      </c>
    </row>
    <row r="852" spans="1:26" ht="30.75" customHeight="1" x14ac:dyDescent="0.35">
      <c r="A852" s="340">
        <v>848</v>
      </c>
      <c r="B852" s="378" t="s">
        <v>7489</v>
      </c>
      <c r="C852" s="333" t="s">
        <v>5712</v>
      </c>
      <c r="D852" s="332" t="s">
        <v>539</v>
      </c>
      <c r="E852" s="371" t="s">
        <v>1231</v>
      </c>
      <c r="F852" s="325">
        <v>4</v>
      </c>
      <c r="G852" s="371"/>
      <c r="H852" s="325"/>
      <c r="I852" s="371"/>
      <c r="J852" s="325">
        <v>3</v>
      </c>
      <c r="K852" s="325"/>
      <c r="L852" s="325">
        <v>3</v>
      </c>
      <c r="M852" s="381" t="s">
        <v>5368</v>
      </c>
      <c r="N852" s="381"/>
      <c r="O852" s="381"/>
      <c r="P852" s="381">
        <v>240</v>
      </c>
      <c r="Q852" s="381"/>
      <c r="R852" s="381"/>
      <c r="S852" s="381"/>
      <c r="T852" s="381"/>
      <c r="U852" s="381"/>
      <c r="V852" s="381"/>
      <c r="W852" s="381"/>
      <c r="X852" s="381"/>
      <c r="Y852" s="381">
        <v>1</v>
      </c>
      <c r="Z852" s="350">
        <v>42.35</v>
      </c>
    </row>
    <row r="853" spans="1:26" ht="30.75" customHeight="1" x14ac:dyDescent="0.35">
      <c r="A853" s="340">
        <v>849</v>
      </c>
      <c r="B853" s="378" t="s">
        <v>7489</v>
      </c>
      <c r="C853" s="333" t="s">
        <v>5712</v>
      </c>
      <c r="D853" s="332" t="s">
        <v>3388</v>
      </c>
      <c r="E853" s="371" t="s">
        <v>1196</v>
      </c>
      <c r="F853" s="325">
        <v>5</v>
      </c>
      <c r="G853" s="371"/>
      <c r="H853" s="325"/>
      <c r="I853" s="371"/>
      <c r="J853" s="325">
        <v>3</v>
      </c>
      <c r="K853" s="325"/>
      <c r="L853" s="325">
        <v>3</v>
      </c>
      <c r="M853" s="381" t="s">
        <v>5018</v>
      </c>
      <c r="N853" s="381"/>
      <c r="O853" s="381"/>
      <c r="P853" s="381">
        <v>300</v>
      </c>
      <c r="Q853" s="381"/>
      <c r="R853" s="381"/>
      <c r="S853" s="381"/>
      <c r="T853" s="381"/>
      <c r="U853" s="381"/>
      <c r="V853" s="381"/>
      <c r="W853" s="381"/>
      <c r="X853" s="381"/>
      <c r="Y853" s="381">
        <v>1</v>
      </c>
      <c r="Z853" s="350">
        <v>42.35</v>
      </c>
    </row>
    <row r="854" spans="1:26" ht="30.75" customHeight="1" x14ac:dyDescent="0.35">
      <c r="A854" s="340">
        <v>850</v>
      </c>
      <c r="B854" s="378" t="s">
        <v>7489</v>
      </c>
      <c r="C854" s="333" t="s">
        <v>5712</v>
      </c>
      <c r="D854" s="332" t="s">
        <v>3389</v>
      </c>
      <c r="E854" s="371" t="s">
        <v>1197</v>
      </c>
      <c r="F854" s="325">
        <v>5</v>
      </c>
      <c r="G854" s="371"/>
      <c r="H854" s="325"/>
      <c r="I854" s="371"/>
      <c r="J854" s="325">
        <v>3</v>
      </c>
      <c r="K854" s="325"/>
      <c r="L854" s="325">
        <v>3</v>
      </c>
      <c r="M854" s="381" t="s">
        <v>5012</v>
      </c>
      <c r="N854" s="381"/>
      <c r="O854" s="381"/>
      <c r="P854" s="381">
        <v>300</v>
      </c>
      <c r="Q854" s="381"/>
      <c r="R854" s="381"/>
      <c r="S854" s="381"/>
      <c r="T854" s="381"/>
      <c r="U854" s="381"/>
      <c r="V854" s="381"/>
      <c r="W854" s="381"/>
      <c r="X854" s="381"/>
      <c r="Y854" s="381">
        <v>1</v>
      </c>
      <c r="Z854" s="350">
        <v>42.35</v>
      </c>
    </row>
    <row r="855" spans="1:26" ht="30.75" customHeight="1" x14ac:dyDescent="0.35">
      <c r="A855" s="340">
        <v>851</v>
      </c>
      <c r="B855" s="378" t="s">
        <v>7489</v>
      </c>
      <c r="C855" s="333" t="s">
        <v>5712</v>
      </c>
      <c r="D855" s="332" t="s">
        <v>408</v>
      </c>
      <c r="E855" s="371" t="s">
        <v>1722</v>
      </c>
      <c r="F855" s="325">
        <v>4</v>
      </c>
      <c r="G855" s="371"/>
      <c r="H855" s="325"/>
      <c r="I855" s="371"/>
      <c r="J855" s="325">
        <v>4</v>
      </c>
      <c r="K855" s="325"/>
      <c r="L855" s="325">
        <v>4</v>
      </c>
      <c r="M855" s="381" t="s">
        <v>5002</v>
      </c>
      <c r="N855" s="381"/>
      <c r="O855" s="381"/>
      <c r="P855" s="381">
        <v>200</v>
      </c>
      <c r="Q855" s="381"/>
      <c r="R855" s="381"/>
      <c r="S855" s="381"/>
      <c r="T855" s="381"/>
      <c r="U855" s="381"/>
      <c r="V855" s="381"/>
      <c r="W855" s="381"/>
      <c r="X855" s="381"/>
      <c r="Y855" s="381">
        <v>1</v>
      </c>
      <c r="Z855" s="350">
        <v>42.35</v>
      </c>
    </row>
    <row r="856" spans="1:26" ht="30.75" customHeight="1" x14ac:dyDescent="0.35">
      <c r="A856" s="340">
        <v>852</v>
      </c>
      <c r="B856" s="378" t="s">
        <v>7489</v>
      </c>
      <c r="C856" s="333" t="s">
        <v>5712</v>
      </c>
      <c r="D856" s="332" t="s">
        <v>523</v>
      </c>
      <c r="E856" s="371" t="s">
        <v>1211</v>
      </c>
      <c r="F856" s="325">
        <v>5</v>
      </c>
      <c r="G856" s="371"/>
      <c r="H856" s="325"/>
      <c r="I856" s="371"/>
      <c r="J856" s="325">
        <v>2</v>
      </c>
      <c r="K856" s="325"/>
      <c r="L856" s="325">
        <v>2</v>
      </c>
      <c r="M856" s="381" t="s">
        <v>5015</v>
      </c>
      <c r="N856" s="381"/>
      <c r="O856" s="381"/>
      <c r="P856" s="381">
        <v>300</v>
      </c>
      <c r="Q856" s="381"/>
      <c r="R856" s="381"/>
      <c r="S856" s="381"/>
      <c r="T856" s="381"/>
      <c r="U856" s="381"/>
      <c r="V856" s="381"/>
      <c r="W856" s="381"/>
      <c r="X856" s="381"/>
      <c r="Y856" s="381">
        <v>1</v>
      </c>
      <c r="Z856" s="350">
        <v>42.35</v>
      </c>
    </row>
    <row r="857" spans="1:26" ht="30.75" customHeight="1" x14ac:dyDescent="0.35">
      <c r="A857" s="340">
        <v>853</v>
      </c>
      <c r="B857" s="378" t="s">
        <v>7489</v>
      </c>
      <c r="C857" s="333" t="s">
        <v>5712</v>
      </c>
      <c r="D857" s="332" t="s">
        <v>494</v>
      </c>
      <c r="E857" s="371" t="s">
        <v>1728</v>
      </c>
      <c r="F857" s="325">
        <v>4</v>
      </c>
      <c r="G857" s="371"/>
      <c r="H857" s="325"/>
      <c r="I857" s="371"/>
      <c r="J857" s="325">
        <v>4</v>
      </c>
      <c r="K857" s="325"/>
      <c r="L857" s="325">
        <v>4</v>
      </c>
      <c r="M857" s="381" t="s">
        <v>5002</v>
      </c>
      <c r="N857" s="381"/>
      <c r="O857" s="381"/>
      <c r="P857" s="381">
        <v>240</v>
      </c>
      <c r="Q857" s="381"/>
      <c r="R857" s="381"/>
      <c r="S857" s="381"/>
      <c r="T857" s="381"/>
      <c r="U857" s="381"/>
      <c r="V857" s="381"/>
      <c r="W857" s="381"/>
      <c r="X857" s="381"/>
      <c r="Y857" s="381">
        <v>1</v>
      </c>
      <c r="Z857" s="350">
        <v>42.35</v>
      </c>
    </row>
    <row r="858" spans="1:26" ht="30.75" customHeight="1" x14ac:dyDescent="0.35">
      <c r="A858" s="340">
        <v>854</v>
      </c>
      <c r="B858" s="378" t="s">
        <v>7489</v>
      </c>
      <c r="C858" s="333" t="s">
        <v>5712</v>
      </c>
      <c r="D858" s="332" t="s">
        <v>494</v>
      </c>
      <c r="E858" s="371" t="s">
        <v>1178</v>
      </c>
      <c r="F858" s="325">
        <v>4</v>
      </c>
      <c r="G858" s="371"/>
      <c r="H858" s="325"/>
      <c r="I858" s="371"/>
      <c r="J858" s="325">
        <v>3</v>
      </c>
      <c r="K858" s="325"/>
      <c r="L858" s="325">
        <v>3</v>
      </c>
      <c r="M858" s="381" t="s">
        <v>5002</v>
      </c>
      <c r="N858" s="381"/>
      <c r="O858" s="381"/>
      <c r="P858" s="381">
        <v>240</v>
      </c>
      <c r="Q858" s="381"/>
      <c r="R858" s="381"/>
      <c r="S858" s="381"/>
      <c r="T858" s="381"/>
      <c r="U858" s="381"/>
      <c r="V858" s="381"/>
      <c r="W858" s="381"/>
      <c r="X858" s="381"/>
      <c r="Y858" s="381">
        <v>1</v>
      </c>
      <c r="Z858" s="350">
        <v>42.35</v>
      </c>
    </row>
    <row r="859" spans="1:26" ht="30.75" customHeight="1" x14ac:dyDescent="0.35">
      <c r="A859" s="340">
        <v>855</v>
      </c>
      <c r="B859" s="378" t="s">
        <v>7489</v>
      </c>
      <c r="C859" s="333" t="s">
        <v>5712</v>
      </c>
      <c r="D859" s="332" t="s">
        <v>3381</v>
      </c>
      <c r="E859" s="371" t="s">
        <v>393</v>
      </c>
      <c r="F859" s="325">
        <v>4</v>
      </c>
      <c r="G859" s="371"/>
      <c r="H859" s="325"/>
      <c r="I859" s="371"/>
      <c r="J859" s="325">
        <v>3</v>
      </c>
      <c r="K859" s="325"/>
      <c r="L859" s="325">
        <v>3</v>
      </c>
      <c r="M859" s="381" t="s">
        <v>5431</v>
      </c>
      <c r="N859" s="381"/>
      <c r="O859" s="381"/>
      <c r="P859" s="381">
        <v>200</v>
      </c>
      <c r="Q859" s="381"/>
      <c r="R859" s="381"/>
      <c r="S859" s="381"/>
      <c r="T859" s="381"/>
      <c r="U859" s="381"/>
      <c r="V859" s="381"/>
      <c r="W859" s="381"/>
      <c r="X859" s="381"/>
      <c r="Y859" s="381">
        <v>1</v>
      </c>
      <c r="Z859" s="350">
        <v>42.35</v>
      </c>
    </row>
    <row r="860" spans="1:26" ht="30.75" customHeight="1" x14ac:dyDescent="0.35">
      <c r="A860" s="340">
        <v>856</v>
      </c>
      <c r="B860" s="378" t="s">
        <v>7489</v>
      </c>
      <c r="C860" s="333" t="s">
        <v>5712</v>
      </c>
      <c r="D860" s="332" t="s">
        <v>402</v>
      </c>
      <c r="E860" s="371" t="s">
        <v>399</v>
      </c>
      <c r="F860" s="325">
        <v>4</v>
      </c>
      <c r="G860" s="371"/>
      <c r="H860" s="325"/>
      <c r="I860" s="371"/>
      <c r="J860" s="325">
        <v>5</v>
      </c>
      <c r="K860" s="325"/>
      <c r="L860" s="325">
        <v>5</v>
      </c>
      <c r="M860" s="381" t="s">
        <v>6476</v>
      </c>
      <c r="N860" s="398">
        <v>180</v>
      </c>
      <c r="O860" s="398">
        <v>180</v>
      </c>
      <c r="P860" s="398">
        <v>360</v>
      </c>
      <c r="Q860" s="398"/>
      <c r="R860" s="398"/>
      <c r="S860" s="398"/>
      <c r="T860" s="398"/>
      <c r="U860" s="381"/>
      <c r="V860" s="381" t="s">
        <v>2166</v>
      </c>
      <c r="W860" s="381" t="s">
        <v>2166</v>
      </c>
      <c r="X860" s="381"/>
      <c r="Y860" s="381">
        <v>1</v>
      </c>
      <c r="Z860" s="350">
        <v>42.35</v>
      </c>
    </row>
    <row r="861" spans="1:26" ht="30.75" customHeight="1" x14ac:dyDescent="0.35">
      <c r="A861" s="340">
        <v>857</v>
      </c>
      <c r="B861" s="378" t="s">
        <v>7489</v>
      </c>
      <c r="C861" s="333" t="s">
        <v>5712</v>
      </c>
      <c r="D861" s="332" t="s">
        <v>495</v>
      </c>
      <c r="E861" s="371" t="s">
        <v>1180</v>
      </c>
      <c r="F861" s="325">
        <v>3</v>
      </c>
      <c r="G861" s="371"/>
      <c r="H861" s="325"/>
      <c r="I861" s="371"/>
      <c r="J861" s="325">
        <v>3</v>
      </c>
      <c r="K861" s="325"/>
      <c r="L861" s="325">
        <v>3</v>
      </c>
      <c r="M861" s="381" t="s">
        <v>5367</v>
      </c>
      <c r="N861" s="381"/>
      <c r="O861" s="381"/>
      <c r="P861" s="381">
        <v>200</v>
      </c>
      <c r="Q861" s="381"/>
      <c r="R861" s="381"/>
      <c r="S861" s="381"/>
      <c r="T861" s="381"/>
      <c r="U861" s="381"/>
      <c r="V861" s="381"/>
      <c r="W861" s="381"/>
      <c r="X861" s="381"/>
      <c r="Y861" s="381">
        <v>1</v>
      </c>
      <c r="Z861" s="350">
        <v>42.35</v>
      </c>
    </row>
    <row r="862" spans="1:26" ht="30.75" customHeight="1" x14ac:dyDescent="0.35">
      <c r="A862" s="340">
        <v>858</v>
      </c>
      <c r="B862" s="378" t="s">
        <v>7489</v>
      </c>
      <c r="C862" s="333" t="s">
        <v>5712</v>
      </c>
      <c r="D862" s="332" t="s">
        <v>524</v>
      </c>
      <c r="E862" s="371" t="s">
        <v>1213</v>
      </c>
      <c r="F862" s="325">
        <v>5</v>
      </c>
      <c r="G862" s="371"/>
      <c r="H862" s="325"/>
      <c r="I862" s="371"/>
      <c r="J862" s="325">
        <v>2</v>
      </c>
      <c r="K862" s="325"/>
      <c r="L862" s="325">
        <v>2</v>
      </c>
      <c r="M862" s="381" t="s">
        <v>5024</v>
      </c>
      <c r="N862" s="381"/>
      <c r="O862" s="381"/>
      <c r="P862" s="381">
        <v>300</v>
      </c>
      <c r="Q862" s="381"/>
      <c r="R862" s="381"/>
      <c r="S862" s="381"/>
      <c r="T862" s="381"/>
      <c r="U862" s="381"/>
      <c r="V862" s="381"/>
      <c r="W862" s="381"/>
      <c r="X862" s="381"/>
      <c r="Y862" s="381">
        <v>1</v>
      </c>
      <c r="Z862" s="350">
        <v>42.35</v>
      </c>
    </row>
    <row r="863" spans="1:26" ht="30.75" customHeight="1" x14ac:dyDescent="0.35">
      <c r="A863" s="340">
        <v>859</v>
      </c>
      <c r="B863" s="378" t="s">
        <v>7489</v>
      </c>
      <c r="C863" s="333" t="s">
        <v>5712</v>
      </c>
      <c r="D863" s="332" t="s">
        <v>3375</v>
      </c>
      <c r="E863" s="371" t="s">
        <v>1206</v>
      </c>
      <c r="F863" s="325">
        <v>5</v>
      </c>
      <c r="G863" s="371"/>
      <c r="H863" s="325"/>
      <c r="I863" s="371"/>
      <c r="J863" s="325">
        <v>2</v>
      </c>
      <c r="K863" s="325"/>
      <c r="L863" s="325">
        <v>2</v>
      </c>
      <c r="M863" s="379" t="s">
        <v>5260</v>
      </c>
      <c r="N863" s="381"/>
      <c r="O863" s="381"/>
      <c r="P863" s="381">
        <v>300</v>
      </c>
      <c r="Q863" s="381"/>
      <c r="R863" s="381"/>
      <c r="S863" s="381"/>
      <c r="T863" s="381"/>
      <c r="U863" s="381"/>
      <c r="V863" s="381"/>
      <c r="W863" s="381"/>
      <c r="X863" s="381"/>
      <c r="Y863" s="381">
        <v>1</v>
      </c>
      <c r="Z863" s="350">
        <v>42.35</v>
      </c>
    </row>
    <row r="864" spans="1:26" ht="30.75" customHeight="1" x14ac:dyDescent="0.35">
      <c r="A864" s="340">
        <v>860</v>
      </c>
      <c r="B864" s="378" t="s">
        <v>7489</v>
      </c>
      <c r="C864" s="333" t="s">
        <v>5712</v>
      </c>
      <c r="D864" s="332" t="s">
        <v>506</v>
      </c>
      <c r="E864" s="371" t="s">
        <v>1194</v>
      </c>
      <c r="F864" s="325">
        <v>3</v>
      </c>
      <c r="G864" s="371"/>
      <c r="H864" s="325"/>
      <c r="I864" s="371"/>
      <c r="J864" s="325">
        <v>3</v>
      </c>
      <c r="K864" s="325"/>
      <c r="L864" s="325">
        <v>3</v>
      </c>
      <c r="M864" s="381" t="s">
        <v>5369</v>
      </c>
      <c r="N864" s="381"/>
      <c r="O864" s="381"/>
      <c r="P864" s="381">
        <v>200</v>
      </c>
      <c r="Q864" s="381"/>
      <c r="R864" s="381"/>
      <c r="S864" s="381"/>
      <c r="T864" s="381"/>
      <c r="U864" s="381"/>
      <c r="V864" s="381"/>
      <c r="W864" s="381"/>
      <c r="X864" s="381"/>
      <c r="Y864" s="381">
        <v>1</v>
      </c>
      <c r="Z864" s="350">
        <v>42.35</v>
      </c>
    </row>
    <row r="865" spans="1:26" ht="30.75" customHeight="1" x14ac:dyDescent="0.35">
      <c r="A865" s="340">
        <v>861</v>
      </c>
      <c r="B865" s="378" t="s">
        <v>7489</v>
      </c>
      <c r="C865" s="333" t="s">
        <v>5712</v>
      </c>
      <c r="D865" s="332" t="s">
        <v>1182</v>
      </c>
      <c r="E865" s="371" t="s">
        <v>1181</v>
      </c>
      <c r="F865" s="325">
        <v>4</v>
      </c>
      <c r="G865" s="371"/>
      <c r="H865" s="325"/>
      <c r="I865" s="371"/>
      <c r="J865" s="325">
        <v>3</v>
      </c>
      <c r="K865" s="325"/>
      <c r="L865" s="325">
        <v>3</v>
      </c>
      <c r="M865" s="381" t="s">
        <v>5370</v>
      </c>
      <c r="N865" s="381"/>
      <c r="O865" s="381"/>
      <c r="P865" s="381">
        <v>200</v>
      </c>
      <c r="Q865" s="381"/>
      <c r="R865" s="381"/>
      <c r="S865" s="381"/>
      <c r="T865" s="381"/>
      <c r="U865" s="381"/>
      <c r="V865" s="381"/>
      <c r="W865" s="381"/>
      <c r="X865" s="381"/>
      <c r="Y865" s="381">
        <v>1</v>
      </c>
      <c r="Z865" s="350">
        <v>42.35</v>
      </c>
    </row>
    <row r="866" spans="1:26" ht="30.75" customHeight="1" x14ac:dyDescent="0.35">
      <c r="A866" s="340">
        <v>862</v>
      </c>
      <c r="B866" s="378" t="s">
        <v>7489</v>
      </c>
      <c r="C866" s="333" t="s">
        <v>5712</v>
      </c>
      <c r="D866" s="332" t="s">
        <v>496</v>
      </c>
      <c r="E866" s="371" t="s">
        <v>1184</v>
      </c>
      <c r="F866" s="325">
        <v>4</v>
      </c>
      <c r="G866" s="371"/>
      <c r="H866" s="325"/>
      <c r="I866" s="371"/>
      <c r="J866" s="325">
        <v>3</v>
      </c>
      <c r="K866" s="325"/>
      <c r="L866" s="325">
        <v>3</v>
      </c>
      <c r="M866" s="381" t="s">
        <v>5431</v>
      </c>
      <c r="N866" s="381"/>
      <c r="O866" s="381"/>
      <c r="P866" s="381">
        <v>200</v>
      </c>
      <c r="Q866" s="381"/>
      <c r="R866" s="381"/>
      <c r="S866" s="381"/>
      <c r="T866" s="381"/>
      <c r="U866" s="381"/>
      <c r="V866" s="381"/>
      <c r="W866" s="381"/>
      <c r="X866" s="381"/>
      <c r="Y866" s="381">
        <v>1</v>
      </c>
      <c r="Z866" s="350">
        <v>42.35</v>
      </c>
    </row>
    <row r="867" spans="1:26" ht="30.75" customHeight="1" x14ac:dyDescent="0.35">
      <c r="A867" s="340">
        <v>863</v>
      </c>
      <c r="B867" s="378" t="s">
        <v>7489</v>
      </c>
      <c r="C867" s="333" t="s">
        <v>5712</v>
      </c>
      <c r="D867" s="332" t="s">
        <v>525</v>
      </c>
      <c r="E867" s="371" t="s">
        <v>1729</v>
      </c>
      <c r="F867" s="325">
        <v>4</v>
      </c>
      <c r="G867" s="371"/>
      <c r="H867" s="325"/>
      <c r="I867" s="371"/>
      <c r="J867" s="325">
        <v>3</v>
      </c>
      <c r="K867" s="325"/>
      <c r="L867" s="325">
        <v>3</v>
      </c>
      <c r="M867" s="381" t="s">
        <v>5002</v>
      </c>
      <c r="N867" s="381"/>
      <c r="O867" s="381"/>
      <c r="P867" s="381">
        <v>240</v>
      </c>
      <c r="Q867" s="381"/>
      <c r="R867" s="381"/>
      <c r="S867" s="381"/>
      <c r="T867" s="381"/>
      <c r="U867" s="381"/>
      <c r="V867" s="381"/>
      <c r="W867" s="381"/>
      <c r="X867" s="381"/>
      <c r="Y867" s="381">
        <v>1</v>
      </c>
      <c r="Z867" s="350">
        <v>42.35</v>
      </c>
    </row>
    <row r="868" spans="1:26" ht="30.75" customHeight="1" x14ac:dyDescent="0.35">
      <c r="A868" s="340">
        <v>864</v>
      </c>
      <c r="B868" s="378" t="s">
        <v>7489</v>
      </c>
      <c r="C868" s="333" t="s">
        <v>5712</v>
      </c>
      <c r="D868" s="332" t="s">
        <v>465</v>
      </c>
      <c r="E868" s="371" t="s">
        <v>1146</v>
      </c>
      <c r="F868" s="325">
        <v>3</v>
      </c>
      <c r="G868" s="371"/>
      <c r="H868" s="325"/>
      <c r="I868" s="371"/>
      <c r="J868" s="325">
        <v>3</v>
      </c>
      <c r="K868" s="325"/>
      <c r="L868" s="325">
        <v>3</v>
      </c>
      <c r="M868" s="381" t="s">
        <v>5431</v>
      </c>
      <c r="N868" s="381"/>
      <c r="O868" s="381"/>
      <c r="P868" s="381">
        <v>200</v>
      </c>
      <c r="Q868" s="381"/>
      <c r="R868" s="381"/>
      <c r="S868" s="381"/>
      <c r="T868" s="381"/>
      <c r="U868" s="381"/>
      <c r="V868" s="381"/>
      <c r="W868" s="381" t="s">
        <v>2166</v>
      </c>
      <c r="X868" s="381"/>
      <c r="Y868" s="381">
        <v>1</v>
      </c>
      <c r="Z868" s="350">
        <v>42.35</v>
      </c>
    </row>
    <row r="869" spans="1:26" ht="30.75" customHeight="1" x14ac:dyDescent="0.35">
      <c r="A869" s="340">
        <v>865</v>
      </c>
      <c r="B869" s="378" t="s">
        <v>7489</v>
      </c>
      <c r="C869" s="333" t="s">
        <v>5712</v>
      </c>
      <c r="D869" s="332" t="s">
        <v>4368</v>
      </c>
      <c r="E869" s="371" t="s">
        <v>6675</v>
      </c>
      <c r="F869" s="325">
        <v>4</v>
      </c>
      <c r="G869" s="371"/>
      <c r="H869" s="325"/>
      <c r="I869" s="371"/>
      <c r="J869" s="325">
        <v>4</v>
      </c>
      <c r="K869" s="325"/>
      <c r="L869" s="325">
        <v>4</v>
      </c>
      <c r="M869" s="381" t="s">
        <v>5523</v>
      </c>
      <c r="N869" s="381"/>
      <c r="O869" s="381"/>
      <c r="P869" s="381">
        <v>350</v>
      </c>
      <c r="Q869" s="381"/>
      <c r="R869" s="381"/>
      <c r="S869" s="381"/>
      <c r="T869" s="381"/>
      <c r="U869" s="381"/>
      <c r="V869" s="381"/>
      <c r="W869" s="381"/>
      <c r="X869" s="381"/>
      <c r="Y869" s="381">
        <v>1</v>
      </c>
      <c r="Z869" s="350">
        <v>42.35</v>
      </c>
    </row>
    <row r="870" spans="1:26" ht="30.75" customHeight="1" x14ac:dyDescent="0.35">
      <c r="A870" s="340">
        <v>866</v>
      </c>
      <c r="B870" s="378" t="s">
        <v>7489</v>
      </c>
      <c r="C870" s="333" t="s">
        <v>5712</v>
      </c>
      <c r="D870" s="332" t="s">
        <v>4369</v>
      </c>
      <c r="E870" s="371" t="s">
        <v>4370</v>
      </c>
      <c r="F870" s="325">
        <v>4</v>
      </c>
      <c r="G870" s="371"/>
      <c r="H870" s="325"/>
      <c r="I870" s="371"/>
      <c r="J870" s="325">
        <v>4</v>
      </c>
      <c r="K870" s="325"/>
      <c r="L870" s="325">
        <v>4</v>
      </c>
      <c r="M870" s="379" t="s">
        <v>5261</v>
      </c>
      <c r="N870" s="381"/>
      <c r="O870" s="381"/>
      <c r="P870" s="381">
        <v>350</v>
      </c>
      <c r="Q870" s="381"/>
      <c r="R870" s="381"/>
      <c r="S870" s="381"/>
      <c r="T870" s="381"/>
      <c r="U870" s="381"/>
      <c r="V870" s="381"/>
      <c r="W870" s="381"/>
      <c r="X870" s="381"/>
      <c r="Y870" s="381">
        <v>1</v>
      </c>
      <c r="Z870" s="350">
        <v>42.35</v>
      </c>
    </row>
    <row r="871" spans="1:26" ht="30.75" customHeight="1" x14ac:dyDescent="0.35">
      <c r="A871" s="340">
        <v>867</v>
      </c>
      <c r="B871" s="378" t="s">
        <v>7489</v>
      </c>
      <c r="C871" s="333" t="s">
        <v>5712</v>
      </c>
      <c r="D871" s="332" t="s">
        <v>5726</v>
      </c>
      <c r="E871" s="371" t="s">
        <v>5727</v>
      </c>
      <c r="F871" s="325">
        <v>4</v>
      </c>
      <c r="G871" s="371"/>
      <c r="H871" s="325"/>
      <c r="I871" s="371"/>
      <c r="J871" s="325">
        <v>8</v>
      </c>
      <c r="K871" s="325"/>
      <c r="L871" s="325">
        <v>8</v>
      </c>
      <c r="M871" s="379" t="s">
        <v>5984</v>
      </c>
      <c r="N871" s="381">
        <v>200</v>
      </c>
      <c r="O871" s="381">
        <v>400</v>
      </c>
      <c r="P871" s="381">
        <v>600</v>
      </c>
      <c r="Q871" s="381"/>
      <c r="R871" s="381"/>
      <c r="S871" s="381"/>
      <c r="T871" s="381"/>
      <c r="U871" s="381"/>
      <c r="V871" s="381" t="s">
        <v>2166</v>
      </c>
      <c r="W871" s="381"/>
      <c r="X871" s="381"/>
      <c r="Y871" s="381">
        <v>1</v>
      </c>
      <c r="Z871" s="350">
        <v>42.35</v>
      </c>
    </row>
    <row r="872" spans="1:26" ht="30.75" customHeight="1" x14ac:dyDescent="0.35">
      <c r="A872" s="340">
        <v>868</v>
      </c>
      <c r="B872" s="378" t="s">
        <v>7489</v>
      </c>
      <c r="C872" s="333" t="s">
        <v>5712</v>
      </c>
      <c r="D872" s="374" t="s">
        <v>5892</v>
      </c>
      <c r="E872" s="327" t="s">
        <v>5893</v>
      </c>
      <c r="F872" s="324">
        <v>3</v>
      </c>
      <c r="G872" s="327"/>
      <c r="H872" s="324"/>
      <c r="I872" s="327"/>
      <c r="J872" s="324">
        <v>3</v>
      </c>
      <c r="K872" s="324"/>
      <c r="L872" s="324">
        <v>3</v>
      </c>
      <c r="M872" s="379" t="s">
        <v>5894</v>
      </c>
      <c r="N872" s="381"/>
      <c r="O872" s="381"/>
      <c r="P872" s="381"/>
      <c r="Q872" s="381"/>
      <c r="R872" s="381"/>
      <c r="S872" s="381"/>
      <c r="T872" s="381"/>
      <c r="U872" s="381"/>
      <c r="V872" s="381"/>
      <c r="W872" s="381"/>
      <c r="X872" s="381"/>
      <c r="Y872" s="381">
        <v>1</v>
      </c>
      <c r="Z872" s="350">
        <v>42.35</v>
      </c>
    </row>
    <row r="873" spans="1:26" ht="30.75" customHeight="1" x14ac:dyDescent="0.35">
      <c r="A873" s="340">
        <v>869</v>
      </c>
      <c r="B873" s="378" t="s">
        <v>7489</v>
      </c>
      <c r="C873" s="333" t="s">
        <v>5712</v>
      </c>
      <c r="D873" s="374" t="s">
        <v>6075</v>
      </c>
      <c r="E873" s="327" t="s">
        <v>6076</v>
      </c>
      <c r="F873" s="324">
        <v>4</v>
      </c>
      <c r="G873" s="371" t="s">
        <v>6023</v>
      </c>
      <c r="H873" s="324">
        <v>3</v>
      </c>
      <c r="I873" s="327" t="s">
        <v>6462</v>
      </c>
      <c r="J873" s="324">
        <v>6</v>
      </c>
      <c r="K873" s="324">
        <v>5</v>
      </c>
      <c r="L873" s="324">
        <v>11</v>
      </c>
      <c r="M873" s="379" t="s">
        <v>5703</v>
      </c>
      <c r="N873" s="381">
        <v>86</v>
      </c>
      <c r="O873" s="381">
        <v>86</v>
      </c>
      <c r="P873" s="381">
        <v>172</v>
      </c>
      <c r="Q873" s="381">
        <v>64</v>
      </c>
      <c r="R873" s="381">
        <v>64</v>
      </c>
      <c r="S873" s="381">
        <v>172</v>
      </c>
      <c r="T873" s="381"/>
      <c r="U873" s="381"/>
      <c r="V873" s="381" t="s">
        <v>2166</v>
      </c>
      <c r="W873" s="381"/>
      <c r="X873" s="381"/>
      <c r="Y873" s="381">
        <v>1</v>
      </c>
      <c r="Z873" s="350">
        <v>42.35</v>
      </c>
    </row>
    <row r="874" spans="1:26" ht="30.75" customHeight="1" x14ac:dyDescent="0.35">
      <c r="A874" s="340">
        <v>870</v>
      </c>
      <c r="B874" s="378" t="s">
        <v>7489</v>
      </c>
      <c r="C874" s="333" t="s">
        <v>5712</v>
      </c>
      <c r="D874" s="374" t="s">
        <v>6725</v>
      </c>
      <c r="E874" s="327" t="s">
        <v>6723</v>
      </c>
      <c r="F874" s="324">
        <v>4</v>
      </c>
      <c r="G874" s="327"/>
      <c r="H874" s="324"/>
      <c r="I874" s="327"/>
      <c r="J874" s="324">
        <v>5</v>
      </c>
      <c r="K874" s="324"/>
      <c r="L874" s="324">
        <v>6</v>
      </c>
      <c r="M874" s="379" t="s">
        <v>6727</v>
      </c>
      <c r="N874" s="381"/>
      <c r="O874" s="381"/>
      <c r="P874" s="381"/>
      <c r="Q874" s="381"/>
      <c r="R874" s="381"/>
      <c r="S874" s="381"/>
      <c r="T874" s="381"/>
      <c r="U874" s="381"/>
      <c r="V874" s="381"/>
      <c r="W874" s="381"/>
      <c r="X874" s="381"/>
      <c r="Y874" s="381">
        <v>1</v>
      </c>
      <c r="Z874" s="350">
        <v>42.35</v>
      </c>
    </row>
    <row r="875" spans="1:26" ht="30.75" customHeight="1" x14ac:dyDescent="0.35">
      <c r="A875" s="340">
        <v>871</v>
      </c>
      <c r="B875" s="378" t="s">
        <v>7489</v>
      </c>
      <c r="C875" s="333" t="s">
        <v>5712</v>
      </c>
      <c r="D875" s="374" t="s">
        <v>6726</v>
      </c>
      <c r="E875" s="327" t="s">
        <v>6724</v>
      </c>
      <c r="F875" s="324">
        <v>5</v>
      </c>
      <c r="G875" s="327"/>
      <c r="H875" s="324"/>
      <c r="I875" s="327"/>
      <c r="J875" s="324">
        <v>5</v>
      </c>
      <c r="K875" s="324"/>
      <c r="L875" s="324">
        <v>5</v>
      </c>
      <c r="M875" s="379" t="s">
        <v>5002</v>
      </c>
      <c r="N875" s="381"/>
      <c r="O875" s="381"/>
      <c r="P875" s="381"/>
      <c r="Q875" s="381"/>
      <c r="R875" s="381"/>
      <c r="S875" s="381"/>
      <c r="T875" s="381"/>
      <c r="U875" s="381"/>
      <c r="V875" s="381"/>
      <c r="W875" s="381"/>
      <c r="X875" s="381"/>
      <c r="Y875" s="381">
        <v>1</v>
      </c>
      <c r="Z875" s="350">
        <v>42.35</v>
      </c>
    </row>
    <row r="876" spans="1:26" ht="30.75" customHeight="1" x14ac:dyDescent="0.35">
      <c r="A876" s="340">
        <v>872</v>
      </c>
      <c r="B876" s="378" t="s">
        <v>7489</v>
      </c>
      <c r="C876" s="333" t="s">
        <v>2782</v>
      </c>
      <c r="D876" s="332" t="s">
        <v>3691</v>
      </c>
      <c r="E876" s="327" t="s">
        <v>5579</v>
      </c>
      <c r="F876" s="325">
        <v>4</v>
      </c>
      <c r="G876" s="327"/>
      <c r="H876" s="325"/>
      <c r="I876" s="327"/>
      <c r="J876" s="325">
        <v>5</v>
      </c>
      <c r="K876" s="325"/>
      <c r="L876" s="325">
        <v>5</v>
      </c>
      <c r="M876" s="379" t="s">
        <v>5357</v>
      </c>
      <c r="N876" s="412">
        <v>87</v>
      </c>
      <c r="O876" s="412">
        <v>153</v>
      </c>
      <c r="P876" s="367">
        <v>240</v>
      </c>
      <c r="Q876" s="398"/>
      <c r="R876" s="398"/>
      <c r="S876" s="398"/>
      <c r="T876" s="398"/>
      <c r="U876" s="381">
        <v>32</v>
      </c>
      <c r="V876" s="381" t="s">
        <v>2166</v>
      </c>
      <c r="W876" s="381" t="s">
        <v>2166</v>
      </c>
      <c r="X876" s="381"/>
      <c r="Y876" s="381">
        <v>3</v>
      </c>
      <c r="Z876" s="382">
        <v>30.3</v>
      </c>
    </row>
    <row r="877" spans="1:26" ht="30.75" customHeight="1" x14ac:dyDescent="0.35">
      <c r="A877" s="340">
        <v>873</v>
      </c>
      <c r="B877" s="378" t="s">
        <v>7489</v>
      </c>
      <c r="C877" s="333" t="s">
        <v>2782</v>
      </c>
      <c r="D877" s="332" t="s">
        <v>2791</v>
      </c>
      <c r="E877" s="371" t="s">
        <v>3738</v>
      </c>
      <c r="F877" s="325">
        <v>4</v>
      </c>
      <c r="G877" s="371"/>
      <c r="H877" s="325"/>
      <c r="I877" s="371"/>
      <c r="J877" s="325">
        <v>5</v>
      </c>
      <c r="K877" s="325"/>
      <c r="L877" s="325">
        <v>5</v>
      </c>
      <c r="M877" s="379" t="s">
        <v>5027</v>
      </c>
      <c r="N877" s="367">
        <v>90</v>
      </c>
      <c r="O877" s="367">
        <v>150</v>
      </c>
      <c r="P877" s="367">
        <v>240</v>
      </c>
      <c r="Q877" s="398"/>
      <c r="R877" s="398"/>
      <c r="S877" s="398"/>
      <c r="T877" s="398"/>
      <c r="U877" s="381">
        <v>90</v>
      </c>
      <c r="V877" s="381" t="s">
        <v>2166</v>
      </c>
      <c r="W877" s="381" t="s">
        <v>2166</v>
      </c>
      <c r="X877" s="381" t="s">
        <v>2166</v>
      </c>
      <c r="Y877" s="381">
        <v>1</v>
      </c>
      <c r="Z877" s="350">
        <v>42.35</v>
      </c>
    </row>
    <row r="878" spans="1:26" ht="30.75" customHeight="1" x14ac:dyDescent="0.35">
      <c r="A878" s="340">
        <v>874</v>
      </c>
      <c r="B878" s="378" t="s">
        <v>7489</v>
      </c>
      <c r="C878" s="333" t="s">
        <v>2782</v>
      </c>
      <c r="D878" s="332" t="s">
        <v>3688</v>
      </c>
      <c r="E878" s="371" t="s">
        <v>3729</v>
      </c>
      <c r="F878" s="325">
        <v>4</v>
      </c>
      <c r="G878" s="371"/>
      <c r="H878" s="325"/>
      <c r="I878" s="371"/>
      <c r="J878" s="325">
        <v>5</v>
      </c>
      <c r="K878" s="325"/>
      <c r="L878" s="325">
        <v>5</v>
      </c>
      <c r="M878" s="381" t="s">
        <v>5518</v>
      </c>
      <c r="N878" s="367">
        <v>93</v>
      </c>
      <c r="O878" s="367">
        <v>147</v>
      </c>
      <c r="P878" s="367">
        <v>240</v>
      </c>
      <c r="Q878" s="398"/>
      <c r="R878" s="398"/>
      <c r="S878" s="398"/>
      <c r="T878" s="398"/>
      <c r="U878" s="381">
        <v>60</v>
      </c>
      <c r="V878" s="381" t="s">
        <v>2166</v>
      </c>
      <c r="W878" s="381" t="s">
        <v>2166</v>
      </c>
      <c r="X878" s="381"/>
      <c r="Y878" s="381">
        <v>1</v>
      </c>
      <c r="Z878" s="350">
        <v>42.35</v>
      </c>
    </row>
    <row r="879" spans="1:26" ht="30.75" customHeight="1" x14ac:dyDescent="0.35">
      <c r="A879" s="340">
        <v>875</v>
      </c>
      <c r="B879" s="378" t="s">
        <v>7489</v>
      </c>
      <c r="C879" s="333" t="s">
        <v>2782</v>
      </c>
      <c r="D879" s="332" t="s">
        <v>3682</v>
      </c>
      <c r="E879" s="371" t="s">
        <v>3702</v>
      </c>
      <c r="F879" s="325">
        <v>6</v>
      </c>
      <c r="G879" s="371"/>
      <c r="H879" s="325"/>
      <c r="I879" s="371"/>
      <c r="J879" s="325">
        <v>5</v>
      </c>
      <c r="K879" s="325"/>
      <c r="L879" s="325">
        <v>5</v>
      </c>
      <c r="M879" s="381" t="s">
        <v>5025</v>
      </c>
      <c r="N879" s="402">
        <v>86.5</v>
      </c>
      <c r="O879" s="402">
        <v>153.5</v>
      </c>
      <c r="P879" s="367">
        <v>240</v>
      </c>
      <c r="Q879" s="398"/>
      <c r="R879" s="398"/>
      <c r="S879" s="398"/>
      <c r="T879" s="398"/>
      <c r="U879" s="381"/>
      <c r="V879" s="381" t="s">
        <v>2166</v>
      </c>
      <c r="W879" s="381" t="s">
        <v>2166</v>
      </c>
      <c r="X879" s="381"/>
      <c r="Y879" s="381">
        <v>1</v>
      </c>
      <c r="Z879" s="350">
        <v>42.35</v>
      </c>
    </row>
    <row r="880" spans="1:26" ht="30.75" customHeight="1" x14ac:dyDescent="0.35">
      <c r="A880" s="340">
        <v>876</v>
      </c>
      <c r="B880" s="378" t="s">
        <v>7489</v>
      </c>
      <c r="C880" s="333" t="s">
        <v>2782</v>
      </c>
      <c r="D880" s="332" t="s">
        <v>3719</v>
      </c>
      <c r="E880" s="371" t="s">
        <v>3707</v>
      </c>
      <c r="F880" s="325">
        <v>4</v>
      </c>
      <c r="G880" s="371"/>
      <c r="H880" s="325"/>
      <c r="I880" s="371"/>
      <c r="J880" s="325">
        <v>4</v>
      </c>
      <c r="K880" s="325"/>
      <c r="L880" s="325">
        <v>4</v>
      </c>
      <c r="M880" s="379" t="s">
        <v>5374</v>
      </c>
      <c r="N880" s="402">
        <v>98.5</v>
      </c>
      <c r="O880" s="402">
        <v>151.5</v>
      </c>
      <c r="P880" s="367">
        <v>250</v>
      </c>
      <c r="Q880" s="398"/>
      <c r="R880" s="398"/>
      <c r="S880" s="398"/>
      <c r="T880" s="381"/>
      <c r="U880" s="381">
        <v>60</v>
      </c>
      <c r="V880" s="381" t="s">
        <v>2166</v>
      </c>
      <c r="W880" s="381" t="s">
        <v>2166</v>
      </c>
      <c r="X880" s="381"/>
      <c r="Y880" s="381">
        <v>3</v>
      </c>
      <c r="Z880" s="382">
        <v>30.3</v>
      </c>
    </row>
    <row r="881" spans="1:26" ht="30.75" customHeight="1" x14ac:dyDescent="0.35">
      <c r="A881" s="340">
        <v>877</v>
      </c>
      <c r="B881" s="378" t="s">
        <v>7489</v>
      </c>
      <c r="C881" s="333" t="s">
        <v>2782</v>
      </c>
      <c r="D881" s="332" t="s">
        <v>4238</v>
      </c>
      <c r="E881" s="371" t="s">
        <v>4245</v>
      </c>
      <c r="F881" s="325">
        <v>4</v>
      </c>
      <c r="G881" s="371"/>
      <c r="H881" s="325"/>
      <c r="I881" s="371"/>
      <c r="J881" s="325">
        <v>4</v>
      </c>
      <c r="K881" s="325"/>
      <c r="L881" s="325">
        <v>4</v>
      </c>
      <c r="M881" s="379" t="s">
        <v>5447</v>
      </c>
      <c r="N881" s="367">
        <v>88</v>
      </c>
      <c r="O881" s="367">
        <v>152</v>
      </c>
      <c r="P881" s="367">
        <v>240</v>
      </c>
      <c r="Q881" s="398"/>
      <c r="R881" s="398"/>
      <c r="S881" s="398"/>
      <c r="T881" s="398"/>
      <c r="U881" s="381"/>
      <c r="V881" s="381" t="s">
        <v>2166</v>
      </c>
      <c r="W881" s="381"/>
      <c r="X881" s="381"/>
      <c r="Y881" s="381">
        <v>1</v>
      </c>
      <c r="Z881" s="350">
        <v>42.35</v>
      </c>
    </row>
    <row r="882" spans="1:26" ht="30.75" customHeight="1" x14ac:dyDescent="0.35">
      <c r="A882" s="340">
        <v>878</v>
      </c>
      <c r="B882" s="378" t="s">
        <v>7489</v>
      </c>
      <c r="C882" s="333" t="s">
        <v>2782</v>
      </c>
      <c r="D882" s="332" t="s">
        <v>2789</v>
      </c>
      <c r="E882" s="371" t="s">
        <v>3734</v>
      </c>
      <c r="F882" s="325">
        <v>4</v>
      </c>
      <c r="G882" s="371"/>
      <c r="H882" s="325"/>
      <c r="I882" s="371"/>
      <c r="J882" s="325">
        <v>5</v>
      </c>
      <c r="K882" s="325"/>
      <c r="L882" s="325">
        <v>5</v>
      </c>
      <c r="M882" s="381" t="s">
        <v>5523</v>
      </c>
      <c r="N882" s="367">
        <v>90</v>
      </c>
      <c r="O882" s="367">
        <v>150</v>
      </c>
      <c r="P882" s="367">
        <v>240</v>
      </c>
      <c r="Q882" s="398"/>
      <c r="R882" s="398"/>
      <c r="S882" s="398"/>
      <c r="T882" s="398"/>
      <c r="U882" s="381"/>
      <c r="V882" s="381" t="s">
        <v>2166</v>
      </c>
      <c r="W882" s="381" t="s">
        <v>2166</v>
      </c>
      <c r="X882" s="381" t="s">
        <v>2166</v>
      </c>
      <c r="Y882" s="381">
        <v>1</v>
      </c>
      <c r="Z882" s="350">
        <v>42.35</v>
      </c>
    </row>
    <row r="883" spans="1:26" ht="30.75" customHeight="1" x14ac:dyDescent="0.35">
      <c r="A883" s="340">
        <v>879</v>
      </c>
      <c r="B883" s="378" t="s">
        <v>7489</v>
      </c>
      <c r="C883" s="333" t="s">
        <v>2782</v>
      </c>
      <c r="D883" s="332" t="s">
        <v>3687</v>
      </c>
      <c r="E883" s="371" t="s">
        <v>3728</v>
      </c>
      <c r="F883" s="325">
        <v>4</v>
      </c>
      <c r="G883" s="371"/>
      <c r="H883" s="325"/>
      <c r="I883" s="371"/>
      <c r="J883" s="325">
        <v>5</v>
      </c>
      <c r="K883" s="325"/>
      <c r="L883" s="325">
        <v>5</v>
      </c>
      <c r="M883" s="379" t="s">
        <v>5447</v>
      </c>
      <c r="N883" s="367">
        <v>88</v>
      </c>
      <c r="O883" s="367">
        <v>152</v>
      </c>
      <c r="P883" s="367">
        <v>240</v>
      </c>
      <c r="Q883" s="398"/>
      <c r="R883" s="398"/>
      <c r="S883" s="398"/>
      <c r="T883" s="398"/>
      <c r="U883" s="381">
        <v>90</v>
      </c>
      <c r="V883" s="381" t="s">
        <v>2166</v>
      </c>
      <c r="W883" s="381" t="s">
        <v>2166</v>
      </c>
      <c r="X883" s="381"/>
      <c r="Y883" s="381">
        <v>1</v>
      </c>
      <c r="Z883" s="350">
        <v>42.35</v>
      </c>
    </row>
    <row r="884" spans="1:26" ht="30.75" customHeight="1" x14ac:dyDescent="0.35">
      <c r="A884" s="340">
        <v>880</v>
      </c>
      <c r="B884" s="378" t="s">
        <v>7489</v>
      </c>
      <c r="C884" s="333" t="s">
        <v>2782</v>
      </c>
      <c r="D884" s="332" t="s">
        <v>3686</v>
      </c>
      <c r="E884" s="371" t="s">
        <v>3727</v>
      </c>
      <c r="F884" s="325">
        <v>5</v>
      </c>
      <c r="G884" s="371"/>
      <c r="H884" s="325"/>
      <c r="I884" s="371"/>
      <c r="J884" s="325">
        <v>6</v>
      </c>
      <c r="K884" s="325"/>
      <c r="L884" s="325">
        <v>6</v>
      </c>
      <c r="M884" s="379" t="s">
        <v>5447</v>
      </c>
      <c r="N884" s="367">
        <v>81</v>
      </c>
      <c r="O884" s="367">
        <v>159</v>
      </c>
      <c r="P884" s="367">
        <v>240</v>
      </c>
      <c r="Q884" s="398"/>
      <c r="R884" s="398"/>
      <c r="S884" s="398"/>
      <c r="T884" s="398"/>
      <c r="U884" s="381"/>
      <c r="V884" s="381" t="s">
        <v>2166</v>
      </c>
      <c r="W884" s="381" t="s">
        <v>2166</v>
      </c>
      <c r="X884" s="381"/>
      <c r="Y884" s="381">
        <v>1</v>
      </c>
      <c r="Z884" s="350">
        <v>42.35</v>
      </c>
    </row>
    <row r="885" spans="1:26" ht="30.75" customHeight="1" x14ac:dyDescent="0.35">
      <c r="A885" s="340">
        <v>881</v>
      </c>
      <c r="B885" s="378" t="s">
        <v>7489</v>
      </c>
      <c r="C885" s="333" t="s">
        <v>2782</v>
      </c>
      <c r="D885" s="332" t="s">
        <v>3690</v>
      </c>
      <c r="E885" s="371" t="s">
        <v>3731</v>
      </c>
      <c r="F885" s="325">
        <v>4</v>
      </c>
      <c r="G885" s="371"/>
      <c r="H885" s="325"/>
      <c r="I885" s="371"/>
      <c r="J885" s="325">
        <v>5</v>
      </c>
      <c r="K885" s="325"/>
      <c r="L885" s="325">
        <v>5</v>
      </c>
      <c r="M885" s="381" t="s">
        <v>5499</v>
      </c>
      <c r="N885" s="367">
        <v>84.5</v>
      </c>
      <c r="O885" s="367">
        <v>155.5</v>
      </c>
      <c r="P885" s="367">
        <v>240</v>
      </c>
      <c r="Q885" s="398"/>
      <c r="R885" s="398"/>
      <c r="S885" s="398"/>
      <c r="T885" s="381"/>
      <c r="U885" s="381">
        <v>90</v>
      </c>
      <c r="V885" s="381" t="s">
        <v>2166</v>
      </c>
      <c r="W885" s="381" t="s">
        <v>2166</v>
      </c>
      <c r="X885" s="381"/>
      <c r="Y885" s="381">
        <v>1</v>
      </c>
      <c r="Z885" s="350">
        <v>42.35</v>
      </c>
    </row>
    <row r="886" spans="1:26" ht="30.75" customHeight="1" x14ac:dyDescent="0.35">
      <c r="A886" s="340">
        <v>882</v>
      </c>
      <c r="B886" s="378" t="s">
        <v>7489</v>
      </c>
      <c r="C886" s="333" t="s">
        <v>2782</v>
      </c>
      <c r="D886" s="332" t="s">
        <v>2792</v>
      </c>
      <c r="E886" s="371" t="s">
        <v>2793</v>
      </c>
      <c r="F886" s="325">
        <v>5</v>
      </c>
      <c r="G886" s="371"/>
      <c r="H886" s="325"/>
      <c r="I886" s="371"/>
      <c r="J886" s="325">
        <v>5</v>
      </c>
      <c r="K886" s="325"/>
      <c r="L886" s="325">
        <v>5</v>
      </c>
      <c r="M886" s="379" t="s">
        <v>5375</v>
      </c>
      <c r="N886" s="367">
        <v>90</v>
      </c>
      <c r="O886" s="367">
        <v>150</v>
      </c>
      <c r="P886" s="367">
        <v>240</v>
      </c>
      <c r="Q886" s="398"/>
      <c r="R886" s="398"/>
      <c r="S886" s="398"/>
      <c r="T886" s="398"/>
      <c r="U886" s="381">
        <v>90</v>
      </c>
      <c r="V886" s="381" t="s">
        <v>2166</v>
      </c>
      <c r="W886" s="381" t="s">
        <v>2166</v>
      </c>
      <c r="X886" s="381"/>
      <c r="Y886" s="381">
        <v>1</v>
      </c>
      <c r="Z886" s="350">
        <v>42.35</v>
      </c>
    </row>
    <row r="887" spans="1:26" ht="30.75" customHeight="1" x14ac:dyDescent="0.35">
      <c r="A887" s="340">
        <v>883</v>
      </c>
      <c r="B887" s="378" t="s">
        <v>7489</v>
      </c>
      <c r="C887" s="333" t="s">
        <v>2782</v>
      </c>
      <c r="D887" s="332" t="s">
        <v>4237</v>
      </c>
      <c r="E887" s="371" t="s">
        <v>4244</v>
      </c>
      <c r="F887" s="325">
        <v>6</v>
      </c>
      <c r="G887" s="371"/>
      <c r="H887" s="325"/>
      <c r="I887" s="371"/>
      <c r="J887" s="325">
        <v>3</v>
      </c>
      <c r="K887" s="325"/>
      <c r="L887" s="325">
        <v>3</v>
      </c>
      <c r="M887" s="381" t="s">
        <v>5026</v>
      </c>
      <c r="N887" s="367">
        <v>79</v>
      </c>
      <c r="O887" s="367">
        <v>161</v>
      </c>
      <c r="P887" s="367">
        <v>240</v>
      </c>
      <c r="Q887" s="398"/>
      <c r="R887" s="398"/>
      <c r="S887" s="398"/>
      <c r="T887" s="398"/>
      <c r="U887" s="381"/>
      <c r="V887" s="381" t="s">
        <v>2166</v>
      </c>
      <c r="W887" s="381"/>
      <c r="X887" s="381"/>
      <c r="Y887" s="381">
        <v>3</v>
      </c>
      <c r="Z887" s="382">
        <v>30.3</v>
      </c>
    </row>
    <row r="888" spans="1:26" ht="30.75" customHeight="1" x14ac:dyDescent="0.35">
      <c r="A888" s="340">
        <v>884</v>
      </c>
      <c r="B888" s="378" t="s">
        <v>7489</v>
      </c>
      <c r="C888" s="333" t="s">
        <v>2782</v>
      </c>
      <c r="D888" s="332" t="s">
        <v>3679</v>
      </c>
      <c r="E888" s="371" t="s">
        <v>3699</v>
      </c>
      <c r="F888" s="325">
        <v>4</v>
      </c>
      <c r="G888" s="371"/>
      <c r="H888" s="325"/>
      <c r="I888" s="371"/>
      <c r="J888" s="325">
        <v>5</v>
      </c>
      <c r="K888" s="325"/>
      <c r="L888" s="325">
        <v>5</v>
      </c>
      <c r="M888" s="381" t="s">
        <v>5535</v>
      </c>
      <c r="N888" s="367">
        <v>95</v>
      </c>
      <c r="O888" s="367">
        <v>145</v>
      </c>
      <c r="P888" s="367">
        <v>240</v>
      </c>
      <c r="Q888" s="398"/>
      <c r="R888" s="398"/>
      <c r="S888" s="398"/>
      <c r="T888" s="398"/>
      <c r="U888" s="381">
        <v>90</v>
      </c>
      <c r="V888" s="381" t="s">
        <v>2166</v>
      </c>
      <c r="W888" s="381" t="s">
        <v>2166</v>
      </c>
      <c r="X888" s="381"/>
      <c r="Y888" s="381">
        <v>1</v>
      </c>
      <c r="Z888" s="350">
        <v>42.35</v>
      </c>
    </row>
    <row r="889" spans="1:26" ht="30.75" customHeight="1" x14ac:dyDescent="0.35">
      <c r="A889" s="340">
        <v>885</v>
      </c>
      <c r="B889" s="378" t="s">
        <v>7489</v>
      </c>
      <c r="C889" s="333" t="s">
        <v>2782</v>
      </c>
      <c r="D889" s="332" t="s">
        <v>3677</v>
      </c>
      <c r="E889" s="371" t="s">
        <v>3697</v>
      </c>
      <c r="F889" s="325">
        <v>4</v>
      </c>
      <c r="G889" s="371"/>
      <c r="H889" s="325"/>
      <c r="I889" s="371"/>
      <c r="J889" s="325">
        <v>4</v>
      </c>
      <c r="K889" s="325"/>
      <c r="L889" s="325">
        <v>4</v>
      </c>
      <c r="M889" s="381" t="s">
        <v>5540</v>
      </c>
      <c r="N889" s="367">
        <v>87</v>
      </c>
      <c r="O889" s="367">
        <v>153</v>
      </c>
      <c r="P889" s="367">
        <v>240</v>
      </c>
      <c r="Q889" s="398"/>
      <c r="R889" s="398"/>
      <c r="S889" s="398"/>
      <c r="T889" s="398"/>
      <c r="U889" s="381">
        <v>72</v>
      </c>
      <c r="V889" s="381" t="s">
        <v>2166</v>
      </c>
      <c r="W889" s="381" t="s">
        <v>2166</v>
      </c>
      <c r="X889" s="381"/>
      <c r="Y889" s="381">
        <v>1</v>
      </c>
      <c r="Z889" s="350">
        <v>42.35</v>
      </c>
    </row>
    <row r="890" spans="1:26" ht="30.75" customHeight="1" x14ac:dyDescent="0.35">
      <c r="A890" s="340">
        <v>886</v>
      </c>
      <c r="B890" s="378" t="s">
        <v>7489</v>
      </c>
      <c r="C890" s="333" t="s">
        <v>2782</v>
      </c>
      <c r="D890" s="332" t="s">
        <v>3680</v>
      </c>
      <c r="E890" s="371" t="s">
        <v>3700</v>
      </c>
      <c r="F890" s="325">
        <v>4</v>
      </c>
      <c r="G890" s="371"/>
      <c r="H890" s="325"/>
      <c r="I890" s="371"/>
      <c r="J890" s="325">
        <v>5</v>
      </c>
      <c r="K890" s="325"/>
      <c r="L890" s="325">
        <v>5</v>
      </c>
      <c r="M890" s="381" t="s">
        <v>5535</v>
      </c>
      <c r="N890" s="367">
        <v>80</v>
      </c>
      <c r="O890" s="367">
        <v>160</v>
      </c>
      <c r="P890" s="367">
        <v>240</v>
      </c>
      <c r="Q890" s="398"/>
      <c r="R890" s="398"/>
      <c r="S890" s="398"/>
      <c r="T890" s="398"/>
      <c r="U890" s="381">
        <v>56</v>
      </c>
      <c r="V890" s="381" t="s">
        <v>2166</v>
      </c>
      <c r="W890" s="381" t="s">
        <v>2166</v>
      </c>
      <c r="X890" s="381"/>
      <c r="Y890" s="381">
        <v>1</v>
      </c>
      <c r="Z890" s="350">
        <v>42.35</v>
      </c>
    </row>
    <row r="891" spans="1:26" ht="30.75" customHeight="1" x14ac:dyDescent="0.35">
      <c r="A891" s="340">
        <v>887</v>
      </c>
      <c r="B891" s="378" t="s">
        <v>7489</v>
      </c>
      <c r="C891" s="333" t="s">
        <v>2782</v>
      </c>
      <c r="D891" s="332" t="s">
        <v>3678</v>
      </c>
      <c r="E891" s="371" t="s">
        <v>3698</v>
      </c>
      <c r="F891" s="325">
        <v>4</v>
      </c>
      <c r="G891" s="371"/>
      <c r="H891" s="325"/>
      <c r="I891" s="371"/>
      <c r="J891" s="325">
        <v>5</v>
      </c>
      <c r="K891" s="325"/>
      <c r="L891" s="325">
        <v>5</v>
      </c>
      <c r="M891" s="381" t="s">
        <v>5535</v>
      </c>
      <c r="N891" s="367">
        <v>82.5</v>
      </c>
      <c r="O891" s="367">
        <v>157.5</v>
      </c>
      <c r="P891" s="367">
        <v>240</v>
      </c>
      <c r="Q891" s="398"/>
      <c r="R891" s="398"/>
      <c r="S891" s="398"/>
      <c r="T891" s="398"/>
      <c r="U891" s="381">
        <v>60</v>
      </c>
      <c r="V891" s="381" t="s">
        <v>2166</v>
      </c>
      <c r="W891" s="381" t="s">
        <v>2166</v>
      </c>
      <c r="X891" s="381"/>
      <c r="Y891" s="381">
        <v>1</v>
      </c>
      <c r="Z891" s="350">
        <v>42.35</v>
      </c>
    </row>
    <row r="892" spans="1:26" ht="30.75" customHeight="1" x14ac:dyDescent="0.35">
      <c r="A892" s="340">
        <v>888</v>
      </c>
      <c r="B892" s="378" t="s">
        <v>7489</v>
      </c>
      <c r="C892" s="333" t="s">
        <v>2782</v>
      </c>
      <c r="D892" s="332" t="s">
        <v>3681</v>
      </c>
      <c r="E892" s="371" t="s">
        <v>3701</v>
      </c>
      <c r="F892" s="325">
        <v>3</v>
      </c>
      <c r="G892" s="371"/>
      <c r="H892" s="325"/>
      <c r="I892" s="371"/>
      <c r="J892" s="325">
        <v>4</v>
      </c>
      <c r="K892" s="325"/>
      <c r="L892" s="325">
        <v>4</v>
      </c>
      <c r="M892" s="381" t="s">
        <v>5535</v>
      </c>
      <c r="N892" s="367">
        <v>80</v>
      </c>
      <c r="O892" s="367">
        <v>160</v>
      </c>
      <c r="P892" s="367">
        <v>240</v>
      </c>
      <c r="Q892" s="398"/>
      <c r="R892" s="398"/>
      <c r="S892" s="398"/>
      <c r="T892" s="398"/>
      <c r="U892" s="381">
        <v>80</v>
      </c>
      <c r="V892" s="381" t="s">
        <v>2166</v>
      </c>
      <c r="W892" s="381" t="s">
        <v>2166</v>
      </c>
      <c r="X892" s="381"/>
      <c r="Y892" s="381">
        <v>3</v>
      </c>
      <c r="Z892" s="382">
        <v>30.3</v>
      </c>
    </row>
    <row r="893" spans="1:26" ht="30.75" customHeight="1" x14ac:dyDescent="0.35">
      <c r="A893" s="340">
        <v>889</v>
      </c>
      <c r="B893" s="378" t="s">
        <v>7489</v>
      </c>
      <c r="C893" s="333" t="s">
        <v>2782</v>
      </c>
      <c r="D893" s="332" t="s">
        <v>3684</v>
      </c>
      <c r="E893" s="371" t="s">
        <v>3704</v>
      </c>
      <c r="F893" s="325">
        <v>4</v>
      </c>
      <c r="G893" s="371"/>
      <c r="H893" s="325"/>
      <c r="I893" s="371"/>
      <c r="J893" s="325">
        <v>5</v>
      </c>
      <c r="K893" s="325"/>
      <c r="L893" s="325">
        <v>5</v>
      </c>
      <c r="M893" s="381" t="s">
        <v>5535</v>
      </c>
      <c r="N893" s="367">
        <v>90</v>
      </c>
      <c r="O893" s="367">
        <v>150</v>
      </c>
      <c r="P893" s="367">
        <v>240</v>
      </c>
      <c r="Q893" s="398"/>
      <c r="R893" s="398"/>
      <c r="S893" s="398"/>
      <c r="T893" s="398"/>
      <c r="U893" s="381"/>
      <c r="V893" s="381" t="s">
        <v>2166</v>
      </c>
      <c r="W893" s="381" t="s">
        <v>2166</v>
      </c>
      <c r="X893" s="381"/>
      <c r="Y893" s="381">
        <v>1</v>
      </c>
      <c r="Z893" s="350">
        <v>42.35</v>
      </c>
    </row>
    <row r="894" spans="1:26" ht="30.75" customHeight="1" x14ac:dyDescent="0.35">
      <c r="A894" s="340">
        <v>890</v>
      </c>
      <c r="B894" s="378" t="s">
        <v>7489</v>
      </c>
      <c r="C894" s="333" t="s">
        <v>2782</v>
      </c>
      <c r="D894" s="332" t="s">
        <v>3689</v>
      </c>
      <c r="E894" s="371" t="s">
        <v>3730</v>
      </c>
      <c r="F894" s="325">
        <v>4</v>
      </c>
      <c r="G894" s="371"/>
      <c r="H894" s="325"/>
      <c r="I894" s="371"/>
      <c r="J894" s="325">
        <v>5</v>
      </c>
      <c r="K894" s="325"/>
      <c r="L894" s="325">
        <v>5</v>
      </c>
      <c r="M894" s="381" t="s">
        <v>5535</v>
      </c>
      <c r="N894" s="367">
        <v>84</v>
      </c>
      <c r="O894" s="367">
        <v>156</v>
      </c>
      <c r="P894" s="367">
        <v>240</v>
      </c>
      <c r="Q894" s="398"/>
      <c r="R894" s="398"/>
      <c r="S894" s="398"/>
      <c r="T894" s="398"/>
      <c r="U894" s="381">
        <v>40</v>
      </c>
      <c r="V894" s="381" t="s">
        <v>2166</v>
      </c>
      <c r="W894" s="381" t="s">
        <v>2166</v>
      </c>
      <c r="X894" s="381"/>
      <c r="Y894" s="381">
        <v>1</v>
      </c>
      <c r="Z894" s="350">
        <v>42.35</v>
      </c>
    </row>
    <row r="895" spans="1:26" ht="30.75" customHeight="1" x14ac:dyDescent="0.35">
      <c r="A895" s="340">
        <v>891</v>
      </c>
      <c r="B895" s="378" t="s">
        <v>7489</v>
      </c>
      <c r="C895" s="333" t="s">
        <v>2782</v>
      </c>
      <c r="D895" s="332" t="s">
        <v>5773</v>
      </c>
      <c r="E895" s="327" t="s">
        <v>5581</v>
      </c>
      <c r="F895" s="325">
        <v>2</v>
      </c>
      <c r="G895" s="327"/>
      <c r="H895" s="325"/>
      <c r="I895" s="327"/>
      <c r="J895" s="325">
        <v>3</v>
      </c>
      <c r="K895" s="325"/>
      <c r="L895" s="325">
        <v>3</v>
      </c>
      <c r="M895" s="381" t="s">
        <v>5495</v>
      </c>
      <c r="N895" s="367">
        <v>82</v>
      </c>
      <c r="O895" s="367">
        <v>158</v>
      </c>
      <c r="P895" s="367">
        <v>240</v>
      </c>
      <c r="Q895" s="381"/>
      <c r="R895" s="381"/>
      <c r="S895" s="381"/>
      <c r="T895" s="381"/>
      <c r="U895" s="381"/>
      <c r="V895" s="381" t="s">
        <v>2166</v>
      </c>
      <c r="W895" s="381"/>
      <c r="X895" s="381"/>
      <c r="Y895" s="381">
        <v>1</v>
      </c>
      <c r="Z895" s="350">
        <v>42.35</v>
      </c>
    </row>
    <row r="896" spans="1:26" ht="30.75" customHeight="1" x14ac:dyDescent="0.35">
      <c r="A896" s="340">
        <v>892</v>
      </c>
      <c r="B896" s="378" t="s">
        <v>7489</v>
      </c>
      <c r="C896" s="333" t="s">
        <v>2782</v>
      </c>
      <c r="D896" s="332" t="s">
        <v>3676</v>
      </c>
      <c r="E896" s="371" t="s">
        <v>3696</v>
      </c>
      <c r="F896" s="325">
        <v>4</v>
      </c>
      <c r="G896" s="371"/>
      <c r="H896" s="325"/>
      <c r="I896" s="371"/>
      <c r="J896" s="325">
        <v>5</v>
      </c>
      <c r="K896" s="325"/>
      <c r="L896" s="325">
        <v>5</v>
      </c>
      <c r="M896" s="381" t="s">
        <v>6477</v>
      </c>
      <c r="N896" s="367">
        <v>90</v>
      </c>
      <c r="O896" s="367">
        <v>150</v>
      </c>
      <c r="P896" s="367">
        <v>240</v>
      </c>
      <c r="Q896" s="398"/>
      <c r="R896" s="398"/>
      <c r="S896" s="398"/>
      <c r="T896" s="398"/>
      <c r="U896" s="381"/>
      <c r="V896" s="381" t="s">
        <v>2166</v>
      </c>
      <c r="W896" s="381" t="s">
        <v>2166</v>
      </c>
      <c r="X896" s="381" t="s">
        <v>2166</v>
      </c>
      <c r="Y896" s="381">
        <v>1</v>
      </c>
      <c r="Z896" s="350">
        <v>42.35</v>
      </c>
    </row>
    <row r="897" spans="1:26" ht="30.75" customHeight="1" x14ac:dyDescent="0.35">
      <c r="A897" s="340">
        <v>893</v>
      </c>
      <c r="B897" s="378" t="s">
        <v>7489</v>
      </c>
      <c r="C897" s="333" t="s">
        <v>2782</v>
      </c>
      <c r="D897" s="332" t="s">
        <v>4239</v>
      </c>
      <c r="E897" s="371" t="s">
        <v>4246</v>
      </c>
      <c r="F897" s="325">
        <v>4</v>
      </c>
      <c r="G897" s="371"/>
      <c r="H897" s="325"/>
      <c r="I897" s="371"/>
      <c r="J897" s="325">
        <v>4</v>
      </c>
      <c r="K897" s="325"/>
      <c r="L897" s="325">
        <v>4</v>
      </c>
      <c r="M897" s="381" t="s">
        <v>5971</v>
      </c>
      <c r="N897" s="367">
        <v>88</v>
      </c>
      <c r="O897" s="367">
        <v>152</v>
      </c>
      <c r="P897" s="367">
        <v>240</v>
      </c>
      <c r="Q897" s="398"/>
      <c r="R897" s="398"/>
      <c r="S897" s="398"/>
      <c r="T897" s="398"/>
      <c r="U897" s="381"/>
      <c r="V897" s="381" t="s">
        <v>2166</v>
      </c>
      <c r="W897" s="381"/>
      <c r="X897" s="381"/>
      <c r="Y897" s="381">
        <v>1</v>
      </c>
      <c r="Z897" s="350">
        <v>42.35</v>
      </c>
    </row>
    <row r="898" spans="1:26" ht="30.75" customHeight="1" x14ac:dyDescent="0.35">
      <c r="A898" s="340">
        <v>894</v>
      </c>
      <c r="B898" s="378" t="s">
        <v>7489</v>
      </c>
      <c r="C898" s="333" t="s">
        <v>2782</v>
      </c>
      <c r="D898" s="332" t="s">
        <v>3683</v>
      </c>
      <c r="E898" s="371" t="s">
        <v>3703</v>
      </c>
      <c r="F898" s="325">
        <v>5</v>
      </c>
      <c r="G898" s="371"/>
      <c r="H898" s="325"/>
      <c r="I898" s="371"/>
      <c r="J898" s="325">
        <v>5</v>
      </c>
      <c r="K898" s="325"/>
      <c r="L898" s="325">
        <v>5</v>
      </c>
      <c r="M898" s="379" t="s">
        <v>5375</v>
      </c>
      <c r="N898" s="367">
        <v>79</v>
      </c>
      <c r="O898" s="367">
        <v>161</v>
      </c>
      <c r="P898" s="367">
        <v>240</v>
      </c>
      <c r="Q898" s="398"/>
      <c r="R898" s="398"/>
      <c r="S898" s="398"/>
      <c r="T898" s="398"/>
      <c r="U898" s="381"/>
      <c r="V898" s="381" t="s">
        <v>2166</v>
      </c>
      <c r="W898" s="381" t="s">
        <v>2166</v>
      </c>
      <c r="X898" s="381"/>
      <c r="Y898" s="381">
        <v>1</v>
      </c>
      <c r="Z898" s="350">
        <v>42.35</v>
      </c>
    </row>
    <row r="899" spans="1:26" ht="30.75" customHeight="1" x14ac:dyDescent="0.35">
      <c r="A899" s="340">
        <v>895</v>
      </c>
      <c r="B899" s="378" t="s">
        <v>7489</v>
      </c>
      <c r="C899" s="333" t="s">
        <v>2782</v>
      </c>
      <c r="D899" s="332" t="s">
        <v>2790</v>
      </c>
      <c r="E899" s="371" t="s">
        <v>3737</v>
      </c>
      <c r="F899" s="325">
        <v>4</v>
      </c>
      <c r="G899" s="371"/>
      <c r="H899" s="325"/>
      <c r="I899" s="371"/>
      <c r="J899" s="325">
        <v>5</v>
      </c>
      <c r="K899" s="325"/>
      <c r="L899" s="325">
        <v>5</v>
      </c>
      <c r="M899" s="381" t="s">
        <v>5027</v>
      </c>
      <c r="N899" s="367">
        <v>77</v>
      </c>
      <c r="O899" s="367">
        <v>163</v>
      </c>
      <c r="P899" s="367">
        <v>240</v>
      </c>
      <c r="Q899" s="398"/>
      <c r="R899" s="398"/>
      <c r="S899" s="398"/>
      <c r="T899" s="398"/>
      <c r="U899" s="381">
        <v>20</v>
      </c>
      <c r="V899" s="381" t="s">
        <v>2166</v>
      </c>
      <c r="W899" s="381" t="s">
        <v>2166</v>
      </c>
      <c r="X899" s="381"/>
      <c r="Y899" s="381">
        <v>1</v>
      </c>
      <c r="Z899" s="350">
        <v>42.35</v>
      </c>
    </row>
    <row r="900" spans="1:26" ht="30.75" customHeight="1" x14ac:dyDescent="0.35">
      <c r="A900" s="340">
        <v>896</v>
      </c>
      <c r="B900" s="378" t="s">
        <v>7489</v>
      </c>
      <c r="C900" s="333" t="s">
        <v>2782</v>
      </c>
      <c r="D900" s="332" t="s">
        <v>3692</v>
      </c>
      <c r="E900" s="371" t="s">
        <v>3706</v>
      </c>
      <c r="F900" s="325">
        <v>4</v>
      </c>
      <c r="G900" s="371"/>
      <c r="H900" s="325"/>
      <c r="I900" s="371"/>
      <c r="J900" s="325">
        <v>4</v>
      </c>
      <c r="K900" s="325"/>
      <c r="L900" s="325">
        <v>4</v>
      </c>
      <c r="M900" s="379" t="s">
        <v>5376</v>
      </c>
      <c r="N900" s="412">
        <v>84</v>
      </c>
      <c r="O900" s="412">
        <v>156</v>
      </c>
      <c r="P900" s="367">
        <v>240</v>
      </c>
      <c r="Q900" s="398"/>
      <c r="R900" s="398"/>
      <c r="S900" s="398"/>
      <c r="T900" s="398"/>
      <c r="U900" s="381">
        <v>60</v>
      </c>
      <c r="V900" s="381" t="s">
        <v>2166</v>
      </c>
      <c r="W900" s="381" t="s">
        <v>2166</v>
      </c>
      <c r="X900" s="381"/>
      <c r="Y900" s="381">
        <v>3</v>
      </c>
      <c r="Z900" s="382">
        <v>30.3</v>
      </c>
    </row>
    <row r="901" spans="1:26" ht="30.75" customHeight="1" x14ac:dyDescent="0.35">
      <c r="A901" s="340">
        <v>897</v>
      </c>
      <c r="B901" s="378" t="s">
        <v>7489</v>
      </c>
      <c r="C901" s="333" t="s">
        <v>2782</v>
      </c>
      <c r="D901" s="332" t="s">
        <v>5774</v>
      </c>
      <c r="E901" s="371" t="s">
        <v>4241</v>
      </c>
      <c r="F901" s="325">
        <v>2</v>
      </c>
      <c r="G901" s="371"/>
      <c r="H901" s="325"/>
      <c r="I901" s="371"/>
      <c r="J901" s="325">
        <v>3</v>
      </c>
      <c r="K901" s="325"/>
      <c r="L901" s="325">
        <v>3</v>
      </c>
      <c r="M901" s="381" t="s">
        <v>5495</v>
      </c>
      <c r="N901" s="367">
        <v>82</v>
      </c>
      <c r="O901" s="367">
        <v>158</v>
      </c>
      <c r="P901" s="367">
        <v>240</v>
      </c>
      <c r="Q901" s="381"/>
      <c r="R901" s="381"/>
      <c r="S901" s="381"/>
      <c r="T901" s="381"/>
      <c r="U901" s="381"/>
      <c r="V901" s="381" t="s">
        <v>2166</v>
      </c>
      <c r="W901" s="381"/>
      <c r="X901" s="381"/>
      <c r="Y901" s="381">
        <v>1</v>
      </c>
      <c r="Z901" s="350">
        <v>42.35</v>
      </c>
    </row>
    <row r="902" spans="1:26" ht="30.75" customHeight="1" x14ac:dyDescent="0.35">
      <c r="A902" s="340">
        <v>898</v>
      </c>
      <c r="B902" s="378" t="s">
        <v>7489</v>
      </c>
      <c r="C902" s="333" t="s">
        <v>2782</v>
      </c>
      <c r="D902" s="332" t="s">
        <v>3675</v>
      </c>
      <c r="E902" s="371" t="s">
        <v>3695</v>
      </c>
      <c r="F902" s="325">
        <v>4</v>
      </c>
      <c r="G902" s="371"/>
      <c r="H902" s="325"/>
      <c r="I902" s="371"/>
      <c r="J902" s="325">
        <v>5</v>
      </c>
      <c r="K902" s="325"/>
      <c r="L902" s="325">
        <v>5</v>
      </c>
      <c r="M902" s="381" t="s">
        <v>6477</v>
      </c>
      <c r="N902" s="367">
        <v>90</v>
      </c>
      <c r="O902" s="367">
        <v>150</v>
      </c>
      <c r="P902" s="367">
        <v>240</v>
      </c>
      <c r="Q902" s="398"/>
      <c r="R902" s="398"/>
      <c r="S902" s="398"/>
      <c r="T902" s="398"/>
      <c r="U902" s="381">
        <v>90</v>
      </c>
      <c r="V902" s="381" t="s">
        <v>2166</v>
      </c>
      <c r="W902" s="381" t="s">
        <v>2166</v>
      </c>
      <c r="X902" s="381" t="s">
        <v>2166</v>
      </c>
      <c r="Y902" s="381">
        <v>1</v>
      </c>
      <c r="Z902" s="350">
        <v>42.35</v>
      </c>
    </row>
    <row r="903" spans="1:26" ht="30.75" customHeight="1" x14ac:dyDescent="0.35">
      <c r="A903" s="340">
        <v>899</v>
      </c>
      <c r="B903" s="378" t="s">
        <v>7489</v>
      </c>
      <c r="C903" s="333" t="s">
        <v>2782</v>
      </c>
      <c r="D903" s="332" t="s">
        <v>2788</v>
      </c>
      <c r="E903" s="371" t="s">
        <v>3733</v>
      </c>
      <c r="F903" s="325">
        <v>5</v>
      </c>
      <c r="G903" s="371"/>
      <c r="H903" s="325"/>
      <c r="I903" s="371"/>
      <c r="J903" s="325">
        <v>5</v>
      </c>
      <c r="K903" s="325"/>
      <c r="L903" s="325">
        <v>5</v>
      </c>
      <c r="M903" s="381" t="s">
        <v>5971</v>
      </c>
      <c r="N903" s="367">
        <v>75</v>
      </c>
      <c r="O903" s="367">
        <v>165</v>
      </c>
      <c r="P903" s="367">
        <v>240</v>
      </c>
      <c r="Q903" s="398"/>
      <c r="R903" s="398"/>
      <c r="S903" s="398"/>
      <c r="T903" s="398"/>
      <c r="U903" s="381"/>
      <c r="V903" s="381" t="s">
        <v>2166</v>
      </c>
      <c r="W903" s="381" t="s">
        <v>2166</v>
      </c>
      <c r="X903" s="381"/>
      <c r="Y903" s="381">
        <v>1</v>
      </c>
      <c r="Z903" s="350">
        <v>42.35</v>
      </c>
    </row>
    <row r="904" spans="1:26" ht="30.75" customHeight="1" x14ac:dyDescent="0.35">
      <c r="A904" s="340">
        <v>900</v>
      </c>
      <c r="B904" s="378" t="s">
        <v>7489</v>
      </c>
      <c r="C904" s="333" t="s">
        <v>2782</v>
      </c>
      <c r="D904" s="332" t="s">
        <v>3735</v>
      </c>
      <c r="E904" s="371" t="s">
        <v>3736</v>
      </c>
      <c r="F904" s="325">
        <v>4</v>
      </c>
      <c r="G904" s="371"/>
      <c r="H904" s="325"/>
      <c r="I904" s="371"/>
      <c r="J904" s="325">
        <v>5</v>
      </c>
      <c r="K904" s="325"/>
      <c r="L904" s="325">
        <v>5</v>
      </c>
      <c r="M904" s="379" t="s">
        <v>5375</v>
      </c>
      <c r="N904" s="367">
        <v>90</v>
      </c>
      <c r="O904" s="367">
        <v>150</v>
      </c>
      <c r="P904" s="367">
        <v>240</v>
      </c>
      <c r="Q904" s="398"/>
      <c r="R904" s="398"/>
      <c r="S904" s="398"/>
      <c r="T904" s="398"/>
      <c r="U904" s="381">
        <v>90</v>
      </c>
      <c r="V904" s="381" t="s">
        <v>2166</v>
      </c>
      <c r="W904" s="381" t="s">
        <v>2166</v>
      </c>
      <c r="X904" s="381" t="s">
        <v>2166</v>
      </c>
      <c r="Y904" s="381">
        <v>1</v>
      </c>
      <c r="Z904" s="350">
        <v>42.35</v>
      </c>
    </row>
    <row r="905" spans="1:26" ht="30.75" customHeight="1" x14ac:dyDescent="0.35">
      <c r="A905" s="340">
        <v>901</v>
      </c>
      <c r="B905" s="378" t="s">
        <v>7489</v>
      </c>
      <c r="C905" s="333" t="s">
        <v>2782</v>
      </c>
      <c r="D905" s="332" t="s">
        <v>4235</v>
      </c>
      <c r="E905" s="371" t="s">
        <v>4243</v>
      </c>
      <c r="F905" s="325">
        <v>5</v>
      </c>
      <c r="G905" s="371"/>
      <c r="H905" s="325"/>
      <c r="I905" s="371"/>
      <c r="J905" s="325">
        <v>6</v>
      </c>
      <c r="K905" s="325"/>
      <c r="L905" s="325">
        <v>6</v>
      </c>
      <c r="M905" s="379" t="s">
        <v>5447</v>
      </c>
      <c r="N905" s="367">
        <v>88</v>
      </c>
      <c r="O905" s="367">
        <v>152</v>
      </c>
      <c r="P905" s="367">
        <v>240</v>
      </c>
      <c r="Q905" s="398"/>
      <c r="R905" s="398"/>
      <c r="S905" s="398"/>
      <c r="T905" s="398"/>
      <c r="U905" s="381"/>
      <c r="V905" s="381" t="s">
        <v>2166</v>
      </c>
      <c r="W905" s="381" t="s">
        <v>2166</v>
      </c>
      <c r="X905" s="381"/>
      <c r="Y905" s="381">
        <v>3</v>
      </c>
      <c r="Z905" s="382">
        <v>30.3</v>
      </c>
    </row>
    <row r="906" spans="1:26" ht="30.75" customHeight="1" x14ac:dyDescent="0.35">
      <c r="A906" s="340">
        <v>902</v>
      </c>
      <c r="B906" s="378" t="s">
        <v>7489</v>
      </c>
      <c r="C906" s="333" t="s">
        <v>2782</v>
      </c>
      <c r="D906" s="332" t="s">
        <v>3685</v>
      </c>
      <c r="E906" s="371" t="s">
        <v>3705</v>
      </c>
      <c r="F906" s="325">
        <v>4</v>
      </c>
      <c r="G906" s="371"/>
      <c r="H906" s="325"/>
      <c r="I906" s="371"/>
      <c r="J906" s="325">
        <v>5</v>
      </c>
      <c r="K906" s="325"/>
      <c r="L906" s="325">
        <v>5</v>
      </c>
      <c r="M906" s="379" t="s">
        <v>5447</v>
      </c>
      <c r="N906" s="367">
        <v>53</v>
      </c>
      <c r="O906" s="367">
        <v>97</v>
      </c>
      <c r="P906" s="367">
        <v>150</v>
      </c>
      <c r="Q906" s="398"/>
      <c r="R906" s="398"/>
      <c r="S906" s="398"/>
      <c r="T906" s="398"/>
      <c r="U906" s="381">
        <v>20</v>
      </c>
      <c r="V906" s="381" t="s">
        <v>2166</v>
      </c>
      <c r="W906" s="381" t="s">
        <v>2166</v>
      </c>
      <c r="X906" s="381"/>
      <c r="Y906" s="381">
        <v>1</v>
      </c>
      <c r="Z906" s="350">
        <v>42.35</v>
      </c>
    </row>
    <row r="907" spans="1:26" ht="30.75" customHeight="1" x14ac:dyDescent="0.35">
      <c r="A907" s="340">
        <v>903</v>
      </c>
      <c r="B907" s="378" t="s">
        <v>7489</v>
      </c>
      <c r="C907" s="333" t="s">
        <v>2782</v>
      </c>
      <c r="D907" s="332" t="s">
        <v>3693</v>
      </c>
      <c r="E907" s="371" t="s">
        <v>3732</v>
      </c>
      <c r="F907" s="325">
        <v>4</v>
      </c>
      <c r="G907" s="371"/>
      <c r="H907" s="325"/>
      <c r="I907" s="371"/>
      <c r="J907" s="325">
        <v>4</v>
      </c>
      <c r="K907" s="325"/>
      <c r="L907" s="325">
        <v>4</v>
      </c>
      <c r="M907" s="379" t="s">
        <v>5354</v>
      </c>
      <c r="N907" s="490">
        <v>74</v>
      </c>
      <c r="O907" s="490">
        <v>166</v>
      </c>
      <c r="P907" s="367">
        <v>240</v>
      </c>
      <c r="Q907" s="398"/>
      <c r="R907" s="398"/>
      <c r="S907" s="398"/>
      <c r="T907" s="398"/>
      <c r="U907" s="381">
        <v>30</v>
      </c>
      <c r="V907" s="381" t="s">
        <v>2166</v>
      </c>
      <c r="W907" s="381" t="s">
        <v>2166</v>
      </c>
      <c r="X907" s="381"/>
      <c r="Y907" s="381">
        <v>3</v>
      </c>
      <c r="Z907" s="382">
        <v>30.3</v>
      </c>
    </row>
    <row r="908" spans="1:26" ht="30.75" customHeight="1" x14ac:dyDescent="0.35">
      <c r="A908" s="340">
        <v>904</v>
      </c>
      <c r="B908" s="378" t="s">
        <v>7489</v>
      </c>
      <c r="C908" s="333" t="s">
        <v>2782</v>
      </c>
      <c r="D908" s="332" t="s">
        <v>4236</v>
      </c>
      <c r="E908" s="327" t="s">
        <v>5582</v>
      </c>
      <c r="F908" s="325">
        <v>6</v>
      </c>
      <c r="G908" s="327"/>
      <c r="H908" s="325"/>
      <c r="I908" s="327"/>
      <c r="J908" s="325">
        <v>3</v>
      </c>
      <c r="K908" s="325"/>
      <c r="L908" s="325">
        <v>3</v>
      </c>
      <c r="M908" s="381" t="s">
        <v>5028</v>
      </c>
      <c r="N908" s="367"/>
      <c r="O908" s="367"/>
      <c r="P908" s="367">
        <v>240</v>
      </c>
      <c r="Q908" s="381"/>
      <c r="R908" s="381"/>
      <c r="S908" s="381"/>
      <c r="T908" s="381"/>
      <c r="U908" s="381"/>
      <c r="V908" s="381"/>
      <c r="W908" s="381"/>
      <c r="X908" s="381"/>
      <c r="Y908" s="381">
        <v>3</v>
      </c>
      <c r="Z908" s="382">
        <v>30.3</v>
      </c>
    </row>
    <row r="909" spans="1:26" ht="30.75" customHeight="1" x14ac:dyDescent="0.35">
      <c r="A909" s="340">
        <v>905</v>
      </c>
      <c r="B909" s="378" t="s">
        <v>7489</v>
      </c>
      <c r="C909" s="333" t="s">
        <v>2782</v>
      </c>
      <c r="D909" s="332" t="s">
        <v>3674</v>
      </c>
      <c r="E909" s="371" t="s">
        <v>3694</v>
      </c>
      <c r="F909" s="325">
        <v>4</v>
      </c>
      <c r="G909" s="371"/>
      <c r="H909" s="325"/>
      <c r="I909" s="371"/>
      <c r="J909" s="325">
        <v>5</v>
      </c>
      <c r="K909" s="325"/>
      <c r="L909" s="325">
        <v>5</v>
      </c>
      <c r="M909" s="381" t="s">
        <v>5535</v>
      </c>
      <c r="N909" s="367">
        <v>90</v>
      </c>
      <c r="O909" s="367">
        <v>150</v>
      </c>
      <c r="P909" s="367">
        <v>240</v>
      </c>
      <c r="Q909" s="398"/>
      <c r="R909" s="398"/>
      <c r="S909" s="398"/>
      <c r="T909" s="398"/>
      <c r="U909" s="381">
        <v>80</v>
      </c>
      <c r="V909" s="381" t="s">
        <v>2166</v>
      </c>
      <c r="W909" s="381" t="s">
        <v>2166</v>
      </c>
      <c r="X909" s="381"/>
      <c r="Y909" s="381">
        <v>1</v>
      </c>
      <c r="Z909" s="350">
        <v>42.35</v>
      </c>
    </row>
    <row r="910" spans="1:26" ht="30.75" customHeight="1" x14ac:dyDescent="0.35">
      <c r="A910" s="340">
        <v>906</v>
      </c>
      <c r="B910" s="378" t="s">
        <v>7489</v>
      </c>
      <c r="C910" s="333" t="s">
        <v>2782</v>
      </c>
      <c r="D910" s="332" t="s">
        <v>4240</v>
      </c>
      <c r="E910" s="371" t="s">
        <v>4247</v>
      </c>
      <c r="F910" s="325">
        <v>5</v>
      </c>
      <c r="G910" s="371"/>
      <c r="H910" s="325"/>
      <c r="I910" s="371"/>
      <c r="J910" s="325">
        <v>6</v>
      </c>
      <c r="K910" s="325"/>
      <c r="L910" s="325">
        <v>6</v>
      </c>
      <c r="M910" s="379" t="s">
        <v>5375</v>
      </c>
      <c r="N910" s="367">
        <v>75</v>
      </c>
      <c r="O910" s="367">
        <v>165</v>
      </c>
      <c r="P910" s="367">
        <v>240</v>
      </c>
      <c r="Q910" s="398"/>
      <c r="R910" s="398"/>
      <c r="S910" s="398"/>
      <c r="T910" s="398"/>
      <c r="U910" s="381"/>
      <c r="V910" s="381" t="s">
        <v>2166</v>
      </c>
      <c r="W910" s="381"/>
      <c r="X910" s="381"/>
      <c r="Y910" s="381">
        <v>1</v>
      </c>
      <c r="Z910" s="350">
        <v>42.35</v>
      </c>
    </row>
    <row r="911" spans="1:26" ht="30.75" customHeight="1" x14ac:dyDescent="0.35">
      <c r="A911" s="340">
        <v>907</v>
      </c>
      <c r="B911" s="378" t="s">
        <v>7489</v>
      </c>
      <c r="C911" s="333" t="s">
        <v>2782</v>
      </c>
      <c r="D911" s="332" t="s">
        <v>4234</v>
      </c>
      <c r="E911" s="371" t="s">
        <v>4242</v>
      </c>
      <c r="F911" s="325">
        <v>4</v>
      </c>
      <c r="G911" s="371"/>
      <c r="H911" s="325"/>
      <c r="I911" s="371"/>
      <c r="J911" s="325">
        <v>6</v>
      </c>
      <c r="K911" s="325"/>
      <c r="L911" s="325">
        <v>6</v>
      </c>
      <c r="M911" s="381" t="s">
        <v>5535</v>
      </c>
      <c r="N911" s="367">
        <v>88</v>
      </c>
      <c r="O911" s="367">
        <v>152</v>
      </c>
      <c r="P911" s="367">
        <v>240</v>
      </c>
      <c r="Q911" s="398"/>
      <c r="R911" s="398"/>
      <c r="S911" s="398"/>
      <c r="T911" s="398"/>
      <c r="U911" s="381">
        <v>90</v>
      </c>
      <c r="V911" s="381" t="s">
        <v>2166</v>
      </c>
      <c r="W911" s="381" t="s">
        <v>2166</v>
      </c>
      <c r="X911" s="381"/>
      <c r="Y911" s="381">
        <v>1</v>
      </c>
      <c r="Z911" s="350">
        <v>42.35</v>
      </c>
    </row>
    <row r="912" spans="1:26" ht="30.75" customHeight="1" x14ac:dyDescent="0.35">
      <c r="A912" s="340">
        <v>908</v>
      </c>
      <c r="B912" s="378" t="s">
        <v>7489</v>
      </c>
      <c r="C912" s="333" t="s">
        <v>2782</v>
      </c>
      <c r="D912" s="332" t="s">
        <v>4371</v>
      </c>
      <c r="E912" s="371" t="s">
        <v>4372</v>
      </c>
      <c r="F912" s="325">
        <v>4</v>
      </c>
      <c r="G912" s="371"/>
      <c r="H912" s="325"/>
      <c r="I912" s="371"/>
      <c r="J912" s="325">
        <v>4</v>
      </c>
      <c r="K912" s="325"/>
      <c r="L912" s="325">
        <v>4</v>
      </c>
      <c r="M912" s="381" t="s">
        <v>5430</v>
      </c>
      <c r="N912" s="367">
        <v>88</v>
      </c>
      <c r="O912" s="367">
        <v>152</v>
      </c>
      <c r="P912" s="367">
        <v>240</v>
      </c>
      <c r="Q912" s="381"/>
      <c r="R912" s="381"/>
      <c r="S912" s="381"/>
      <c r="T912" s="381"/>
      <c r="U912" s="381">
        <v>90</v>
      </c>
      <c r="V912" s="381" t="s">
        <v>2166</v>
      </c>
      <c r="W912" s="381"/>
      <c r="X912" s="381"/>
      <c r="Y912" s="381">
        <v>1</v>
      </c>
      <c r="Z912" s="350">
        <v>42.35</v>
      </c>
    </row>
    <row r="913" spans="1:26" ht="30.75" customHeight="1" x14ac:dyDescent="0.35">
      <c r="A913" s="340">
        <v>909</v>
      </c>
      <c r="B913" s="378" t="s">
        <v>7489</v>
      </c>
      <c r="C913" s="333" t="s">
        <v>2782</v>
      </c>
      <c r="D913" s="332" t="s">
        <v>4373</v>
      </c>
      <c r="E913" s="371" t="s">
        <v>4374</v>
      </c>
      <c r="F913" s="325">
        <v>4</v>
      </c>
      <c r="G913" s="371"/>
      <c r="H913" s="325"/>
      <c r="I913" s="371"/>
      <c r="J913" s="325">
        <v>5</v>
      </c>
      <c r="K913" s="325"/>
      <c r="L913" s="325">
        <v>5</v>
      </c>
      <c r="M913" s="381" t="s">
        <v>5494</v>
      </c>
      <c r="N913" s="367">
        <v>90</v>
      </c>
      <c r="O913" s="367">
        <v>150</v>
      </c>
      <c r="P913" s="367">
        <v>240</v>
      </c>
      <c r="Q913" s="381"/>
      <c r="R913" s="381"/>
      <c r="S913" s="381"/>
      <c r="T913" s="381"/>
      <c r="U913" s="381">
        <v>90</v>
      </c>
      <c r="V913" s="381" t="s">
        <v>2166</v>
      </c>
      <c r="W913" s="381" t="s">
        <v>2166</v>
      </c>
      <c r="X913" s="381"/>
      <c r="Y913" s="381">
        <v>1</v>
      </c>
      <c r="Z913" s="350">
        <v>42.35</v>
      </c>
    </row>
    <row r="914" spans="1:26" ht="30.75" customHeight="1" x14ac:dyDescent="0.35">
      <c r="A914" s="340">
        <v>910</v>
      </c>
      <c r="B914" s="378" t="s">
        <v>7489</v>
      </c>
      <c r="C914" s="333" t="s">
        <v>2782</v>
      </c>
      <c r="D914" s="332" t="s">
        <v>4375</v>
      </c>
      <c r="E914" s="371" t="s">
        <v>4376</v>
      </c>
      <c r="F914" s="325">
        <v>5</v>
      </c>
      <c r="G914" s="371"/>
      <c r="H914" s="325"/>
      <c r="I914" s="371"/>
      <c r="J914" s="325">
        <v>6</v>
      </c>
      <c r="K914" s="325"/>
      <c r="L914" s="325">
        <v>6</v>
      </c>
      <c r="M914" s="381" t="s">
        <v>5353</v>
      </c>
      <c r="N914" s="367"/>
      <c r="O914" s="367"/>
      <c r="P914" s="367">
        <v>240</v>
      </c>
      <c r="Q914" s="381"/>
      <c r="R914" s="381"/>
      <c r="S914" s="381"/>
      <c r="T914" s="381"/>
      <c r="U914" s="381"/>
      <c r="V914" s="381"/>
      <c r="W914" s="381"/>
      <c r="X914" s="381"/>
      <c r="Y914" s="381">
        <v>1</v>
      </c>
      <c r="Z914" s="350">
        <v>42.35</v>
      </c>
    </row>
    <row r="915" spans="1:26" ht="30.75" customHeight="1" x14ac:dyDescent="0.35">
      <c r="A915" s="340">
        <v>911</v>
      </c>
      <c r="B915" s="378" t="s">
        <v>7489</v>
      </c>
      <c r="C915" s="333" t="s">
        <v>2782</v>
      </c>
      <c r="D915" s="332" t="s">
        <v>4377</v>
      </c>
      <c r="E915" s="371" t="s">
        <v>4378</v>
      </c>
      <c r="F915" s="325">
        <v>4</v>
      </c>
      <c r="G915" s="371"/>
      <c r="H915" s="325"/>
      <c r="I915" s="371"/>
      <c r="J915" s="325">
        <v>5</v>
      </c>
      <c r="K915" s="325"/>
      <c r="L915" s="325">
        <v>5</v>
      </c>
      <c r="M915" s="381" t="s">
        <v>5430</v>
      </c>
      <c r="N915" s="367">
        <v>90</v>
      </c>
      <c r="O915" s="367">
        <v>150</v>
      </c>
      <c r="P915" s="367">
        <v>240</v>
      </c>
      <c r="Q915" s="381"/>
      <c r="R915" s="381"/>
      <c r="S915" s="381"/>
      <c r="T915" s="381"/>
      <c r="U915" s="381">
        <v>90</v>
      </c>
      <c r="V915" s="381" t="s">
        <v>2166</v>
      </c>
      <c r="W915" s="381" t="s">
        <v>2166</v>
      </c>
      <c r="X915" s="381"/>
      <c r="Y915" s="381">
        <v>1</v>
      </c>
      <c r="Z915" s="350">
        <v>42.35</v>
      </c>
    </row>
    <row r="916" spans="1:26" ht="30.75" customHeight="1" x14ac:dyDescent="0.35">
      <c r="A916" s="340">
        <v>912</v>
      </c>
      <c r="B916" s="378" t="s">
        <v>7489</v>
      </c>
      <c r="C916" s="333" t="s">
        <v>2782</v>
      </c>
      <c r="D916" s="332" t="s">
        <v>4379</v>
      </c>
      <c r="E916" s="327" t="s">
        <v>5580</v>
      </c>
      <c r="F916" s="325">
        <v>6</v>
      </c>
      <c r="G916" s="327"/>
      <c r="H916" s="325"/>
      <c r="I916" s="327"/>
      <c r="J916" s="325">
        <v>6</v>
      </c>
      <c r="K916" s="325"/>
      <c r="L916" s="325">
        <v>6</v>
      </c>
      <c r="M916" s="381" t="s">
        <v>5262</v>
      </c>
      <c r="N916" s="367">
        <v>88</v>
      </c>
      <c r="O916" s="367">
        <v>152</v>
      </c>
      <c r="P916" s="367">
        <v>240</v>
      </c>
      <c r="Q916" s="381"/>
      <c r="R916" s="381"/>
      <c r="S916" s="381"/>
      <c r="T916" s="381"/>
      <c r="U916" s="381"/>
      <c r="V916" s="381" t="s">
        <v>2166</v>
      </c>
      <c r="W916" s="381"/>
      <c r="X916" s="381"/>
      <c r="Y916" s="381">
        <v>3</v>
      </c>
      <c r="Z916" s="382">
        <v>30.3</v>
      </c>
    </row>
    <row r="917" spans="1:26" ht="30.75" customHeight="1" x14ac:dyDescent="0.35">
      <c r="A917" s="340">
        <v>913</v>
      </c>
      <c r="B917" s="378" t="s">
        <v>7489</v>
      </c>
      <c r="C917" s="333" t="s">
        <v>2782</v>
      </c>
      <c r="D917" s="332" t="s">
        <v>4380</v>
      </c>
      <c r="E917" s="371" t="s">
        <v>4381</v>
      </c>
      <c r="F917" s="325">
        <v>9</v>
      </c>
      <c r="G917" s="371"/>
      <c r="H917" s="325"/>
      <c r="I917" s="371"/>
      <c r="J917" s="325">
        <v>3</v>
      </c>
      <c r="K917" s="325"/>
      <c r="L917" s="325">
        <v>3</v>
      </c>
      <c r="M917" s="381" t="s">
        <v>5263</v>
      </c>
      <c r="N917" s="367">
        <v>88</v>
      </c>
      <c r="O917" s="367">
        <v>152</v>
      </c>
      <c r="P917" s="367">
        <v>240</v>
      </c>
      <c r="Q917" s="398"/>
      <c r="R917" s="398"/>
      <c r="S917" s="398"/>
      <c r="T917" s="398"/>
      <c r="U917" s="381"/>
      <c r="V917" s="381" t="s">
        <v>2166</v>
      </c>
      <c r="W917" s="381"/>
      <c r="X917" s="381"/>
      <c r="Y917" s="381">
        <v>3</v>
      </c>
      <c r="Z917" s="382">
        <v>30.3</v>
      </c>
    </row>
    <row r="918" spans="1:26" ht="30.75" customHeight="1" x14ac:dyDescent="0.35">
      <c r="A918" s="340">
        <v>914</v>
      </c>
      <c r="B918" s="378" t="s">
        <v>7489</v>
      </c>
      <c r="C918" s="333" t="s">
        <v>2782</v>
      </c>
      <c r="D918" s="332" t="s">
        <v>1747</v>
      </c>
      <c r="E918" s="371" t="s">
        <v>4382</v>
      </c>
      <c r="F918" s="325">
        <v>7</v>
      </c>
      <c r="G918" s="371"/>
      <c r="H918" s="325"/>
      <c r="I918" s="371"/>
      <c r="J918" s="325">
        <v>3</v>
      </c>
      <c r="K918" s="325"/>
      <c r="L918" s="325">
        <v>3</v>
      </c>
      <c r="M918" s="381" t="s">
        <v>5029</v>
      </c>
      <c r="N918" s="367">
        <v>88</v>
      </c>
      <c r="O918" s="367">
        <v>152</v>
      </c>
      <c r="P918" s="367">
        <v>240</v>
      </c>
      <c r="Q918" s="398"/>
      <c r="R918" s="398"/>
      <c r="S918" s="398"/>
      <c r="T918" s="398"/>
      <c r="U918" s="381"/>
      <c r="V918" s="381" t="s">
        <v>2166</v>
      </c>
      <c r="W918" s="381"/>
      <c r="X918" s="381"/>
      <c r="Y918" s="381">
        <v>3</v>
      </c>
      <c r="Z918" s="382">
        <v>30.3</v>
      </c>
    </row>
    <row r="919" spans="1:26" ht="30.75" customHeight="1" x14ac:dyDescent="0.35">
      <c r="A919" s="340">
        <v>915</v>
      </c>
      <c r="B919" s="378" t="s">
        <v>7489</v>
      </c>
      <c r="C919" s="333" t="s">
        <v>2782</v>
      </c>
      <c r="D919" s="332" t="s">
        <v>4383</v>
      </c>
      <c r="E919" s="371" t="s">
        <v>4384</v>
      </c>
      <c r="F919" s="325">
        <v>4</v>
      </c>
      <c r="G919" s="371"/>
      <c r="H919" s="325"/>
      <c r="I919" s="371"/>
      <c r="J919" s="325">
        <v>4</v>
      </c>
      <c r="K919" s="325"/>
      <c r="L919" s="325">
        <v>4</v>
      </c>
      <c r="M919" s="381" t="s">
        <v>5430</v>
      </c>
      <c r="N919" s="367">
        <v>88</v>
      </c>
      <c r="O919" s="367">
        <v>152</v>
      </c>
      <c r="P919" s="367">
        <v>240</v>
      </c>
      <c r="Q919" s="398"/>
      <c r="R919" s="398"/>
      <c r="S919" s="398"/>
      <c r="T919" s="398"/>
      <c r="U919" s="381"/>
      <c r="V919" s="381" t="s">
        <v>2166</v>
      </c>
      <c r="W919" s="381"/>
      <c r="X919" s="381"/>
      <c r="Y919" s="381">
        <v>1</v>
      </c>
      <c r="Z919" s="350">
        <v>42.35</v>
      </c>
    </row>
    <row r="920" spans="1:26" ht="36" customHeight="1" x14ac:dyDescent="0.35">
      <c r="A920" s="340">
        <v>916</v>
      </c>
      <c r="B920" s="378" t="s">
        <v>7489</v>
      </c>
      <c r="C920" s="333" t="s">
        <v>2782</v>
      </c>
      <c r="D920" s="332" t="s">
        <v>5935</v>
      </c>
      <c r="E920" s="327" t="s">
        <v>5970</v>
      </c>
      <c r="F920" s="325">
        <v>4</v>
      </c>
      <c r="G920" s="327"/>
      <c r="H920" s="325"/>
      <c r="I920" s="327"/>
      <c r="J920" s="324">
        <v>13</v>
      </c>
      <c r="K920" s="325"/>
      <c r="L920" s="324">
        <v>13</v>
      </c>
      <c r="M920" s="381" t="s">
        <v>5971</v>
      </c>
      <c r="N920" s="367">
        <v>200</v>
      </c>
      <c r="O920" s="367">
        <v>400</v>
      </c>
      <c r="P920" s="367">
        <v>600</v>
      </c>
      <c r="Q920" s="398"/>
      <c r="R920" s="398"/>
      <c r="S920" s="398"/>
      <c r="T920" s="398"/>
      <c r="U920" s="381"/>
      <c r="V920" s="381" t="s">
        <v>2166</v>
      </c>
      <c r="W920" s="381"/>
      <c r="X920" s="381"/>
      <c r="Y920" s="381">
        <v>1</v>
      </c>
      <c r="Z920" s="350">
        <v>42.35</v>
      </c>
    </row>
    <row r="921" spans="1:26" ht="36" customHeight="1" x14ac:dyDescent="0.35">
      <c r="A921" s="340">
        <v>917</v>
      </c>
      <c r="B921" s="378" t="s">
        <v>7489</v>
      </c>
      <c r="C921" s="333" t="s">
        <v>2782</v>
      </c>
      <c r="D921" s="332" t="s">
        <v>7412</v>
      </c>
      <c r="E921" s="327" t="s">
        <v>7409</v>
      </c>
      <c r="F921" s="325">
        <v>5</v>
      </c>
      <c r="G921" s="327"/>
      <c r="H921" s="325"/>
      <c r="I921" s="327"/>
      <c r="J921" s="324">
        <v>6</v>
      </c>
      <c r="K921" s="325"/>
      <c r="L921" s="324">
        <v>6</v>
      </c>
      <c r="M921" s="381" t="s">
        <v>7415</v>
      </c>
      <c r="N921" s="367">
        <v>75</v>
      </c>
      <c r="O921" s="367">
        <v>165</v>
      </c>
      <c r="P921" s="367">
        <v>240</v>
      </c>
      <c r="Q921" s="398"/>
      <c r="R921" s="398"/>
      <c r="S921" s="398"/>
      <c r="T921" s="398"/>
      <c r="U921" s="381">
        <v>60</v>
      </c>
      <c r="V921" s="381" t="s">
        <v>2166</v>
      </c>
      <c r="W921" s="381"/>
      <c r="X921" s="381"/>
      <c r="Y921" s="381">
        <v>1</v>
      </c>
      <c r="Z921" s="350">
        <v>42.35</v>
      </c>
    </row>
    <row r="922" spans="1:26" ht="36" customHeight="1" x14ac:dyDescent="0.35">
      <c r="A922" s="340">
        <v>918</v>
      </c>
      <c r="B922" s="378" t="s">
        <v>7489</v>
      </c>
      <c r="C922" s="333" t="s">
        <v>2782</v>
      </c>
      <c r="D922" s="332" t="s">
        <v>7413</v>
      </c>
      <c r="E922" s="327" t="s">
        <v>7410</v>
      </c>
      <c r="F922" s="325">
        <v>4</v>
      </c>
      <c r="G922" s="327"/>
      <c r="H922" s="325"/>
      <c r="I922" s="327"/>
      <c r="J922" s="324">
        <v>4</v>
      </c>
      <c r="K922" s="325"/>
      <c r="L922" s="324">
        <v>4</v>
      </c>
      <c r="M922" s="381" t="s">
        <v>7416</v>
      </c>
      <c r="N922" s="367">
        <v>90</v>
      </c>
      <c r="O922" s="367">
        <v>150</v>
      </c>
      <c r="P922" s="367">
        <v>240</v>
      </c>
      <c r="Q922" s="398"/>
      <c r="R922" s="398"/>
      <c r="S922" s="398"/>
      <c r="T922" s="398"/>
      <c r="U922" s="381">
        <v>90</v>
      </c>
      <c r="V922" s="381" t="s">
        <v>2166</v>
      </c>
      <c r="W922" s="381"/>
      <c r="X922" s="381"/>
      <c r="Y922" s="381">
        <v>1</v>
      </c>
      <c r="Z922" s="350">
        <v>42.35</v>
      </c>
    </row>
    <row r="923" spans="1:26" ht="36" customHeight="1" x14ac:dyDescent="0.35">
      <c r="A923" s="340">
        <v>919</v>
      </c>
      <c r="B923" s="378" t="s">
        <v>7489</v>
      </c>
      <c r="C923" s="333" t="s">
        <v>2782</v>
      </c>
      <c r="D923" s="332" t="s">
        <v>7414</v>
      </c>
      <c r="E923" s="327" t="s">
        <v>7411</v>
      </c>
      <c r="F923" s="325">
        <v>4</v>
      </c>
      <c r="G923" s="327"/>
      <c r="H923" s="325"/>
      <c r="I923" s="327"/>
      <c r="J923" s="324">
        <v>4</v>
      </c>
      <c r="K923" s="325"/>
      <c r="L923" s="324">
        <v>4</v>
      </c>
      <c r="M923" s="381" t="s">
        <v>7416</v>
      </c>
      <c r="N923" s="367"/>
      <c r="O923" s="367"/>
      <c r="P923" s="367"/>
      <c r="Q923" s="398"/>
      <c r="R923" s="398"/>
      <c r="S923" s="398"/>
      <c r="T923" s="398"/>
      <c r="U923" s="381"/>
      <c r="V923" s="381"/>
      <c r="W923" s="381"/>
      <c r="X923" s="381"/>
      <c r="Y923" s="381">
        <v>1</v>
      </c>
      <c r="Z923" s="350">
        <v>42.35</v>
      </c>
    </row>
    <row r="924" spans="1:26" s="476" customFormat="1" ht="36" customHeight="1" x14ac:dyDescent="0.35">
      <c r="A924" s="340">
        <v>920</v>
      </c>
      <c r="B924" s="468" t="s">
        <v>7489</v>
      </c>
      <c r="C924" s="469" t="s">
        <v>2782</v>
      </c>
      <c r="D924" s="467" t="s">
        <v>7522</v>
      </c>
      <c r="E924" s="470" t="s">
        <v>7459</v>
      </c>
      <c r="F924" s="471">
        <v>4</v>
      </c>
      <c r="G924" s="470" t="s">
        <v>6081</v>
      </c>
      <c r="H924" s="471">
        <v>2</v>
      </c>
      <c r="I924" s="470" t="s">
        <v>7523</v>
      </c>
      <c r="J924" s="472">
        <v>4</v>
      </c>
      <c r="K924" s="471">
        <v>2</v>
      </c>
      <c r="L924" s="472">
        <v>6</v>
      </c>
      <c r="M924" s="473" t="s">
        <v>7460</v>
      </c>
      <c r="N924" s="367">
        <v>70</v>
      </c>
      <c r="O924" s="367">
        <v>110</v>
      </c>
      <c r="P924" s="367">
        <v>180</v>
      </c>
      <c r="Q924" s="367">
        <v>40</v>
      </c>
      <c r="R924" s="367">
        <v>80</v>
      </c>
      <c r="S924" s="367">
        <v>240</v>
      </c>
      <c r="T924" s="398"/>
      <c r="U924" s="381"/>
      <c r="V924" s="381" t="s">
        <v>2166</v>
      </c>
      <c r="W924" s="473"/>
      <c r="X924" s="473"/>
      <c r="Y924" s="475">
        <v>1</v>
      </c>
      <c r="Z924" s="350">
        <v>42.35</v>
      </c>
    </row>
    <row r="925" spans="1:26" ht="30.75" customHeight="1" x14ac:dyDescent="0.35">
      <c r="A925" s="340">
        <v>921</v>
      </c>
      <c r="B925" s="378" t="s">
        <v>7489</v>
      </c>
      <c r="C925" s="333" t="s">
        <v>2783</v>
      </c>
      <c r="D925" s="332" t="s">
        <v>4034</v>
      </c>
      <c r="E925" s="371" t="s">
        <v>4035</v>
      </c>
      <c r="F925" s="325">
        <v>2</v>
      </c>
      <c r="G925" s="371"/>
      <c r="H925" s="325"/>
      <c r="I925" s="371"/>
      <c r="J925" s="325">
        <v>4</v>
      </c>
      <c r="K925" s="325"/>
      <c r="L925" s="325">
        <v>4</v>
      </c>
      <c r="M925" s="379" t="s">
        <v>5502</v>
      </c>
      <c r="N925" s="398">
        <v>60</v>
      </c>
      <c r="O925" s="398">
        <v>160</v>
      </c>
      <c r="P925" s="398">
        <v>220</v>
      </c>
      <c r="Q925" s="398"/>
      <c r="R925" s="398"/>
      <c r="S925" s="398"/>
      <c r="T925" s="398"/>
      <c r="U925" s="381"/>
      <c r="V925" s="381" t="s">
        <v>2166</v>
      </c>
      <c r="W925" s="381"/>
      <c r="X925" s="381"/>
      <c r="Y925" s="381">
        <v>2</v>
      </c>
      <c r="Z925" s="350">
        <v>36.299999999999997</v>
      </c>
    </row>
    <row r="926" spans="1:26" ht="30.75" customHeight="1" x14ac:dyDescent="0.35">
      <c r="A926" s="340">
        <v>922</v>
      </c>
      <c r="B926" s="378" t="s">
        <v>7489</v>
      </c>
      <c r="C926" s="333" t="s">
        <v>2783</v>
      </c>
      <c r="D926" s="332" t="s">
        <v>6963</v>
      </c>
      <c r="E926" s="371" t="s">
        <v>2796</v>
      </c>
      <c r="F926" s="325">
        <v>2</v>
      </c>
      <c r="G926" s="371"/>
      <c r="H926" s="325"/>
      <c r="I926" s="371"/>
      <c r="J926" s="325">
        <v>4</v>
      </c>
      <c r="K926" s="325"/>
      <c r="L926" s="325">
        <v>4</v>
      </c>
      <c r="M926" s="379" t="s">
        <v>5502</v>
      </c>
      <c r="N926" s="367">
        <v>60</v>
      </c>
      <c r="O926" s="367">
        <v>160</v>
      </c>
      <c r="P926" s="397">
        <f>N926+O926</f>
        <v>220</v>
      </c>
      <c r="Q926" s="398"/>
      <c r="R926" s="398"/>
      <c r="S926" s="398"/>
      <c r="T926" s="398"/>
      <c r="U926" s="381"/>
      <c r="V926" s="381" t="s">
        <v>2166</v>
      </c>
      <c r="W926" s="381" t="s">
        <v>2166</v>
      </c>
      <c r="X926" s="381"/>
      <c r="Y926" s="381">
        <v>2</v>
      </c>
      <c r="Z926" s="350">
        <v>36.299999999999997</v>
      </c>
    </row>
    <row r="927" spans="1:26" ht="30.75" customHeight="1" x14ac:dyDescent="0.35">
      <c r="A927" s="340">
        <v>923</v>
      </c>
      <c r="B927" s="378" t="s">
        <v>7489</v>
      </c>
      <c r="C927" s="333" t="s">
        <v>2783</v>
      </c>
      <c r="D927" s="413" t="s">
        <v>4031</v>
      </c>
      <c r="E927" s="371" t="s">
        <v>2798</v>
      </c>
      <c r="F927" s="325">
        <v>4</v>
      </c>
      <c r="G927" s="371"/>
      <c r="H927" s="325"/>
      <c r="I927" s="371"/>
      <c r="J927" s="325">
        <v>5</v>
      </c>
      <c r="K927" s="325"/>
      <c r="L927" s="325">
        <v>5</v>
      </c>
      <c r="M927" s="379" t="s">
        <v>5502</v>
      </c>
      <c r="N927" s="398">
        <v>136</v>
      </c>
      <c r="O927" s="398">
        <v>172</v>
      </c>
      <c r="P927" s="398">
        <v>308</v>
      </c>
      <c r="Q927" s="398"/>
      <c r="R927" s="398"/>
      <c r="S927" s="398"/>
      <c r="T927" s="398"/>
      <c r="U927" s="381"/>
      <c r="V927" s="381" t="s">
        <v>2166</v>
      </c>
      <c r="W927" s="381" t="s">
        <v>2166</v>
      </c>
      <c r="X927" s="381"/>
      <c r="Y927" s="381">
        <v>2</v>
      </c>
      <c r="Z927" s="350">
        <v>36.299999999999997</v>
      </c>
    </row>
    <row r="928" spans="1:26" ht="30.75" customHeight="1" x14ac:dyDescent="0.35">
      <c r="A928" s="340">
        <v>924</v>
      </c>
      <c r="B928" s="378" t="s">
        <v>7489</v>
      </c>
      <c r="C928" s="333" t="s">
        <v>2783</v>
      </c>
      <c r="D928" s="413" t="s">
        <v>4032</v>
      </c>
      <c r="E928" s="371" t="s">
        <v>4033</v>
      </c>
      <c r="F928" s="325">
        <v>4</v>
      </c>
      <c r="G928" s="371"/>
      <c r="H928" s="325"/>
      <c r="I928" s="371"/>
      <c r="J928" s="325">
        <v>4</v>
      </c>
      <c r="K928" s="325"/>
      <c r="L928" s="325">
        <v>4</v>
      </c>
      <c r="M928" s="379" t="s">
        <v>5502</v>
      </c>
      <c r="N928" s="398">
        <v>120</v>
      </c>
      <c r="O928" s="398">
        <v>180</v>
      </c>
      <c r="P928" s="398">
        <v>300</v>
      </c>
      <c r="Q928" s="398"/>
      <c r="R928" s="398"/>
      <c r="S928" s="398"/>
      <c r="T928" s="398"/>
      <c r="U928" s="381"/>
      <c r="V928" s="381" t="s">
        <v>2166</v>
      </c>
      <c r="W928" s="381" t="s">
        <v>2166</v>
      </c>
      <c r="X928" s="381" t="s">
        <v>2166</v>
      </c>
      <c r="Y928" s="381">
        <v>2</v>
      </c>
      <c r="Z928" s="350">
        <v>36.299999999999997</v>
      </c>
    </row>
    <row r="929" spans="1:26" ht="30.75" customHeight="1" x14ac:dyDescent="0.35">
      <c r="A929" s="340">
        <v>925</v>
      </c>
      <c r="B929" s="378" t="s">
        <v>7489</v>
      </c>
      <c r="C929" s="333" t="s">
        <v>2783</v>
      </c>
      <c r="D929" s="332" t="s">
        <v>4036</v>
      </c>
      <c r="E929" s="371" t="s">
        <v>4037</v>
      </c>
      <c r="F929" s="325">
        <v>4</v>
      </c>
      <c r="G929" s="371"/>
      <c r="H929" s="325"/>
      <c r="I929" s="371"/>
      <c r="J929" s="325">
        <v>5</v>
      </c>
      <c r="K929" s="325"/>
      <c r="L929" s="325">
        <v>5</v>
      </c>
      <c r="M929" s="379" t="s">
        <v>5499</v>
      </c>
      <c r="N929" s="398">
        <v>56</v>
      </c>
      <c r="O929" s="398">
        <v>76</v>
      </c>
      <c r="P929" s="398">
        <v>132</v>
      </c>
      <c r="Q929" s="398"/>
      <c r="R929" s="398"/>
      <c r="S929" s="398"/>
      <c r="T929" s="398"/>
      <c r="U929" s="381"/>
      <c r="V929" s="381" t="s">
        <v>2166</v>
      </c>
      <c r="W929" s="381"/>
      <c r="X929" s="381"/>
      <c r="Y929" s="381">
        <v>2</v>
      </c>
      <c r="Z929" s="350">
        <v>36.299999999999997</v>
      </c>
    </row>
    <row r="930" spans="1:26" ht="30.75" customHeight="1" x14ac:dyDescent="0.35">
      <c r="A930" s="340">
        <v>926</v>
      </c>
      <c r="B930" s="378" t="s">
        <v>7489</v>
      </c>
      <c r="C930" s="333" t="s">
        <v>2783</v>
      </c>
      <c r="D930" s="333" t="s">
        <v>5768</v>
      </c>
      <c r="E930" s="328" t="s">
        <v>5736</v>
      </c>
      <c r="F930" s="326">
        <v>4</v>
      </c>
      <c r="G930" s="328"/>
      <c r="H930" s="326"/>
      <c r="I930" s="328"/>
      <c r="J930" s="326">
        <v>5</v>
      </c>
      <c r="K930" s="326"/>
      <c r="L930" s="326">
        <v>5</v>
      </c>
      <c r="M930" s="379" t="s">
        <v>5747</v>
      </c>
      <c r="N930" s="381">
        <v>182</v>
      </c>
      <c r="O930" s="381">
        <v>218</v>
      </c>
      <c r="P930" s="381">
        <v>400</v>
      </c>
      <c r="Q930" s="381"/>
      <c r="R930" s="381"/>
      <c r="S930" s="381"/>
      <c r="T930" s="381"/>
      <c r="U930" s="381"/>
      <c r="V930" s="381" t="s">
        <v>2166</v>
      </c>
      <c r="W930" s="381"/>
      <c r="X930" s="381"/>
      <c r="Y930" s="381">
        <v>2</v>
      </c>
      <c r="Z930" s="350">
        <v>36.299999999999997</v>
      </c>
    </row>
    <row r="931" spans="1:26" ht="30.75" customHeight="1" x14ac:dyDescent="0.35">
      <c r="A931" s="340">
        <v>927</v>
      </c>
      <c r="B931" s="378" t="s">
        <v>7489</v>
      </c>
      <c r="C931" s="333" t="s">
        <v>2783</v>
      </c>
      <c r="D931" s="333" t="s">
        <v>5769</v>
      </c>
      <c r="E931" s="328" t="s">
        <v>5737</v>
      </c>
      <c r="F931" s="326">
        <v>4</v>
      </c>
      <c r="G931" s="328"/>
      <c r="H931" s="326"/>
      <c r="I931" s="328"/>
      <c r="J931" s="326">
        <v>5</v>
      </c>
      <c r="K931" s="326"/>
      <c r="L931" s="326">
        <v>5</v>
      </c>
      <c r="M931" s="379" t="s">
        <v>5747</v>
      </c>
      <c r="N931" s="381">
        <v>182</v>
      </c>
      <c r="O931" s="381">
        <v>218</v>
      </c>
      <c r="P931" s="381">
        <v>400</v>
      </c>
      <c r="Q931" s="381"/>
      <c r="R931" s="381"/>
      <c r="S931" s="381"/>
      <c r="T931" s="381"/>
      <c r="U931" s="381"/>
      <c r="V931" s="381" t="s">
        <v>2166</v>
      </c>
      <c r="W931" s="381"/>
      <c r="X931" s="381"/>
      <c r="Y931" s="381">
        <v>2</v>
      </c>
      <c r="Z931" s="350">
        <v>36.299999999999997</v>
      </c>
    </row>
    <row r="932" spans="1:26" ht="30.75" customHeight="1" x14ac:dyDescent="0.35">
      <c r="A932" s="340">
        <v>928</v>
      </c>
      <c r="B932" s="378" t="s">
        <v>7489</v>
      </c>
      <c r="C932" s="333" t="s">
        <v>2783</v>
      </c>
      <c r="D932" s="332" t="s">
        <v>5730</v>
      </c>
      <c r="E932" s="371" t="s">
        <v>5738</v>
      </c>
      <c r="F932" s="325">
        <v>2</v>
      </c>
      <c r="G932" s="371"/>
      <c r="H932" s="325"/>
      <c r="I932" s="371"/>
      <c r="J932" s="325">
        <v>5</v>
      </c>
      <c r="K932" s="325"/>
      <c r="L932" s="325">
        <v>5</v>
      </c>
      <c r="M932" s="379" t="s">
        <v>5744</v>
      </c>
      <c r="N932" s="381"/>
      <c r="O932" s="381"/>
      <c r="P932" s="381">
        <v>300</v>
      </c>
      <c r="Q932" s="381"/>
      <c r="R932" s="381"/>
      <c r="S932" s="381"/>
      <c r="T932" s="381"/>
      <c r="U932" s="381"/>
      <c r="V932" s="381"/>
      <c r="W932" s="381"/>
      <c r="X932" s="381"/>
      <c r="Y932" s="381">
        <v>2</v>
      </c>
      <c r="Z932" s="350">
        <v>36.299999999999997</v>
      </c>
    </row>
    <row r="933" spans="1:26" ht="30.75" customHeight="1" x14ac:dyDescent="0.35">
      <c r="A933" s="340">
        <v>929</v>
      </c>
      <c r="B933" s="378" t="s">
        <v>7489</v>
      </c>
      <c r="C933" s="333" t="s">
        <v>2783</v>
      </c>
      <c r="D933" s="332" t="s">
        <v>5731</v>
      </c>
      <c r="E933" s="371" t="s">
        <v>5739</v>
      </c>
      <c r="F933" s="325">
        <v>3</v>
      </c>
      <c r="G933" s="371"/>
      <c r="H933" s="325"/>
      <c r="I933" s="371"/>
      <c r="J933" s="325">
        <v>4</v>
      </c>
      <c r="K933" s="325"/>
      <c r="L933" s="325">
        <v>4</v>
      </c>
      <c r="M933" s="379" t="s">
        <v>5748</v>
      </c>
      <c r="N933" s="381">
        <v>64</v>
      </c>
      <c r="O933" s="381">
        <v>86</v>
      </c>
      <c r="P933" s="381">
        <v>150</v>
      </c>
      <c r="Q933" s="381"/>
      <c r="R933" s="381"/>
      <c r="S933" s="381"/>
      <c r="T933" s="381"/>
      <c r="U933" s="381"/>
      <c r="V933" s="381" t="s">
        <v>2166</v>
      </c>
      <c r="W933" s="381"/>
      <c r="X933" s="381"/>
      <c r="Y933" s="381">
        <v>2</v>
      </c>
      <c r="Z933" s="350">
        <v>36.299999999999997</v>
      </c>
    </row>
    <row r="934" spans="1:26" ht="30.75" customHeight="1" x14ac:dyDescent="0.35">
      <c r="A934" s="340">
        <v>930</v>
      </c>
      <c r="B934" s="378" t="s">
        <v>7489</v>
      </c>
      <c r="C934" s="333" t="s">
        <v>2783</v>
      </c>
      <c r="D934" s="332" t="s">
        <v>5732</v>
      </c>
      <c r="E934" s="371" t="s">
        <v>5740</v>
      </c>
      <c r="F934" s="325">
        <v>3</v>
      </c>
      <c r="G934" s="371"/>
      <c r="H934" s="325"/>
      <c r="I934" s="371"/>
      <c r="J934" s="325">
        <v>5</v>
      </c>
      <c r="K934" s="325"/>
      <c r="L934" s="325">
        <v>5</v>
      </c>
      <c r="M934" s="379" t="s">
        <v>5748</v>
      </c>
      <c r="N934" s="381">
        <v>64</v>
      </c>
      <c r="O934" s="381">
        <v>136</v>
      </c>
      <c r="P934" s="381">
        <v>200</v>
      </c>
      <c r="Q934" s="381"/>
      <c r="R934" s="381"/>
      <c r="S934" s="381"/>
      <c r="T934" s="381"/>
      <c r="U934" s="381"/>
      <c r="V934" s="381" t="s">
        <v>2166</v>
      </c>
      <c r="W934" s="381"/>
      <c r="X934" s="381"/>
      <c r="Y934" s="381">
        <v>2</v>
      </c>
      <c r="Z934" s="350">
        <v>36.299999999999997</v>
      </c>
    </row>
    <row r="935" spans="1:26" ht="30.75" customHeight="1" x14ac:dyDescent="0.35">
      <c r="A935" s="340">
        <v>931</v>
      </c>
      <c r="B935" s="378" t="s">
        <v>7489</v>
      </c>
      <c r="C935" s="333" t="s">
        <v>2783</v>
      </c>
      <c r="D935" s="332" t="s">
        <v>5733</v>
      </c>
      <c r="E935" s="371" t="s">
        <v>5741</v>
      </c>
      <c r="F935" s="325">
        <v>3</v>
      </c>
      <c r="G935" s="371"/>
      <c r="H935" s="325"/>
      <c r="I935" s="371"/>
      <c r="J935" s="325">
        <v>5</v>
      </c>
      <c r="K935" s="325"/>
      <c r="L935" s="325">
        <v>5</v>
      </c>
      <c r="M935" s="379" t="s">
        <v>5745</v>
      </c>
      <c r="N935" s="381">
        <v>92</v>
      </c>
      <c r="O935" s="381">
        <v>168</v>
      </c>
      <c r="P935" s="381">
        <v>260</v>
      </c>
      <c r="Q935" s="381"/>
      <c r="R935" s="381"/>
      <c r="S935" s="381"/>
      <c r="T935" s="381"/>
      <c r="U935" s="381"/>
      <c r="V935" s="381" t="s">
        <v>2166</v>
      </c>
      <c r="W935" s="381"/>
      <c r="X935" s="381"/>
      <c r="Y935" s="381">
        <v>2</v>
      </c>
      <c r="Z935" s="350">
        <v>36.299999999999997</v>
      </c>
    </row>
    <row r="936" spans="1:26" ht="30.75" customHeight="1" x14ac:dyDescent="0.35">
      <c r="A936" s="340">
        <v>932</v>
      </c>
      <c r="B936" s="378" t="s">
        <v>7489</v>
      </c>
      <c r="C936" s="333" t="s">
        <v>2783</v>
      </c>
      <c r="D936" s="332" t="s">
        <v>5734</v>
      </c>
      <c r="E936" s="371" t="s">
        <v>5758</v>
      </c>
      <c r="F936" s="325">
        <v>4</v>
      </c>
      <c r="G936" s="371"/>
      <c r="H936" s="325"/>
      <c r="I936" s="371"/>
      <c r="J936" s="325">
        <v>5</v>
      </c>
      <c r="K936" s="325"/>
      <c r="L936" s="325">
        <v>5</v>
      </c>
      <c r="M936" s="379" t="s">
        <v>5745</v>
      </c>
      <c r="N936" s="381">
        <v>88</v>
      </c>
      <c r="O936" s="381">
        <v>112</v>
      </c>
      <c r="P936" s="381">
        <v>200</v>
      </c>
      <c r="Q936" s="381"/>
      <c r="R936" s="381"/>
      <c r="S936" s="381"/>
      <c r="T936" s="381"/>
      <c r="U936" s="381"/>
      <c r="V936" s="381" t="s">
        <v>2166</v>
      </c>
      <c r="W936" s="381"/>
      <c r="X936" s="381"/>
      <c r="Y936" s="381">
        <v>2</v>
      </c>
      <c r="Z936" s="350">
        <v>36.299999999999997</v>
      </c>
    </row>
    <row r="937" spans="1:26" ht="30.75" customHeight="1" x14ac:dyDescent="0.35">
      <c r="A937" s="340">
        <v>933</v>
      </c>
      <c r="B937" s="378" t="s">
        <v>7489</v>
      </c>
      <c r="C937" s="333" t="s">
        <v>2783</v>
      </c>
      <c r="D937" s="332" t="s">
        <v>5735</v>
      </c>
      <c r="E937" s="371" t="s">
        <v>5742</v>
      </c>
      <c r="F937" s="325">
        <v>4</v>
      </c>
      <c r="G937" s="371"/>
      <c r="H937" s="325"/>
      <c r="I937" s="371"/>
      <c r="J937" s="325">
        <v>5</v>
      </c>
      <c r="K937" s="325"/>
      <c r="L937" s="325">
        <v>5</v>
      </c>
      <c r="M937" s="379" t="s">
        <v>5745</v>
      </c>
      <c r="N937" s="381">
        <v>80</v>
      </c>
      <c r="O937" s="381">
        <v>180</v>
      </c>
      <c r="P937" s="381">
        <v>260</v>
      </c>
      <c r="Q937" s="381"/>
      <c r="R937" s="381"/>
      <c r="S937" s="381"/>
      <c r="T937" s="381"/>
      <c r="U937" s="381"/>
      <c r="V937" s="381" t="s">
        <v>2166</v>
      </c>
      <c r="W937" s="381"/>
      <c r="X937" s="381"/>
      <c r="Y937" s="381">
        <v>2</v>
      </c>
      <c r="Z937" s="350">
        <v>36.299999999999997</v>
      </c>
    </row>
    <row r="938" spans="1:26" ht="30.75" customHeight="1" x14ac:dyDescent="0.35">
      <c r="A938" s="340">
        <v>934</v>
      </c>
      <c r="B938" s="378" t="s">
        <v>7489</v>
      </c>
      <c r="C938" s="333" t="s">
        <v>2783</v>
      </c>
      <c r="D938" s="332" t="s">
        <v>6266</v>
      </c>
      <c r="E938" s="371" t="s">
        <v>5743</v>
      </c>
      <c r="F938" s="325">
        <v>3</v>
      </c>
      <c r="G938" s="371"/>
      <c r="H938" s="325"/>
      <c r="I938" s="371"/>
      <c r="J938" s="325">
        <v>4</v>
      </c>
      <c r="K938" s="325"/>
      <c r="L938" s="325">
        <v>4</v>
      </c>
      <c r="M938" s="379" t="s">
        <v>5746</v>
      </c>
      <c r="N938" s="381">
        <v>84</v>
      </c>
      <c r="O938" s="381">
        <v>176</v>
      </c>
      <c r="P938" s="381">
        <v>260</v>
      </c>
      <c r="Q938" s="381"/>
      <c r="R938" s="381"/>
      <c r="S938" s="381"/>
      <c r="T938" s="381"/>
      <c r="U938" s="381"/>
      <c r="V938" s="381" t="s">
        <v>2166</v>
      </c>
      <c r="W938" s="381"/>
      <c r="X938" s="381"/>
      <c r="Y938" s="381">
        <v>2</v>
      </c>
      <c r="Z938" s="350">
        <v>36.299999999999997</v>
      </c>
    </row>
    <row r="939" spans="1:26" ht="30.75" customHeight="1" x14ac:dyDescent="0.35">
      <c r="A939" s="340">
        <v>935</v>
      </c>
      <c r="B939" s="378" t="s">
        <v>7489</v>
      </c>
      <c r="C939" s="333" t="s">
        <v>2783</v>
      </c>
      <c r="D939" s="332" t="s">
        <v>6032</v>
      </c>
      <c r="E939" s="371" t="s">
        <v>6041</v>
      </c>
      <c r="F939" s="324">
        <v>3</v>
      </c>
      <c r="G939" s="371"/>
      <c r="H939" s="325"/>
      <c r="I939" s="371"/>
      <c r="J939" s="325">
        <v>5</v>
      </c>
      <c r="K939" s="325"/>
      <c r="L939" s="325">
        <v>5</v>
      </c>
      <c r="M939" s="379" t="s">
        <v>5502</v>
      </c>
      <c r="N939" s="381">
        <v>108</v>
      </c>
      <c r="O939" s="381">
        <v>132</v>
      </c>
      <c r="P939" s="381">
        <v>240</v>
      </c>
      <c r="Q939" s="381"/>
      <c r="R939" s="381"/>
      <c r="S939" s="381"/>
      <c r="T939" s="381"/>
      <c r="U939" s="381"/>
      <c r="V939" s="381" t="s">
        <v>2166</v>
      </c>
      <c r="W939" s="381" t="s">
        <v>2166</v>
      </c>
      <c r="X939" s="381"/>
      <c r="Y939" s="381">
        <v>2</v>
      </c>
      <c r="Z939" s="350">
        <v>36.299999999999997</v>
      </c>
    </row>
    <row r="940" spans="1:26" ht="30.75" customHeight="1" x14ac:dyDescent="0.35">
      <c r="A940" s="340">
        <v>936</v>
      </c>
      <c r="B940" s="378" t="s">
        <v>7489</v>
      </c>
      <c r="C940" s="333" t="s">
        <v>2783</v>
      </c>
      <c r="D940" s="332" t="s">
        <v>6033</v>
      </c>
      <c r="E940" s="371" t="s">
        <v>6042</v>
      </c>
      <c r="F940" s="324">
        <v>4</v>
      </c>
      <c r="G940" s="371" t="s">
        <v>6023</v>
      </c>
      <c r="H940" s="325">
        <v>1</v>
      </c>
      <c r="I940" s="371" t="s">
        <v>6095</v>
      </c>
      <c r="J940" s="325">
        <v>4</v>
      </c>
      <c r="K940" s="325">
        <v>2</v>
      </c>
      <c r="L940" s="325">
        <v>6</v>
      </c>
      <c r="M940" s="379" t="s">
        <v>5502</v>
      </c>
      <c r="N940" s="381">
        <v>132</v>
      </c>
      <c r="O940" s="381">
        <v>176</v>
      </c>
      <c r="P940" s="381">
        <v>308</v>
      </c>
      <c r="Q940" s="381">
        <v>16</v>
      </c>
      <c r="R940" s="381">
        <v>32</v>
      </c>
      <c r="S940" s="381">
        <v>308</v>
      </c>
      <c r="T940" s="381"/>
      <c r="U940" s="381"/>
      <c r="V940" s="381" t="s">
        <v>2166</v>
      </c>
      <c r="W940" s="381"/>
      <c r="X940" s="381"/>
      <c r="Y940" s="381">
        <v>2</v>
      </c>
      <c r="Z940" s="350">
        <v>36.299999999999997</v>
      </c>
    </row>
    <row r="941" spans="1:26" ht="30.75" customHeight="1" x14ac:dyDescent="0.35">
      <c r="A941" s="340">
        <v>937</v>
      </c>
      <c r="B941" s="378" t="s">
        <v>7489</v>
      </c>
      <c r="C941" s="333" t="s">
        <v>2783</v>
      </c>
      <c r="D941" s="332" t="s">
        <v>6034</v>
      </c>
      <c r="E941" s="371" t="s">
        <v>6043</v>
      </c>
      <c r="F941" s="324">
        <v>4</v>
      </c>
      <c r="G941" s="371"/>
      <c r="H941" s="325"/>
      <c r="I941" s="371"/>
      <c r="J941" s="325">
        <v>6</v>
      </c>
      <c r="K941" s="325"/>
      <c r="L941" s="325">
        <v>6</v>
      </c>
      <c r="M941" s="379" t="s">
        <v>5746</v>
      </c>
      <c r="N941" s="381">
        <v>100</v>
      </c>
      <c r="O941" s="381">
        <v>220</v>
      </c>
      <c r="P941" s="381">
        <v>320</v>
      </c>
      <c r="Q941" s="381"/>
      <c r="R941" s="381"/>
      <c r="S941" s="381"/>
      <c r="T941" s="381"/>
      <c r="U941" s="381"/>
      <c r="V941" s="381" t="s">
        <v>2166</v>
      </c>
      <c r="W941" s="381"/>
      <c r="X941" s="381"/>
      <c r="Y941" s="381">
        <v>2</v>
      </c>
      <c r="Z941" s="350">
        <v>36.299999999999997</v>
      </c>
    </row>
    <row r="942" spans="1:26" ht="30.75" customHeight="1" x14ac:dyDescent="0.35">
      <c r="A942" s="340">
        <v>938</v>
      </c>
      <c r="B942" s="378" t="s">
        <v>7489</v>
      </c>
      <c r="C942" s="333" t="s">
        <v>2783</v>
      </c>
      <c r="D942" s="332" t="s">
        <v>6035</v>
      </c>
      <c r="E942" s="371" t="s">
        <v>6044</v>
      </c>
      <c r="F942" s="324">
        <v>3</v>
      </c>
      <c r="G942" s="371"/>
      <c r="H942" s="325"/>
      <c r="I942" s="371"/>
      <c r="J942" s="325">
        <v>4</v>
      </c>
      <c r="K942" s="325"/>
      <c r="L942" s="325">
        <v>4</v>
      </c>
      <c r="M942" s="379" t="s">
        <v>5502</v>
      </c>
      <c r="N942" s="381">
        <v>98</v>
      </c>
      <c r="O942" s="381">
        <v>142</v>
      </c>
      <c r="P942" s="397">
        <f t="shared" ref="P942:P945" si="0">N942+O942</f>
        <v>240</v>
      </c>
      <c r="Q942" s="381"/>
      <c r="R942" s="381"/>
      <c r="S942" s="381"/>
      <c r="T942" s="381"/>
      <c r="U942" s="381"/>
      <c r="V942" s="381" t="s">
        <v>2166</v>
      </c>
      <c r="W942" s="381" t="s">
        <v>2166</v>
      </c>
      <c r="X942" s="381"/>
      <c r="Y942" s="381">
        <v>2</v>
      </c>
      <c r="Z942" s="350">
        <v>36.299999999999997</v>
      </c>
    </row>
    <row r="943" spans="1:26" ht="30.75" customHeight="1" x14ac:dyDescent="0.35">
      <c r="A943" s="340">
        <v>939</v>
      </c>
      <c r="B943" s="378" t="s">
        <v>7489</v>
      </c>
      <c r="C943" s="333" t="s">
        <v>2783</v>
      </c>
      <c r="D943" s="332" t="s">
        <v>6036</v>
      </c>
      <c r="E943" s="371" t="s">
        <v>6045</v>
      </c>
      <c r="F943" s="324">
        <v>3</v>
      </c>
      <c r="G943" s="371"/>
      <c r="H943" s="325"/>
      <c r="I943" s="371"/>
      <c r="J943" s="325">
        <v>4</v>
      </c>
      <c r="K943" s="325"/>
      <c r="L943" s="325">
        <v>4</v>
      </c>
      <c r="M943" s="379" t="s">
        <v>5502</v>
      </c>
      <c r="N943" s="381">
        <v>100</v>
      </c>
      <c r="O943" s="381">
        <v>140</v>
      </c>
      <c r="P943" s="397">
        <f t="shared" si="0"/>
        <v>240</v>
      </c>
      <c r="Q943" s="381"/>
      <c r="R943" s="381"/>
      <c r="S943" s="381"/>
      <c r="T943" s="381"/>
      <c r="U943" s="381"/>
      <c r="V943" s="381" t="s">
        <v>2166</v>
      </c>
      <c r="W943" s="381"/>
      <c r="X943" s="381"/>
      <c r="Y943" s="381">
        <v>2</v>
      </c>
      <c r="Z943" s="350">
        <v>36.299999999999997</v>
      </c>
    </row>
    <row r="944" spans="1:26" ht="30.75" customHeight="1" x14ac:dyDescent="0.35">
      <c r="A944" s="340">
        <v>940</v>
      </c>
      <c r="B944" s="378" t="s">
        <v>7489</v>
      </c>
      <c r="C944" s="333" t="s">
        <v>2783</v>
      </c>
      <c r="D944" s="332" t="s">
        <v>6040</v>
      </c>
      <c r="E944" s="371" t="s">
        <v>6046</v>
      </c>
      <c r="F944" s="324">
        <v>4</v>
      </c>
      <c r="G944" s="371" t="s">
        <v>6023</v>
      </c>
      <c r="H944" s="325">
        <v>1</v>
      </c>
      <c r="I944" s="371" t="s">
        <v>6095</v>
      </c>
      <c r="J944" s="325">
        <v>4</v>
      </c>
      <c r="K944" s="325">
        <v>2</v>
      </c>
      <c r="L944" s="325">
        <v>6</v>
      </c>
      <c r="M944" s="379" t="s">
        <v>5502</v>
      </c>
      <c r="N944" s="381">
        <v>128</v>
      </c>
      <c r="O944" s="381">
        <v>154</v>
      </c>
      <c r="P944" s="397">
        <v>282</v>
      </c>
      <c r="Q944" s="381">
        <v>16</v>
      </c>
      <c r="R944" s="381">
        <v>32</v>
      </c>
      <c r="S944" s="381">
        <v>282</v>
      </c>
      <c r="T944" s="381"/>
      <c r="U944" s="381"/>
      <c r="V944" s="381" t="s">
        <v>2166</v>
      </c>
      <c r="W944" s="381" t="s">
        <v>2166</v>
      </c>
      <c r="X944" s="381"/>
      <c r="Y944" s="381">
        <v>2</v>
      </c>
      <c r="Z944" s="350">
        <v>36.299999999999997</v>
      </c>
    </row>
    <row r="945" spans="1:26" ht="30.75" customHeight="1" x14ac:dyDescent="0.35">
      <c r="A945" s="340">
        <v>941</v>
      </c>
      <c r="B945" s="378" t="s">
        <v>7489</v>
      </c>
      <c r="C945" s="333" t="s">
        <v>2783</v>
      </c>
      <c r="D945" s="332" t="s">
        <v>7445</v>
      </c>
      <c r="E945" s="371" t="s">
        <v>6047</v>
      </c>
      <c r="F945" s="324">
        <v>4</v>
      </c>
      <c r="G945" s="371"/>
      <c r="H945" s="325"/>
      <c r="I945" s="371"/>
      <c r="J945" s="325">
        <v>4</v>
      </c>
      <c r="K945" s="325"/>
      <c r="L945" s="325">
        <v>4</v>
      </c>
      <c r="M945" s="379" t="s">
        <v>5354</v>
      </c>
      <c r="N945" s="381">
        <v>156</v>
      </c>
      <c r="O945" s="381">
        <v>164</v>
      </c>
      <c r="P945" s="381">
        <f t="shared" si="0"/>
        <v>320</v>
      </c>
      <c r="Q945" s="381"/>
      <c r="R945" s="381"/>
      <c r="S945" s="381"/>
      <c r="T945" s="381"/>
      <c r="U945" s="381"/>
      <c r="V945" s="381" t="s">
        <v>2166</v>
      </c>
      <c r="W945" s="381"/>
      <c r="X945" s="381"/>
      <c r="Y945" s="381">
        <v>2</v>
      </c>
      <c r="Z945" s="350">
        <v>36.299999999999997</v>
      </c>
    </row>
    <row r="946" spans="1:26" ht="30.75" customHeight="1" x14ac:dyDescent="0.35">
      <c r="A946" s="340">
        <v>942</v>
      </c>
      <c r="B946" s="378" t="s">
        <v>7489</v>
      </c>
      <c r="C946" s="333" t="s">
        <v>2783</v>
      </c>
      <c r="D946" s="332" t="s">
        <v>6037</v>
      </c>
      <c r="E946" s="371" t="s">
        <v>6048</v>
      </c>
      <c r="F946" s="324">
        <v>5</v>
      </c>
      <c r="G946" s="371"/>
      <c r="H946" s="325"/>
      <c r="I946" s="371"/>
      <c r="J946" s="325">
        <v>6</v>
      </c>
      <c r="K946" s="325"/>
      <c r="L946" s="325">
        <v>6</v>
      </c>
      <c r="M946" s="379" t="s">
        <v>5375</v>
      </c>
      <c r="N946" s="381"/>
      <c r="O946" s="381"/>
      <c r="P946" s="381"/>
      <c r="Q946" s="381"/>
      <c r="R946" s="381"/>
      <c r="S946" s="381"/>
      <c r="T946" s="381"/>
      <c r="U946" s="381"/>
      <c r="V946" s="381"/>
      <c r="W946" s="381"/>
      <c r="X946" s="381"/>
      <c r="Y946" s="381">
        <v>2</v>
      </c>
      <c r="Z946" s="350">
        <v>36.299999999999997</v>
      </c>
    </row>
    <row r="947" spans="1:26" ht="30.75" customHeight="1" x14ac:dyDescent="0.35">
      <c r="A947" s="340">
        <v>943</v>
      </c>
      <c r="B947" s="378" t="s">
        <v>7489</v>
      </c>
      <c r="C947" s="333" t="s">
        <v>2783</v>
      </c>
      <c r="D947" s="332" t="s">
        <v>6038</v>
      </c>
      <c r="E947" s="371" t="s">
        <v>6049</v>
      </c>
      <c r="F947" s="324">
        <v>4</v>
      </c>
      <c r="G947" s="371"/>
      <c r="H947" s="325"/>
      <c r="I947" s="371"/>
      <c r="J947" s="325">
        <v>5</v>
      </c>
      <c r="K947" s="325"/>
      <c r="L947" s="325">
        <v>5</v>
      </c>
      <c r="M947" s="379" t="s">
        <v>5375</v>
      </c>
      <c r="N947" s="381">
        <v>120</v>
      </c>
      <c r="O947" s="381">
        <v>160</v>
      </c>
      <c r="P947" s="381">
        <v>280</v>
      </c>
      <c r="Q947" s="381"/>
      <c r="R947" s="381"/>
      <c r="S947" s="381"/>
      <c r="T947" s="381"/>
      <c r="U947" s="381"/>
      <c r="V947" s="381" t="s">
        <v>2166</v>
      </c>
      <c r="W947" s="381"/>
      <c r="X947" s="381"/>
      <c r="Y947" s="381">
        <v>2</v>
      </c>
      <c r="Z947" s="350">
        <v>36.299999999999997</v>
      </c>
    </row>
    <row r="948" spans="1:26" ht="30.75" customHeight="1" x14ac:dyDescent="0.35">
      <c r="A948" s="340">
        <v>944</v>
      </c>
      <c r="B948" s="378" t="s">
        <v>7489</v>
      </c>
      <c r="C948" s="333" t="s">
        <v>2783</v>
      </c>
      <c r="D948" s="332" t="s">
        <v>7446</v>
      </c>
      <c r="E948" s="371" t="s">
        <v>6050</v>
      </c>
      <c r="F948" s="324">
        <v>3</v>
      </c>
      <c r="G948" s="371" t="s">
        <v>6023</v>
      </c>
      <c r="H948" s="325">
        <v>1</v>
      </c>
      <c r="I948" s="371" t="s">
        <v>6096</v>
      </c>
      <c r="J948" s="325">
        <v>4</v>
      </c>
      <c r="K948" s="325">
        <v>1</v>
      </c>
      <c r="L948" s="325">
        <v>5</v>
      </c>
      <c r="M948" s="379" t="s">
        <v>5502</v>
      </c>
      <c r="N948" s="381">
        <v>60</v>
      </c>
      <c r="O948" s="381">
        <v>180</v>
      </c>
      <c r="P948" s="381">
        <v>240</v>
      </c>
      <c r="Q948" s="381">
        <v>24</v>
      </c>
      <c r="R948" s="381">
        <v>168</v>
      </c>
      <c r="S948" s="381">
        <v>240</v>
      </c>
      <c r="T948" s="381"/>
      <c r="U948" s="381"/>
      <c r="V948" s="381" t="s">
        <v>2166</v>
      </c>
      <c r="W948" s="381"/>
      <c r="X948" s="381"/>
      <c r="Y948" s="381">
        <v>2</v>
      </c>
      <c r="Z948" s="350">
        <v>36.299999999999997</v>
      </c>
    </row>
    <row r="949" spans="1:26" ht="30.75" customHeight="1" x14ac:dyDescent="0.35">
      <c r="A949" s="340">
        <v>945</v>
      </c>
      <c r="B949" s="378" t="s">
        <v>7489</v>
      </c>
      <c r="C949" s="333" t="s">
        <v>2783</v>
      </c>
      <c r="D949" s="332" t="s">
        <v>6039</v>
      </c>
      <c r="E949" s="371" t="s">
        <v>6051</v>
      </c>
      <c r="F949" s="324">
        <v>4</v>
      </c>
      <c r="G949" s="371"/>
      <c r="H949" s="325"/>
      <c r="I949" s="371"/>
      <c r="J949" s="325">
        <v>7</v>
      </c>
      <c r="K949" s="325"/>
      <c r="L949" s="325">
        <v>7</v>
      </c>
      <c r="M949" s="379" t="s">
        <v>5354</v>
      </c>
      <c r="N949" s="381">
        <v>108</v>
      </c>
      <c r="O949" s="381">
        <v>150</v>
      </c>
      <c r="P949" s="381">
        <v>258</v>
      </c>
      <c r="Q949" s="381"/>
      <c r="R949" s="381"/>
      <c r="S949" s="381"/>
      <c r="T949" s="381"/>
      <c r="U949" s="381"/>
      <c r="V949" s="381" t="s">
        <v>2166</v>
      </c>
      <c r="W949" s="381"/>
      <c r="X949" s="381"/>
      <c r="Y949" s="381">
        <v>2</v>
      </c>
      <c r="Z949" s="350">
        <v>36.299999999999997</v>
      </c>
    </row>
    <row r="950" spans="1:26" ht="30.75" customHeight="1" x14ac:dyDescent="0.35">
      <c r="A950" s="340">
        <v>946</v>
      </c>
      <c r="B950" s="378" t="s">
        <v>7489</v>
      </c>
      <c r="C950" s="333" t="s">
        <v>2783</v>
      </c>
      <c r="D950" s="332" t="s">
        <v>6267</v>
      </c>
      <c r="E950" s="371" t="s">
        <v>6052</v>
      </c>
      <c r="F950" s="324">
        <v>4</v>
      </c>
      <c r="G950" s="371"/>
      <c r="H950" s="325"/>
      <c r="I950" s="371"/>
      <c r="J950" s="325">
        <v>8</v>
      </c>
      <c r="K950" s="325"/>
      <c r="L950" s="325">
        <v>8</v>
      </c>
      <c r="M950" s="379" t="s">
        <v>5375</v>
      </c>
      <c r="N950" s="381"/>
      <c r="O950" s="381"/>
      <c r="P950" s="381"/>
      <c r="Q950" s="381"/>
      <c r="R950" s="381"/>
      <c r="S950" s="381"/>
      <c r="T950" s="381"/>
      <c r="U950" s="381"/>
      <c r="V950" s="381"/>
      <c r="W950" s="381"/>
      <c r="X950" s="381"/>
      <c r="Y950" s="381">
        <v>2</v>
      </c>
      <c r="Z950" s="350">
        <v>36.299999999999997</v>
      </c>
    </row>
    <row r="951" spans="1:26" ht="30.75" customHeight="1" x14ac:dyDescent="0.35">
      <c r="A951" s="340">
        <v>947</v>
      </c>
      <c r="B951" s="378" t="s">
        <v>7489</v>
      </c>
      <c r="C951" s="333" t="s">
        <v>2783</v>
      </c>
      <c r="D951" s="332" t="s">
        <v>6463</v>
      </c>
      <c r="E951" s="371" t="s">
        <v>6467</v>
      </c>
      <c r="F951" s="324">
        <v>3</v>
      </c>
      <c r="G951" s="371"/>
      <c r="H951" s="325"/>
      <c r="I951" s="371"/>
      <c r="J951" s="325">
        <v>5</v>
      </c>
      <c r="K951" s="325"/>
      <c r="L951" s="325">
        <v>5</v>
      </c>
      <c r="M951" s="379" t="s">
        <v>6012</v>
      </c>
      <c r="N951" s="381">
        <v>108</v>
      </c>
      <c r="O951" s="381">
        <v>292</v>
      </c>
      <c r="P951" s="381">
        <v>400</v>
      </c>
      <c r="Q951" s="381"/>
      <c r="R951" s="381"/>
      <c r="S951" s="381"/>
      <c r="T951" s="381"/>
      <c r="U951" s="381"/>
      <c r="V951" s="381" t="s">
        <v>2166</v>
      </c>
      <c r="W951" s="381"/>
      <c r="X951" s="381"/>
      <c r="Y951" s="381">
        <v>2</v>
      </c>
      <c r="Z951" s="350">
        <v>36.299999999999997</v>
      </c>
    </row>
    <row r="952" spans="1:26" ht="30.75" customHeight="1" x14ac:dyDescent="0.35">
      <c r="A952" s="340">
        <v>948</v>
      </c>
      <c r="B952" s="378" t="s">
        <v>7489</v>
      </c>
      <c r="C952" s="333" t="s">
        <v>2783</v>
      </c>
      <c r="D952" s="332" t="s">
        <v>6464</v>
      </c>
      <c r="E952" s="371" t="s">
        <v>6468</v>
      </c>
      <c r="F952" s="324">
        <v>4</v>
      </c>
      <c r="G952" s="371"/>
      <c r="H952" s="325"/>
      <c r="I952" s="371"/>
      <c r="J952" s="325">
        <v>5</v>
      </c>
      <c r="K952" s="325"/>
      <c r="L952" s="325">
        <v>5</v>
      </c>
      <c r="M952" s="379" t="s">
        <v>6471</v>
      </c>
      <c r="N952" s="381">
        <v>136</v>
      </c>
      <c r="O952" s="381">
        <v>344</v>
      </c>
      <c r="P952" s="397">
        <f>N952+O952</f>
        <v>480</v>
      </c>
      <c r="Q952" s="381"/>
      <c r="R952" s="381"/>
      <c r="S952" s="381"/>
      <c r="T952" s="381"/>
      <c r="U952" s="381"/>
      <c r="V952" s="381" t="s">
        <v>2166</v>
      </c>
      <c r="W952" s="381"/>
      <c r="X952" s="381"/>
      <c r="Y952" s="381">
        <v>2</v>
      </c>
      <c r="Z952" s="350">
        <v>36.299999999999997</v>
      </c>
    </row>
    <row r="953" spans="1:26" ht="30.75" customHeight="1" x14ac:dyDescent="0.35">
      <c r="A953" s="340">
        <v>949</v>
      </c>
      <c r="B953" s="378" t="s">
        <v>7489</v>
      </c>
      <c r="C953" s="333" t="s">
        <v>2783</v>
      </c>
      <c r="D953" s="332" t="s">
        <v>6465</v>
      </c>
      <c r="E953" s="371" t="s">
        <v>6469</v>
      </c>
      <c r="F953" s="324">
        <v>5</v>
      </c>
      <c r="G953" s="371"/>
      <c r="H953" s="325"/>
      <c r="I953" s="371"/>
      <c r="J953" s="325">
        <v>6</v>
      </c>
      <c r="K953" s="325"/>
      <c r="L953" s="325">
        <v>6</v>
      </c>
      <c r="M953" s="379" t="s">
        <v>6472</v>
      </c>
      <c r="N953" s="381">
        <v>264</v>
      </c>
      <c r="O953" s="381">
        <v>696</v>
      </c>
      <c r="P953" s="381">
        <v>960</v>
      </c>
      <c r="Q953" s="381"/>
      <c r="R953" s="381"/>
      <c r="S953" s="381"/>
      <c r="T953" s="381"/>
      <c r="U953" s="381"/>
      <c r="V953" s="381" t="s">
        <v>2166</v>
      </c>
      <c r="W953" s="381"/>
      <c r="X953" s="381"/>
      <c r="Y953" s="381">
        <v>2</v>
      </c>
      <c r="Z953" s="350">
        <v>36.299999999999997</v>
      </c>
    </row>
    <row r="954" spans="1:26" ht="30.75" customHeight="1" x14ac:dyDescent="0.35">
      <c r="A954" s="340">
        <v>950</v>
      </c>
      <c r="B954" s="378" t="s">
        <v>7489</v>
      </c>
      <c r="C954" s="333" t="s">
        <v>2783</v>
      </c>
      <c r="D954" s="332" t="s">
        <v>6466</v>
      </c>
      <c r="E954" s="371" t="s">
        <v>6470</v>
      </c>
      <c r="F954" s="324">
        <v>6</v>
      </c>
      <c r="G954" s="371"/>
      <c r="H954" s="325"/>
      <c r="I954" s="371"/>
      <c r="J954" s="325">
        <v>5</v>
      </c>
      <c r="K954" s="325"/>
      <c r="L954" s="325">
        <v>5</v>
      </c>
      <c r="M954" s="379" t="s">
        <v>6472</v>
      </c>
      <c r="N954" s="381">
        <v>264</v>
      </c>
      <c r="O954" s="381">
        <v>696</v>
      </c>
      <c r="P954" s="381">
        <v>960</v>
      </c>
      <c r="Q954" s="381"/>
      <c r="R954" s="381"/>
      <c r="S954" s="381"/>
      <c r="T954" s="381"/>
      <c r="U954" s="381"/>
      <c r="V954" s="381" t="s">
        <v>2166</v>
      </c>
      <c r="W954" s="381"/>
      <c r="X954" s="381"/>
      <c r="Y954" s="381">
        <v>2</v>
      </c>
      <c r="Z954" s="350">
        <v>36.299999999999997</v>
      </c>
    </row>
    <row r="955" spans="1:26" ht="30.75" customHeight="1" x14ac:dyDescent="0.35">
      <c r="A955" s="340">
        <v>951</v>
      </c>
      <c r="B955" s="378" t="s">
        <v>7489</v>
      </c>
      <c r="C955" s="333" t="s">
        <v>557</v>
      </c>
      <c r="D955" s="411" t="s">
        <v>4120</v>
      </c>
      <c r="E955" s="371" t="s">
        <v>633</v>
      </c>
      <c r="F955" s="325">
        <v>4</v>
      </c>
      <c r="G955" s="371"/>
      <c r="H955" s="325"/>
      <c r="I955" s="371"/>
      <c r="J955" s="325">
        <v>4</v>
      </c>
      <c r="K955" s="325"/>
      <c r="L955" s="325">
        <v>4</v>
      </c>
      <c r="M955" s="379" t="s">
        <v>5377</v>
      </c>
      <c r="N955" s="367">
        <v>72</v>
      </c>
      <c r="O955" s="367">
        <v>288</v>
      </c>
      <c r="P955" s="367">
        <v>360</v>
      </c>
      <c r="Q955" s="398"/>
      <c r="R955" s="398"/>
      <c r="S955" s="398"/>
      <c r="T955" s="398"/>
      <c r="U955" s="381"/>
      <c r="V955" s="381" t="s">
        <v>2166</v>
      </c>
      <c r="W955" s="381" t="s">
        <v>2166</v>
      </c>
      <c r="X955" s="381" t="s">
        <v>2166</v>
      </c>
      <c r="Y955" s="381">
        <v>1</v>
      </c>
      <c r="Z955" s="350">
        <v>42.35</v>
      </c>
    </row>
    <row r="956" spans="1:26" ht="30.75" customHeight="1" x14ac:dyDescent="0.35">
      <c r="A956" s="340">
        <v>952</v>
      </c>
      <c r="B956" s="378" t="s">
        <v>7489</v>
      </c>
      <c r="C956" s="333" t="s">
        <v>557</v>
      </c>
      <c r="D956" s="332" t="s">
        <v>4122</v>
      </c>
      <c r="E956" s="371" t="s">
        <v>1481</v>
      </c>
      <c r="F956" s="325">
        <v>4</v>
      </c>
      <c r="G956" s="371"/>
      <c r="H956" s="325"/>
      <c r="I956" s="371"/>
      <c r="J956" s="325">
        <v>5</v>
      </c>
      <c r="K956" s="325"/>
      <c r="L956" s="325">
        <v>5</v>
      </c>
      <c r="M956" s="379" t="s">
        <v>5378</v>
      </c>
      <c r="N956" s="398">
        <v>24</v>
      </c>
      <c r="O956" s="398">
        <v>226</v>
      </c>
      <c r="P956" s="398">
        <v>250</v>
      </c>
      <c r="Q956" s="398"/>
      <c r="R956" s="398"/>
      <c r="S956" s="398"/>
      <c r="T956" s="398"/>
      <c r="U956" s="381"/>
      <c r="V956" s="381" t="s">
        <v>2166</v>
      </c>
      <c r="W956" s="381"/>
      <c r="X956" s="381"/>
      <c r="Y956" s="381">
        <v>1</v>
      </c>
      <c r="Z956" s="350">
        <v>42.35</v>
      </c>
    </row>
    <row r="957" spans="1:26" ht="30.75" customHeight="1" x14ac:dyDescent="0.35">
      <c r="A957" s="340">
        <v>953</v>
      </c>
      <c r="B957" s="378" t="s">
        <v>7489</v>
      </c>
      <c r="C957" s="333" t="s">
        <v>557</v>
      </c>
      <c r="D957" s="332" t="s">
        <v>4124</v>
      </c>
      <c r="E957" s="371" t="s">
        <v>1482</v>
      </c>
      <c r="F957" s="325">
        <v>4</v>
      </c>
      <c r="G957" s="371"/>
      <c r="H957" s="325"/>
      <c r="I957" s="371"/>
      <c r="J957" s="325">
        <v>4</v>
      </c>
      <c r="K957" s="325"/>
      <c r="L957" s="325">
        <v>4</v>
      </c>
      <c r="M957" s="379" t="s">
        <v>5380</v>
      </c>
      <c r="N957" s="398">
        <v>14</v>
      </c>
      <c r="O957" s="398">
        <v>236</v>
      </c>
      <c r="P957" s="398">
        <v>250</v>
      </c>
      <c r="Q957" s="398"/>
      <c r="R957" s="398"/>
      <c r="S957" s="398"/>
      <c r="T957" s="398"/>
      <c r="U957" s="381"/>
      <c r="V957" s="381" t="s">
        <v>2166</v>
      </c>
      <c r="W957" s="381"/>
      <c r="X957" s="381"/>
      <c r="Y957" s="381">
        <v>1</v>
      </c>
      <c r="Z957" s="350">
        <v>42.35</v>
      </c>
    </row>
    <row r="958" spans="1:26" ht="30.75" customHeight="1" x14ac:dyDescent="0.35">
      <c r="A958" s="340">
        <v>954</v>
      </c>
      <c r="B958" s="378" t="s">
        <v>7489</v>
      </c>
      <c r="C958" s="333" t="s">
        <v>557</v>
      </c>
      <c r="D958" s="332" t="s">
        <v>4125</v>
      </c>
      <c r="E958" s="371" t="s">
        <v>1446</v>
      </c>
      <c r="F958" s="325">
        <v>3</v>
      </c>
      <c r="G958" s="371"/>
      <c r="H958" s="325"/>
      <c r="I958" s="371"/>
      <c r="J958" s="325">
        <v>4</v>
      </c>
      <c r="K958" s="325"/>
      <c r="L958" s="325">
        <v>4</v>
      </c>
      <c r="M958" s="379" t="s">
        <v>5379</v>
      </c>
      <c r="N958" s="398">
        <v>8</v>
      </c>
      <c r="O958" s="398">
        <v>42</v>
      </c>
      <c r="P958" s="398">
        <v>50</v>
      </c>
      <c r="Q958" s="398"/>
      <c r="R958" s="398"/>
      <c r="S958" s="398"/>
      <c r="T958" s="398"/>
      <c r="U958" s="381"/>
      <c r="V958" s="381" t="s">
        <v>2166</v>
      </c>
      <c r="W958" s="381"/>
      <c r="X958" s="381"/>
      <c r="Y958" s="381">
        <v>1</v>
      </c>
      <c r="Z958" s="350">
        <v>42.35</v>
      </c>
    </row>
    <row r="959" spans="1:26" ht="30.75" customHeight="1" x14ac:dyDescent="0.35">
      <c r="A959" s="340">
        <v>955</v>
      </c>
      <c r="B959" s="378" t="s">
        <v>7489</v>
      </c>
      <c r="C959" s="333" t="s">
        <v>557</v>
      </c>
      <c r="D959" s="332" t="s">
        <v>4121</v>
      </c>
      <c r="E959" s="371" t="s">
        <v>1517</v>
      </c>
      <c r="F959" s="325">
        <v>3</v>
      </c>
      <c r="G959" s="371"/>
      <c r="H959" s="325"/>
      <c r="I959" s="371"/>
      <c r="J959" s="325">
        <v>4</v>
      </c>
      <c r="K959" s="325"/>
      <c r="L959" s="325">
        <v>4</v>
      </c>
      <c r="M959" s="379" t="s">
        <v>5457</v>
      </c>
      <c r="N959" s="367">
        <v>24</v>
      </c>
      <c r="O959" s="367">
        <v>126</v>
      </c>
      <c r="P959" s="367">
        <v>150</v>
      </c>
      <c r="Q959" s="398"/>
      <c r="R959" s="398"/>
      <c r="S959" s="398"/>
      <c r="T959" s="398"/>
      <c r="U959" s="381"/>
      <c r="V959" s="381" t="s">
        <v>2166</v>
      </c>
      <c r="W959" s="381" t="s">
        <v>2166</v>
      </c>
      <c r="X959" s="381" t="s">
        <v>2166</v>
      </c>
      <c r="Y959" s="381">
        <v>1</v>
      </c>
      <c r="Z959" s="350">
        <v>42.35</v>
      </c>
    </row>
    <row r="960" spans="1:26" ht="30.75" customHeight="1" x14ac:dyDescent="0.35">
      <c r="A960" s="340">
        <v>956</v>
      </c>
      <c r="B960" s="378" t="s">
        <v>7489</v>
      </c>
      <c r="C960" s="333" t="s">
        <v>557</v>
      </c>
      <c r="D960" s="332" t="s">
        <v>4127</v>
      </c>
      <c r="E960" s="371" t="s">
        <v>1423</v>
      </c>
      <c r="F960" s="325">
        <v>3</v>
      </c>
      <c r="G960" s="371"/>
      <c r="H960" s="325"/>
      <c r="I960" s="371"/>
      <c r="J960" s="325">
        <v>4</v>
      </c>
      <c r="K960" s="325"/>
      <c r="L960" s="325">
        <v>4</v>
      </c>
      <c r="M960" s="379" t="s">
        <v>5379</v>
      </c>
      <c r="N960" s="398">
        <v>24</v>
      </c>
      <c r="O960" s="398">
        <v>126</v>
      </c>
      <c r="P960" s="398">
        <v>150</v>
      </c>
      <c r="Q960" s="398"/>
      <c r="R960" s="398"/>
      <c r="S960" s="398"/>
      <c r="T960" s="398"/>
      <c r="U960" s="381"/>
      <c r="V960" s="381" t="s">
        <v>2166</v>
      </c>
      <c r="W960" s="381"/>
      <c r="X960" s="381"/>
      <c r="Y960" s="381">
        <v>1</v>
      </c>
      <c r="Z960" s="350">
        <v>42.35</v>
      </c>
    </row>
    <row r="961" spans="1:26" ht="30.75" customHeight="1" x14ac:dyDescent="0.35">
      <c r="A961" s="340">
        <v>957</v>
      </c>
      <c r="B961" s="378" t="s">
        <v>7489</v>
      </c>
      <c r="C961" s="333" t="s">
        <v>557</v>
      </c>
      <c r="D961" s="411" t="s">
        <v>4119</v>
      </c>
      <c r="E961" s="371" t="s">
        <v>3284</v>
      </c>
      <c r="F961" s="325">
        <v>6</v>
      </c>
      <c r="G961" s="371"/>
      <c r="H961" s="325"/>
      <c r="I961" s="371"/>
      <c r="J961" s="325">
        <v>4</v>
      </c>
      <c r="K961" s="325"/>
      <c r="L961" s="325">
        <v>4</v>
      </c>
      <c r="M961" s="379" t="s">
        <v>5350</v>
      </c>
      <c r="N961" s="381"/>
      <c r="O961" s="381"/>
      <c r="P961" s="381">
        <v>240</v>
      </c>
      <c r="Q961" s="381"/>
      <c r="R961" s="381"/>
      <c r="S961" s="381"/>
      <c r="T961" s="381"/>
      <c r="U961" s="381"/>
      <c r="V961" s="381"/>
      <c r="W961" s="381"/>
      <c r="X961" s="381"/>
      <c r="Y961" s="381">
        <v>1</v>
      </c>
      <c r="Z961" s="350">
        <v>42.35</v>
      </c>
    </row>
    <row r="962" spans="1:26" ht="30.75" customHeight="1" x14ac:dyDescent="0.35">
      <c r="A962" s="340">
        <v>958</v>
      </c>
      <c r="B962" s="378" t="s">
        <v>7489</v>
      </c>
      <c r="C962" s="333" t="s">
        <v>557</v>
      </c>
      <c r="D962" s="332" t="s">
        <v>4128</v>
      </c>
      <c r="E962" s="371" t="s">
        <v>2547</v>
      </c>
      <c r="F962" s="325">
        <v>3</v>
      </c>
      <c r="G962" s="371"/>
      <c r="H962" s="325"/>
      <c r="I962" s="371"/>
      <c r="J962" s="325">
        <v>4</v>
      </c>
      <c r="K962" s="325"/>
      <c r="L962" s="325">
        <v>4</v>
      </c>
      <c r="M962" s="379" t="s">
        <v>5457</v>
      </c>
      <c r="N962" s="398">
        <v>8</v>
      </c>
      <c r="O962" s="398">
        <v>42</v>
      </c>
      <c r="P962" s="398">
        <v>50</v>
      </c>
      <c r="Q962" s="398"/>
      <c r="R962" s="398"/>
      <c r="S962" s="398"/>
      <c r="T962" s="398"/>
      <c r="U962" s="381"/>
      <c r="V962" s="381" t="s">
        <v>2166</v>
      </c>
      <c r="W962" s="381"/>
      <c r="X962" s="381"/>
      <c r="Y962" s="381">
        <v>1</v>
      </c>
      <c r="Z962" s="350">
        <v>42.35</v>
      </c>
    </row>
    <row r="963" spans="1:26" ht="30.75" customHeight="1" x14ac:dyDescent="0.35">
      <c r="A963" s="340">
        <v>959</v>
      </c>
      <c r="B963" s="378" t="s">
        <v>7489</v>
      </c>
      <c r="C963" s="333" t="s">
        <v>557</v>
      </c>
      <c r="D963" s="332" t="s">
        <v>4129</v>
      </c>
      <c r="E963" s="371" t="s">
        <v>1486</v>
      </c>
      <c r="F963" s="325">
        <v>4</v>
      </c>
      <c r="G963" s="371"/>
      <c r="H963" s="325"/>
      <c r="I963" s="371"/>
      <c r="J963" s="325">
        <v>4</v>
      </c>
      <c r="K963" s="325"/>
      <c r="L963" s="325">
        <v>4</v>
      </c>
      <c r="M963" s="379" t="s">
        <v>5351</v>
      </c>
      <c r="N963" s="381"/>
      <c r="O963" s="381"/>
      <c r="P963" s="381">
        <v>200</v>
      </c>
      <c r="Q963" s="381"/>
      <c r="R963" s="381"/>
      <c r="S963" s="381"/>
      <c r="T963" s="381"/>
      <c r="U963" s="381"/>
      <c r="V963" s="381"/>
      <c r="W963" s="381"/>
      <c r="X963" s="381"/>
      <c r="Y963" s="381">
        <v>1</v>
      </c>
      <c r="Z963" s="350">
        <v>42.35</v>
      </c>
    </row>
    <row r="964" spans="1:26" ht="30.75" customHeight="1" x14ac:dyDescent="0.35">
      <c r="A964" s="340">
        <v>960</v>
      </c>
      <c r="B964" s="378" t="s">
        <v>7489</v>
      </c>
      <c r="C964" s="333" t="s">
        <v>557</v>
      </c>
      <c r="D964" s="332" t="s">
        <v>4118</v>
      </c>
      <c r="E964" s="371" t="s">
        <v>1487</v>
      </c>
      <c r="F964" s="325">
        <v>7</v>
      </c>
      <c r="G964" s="371"/>
      <c r="H964" s="325"/>
      <c r="I964" s="371"/>
      <c r="J964" s="325">
        <v>4</v>
      </c>
      <c r="K964" s="325"/>
      <c r="L964" s="325">
        <v>4</v>
      </c>
      <c r="M964" s="379" t="s">
        <v>5173</v>
      </c>
      <c r="N964" s="381"/>
      <c r="O964" s="381"/>
      <c r="P964" s="381">
        <v>240</v>
      </c>
      <c r="Q964" s="381"/>
      <c r="R964" s="381"/>
      <c r="S964" s="381"/>
      <c r="T964" s="381"/>
      <c r="U964" s="381"/>
      <c r="V964" s="381"/>
      <c r="W964" s="381"/>
      <c r="X964" s="381"/>
      <c r="Y964" s="381">
        <v>1</v>
      </c>
      <c r="Z964" s="350">
        <v>42.35</v>
      </c>
    </row>
    <row r="965" spans="1:26" ht="30.75" customHeight="1" x14ac:dyDescent="0.35">
      <c r="A965" s="340">
        <v>961</v>
      </c>
      <c r="B965" s="378" t="s">
        <v>7489</v>
      </c>
      <c r="C965" s="333" t="s">
        <v>557</v>
      </c>
      <c r="D965" s="332" t="s">
        <v>4130</v>
      </c>
      <c r="E965" s="371" t="s">
        <v>1488</v>
      </c>
      <c r="F965" s="325">
        <v>6</v>
      </c>
      <c r="G965" s="371"/>
      <c r="H965" s="325"/>
      <c r="I965" s="371"/>
      <c r="J965" s="325">
        <v>4</v>
      </c>
      <c r="K965" s="325"/>
      <c r="L965" s="325">
        <v>4</v>
      </c>
      <c r="M965" s="381" t="s">
        <v>5266</v>
      </c>
      <c r="N965" s="381"/>
      <c r="O965" s="381"/>
      <c r="P965" s="381">
        <v>200</v>
      </c>
      <c r="Q965" s="381"/>
      <c r="R965" s="381"/>
      <c r="S965" s="381"/>
      <c r="T965" s="381"/>
      <c r="U965" s="381"/>
      <c r="V965" s="381"/>
      <c r="W965" s="381"/>
      <c r="X965" s="381"/>
      <c r="Y965" s="381">
        <v>1</v>
      </c>
      <c r="Z965" s="350">
        <v>42.35</v>
      </c>
    </row>
    <row r="966" spans="1:26" ht="30.75" customHeight="1" x14ac:dyDescent="0.35">
      <c r="A966" s="340">
        <v>962</v>
      </c>
      <c r="B966" s="378" t="s">
        <v>7489</v>
      </c>
      <c r="C966" s="333" t="s">
        <v>557</v>
      </c>
      <c r="D966" s="332" t="s">
        <v>6268</v>
      </c>
      <c r="E966" s="371" t="s">
        <v>1489</v>
      </c>
      <c r="F966" s="325">
        <v>4</v>
      </c>
      <c r="G966" s="371"/>
      <c r="H966" s="325"/>
      <c r="I966" s="371"/>
      <c r="J966" s="325">
        <v>4</v>
      </c>
      <c r="K966" s="325"/>
      <c r="L966" s="325">
        <v>4</v>
      </c>
      <c r="M966" s="379" t="s">
        <v>5175</v>
      </c>
      <c r="N966" s="398">
        <v>24</v>
      </c>
      <c r="O966" s="398">
        <v>126</v>
      </c>
      <c r="P966" s="398">
        <v>150</v>
      </c>
      <c r="Q966" s="398"/>
      <c r="R966" s="398"/>
      <c r="S966" s="398"/>
      <c r="T966" s="398"/>
      <c r="U966" s="381"/>
      <c r="V966" s="381" t="s">
        <v>2166</v>
      </c>
      <c r="W966" s="381"/>
      <c r="X966" s="381"/>
      <c r="Y966" s="381">
        <v>1</v>
      </c>
      <c r="Z966" s="350">
        <v>42.35</v>
      </c>
    </row>
    <row r="967" spans="1:26" ht="30.75" customHeight="1" x14ac:dyDescent="0.35">
      <c r="A967" s="340">
        <v>963</v>
      </c>
      <c r="B967" s="378" t="s">
        <v>7489</v>
      </c>
      <c r="C967" s="378" t="s">
        <v>557</v>
      </c>
      <c r="D967" s="333" t="s">
        <v>7282</v>
      </c>
      <c r="E967" s="332" t="s">
        <v>1491</v>
      </c>
      <c r="F967" s="325">
        <v>4</v>
      </c>
      <c r="G967" s="325"/>
      <c r="H967" s="371"/>
      <c r="I967" s="325"/>
      <c r="J967" s="325">
        <v>4</v>
      </c>
      <c r="K967" s="325"/>
      <c r="L967" s="325">
        <v>4</v>
      </c>
      <c r="M967" s="372" t="s">
        <v>7283</v>
      </c>
      <c r="N967" s="379">
        <v>24</v>
      </c>
      <c r="O967" s="398">
        <v>126</v>
      </c>
      <c r="P967" s="398">
        <v>150</v>
      </c>
      <c r="Q967" s="398"/>
      <c r="R967" s="398"/>
      <c r="S967" s="398"/>
      <c r="T967" s="398"/>
      <c r="U967" s="398"/>
      <c r="V967" s="381" t="s">
        <v>2166</v>
      </c>
      <c r="W967" s="381"/>
      <c r="X967" s="381"/>
      <c r="Y967" s="381">
        <v>1</v>
      </c>
      <c r="Z967" s="350">
        <v>42.35</v>
      </c>
    </row>
    <row r="968" spans="1:26" ht="30.75" customHeight="1" x14ac:dyDescent="0.35">
      <c r="A968" s="340">
        <v>964</v>
      </c>
      <c r="B968" s="378" t="s">
        <v>7489</v>
      </c>
      <c r="C968" s="333" t="s">
        <v>557</v>
      </c>
      <c r="D968" s="332" t="s">
        <v>4123</v>
      </c>
      <c r="E968" s="371" t="s">
        <v>1490</v>
      </c>
      <c r="F968" s="325">
        <v>3</v>
      </c>
      <c r="G968" s="371"/>
      <c r="H968" s="325"/>
      <c r="I968" s="371"/>
      <c r="J968" s="325">
        <v>4</v>
      </c>
      <c r="K968" s="325"/>
      <c r="L968" s="325">
        <v>4</v>
      </c>
      <c r="M968" s="379" t="s">
        <v>5174</v>
      </c>
      <c r="N968" s="398">
        <v>24</v>
      </c>
      <c r="O968" s="398">
        <v>126</v>
      </c>
      <c r="P968" s="398">
        <v>150</v>
      </c>
      <c r="Q968" s="398"/>
      <c r="R968" s="398"/>
      <c r="S968" s="398"/>
      <c r="T968" s="398"/>
      <c r="U968" s="381"/>
      <c r="V968" s="381" t="s">
        <v>2166</v>
      </c>
      <c r="W968" s="381"/>
      <c r="X968" s="381"/>
      <c r="Y968" s="381">
        <v>1</v>
      </c>
      <c r="Z968" s="350">
        <v>42.35</v>
      </c>
    </row>
    <row r="969" spans="1:26" ht="30.75" customHeight="1" x14ac:dyDescent="0.35">
      <c r="A969" s="340">
        <v>965</v>
      </c>
      <c r="B969" s="378" t="s">
        <v>7489</v>
      </c>
      <c r="C969" s="333" t="s">
        <v>557</v>
      </c>
      <c r="D969" s="332" t="s">
        <v>4149</v>
      </c>
      <c r="E969" s="371" t="s">
        <v>1457</v>
      </c>
      <c r="F969" s="325">
        <v>3</v>
      </c>
      <c r="G969" s="371"/>
      <c r="H969" s="325"/>
      <c r="I969" s="371"/>
      <c r="J969" s="325">
        <v>5</v>
      </c>
      <c r="K969" s="325"/>
      <c r="L969" s="325">
        <v>5</v>
      </c>
      <c r="M969" s="379" t="s">
        <v>5178</v>
      </c>
      <c r="N969" s="381"/>
      <c r="O969" s="381"/>
      <c r="P969" s="381">
        <v>200</v>
      </c>
      <c r="Q969" s="381"/>
      <c r="R969" s="381"/>
      <c r="S969" s="381"/>
      <c r="T969" s="381"/>
      <c r="U969" s="381"/>
      <c r="V969" s="381"/>
      <c r="W969" s="381"/>
      <c r="X969" s="381"/>
      <c r="Y969" s="381">
        <v>1</v>
      </c>
      <c r="Z969" s="350">
        <v>42.35</v>
      </c>
    </row>
    <row r="970" spans="1:26" ht="30.75" customHeight="1" x14ac:dyDescent="0.35">
      <c r="A970" s="340">
        <v>966</v>
      </c>
      <c r="B970" s="378" t="s">
        <v>7489</v>
      </c>
      <c r="C970" s="333" t="s">
        <v>557</v>
      </c>
      <c r="D970" s="332" t="s">
        <v>4146</v>
      </c>
      <c r="E970" s="371" t="s">
        <v>1458</v>
      </c>
      <c r="F970" s="325">
        <v>3</v>
      </c>
      <c r="G970" s="371"/>
      <c r="H970" s="325"/>
      <c r="I970" s="371"/>
      <c r="J970" s="325">
        <v>5</v>
      </c>
      <c r="K970" s="325"/>
      <c r="L970" s="325">
        <v>5</v>
      </c>
      <c r="M970" s="379" t="s">
        <v>5178</v>
      </c>
      <c r="N970" s="381"/>
      <c r="O970" s="381"/>
      <c r="P970" s="381">
        <v>200</v>
      </c>
      <c r="Q970" s="381"/>
      <c r="R970" s="381"/>
      <c r="S970" s="381"/>
      <c r="T970" s="381"/>
      <c r="U970" s="381"/>
      <c r="V970" s="381"/>
      <c r="W970" s="381"/>
      <c r="X970" s="381"/>
      <c r="Y970" s="381">
        <v>1</v>
      </c>
      <c r="Z970" s="350">
        <v>42.35</v>
      </c>
    </row>
    <row r="971" spans="1:26" ht="30.75" customHeight="1" x14ac:dyDescent="0.35">
      <c r="A971" s="340">
        <v>967</v>
      </c>
      <c r="B971" s="378" t="s">
        <v>7489</v>
      </c>
      <c r="C971" s="333" t="s">
        <v>557</v>
      </c>
      <c r="D971" s="332" t="s">
        <v>4141</v>
      </c>
      <c r="E971" s="371" t="s">
        <v>1459</v>
      </c>
      <c r="F971" s="325">
        <v>5</v>
      </c>
      <c r="G971" s="371"/>
      <c r="H971" s="325"/>
      <c r="I971" s="371"/>
      <c r="J971" s="325">
        <v>4</v>
      </c>
      <c r="K971" s="325"/>
      <c r="L971" s="325">
        <v>4</v>
      </c>
      <c r="M971" s="381" t="s">
        <v>5353</v>
      </c>
      <c r="N971" s="381"/>
      <c r="O971" s="381"/>
      <c r="P971" s="381">
        <v>200</v>
      </c>
      <c r="Q971" s="381"/>
      <c r="R971" s="381"/>
      <c r="S971" s="381"/>
      <c r="T971" s="381"/>
      <c r="U971" s="381"/>
      <c r="V971" s="381"/>
      <c r="W971" s="381"/>
      <c r="X971" s="381"/>
      <c r="Y971" s="381">
        <v>1</v>
      </c>
      <c r="Z971" s="350">
        <v>42.35</v>
      </c>
    </row>
    <row r="972" spans="1:26" ht="30.75" customHeight="1" x14ac:dyDescent="0.35">
      <c r="A972" s="340">
        <v>968</v>
      </c>
      <c r="B972" s="378" t="s">
        <v>7489</v>
      </c>
      <c r="C972" s="333" t="s">
        <v>557</v>
      </c>
      <c r="D972" s="332" t="s">
        <v>4142</v>
      </c>
      <c r="E972" s="371" t="s">
        <v>1460</v>
      </c>
      <c r="F972" s="325">
        <v>3</v>
      </c>
      <c r="G972" s="371"/>
      <c r="H972" s="325"/>
      <c r="I972" s="371"/>
      <c r="J972" s="325">
        <v>5</v>
      </c>
      <c r="K972" s="325"/>
      <c r="L972" s="325">
        <v>5</v>
      </c>
      <c r="M972" s="381" t="s">
        <v>5430</v>
      </c>
      <c r="N972" s="381"/>
      <c r="O972" s="381"/>
      <c r="P972" s="381">
        <v>200</v>
      </c>
      <c r="Q972" s="381"/>
      <c r="R972" s="381"/>
      <c r="S972" s="381"/>
      <c r="T972" s="381"/>
      <c r="U972" s="381"/>
      <c r="V972" s="381"/>
      <c r="W972" s="381"/>
      <c r="X972" s="381"/>
      <c r="Y972" s="381">
        <v>1</v>
      </c>
      <c r="Z972" s="350">
        <v>42.35</v>
      </c>
    </row>
    <row r="973" spans="1:26" ht="30.75" customHeight="1" x14ac:dyDescent="0.35">
      <c r="A973" s="340">
        <v>969</v>
      </c>
      <c r="B973" s="378" t="s">
        <v>7489</v>
      </c>
      <c r="C973" s="333" t="s">
        <v>557</v>
      </c>
      <c r="D973" s="332" t="s">
        <v>4155</v>
      </c>
      <c r="E973" s="371" t="s">
        <v>1461</v>
      </c>
      <c r="F973" s="325">
        <v>2</v>
      </c>
      <c r="G973" s="371"/>
      <c r="H973" s="325"/>
      <c r="I973" s="371"/>
      <c r="J973" s="325">
        <v>4</v>
      </c>
      <c r="K973" s="325"/>
      <c r="L973" s="325">
        <v>4</v>
      </c>
      <c r="M973" s="379" t="s">
        <v>5178</v>
      </c>
      <c r="N973" s="381"/>
      <c r="O973" s="381"/>
      <c r="P973" s="381">
        <v>200</v>
      </c>
      <c r="Q973" s="381"/>
      <c r="R973" s="381"/>
      <c r="S973" s="381"/>
      <c r="T973" s="381"/>
      <c r="U973" s="381"/>
      <c r="V973" s="381"/>
      <c r="W973" s="381"/>
      <c r="X973" s="381"/>
      <c r="Y973" s="381">
        <v>1</v>
      </c>
      <c r="Z973" s="350">
        <v>42.35</v>
      </c>
    </row>
    <row r="974" spans="1:26" ht="30.75" customHeight="1" x14ac:dyDescent="0.35">
      <c r="A974" s="340">
        <v>970</v>
      </c>
      <c r="B974" s="378" t="s">
        <v>7489</v>
      </c>
      <c r="C974" s="333" t="s">
        <v>557</v>
      </c>
      <c r="D974" s="332" t="s">
        <v>4152</v>
      </c>
      <c r="E974" s="371" t="s">
        <v>1462</v>
      </c>
      <c r="F974" s="325">
        <v>3</v>
      </c>
      <c r="G974" s="371"/>
      <c r="H974" s="325"/>
      <c r="I974" s="371"/>
      <c r="J974" s="325">
        <v>5</v>
      </c>
      <c r="K974" s="325"/>
      <c r="L974" s="325">
        <v>5</v>
      </c>
      <c r="M974" s="379" t="s">
        <v>5178</v>
      </c>
      <c r="N974" s="398">
        <v>10</v>
      </c>
      <c r="O974" s="398">
        <v>62</v>
      </c>
      <c r="P974" s="398">
        <v>72</v>
      </c>
      <c r="Q974" s="398"/>
      <c r="R974" s="398"/>
      <c r="S974" s="398"/>
      <c r="T974" s="398"/>
      <c r="U974" s="381"/>
      <c r="V974" s="381" t="s">
        <v>2166</v>
      </c>
      <c r="W974" s="381"/>
      <c r="X974" s="381"/>
      <c r="Y974" s="381">
        <v>1</v>
      </c>
      <c r="Z974" s="350">
        <v>42.35</v>
      </c>
    </row>
    <row r="975" spans="1:26" ht="30.75" customHeight="1" x14ac:dyDescent="0.35">
      <c r="A975" s="340">
        <v>971</v>
      </c>
      <c r="B975" s="378" t="s">
        <v>7489</v>
      </c>
      <c r="C975" s="333" t="s">
        <v>557</v>
      </c>
      <c r="D975" s="332" t="s">
        <v>4144</v>
      </c>
      <c r="E975" s="371" t="s">
        <v>1463</v>
      </c>
      <c r="F975" s="325">
        <v>3</v>
      </c>
      <c r="G975" s="371"/>
      <c r="H975" s="325"/>
      <c r="I975" s="371"/>
      <c r="J975" s="325">
        <v>4</v>
      </c>
      <c r="K975" s="325"/>
      <c r="L975" s="325">
        <v>4</v>
      </c>
      <c r="M975" s="379" t="s">
        <v>5178</v>
      </c>
      <c r="N975" s="381"/>
      <c r="O975" s="381"/>
      <c r="P975" s="381">
        <v>200</v>
      </c>
      <c r="Q975" s="381"/>
      <c r="R975" s="381"/>
      <c r="S975" s="381"/>
      <c r="T975" s="381"/>
      <c r="U975" s="381"/>
      <c r="V975" s="381"/>
      <c r="W975" s="381"/>
      <c r="X975" s="381"/>
      <c r="Y975" s="381">
        <v>1</v>
      </c>
      <c r="Z975" s="350">
        <v>42.35</v>
      </c>
    </row>
    <row r="976" spans="1:26" ht="30.75" customHeight="1" x14ac:dyDescent="0.35">
      <c r="A976" s="340">
        <v>972</v>
      </c>
      <c r="B976" s="378" t="s">
        <v>7489</v>
      </c>
      <c r="C976" s="333" t="s">
        <v>557</v>
      </c>
      <c r="D976" s="332" t="s">
        <v>4154</v>
      </c>
      <c r="E976" s="371" t="s">
        <v>1465</v>
      </c>
      <c r="F976" s="325">
        <v>5</v>
      </c>
      <c r="G976" s="371"/>
      <c r="H976" s="325"/>
      <c r="I976" s="371"/>
      <c r="J976" s="325">
        <v>4</v>
      </c>
      <c r="K976" s="325"/>
      <c r="L976" s="325">
        <v>4</v>
      </c>
      <c r="M976" s="379" t="s">
        <v>5178</v>
      </c>
      <c r="N976" s="381"/>
      <c r="O976" s="381"/>
      <c r="P976" s="381">
        <v>240</v>
      </c>
      <c r="Q976" s="381"/>
      <c r="R976" s="381"/>
      <c r="S976" s="381"/>
      <c r="T976" s="381"/>
      <c r="U976" s="381"/>
      <c r="V976" s="381"/>
      <c r="W976" s="381"/>
      <c r="X976" s="381"/>
      <c r="Y976" s="381">
        <v>1</v>
      </c>
      <c r="Z976" s="350">
        <v>42.35</v>
      </c>
    </row>
    <row r="977" spans="1:26" ht="30.75" customHeight="1" x14ac:dyDescent="0.35">
      <c r="A977" s="340">
        <v>973</v>
      </c>
      <c r="B977" s="378" t="s">
        <v>7489</v>
      </c>
      <c r="C977" s="333" t="s">
        <v>557</v>
      </c>
      <c r="D977" s="332" t="s">
        <v>4136</v>
      </c>
      <c r="E977" s="371" t="s">
        <v>2566</v>
      </c>
      <c r="F977" s="325">
        <v>4</v>
      </c>
      <c r="G977" s="371"/>
      <c r="H977" s="325"/>
      <c r="I977" s="371"/>
      <c r="J977" s="325">
        <v>5</v>
      </c>
      <c r="K977" s="325"/>
      <c r="L977" s="325">
        <v>5</v>
      </c>
      <c r="M977" s="379" t="s">
        <v>5178</v>
      </c>
      <c r="N977" s="381"/>
      <c r="O977" s="381"/>
      <c r="P977" s="381">
        <v>200</v>
      </c>
      <c r="Q977" s="381"/>
      <c r="R977" s="381"/>
      <c r="S977" s="381"/>
      <c r="T977" s="381"/>
      <c r="U977" s="381"/>
      <c r="V977" s="381"/>
      <c r="W977" s="381"/>
      <c r="X977" s="381"/>
      <c r="Y977" s="381">
        <v>1</v>
      </c>
      <c r="Z977" s="350">
        <v>42.35</v>
      </c>
    </row>
    <row r="978" spans="1:26" ht="30.75" customHeight="1" x14ac:dyDescent="0.35">
      <c r="A978" s="340">
        <v>974</v>
      </c>
      <c r="B978" s="378" t="s">
        <v>7489</v>
      </c>
      <c r="C978" s="333" t="s">
        <v>557</v>
      </c>
      <c r="D978" s="332" t="s">
        <v>4138</v>
      </c>
      <c r="E978" s="371" t="s">
        <v>1467</v>
      </c>
      <c r="F978" s="325">
        <v>3</v>
      </c>
      <c r="G978" s="371"/>
      <c r="H978" s="325"/>
      <c r="I978" s="371"/>
      <c r="J978" s="325">
        <v>4</v>
      </c>
      <c r="K978" s="325"/>
      <c r="L978" s="325">
        <v>4</v>
      </c>
      <c r="M978" s="379" t="s">
        <v>5178</v>
      </c>
      <c r="N978" s="381"/>
      <c r="O978" s="381"/>
      <c r="P978" s="381">
        <v>200</v>
      </c>
      <c r="Q978" s="381"/>
      <c r="R978" s="381"/>
      <c r="S978" s="381"/>
      <c r="T978" s="381"/>
      <c r="U978" s="381"/>
      <c r="V978" s="381"/>
      <c r="W978" s="381"/>
      <c r="X978" s="381"/>
      <c r="Y978" s="381">
        <v>1</v>
      </c>
      <c r="Z978" s="350">
        <v>42.35</v>
      </c>
    </row>
    <row r="979" spans="1:26" ht="30.75" customHeight="1" x14ac:dyDescent="0.35">
      <c r="A979" s="340">
        <v>975</v>
      </c>
      <c r="B979" s="378" t="s">
        <v>7489</v>
      </c>
      <c r="C979" s="333" t="s">
        <v>557</v>
      </c>
      <c r="D979" s="332" t="s">
        <v>4143</v>
      </c>
      <c r="E979" s="371" t="s">
        <v>599</v>
      </c>
      <c r="F979" s="325">
        <v>3</v>
      </c>
      <c r="G979" s="371"/>
      <c r="H979" s="325"/>
      <c r="I979" s="371"/>
      <c r="J979" s="325">
        <v>5</v>
      </c>
      <c r="K979" s="325"/>
      <c r="L979" s="325">
        <v>5</v>
      </c>
      <c r="M979" s="379" t="s">
        <v>5178</v>
      </c>
      <c r="N979" s="381"/>
      <c r="O979" s="381"/>
      <c r="P979" s="381">
        <v>200</v>
      </c>
      <c r="Q979" s="381"/>
      <c r="R979" s="381"/>
      <c r="S979" s="381"/>
      <c r="T979" s="381"/>
      <c r="U979" s="381"/>
      <c r="V979" s="381"/>
      <c r="W979" s="381"/>
      <c r="X979" s="381"/>
      <c r="Y979" s="381">
        <v>1</v>
      </c>
      <c r="Z979" s="350">
        <v>42.35</v>
      </c>
    </row>
    <row r="980" spans="1:26" ht="30.75" customHeight="1" x14ac:dyDescent="0.35">
      <c r="A980" s="340">
        <v>976</v>
      </c>
      <c r="B980" s="378" t="s">
        <v>7489</v>
      </c>
      <c r="C980" s="333" t="s">
        <v>557</v>
      </c>
      <c r="D980" s="332" t="s">
        <v>4140</v>
      </c>
      <c r="E980" s="371" t="s">
        <v>1468</v>
      </c>
      <c r="F980" s="325">
        <v>5</v>
      </c>
      <c r="G980" s="371"/>
      <c r="H980" s="325"/>
      <c r="I980" s="371"/>
      <c r="J980" s="325">
        <v>4</v>
      </c>
      <c r="K980" s="325"/>
      <c r="L980" s="325">
        <v>4</v>
      </c>
      <c r="M980" s="379" t="s">
        <v>5180</v>
      </c>
      <c r="N980" s="381"/>
      <c r="O980" s="381"/>
      <c r="P980" s="381">
        <v>200</v>
      </c>
      <c r="Q980" s="381"/>
      <c r="R980" s="381"/>
      <c r="S980" s="381"/>
      <c r="T980" s="381"/>
      <c r="U980" s="381"/>
      <c r="V980" s="381"/>
      <c r="W980" s="381"/>
      <c r="X980" s="381"/>
      <c r="Y980" s="381">
        <v>1</v>
      </c>
      <c r="Z980" s="350">
        <v>42.35</v>
      </c>
    </row>
    <row r="981" spans="1:26" ht="30.75" customHeight="1" x14ac:dyDescent="0.35">
      <c r="A981" s="340">
        <v>977</v>
      </c>
      <c r="B981" s="378" t="s">
        <v>7489</v>
      </c>
      <c r="C981" s="333" t="s">
        <v>557</v>
      </c>
      <c r="D981" s="332" t="s">
        <v>4150</v>
      </c>
      <c r="E981" s="371" t="s">
        <v>1469</v>
      </c>
      <c r="F981" s="325">
        <v>3</v>
      </c>
      <c r="G981" s="371"/>
      <c r="H981" s="325"/>
      <c r="I981" s="371"/>
      <c r="J981" s="325">
        <v>5</v>
      </c>
      <c r="K981" s="325"/>
      <c r="L981" s="325">
        <v>5</v>
      </c>
      <c r="M981" s="379" t="s">
        <v>5176</v>
      </c>
      <c r="N981" s="381"/>
      <c r="O981" s="381"/>
      <c r="P981" s="381">
        <v>200</v>
      </c>
      <c r="Q981" s="381"/>
      <c r="R981" s="381"/>
      <c r="S981" s="381"/>
      <c r="T981" s="381"/>
      <c r="U981" s="381"/>
      <c r="V981" s="381"/>
      <c r="W981" s="381"/>
      <c r="X981" s="381"/>
      <c r="Y981" s="381">
        <v>1</v>
      </c>
      <c r="Z981" s="350">
        <v>42.35</v>
      </c>
    </row>
    <row r="982" spans="1:26" ht="30.75" customHeight="1" x14ac:dyDescent="0.35">
      <c r="A982" s="340">
        <v>978</v>
      </c>
      <c r="B982" s="378" t="s">
        <v>7489</v>
      </c>
      <c r="C982" s="333" t="s">
        <v>557</v>
      </c>
      <c r="D982" s="332" t="s">
        <v>4147</v>
      </c>
      <c r="E982" s="371" t="s">
        <v>1470</v>
      </c>
      <c r="F982" s="325">
        <v>3</v>
      </c>
      <c r="G982" s="371"/>
      <c r="H982" s="325"/>
      <c r="I982" s="371"/>
      <c r="J982" s="325">
        <v>4</v>
      </c>
      <c r="K982" s="325"/>
      <c r="L982" s="325">
        <v>4</v>
      </c>
      <c r="M982" s="379" t="s">
        <v>5176</v>
      </c>
      <c r="N982" s="381"/>
      <c r="O982" s="381"/>
      <c r="P982" s="381">
        <v>200</v>
      </c>
      <c r="Q982" s="381"/>
      <c r="R982" s="381"/>
      <c r="S982" s="381"/>
      <c r="T982" s="381"/>
      <c r="U982" s="381"/>
      <c r="V982" s="381"/>
      <c r="W982" s="381"/>
      <c r="X982" s="381"/>
      <c r="Y982" s="381">
        <v>1</v>
      </c>
      <c r="Z982" s="350">
        <v>42.35</v>
      </c>
    </row>
    <row r="983" spans="1:26" ht="30.75" customHeight="1" x14ac:dyDescent="0.35">
      <c r="A983" s="340">
        <v>979</v>
      </c>
      <c r="B983" s="378" t="s">
        <v>7489</v>
      </c>
      <c r="C983" s="333" t="s">
        <v>557</v>
      </c>
      <c r="D983" s="332" t="s">
        <v>4135</v>
      </c>
      <c r="E983" s="371" t="s">
        <v>609</v>
      </c>
      <c r="F983" s="325">
        <v>4</v>
      </c>
      <c r="G983" s="371"/>
      <c r="H983" s="325"/>
      <c r="I983" s="371"/>
      <c r="J983" s="325">
        <v>4</v>
      </c>
      <c r="K983" s="325"/>
      <c r="L983" s="325">
        <v>4</v>
      </c>
      <c r="M983" s="379" t="s">
        <v>5177</v>
      </c>
      <c r="N983" s="381"/>
      <c r="O983" s="381"/>
      <c r="P983" s="381">
        <v>200</v>
      </c>
      <c r="Q983" s="381"/>
      <c r="R983" s="381"/>
      <c r="S983" s="381"/>
      <c r="T983" s="381"/>
      <c r="U983" s="381"/>
      <c r="V983" s="381"/>
      <c r="W983" s="381"/>
      <c r="X983" s="381"/>
      <c r="Y983" s="381">
        <v>1</v>
      </c>
      <c r="Z983" s="350">
        <v>42.35</v>
      </c>
    </row>
    <row r="984" spans="1:26" ht="30.75" customHeight="1" x14ac:dyDescent="0.35">
      <c r="A984" s="340">
        <v>980</v>
      </c>
      <c r="B984" s="378" t="s">
        <v>7489</v>
      </c>
      <c r="C984" s="333" t="s">
        <v>557</v>
      </c>
      <c r="D984" s="332" t="s">
        <v>4134</v>
      </c>
      <c r="E984" s="371" t="s">
        <v>1471</v>
      </c>
      <c r="F984" s="325">
        <v>5</v>
      </c>
      <c r="G984" s="371"/>
      <c r="H984" s="325"/>
      <c r="I984" s="371"/>
      <c r="J984" s="325">
        <v>4</v>
      </c>
      <c r="K984" s="325"/>
      <c r="L984" s="325">
        <v>4</v>
      </c>
      <c r="M984" s="379" t="s">
        <v>5179</v>
      </c>
      <c r="N984" s="381"/>
      <c r="O984" s="381"/>
      <c r="P984" s="381">
        <v>240</v>
      </c>
      <c r="Q984" s="381"/>
      <c r="R984" s="381"/>
      <c r="S984" s="381"/>
      <c r="T984" s="381"/>
      <c r="U984" s="381"/>
      <c r="V984" s="381"/>
      <c r="W984" s="381"/>
      <c r="X984" s="381"/>
      <c r="Y984" s="381">
        <v>1</v>
      </c>
      <c r="Z984" s="350">
        <v>42.35</v>
      </c>
    </row>
    <row r="985" spans="1:26" ht="30.75" customHeight="1" x14ac:dyDescent="0.35">
      <c r="A985" s="340">
        <v>981</v>
      </c>
      <c r="B985" s="378" t="s">
        <v>7489</v>
      </c>
      <c r="C985" s="333" t="s">
        <v>557</v>
      </c>
      <c r="D985" s="332" t="s">
        <v>4126</v>
      </c>
      <c r="E985" s="371" t="s">
        <v>1474</v>
      </c>
      <c r="F985" s="325">
        <v>5</v>
      </c>
      <c r="G985" s="371"/>
      <c r="H985" s="325"/>
      <c r="I985" s="371"/>
      <c r="J985" s="325">
        <v>4</v>
      </c>
      <c r="K985" s="325"/>
      <c r="L985" s="325">
        <v>4</v>
      </c>
      <c r="M985" s="379" t="s">
        <v>5181</v>
      </c>
      <c r="N985" s="381"/>
      <c r="O985" s="381"/>
      <c r="P985" s="381">
        <v>200</v>
      </c>
      <c r="Q985" s="381"/>
      <c r="R985" s="381"/>
      <c r="S985" s="381"/>
      <c r="T985" s="381"/>
      <c r="U985" s="381"/>
      <c r="V985" s="381"/>
      <c r="W985" s="381"/>
      <c r="X985" s="381"/>
      <c r="Y985" s="381">
        <v>1</v>
      </c>
      <c r="Z985" s="350">
        <v>42.35</v>
      </c>
    </row>
    <row r="986" spans="1:26" ht="30.75" customHeight="1" x14ac:dyDescent="0.35">
      <c r="A986" s="340">
        <v>982</v>
      </c>
      <c r="B986" s="378" t="s">
        <v>7489</v>
      </c>
      <c r="C986" s="333" t="s">
        <v>557</v>
      </c>
      <c r="D986" s="332" t="s">
        <v>4132</v>
      </c>
      <c r="E986" s="371" t="s">
        <v>1475</v>
      </c>
      <c r="F986" s="325">
        <v>3</v>
      </c>
      <c r="G986" s="371"/>
      <c r="H986" s="325"/>
      <c r="I986" s="371"/>
      <c r="J986" s="325">
        <v>4</v>
      </c>
      <c r="K986" s="325"/>
      <c r="L986" s="325">
        <v>4</v>
      </c>
      <c r="M986" s="381" t="s">
        <v>5430</v>
      </c>
      <c r="N986" s="381"/>
      <c r="O986" s="381"/>
      <c r="P986" s="381">
        <v>200</v>
      </c>
      <c r="Q986" s="381"/>
      <c r="R986" s="381"/>
      <c r="S986" s="381"/>
      <c r="T986" s="381"/>
      <c r="U986" s="381"/>
      <c r="V986" s="381"/>
      <c r="W986" s="381"/>
      <c r="X986" s="381"/>
      <c r="Y986" s="381">
        <v>1</v>
      </c>
      <c r="Z986" s="350">
        <v>42.35</v>
      </c>
    </row>
    <row r="987" spans="1:26" ht="30.75" customHeight="1" x14ac:dyDescent="0.35">
      <c r="A987" s="340">
        <v>983</v>
      </c>
      <c r="B987" s="378" t="s">
        <v>7489</v>
      </c>
      <c r="C987" s="333" t="s">
        <v>557</v>
      </c>
      <c r="D987" s="332" t="s">
        <v>4137</v>
      </c>
      <c r="E987" s="371" t="s">
        <v>1476</v>
      </c>
      <c r="F987" s="325">
        <v>3</v>
      </c>
      <c r="G987" s="371"/>
      <c r="H987" s="325"/>
      <c r="I987" s="371"/>
      <c r="J987" s="325">
        <v>4</v>
      </c>
      <c r="K987" s="325"/>
      <c r="L987" s="325">
        <v>4</v>
      </c>
      <c r="M987" s="381" t="s">
        <v>5430</v>
      </c>
      <c r="N987" s="381"/>
      <c r="O987" s="381"/>
      <c r="P987" s="381">
        <v>200</v>
      </c>
      <c r="Q987" s="381"/>
      <c r="R987" s="381"/>
      <c r="S987" s="381"/>
      <c r="T987" s="381"/>
      <c r="U987" s="381"/>
      <c r="V987" s="381"/>
      <c r="W987" s="381"/>
      <c r="X987" s="381"/>
      <c r="Y987" s="381">
        <v>1</v>
      </c>
      <c r="Z987" s="350">
        <v>42.35</v>
      </c>
    </row>
    <row r="988" spans="1:26" ht="30.75" customHeight="1" x14ac:dyDescent="0.35">
      <c r="A988" s="340">
        <v>984</v>
      </c>
      <c r="B988" s="378" t="s">
        <v>7489</v>
      </c>
      <c r="C988" s="333" t="s">
        <v>557</v>
      </c>
      <c r="D988" s="332" t="s">
        <v>4148</v>
      </c>
      <c r="E988" s="371" t="s">
        <v>1731</v>
      </c>
      <c r="F988" s="325">
        <v>5</v>
      </c>
      <c r="G988" s="371"/>
      <c r="H988" s="325"/>
      <c r="I988" s="371"/>
      <c r="J988" s="325">
        <v>4</v>
      </c>
      <c r="K988" s="325"/>
      <c r="L988" s="325">
        <v>4</v>
      </c>
      <c r="M988" s="381" t="s">
        <v>5353</v>
      </c>
      <c r="N988" s="381"/>
      <c r="O988" s="381"/>
      <c r="P988" s="381">
        <v>200</v>
      </c>
      <c r="Q988" s="381"/>
      <c r="R988" s="381"/>
      <c r="S988" s="381"/>
      <c r="T988" s="381"/>
      <c r="U988" s="381"/>
      <c r="V988" s="381"/>
      <c r="W988" s="381"/>
      <c r="X988" s="381"/>
      <c r="Y988" s="381">
        <v>1</v>
      </c>
      <c r="Z988" s="350">
        <v>42.35</v>
      </c>
    </row>
    <row r="989" spans="1:26" ht="30.75" customHeight="1" x14ac:dyDescent="0.35">
      <c r="A989" s="340">
        <v>985</v>
      </c>
      <c r="B989" s="378" t="s">
        <v>7489</v>
      </c>
      <c r="C989" s="333" t="s">
        <v>557</v>
      </c>
      <c r="D989" s="332" t="s">
        <v>4145</v>
      </c>
      <c r="E989" s="371" t="s">
        <v>1732</v>
      </c>
      <c r="F989" s="325">
        <v>5</v>
      </c>
      <c r="G989" s="371"/>
      <c r="H989" s="325"/>
      <c r="I989" s="371"/>
      <c r="J989" s="325">
        <v>4</v>
      </c>
      <c r="K989" s="325"/>
      <c r="L989" s="325">
        <v>4</v>
      </c>
      <c r="M989" s="381" t="s">
        <v>5353</v>
      </c>
      <c r="N989" s="381"/>
      <c r="O989" s="381"/>
      <c r="P989" s="381">
        <v>200</v>
      </c>
      <c r="Q989" s="381"/>
      <c r="R989" s="381"/>
      <c r="S989" s="381"/>
      <c r="T989" s="381"/>
      <c r="U989" s="381"/>
      <c r="V989" s="381"/>
      <c r="W989" s="381"/>
      <c r="X989" s="381"/>
      <c r="Y989" s="381">
        <v>1</v>
      </c>
      <c r="Z989" s="350">
        <v>42.35</v>
      </c>
    </row>
    <row r="990" spans="1:26" ht="30.75" customHeight="1" x14ac:dyDescent="0.35">
      <c r="A990" s="340">
        <v>986</v>
      </c>
      <c r="B990" s="378" t="s">
        <v>7489</v>
      </c>
      <c r="C990" s="333" t="s">
        <v>557</v>
      </c>
      <c r="D990" s="332" t="s">
        <v>4153</v>
      </c>
      <c r="E990" s="371" t="s">
        <v>1477</v>
      </c>
      <c r="F990" s="325">
        <v>2</v>
      </c>
      <c r="G990" s="371"/>
      <c r="H990" s="325"/>
      <c r="I990" s="371"/>
      <c r="J990" s="325">
        <v>4</v>
      </c>
      <c r="K990" s="325"/>
      <c r="L990" s="325">
        <v>4</v>
      </c>
      <c r="M990" s="381" t="s">
        <v>5430</v>
      </c>
      <c r="N990" s="381"/>
      <c r="O990" s="381"/>
      <c r="P990" s="381">
        <v>200</v>
      </c>
      <c r="Q990" s="381"/>
      <c r="R990" s="381"/>
      <c r="S990" s="381"/>
      <c r="T990" s="381"/>
      <c r="U990" s="381"/>
      <c r="V990" s="381"/>
      <c r="W990" s="381"/>
      <c r="X990" s="381"/>
      <c r="Y990" s="381">
        <v>1</v>
      </c>
      <c r="Z990" s="350">
        <v>42.35</v>
      </c>
    </row>
    <row r="991" spans="1:26" ht="30.75" customHeight="1" x14ac:dyDescent="0.35">
      <c r="A991" s="340">
        <v>987</v>
      </c>
      <c r="B991" s="378" t="s">
        <v>7489</v>
      </c>
      <c r="C991" s="333" t="s">
        <v>557</v>
      </c>
      <c r="D991" s="332" t="s">
        <v>4151</v>
      </c>
      <c r="E991" s="371" t="s">
        <v>1478</v>
      </c>
      <c r="F991" s="325">
        <v>3</v>
      </c>
      <c r="G991" s="371"/>
      <c r="H991" s="325"/>
      <c r="I991" s="371"/>
      <c r="J991" s="325">
        <v>4</v>
      </c>
      <c r="K991" s="325"/>
      <c r="L991" s="325">
        <v>4</v>
      </c>
      <c r="M991" s="381" t="s">
        <v>5430</v>
      </c>
      <c r="N991" s="381"/>
      <c r="O991" s="381"/>
      <c r="P991" s="381">
        <v>240</v>
      </c>
      <c r="Q991" s="381"/>
      <c r="R991" s="381"/>
      <c r="S991" s="381"/>
      <c r="T991" s="381"/>
      <c r="U991" s="381"/>
      <c r="V991" s="381"/>
      <c r="W991" s="381"/>
      <c r="X991" s="381"/>
      <c r="Y991" s="381">
        <v>1</v>
      </c>
      <c r="Z991" s="350">
        <v>42.35</v>
      </c>
    </row>
    <row r="992" spans="1:26" ht="30.75" customHeight="1" x14ac:dyDescent="0.35">
      <c r="A992" s="340">
        <v>988</v>
      </c>
      <c r="B992" s="378" t="s">
        <v>7489</v>
      </c>
      <c r="C992" s="333" t="s">
        <v>557</v>
      </c>
      <c r="D992" s="332" t="s">
        <v>4139</v>
      </c>
      <c r="E992" s="371" t="s">
        <v>4628</v>
      </c>
      <c r="F992" s="325">
        <v>1</v>
      </c>
      <c r="G992" s="371"/>
      <c r="H992" s="325"/>
      <c r="I992" s="371"/>
      <c r="J992" s="325">
        <v>4</v>
      </c>
      <c r="K992" s="325"/>
      <c r="L992" s="325">
        <v>4</v>
      </c>
      <c r="M992" s="381" t="s">
        <v>5430</v>
      </c>
      <c r="N992" s="381"/>
      <c r="O992" s="381"/>
      <c r="P992" s="381">
        <v>200</v>
      </c>
      <c r="Q992" s="381"/>
      <c r="R992" s="381"/>
      <c r="S992" s="381"/>
      <c r="T992" s="381"/>
      <c r="U992" s="381"/>
      <c r="V992" s="381"/>
      <c r="W992" s="381"/>
      <c r="X992" s="381"/>
      <c r="Y992" s="381">
        <v>1</v>
      </c>
      <c r="Z992" s="350">
        <v>42.35</v>
      </c>
    </row>
    <row r="993" spans="1:26" ht="30.75" customHeight="1" x14ac:dyDescent="0.35">
      <c r="A993" s="340">
        <v>989</v>
      </c>
      <c r="B993" s="378" t="s">
        <v>7489</v>
      </c>
      <c r="C993" s="333" t="s">
        <v>557</v>
      </c>
      <c r="D993" s="332" t="s">
        <v>4133</v>
      </c>
      <c r="E993" s="371" t="s">
        <v>1480</v>
      </c>
      <c r="F993" s="325">
        <v>3</v>
      </c>
      <c r="G993" s="371"/>
      <c r="H993" s="325"/>
      <c r="I993" s="371"/>
      <c r="J993" s="325">
        <v>4</v>
      </c>
      <c r="K993" s="325"/>
      <c r="L993" s="325">
        <v>4</v>
      </c>
      <c r="M993" s="381" t="s">
        <v>5430</v>
      </c>
      <c r="N993" s="381"/>
      <c r="O993" s="381"/>
      <c r="P993" s="381">
        <v>200</v>
      </c>
      <c r="Q993" s="381"/>
      <c r="R993" s="381"/>
      <c r="S993" s="381"/>
      <c r="T993" s="381"/>
      <c r="U993" s="381"/>
      <c r="V993" s="381"/>
      <c r="W993" s="381"/>
      <c r="X993" s="381"/>
      <c r="Y993" s="381">
        <v>1</v>
      </c>
      <c r="Z993" s="350">
        <v>42.35</v>
      </c>
    </row>
    <row r="994" spans="1:26" ht="30.75" customHeight="1" x14ac:dyDescent="0.35">
      <c r="A994" s="340">
        <v>990</v>
      </c>
      <c r="B994" s="378" t="s">
        <v>7489</v>
      </c>
      <c r="C994" s="333" t="s">
        <v>557</v>
      </c>
      <c r="D994" s="332" t="s">
        <v>4159</v>
      </c>
      <c r="E994" s="371" t="s">
        <v>1444</v>
      </c>
      <c r="F994" s="325">
        <v>2</v>
      </c>
      <c r="G994" s="371"/>
      <c r="H994" s="325"/>
      <c r="I994" s="371"/>
      <c r="J994" s="325">
        <v>4</v>
      </c>
      <c r="K994" s="325"/>
      <c r="L994" s="325">
        <v>4</v>
      </c>
      <c r="M994" s="379" t="s">
        <v>5178</v>
      </c>
      <c r="N994" s="381"/>
      <c r="O994" s="381"/>
      <c r="P994" s="381">
        <v>200</v>
      </c>
      <c r="Q994" s="381"/>
      <c r="R994" s="381"/>
      <c r="S994" s="381"/>
      <c r="T994" s="381"/>
      <c r="U994" s="381"/>
      <c r="V994" s="381"/>
      <c r="W994" s="381"/>
      <c r="X994" s="381"/>
      <c r="Y994" s="381">
        <v>1</v>
      </c>
      <c r="Z994" s="350">
        <v>42.35</v>
      </c>
    </row>
    <row r="995" spans="1:26" ht="30.75" customHeight="1" x14ac:dyDescent="0.35">
      <c r="A995" s="340">
        <v>991</v>
      </c>
      <c r="B995" s="378" t="s">
        <v>7489</v>
      </c>
      <c r="C995" s="333" t="s">
        <v>557</v>
      </c>
      <c r="D995" s="332" t="s">
        <v>4157</v>
      </c>
      <c r="E995" s="371" t="s">
        <v>3281</v>
      </c>
      <c r="F995" s="325">
        <v>4</v>
      </c>
      <c r="G995" s="371"/>
      <c r="H995" s="325"/>
      <c r="I995" s="371"/>
      <c r="J995" s="325">
        <v>5</v>
      </c>
      <c r="K995" s="325"/>
      <c r="L995" s="325">
        <v>5</v>
      </c>
      <c r="M995" s="381" t="s">
        <v>5430</v>
      </c>
      <c r="N995" s="398"/>
      <c r="O995" s="398"/>
      <c r="P995" s="367">
        <v>150</v>
      </c>
      <c r="Q995" s="398"/>
      <c r="R995" s="398"/>
      <c r="S995" s="398"/>
      <c r="T995" s="398"/>
      <c r="U995" s="381"/>
      <c r="V995" s="381"/>
      <c r="W995" s="381"/>
      <c r="X995" s="381"/>
      <c r="Y995" s="381">
        <v>1</v>
      </c>
      <c r="Z995" s="350">
        <v>42.35</v>
      </c>
    </row>
    <row r="996" spans="1:26" ht="30.75" customHeight="1" x14ac:dyDescent="0.35">
      <c r="A996" s="340">
        <v>992</v>
      </c>
      <c r="B996" s="378" t="s">
        <v>7489</v>
      </c>
      <c r="C996" s="333" t="s">
        <v>557</v>
      </c>
      <c r="D996" s="332" t="s">
        <v>4163</v>
      </c>
      <c r="E996" s="371" t="s">
        <v>588</v>
      </c>
      <c r="F996" s="325">
        <v>4</v>
      </c>
      <c r="G996" s="371"/>
      <c r="H996" s="325"/>
      <c r="I996" s="371"/>
      <c r="J996" s="325">
        <v>1</v>
      </c>
      <c r="K996" s="325"/>
      <c r="L996" s="325">
        <v>1</v>
      </c>
      <c r="M996" s="379" t="s">
        <v>5178</v>
      </c>
      <c r="N996" s="398"/>
      <c r="O996" s="398"/>
      <c r="P996" s="367">
        <v>150</v>
      </c>
      <c r="Q996" s="398"/>
      <c r="R996" s="398"/>
      <c r="S996" s="398"/>
      <c r="T996" s="398"/>
      <c r="U996" s="381"/>
      <c r="V996" s="381"/>
      <c r="W996" s="381"/>
      <c r="X996" s="381"/>
      <c r="Y996" s="381">
        <v>1</v>
      </c>
      <c r="Z996" s="350">
        <v>42.35</v>
      </c>
    </row>
    <row r="997" spans="1:26" ht="30.75" customHeight="1" x14ac:dyDescent="0.35">
      <c r="A997" s="340">
        <v>993</v>
      </c>
      <c r="B997" s="378" t="s">
        <v>7489</v>
      </c>
      <c r="C997" s="333" t="s">
        <v>557</v>
      </c>
      <c r="D997" s="332" t="s">
        <v>4161</v>
      </c>
      <c r="E997" s="371" t="s">
        <v>4162</v>
      </c>
      <c r="F997" s="325">
        <v>2</v>
      </c>
      <c r="G997" s="371"/>
      <c r="H997" s="325"/>
      <c r="I997" s="371"/>
      <c r="J997" s="325">
        <v>4</v>
      </c>
      <c r="K997" s="325"/>
      <c r="L997" s="325">
        <v>4</v>
      </c>
      <c r="M997" s="379" t="s">
        <v>5182</v>
      </c>
      <c r="N997" s="381"/>
      <c r="O997" s="381"/>
      <c r="P997" s="381">
        <v>200</v>
      </c>
      <c r="Q997" s="381"/>
      <c r="R997" s="381"/>
      <c r="S997" s="381"/>
      <c r="T997" s="381"/>
      <c r="U997" s="381"/>
      <c r="V997" s="381"/>
      <c r="W997" s="381"/>
      <c r="X997" s="381"/>
      <c r="Y997" s="381">
        <v>1</v>
      </c>
      <c r="Z997" s="350">
        <v>42.35</v>
      </c>
    </row>
    <row r="998" spans="1:26" ht="30.75" customHeight="1" x14ac:dyDescent="0.35">
      <c r="A998" s="340">
        <v>994</v>
      </c>
      <c r="B998" s="378" t="s">
        <v>7489</v>
      </c>
      <c r="C998" s="333" t="s">
        <v>557</v>
      </c>
      <c r="D998" s="332" t="s">
        <v>6269</v>
      </c>
      <c r="E998" s="371" t="s">
        <v>2580</v>
      </c>
      <c r="F998" s="325">
        <v>3</v>
      </c>
      <c r="G998" s="371"/>
      <c r="H998" s="325"/>
      <c r="I998" s="371"/>
      <c r="J998" s="325">
        <v>6</v>
      </c>
      <c r="K998" s="325"/>
      <c r="L998" s="325">
        <v>6</v>
      </c>
      <c r="M998" s="381" t="s">
        <v>5430</v>
      </c>
      <c r="N998" s="398">
        <v>13</v>
      </c>
      <c r="O998" s="398">
        <v>87</v>
      </c>
      <c r="P998" s="398">
        <v>100</v>
      </c>
      <c r="Q998" s="398"/>
      <c r="R998" s="398"/>
      <c r="S998" s="398"/>
      <c r="T998" s="398"/>
      <c r="U998" s="381"/>
      <c r="V998" s="381" t="s">
        <v>2166</v>
      </c>
      <c r="W998" s="381"/>
      <c r="X998" s="381"/>
      <c r="Y998" s="381">
        <v>1</v>
      </c>
      <c r="Z998" s="350">
        <v>42.35</v>
      </c>
    </row>
    <row r="999" spans="1:26" ht="30.75" customHeight="1" x14ac:dyDescent="0.35">
      <c r="A999" s="340">
        <v>995</v>
      </c>
      <c r="B999" s="378" t="s">
        <v>7489</v>
      </c>
      <c r="C999" s="333" t="s">
        <v>557</v>
      </c>
      <c r="D999" s="332" t="s">
        <v>4156</v>
      </c>
      <c r="E999" s="371" t="s">
        <v>2582</v>
      </c>
      <c r="F999" s="325">
        <v>3</v>
      </c>
      <c r="G999" s="371"/>
      <c r="H999" s="325"/>
      <c r="I999" s="371"/>
      <c r="J999" s="325">
        <v>4</v>
      </c>
      <c r="K999" s="325"/>
      <c r="L999" s="325">
        <v>4</v>
      </c>
      <c r="M999" s="381" t="s">
        <v>5430</v>
      </c>
      <c r="N999" s="398">
        <v>24</v>
      </c>
      <c r="O999" s="398">
        <v>126</v>
      </c>
      <c r="P999" s="398">
        <v>150</v>
      </c>
      <c r="Q999" s="398"/>
      <c r="R999" s="398"/>
      <c r="S999" s="398"/>
      <c r="T999" s="398"/>
      <c r="U999" s="381"/>
      <c r="V999" s="381" t="s">
        <v>2166</v>
      </c>
      <c r="W999" s="381"/>
      <c r="X999" s="381"/>
      <c r="Y999" s="381">
        <v>1</v>
      </c>
      <c r="Z999" s="350">
        <v>42.35</v>
      </c>
    </row>
    <row r="1000" spans="1:26" ht="30.75" customHeight="1" x14ac:dyDescent="0.35">
      <c r="A1000" s="340">
        <v>996</v>
      </c>
      <c r="B1000" s="378" t="s">
        <v>7489</v>
      </c>
      <c r="C1000" s="333" t="s">
        <v>557</v>
      </c>
      <c r="D1000" s="332" t="s">
        <v>4158</v>
      </c>
      <c r="E1000" s="371" t="s">
        <v>2583</v>
      </c>
      <c r="F1000" s="325">
        <v>5</v>
      </c>
      <c r="G1000" s="371"/>
      <c r="H1000" s="325"/>
      <c r="I1000" s="371"/>
      <c r="J1000" s="325">
        <v>4</v>
      </c>
      <c r="K1000" s="325"/>
      <c r="L1000" s="325">
        <v>4</v>
      </c>
      <c r="M1000" s="381" t="s">
        <v>5430</v>
      </c>
      <c r="N1000" s="381"/>
      <c r="O1000" s="381"/>
      <c r="P1000" s="381">
        <v>300</v>
      </c>
      <c r="Q1000" s="381"/>
      <c r="R1000" s="381"/>
      <c r="S1000" s="381"/>
      <c r="T1000" s="381"/>
      <c r="U1000" s="381"/>
      <c r="V1000" s="381"/>
      <c r="W1000" s="381"/>
      <c r="X1000" s="381"/>
      <c r="Y1000" s="381">
        <v>1</v>
      </c>
      <c r="Z1000" s="350">
        <v>42.35</v>
      </c>
    </row>
    <row r="1001" spans="1:26" ht="30.75" customHeight="1" x14ac:dyDescent="0.35">
      <c r="A1001" s="340">
        <v>997</v>
      </c>
      <c r="B1001" s="378" t="s">
        <v>7489</v>
      </c>
      <c r="C1001" s="333" t="s">
        <v>557</v>
      </c>
      <c r="D1001" s="332" t="s">
        <v>4160</v>
      </c>
      <c r="E1001" s="371" t="s">
        <v>1456</v>
      </c>
      <c r="F1001" s="325">
        <v>2</v>
      </c>
      <c r="G1001" s="371"/>
      <c r="H1001" s="325"/>
      <c r="I1001" s="371"/>
      <c r="J1001" s="325">
        <v>4</v>
      </c>
      <c r="K1001" s="325"/>
      <c r="L1001" s="325">
        <v>4</v>
      </c>
      <c r="M1001" s="379" t="s">
        <v>5176</v>
      </c>
      <c r="N1001" s="381"/>
      <c r="O1001" s="381"/>
      <c r="P1001" s="381">
        <v>200</v>
      </c>
      <c r="Q1001" s="381"/>
      <c r="R1001" s="381"/>
      <c r="S1001" s="381"/>
      <c r="T1001" s="381"/>
      <c r="U1001" s="381"/>
      <c r="V1001" s="381"/>
      <c r="W1001" s="381"/>
      <c r="X1001" s="381"/>
      <c r="Y1001" s="381">
        <v>1</v>
      </c>
      <c r="Z1001" s="350">
        <v>42.35</v>
      </c>
    </row>
    <row r="1002" spans="1:26" ht="30.75" customHeight="1" x14ac:dyDescent="0.35">
      <c r="A1002" s="340">
        <v>998</v>
      </c>
      <c r="B1002" s="378" t="s">
        <v>7489</v>
      </c>
      <c r="C1002" s="333" t="s">
        <v>557</v>
      </c>
      <c r="D1002" s="332" t="s">
        <v>4168</v>
      </c>
      <c r="E1002" s="371" t="s">
        <v>2061</v>
      </c>
      <c r="F1002" s="325">
        <v>6</v>
      </c>
      <c r="G1002" s="371"/>
      <c r="H1002" s="325"/>
      <c r="I1002" s="371"/>
      <c r="J1002" s="325">
        <v>4</v>
      </c>
      <c r="K1002" s="325"/>
      <c r="L1002" s="325">
        <v>4</v>
      </c>
      <c r="M1002" s="381" t="s">
        <v>5267</v>
      </c>
      <c r="N1002" s="381"/>
      <c r="O1002" s="381"/>
      <c r="P1002" s="381">
        <v>240</v>
      </c>
      <c r="Q1002" s="381"/>
      <c r="R1002" s="381"/>
      <c r="S1002" s="381"/>
      <c r="T1002" s="381"/>
      <c r="U1002" s="381"/>
      <c r="V1002" s="381"/>
      <c r="W1002" s="381"/>
      <c r="X1002" s="381"/>
      <c r="Y1002" s="381">
        <v>1</v>
      </c>
      <c r="Z1002" s="350">
        <v>42.35</v>
      </c>
    </row>
    <row r="1003" spans="1:26" ht="30.75" customHeight="1" x14ac:dyDescent="0.35">
      <c r="A1003" s="340">
        <v>999</v>
      </c>
      <c r="B1003" s="378" t="s">
        <v>7489</v>
      </c>
      <c r="C1003" s="333" t="s">
        <v>557</v>
      </c>
      <c r="D1003" s="332" t="s">
        <v>4131</v>
      </c>
      <c r="E1003" s="371" t="s">
        <v>1433</v>
      </c>
      <c r="F1003" s="325">
        <v>5</v>
      </c>
      <c r="G1003" s="371"/>
      <c r="H1003" s="325"/>
      <c r="I1003" s="371"/>
      <c r="J1003" s="325">
        <v>4</v>
      </c>
      <c r="K1003" s="325"/>
      <c r="L1003" s="325">
        <v>4</v>
      </c>
      <c r="M1003" s="381" t="s">
        <v>5430</v>
      </c>
      <c r="N1003" s="381"/>
      <c r="O1003" s="381"/>
      <c r="P1003" s="381">
        <v>200</v>
      </c>
      <c r="Q1003" s="381"/>
      <c r="R1003" s="381"/>
      <c r="S1003" s="381"/>
      <c r="T1003" s="381"/>
      <c r="U1003" s="381"/>
      <c r="V1003" s="381"/>
      <c r="W1003" s="381"/>
      <c r="X1003" s="381"/>
      <c r="Y1003" s="381">
        <v>1</v>
      </c>
      <c r="Z1003" s="350">
        <v>42.35</v>
      </c>
    </row>
    <row r="1004" spans="1:26" ht="30.75" customHeight="1" x14ac:dyDescent="0.35">
      <c r="A1004" s="340">
        <v>1000</v>
      </c>
      <c r="B1004" s="378" t="s">
        <v>7489</v>
      </c>
      <c r="C1004" s="333" t="s">
        <v>557</v>
      </c>
      <c r="D1004" s="332" t="s">
        <v>4169</v>
      </c>
      <c r="E1004" s="371" t="s">
        <v>1438</v>
      </c>
      <c r="F1004" s="325">
        <v>7</v>
      </c>
      <c r="G1004" s="371"/>
      <c r="H1004" s="325"/>
      <c r="I1004" s="371"/>
      <c r="J1004" s="325">
        <v>4</v>
      </c>
      <c r="K1004" s="325"/>
      <c r="L1004" s="325">
        <v>4</v>
      </c>
      <c r="M1004" s="381" t="s">
        <v>5266</v>
      </c>
      <c r="N1004" s="381"/>
      <c r="O1004" s="381"/>
      <c r="P1004" s="381">
        <v>200</v>
      </c>
      <c r="Q1004" s="381"/>
      <c r="R1004" s="381"/>
      <c r="S1004" s="381"/>
      <c r="T1004" s="381"/>
      <c r="U1004" s="381"/>
      <c r="V1004" s="381"/>
      <c r="W1004" s="381"/>
      <c r="X1004" s="381"/>
      <c r="Y1004" s="381">
        <v>1</v>
      </c>
      <c r="Z1004" s="350">
        <v>42.35</v>
      </c>
    </row>
    <row r="1005" spans="1:26" ht="30.75" customHeight="1" x14ac:dyDescent="0.35">
      <c r="A1005" s="340">
        <v>1001</v>
      </c>
      <c r="B1005" s="378" t="s">
        <v>7489</v>
      </c>
      <c r="C1005" s="333" t="s">
        <v>557</v>
      </c>
      <c r="D1005" s="332" t="s">
        <v>4181</v>
      </c>
      <c r="E1005" s="371" t="s">
        <v>2062</v>
      </c>
      <c r="F1005" s="325">
        <v>4</v>
      </c>
      <c r="G1005" s="371"/>
      <c r="H1005" s="325"/>
      <c r="I1005" s="371"/>
      <c r="J1005" s="325">
        <v>5</v>
      </c>
      <c r="K1005" s="325"/>
      <c r="L1005" s="325">
        <v>5</v>
      </c>
      <c r="M1005" s="381" t="s">
        <v>5430</v>
      </c>
      <c r="N1005" s="381"/>
      <c r="O1005" s="381"/>
      <c r="P1005" s="381">
        <v>200</v>
      </c>
      <c r="Q1005" s="381"/>
      <c r="R1005" s="381"/>
      <c r="S1005" s="381"/>
      <c r="T1005" s="381"/>
      <c r="U1005" s="381"/>
      <c r="V1005" s="381"/>
      <c r="W1005" s="381"/>
      <c r="X1005" s="381"/>
      <c r="Y1005" s="381">
        <v>1</v>
      </c>
      <c r="Z1005" s="350">
        <v>42.35</v>
      </c>
    </row>
    <row r="1006" spans="1:26" ht="30.75" customHeight="1" x14ac:dyDescent="0.35">
      <c r="A1006" s="340">
        <v>1002</v>
      </c>
      <c r="B1006" s="378" t="s">
        <v>7489</v>
      </c>
      <c r="C1006" s="333" t="s">
        <v>557</v>
      </c>
      <c r="D1006" s="332" t="s">
        <v>4173</v>
      </c>
      <c r="E1006" s="371" t="s">
        <v>3282</v>
      </c>
      <c r="F1006" s="325">
        <v>3</v>
      </c>
      <c r="G1006" s="371"/>
      <c r="H1006" s="325"/>
      <c r="I1006" s="371"/>
      <c r="J1006" s="325">
        <v>7</v>
      </c>
      <c r="K1006" s="325"/>
      <c r="L1006" s="325">
        <v>7</v>
      </c>
      <c r="M1006" s="381" t="s">
        <v>5431</v>
      </c>
      <c r="N1006" s="367">
        <v>24</v>
      </c>
      <c r="O1006" s="367">
        <v>126</v>
      </c>
      <c r="P1006" s="367">
        <v>150</v>
      </c>
      <c r="Q1006" s="398"/>
      <c r="R1006" s="398"/>
      <c r="S1006" s="398"/>
      <c r="T1006" s="398"/>
      <c r="U1006" s="381"/>
      <c r="V1006" s="381" t="s">
        <v>2166</v>
      </c>
      <c r="W1006" s="381" t="s">
        <v>2166</v>
      </c>
      <c r="X1006" s="381" t="s">
        <v>2166</v>
      </c>
      <c r="Y1006" s="381">
        <v>1</v>
      </c>
      <c r="Z1006" s="350">
        <v>42.35</v>
      </c>
    </row>
    <row r="1007" spans="1:26" ht="30.75" customHeight="1" x14ac:dyDescent="0.35">
      <c r="A1007" s="340">
        <v>1003</v>
      </c>
      <c r="B1007" s="378" t="s">
        <v>7489</v>
      </c>
      <c r="C1007" s="333" t="s">
        <v>557</v>
      </c>
      <c r="D1007" s="332" t="s">
        <v>4179</v>
      </c>
      <c r="E1007" s="371" t="s">
        <v>1436</v>
      </c>
      <c r="F1007" s="325">
        <v>4</v>
      </c>
      <c r="G1007" s="371"/>
      <c r="H1007" s="325"/>
      <c r="I1007" s="371"/>
      <c r="J1007" s="325">
        <v>4</v>
      </c>
      <c r="K1007" s="325"/>
      <c r="L1007" s="325">
        <v>4</v>
      </c>
      <c r="M1007" s="381" t="s">
        <v>5430</v>
      </c>
      <c r="N1007" s="398"/>
      <c r="O1007" s="398"/>
      <c r="P1007" s="367">
        <v>150</v>
      </c>
      <c r="Q1007" s="398"/>
      <c r="R1007" s="398"/>
      <c r="S1007" s="398"/>
      <c r="T1007" s="398"/>
      <c r="U1007" s="381"/>
      <c r="V1007" s="381"/>
      <c r="W1007" s="381"/>
      <c r="X1007" s="381"/>
      <c r="Y1007" s="381">
        <v>1</v>
      </c>
      <c r="Z1007" s="350">
        <v>42.35</v>
      </c>
    </row>
    <row r="1008" spans="1:26" ht="30.75" customHeight="1" x14ac:dyDescent="0.35">
      <c r="A1008" s="340">
        <v>1004</v>
      </c>
      <c r="B1008" s="378" t="s">
        <v>7489</v>
      </c>
      <c r="C1008" s="333" t="s">
        <v>557</v>
      </c>
      <c r="D1008" s="332" t="s">
        <v>4180</v>
      </c>
      <c r="E1008" s="371" t="s">
        <v>2063</v>
      </c>
      <c r="F1008" s="325">
        <v>4</v>
      </c>
      <c r="G1008" s="371"/>
      <c r="H1008" s="325"/>
      <c r="I1008" s="371"/>
      <c r="J1008" s="325">
        <v>4</v>
      </c>
      <c r="K1008" s="325"/>
      <c r="L1008" s="325">
        <v>4</v>
      </c>
      <c r="M1008" s="381" t="s">
        <v>5430</v>
      </c>
      <c r="N1008" s="398"/>
      <c r="O1008" s="398"/>
      <c r="P1008" s="367">
        <v>150</v>
      </c>
      <c r="Q1008" s="398"/>
      <c r="R1008" s="398"/>
      <c r="S1008" s="398"/>
      <c r="T1008" s="398"/>
      <c r="U1008" s="381"/>
      <c r="V1008" s="381"/>
      <c r="W1008" s="381"/>
      <c r="X1008" s="381"/>
      <c r="Y1008" s="381">
        <v>1</v>
      </c>
      <c r="Z1008" s="350">
        <v>42.35</v>
      </c>
    </row>
    <row r="1009" spans="1:26" ht="30.75" customHeight="1" x14ac:dyDescent="0.35">
      <c r="A1009" s="340">
        <v>1005</v>
      </c>
      <c r="B1009" s="378" t="s">
        <v>7489</v>
      </c>
      <c r="C1009" s="333" t="s">
        <v>557</v>
      </c>
      <c r="D1009" s="411" t="s">
        <v>4172</v>
      </c>
      <c r="E1009" s="371" t="s">
        <v>3283</v>
      </c>
      <c r="F1009" s="325">
        <v>4</v>
      </c>
      <c r="G1009" s="371"/>
      <c r="H1009" s="325"/>
      <c r="I1009" s="371"/>
      <c r="J1009" s="325">
        <v>4</v>
      </c>
      <c r="K1009" s="325"/>
      <c r="L1009" s="325">
        <v>4</v>
      </c>
      <c r="M1009" s="381" t="s">
        <v>5430</v>
      </c>
      <c r="N1009" s="367">
        <v>48</v>
      </c>
      <c r="O1009" s="367">
        <v>192</v>
      </c>
      <c r="P1009" s="367">
        <v>240</v>
      </c>
      <c r="Q1009" s="398"/>
      <c r="R1009" s="398"/>
      <c r="S1009" s="398"/>
      <c r="T1009" s="398"/>
      <c r="U1009" s="381"/>
      <c r="V1009" s="381" t="s">
        <v>2166</v>
      </c>
      <c r="W1009" s="381" t="s">
        <v>2166</v>
      </c>
      <c r="X1009" s="381" t="s">
        <v>2166</v>
      </c>
      <c r="Y1009" s="381">
        <v>1</v>
      </c>
      <c r="Z1009" s="350">
        <v>42.35</v>
      </c>
    </row>
    <row r="1010" spans="1:26" ht="30.75" customHeight="1" x14ac:dyDescent="0.35">
      <c r="A1010" s="340">
        <v>1006</v>
      </c>
      <c r="B1010" s="378" t="s">
        <v>7489</v>
      </c>
      <c r="C1010" s="333" t="s">
        <v>557</v>
      </c>
      <c r="D1010" s="332" t="s">
        <v>4178</v>
      </c>
      <c r="E1010" s="371" t="s">
        <v>1740</v>
      </c>
      <c r="F1010" s="325">
        <v>4</v>
      </c>
      <c r="G1010" s="371"/>
      <c r="H1010" s="325"/>
      <c r="I1010" s="371"/>
      <c r="J1010" s="325">
        <v>6</v>
      </c>
      <c r="K1010" s="325"/>
      <c r="L1010" s="325">
        <v>6</v>
      </c>
      <c r="M1010" s="379" t="s">
        <v>5178</v>
      </c>
      <c r="N1010" s="398"/>
      <c r="O1010" s="398"/>
      <c r="P1010" s="367">
        <v>150</v>
      </c>
      <c r="Q1010" s="398"/>
      <c r="R1010" s="398"/>
      <c r="S1010" s="398"/>
      <c r="T1010" s="398"/>
      <c r="U1010" s="381"/>
      <c r="V1010" s="381"/>
      <c r="W1010" s="381"/>
      <c r="X1010" s="381"/>
      <c r="Y1010" s="381">
        <v>1</v>
      </c>
      <c r="Z1010" s="350">
        <v>42.35</v>
      </c>
    </row>
    <row r="1011" spans="1:26" ht="30.75" customHeight="1" x14ac:dyDescent="0.35">
      <c r="A1011" s="340">
        <v>1007</v>
      </c>
      <c r="B1011" s="378" t="s">
        <v>7489</v>
      </c>
      <c r="C1011" s="333" t="s">
        <v>557</v>
      </c>
      <c r="D1011" s="332" t="s">
        <v>4167</v>
      </c>
      <c r="E1011" s="371" t="s">
        <v>1743</v>
      </c>
      <c r="F1011" s="325">
        <v>5</v>
      </c>
      <c r="G1011" s="371"/>
      <c r="H1011" s="325"/>
      <c r="I1011" s="371"/>
      <c r="J1011" s="325">
        <v>4</v>
      </c>
      <c r="K1011" s="325"/>
      <c r="L1011" s="325">
        <v>4</v>
      </c>
      <c r="M1011" s="381" t="s">
        <v>5265</v>
      </c>
      <c r="N1011" s="381"/>
      <c r="O1011" s="381"/>
      <c r="P1011" s="381">
        <v>200</v>
      </c>
      <c r="Q1011" s="381"/>
      <c r="R1011" s="381"/>
      <c r="S1011" s="381"/>
      <c r="T1011" s="381"/>
      <c r="U1011" s="381"/>
      <c r="V1011" s="381"/>
      <c r="W1011" s="381"/>
      <c r="X1011" s="381"/>
      <c r="Y1011" s="381">
        <v>1</v>
      </c>
      <c r="Z1011" s="350">
        <v>42.35</v>
      </c>
    </row>
    <row r="1012" spans="1:26" ht="30.75" customHeight="1" x14ac:dyDescent="0.35">
      <c r="A1012" s="340">
        <v>1008</v>
      </c>
      <c r="B1012" s="378" t="s">
        <v>7489</v>
      </c>
      <c r="C1012" s="333" t="s">
        <v>557</v>
      </c>
      <c r="D1012" s="332" t="s">
        <v>4170</v>
      </c>
      <c r="E1012" s="371" t="s">
        <v>2064</v>
      </c>
      <c r="F1012" s="325">
        <v>5</v>
      </c>
      <c r="G1012" s="371"/>
      <c r="H1012" s="325"/>
      <c r="I1012" s="371"/>
      <c r="J1012" s="325">
        <v>14</v>
      </c>
      <c r="K1012" s="325"/>
      <c r="L1012" s="325">
        <v>14</v>
      </c>
      <c r="M1012" s="381" t="s">
        <v>5430</v>
      </c>
      <c r="N1012" s="381"/>
      <c r="O1012" s="381"/>
      <c r="P1012" s="381">
        <v>240</v>
      </c>
      <c r="Q1012" s="381"/>
      <c r="R1012" s="381"/>
      <c r="S1012" s="381"/>
      <c r="T1012" s="381"/>
      <c r="U1012" s="381"/>
      <c r="V1012" s="381"/>
      <c r="W1012" s="381"/>
      <c r="X1012" s="381"/>
      <c r="Y1012" s="381">
        <v>1</v>
      </c>
      <c r="Z1012" s="350">
        <v>42.35</v>
      </c>
    </row>
    <row r="1013" spans="1:26" ht="30.75" customHeight="1" x14ac:dyDescent="0.35">
      <c r="A1013" s="340">
        <v>1009</v>
      </c>
      <c r="B1013" s="378" t="s">
        <v>7489</v>
      </c>
      <c r="C1013" s="333" t="s">
        <v>557</v>
      </c>
      <c r="D1013" s="332" t="s">
        <v>4165</v>
      </c>
      <c r="E1013" s="371" t="s">
        <v>1439</v>
      </c>
      <c r="F1013" s="325">
        <v>3</v>
      </c>
      <c r="G1013" s="371"/>
      <c r="H1013" s="325"/>
      <c r="I1013" s="371"/>
      <c r="J1013" s="325">
        <v>4</v>
      </c>
      <c r="K1013" s="325"/>
      <c r="L1013" s="325">
        <v>4</v>
      </c>
      <c r="M1013" s="379" t="s">
        <v>5264</v>
      </c>
      <c r="N1013" s="381"/>
      <c r="O1013" s="381"/>
      <c r="P1013" s="381">
        <v>200</v>
      </c>
      <c r="Q1013" s="381"/>
      <c r="R1013" s="381"/>
      <c r="S1013" s="381"/>
      <c r="T1013" s="381"/>
      <c r="U1013" s="381"/>
      <c r="V1013" s="381"/>
      <c r="W1013" s="381"/>
      <c r="X1013" s="381"/>
      <c r="Y1013" s="381">
        <v>1</v>
      </c>
      <c r="Z1013" s="350">
        <v>42.35</v>
      </c>
    </row>
    <row r="1014" spans="1:26" ht="49.5" customHeight="1" x14ac:dyDescent="0.35">
      <c r="A1014" s="340">
        <v>1010</v>
      </c>
      <c r="B1014" s="378" t="s">
        <v>7489</v>
      </c>
      <c r="C1014" s="333" t="s">
        <v>557</v>
      </c>
      <c r="D1014" s="332" t="s">
        <v>4175</v>
      </c>
      <c r="E1014" s="371" t="s">
        <v>1440</v>
      </c>
      <c r="F1014" s="325">
        <v>3</v>
      </c>
      <c r="G1014" s="371"/>
      <c r="H1014" s="325"/>
      <c r="I1014" s="371"/>
      <c r="J1014" s="325">
        <v>4</v>
      </c>
      <c r="K1014" s="325"/>
      <c r="L1014" s="325">
        <v>4</v>
      </c>
      <c r="M1014" s="381" t="s">
        <v>5430</v>
      </c>
      <c r="N1014" s="398">
        <v>24</v>
      </c>
      <c r="O1014" s="398">
        <v>126</v>
      </c>
      <c r="P1014" s="398">
        <v>150</v>
      </c>
      <c r="Q1014" s="398"/>
      <c r="R1014" s="398"/>
      <c r="S1014" s="398"/>
      <c r="T1014" s="398"/>
      <c r="U1014" s="381"/>
      <c r="V1014" s="381" t="s">
        <v>2166</v>
      </c>
      <c r="W1014" s="381" t="s">
        <v>2166</v>
      </c>
      <c r="X1014" s="381" t="s">
        <v>2166</v>
      </c>
      <c r="Y1014" s="381">
        <v>1</v>
      </c>
      <c r="Z1014" s="350">
        <v>42.35</v>
      </c>
    </row>
    <row r="1015" spans="1:26" ht="30.75" customHeight="1" x14ac:dyDescent="0.35">
      <c r="A1015" s="340">
        <v>1011</v>
      </c>
      <c r="B1015" s="378" t="s">
        <v>7489</v>
      </c>
      <c r="C1015" s="333" t="s">
        <v>557</v>
      </c>
      <c r="D1015" s="332" t="s">
        <v>4166</v>
      </c>
      <c r="E1015" s="371" t="s">
        <v>1746</v>
      </c>
      <c r="F1015" s="325">
        <v>7</v>
      </c>
      <c r="G1015" s="371"/>
      <c r="H1015" s="325"/>
      <c r="I1015" s="371"/>
      <c r="J1015" s="325">
        <v>4</v>
      </c>
      <c r="K1015" s="325"/>
      <c r="L1015" s="325">
        <v>4</v>
      </c>
      <c r="M1015" s="381" t="s">
        <v>5265</v>
      </c>
      <c r="N1015" s="381"/>
      <c r="O1015" s="381"/>
      <c r="P1015" s="381">
        <v>200</v>
      </c>
      <c r="Q1015" s="381"/>
      <c r="R1015" s="381"/>
      <c r="S1015" s="381"/>
      <c r="T1015" s="381"/>
      <c r="U1015" s="381"/>
      <c r="V1015" s="381"/>
      <c r="W1015" s="381"/>
      <c r="X1015" s="381"/>
      <c r="Y1015" s="381">
        <v>1</v>
      </c>
      <c r="Z1015" s="350">
        <v>42.35</v>
      </c>
    </row>
    <row r="1016" spans="1:26" ht="30.75" customHeight="1" x14ac:dyDescent="0.35">
      <c r="A1016" s="340">
        <v>1012</v>
      </c>
      <c r="B1016" s="378" t="s">
        <v>7489</v>
      </c>
      <c r="C1016" s="333" t="s">
        <v>557</v>
      </c>
      <c r="D1016" s="332" t="s">
        <v>4164</v>
      </c>
      <c r="E1016" s="371" t="s">
        <v>1748</v>
      </c>
      <c r="F1016" s="325">
        <v>7</v>
      </c>
      <c r="G1016" s="371"/>
      <c r="H1016" s="325"/>
      <c r="I1016" s="371"/>
      <c r="J1016" s="325">
        <v>4</v>
      </c>
      <c r="K1016" s="325"/>
      <c r="L1016" s="325">
        <v>4</v>
      </c>
      <c r="M1016" s="381" t="s">
        <v>4991</v>
      </c>
      <c r="N1016" s="381"/>
      <c r="O1016" s="381"/>
      <c r="P1016" s="381">
        <v>300</v>
      </c>
      <c r="Q1016" s="381"/>
      <c r="R1016" s="381"/>
      <c r="S1016" s="381"/>
      <c r="T1016" s="381"/>
      <c r="U1016" s="381"/>
      <c r="V1016" s="381"/>
      <c r="W1016" s="381"/>
      <c r="X1016" s="381"/>
      <c r="Y1016" s="381">
        <v>1</v>
      </c>
      <c r="Z1016" s="350">
        <v>42.35</v>
      </c>
    </row>
    <row r="1017" spans="1:26" ht="30.75" customHeight="1" x14ac:dyDescent="0.35">
      <c r="A1017" s="340">
        <v>1013</v>
      </c>
      <c r="B1017" s="378" t="s">
        <v>7489</v>
      </c>
      <c r="C1017" s="333" t="s">
        <v>557</v>
      </c>
      <c r="D1017" s="332" t="s">
        <v>4176</v>
      </c>
      <c r="E1017" s="371" t="s">
        <v>1441</v>
      </c>
      <c r="F1017" s="325">
        <v>3</v>
      </c>
      <c r="G1017" s="371"/>
      <c r="H1017" s="325"/>
      <c r="I1017" s="371"/>
      <c r="J1017" s="325">
        <v>4</v>
      </c>
      <c r="K1017" s="325"/>
      <c r="L1017" s="325">
        <v>4</v>
      </c>
      <c r="M1017" s="381" t="s">
        <v>5430</v>
      </c>
      <c r="N1017" s="398">
        <v>8</v>
      </c>
      <c r="O1017" s="398">
        <v>42</v>
      </c>
      <c r="P1017" s="398">
        <v>50</v>
      </c>
      <c r="Q1017" s="398"/>
      <c r="R1017" s="398"/>
      <c r="S1017" s="398"/>
      <c r="T1017" s="398"/>
      <c r="U1017" s="381"/>
      <c r="V1017" s="381" t="s">
        <v>2166</v>
      </c>
      <c r="W1017" s="381"/>
      <c r="X1017" s="381"/>
      <c r="Y1017" s="381">
        <v>1</v>
      </c>
      <c r="Z1017" s="350">
        <v>42.35</v>
      </c>
    </row>
    <row r="1018" spans="1:26" ht="30.75" customHeight="1" x14ac:dyDescent="0.35">
      <c r="A1018" s="340">
        <v>1014</v>
      </c>
      <c r="B1018" s="378" t="s">
        <v>7489</v>
      </c>
      <c r="C1018" s="333" t="s">
        <v>557</v>
      </c>
      <c r="D1018" s="332" t="s">
        <v>4171</v>
      </c>
      <c r="E1018" s="371" t="s">
        <v>1435</v>
      </c>
      <c r="F1018" s="325">
        <v>5</v>
      </c>
      <c r="G1018" s="371"/>
      <c r="H1018" s="325"/>
      <c r="I1018" s="371"/>
      <c r="J1018" s="325">
        <v>5</v>
      </c>
      <c r="K1018" s="325"/>
      <c r="L1018" s="325">
        <v>5</v>
      </c>
      <c r="M1018" s="381" t="s">
        <v>5431</v>
      </c>
      <c r="N1018" s="381"/>
      <c r="O1018" s="381"/>
      <c r="P1018" s="381">
        <v>240</v>
      </c>
      <c r="Q1018" s="381"/>
      <c r="R1018" s="381"/>
      <c r="S1018" s="381"/>
      <c r="T1018" s="381"/>
      <c r="U1018" s="381"/>
      <c r="V1018" s="381"/>
      <c r="W1018" s="381"/>
      <c r="X1018" s="381"/>
      <c r="Y1018" s="381">
        <v>1</v>
      </c>
      <c r="Z1018" s="350">
        <v>42.35</v>
      </c>
    </row>
    <row r="1019" spans="1:26" ht="30.75" customHeight="1" x14ac:dyDescent="0.35">
      <c r="A1019" s="340">
        <v>1015</v>
      </c>
      <c r="B1019" s="378" t="s">
        <v>7489</v>
      </c>
      <c r="C1019" s="333" t="s">
        <v>557</v>
      </c>
      <c r="D1019" s="332" t="s">
        <v>4174</v>
      </c>
      <c r="E1019" s="371" t="s">
        <v>2066</v>
      </c>
      <c r="F1019" s="325">
        <v>5</v>
      </c>
      <c r="G1019" s="371"/>
      <c r="H1019" s="325"/>
      <c r="I1019" s="371"/>
      <c r="J1019" s="325">
        <v>4</v>
      </c>
      <c r="K1019" s="325"/>
      <c r="L1019" s="325">
        <v>4</v>
      </c>
      <c r="M1019" s="381" t="s">
        <v>5430</v>
      </c>
      <c r="N1019" s="381"/>
      <c r="O1019" s="381"/>
      <c r="P1019" s="381">
        <v>240</v>
      </c>
      <c r="Q1019" s="381"/>
      <c r="R1019" s="381"/>
      <c r="S1019" s="381"/>
      <c r="T1019" s="381"/>
      <c r="U1019" s="381"/>
      <c r="V1019" s="381"/>
      <c r="W1019" s="381"/>
      <c r="X1019" s="381"/>
      <c r="Y1019" s="381">
        <v>1</v>
      </c>
      <c r="Z1019" s="350">
        <v>42.35</v>
      </c>
    </row>
    <row r="1020" spans="1:26" ht="30.75" customHeight="1" x14ac:dyDescent="0.35">
      <c r="A1020" s="340">
        <v>1016</v>
      </c>
      <c r="B1020" s="378" t="s">
        <v>7489</v>
      </c>
      <c r="C1020" s="333" t="s">
        <v>557</v>
      </c>
      <c r="D1020" s="332" t="s">
        <v>4177</v>
      </c>
      <c r="E1020" s="371" t="s">
        <v>2067</v>
      </c>
      <c r="F1020" s="325">
        <v>5</v>
      </c>
      <c r="G1020" s="371"/>
      <c r="H1020" s="325"/>
      <c r="I1020" s="371"/>
      <c r="J1020" s="325">
        <v>4</v>
      </c>
      <c r="K1020" s="325"/>
      <c r="L1020" s="325">
        <v>4</v>
      </c>
      <c r="M1020" s="381" t="s">
        <v>5430</v>
      </c>
      <c r="N1020" s="381"/>
      <c r="O1020" s="381"/>
      <c r="P1020" s="381">
        <v>240</v>
      </c>
      <c r="Q1020" s="381"/>
      <c r="R1020" s="381"/>
      <c r="S1020" s="381"/>
      <c r="T1020" s="381"/>
      <c r="U1020" s="381"/>
      <c r="V1020" s="381"/>
      <c r="W1020" s="381"/>
      <c r="X1020" s="381"/>
      <c r="Y1020" s="381">
        <v>1</v>
      </c>
      <c r="Z1020" s="350">
        <v>42.35</v>
      </c>
    </row>
    <row r="1021" spans="1:26" ht="30.75" customHeight="1" x14ac:dyDescent="0.35">
      <c r="A1021" s="340">
        <v>1017</v>
      </c>
      <c r="B1021" s="378" t="s">
        <v>7489</v>
      </c>
      <c r="C1021" s="333" t="s">
        <v>557</v>
      </c>
      <c r="D1021" s="332" t="s">
        <v>6270</v>
      </c>
      <c r="E1021" s="371" t="s">
        <v>1443</v>
      </c>
      <c r="F1021" s="325">
        <v>4</v>
      </c>
      <c r="G1021" s="371"/>
      <c r="H1021" s="325"/>
      <c r="I1021" s="371"/>
      <c r="J1021" s="325">
        <v>4</v>
      </c>
      <c r="K1021" s="325"/>
      <c r="L1021" s="325">
        <v>4</v>
      </c>
      <c r="M1021" s="381" t="s">
        <v>5430</v>
      </c>
      <c r="N1021" s="381"/>
      <c r="O1021" s="381"/>
      <c r="P1021" s="381">
        <v>200</v>
      </c>
      <c r="Q1021" s="381"/>
      <c r="R1021" s="381"/>
      <c r="S1021" s="381"/>
      <c r="T1021" s="381"/>
      <c r="U1021" s="381"/>
      <c r="V1021" s="381"/>
      <c r="W1021" s="381"/>
      <c r="X1021" s="381"/>
      <c r="Y1021" s="381">
        <v>1</v>
      </c>
      <c r="Z1021" s="350">
        <v>42.35</v>
      </c>
    </row>
    <row r="1022" spans="1:26" ht="30.75" customHeight="1" x14ac:dyDescent="0.35">
      <c r="A1022" s="340">
        <v>1018</v>
      </c>
      <c r="B1022" s="378" t="s">
        <v>7489</v>
      </c>
      <c r="C1022" s="333" t="s">
        <v>557</v>
      </c>
      <c r="D1022" s="332" t="s">
        <v>568</v>
      </c>
      <c r="E1022" s="371" t="s">
        <v>1427</v>
      </c>
      <c r="F1022" s="325">
        <v>4</v>
      </c>
      <c r="G1022" s="371"/>
      <c r="H1022" s="325"/>
      <c r="I1022" s="371"/>
      <c r="J1022" s="325">
        <v>3</v>
      </c>
      <c r="K1022" s="325"/>
      <c r="L1022" s="325">
        <v>3</v>
      </c>
      <c r="M1022" s="381" t="s">
        <v>5381</v>
      </c>
      <c r="N1022" s="381"/>
      <c r="O1022" s="381"/>
      <c r="P1022" s="381">
        <v>200</v>
      </c>
      <c r="Q1022" s="381"/>
      <c r="R1022" s="381"/>
      <c r="S1022" s="381"/>
      <c r="T1022" s="381"/>
      <c r="U1022" s="381"/>
      <c r="V1022" s="381"/>
      <c r="W1022" s="381"/>
      <c r="X1022" s="381"/>
      <c r="Y1022" s="381">
        <v>3</v>
      </c>
      <c r="Z1022" s="382">
        <v>30.3</v>
      </c>
    </row>
    <row r="1023" spans="1:26" ht="30.75" customHeight="1" x14ac:dyDescent="0.35">
      <c r="A1023" s="340">
        <v>1019</v>
      </c>
      <c r="B1023" s="378" t="s">
        <v>7489</v>
      </c>
      <c r="C1023" s="333" t="s">
        <v>557</v>
      </c>
      <c r="D1023" s="332" t="s">
        <v>4185</v>
      </c>
      <c r="E1023" s="371" t="s">
        <v>565</v>
      </c>
      <c r="F1023" s="325">
        <v>5</v>
      </c>
      <c r="G1023" s="371"/>
      <c r="H1023" s="325"/>
      <c r="I1023" s="371"/>
      <c r="J1023" s="325">
        <v>3</v>
      </c>
      <c r="K1023" s="325"/>
      <c r="L1023" s="325">
        <v>3</v>
      </c>
      <c r="M1023" s="379" t="s">
        <v>5381</v>
      </c>
      <c r="N1023" s="381"/>
      <c r="O1023" s="381"/>
      <c r="P1023" s="381">
        <v>240</v>
      </c>
      <c r="Q1023" s="381"/>
      <c r="R1023" s="381"/>
      <c r="S1023" s="381"/>
      <c r="T1023" s="381"/>
      <c r="U1023" s="381"/>
      <c r="V1023" s="381"/>
      <c r="W1023" s="381"/>
      <c r="X1023" s="381"/>
      <c r="Y1023" s="381">
        <v>3</v>
      </c>
      <c r="Z1023" s="382">
        <v>30.3</v>
      </c>
    </row>
    <row r="1024" spans="1:26" ht="30.75" customHeight="1" x14ac:dyDescent="0.35">
      <c r="A1024" s="340">
        <v>1020</v>
      </c>
      <c r="B1024" s="378" t="s">
        <v>7489</v>
      </c>
      <c r="C1024" s="333" t="s">
        <v>557</v>
      </c>
      <c r="D1024" s="332" t="s">
        <v>4184</v>
      </c>
      <c r="E1024" s="371" t="s">
        <v>1425</v>
      </c>
      <c r="F1024" s="325">
        <v>4</v>
      </c>
      <c r="G1024" s="371"/>
      <c r="H1024" s="325"/>
      <c r="I1024" s="371"/>
      <c r="J1024" s="325">
        <v>3</v>
      </c>
      <c r="K1024" s="325"/>
      <c r="L1024" s="325">
        <v>3</v>
      </c>
      <c r="M1024" s="379" t="s">
        <v>5109</v>
      </c>
      <c r="N1024" s="381"/>
      <c r="O1024" s="381"/>
      <c r="P1024" s="381">
        <v>200</v>
      </c>
      <c r="Q1024" s="381"/>
      <c r="R1024" s="381"/>
      <c r="S1024" s="381"/>
      <c r="T1024" s="381"/>
      <c r="U1024" s="381"/>
      <c r="V1024" s="381"/>
      <c r="W1024" s="381"/>
      <c r="X1024" s="381"/>
      <c r="Y1024" s="381">
        <v>3</v>
      </c>
      <c r="Z1024" s="382">
        <v>30.3</v>
      </c>
    </row>
    <row r="1025" spans="1:26" ht="30.75" customHeight="1" x14ac:dyDescent="0.35">
      <c r="A1025" s="340">
        <v>1021</v>
      </c>
      <c r="B1025" s="378" t="s">
        <v>7489</v>
      </c>
      <c r="C1025" s="378" t="s">
        <v>557</v>
      </c>
      <c r="D1025" s="333" t="s">
        <v>7284</v>
      </c>
      <c r="E1025" s="332" t="s">
        <v>1426</v>
      </c>
      <c r="F1025" s="325">
        <v>5</v>
      </c>
      <c r="G1025" s="325"/>
      <c r="H1025" s="371"/>
      <c r="I1025" s="325"/>
      <c r="J1025" s="325">
        <v>6</v>
      </c>
      <c r="K1025" s="325"/>
      <c r="L1025" s="325">
        <v>6</v>
      </c>
      <c r="M1025" s="372" t="s">
        <v>4991</v>
      </c>
      <c r="N1025" s="379"/>
      <c r="O1025" s="381"/>
      <c r="P1025" s="381">
        <v>240</v>
      </c>
      <c r="Q1025" s="381"/>
      <c r="R1025" s="381"/>
      <c r="S1025" s="381"/>
      <c r="T1025" s="381"/>
      <c r="U1025" s="381"/>
      <c r="V1025" s="381"/>
      <c r="W1025" s="381"/>
      <c r="X1025" s="381"/>
      <c r="Y1025" s="381">
        <v>3</v>
      </c>
      <c r="Z1025" s="382">
        <v>30.3</v>
      </c>
    </row>
    <row r="1026" spans="1:26" ht="30.75" customHeight="1" x14ac:dyDescent="0.35">
      <c r="A1026" s="340">
        <v>1022</v>
      </c>
      <c r="B1026" s="378" t="s">
        <v>7489</v>
      </c>
      <c r="C1026" s="333" t="s">
        <v>557</v>
      </c>
      <c r="D1026" s="332" t="s">
        <v>6271</v>
      </c>
      <c r="E1026" s="371" t="s">
        <v>1432</v>
      </c>
      <c r="F1026" s="325">
        <v>3</v>
      </c>
      <c r="G1026" s="371"/>
      <c r="H1026" s="325"/>
      <c r="I1026" s="371"/>
      <c r="J1026" s="325">
        <v>3</v>
      </c>
      <c r="K1026" s="325"/>
      <c r="L1026" s="325">
        <v>3</v>
      </c>
      <c r="M1026" s="381" t="s">
        <v>5430</v>
      </c>
      <c r="N1026" s="381"/>
      <c r="O1026" s="381"/>
      <c r="P1026" s="381">
        <v>200</v>
      </c>
      <c r="Q1026" s="381"/>
      <c r="R1026" s="381"/>
      <c r="S1026" s="381"/>
      <c r="T1026" s="381"/>
      <c r="U1026" s="381"/>
      <c r="V1026" s="381"/>
      <c r="W1026" s="381"/>
      <c r="X1026" s="381"/>
      <c r="Y1026" s="381">
        <v>3</v>
      </c>
      <c r="Z1026" s="382">
        <v>30.3</v>
      </c>
    </row>
    <row r="1027" spans="1:26" ht="30.75" customHeight="1" x14ac:dyDescent="0.35">
      <c r="A1027" s="340">
        <v>1023</v>
      </c>
      <c r="B1027" s="378" t="s">
        <v>7489</v>
      </c>
      <c r="C1027" s="333" t="s">
        <v>557</v>
      </c>
      <c r="D1027" s="332" t="s">
        <v>4182</v>
      </c>
      <c r="E1027" s="371" t="s">
        <v>1429</v>
      </c>
      <c r="F1027" s="325">
        <v>6</v>
      </c>
      <c r="G1027" s="371"/>
      <c r="H1027" s="325"/>
      <c r="I1027" s="371"/>
      <c r="J1027" s="325">
        <v>4</v>
      </c>
      <c r="K1027" s="325"/>
      <c r="L1027" s="325">
        <v>4</v>
      </c>
      <c r="M1027" s="379" t="s">
        <v>5183</v>
      </c>
      <c r="N1027" s="381"/>
      <c r="O1027" s="381"/>
      <c r="P1027" s="381">
        <v>240</v>
      </c>
      <c r="Q1027" s="381"/>
      <c r="R1027" s="381"/>
      <c r="S1027" s="381"/>
      <c r="T1027" s="381"/>
      <c r="U1027" s="381"/>
      <c r="V1027" s="381"/>
      <c r="W1027" s="381"/>
      <c r="X1027" s="381"/>
      <c r="Y1027" s="381">
        <v>3</v>
      </c>
      <c r="Z1027" s="382">
        <v>30.3</v>
      </c>
    </row>
    <row r="1028" spans="1:26" ht="30.75" customHeight="1" x14ac:dyDescent="0.35">
      <c r="A1028" s="340">
        <v>1024</v>
      </c>
      <c r="B1028" s="378" t="s">
        <v>7489</v>
      </c>
      <c r="C1028" s="333" t="s">
        <v>557</v>
      </c>
      <c r="D1028" s="332" t="s">
        <v>4183</v>
      </c>
      <c r="E1028" s="371" t="s">
        <v>1430</v>
      </c>
      <c r="F1028" s="325">
        <v>6</v>
      </c>
      <c r="G1028" s="371"/>
      <c r="H1028" s="325"/>
      <c r="I1028" s="371"/>
      <c r="J1028" s="325">
        <v>5</v>
      </c>
      <c r="K1028" s="325"/>
      <c r="L1028" s="325">
        <v>5</v>
      </c>
      <c r="M1028" s="379" t="s">
        <v>5183</v>
      </c>
      <c r="N1028" s="381"/>
      <c r="O1028" s="381"/>
      <c r="P1028" s="381">
        <v>240</v>
      </c>
      <c r="Q1028" s="381"/>
      <c r="R1028" s="381"/>
      <c r="S1028" s="381"/>
      <c r="T1028" s="381"/>
      <c r="U1028" s="381"/>
      <c r="V1028" s="381"/>
      <c r="W1028" s="381"/>
      <c r="X1028" s="381"/>
      <c r="Y1028" s="381">
        <v>3</v>
      </c>
      <c r="Z1028" s="382">
        <v>30.3</v>
      </c>
    </row>
    <row r="1029" spans="1:26" ht="30.75" customHeight="1" x14ac:dyDescent="0.35">
      <c r="A1029" s="340">
        <v>1025</v>
      </c>
      <c r="B1029" s="378" t="s">
        <v>7489</v>
      </c>
      <c r="C1029" s="333" t="s">
        <v>557</v>
      </c>
      <c r="D1029" s="332" t="s">
        <v>5692</v>
      </c>
      <c r="E1029" s="371" t="s">
        <v>5693</v>
      </c>
      <c r="F1029" s="325">
        <v>3</v>
      </c>
      <c r="G1029" s="371"/>
      <c r="H1029" s="325"/>
      <c r="I1029" s="371"/>
      <c r="J1029" s="325">
        <v>4</v>
      </c>
      <c r="K1029" s="325"/>
      <c r="L1029" s="325">
        <v>4</v>
      </c>
      <c r="M1029" s="379" t="s">
        <v>5706</v>
      </c>
      <c r="N1029" s="381">
        <v>24</v>
      </c>
      <c r="O1029" s="381">
        <v>126</v>
      </c>
      <c r="P1029" s="381">
        <v>150</v>
      </c>
      <c r="Q1029" s="381"/>
      <c r="R1029" s="381"/>
      <c r="S1029" s="381"/>
      <c r="T1029" s="381"/>
      <c r="U1029" s="381"/>
      <c r="V1029" s="381" t="s">
        <v>2166</v>
      </c>
      <c r="W1029" s="381" t="s">
        <v>2166</v>
      </c>
      <c r="X1029" s="381" t="s">
        <v>2166</v>
      </c>
      <c r="Y1029" s="381">
        <v>1</v>
      </c>
      <c r="Z1029" s="350">
        <v>42.35</v>
      </c>
    </row>
    <row r="1030" spans="1:26" ht="30.75" customHeight="1" x14ac:dyDescent="0.35">
      <c r="A1030" s="340">
        <v>1026</v>
      </c>
      <c r="B1030" s="378" t="s">
        <v>7489</v>
      </c>
      <c r="C1030" s="333" t="s">
        <v>557</v>
      </c>
      <c r="D1030" s="332" t="s">
        <v>5694</v>
      </c>
      <c r="E1030" s="371" t="s">
        <v>5695</v>
      </c>
      <c r="F1030" s="325">
        <v>4</v>
      </c>
      <c r="G1030" s="371" t="s">
        <v>6023</v>
      </c>
      <c r="H1030" s="325">
        <v>4</v>
      </c>
      <c r="I1030" s="371" t="s">
        <v>6984</v>
      </c>
      <c r="J1030" s="325">
        <v>2</v>
      </c>
      <c r="K1030" s="325">
        <v>4</v>
      </c>
      <c r="L1030" s="325">
        <v>3</v>
      </c>
      <c r="M1030" s="379" t="s">
        <v>5706</v>
      </c>
      <c r="N1030" s="381">
        <v>24</v>
      </c>
      <c r="O1030" s="381">
        <v>126</v>
      </c>
      <c r="P1030" s="381">
        <v>150</v>
      </c>
      <c r="Q1030" s="381"/>
      <c r="R1030" s="381"/>
      <c r="S1030" s="381"/>
      <c r="T1030" s="381"/>
      <c r="U1030" s="381"/>
      <c r="V1030" s="381" t="s">
        <v>2166</v>
      </c>
      <c r="W1030" s="381" t="s">
        <v>2166</v>
      </c>
      <c r="X1030" s="381" t="s">
        <v>2166</v>
      </c>
      <c r="Y1030" s="381">
        <v>1</v>
      </c>
      <c r="Z1030" s="350">
        <v>42.35</v>
      </c>
    </row>
    <row r="1031" spans="1:26" ht="30.75" customHeight="1" x14ac:dyDescent="0.35">
      <c r="A1031" s="340">
        <v>1027</v>
      </c>
      <c r="B1031" s="378" t="s">
        <v>7489</v>
      </c>
      <c r="C1031" s="333" t="s">
        <v>557</v>
      </c>
      <c r="D1031" s="332" t="s">
        <v>5696</v>
      </c>
      <c r="E1031" s="371" t="s">
        <v>5697</v>
      </c>
      <c r="F1031" s="325">
        <v>3</v>
      </c>
      <c r="G1031" s="371"/>
      <c r="H1031" s="325"/>
      <c r="I1031" s="371"/>
      <c r="J1031" s="325">
        <v>3</v>
      </c>
      <c r="K1031" s="325"/>
      <c r="L1031" s="325">
        <v>3</v>
      </c>
      <c r="M1031" s="379" t="s">
        <v>5706</v>
      </c>
      <c r="N1031" s="381">
        <v>24</v>
      </c>
      <c r="O1031" s="381">
        <v>126</v>
      </c>
      <c r="P1031" s="381">
        <v>150</v>
      </c>
      <c r="Q1031" s="381"/>
      <c r="R1031" s="381"/>
      <c r="S1031" s="381"/>
      <c r="T1031" s="381"/>
      <c r="U1031" s="381"/>
      <c r="V1031" s="381" t="s">
        <v>2166</v>
      </c>
      <c r="W1031" s="381" t="s">
        <v>2166</v>
      </c>
      <c r="X1031" s="381" t="s">
        <v>2166</v>
      </c>
      <c r="Y1031" s="381">
        <v>1</v>
      </c>
      <c r="Z1031" s="350">
        <v>42.35</v>
      </c>
    </row>
    <row r="1032" spans="1:26" ht="30.75" customHeight="1" x14ac:dyDescent="0.35">
      <c r="A1032" s="340">
        <v>1028</v>
      </c>
      <c r="B1032" s="378" t="s">
        <v>7489</v>
      </c>
      <c r="C1032" s="333" t="s">
        <v>557</v>
      </c>
      <c r="D1032" s="332" t="s">
        <v>5775</v>
      </c>
      <c r="E1032" s="371" t="s">
        <v>5709</v>
      </c>
      <c r="F1032" s="325">
        <v>4</v>
      </c>
      <c r="G1032" s="371"/>
      <c r="H1032" s="325"/>
      <c r="I1032" s="371"/>
      <c r="J1032" s="325">
        <v>7</v>
      </c>
      <c r="K1032" s="325"/>
      <c r="L1032" s="325">
        <v>7</v>
      </c>
      <c r="M1032" s="379" t="s">
        <v>5710</v>
      </c>
      <c r="N1032" s="381">
        <v>65</v>
      </c>
      <c r="O1032" s="381">
        <v>85</v>
      </c>
      <c r="P1032" s="381">
        <v>150</v>
      </c>
      <c r="Q1032" s="381"/>
      <c r="R1032" s="381"/>
      <c r="S1032" s="381"/>
      <c r="T1032" s="381"/>
      <c r="U1032" s="381"/>
      <c r="V1032" s="381" t="s">
        <v>2166</v>
      </c>
      <c r="W1032" s="381" t="s">
        <v>2166</v>
      </c>
      <c r="X1032" s="381" t="s">
        <v>2166</v>
      </c>
      <c r="Y1032" s="381">
        <v>3</v>
      </c>
      <c r="Z1032" s="382">
        <v>30.3</v>
      </c>
    </row>
    <row r="1033" spans="1:26" ht="30.75" customHeight="1" x14ac:dyDescent="0.35">
      <c r="A1033" s="340">
        <v>1029</v>
      </c>
      <c r="B1033" s="378" t="s">
        <v>7489</v>
      </c>
      <c r="C1033" s="333" t="s">
        <v>557</v>
      </c>
      <c r="D1033" s="332" t="s">
        <v>6682</v>
      </c>
      <c r="E1033" s="371" t="s">
        <v>6678</v>
      </c>
      <c r="F1033" s="325">
        <v>3</v>
      </c>
      <c r="G1033" s="371"/>
      <c r="H1033" s="325"/>
      <c r="I1033" s="371"/>
      <c r="J1033" s="325">
        <v>3</v>
      </c>
      <c r="K1033" s="325"/>
      <c r="L1033" s="325">
        <v>3</v>
      </c>
      <c r="M1033" s="379" t="s">
        <v>6664</v>
      </c>
      <c r="N1033" s="367">
        <v>29</v>
      </c>
      <c r="O1033" s="367">
        <v>171</v>
      </c>
      <c r="P1033" s="367">
        <v>200</v>
      </c>
      <c r="Q1033" s="398"/>
      <c r="R1033" s="398"/>
      <c r="S1033" s="398"/>
      <c r="T1033" s="398"/>
      <c r="U1033" s="381"/>
      <c r="V1033" s="381" t="s">
        <v>2166</v>
      </c>
      <c r="W1033" s="381"/>
      <c r="X1033" s="381"/>
      <c r="Y1033" s="381">
        <v>1</v>
      </c>
      <c r="Z1033" s="350">
        <v>42.35</v>
      </c>
    </row>
    <row r="1034" spans="1:26" ht="30.75" customHeight="1" x14ac:dyDescent="0.35">
      <c r="A1034" s="340">
        <v>1030</v>
      </c>
      <c r="B1034" s="378" t="s">
        <v>7489</v>
      </c>
      <c r="C1034" s="333" t="s">
        <v>557</v>
      </c>
      <c r="D1034" s="332" t="s">
        <v>6851</v>
      </c>
      <c r="E1034" s="371" t="s">
        <v>6679</v>
      </c>
      <c r="F1034" s="325">
        <v>3</v>
      </c>
      <c r="G1034" s="371"/>
      <c r="H1034" s="325"/>
      <c r="I1034" s="371"/>
      <c r="J1034" s="325">
        <v>3</v>
      </c>
      <c r="K1034" s="325"/>
      <c r="L1034" s="325">
        <v>3</v>
      </c>
      <c r="M1034" s="379" t="s">
        <v>6664</v>
      </c>
      <c r="N1034" s="367">
        <v>29</v>
      </c>
      <c r="O1034" s="367">
        <v>171</v>
      </c>
      <c r="P1034" s="367">
        <v>200</v>
      </c>
      <c r="Q1034" s="398"/>
      <c r="R1034" s="398"/>
      <c r="S1034" s="398"/>
      <c r="T1034" s="398"/>
      <c r="U1034" s="381"/>
      <c r="V1034" s="381" t="s">
        <v>2166</v>
      </c>
      <c r="W1034" s="381"/>
      <c r="X1034" s="381"/>
      <c r="Y1034" s="381">
        <v>1</v>
      </c>
      <c r="Z1034" s="350">
        <v>42.35</v>
      </c>
    </row>
    <row r="1035" spans="1:26" ht="30.75" customHeight="1" x14ac:dyDescent="0.35">
      <c r="A1035" s="340">
        <v>1031</v>
      </c>
      <c r="B1035" s="378" t="s">
        <v>7489</v>
      </c>
      <c r="C1035" s="333" t="s">
        <v>557</v>
      </c>
      <c r="D1035" s="332" t="s">
        <v>6852</v>
      </c>
      <c r="E1035" s="371" t="s">
        <v>6680</v>
      </c>
      <c r="F1035" s="325">
        <v>3</v>
      </c>
      <c r="G1035" s="371"/>
      <c r="H1035" s="325"/>
      <c r="I1035" s="371"/>
      <c r="J1035" s="325">
        <v>3</v>
      </c>
      <c r="K1035" s="325"/>
      <c r="L1035" s="325">
        <v>4</v>
      </c>
      <c r="M1035" s="379" t="s">
        <v>6664</v>
      </c>
      <c r="N1035" s="367">
        <v>26</v>
      </c>
      <c r="O1035" s="367">
        <v>174</v>
      </c>
      <c r="P1035" s="367">
        <v>200</v>
      </c>
      <c r="Q1035" s="398"/>
      <c r="R1035" s="398"/>
      <c r="S1035" s="398"/>
      <c r="T1035" s="398"/>
      <c r="U1035" s="381"/>
      <c r="V1035" s="381" t="s">
        <v>2166</v>
      </c>
      <c r="W1035" s="381"/>
      <c r="X1035" s="381"/>
      <c r="Y1035" s="381">
        <v>1</v>
      </c>
      <c r="Z1035" s="350">
        <v>42.35</v>
      </c>
    </row>
    <row r="1036" spans="1:26" ht="30.75" customHeight="1" x14ac:dyDescent="0.35">
      <c r="A1036" s="340">
        <v>1032</v>
      </c>
      <c r="B1036" s="378" t="s">
        <v>7489</v>
      </c>
      <c r="C1036" s="333" t="s">
        <v>557</v>
      </c>
      <c r="D1036" s="332" t="s">
        <v>6853</v>
      </c>
      <c r="E1036" s="371" t="s">
        <v>6681</v>
      </c>
      <c r="F1036" s="325">
        <v>3</v>
      </c>
      <c r="G1036" s="371"/>
      <c r="H1036" s="325"/>
      <c r="I1036" s="371"/>
      <c r="J1036" s="325">
        <v>3</v>
      </c>
      <c r="K1036" s="325"/>
      <c r="L1036" s="325">
        <v>3</v>
      </c>
      <c r="M1036" s="379" t="s">
        <v>6665</v>
      </c>
      <c r="N1036" s="367">
        <v>24</v>
      </c>
      <c r="O1036" s="367">
        <v>126</v>
      </c>
      <c r="P1036" s="367">
        <v>150</v>
      </c>
      <c r="Q1036" s="398"/>
      <c r="R1036" s="398"/>
      <c r="S1036" s="398"/>
      <c r="T1036" s="398"/>
      <c r="U1036" s="381"/>
      <c r="V1036" s="381" t="s">
        <v>2166</v>
      </c>
      <c r="W1036" s="381" t="s">
        <v>2166</v>
      </c>
      <c r="X1036" s="381"/>
      <c r="Y1036" s="381">
        <v>1</v>
      </c>
      <c r="Z1036" s="350">
        <v>42.35</v>
      </c>
    </row>
    <row r="1037" spans="1:26" ht="30.75" customHeight="1" x14ac:dyDescent="0.35">
      <c r="A1037" s="340">
        <v>1033</v>
      </c>
      <c r="B1037" s="378" t="s">
        <v>7489</v>
      </c>
      <c r="C1037" s="333" t="s">
        <v>557</v>
      </c>
      <c r="D1037" s="332" t="s">
        <v>6861</v>
      </c>
      <c r="E1037" s="371" t="s">
        <v>597</v>
      </c>
      <c r="F1037" s="325">
        <v>3</v>
      </c>
      <c r="G1037" s="371" t="s">
        <v>6023</v>
      </c>
      <c r="H1037" s="325">
        <v>1</v>
      </c>
      <c r="I1037" s="371" t="s">
        <v>6668</v>
      </c>
      <c r="J1037" s="325">
        <v>4</v>
      </c>
      <c r="K1037" s="325"/>
      <c r="L1037" s="325">
        <v>5</v>
      </c>
      <c r="M1037" s="379" t="s">
        <v>5706</v>
      </c>
      <c r="N1037" s="398"/>
      <c r="O1037" s="398"/>
      <c r="P1037" s="398"/>
      <c r="Q1037" s="398"/>
      <c r="R1037" s="398"/>
      <c r="S1037" s="398"/>
      <c r="T1037" s="398"/>
      <c r="U1037" s="381"/>
      <c r="V1037" s="381"/>
      <c r="W1037" s="381"/>
      <c r="X1037" s="381"/>
      <c r="Y1037" s="381">
        <v>1</v>
      </c>
      <c r="Z1037" s="350">
        <v>42.35</v>
      </c>
    </row>
    <row r="1038" spans="1:26" ht="30.75" customHeight="1" x14ac:dyDescent="0.35">
      <c r="A1038" s="340">
        <v>1034</v>
      </c>
      <c r="B1038" s="378" t="s">
        <v>7489</v>
      </c>
      <c r="C1038" s="333" t="s">
        <v>557</v>
      </c>
      <c r="D1038" s="332" t="s">
        <v>6683</v>
      </c>
      <c r="E1038" s="371" t="s">
        <v>1469</v>
      </c>
      <c r="F1038" s="325">
        <v>3</v>
      </c>
      <c r="G1038" s="371"/>
      <c r="H1038" s="325"/>
      <c r="I1038" s="371"/>
      <c r="J1038" s="325">
        <v>3</v>
      </c>
      <c r="K1038" s="325"/>
      <c r="L1038" s="325">
        <v>3</v>
      </c>
      <c r="M1038" s="379" t="s">
        <v>5706</v>
      </c>
      <c r="N1038" s="398"/>
      <c r="O1038" s="398"/>
      <c r="P1038" s="398"/>
      <c r="Q1038" s="398"/>
      <c r="R1038" s="398"/>
      <c r="S1038" s="398"/>
      <c r="T1038" s="398"/>
      <c r="U1038" s="381"/>
      <c r="V1038" s="381"/>
      <c r="W1038" s="381"/>
      <c r="X1038" s="381"/>
      <c r="Y1038" s="381">
        <v>1</v>
      </c>
      <c r="Z1038" s="350">
        <v>42.35</v>
      </c>
    </row>
    <row r="1039" spans="1:26" ht="30.75" customHeight="1" x14ac:dyDescent="0.35">
      <c r="A1039" s="340">
        <v>1035</v>
      </c>
      <c r="B1039" s="378" t="s">
        <v>7489</v>
      </c>
      <c r="C1039" s="333" t="s">
        <v>557</v>
      </c>
      <c r="D1039" s="332" t="s">
        <v>6684</v>
      </c>
      <c r="E1039" s="371" t="s">
        <v>1471</v>
      </c>
      <c r="F1039" s="325">
        <v>4</v>
      </c>
      <c r="G1039" s="371" t="s">
        <v>6023</v>
      </c>
      <c r="H1039" s="325">
        <v>1</v>
      </c>
      <c r="I1039" s="371" t="s">
        <v>6669</v>
      </c>
      <c r="J1039" s="325">
        <v>3</v>
      </c>
      <c r="K1039" s="325"/>
      <c r="L1039" s="325">
        <v>4</v>
      </c>
      <c r="M1039" s="379" t="s">
        <v>5706</v>
      </c>
      <c r="N1039" s="398"/>
      <c r="O1039" s="398"/>
      <c r="P1039" s="398"/>
      <c r="Q1039" s="398"/>
      <c r="R1039" s="398"/>
      <c r="S1039" s="398"/>
      <c r="T1039" s="398"/>
      <c r="U1039" s="381"/>
      <c r="V1039" s="381"/>
      <c r="W1039" s="381"/>
      <c r="X1039" s="381"/>
      <c r="Y1039" s="381">
        <v>1</v>
      </c>
      <c r="Z1039" s="350">
        <v>42.35</v>
      </c>
    </row>
    <row r="1040" spans="1:26" ht="30.75" customHeight="1" x14ac:dyDescent="0.35">
      <c r="A1040" s="340">
        <v>1036</v>
      </c>
      <c r="B1040" s="378" t="s">
        <v>7489</v>
      </c>
      <c r="C1040" s="333" t="s">
        <v>557</v>
      </c>
      <c r="D1040" s="332" t="s">
        <v>6666</v>
      </c>
      <c r="E1040" s="371" t="s">
        <v>6859</v>
      </c>
      <c r="F1040" s="325">
        <v>5</v>
      </c>
      <c r="G1040" s="327" t="s">
        <v>6081</v>
      </c>
      <c r="H1040" s="325">
        <v>7</v>
      </c>
      <c r="I1040" s="378" t="s">
        <v>6667</v>
      </c>
      <c r="J1040" s="325">
        <v>3</v>
      </c>
      <c r="K1040" s="325"/>
      <c r="L1040" s="325">
        <v>10</v>
      </c>
      <c r="M1040" s="379" t="s">
        <v>5706</v>
      </c>
      <c r="N1040" s="398"/>
      <c r="O1040" s="398"/>
      <c r="P1040" s="398"/>
      <c r="Q1040" s="398"/>
      <c r="R1040" s="398"/>
      <c r="S1040" s="398"/>
      <c r="T1040" s="398"/>
      <c r="U1040" s="381"/>
      <c r="V1040" s="381"/>
      <c r="W1040" s="381"/>
      <c r="X1040" s="381"/>
      <c r="Y1040" s="381">
        <v>1</v>
      </c>
      <c r="Z1040" s="350">
        <v>42.35</v>
      </c>
    </row>
    <row r="1041" spans="1:26" ht="30.75" customHeight="1" x14ac:dyDescent="0.35">
      <c r="A1041" s="340">
        <v>1037</v>
      </c>
      <c r="B1041" s="378" t="s">
        <v>7489</v>
      </c>
      <c r="C1041" s="333" t="s">
        <v>557</v>
      </c>
      <c r="D1041" s="332" t="s">
        <v>6857</v>
      </c>
      <c r="E1041" s="371" t="s">
        <v>6858</v>
      </c>
      <c r="F1041" s="325">
        <v>2</v>
      </c>
      <c r="G1041" s="371" t="s">
        <v>6023</v>
      </c>
      <c r="H1041" s="325">
        <v>2</v>
      </c>
      <c r="I1041" s="378" t="s">
        <v>6670</v>
      </c>
      <c r="J1041" s="325">
        <v>3</v>
      </c>
      <c r="K1041" s="325"/>
      <c r="L1041" s="325">
        <v>5</v>
      </c>
      <c r="M1041" s="379" t="s">
        <v>5706</v>
      </c>
      <c r="N1041" s="398"/>
      <c r="O1041" s="398"/>
      <c r="P1041" s="398"/>
      <c r="Q1041" s="398"/>
      <c r="R1041" s="398"/>
      <c r="S1041" s="398"/>
      <c r="T1041" s="398"/>
      <c r="U1041" s="381"/>
      <c r="V1041" s="381"/>
      <c r="W1041" s="381"/>
      <c r="X1041" s="381"/>
      <c r="Y1041" s="381">
        <v>1</v>
      </c>
      <c r="Z1041" s="350">
        <v>42.35</v>
      </c>
    </row>
    <row r="1042" spans="1:26" ht="30.75" customHeight="1" x14ac:dyDescent="0.35">
      <c r="A1042" s="340">
        <v>1038</v>
      </c>
      <c r="B1042" s="378" t="s">
        <v>7489</v>
      </c>
      <c r="C1042" s="333" t="s">
        <v>557</v>
      </c>
      <c r="D1042" s="332" t="s">
        <v>6685</v>
      </c>
      <c r="E1042" s="371" t="s">
        <v>2572</v>
      </c>
      <c r="F1042" s="325">
        <v>3</v>
      </c>
      <c r="G1042" s="371"/>
      <c r="H1042" s="325"/>
      <c r="I1042" s="378"/>
      <c r="J1042" s="325">
        <v>4</v>
      </c>
      <c r="K1042" s="325"/>
      <c r="L1042" s="325">
        <v>4</v>
      </c>
      <c r="M1042" s="379" t="s">
        <v>6521</v>
      </c>
      <c r="N1042" s="367">
        <v>11</v>
      </c>
      <c r="O1042" s="367">
        <v>189</v>
      </c>
      <c r="P1042" s="367">
        <v>200</v>
      </c>
      <c r="Q1042" s="398"/>
      <c r="R1042" s="398"/>
      <c r="S1042" s="398"/>
      <c r="T1042" s="398"/>
      <c r="U1042" s="381"/>
      <c r="V1042" s="381" t="s">
        <v>2166</v>
      </c>
      <c r="W1042" s="381"/>
      <c r="X1042" s="381"/>
      <c r="Y1042" s="381">
        <v>1</v>
      </c>
      <c r="Z1042" s="350">
        <v>42.35</v>
      </c>
    </row>
    <row r="1043" spans="1:26" ht="30.75" customHeight="1" x14ac:dyDescent="0.35">
      <c r="A1043" s="340">
        <v>1039</v>
      </c>
      <c r="B1043" s="378" t="s">
        <v>7489</v>
      </c>
      <c r="C1043" s="333" t="s">
        <v>557</v>
      </c>
      <c r="D1043" s="332" t="s">
        <v>7036</v>
      </c>
      <c r="E1043" s="371" t="s">
        <v>2564</v>
      </c>
      <c r="F1043" s="325">
        <v>3</v>
      </c>
      <c r="G1043" s="371"/>
      <c r="H1043" s="325"/>
      <c r="I1043" s="378"/>
      <c r="J1043" s="325">
        <v>3</v>
      </c>
      <c r="K1043" s="325"/>
      <c r="L1043" s="325">
        <v>3</v>
      </c>
      <c r="M1043" s="379" t="s">
        <v>6521</v>
      </c>
      <c r="N1043" s="367">
        <v>12</v>
      </c>
      <c r="O1043" s="367">
        <v>138</v>
      </c>
      <c r="P1043" s="367">
        <v>150</v>
      </c>
      <c r="Q1043" s="398"/>
      <c r="R1043" s="398"/>
      <c r="S1043" s="398"/>
      <c r="T1043" s="398"/>
      <c r="U1043" s="381"/>
      <c r="V1043" s="381" t="s">
        <v>2166</v>
      </c>
      <c r="W1043" s="381"/>
      <c r="X1043" s="381"/>
      <c r="Y1043" s="381">
        <v>1</v>
      </c>
      <c r="Z1043" s="350">
        <v>42.35</v>
      </c>
    </row>
    <row r="1044" spans="1:26" ht="30.75" customHeight="1" x14ac:dyDescent="0.35">
      <c r="A1044" s="340">
        <v>1040</v>
      </c>
      <c r="B1044" s="378" t="s">
        <v>7489</v>
      </c>
      <c r="C1044" s="333" t="s">
        <v>557</v>
      </c>
      <c r="D1044" s="332" t="s">
        <v>6825</v>
      </c>
      <c r="E1044" s="371" t="s">
        <v>6830</v>
      </c>
      <c r="F1044" s="325">
        <v>4</v>
      </c>
      <c r="G1044" s="371"/>
      <c r="H1044" s="325"/>
      <c r="I1044" s="378"/>
      <c r="J1044" s="325">
        <v>3</v>
      </c>
      <c r="K1044" s="325"/>
      <c r="L1044" s="325">
        <v>3</v>
      </c>
      <c r="M1044" s="379" t="s">
        <v>6521</v>
      </c>
      <c r="N1044" s="398"/>
      <c r="O1044" s="398"/>
      <c r="P1044" s="398"/>
      <c r="Q1044" s="398"/>
      <c r="R1044" s="398"/>
      <c r="S1044" s="398"/>
      <c r="T1044" s="398"/>
      <c r="U1044" s="381"/>
      <c r="V1044" s="381"/>
      <c r="W1044" s="381"/>
      <c r="X1044" s="381"/>
      <c r="Y1044" s="381">
        <v>1</v>
      </c>
      <c r="Z1044" s="350">
        <v>42.35</v>
      </c>
    </row>
    <row r="1045" spans="1:26" ht="30.75" customHeight="1" x14ac:dyDescent="0.35">
      <c r="A1045" s="340">
        <v>1041</v>
      </c>
      <c r="B1045" s="378" t="s">
        <v>7489</v>
      </c>
      <c r="C1045" s="333" t="s">
        <v>557</v>
      </c>
      <c r="D1045" s="332" t="s">
        <v>6827</v>
      </c>
      <c r="E1045" s="371" t="s">
        <v>6831</v>
      </c>
      <c r="F1045" s="325">
        <v>4</v>
      </c>
      <c r="G1045" s="371"/>
      <c r="H1045" s="325"/>
      <c r="I1045" s="378"/>
      <c r="J1045" s="325">
        <v>3</v>
      </c>
      <c r="K1045" s="325"/>
      <c r="L1045" s="325">
        <v>3</v>
      </c>
      <c r="M1045" s="379" t="s">
        <v>6521</v>
      </c>
      <c r="N1045" s="398"/>
      <c r="O1045" s="398"/>
      <c r="P1045" s="398"/>
      <c r="Q1045" s="398"/>
      <c r="R1045" s="398"/>
      <c r="S1045" s="398"/>
      <c r="T1045" s="398"/>
      <c r="U1045" s="381"/>
      <c r="V1045" s="381"/>
      <c r="W1045" s="381"/>
      <c r="X1045" s="381"/>
      <c r="Y1045" s="381">
        <v>1</v>
      </c>
      <c r="Z1045" s="350">
        <v>42.35</v>
      </c>
    </row>
    <row r="1046" spans="1:26" ht="30.75" customHeight="1" x14ac:dyDescent="0.35">
      <c r="A1046" s="340">
        <v>1042</v>
      </c>
      <c r="B1046" s="378" t="s">
        <v>7489</v>
      </c>
      <c r="C1046" s="333" t="s">
        <v>557</v>
      </c>
      <c r="D1046" s="332" t="s">
        <v>6828</v>
      </c>
      <c r="E1046" s="371" t="s">
        <v>6832</v>
      </c>
      <c r="F1046" s="325">
        <v>5</v>
      </c>
      <c r="G1046" s="371"/>
      <c r="H1046" s="325"/>
      <c r="I1046" s="378"/>
      <c r="J1046" s="325">
        <v>3</v>
      </c>
      <c r="K1046" s="325"/>
      <c r="L1046" s="325">
        <v>3</v>
      </c>
      <c r="M1046" s="379" t="s">
        <v>6521</v>
      </c>
      <c r="N1046" s="398"/>
      <c r="O1046" s="398"/>
      <c r="P1046" s="398"/>
      <c r="Q1046" s="398"/>
      <c r="R1046" s="398"/>
      <c r="S1046" s="398"/>
      <c r="T1046" s="398"/>
      <c r="U1046" s="381"/>
      <c r="V1046" s="381"/>
      <c r="W1046" s="381"/>
      <c r="X1046" s="381"/>
      <c r="Y1046" s="381">
        <v>1</v>
      </c>
      <c r="Z1046" s="350">
        <v>42.35</v>
      </c>
    </row>
    <row r="1047" spans="1:26" ht="30.75" customHeight="1" x14ac:dyDescent="0.35">
      <c r="A1047" s="340">
        <v>1043</v>
      </c>
      <c r="B1047" s="378" t="s">
        <v>7489</v>
      </c>
      <c r="C1047" s="333" t="s">
        <v>557</v>
      </c>
      <c r="D1047" s="332" t="s">
        <v>6829</v>
      </c>
      <c r="E1047" s="371" t="s">
        <v>6833</v>
      </c>
      <c r="F1047" s="325">
        <v>5</v>
      </c>
      <c r="G1047" s="371"/>
      <c r="H1047" s="325"/>
      <c r="I1047" s="378"/>
      <c r="J1047" s="325">
        <v>4</v>
      </c>
      <c r="K1047" s="325"/>
      <c r="L1047" s="325">
        <v>4</v>
      </c>
      <c r="M1047" s="379" t="s">
        <v>6521</v>
      </c>
      <c r="N1047" s="398"/>
      <c r="O1047" s="398"/>
      <c r="P1047" s="398"/>
      <c r="Q1047" s="398"/>
      <c r="R1047" s="398"/>
      <c r="S1047" s="398"/>
      <c r="T1047" s="398"/>
      <c r="U1047" s="381"/>
      <c r="V1047" s="381"/>
      <c r="W1047" s="381"/>
      <c r="X1047" s="381"/>
      <c r="Y1047" s="381">
        <v>2</v>
      </c>
      <c r="Z1047" s="350">
        <v>36.299999999999997</v>
      </c>
    </row>
    <row r="1048" spans="1:26" ht="30.75" customHeight="1" x14ac:dyDescent="0.35">
      <c r="A1048" s="340">
        <v>1044</v>
      </c>
      <c r="B1048" s="378" t="s">
        <v>7489</v>
      </c>
      <c r="C1048" s="333" t="s">
        <v>557</v>
      </c>
      <c r="D1048" s="332" t="s">
        <v>6986</v>
      </c>
      <c r="E1048" s="371" t="s">
        <v>6940</v>
      </c>
      <c r="F1048" s="325">
        <v>3</v>
      </c>
      <c r="G1048" s="327" t="s">
        <v>6081</v>
      </c>
      <c r="H1048" s="325">
        <v>4</v>
      </c>
      <c r="I1048" s="378" t="s">
        <v>6943</v>
      </c>
      <c r="J1048" s="325">
        <v>3</v>
      </c>
      <c r="K1048" s="325">
        <v>5</v>
      </c>
      <c r="L1048" s="325">
        <v>8</v>
      </c>
      <c r="M1048" s="379" t="s">
        <v>6521</v>
      </c>
      <c r="N1048" s="398"/>
      <c r="O1048" s="398"/>
      <c r="P1048" s="398"/>
      <c r="Q1048" s="398"/>
      <c r="R1048" s="398"/>
      <c r="S1048" s="398"/>
      <c r="T1048" s="398"/>
      <c r="U1048" s="381"/>
      <c r="V1048" s="381"/>
      <c r="W1048" s="381"/>
      <c r="X1048" s="381"/>
      <c r="Y1048" s="381">
        <v>1</v>
      </c>
      <c r="Z1048" s="350">
        <v>42.35</v>
      </c>
    </row>
    <row r="1049" spans="1:26" ht="30.75" customHeight="1" x14ac:dyDescent="0.35">
      <c r="A1049" s="340">
        <v>1045</v>
      </c>
      <c r="B1049" s="378" t="s">
        <v>7489</v>
      </c>
      <c r="C1049" s="333" t="s">
        <v>557</v>
      </c>
      <c r="D1049" s="332" t="s">
        <v>6942</v>
      </c>
      <c r="E1049" s="371" t="s">
        <v>6941</v>
      </c>
      <c r="F1049" s="325">
        <v>5</v>
      </c>
      <c r="G1049" s="327" t="s">
        <v>6081</v>
      </c>
      <c r="H1049" s="325">
        <v>3</v>
      </c>
      <c r="I1049" s="378" t="s">
        <v>6944</v>
      </c>
      <c r="J1049" s="325">
        <v>3</v>
      </c>
      <c r="K1049" s="325">
        <v>3</v>
      </c>
      <c r="L1049" s="325">
        <v>6</v>
      </c>
      <c r="M1049" s="379" t="s">
        <v>6521</v>
      </c>
      <c r="N1049" s="398"/>
      <c r="O1049" s="398"/>
      <c r="P1049" s="398"/>
      <c r="Q1049" s="398"/>
      <c r="R1049" s="398"/>
      <c r="S1049" s="398"/>
      <c r="T1049" s="398"/>
      <c r="U1049" s="381"/>
      <c r="V1049" s="381"/>
      <c r="W1049" s="381"/>
      <c r="X1049" s="381"/>
      <c r="Y1049" s="381">
        <v>1</v>
      </c>
      <c r="Z1049" s="350">
        <v>42.35</v>
      </c>
    </row>
    <row r="1050" spans="1:26" ht="30.75" customHeight="1" x14ac:dyDescent="0.35">
      <c r="A1050" s="340">
        <v>1046</v>
      </c>
      <c r="B1050" s="378" t="s">
        <v>7489</v>
      </c>
      <c r="C1050" s="333" t="s">
        <v>557</v>
      </c>
      <c r="D1050" s="332" t="s">
        <v>7083</v>
      </c>
      <c r="E1050" s="371" t="s">
        <v>7082</v>
      </c>
      <c r="F1050" s="325">
        <v>5</v>
      </c>
      <c r="G1050" s="327"/>
      <c r="H1050" s="325"/>
      <c r="I1050" s="378"/>
      <c r="J1050" s="325">
        <v>5</v>
      </c>
      <c r="K1050" s="325"/>
      <c r="L1050" s="325">
        <v>5</v>
      </c>
      <c r="M1050" s="379" t="s">
        <v>5699</v>
      </c>
      <c r="N1050" s="398"/>
      <c r="O1050" s="398"/>
      <c r="P1050" s="398"/>
      <c r="Q1050" s="398"/>
      <c r="R1050" s="398"/>
      <c r="S1050" s="398"/>
      <c r="T1050" s="398"/>
      <c r="U1050" s="381"/>
      <c r="V1050" s="381"/>
      <c r="W1050" s="381"/>
      <c r="X1050" s="381"/>
      <c r="Y1050" s="381">
        <v>3</v>
      </c>
      <c r="Z1050" s="382">
        <v>30.3</v>
      </c>
    </row>
    <row r="1051" spans="1:26" ht="30.75" customHeight="1" x14ac:dyDescent="0.35">
      <c r="A1051" s="340">
        <v>1047</v>
      </c>
      <c r="B1051" s="378" t="s">
        <v>7489</v>
      </c>
      <c r="C1051" s="333" t="s">
        <v>557</v>
      </c>
      <c r="D1051" s="332" t="s">
        <v>580</v>
      </c>
      <c r="E1051" s="371" t="s">
        <v>7084</v>
      </c>
      <c r="F1051" s="325">
        <v>4</v>
      </c>
      <c r="G1051" s="327" t="s">
        <v>6023</v>
      </c>
      <c r="H1051" s="325">
        <v>1</v>
      </c>
      <c r="I1051" s="378" t="s">
        <v>7086</v>
      </c>
      <c r="J1051" s="325">
        <v>4</v>
      </c>
      <c r="K1051" s="325"/>
      <c r="L1051" s="325">
        <v>5</v>
      </c>
      <c r="M1051" s="379" t="s">
        <v>7085</v>
      </c>
      <c r="N1051" s="381">
        <v>12</v>
      </c>
      <c r="O1051" s="381">
        <v>188</v>
      </c>
      <c r="P1051" s="381">
        <v>200</v>
      </c>
      <c r="Q1051" s="381">
        <v>5</v>
      </c>
      <c r="R1051" s="381">
        <v>45</v>
      </c>
      <c r="S1051" s="381">
        <v>200</v>
      </c>
      <c r="T1051" s="398"/>
      <c r="U1051" s="381"/>
      <c r="V1051" s="381" t="s">
        <v>2166</v>
      </c>
      <c r="W1051" s="381"/>
      <c r="X1051" s="381"/>
      <c r="Y1051" s="381">
        <v>1</v>
      </c>
      <c r="Z1051" s="350">
        <v>42.35</v>
      </c>
    </row>
    <row r="1052" spans="1:26" ht="30.75" customHeight="1" x14ac:dyDescent="0.35">
      <c r="A1052" s="340">
        <v>1048</v>
      </c>
      <c r="B1052" s="378" t="s">
        <v>7489</v>
      </c>
      <c r="C1052" s="333" t="s">
        <v>557</v>
      </c>
      <c r="D1052" s="332" t="s">
        <v>563</v>
      </c>
      <c r="E1052" s="371" t="s">
        <v>1519</v>
      </c>
      <c r="F1052" s="325">
        <v>5</v>
      </c>
      <c r="G1052" s="327"/>
      <c r="H1052" s="325"/>
      <c r="I1052" s="378"/>
      <c r="J1052" s="325">
        <v>4</v>
      </c>
      <c r="K1052" s="325"/>
      <c r="L1052" s="325">
        <v>4</v>
      </c>
      <c r="M1052" s="379" t="s">
        <v>5725</v>
      </c>
      <c r="N1052" s="398"/>
      <c r="O1052" s="398"/>
      <c r="P1052" s="398"/>
      <c r="Q1052" s="398"/>
      <c r="R1052" s="398"/>
      <c r="S1052" s="398"/>
      <c r="T1052" s="398"/>
      <c r="U1052" s="381"/>
      <c r="V1052" s="381"/>
      <c r="W1052" s="381"/>
      <c r="X1052" s="381"/>
      <c r="Y1052" s="381">
        <v>1</v>
      </c>
      <c r="Z1052" s="350">
        <v>42.35</v>
      </c>
    </row>
    <row r="1053" spans="1:26" ht="30.75" customHeight="1" x14ac:dyDescent="0.35">
      <c r="A1053" s="340">
        <v>1049</v>
      </c>
      <c r="B1053" s="378" t="s">
        <v>7489</v>
      </c>
      <c r="C1053" s="333" t="s">
        <v>557</v>
      </c>
      <c r="D1053" s="332" t="s">
        <v>7321</v>
      </c>
      <c r="E1053" s="371" t="s">
        <v>7309</v>
      </c>
      <c r="F1053" s="325">
        <v>4</v>
      </c>
      <c r="G1053" s="327"/>
      <c r="H1053" s="325"/>
      <c r="I1053" s="378"/>
      <c r="J1053" s="325">
        <v>4</v>
      </c>
      <c r="K1053" s="325"/>
      <c r="L1053" s="325">
        <v>4</v>
      </c>
      <c r="M1053" s="379" t="s">
        <v>7311</v>
      </c>
      <c r="N1053" s="367">
        <v>24</v>
      </c>
      <c r="O1053" s="367">
        <v>126</v>
      </c>
      <c r="P1053" s="367">
        <v>150</v>
      </c>
      <c r="Q1053" s="398"/>
      <c r="R1053" s="398"/>
      <c r="S1053" s="398"/>
      <c r="T1053" s="398"/>
      <c r="U1053" s="381">
        <v>200</v>
      </c>
      <c r="V1053" s="381" t="s">
        <v>2166</v>
      </c>
      <c r="W1053" s="381"/>
      <c r="X1053" s="381"/>
      <c r="Y1053" s="381">
        <v>1</v>
      </c>
      <c r="Z1053" s="350">
        <v>42.35</v>
      </c>
    </row>
    <row r="1054" spans="1:26" ht="42" customHeight="1" x14ac:dyDescent="0.35">
      <c r="A1054" s="340">
        <v>1050</v>
      </c>
      <c r="B1054" s="378" t="s">
        <v>7489</v>
      </c>
      <c r="C1054" s="333" t="s">
        <v>557</v>
      </c>
      <c r="D1054" s="332" t="s">
        <v>7308</v>
      </c>
      <c r="E1054" s="371" t="s">
        <v>7310</v>
      </c>
      <c r="F1054" s="325">
        <v>5</v>
      </c>
      <c r="G1054" s="327"/>
      <c r="H1054" s="325"/>
      <c r="I1054" s="378"/>
      <c r="J1054" s="325">
        <v>3</v>
      </c>
      <c r="K1054" s="325"/>
      <c r="L1054" s="325">
        <v>3</v>
      </c>
      <c r="M1054" s="379" t="s">
        <v>7311</v>
      </c>
      <c r="N1054" s="367">
        <v>32</v>
      </c>
      <c r="O1054" s="367">
        <v>168</v>
      </c>
      <c r="P1054" s="367">
        <v>200</v>
      </c>
      <c r="Q1054" s="398"/>
      <c r="R1054" s="398"/>
      <c r="S1054" s="398"/>
      <c r="T1054" s="398"/>
      <c r="U1054" s="381">
        <v>600</v>
      </c>
      <c r="V1054" s="381" t="s">
        <v>2166</v>
      </c>
      <c r="W1054" s="381"/>
      <c r="X1054" s="381"/>
      <c r="Y1054" s="381">
        <v>1</v>
      </c>
      <c r="Z1054" s="350">
        <v>42.35</v>
      </c>
    </row>
    <row r="1055" spans="1:26" s="476" customFormat="1" ht="30.75" customHeight="1" x14ac:dyDescent="0.35">
      <c r="A1055" s="340">
        <v>1051</v>
      </c>
      <c r="B1055" s="468" t="s">
        <v>7489</v>
      </c>
      <c r="C1055" s="469" t="s">
        <v>557</v>
      </c>
      <c r="D1055" s="467" t="s">
        <v>7462</v>
      </c>
      <c r="E1055" s="477" t="s">
        <v>7461</v>
      </c>
      <c r="F1055" s="471">
        <v>3</v>
      </c>
      <c r="G1055" s="470"/>
      <c r="H1055" s="471"/>
      <c r="I1055" s="468"/>
      <c r="J1055" s="471">
        <v>6</v>
      </c>
      <c r="K1055" s="471"/>
      <c r="L1055" s="471">
        <v>6</v>
      </c>
      <c r="M1055" s="478" t="s">
        <v>6521</v>
      </c>
      <c r="N1055" s="367">
        <v>37</v>
      </c>
      <c r="O1055" s="367">
        <v>203</v>
      </c>
      <c r="P1055" s="367">
        <v>240</v>
      </c>
      <c r="Q1055" s="398"/>
      <c r="R1055" s="398"/>
      <c r="S1055" s="398"/>
      <c r="T1055" s="398"/>
      <c r="U1055" s="381">
        <v>300</v>
      </c>
      <c r="V1055" s="381" t="s">
        <v>2166</v>
      </c>
      <c r="W1055" s="473"/>
      <c r="X1055" s="473"/>
      <c r="Y1055" s="473">
        <v>1</v>
      </c>
      <c r="Z1055" s="350">
        <v>42.35</v>
      </c>
    </row>
    <row r="1056" spans="1:26" s="476" customFormat="1" ht="30.75" customHeight="1" x14ac:dyDescent="0.35">
      <c r="A1056" s="340">
        <v>1052</v>
      </c>
      <c r="B1056" s="468" t="s">
        <v>7489</v>
      </c>
      <c r="C1056" s="469" t="s">
        <v>557</v>
      </c>
      <c r="D1056" s="467" t="s">
        <v>7463</v>
      </c>
      <c r="E1056" s="477" t="s">
        <v>7464</v>
      </c>
      <c r="F1056" s="471">
        <v>4</v>
      </c>
      <c r="G1056" s="470"/>
      <c r="H1056" s="471"/>
      <c r="I1056" s="468"/>
      <c r="J1056" s="471">
        <v>3</v>
      </c>
      <c r="K1056" s="471"/>
      <c r="L1056" s="471">
        <v>3</v>
      </c>
      <c r="M1056" s="478" t="s">
        <v>6521</v>
      </c>
      <c r="N1056" s="367">
        <v>37</v>
      </c>
      <c r="O1056" s="367">
        <v>203</v>
      </c>
      <c r="P1056" s="367">
        <v>240</v>
      </c>
      <c r="Q1056" s="398"/>
      <c r="R1056" s="398"/>
      <c r="S1056" s="398"/>
      <c r="T1056" s="398"/>
      <c r="U1056" s="381">
        <v>400</v>
      </c>
      <c r="V1056" s="381" t="s">
        <v>2166</v>
      </c>
      <c r="W1056" s="473"/>
      <c r="X1056" s="473"/>
      <c r="Y1056" s="473">
        <v>1</v>
      </c>
      <c r="Z1056" s="350">
        <v>42.35</v>
      </c>
    </row>
    <row r="1057" spans="1:26" s="476" customFormat="1" ht="30.75" customHeight="1" x14ac:dyDescent="0.35">
      <c r="A1057" s="340">
        <v>1053</v>
      </c>
      <c r="B1057" s="468" t="s">
        <v>7489</v>
      </c>
      <c r="C1057" s="469" t="s">
        <v>557</v>
      </c>
      <c r="D1057" s="467" t="s">
        <v>7465</v>
      </c>
      <c r="E1057" s="477" t="s">
        <v>7466</v>
      </c>
      <c r="F1057" s="471">
        <v>5</v>
      </c>
      <c r="G1057" s="470"/>
      <c r="H1057" s="471"/>
      <c r="I1057" s="468"/>
      <c r="J1057" s="471">
        <v>3</v>
      </c>
      <c r="K1057" s="471"/>
      <c r="L1057" s="471">
        <v>3</v>
      </c>
      <c r="M1057" s="478" t="s">
        <v>7467</v>
      </c>
      <c r="N1057" s="367">
        <v>32</v>
      </c>
      <c r="O1057" s="367">
        <v>168</v>
      </c>
      <c r="P1057" s="367">
        <v>200</v>
      </c>
      <c r="Q1057" s="398"/>
      <c r="R1057" s="398"/>
      <c r="S1057" s="398"/>
      <c r="T1057" s="398"/>
      <c r="U1057" s="381">
        <v>600</v>
      </c>
      <c r="V1057" s="381" t="s">
        <v>2166</v>
      </c>
      <c r="W1057" s="473"/>
      <c r="X1057" s="473"/>
      <c r="Y1057" s="473">
        <v>1</v>
      </c>
      <c r="Z1057" s="350">
        <v>42.35</v>
      </c>
    </row>
    <row r="1058" spans="1:26" ht="30.75" customHeight="1" x14ac:dyDescent="0.35">
      <c r="A1058" s="340">
        <v>1054</v>
      </c>
      <c r="B1058" s="378" t="s">
        <v>7489</v>
      </c>
      <c r="C1058" s="333" t="s">
        <v>3774</v>
      </c>
      <c r="D1058" s="332" t="s">
        <v>4047</v>
      </c>
      <c r="E1058" s="371" t="s">
        <v>4049</v>
      </c>
      <c r="F1058" s="325">
        <v>4</v>
      </c>
      <c r="G1058" s="371"/>
      <c r="H1058" s="325"/>
      <c r="I1058" s="371"/>
      <c r="J1058" s="325">
        <v>3</v>
      </c>
      <c r="K1058" s="325"/>
      <c r="L1058" s="325">
        <v>3</v>
      </c>
      <c r="M1058" s="381" t="s">
        <v>5453</v>
      </c>
      <c r="N1058" s="367">
        <v>60</v>
      </c>
      <c r="O1058" s="367">
        <v>120</v>
      </c>
      <c r="P1058" s="367">
        <v>180</v>
      </c>
      <c r="Q1058" s="398"/>
      <c r="R1058" s="398"/>
      <c r="S1058" s="398"/>
      <c r="T1058" s="398"/>
      <c r="U1058" s="381"/>
      <c r="V1058" s="381" t="s">
        <v>2166</v>
      </c>
      <c r="W1058" s="381" t="s">
        <v>2166</v>
      </c>
      <c r="X1058" s="381"/>
      <c r="Y1058" s="381">
        <v>1</v>
      </c>
      <c r="Z1058" s="350">
        <v>42.35</v>
      </c>
    </row>
    <row r="1059" spans="1:26" ht="30.75" customHeight="1" x14ac:dyDescent="0.35">
      <c r="A1059" s="340">
        <v>1055</v>
      </c>
      <c r="B1059" s="378" t="s">
        <v>7489</v>
      </c>
      <c r="C1059" s="333" t="s">
        <v>3774</v>
      </c>
      <c r="D1059" s="332" t="s">
        <v>4046</v>
      </c>
      <c r="E1059" s="371" t="s">
        <v>4048</v>
      </c>
      <c r="F1059" s="325">
        <v>4</v>
      </c>
      <c r="G1059" s="371"/>
      <c r="H1059" s="325"/>
      <c r="I1059" s="371"/>
      <c r="J1059" s="325">
        <v>4</v>
      </c>
      <c r="K1059" s="325"/>
      <c r="L1059" s="325">
        <v>4</v>
      </c>
      <c r="M1059" s="381" t="s">
        <v>5454</v>
      </c>
      <c r="N1059" s="367">
        <v>65</v>
      </c>
      <c r="O1059" s="367">
        <v>135</v>
      </c>
      <c r="P1059" s="367">
        <v>200</v>
      </c>
      <c r="Q1059" s="398"/>
      <c r="R1059" s="398"/>
      <c r="S1059" s="398"/>
      <c r="T1059" s="398"/>
      <c r="U1059" s="381"/>
      <c r="V1059" s="381" t="s">
        <v>2166</v>
      </c>
      <c r="W1059" s="381" t="s">
        <v>2166</v>
      </c>
      <c r="X1059" s="381"/>
      <c r="Y1059" s="381">
        <v>1</v>
      </c>
      <c r="Z1059" s="350">
        <v>42.35</v>
      </c>
    </row>
    <row r="1060" spans="1:26" ht="30.75" customHeight="1" x14ac:dyDescent="0.35">
      <c r="A1060" s="340">
        <v>1056</v>
      </c>
      <c r="B1060" s="378" t="s">
        <v>7489</v>
      </c>
      <c r="C1060" s="333" t="s">
        <v>3774</v>
      </c>
      <c r="D1060" s="332" t="s">
        <v>3776</v>
      </c>
      <c r="E1060" s="371" t="s">
        <v>3775</v>
      </c>
      <c r="F1060" s="325">
        <v>4</v>
      </c>
      <c r="G1060" s="371"/>
      <c r="H1060" s="325"/>
      <c r="I1060" s="371"/>
      <c r="J1060" s="325">
        <v>8</v>
      </c>
      <c r="K1060" s="325"/>
      <c r="L1060" s="325">
        <v>8</v>
      </c>
      <c r="M1060" s="381" t="s">
        <v>5455</v>
      </c>
      <c r="N1060" s="367">
        <v>115</v>
      </c>
      <c r="O1060" s="367">
        <v>185</v>
      </c>
      <c r="P1060" s="367">
        <v>300</v>
      </c>
      <c r="Q1060" s="398"/>
      <c r="R1060" s="398"/>
      <c r="S1060" s="398"/>
      <c r="T1060" s="398"/>
      <c r="U1060" s="381"/>
      <c r="V1060" s="381" t="s">
        <v>2166</v>
      </c>
      <c r="W1060" s="381" t="s">
        <v>2166</v>
      </c>
      <c r="X1060" s="381"/>
      <c r="Y1060" s="381">
        <v>1</v>
      </c>
      <c r="Z1060" s="350">
        <v>42.35</v>
      </c>
    </row>
    <row r="1061" spans="1:26" ht="30.75" customHeight="1" x14ac:dyDescent="0.35">
      <c r="A1061" s="340">
        <v>1057</v>
      </c>
      <c r="B1061" s="378" t="s">
        <v>7489</v>
      </c>
      <c r="C1061" s="333" t="s">
        <v>3774</v>
      </c>
      <c r="D1061" s="332" t="s">
        <v>4045</v>
      </c>
      <c r="E1061" s="371" t="s">
        <v>4294</v>
      </c>
      <c r="F1061" s="325">
        <v>3</v>
      </c>
      <c r="G1061" s="371"/>
      <c r="H1061" s="325"/>
      <c r="I1061" s="371"/>
      <c r="J1061" s="325">
        <v>3</v>
      </c>
      <c r="K1061" s="325"/>
      <c r="L1061" s="325">
        <v>3</v>
      </c>
      <c r="M1061" s="381" t="s">
        <v>5535</v>
      </c>
      <c r="N1061" s="367">
        <v>50</v>
      </c>
      <c r="O1061" s="367">
        <v>110</v>
      </c>
      <c r="P1061" s="367">
        <v>160</v>
      </c>
      <c r="Q1061" s="398"/>
      <c r="R1061" s="398"/>
      <c r="S1061" s="398"/>
      <c r="T1061" s="398"/>
      <c r="U1061" s="381"/>
      <c r="V1061" s="381" t="s">
        <v>2166</v>
      </c>
      <c r="W1061" s="381" t="s">
        <v>2166</v>
      </c>
      <c r="X1061" s="381"/>
      <c r="Y1061" s="381">
        <v>3</v>
      </c>
      <c r="Z1061" s="382">
        <v>30.3</v>
      </c>
    </row>
    <row r="1062" spans="1:26" ht="30.75" customHeight="1" x14ac:dyDescent="0.35">
      <c r="A1062" s="340">
        <v>1058</v>
      </c>
      <c r="B1062" s="378" t="s">
        <v>7489</v>
      </c>
      <c r="C1062" s="333" t="s">
        <v>3774</v>
      </c>
      <c r="D1062" s="332" t="s">
        <v>4044</v>
      </c>
      <c r="E1062" s="371" t="s">
        <v>4295</v>
      </c>
      <c r="F1062" s="325">
        <v>4</v>
      </c>
      <c r="G1062" s="371"/>
      <c r="H1062" s="325"/>
      <c r="I1062" s="371"/>
      <c r="J1062" s="325">
        <v>3</v>
      </c>
      <c r="K1062" s="325"/>
      <c r="L1062" s="325">
        <v>3</v>
      </c>
      <c r="M1062" s="381" t="s">
        <v>5456</v>
      </c>
      <c r="N1062" s="367">
        <v>70</v>
      </c>
      <c r="O1062" s="367">
        <v>130</v>
      </c>
      <c r="P1062" s="367">
        <v>200</v>
      </c>
      <c r="Q1062" s="398"/>
      <c r="R1062" s="398"/>
      <c r="S1062" s="398"/>
      <c r="T1062" s="398"/>
      <c r="U1062" s="381"/>
      <c r="V1062" s="381" t="s">
        <v>2166</v>
      </c>
      <c r="W1062" s="381" t="s">
        <v>2166</v>
      </c>
      <c r="X1062" s="381"/>
      <c r="Y1062" s="381">
        <v>3</v>
      </c>
      <c r="Z1062" s="382">
        <v>30.3</v>
      </c>
    </row>
    <row r="1063" spans="1:26" ht="30.75" customHeight="1" x14ac:dyDescent="0.35">
      <c r="A1063" s="340">
        <v>1059</v>
      </c>
      <c r="B1063" s="378" t="s">
        <v>7489</v>
      </c>
      <c r="C1063" s="333" t="s">
        <v>3774</v>
      </c>
      <c r="D1063" s="332" t="s">
        <v>6272</v>
      </c>
      <c r="E1063" s="371" t="s">
        <v>5320</v>
      </c>
      <c r="F1063" s="325">
        <v>6</v>
      </c>
      <c r="G1063" s="371"/>
      <c r="H1063" s="325"/>
      <c r="I1063" s="371"/>
      <c r="J1063" s="325">
        <v>5</v>
      </c>
      <c r="K1063" s="325"/>
      <c r="L1063" s="325">
        <v>5</v>
      </c>
      <c r="M1063" s="379" t="s">
        <v>5343</v>
      </c>
      <c r="N1063" s="367">
        <v>40</v>
      </c>
      <c r="O1063" s="367">
        <v>40</v>
      </c>
      <c r="P1063" s="367">
        <v>80</v>
      </c>
      <c r="Q1063" s="398"/>
      <c r="R1063" s="398"/>
      <c r="S1063" s="398"/>
      <c r="T1063" s="398"/>
      <c r="U1063" s="381">
        <v>40</v>
      </c>
      <c r="V1063" s="381" t="s">
        <v>2166</v>
      </c>
      <c r="W1063" s="381"/>
      <c r="X1063" s="381"/>
      <c r="Y1063" s="381">
        <v>1</v>
      </c>
      <c r="Z1063" s="350">
        <v>42.35</v>
      </c>
    </row>
    <row r="1064" spans="1:26" ht="30.75" customHeight="1" x14ac:dyDescent="0.35">
      <c r="A1064" s="340">
        <v>1060</v>
      </c>
      <c r="B1064" s="378" t="s">
        <v>7489</v>
      </c>
      <c r="C1064" s="333" t="s">
        <v>3774</v>
      </c>
      <c r="D1064" s="332" t="s">
        <v>6092</v>
      </c>
      <c r="E1064" s="371" t="s">
        <v>5321</v>
      </c>
      <c r="F1064" s="325">
        <v>7</v>
      </c>
      <c r="G1064" s="371"/>
      <c r="H1064" s="325"/>
      <c r="I1064" s="371"/>
      <c r="J1064" s="325">
        <v>4</v>
      </c>
      <c r="K1064" s="325"/>
      <c r="L1064" s="325">
        <v>4</v>
      </c>
      <c r="M1064" s="379" t="s">
        <v>5344</v>
      </c>
      <c r="N1064" s="367">
        <v>30</v>
      </c>
      <c r="O1064" s="367">
        <v>50</v>
      </c>
      <c r="P1064" s="367">
        <v>80</v>
      </c>
      <c r="Q1064" s="398"/>
      <c r="R1064" s="398"/>
      <c r="S1064" s="398"/>
      <c r="T1064" s="398"/>
      <c r="U1064" s="381"/>
      <c r="V1064" s="381" t="s">
        <v>2166</v>
      </c>
      <c r="W1064" s="381"/>
      <c r="X1064" s="381"/>
      <c r="Y1064" s="381">
        <v>1</v>
      </c>
      <c r="Z1064" s="350">
        <v>42.35</v>
      </c>
    </row>
    <row r="1065" spans="1:26" ht="30.75" customHeight="1" x14ac:dyDescent="0.35">
      <c r="A1065" s="340">
        <v>1061</v>
      </c>
      <c r="B1065" s="378" t="s">
        <v>7489</v>
      </c>
      <c r="C1065" s="333" t="s">
        <v>3774</v>
      </c>
      <c r="D1065" s="332" t="s">
        <v>5318</v>
      </c>
      <c r="E1065" s="371" t="s">
        <v>5319</v>
      </c>
      <c r="F1065" s="325">
        <v>5</v>
      </c>
      <c r="G1065" s="371"/>
      <c r="H1065" s="325"/>
      <c r="I1065" s="371"/>
      <c r="J1065" s="325">
        <v>3</v>
      </c>
      <c r="K1065" s="325"/>
      <c r="L1065" s="325">
        <v>3</v>
      </c>
      <c r="M1065" s="379" t="s">
        <v>5345</v>
      </c>
      <c r="N1065" s="367">
        <v>30</v>
      </c>
      <c r="O1065" s="367">
        <v>50</v>
      </c>
      <c r="P1065" s="367">
        <v>80</v>
      </c>
      <c r="Q1065" s="398"/>
      <c r="R1065" s="398"/>
      <c r="S1065" s="398"/>
      <c r="T1065" s="398"/>
      <c r="U1065" s="381"/>
      <c r="V1065" s="381" t="s">
        <v>2166</v>
      </c>
      <c r="W1065" s="381"/>
      <c r="X1065" s="381"/>
      <c r="Y1065" s="381">
        <v>1</v>
      </c>
      <c r="Z1065" s="350">
        <v>42.35</v>
      </c>
    </row>
    <row r="1066" spans="1:26" ht="30.75" customHeight="1" x14ac:dyDescent="0.35">
      <c r="A1066" s="340">
        <v>1062</v>
      </c>
      <c r="B1066" s="378" t="s">
        <v>7489</v>
      </c>
      <c r="C1066" s="333" t="s">
        <v>3774</v>
      </c>
      <c r="D1066" s="332" t="s">
        <v>6027</v>
      </c>
      <c r="E1066" s="371" t="s">
        <v>4458</v>
      </c>
      <c r="F1066" s="325">
        <v>4</v>
      </c>
      <c r="G1066" s="371"/>
      <c r="H1066" s="325"/>
      <c r="I1066" s="371"/>
      <c r="J1066" s="325">
        <v>3</v>
      </c>
      <c r="K1066" s="325"/>
      <c r="L1066" s="325">
        <v>3</v>
      </c>
      <c r="M1066" s="381" t="s">
        <v>5494</v>
      </c>
      <c r="N1066" s="381">
        <v>30</v>
      </c>
      <c r="O1066" s="381">
        <v>130</v>
      </c>
      <c r="P1066" s="381">
        <v>160</v>
      </c>
      <c r="Q1066" s="381"/>
      <c r="R1066" s="381"/>
      <c r="S1066" s="381"/>
      <c r="T1066" s="381"/>
      <c r="U1066" s="381"/>
      <c r="V1066" s="381" t="s">
        <v>2166</v>
      </c>
      <c r="W1066" s="381"/>
      <c r="X1066" s="381"/>
      <c r="Y1066" s="381">
        <v>1</v>
      </c>
      <c r="Z1066" s="350">
        <v>42.35</v>
      </c>
    </row>
    <row r="1067" spans="1:26" ht="30.75" customHeight="1" x14ac:dyDescent="0.35">
      <c r="A1067" s="340">
        <v>1063</v>
      </c>
      <c r="B1067" s="378" t="s">
        <v>7489</v>
      </c>
      <c r="C1067" s="333" t="s">
        <v>3774</v>
      </c>
      <c r="D1067" s="332" t="s">
        <v>6273</v>
      </c>
      <c r="E1067" s="371" t="s">
        <v>4459</v>
      </c>
      <c r="F1067" s="325">
        <v>4</v>
      </c>
      <c r="G1067" s="371"/>
      <c r="H1067" s="325"/>
      <c r="I1067" s="371"/>
      <c r="J1067" s="325">
        <v>4</v>
      </c>
      <c r="K1067" s="325"/>
      <c r="L1067" s="325">
        <v>4</v>
      </c>
      <c r="M1067" s="381" t="s">
        <v>5494</v>
      </c>
      <c r="N1067" s="381">
        <v>70</v>
      </c>
      <c r="O1067" s="381">
        <v>130</v>
      </c>
      <c r="P1067" s="381">
        <v>200</v>
      </c>
      <c r="Q1067" s="381"/>
      <c r="R1067" s="381"/>
      <c r="S1067" s="381"/>
      <c r="T1067" s="381"/>
      <c r="U1067" s="381"/>
      <c r="V1067" s="381" t="s">
        <v>2166</v>
      </c>
      <c r="W1067" s="381"/>
      <c r="X1067" s="381"/>
      <c r="Y1067" s="381">
        <v>1</v>
      </c>
      <c r="Z1067" s="350">
        <v>42.35</v>
      </c>
    </row>
    <row r="1068" spans="1:26" ht="30.75" customHeight="1" x14ac:dyDescent="0.35">
      <c r="A1068" s="340">
        <v>1064</v>
      </c>
      <c r="B1068" s="378" t="s">
        <v>7489</v>
      </c>
      <c r="C1068" s="333" t="s">
        <v>3774</v>
      </c>
      <c r="D1068" s="374" t="s">
        <v>6026</v>
      </c>
      <c r="E1068" s="371" t="s">
        <v>5728</v>
      </c>
      <c r="F1068" s="325">
        <v>3</v>
      </c>
      <c r="G1068" s="371" t="s">
        <v>6023</v>
      </c>
      <c r="H1068" s="325">
        <v>2</v>
      </c>
      <c r="I1068" s="371" t="s">
        <v>6097</v>
      </c>
      <c r="J1068" s="325">
        <v>4</v>
      </c>
      <c r="K1068" s="325">
        <v>2</v>
      </c>
      <c r="L1068" s="325">
        <v>6</v>
      </c>
      <c r="M1068" s="381" t="s">
        <v>5729</v>
      </c>
      <c r="N1068" s="381">
        <v>30</v>
      </c>
      <c r="O1068" s="381">
        <v>130</v>
      </c>
      <c r="P1068" s="381">
        <f>SUM(N1068:O1068)</f>
        <v>160</v>
      </c>
      <c r="Q1068" s="381"/>
      <c r="R1068" s="381"/>
      <c r="S1068" s="381"/>
      <c r="T1068" s="381"/>
      <c r="U1068" s="381"/>
      <c r="V1068" s="381" t="s">
        <v>2166</v>
      </c>
      <c r="W1068" s="381" t="s">
        <v>2166</v>
      </c>
      <c r="X1068" s="381"/>
      <c r="Y1068" s="381">
        <v>3</v>
      </c>
      <c r="Z1068" s="382">
        <v>30.3</v>
      </c>
    </row>
    <row r="1069" spans="1:26" ht="30.75" customHeight="1" x14ac:dyDescent="0.35">
      <c r="A1069" s="340">
        <v>1065</v>
      </c>
      <c r="B1069" s="378" t="s">
        <v>7489</v>
      </c>
      <c r="C1069" s="374" t="s">
        <v>3774</v>
      </c>
      <c r="D1069" s="374" t="s">
        <v>5847</v>
      </c>
      <c r="E1069" s="327" t="s">
        <v>5848</v>
      </c>
      <c r="F1069" s="324">
        <v>3</v>
      </c>
      <c r="G1069" s="327"/>
      <c r="H1069" s="324"/>
      <c r="I1069" s="327"/>
      <c r="J1069" s="325">
        <v>4</v>
      </c>
      <c r="K1069" s="324"/>
      <c r="L1069" s="325">
        <v>4</v>
      </c>
      <c r="M1069" s="379" t="s">
        <v>5985</v>
      </c>
      <c r="N1069" s="381">
        <v>30</v>
      </c>
      <c r="O1069" s="381">
        <v>130</v>
      </c>
      <c r="P1069" s="381">
        <v>160</v>
      </c>
      <c r="Q1069" s="381"/>
      <c r="R1069" s="381"/>
      <c r="S1069" s="381"/>
      <c r="T1069" s="381"/>
      <c r="U1069" s="381"/>
      <c r="V1069" s="381" t="s">
        <v>2166</v>
      </c>
      <c r="W1069" s="381" t="s">
        <v>2166</v>
      </c>
      <c r="X1069" s="381"/>
      <c r="Y1069" s="381">
        <v>3</v>
      </c>
      <c r="Z1069" s="382">
        <v>30.3</v>
      </c>
    </row>
    <row r="1070" spans="1:26" ht="30.75" customHeight="1" x14ac:dyDescent="0.35">
      <c r="A1070" s="340">
        <v>1066</v>
      </c>
      <c r="B1070" s="378" t="s">
        <v>7489</v>
      </c>
      <c r="C1070" s="374" t="s">
        <v>3774</v>
      </c>
      <c r="D1070" s="374" t="s">
        <v>5895</v>
      </c>
      <c r="E1070" s="327" t="s">
        <v>5896</v>
      </c>
      <c r="F1070" s="324">
        <v>4</v>
      </c>
      <c r="G1070" s="371" t="s">
        <v>6023</v>
      </c>
      <c r="H1070" s="324">
        <v>1</v>
      </c>
      <c r="I1070" s="327" t="s">
        <v>6098</v>
      </c>
      <c r="J1070" s="324">
        <v>4</v>
      </c>
      <c r="K1070" s="324">
        <v>1</v>
      </c>
      <c r="L1070" s="325">
        <v>5</v>
      </c>
      <c r="M1070" s="379" t="s">
        <v>5986</v>
      </c>
      <c r="N1070" s="381"/>
      <c r="O1070" s="381"/>
      <c r="P1070" s="381"/>
      <c r="Q1070" s="381"/>
      <c r="R1070" s="381"/>
      <c r="S1070" s="381"/>
      <c r="T1070" s="381"/>
      <c r="U1070" s="381"/>
      <c r="V1070" s="381"/>
      <c r="W1070" s="381"/>
      <c r="X1070" s="381"/>
      <c r="Y1070" s="381">
        <v>1</v>
      </c>
      <c r="Z1070" s="350">
        <v>42.35</v>
      </c>
    </row>
    <row r="1071" spans="1:26" ht="30.75" customHeight="1" x14ac:dyDescent="0.35">
      <c r="A1071" s="340">
        <v>1067</v>
      </c>
      <c r="B1071" s="378" t="s">
        <v>7489</v>
      </c>
      <c r="C1071" s="374" t="s">
        <v>3774</v>
      </c>
      <c r="D1071" s="374" t="s">
        <v>5897</v>
      </c>
      <c r="E1071" s="327" t="s">
        <v>5898</v>
      </c>
      <c r="F1071" s="324">
        <v>5</v>
      </c>
      <c r="G1071" s="327"/>
      <c r="H1071" s="324"/>
      <c r="I1071" s="327"/>
      <c r="J1071" s="324">
        <v>4</v>
      </c>
      <c r="K1071" s="324"/>
      <c r="L1071" s="324">
        <v>4</v>
      </c>
      <c r="M1071" s="379" t="s">
        <v>5906</v>
      </c>
      <c r="N1071" s="381">
        <v>62</v>
      </c>
      <c r="O1071" s="381">
        <v>78</v>
      </c>
      <c r="P1071" s="381">
        <v>140</v>
      </c>
      <c r="Q1071" s="381"/>
      <c r="R1071" s="381"/>
      <c r="S1071" s="381"/>
      <c r="T1071" s="381"/>
      <c r="U1071" s="381"/>
      <c r="V1071" s="381" t="s">
        <v>2166</v>
      </c>
      <c r="W1071" s="381"/>
      <c r="X1071" s="381"/>
      <c r="Y1071" s="381">
        <v>3</v>
      </c>
      <c r="Z1071" s="382">
        <v>30.3</v>
      </c>
    </row>
    <row r="1072" spans="1:26" ht="30.75" customHeight="1" x14ac:dyDescent="0.35">
      <c r="A1072" s="340">
        <v>1068</v>
      </c>
      <c r="B1072" s="378" t="s">
        <v>7489</v>
      </c>
      <c r="C1072" s="374" t="s">
        <v>3774</v>
      </c>
      <c r="D1072" s="374" t="s">
        <v>5899</v>
      </c>
      <c r="E1072" s="327" t="s">
        <v>5900</v>
      </c>
      <c r="F1072" s="324">
        <v>6</v>
      </c>
      <c r="G1072" s="327"/>
      <c r="H1072" s="324"/>
      <c r="I1072" s="327"/>
      <c r="J1072" s="324">
        <v>7</v>
      </c>
      <c r="K1072" s="324"/>
      <c r="L1072" s="324">
        <v>7</v>
      </c>
      <c r="M1072" s="379" t="s">
        <v>5907</v>
      </c>
      <c r="N1072" s="381">
        <v>50</v>
      </c>
      <c r="O1072" s="381">
        <v>70</v>
      </c>
      <c r="P1072" s="381">
        <v>120</v>
      </c>
      <c r="Q1072" s="381"/>
      <c r="R1072" s="381"/>
      <c r="S1072" s="381"/>
      <c r="T1072" s="381"/>
      <c r="U1072" s="381"/>
      <c r="V1072" s="381" t="s">
        <v>2166</v>
      </c>
      <c r="W1072" s="381"/>
      <c r="X1072" s="381"/>
      <c r="Y1072" s="381">
        <v>3</v>
      </c>
      <c r="Z1072" s="382">
        <v>30.3</v>
      </c>
    </row>
    <row r="1073" spans="1:26" ht="30.75" customHeight="1" x14ac:dyDescent="0.35">
      <c r="A1073" s="340">
        <v>1069</v>
      </c>
      <c r="B1073" s="378" t="s">
        <v>7489</v>
      </c>
      <c r="C1073" s="374" t="s">
        <v>3774</v>
      </c>
      <c r="D1073" s="374" t="s">
        <v>5901</v>
      </c>
      <c r="E1073" s="327" t="s">
        <v>5902</v>
      </c>
      <c r="F1073" s="324">
        <v>5</v>
      </c>
      <c r="G1073" s="327"/>
      <c r="H1073" s="324"/>
      <c r="I1073" s="327"/>
      <c r="J1073" s="324">
        <v>3</v>
      </c>
      <c r="K1073" s="324"/>
      <c r="L1073" s="324">
        <v>3</v>
      </c>
      <c r="M1073" s="379" t="s">
        <v>5908</v>
      </c>
      <c r="N1073" s="381">
        <v>70</v>
      </c>
      <c r="O1073" s="381">
        <v>130</v>
      </c>
      <c r="P1073" s="397">
        <f t="shared" ref="P1073:P1075" si="1">N1073+O1073</f>
        <v>200</v>
      </c>
      <c r="Q1073" s="381"/>
      <c r="R1073" s="381"/>
      <c r="S1073" s="381"/>
      <c r="T1073" s="381"/>
      <c r="U1073" s="381"/>
      <c r="V1073" s="381" t="s">
        <v>2166</v>
      </c>
      <c r="W1073" s="381"/>
      <c r="X1073" s="381"/>
      <c r="Y1073" s="381">
        <v>1</v>
      </c>
      <c r="Z1073" s="350">
        <v>42.35</v>
      </c>
    </row>
    <row r="1074" spans="1:26" ht="30.75" customHeight="1" x14ac:dyDescent="0.35">
      <c r="A1074" s="340">
        <v>1070</v>
      </c>
      <c r="B1074" s="378" t="s">
        <v>7489</v>
      </c>
      <c r="C1074" s="374" t="s">
        <v>3774</v>
      </c>
      <c r="D1074" s="374" t="s">
        <v>5903</v>
      </c>
      <c r="E1074" s="327" t="s">
        <v>5904</v>
      </c>
      <c r="F1074" s="324">
        <v>7</v>
      </c>
      <c r="G1074" s="327"/>
      <c r="H1074" s="324"/>
      <c r="I1074" s="327"/>
      <c r="J1074" s="324">
        <v>4</v>
      </c>
      <c r="K1074" s="324"/>
      <c r="L1074" s="324">
        <v>4</v>
      </c>
      <c r="M1074" s="379" t="s">
        <v>5909</v>
      </c>
      <c r="N1074" s="381">
        <v>86</v>
      </c>
      <c r="O1074" s="381">
        <v>114</v>
      </c>
      <c r="P1074" s="397">
        <f t="shared" si="1"/>
        <v>200</v>
      </c>
      <c r="Q1074" s="381"/>
      <c r="R1074" s="381"/>
      <c r="S1074" s="381"/>
      <c r="T1074" s="381"/>
      <c r="U1074" s="381"/>
      <c r="V1074" s="381" t="s">
        <v>2166</v>
      </c>
      <c r="W1074" s="381"/>
      <c r="X1074" s="381"/>
      <c r="Y1074" s="381">
        <v>1</v>
      </c>
      <c r="Z1074" s="350">
        <v>42.35</v>
      </c>
    </row>
    <row r="1075" spans="1:26" ht="30.75" customHeight="1" x14ac:dyDescent="0.35">
      <c r="A1075" s="340">
        <v>1071</v>
      </c>
      <c r="B1075" s="378" t="s">
        <v>7489</v>
      </c>
      <c r="C1075" s="374" t="s">
        <v>3774</v>
      </c>
      <c r="D1075" s="374" t="s">
        <v>6025</v>
      </c>
      <c r="E1075" s="327" t="s">
        <v>5905</v>
      </c>
      <c r="F1075" s="324">
        <v>4</v>
      </c>
      <c r="G1075" s="327"/>
      <c r="H1075" s="324"/>
      <c r="I1075" s="327"/>
      <c r="J1075" s="324">
        <v>3</v>
      </c>
      <c r="K1075" s="324"/>
      <c r="L1075" s="324">
        <v>3</v>
      </c>
      <c r="M1075" s="379" t="s">
        <v>5910</v>
      </c>
      <c r="N1075" s="381">
        <v>60</v>
      </c>
      <c r="O1075" s="381">
        <v>140</v>
      </c>
      <c r="P1075" s="397">
        <f t="shared" si="1"/>
        <v>200</v>
      </c>
      <c r="Q1075" s="381"/>
      <c r="R1075" s="381"/>
      <c r="S1075" s="381"/>
      <c r="T1075" s="381"/>
      <c r="U1075" s="381"/>
      <c r="V1075" s="381" t="s">
        <v>2166</v>
      </c>
      <c r="W1075" s="381"/>
      <c r="X1075" s="381"/>
      <c r="Y1075" s="381">
        <v>1</v>
      </c>
      <c r="Z1075" s="350">
        <v>42.35</v>
      </c>
    </row>
    <row r="1076" spans="1:26" ht="30.75" customHeight="1" x14ac:dyDescent="0.35">
      <c r="A1076" s="340">
        <v>1072</v>
      </c>
      <c r="B1076" s="378" t="s">
        <v>7489</v>
      </c>
      <c r="C1076" s="374" t="s">
        <v>3774</v>
      </c>
      <c r="D1076" s="374" t="s">
        <v>5936</v>
      </c>
      <c r="E1076" s="327" t="s">
        <v>5945</v>
      </c>
      <c r="F1076" s="324">
        <v>2</v>
      </c>
      <c r="G1076" s="327"/>
      <c r="H1076" s="324"/>
      <c r="I1076" s="327"/>
      <c r="J1076" s="324">
        <v>3</v>
      </c>
      <c r="K1076" s="324"/>
      <c r="L1076" s="324">
        <v>3</v>
      </c>
      <c r="M1076" s="379" t="s">
        <v>5031</v>
      </c>
      <c r="N1076" s="381">
        <v>50</v>
      </c>
      <c r="O1076" s="381">
        <v>150</v>
      </c>
      <c r="P1076" s="381">
        <v>200</v>
      </c>
      <c r="Q1076" s="381"/>
      <c r="R1076" s="381"/>
      <c r="S1076" s="381"/>
      <c r="T1076" s="381"/>
      <c r="U1076" s="381"/>
      <c r="V1076" s="381" t="s">
        <v>2166</v>
      </c>
      <c r="W1076" s="381"/>
      <c r="X1076" s="381"/>
      <c r="Y1076" s="381">
        <v>1</v>
      </c>
      <c r="Z1076" s="350">
        <v>42.35</v>
      </c>
    </row>
    <row r="1077" spans="1:26" ht="30.75" customHeight="1" x14ac:dyDescent="0.35">
      <c r="A1077" s="340">
        <v>1073</v>
      </c>
      <c r="B1077" s="378" t="s">
        <v>7489</v>
      </c>
      <c r="C1077" s="374" t="s">
        <v>3774</v>
      </c>
      <c r="D1077" s="374" t="s">
        <v>5937</v>
      </c>
      <c r="E1077" s="327" t="s">
        <v>5946</v>
      </c>
      <c r="F1077" s="324">
        <v>5</v>
      </c>
      <c r="G1077" s="371" t="s">
        <v>6023</v>
      </c>
      <c r="H1077" s="324">
        <v>1</v>
      </c>
      <c r="I1077" s="327" t="s">
        <v>6099</v>
      </c>
      <c r="J1077" s="324">
        <v>6</v>
      </c>
      <c r="K1077" s="324">
        <v>1</v>
      </c>
      <c r="L1077" s="324">
        <v>7</v>
      </c>
      <c r="M1077" s="379" t="s">
        <v>5956</v>
      </c>
      <c r="N1077" s="381">
        <v>120</v>
      </c>
      <c r="O1077" s="381">
        <v>180</v>
      </c>
      <c r="P1077" s="397">
        <f>N1077+O1077</f>
        <v>300</v>
      </c>
      <c r="Q1077" s="381">
        <v>50</v>
      </c>
      <c r="R1077" s="381">
        <v>70</v>
      </c>
      <c r="S1077" s="381">
        <v>300</v>
      </c>
      <c r="T1077" s="381"/>
      <c r="U1077" s="381"/>
      <c r="V1077" s="381" t="s">
        <v>2166</v>
      </c>
      <c r="W1077" s="381"/>
      <c r="X1077" s="381"/>
      <c r="Y1077" s="381">
        <v>1</v>
      </c>
      <c r="Z1077" s="350">
        <v>42.35</v>
      </c>
    </row>
    <row r="1078" spans="1:26" ht="30.75" customHeight="1" x14ac:dyDescent="0.35">
      <c r="A1078" s="340">
        <v>1074</v>
      </c>
      <c r="B1078" s="378" t="s">
        <v>7489</v>
      </c>
      <c r="C1078" s="374" t="s">
        <v>3774</v>
      </c>
      <c r="D1078" s="374" t="s">
        <v>6274</v>
      </c>
      <c r="E1078" s="327" t="s">
        <v>5947</v>
      </c>
      <c r="F1078" s="324">
        <v>6</v>
      </c>
      <c r="G1078" s="327"/>
      <c r="H1078" s="324"/>
      <c r="I1078" s="327"/>
      <c r="J1078" s="324">
        <v>3</v>
      </c>
      <c r="K1078" s="324"/>
      <c r="L1078" s="324">
        <v>3</v>
      </c>
      <c r="M1078" s="379" t="s">
        <v>5957</v>
      </c>
      <c r="N1078" s="381">
        <v>90</v>
      </c>
      <c r="O1078" s="381">
        <v>110</v>
      </c>
      <c r="P1078" s="381">
        <v>200</v>
      </c>
      <c r="Q1078" s="381"/>
      <c r="R1078" s="381"/>
      <c r="S1078" s="381"/>
      <c r="T1078" s="381"/>
      <c r="U1078" s="381"/>
      <c r="V1078" s="381" t="s">
        <v>2166</v>
      </c>
      <c r="W1078" s="381"/>
      <c r="X1078" s="381"/>
      <c r="Y1078" s="381">
        <v>1</v>
      </c>
      <c r="Z1078" s="350">
        <v>42.35</v>
      </c>
    </row>
    <row r="1079" spans="1:26" ht="30.75" customHeight="1" x14ac:dyDescent="0.35">
      <c r="A1079" s="340">
        <v>1075</v>
      </c>
      <c r="B1079" s="378" t="s">
        <v>7489</v>
      </c>
      <c r="C1079" s="374" t="s">
        <v>3774</v>
      </c>
      <c r="D1079" s="374" t="s">
        <v>5938</v>
      </c>
      <c r="E1079" s="327" t="s">
        <v>5948</v>
      </c>
      <c r="F1079" s="324">
        <v>7</v>
      </c>
      <c r="G1079" s="327"/>
      <c r="H1079" s="324"/>
      <c r="I1079" s="327"/>
      <c r="J1079" s="324">
        <v>3</v>
      </c>
      <c r="K1079" s="324"/>
      <c r="L1079" s="324">
        <v>3</v>
      </c>
      <c r="M1079" s="379" t="s">
        <v>5958</v>
      </c>
      <c r="N1079" s="381">
        <v>35</v>
      </c>
      <c r="O1079" s="381">
        <v>45</v>
      </c>
      <c r="P1079" s="381">
        <v>80</v>
      </c>
      <c r="Q1079" s="381"/>
      <c r="R1079" s="381"/>
      <c r="S1079" s="381"/>
      <c r="T1079" s="381"/>
      <c r="U1079" s="381"/>
      <c r="V1079" s="381" t="s">
        <v>2166</v>
      </c>
      <c r="W1079" s="381"/>
      <c r="X1079" s="381"/>
      <c r="Y1079" s="381">
        <v>1</v>
      </c>
      <c r="Z1079" s="350">
        <v>42.35</v>
      </c>
    </row>
    <row r="1080" spans="1:26" ht="30.75" customHeight="1" x14ac:dyDescent="0.35">
      <c r="A1080" s="340">
        <v>1076</v>
      </c>
      <c r="B1080" s="378" t="s">
        <v>7489</v>
      </c>
      <c r="C1080" s="374" t="s">
        <v>3774</v>
      </c>
      <c r="D1080" s="374" t="s">
        <v>5939</v>
      </c>
      <c r="E1080" s="327" t="s">
        <v>5949</v>
      </c>
      <c r="F1080" s="324">
        <v>4</v>
      </c>
      <c r="G1080" s="327"/>
      <c r="H1080" s="324"/>
      <c r="I1080" s="327"/>
      <c r="J1080" s="324">
        <v>3</v>
      </c>
      <c r="K1080" s="324"/>
      <c r="L1080" s="324">
        <v>3</v>
      </c>
      <c r="M1080" s="379" t="s">
        <v>5959</v>
      </c>
      <c r="N1080" s="381">
        <v>70</v>
      </c>
      <c r="O1080" s="381">
        <v>130</v>
      </c>
      <c r="P1080" s="381">
        <v>200</v>
      </c>
      <c r="Q1080" s="381"/>
      <c r="R1080" s="381"/>
      <c r="S1080" s="381"/>
      <c r="T1080" s="381"/>
      <c r="U1080" s="381"/>
      <c r="V1080" s="381" t="s">
        <v>2166</v>
      </c>
      <c r="W1080" s="381"/>
      <c r="X1080" s="381"/>
      <c r="Y1080" s="381">
        <v>1</v>
      </c>
      <c r="Z1080" s="350">
        <v>42.35</v>
      </c>
    </row>
    <row r="1081" spans="1:26" ht="30.75" customHeight="1" x14ac:dyDescent="0.35">
      <c r="A1081" s="340">
        <v>1077</v>
      </c>
      <c r="B1081" s="378" t="s">
        <v>7489</v>
      </c>
      <c r="C1081" s="374" t="s">
        <v>3774</v>
      </c>
      <c r="D1081" s="374" t="s">
        <v>5940</v>
      </c>
      <c r="E1081" s="327" t="s">
        <v>5950</v>
      </c>
      <c r="F1081" s="324">
        <v>4</v>
      </c>
      <c r="G1081" s="327"/>
      <c r="H1081" s="324"/>
      <c r="I1081" s="327"/>
      <c r="J1081" s="324">
        <v>3</v>
      </c>
      <c r="K1081" s="324"/>
      <c r="L1081" s="324">
        <v>3</v>
      </c>
      <c r="M1081" s="379" t="s">
        <v>5960</v>
      </c>
      <c r="N1081" s="381">
        <v>70</v>
      </c>
      <c r="O1081" s="381">
        <v>130</v>
      </c>
      <c r="P1081" s="397">
        <f>N1081+O1081</f>
        <v>200</v>
      </c>
      <c r="Q1081" s="381"/>
      <c r="R1081" s="381"/>
      <c r="S1081" s="381"/>
      <c r="T1081" s="381"/>
      <c r="U1081" s="381"/>
      <c r="V1081" s="381" t="s">
        <v>2166</v>
      </c>
      <c r="W1081" s="381"/>
      <c r="X1081" s="381"/>
      <c r="Y1081" s="381">
        <v>1</v>
      </c>
      <c r="Z1081" s="350">
        <v>42.35</v>
      </c>
    </row>
    <row r="1082" spans="1:26" ht="30.75" customHeight="1" x14ac:dyDescent="0.35">
      <c r="A1082" s="340">
        <v>1078</v>
      </c>
      <c r="B1082" s="378" t="s">
        <v>7489</v>
      </c>
      <c r="C1082" s="374" t="s">
        <v>3774</v>
      </c>
      <c r="D1082" s="374" t="s">
        <v>5941</v>
      </c>
      <c r="E1082" s="327" t="s">
        <v>5951</v>
      </c>
      <c r="F1082" s="324">
        <v>5</v>
      </c>
      <c r="G1082" s="327"/>
      <c r="H1082" s="324"/>
      <c r="I1082" s="327"/>
      <c r="J1082" s="324">
        <v>5</v>
      </c>
      <c r="K1082" s="324"/>
      <c r="L1082" s="324">
        <v>5</v>
      </c>
      <c r="M1082" s="379" t="s">
        <v>5961</v>
      </c>
      <c r="N1082" s="381">
        <v>84</v>
      </c>
      <c r="O1082" s="381">
        <v>116</v>
      </c>
      <c r="P1082" s="381">
        <v>200</v>
      </c>
      <c r="Q1082" s="381"/>
      <c r="R1082" s="381"/>
      <c r="S1082" s="381"/>
      <c r="T1082" s="381"/>
      <c r="U1082" s="381"/>
      <c r="V1082" s="381" t="s">
        <v>2166</v>
      </c>
      <c r="W1082" s="381"/>
      <c r="X1082" s="381"/>
      <c r="Y1082" s="381">
        <v>1</v>
      </c>
      <c r="Z1082" s="350">
        <v>42.35</v>
      </c>
    </row>
    <row r="1083" spans="1:26" ht="30.75" customHeight="1" x14ac:dyDescent="0.35">
      <c r="A1083" s="340">
        <v>1079</v>
      </c>
      <c r="B1083" s="378" t="s">
        <v>7489</v>
      </c>
      <c r="C1083" s="374" t="s">
        <v>3774</v>
      </c>
      <c r="D1083" s="374" t="s">
        <v>5942</v>
      </c>
      <c r="E1083" s="327" t="s">
        <v>5952</v>
      </c>
      <c r="F1083" s="324">
        <v>5</v>
      </c>
      <c r="G1083" s="327"/>
      <c r="H1083" s="324"/>
      <c r="I1083" s="327"/>
      <c r="J1083" s="324">
        <v>6</v>
      </c>
      <c r="K1083" s="324"/>
      <c r="L1083" s="324">
        <v>6</v>
      </c>
      <c r="M1083" s="379" t="s">
        <v>5962</v>
      </c>
      <c r="N1083" s="381">
        <v>80</v>
      </c>
      <c r="O1083" s="381">
        <v>120</v>
      </c>
      <c r="P1083" s="397">
        <f>N1083+O1083</f>
        <v>200</v>
      </c>
      <c r="Q1083" s="381"/>
      <c r="R1083" s="381"/>
      <c r="S1083" s="381"/>
      <c r="T1083" s="381"/>
      <c r="U1083" s="381"/>
      <c r="V1083" s="381" t="s">
        <v>2166</v>
      </c>
      <c r="W1083" s="381"/>
      <c r="X1083" s="381"/>
      <c r="Y1083" s="381">
        <v>1</v>
      </c>
      <c r="Z1083" s="350">
        <v>42.35</v>
      </c>
    </row>
    <row r="1084" spans="1:26" ht="30.75" customHeight="1" x14ac:dyDescent="0.35">
      <c r="A1084" s="340">
        <v>1080</v>
      </c>
      <c r="B1084" s="378" t="s">
        <v>7489</v>
      </c>
      <c r="C1084" s="374" t="s">
        <v>3774</v>
      </c>
      <c r="D1084" s="374" t="s">
        <v>5943</v>
      </c>
      <c r="E1084" s="327" t="s">
        <v>5953</v>
      </c>
      <c r="F1084" s="324">
        <v>4</v>
      </c>
      <c r="G1084" s="327"/>
      <c r="H1084" s="324"/>
      <c r="I1084" s="327"/>
      <c r="J1084" s="324">
        <v>4</v>
      </c>
      <c r="K1084" s="324"/>
      <c r="L1084" s="324">
        <v>4</v>
      </c>
      <c r="M1084" s="379" t="s">
        <v>5963</v>
      </c>
      <c r="N1084" s="381"/>
      <c r="O1084" s="381"/>
      <c r="P1084" s="381">
        <v>280</v>
      </c>
      <c r="Q1084" s="381"/>
      <c r="R1084" s="381"/>
      <c r="S1084" s="381"/>
      <c r="T1084" s="381"/>
      <c r="U1084" s="381"/>
      <c r="V1084" s="381"/>
      <c r="W1084" s="381"/>
      <c r="X1084" s="381"/>
      <c r="Y1084" s="381">
        <v>1</v>
      </c>
      <c r="Z1084" s="350">
        <v>42.35</v>
      </c>
    </row>
    <row r="1085" spans="1:26" ht="30.75" customHeight="1" x14ac:dyDescent="0.35">
      <c r="A1085" s="340">
        <v>1081</v>
      </c>
      <c r="B1085" s="378" t="s">
        <v>7489</v>
      </c>
      <c r="C1085" s="374" t="s">
        <v>3774</v>
      </c>
      <c r="D1085" s="374" t="s">
        <v>5944</v>
      </c>
      <c r="E1085" s="327" t="s">
        <v>5954</v>
      </c>
      <c r="F1085" s="324">
        <v>5</v>
      </c>
      <c r="G1085" s="327" t="s">
        <v>6023</v>
      </c>
      <c r="H1085" s="324">
        <v>1</v>
      </c>
      <c r="I1085" s="327" t="s">
        <v>6100</v>
      </c>
      <c r="J1085" s="324">
        <v>5</v>
      </c>
      <c r="K1085" s="324">
        <v>1</v>
      </c>
      <c r="L1085" s="324">
        <v>6</v>
      </c>
      <c r="M1085" s="379" t="s">
        <v>5964</v>
      </c>
      <c r="N1085" s="381"/>
      <c r="O1085" s="381"/>
      <c r="P1085" s="381"/>
      <c r="Q1085" s="381"/>
      <c r="R1085" s="381"/>
      <c r="S1085" s="381"/>
      <c r="T1085" s="381"/>
      <c r="U1085" s="381"/>
      <c r="V1085" s="381"/>
      <c r="W1085" s="381"/>
      <c r="X1085" s="381"/>
      <c r="Y1085" s="381">
        <v>1</v>
      </c>
      <c r="Z1085" s="350">
        <v>42.35</v>
      </c>
    </row>
    <row r="1086" spans="1:26" ht="30.75" customHeight="1" x14ac:dyDescent="0.35">
      <c r="A1086" s="340">
        <v>1082</v>
      </c>
      <c r="B1086" s="378" t="s">
        <v>7489</v>
      </c>
      <c r="C1086" s="374" t="s">
        <v>3774</v>
      </c>
      <c r="D1086" s="374" t="s">
        <v>6275</v>
      </c>
      <c r="E1086" s="327" t="s">
        <v>6028</v>
      </c>
      <c r="F1086" s="324">
        <v>3</v>
      </c>
      <c r="G1086" s="327"/>
      <c r="H1086" s="324"/>
      <c r="I1086" s="327"/>
      <c r="J1086" s="324">
        <v>3</v>
      </c>
      <c r="K1086" s="324"/>
      <c r="L1086" s="324">
        <v>3</v>
      </c>
      <c r="M1086" s="379" t="s">
        <v>6029</v>
      </c>
      <c r="N1086" s="381">
        <v>70</v>
      </c>
      <c r="O1086" s="381">
        <v>130</v>
      </c>
      <c r="P1086" s="381">
        <v>200</v>
      </c>
      <c r="Q1086" s="381"/>
      <c r="R1086" s="381"/>
      <c r="S1086" s="381"/>
      <c r="T1086" s="381"/>
      <c r="U1086" s="381"/>
      <c r="V1086" s="381" t="s">
        <v>2166</v>
      </c>
      <c r="W1086" s="381"/>
      <c r="X1086" s="381"/>
      <c r="Y1086" s="381">
        <v>1</v>
      </c>
      <c r="Z1086" s="350">
        <v>42.35</v>
      </c>
    </row>
    <row r="1087" spans="1:26" ht="30.75" customHeight="1" x14ac:dyDescent="0.35">
      <c r="A1087" s="340">
        <v>1083</v>
      </c>
      <c r="B1087" s="378" t="s">
        <v>7489</v>
      </c>
      <c r="C1087" s="374" t="s">
        <v>3774</v>
      </c>
      <c r="D1087" s="374" t="s">
        <v>6459</v>
      </c>
      <c r="E1087" s="327" t="s">
        <v>6380</v>
      </c>
      <c r="F1087" s="324">
        <v>4</v>
      </c>
      <c r="G1087" s="327" t="s">
        <v>6023</v>
      </c>
      <c r="H1087" s="324">
        <v>2</v>
      </c>
      <c r="I1087" s="327" t="s">
        <v>6427</v>
      </c>
      <c r="J1087" s="324">
        <v>2</v>
      </c>
      <c r="K1087" s="324"/>
      <c r="L1087" s="324">
        <v>6</v>
      </c>
      <c r="M1087" s="379" t="s">
        <v>6381</v>
      </c>
      <c r="N1087" s="381">
        <v>30</v>
      </c>
      <c r="O1087" s="381">
        <v>130</v>
      </c>
      <c r="P1087" s="381">
        <v>160</v>
      </c>
      <c r="Q1087" s="381">
        <v>20</v>
      </c>
      <c r="R1087" s="381">
        <v>60</v>
      </c>
      <c r="S1087" s="381">
        <v>160</v>
      </c>
      <c r="T1087" s="381"/>
      <c r="U1087" s="381"/>
      <c r="V1087" s="381" t="s">
        <v>2166</v>
      </c>
      <c r="W1087" s="381" t="s">
        <v>2166</v>
      </c>
      <c r="X1087" s="381"/>
      <c r="Y1087" s="381">
        <v>1</v>
      </c>
      <c r="Z1087" s="350">
        <v>42.35</v>
      </c>
    </row>
    <row r="1088" spans="1:26" ht="30.75" customHeight="1" x14ac:dyDescent="0.35">
      <c r="A1088" s="340">
        <v>1084</v>
      </c>
      <c r="B1088" s="378" t="s">
        <v>7489</v>
      </c>
      <c r="C1088" s="374" t="s">
        <v>3774</v>
      </c>
      <c r="D1088" s="376" t="s">
        <v>6529</v>
      </c>
      <c r="E1088" s="388" t="s">
        <v>6531</v>
      </c>
      <c r="F1088" s="324">
        <v>4</v>
      </c>
      <c r="G1088" s="327"/>
      <c r="H1088" s="324"/>
      <c r="I1088" s="327"/>
      <c r="J1088" s="324">
        <v>4</v>
      </c>
      <c r="K1088" s="324"/>
      <c r="L1088" s="324">
        <v>4</v>
      </c>
      <c r="M1088" s="379" t="s">
        <v>6029</v>
      </c>
      <c r="N1088" s="381">
        <v>85</v>
      </c>
      <c r="O1088" s="381">
        <v>115</v>
      </c>
      <c r="P1088" s="397">
        <f>N1088+O1088</f>
        <v>200</v>
      </c>
      <c r="Q1088" s="381"/>
      <c r="R1088" s="381"/>
      <c r="S1088" s="381"/>
      <c r="T1088" s="381"/>
      <c r="U1088" s="381"/>
      <c r="V1088" s="381" t="s">
        <v>2166</v>
      </c>
      <c r="W1088" s="381"/>
      <c r="X1088" s="381"/>
      <c r="Y1088" s="381">
        <v>1</v>
      </c>
      <c r="Z1088" s="350">
        <v>42.35</v>
      </c>
    </row>
    <row r="1089" spans="1:26" ht="30.75" customHeight="1" x14ac:dyDescent="0.35">
      <c r="A1089" s="340">
        <v>1085</v>
      </c>
      <c r="B1089" s="378" t="s">
        <v>7489</v>
      </c>
      <c r="C1089" s="374" t="s">
        <v>3774</v>
      </c>
      <c r="D1089" s="376" t="s">
        <v>6530</v>
      </c>
      <c r="E1089" s="327" t="s">
        <v>6532</v>
      </c>
      <c r="F1089" s="324">
        <v>6</v>
      </c>
      <c r="G1089" s="327"/>
      <c r="H1089" s="324"/>
      <c r="I1089" s="327"/>
      <c r="J1089" s="324">
        <v>6</v>
      </c>
      <c r="K1089" s="324"/>
      <c r="L1089" s="324">
        <v>6</v>
      </c>
      <c r="M1089" s="379" t="s">
        <v>6533</v>
      </c>
      <c r="N1089" s="381">
        <v>75</v>
      </c>
      <c r="O1089" s="381">
        <v>125</v>
      </c>
      <c r="P1089" s="381">
        <v>200</v>
      </c>
      <c r="Q1089" s="381"/>
      <c r="R1089" s="381"/>
      <c r="S1089" s="381"/>
      <c r="T1089" s="381"/>
      <c r="U1089" s="381"/>
      <c r="V1089" s="381" t="s">
        <v>2166</v>
      </c>
      <c r="W1089" s="381"/>
      <c r="X1089" s="381"/>
      <c r="Y1089" s="381">
        <v>1</v>
      </c>
      <c r="Z1089" s="350">
        <v>42.35</v>
      </c>
    </row>
    <row r="1090" spans="1:26" ht="30.75" customHeight="1" x14ac:dyDescent="0.35">
      <c r="A1090" s="340">
        <v>1086</v>
      </c>
      <c r="B1090" s="378" t="s">
        <v>7489</v>
      </c>
      <c r="C1090" s="374" t="s">
        <v>3774</v>
      </c>
      <c r="D1090" s="376" t="s">
        <v>6686</v>
      </c>
      <c r="E1090" s="327" t="s">
        <v>6694</v>
      </c>
      <c r="F1090" s="324">
        <v>4</v>
      </c>
      <c r="G1090" s="327"/>
      <c r="H1090" s="324"/>
      <c r="I1090" s="327"/>
      <c r="J1090" s="324">
        <v>4</v>
      </c>
      <c r="K1090" s="324"/>
      <c r="L1090" s="324">
        <v>4</v>
      </c>
      <c r="M1090" s="379" t="s">
        <v>6702</v>
      </c>
      <c r="N1090" s="381"/>
      <c r="O1090" s="381"/>
      <c r="P1090" s="381"/>
      <c r="Q1090" s="381"/>
      <c r="R1090" s="381"/>
      <c r="S1090" s="381"/>
      <c r="T1090" s="381"/>
      <c r="U1090" s="381"/>
      <c r="V1090" s="381"/>
      <c r="W1090" s="381"/>
      <c r="X1090" s="381"/>
      <c r="Y1090" s="381">
        <v>1</v>
      </c>
      <c r="Z1090" s="350">
        <v>42.35</v>
      </c>
    </row>
    <row r="1091" spans="1:26" ht="36.75" customHeight="1" x14ac:dyDescent="0.35">
      <c r="A1091" s="340">
        <v>1087</v>
      </c>
      <c r="B1091" s="378" t="s">
        <v>7489</v>
      </c>
      <c r="C1091" s="374" t="s">
        <v>3774</v>
      </c>
      <c r="D1091" s="376" t="s">
        <v>6687</v>
      </c>
      <c r="E1091" s="327" t="s">
        <v>6695</v>
      </c>
      <c r="F1091" s="324">
        <v>5</v>
      </c>
      <c r="G1091" s="327"/>
      <c r="H1091" s="324"/>
      <c r="I1091" s="327"/>
      <c r="J1091" s="324">
        <v>4</v>
      </c>
      <c r="K1091" s="324"/>
      <c r="L1091" s="324">
        <v>4</v>
      </c>
      <c r="M1091" s="379" t="s">
        <v>6703</v>
      </c>
      <c r="N1091" s="381"/>
      <c r="O1091" s="381"/>
      <c r="P1091" s="381"/>
      <c r="Q1091" s="381"/>
      <c r="R1091" s="381"/>
      <c r="S1091" s="381"/>
      <c r="T1091" s="381"/>
      <c r="U1091" s="381"/>
      <c r="V1091" s="381"/>
      <c r="W1091" s="381"/>
      <c r="X1091" s="381"/>
      <c r="Y1091" s="381">
        <v>1</v>
      </c>
      <c r="Z1091" s="350">
        <v>42.35</v>
      </c>
    </row>
    <row r="1092" spans="1:26" ht="30.75" customHeight="1" x14ac:dyDescent="0.35">
      <c r="A1092" s="340">
        <v>1088</v>
      </c>
      <c r="B1092" s="378" t="s">
        <v>7489</v>
      </c>
      <c r="C1092" s="374" t="s">
        <v>3774</v>
      </c>
      <c r="D1092" s="376" t="s">
        <v>6688</v>
      </c>
      <c r="E1092" s="327" t="s">
        <v>6696</v>
      </c>
      <c r="F1092" s="324">
        <v>4</v>
      </c>
      <c r="G1092" s="327"/>
      <c r="H1092" s="324"/>
      <c r="I1092" s="327"/>
      <c r="J1092" s="324">
        <v>4</v>
      </c>
      <c r="K1092" s="324"/>
      <c r="L1092" s="324">
        <v>4</v>
      </c>
      <c r="M1092" s="379" t="s">
        <v>6704</v>
      </c>
      <c r="N1092" s="381"/>
      <c r="O1092" s="381"/>
      <c r="P1092" s="381"/>
      <c r="Q1092" s="381"/>
      <c r="R1092" s="381"/>
      <c r="S1092" s="381"/>
      <c r="T1092" s="381"/>
      <c r="U1092" s="381"/>
      <c r="V1092" s="381"/>
      <c r="W1092" s="381"/>
      <c r="X1092" s="381"/>
      <c r="Y1092" s="381">
        <v>1</v>
      </c>
      <c r="Z1092" s="350">
        <v>42.35</v>
      </c>
    </row>
    <row r="1093" spans="1:26" ht="30.75" customHeight="1" x14ac:dyDescent="0.35">
      <c r="A1093" s="340">
        <v>1089</v>
      </c>
      <c r="B1093" s="378" t="s">
        <v>7489</v>
      </c>
      <c r="C1093" s="374" t="s">
        <v>3774</v>
      </c>
      <c r="D1093" s="376" t="s">
        <v>6689</v>
      </c>
      <c r="E1093" s="327" t="s">
        <v>6697</v>
      </c>
      <c r="F1093" s="324">
        <v>4</v>
      </c>
      <c r="G1093" s="327"/>
      <c r="H1093" s="324"/>
      <c r="I1093" s="327"/>
      <c r="J1093" s="324">
        <v>4</v>
      </c>
      <c r="K1093" s="324"/>
      <c r="L1093" s="324">
        <v>4</v>
      </c>
      <c r="M1093" s="379" t="s">
        <v>6704</v>
      </c>
      <c r="N1093" s="381"/>
      <c r="O1093" s="381"/>
      <c r="P1093" s="381"/>
      <c r="Q1093" s="381"/>
      <c r="R1093" s="381"/>
      <c r="S1093" s="381"/>
      <c r="T1093" s="381"/>
      <c r="U1093" s="381"/>
      <c r="V1093" s="381"/>
      <c r="W1093" s="381"/>
      <c r="X1093" s="381"/>
      <c r="Y1093" s="381">
        <v>1</v>
      </c>
      <c r="Z1093" s="350">
        <v>42.35</v>
      </c>
    </row>
    <row r="1094" spans="1:26" ht="30.75" customHeight="1" x14ac:dyDescent="0.35">
      <c r="A1094" s="340">
        <v>1090</v>
      </c>
      <c r="B1094" s="378" t="s">
        <v>7489</v>
      </c>
      <c r="C1094" s="374" t="s">
        <v>3774</v>
      </c>
      <c r="D1094" s="376" t="s">
        <v>6690</v>
      </c>
      <c r="E1094" s="327" t="s">
        <v>6698</v>
      </c>
      <c r="F1094" s="324">
        <v>4</v>
      </c>
      <c r="G1094" s="327"/>
      <c r="H1094" s="324"/>
      <c r="I1094" s="327"/>
      <c r="J1094" s="324">
        <v>4</v>
      </c>
      <c r="K1094" s="324"/>
      <c r="L1094" s="324">
        <v>4</v>
      </c>
      <c r="M1094" s="379" t="s">
        <v>6704</v>
      </c>
      <c r="N1094" s="381"/>
      <c r="O1094" s="381"/>
      <c r="P1094" s="381"/>
      <c r="Q1094" s="381"/>
      <c r="R1094" s="381"/>
      <c r="S1094" s="381"/>
      <c r="T1094" s="381"/>
      <c r="U1094" s="381"/>
      <c r="V1094" s="381"/>
      <c r="W1094" s="381"/>
      <c r="X1094" s="381"/>
      <c r="Y1094" s="381">
        <v>1</v>
      </c>
      <c r="Z1094" s="350">
        <v>42.35</v>
      </c>
    </row>
    <row r="1095" spans="1:26" ht="30.75" customHeight="1" x14ac:dyDescent="0.35">
      <c r="A1095" s="340">
        <v>1091</v>
      </c>
      <c r="B1095" s="378" t="s">
        <v>7489</v>
      </c>
      <c r="C1095" s="374" t="s">
        <v>3774</v>
      </c>
      <c r="D1095" s="376" t="s">
        <v>6691</v>
      </c>
      <c r="E1095" s="327" t="s">
        <v>6699</v>
      </c>
      <c r="F1095" s="324">
        <v>4</v>
      </c>
      <c r="G1095" s="327"/>
      <c r="H1095" s="324"/>
      <c r="I1095" s="327"/>
      <c r="J1095" s="324">
        <v>3</v>
      </c>
      <c r="K1095" s="324"/>
      <c r="L1095" s="324">
        <v>3</v>
      </c>
      <c r="M1095" s="379" t="s">
        <v>6704</v>
      </c>
      <c r="N1095" s="381"/>
      <c r="O1095" s="381"/>
      <c r="P1095" s="381"/>
      <c r="Q1095" s="381"/>
      <c r="R1095" s="381"/>
      <c r="S1095" s="381"/>
      <c r="T1095" s="381"/>
      <c r="U1095" s="381"/>
      <c r="V1095" s="381"/>
      <c r="W1095" s="381"/>
      <c r="X1095" s="381"/>
      <c r="Y1095" s="381">
        <v>1</v>
      </c>
      <c r="Z1095" s="350">
        <v>42.35</v>
      </c>
    </row>
    <row r="1096" spans="1:26" ht="30.75" customHeight="1" x14ac:dyDescent="0.35">
      <c r="A1096" s="340">
        <v>1092</v>
      </c>
      <c r="B1096" s="378" t="s">
        <v>7489</v>
      </c>
      <c r="C1096" s="374" t="s">
        <v>3774</v>
      </c>
      <c r="D1096" s="376" t="s">
        <v>6692</v>
      </c>
      <c r="E1096" s="327" t="s">
        <v>6700</v>
      </c>
      <c r="F1096" s="324">
        <v>4</v>
      </c>
      <c r="G1096" s="327"/>
      <c r="H1096" s="324"/>
      <c r="I1096" s="327"/>
      <c r="J1096" s="324">
        <v>4</v>
      </c>
      <c r="K1096" s="324"/>
      <c r="L1096" s="324">
        <v>4</v>
      </c>
      <c r="M1096" s="379" t="s">
        <v>6704</v>
      </c>
      <c r="N1096" s="381"/>
      <c r="O1096" s="381"/>
      <c r="P1096" s="381"/>
      <c r="Q1096" s="381"/>
      <c r="R1096" s="381"/>
      <c r="S1096" s="381"/>
      <c r="T1096" s="381"/>
      <c r="U1096" s="381"/>
      <c r="V1096" s="381"/>
      <c r="W1096" s="381"/>
      <c r="X1096" s="381"/>
      <c r="Y1096" s="381">
        <v>1</v>
      </c>
      <c r="Z1096" s="350">
        <v>42.35</v>
      </c>
    </row>
    <row r="1097" spans="1:26" ht="30.75" customHeight="1" x14ac:dyDescent="0.35">
      <c r="A1097" s="340">
        <v>1093</v>
      </c>
      <c r="B1097" s="378" t="s">
        <v>7489</v>
      </c>
      <c r="C1097" s="374" t="s">
        <v>3774</v>
      </c>
      <c r="D1097" s="376" t="s">
        <v>6693</v>
      </c>
      <c r="E1097" s="327" t="s">
        <v>6701</v>
      </c>
      <c r="F1097" s="324">
        <v>6</v>
      </c>
      <c r="G1097" s="327"/>
      <c r="H1097" s="324"/>
      <c r="I1097" s="327"/>
      <c r="J1097" s="324">
        <v>3</v>
      </c>
      <c r="K1097" s="324"/>
      <c r="L1097" s="324">
        <v>3</v>
      </c>
      <c r="M1097" s="379" t="s">
        <v>6705</v>
      </c>
      <c r="N1097" s="381"/>
      <c r="O1097" s="381"/>
      <c r="P1097" s="381"/>
      <c r="Q1097" s="381"/>
      <c r="R1097" s="381"/>
      <c r="S1097" s="381"/>
      <c r="T1097" s="381"/>
      <c r="U1097" s="381"/>
      <c r="V1097" s="381"/>
      <c r="W1097" s="381"/>
      <c r="X1097" s="381"/>
      <c r="Y1097" s="381">
        <v>1</v>
      </c>
      <c r="Z1097" s="350">
        <v>42.35</v>
      </c>
    </row>
    <row r="1098" spans="1:26" ht="30.75" customHeight="1" x14ac:dyDescent="0.35">
      <c r="A1098" s="340">
        <v>1094</v>
      </c>
      <c r="B1098" s="378" t="s">
        <v>7489</v>
      </c>
      <c r="C1098" s="374" t="s">
        <v>3774</v>
      </c>
      <c r="D1098" s="376" t="s">
        <v>6992</v>
      </c>
      <c r="E1098" s="327" t="s">
        <v>6996</v>
      </c>
      <c r="F1098" s="324">
        <v>4</v>
      </c>
      <c r="G1098" s="327"/>
      <c r="H1098" s="324"/>
      <c r="I1098" s="327"/>
      <c r="J1098" s="324">
        <v>5</v>
      </c>
      <c r="K1098" s="324"/>
      <c r="L1098" s="324">
        <v>5</v>
      </c>
      <c r="M1098" s="379" t="s">
        <v>7000</v>
      </c>
      <c r="N1098" s="381"/>
      <c r="O1098" s="381"/>
      <c r="P1098" s="381"/>
      <c r="Q1098" s="381"/>
      <c r="R1098" s="381"/>
      <c r="S1098" s="381"/>
      <c r="T1098" s="381"/>
      <c r="U1098" s="381"/>
      <c r="V1098" s="381"/>
      <c r="W1098" s="381"/>
      <c r="X1098" s="381"/>
      <c r="Y1098" s="381">
        <v>3</v>
      </c>
      <c r="Z1098" s="382">
        <v>30.3</v>
      </c>
    </row>
    <row r="1099" spans="1:26" ht="30.75" customHeight="1" x14ac:dyDescent="0.35">
      <c r="A1099" s="340">
        <v>1095</v>
      </c>
      <c r="B1099" s="378" t="s">
        <v>7489</v>
      </c>
      <c r="C1099" s="374" t="s">
        <v>3774</v>
      </c>
      <c r="D1099" s="376" t="s">
        <v>6993</v>
      </c>
      <c r="E1099" s="327" t="s">
        <v>6997</v>
      </c>
      <c r="F1099" s="324">
        <v>4</v>
      </c>
      <c r="G1099" s="327" t="s">
        <v>6023</v>
      </c>
      <c r="H1099" s="324">
        <v>2</v>
      </c>
      <c r="I1099" s="388" t="s">
        <v>7003</v>
      </c>
      <c r="J1099" s="324">
        <v>4</v>
      </c>
      <c r="K1099" s="324">
        <v>2</v>
      </c>
      <c r="L1099" s="324">
        <v>6</v>
      </c>
      <c r="M1099" s="379" t="s">
        <v>7001</v>
      </c>
      <c r="N1099" s="381">
        <v>16</v>
      </c>
      <c r="O1099" s="381">
        <v>29</v>
      </c>
      <c r="P1099" s="381">
        <v>45</v>
      </c>
      <c r="Q1099" s="381">
        <v>18</v>
      </c>
      <c r="R1099" s="381">
        <v>72</v>
      </c>
      <c r="S1099" s="381">
        <v>45</v>
      </c>
      <c r="T1099" s="381"/>
      <c r="U1099" s="381"/>
      <c r="V1099" s="381" t="s">
        <v>2166</v>
      </c>
      <c r="W1099" s="381"/>
      <c r="X1099" s="381"/>
      <c r="Y1099" s="381">
        <v>3</v>
      </c>
      <c r="Z1099" s="382">
        <v>30.3</v>
      </c>
    </row>
    <row r="1100" spans="1:26" ht="30.75" customHeight="1" x14ac:dyDescent="0.35">
      <c r="A1100" s="340">
        <v>1096</v>
      </c>
      <c r="B1100" s="378" t="s">
        <v>7489</v>
      </c>
      <c r="C1100" s="374" t="s">
        <v>3774</v>
      </c>
      <c r="D1100" s="376" t="s">
        <v>6994</v>
      </c>
      <c r="E1100" s="327" t="s">
        <v>6998</v>
      </c>
      <c r="F1100" s="324">
        <v>4</v>
      </c>
      <c r="G1100" s="327"/>
      <c r="H1100" s="324"/>
      <c r="I1100" s="327"/>
      <c r="J1100" s="324">
        <v>3</v>
      </c>
      <c r="K1100" s="324"/>
      <c r="L1100" s="324">
        <v>3</v>
      </c>
      <c r="M1100" s="379" t="s">
        <v>7002</v>
      </c>
      <c r="N1100" s="381"/>
      <c r="O1100" s="381"/>
      <c r="P1100" s="381"/>
      <c r="Q1100" s="381"/>
      <c r="R1100" s="381"/>
      <c r="S1100" s="381"/>
      <c r="T1100" s="381"/>
      <c r="U1100" s="381"/>
      <c r="V1100" s="381"/>
      <c r="W1100" s="381"/>
      <c r="X1100" s="381"/>
      <c r="Y1100" s="381">
        <v>3</v>
      </c>
      <c r="Z1100" s="382">
        <v>30.3</v>
      </c>
    </row>
    <row r="1101" spans="1:26" ht="30.75" customHeight="1" x14ac:dyDescent="0.35">
      <c r="A1101" s="340">
        <v>1097</v>
      </c>
      <c r="B1101" s="378" t="s">
        <v>7489</v>
      </c>
      <c r="C1101" s="374" t="s">
        <v>3774</v>
      </c>
      <c r="D1101" s="376" t="s">
        <v>6995</v>
      </c>
      <c r="E1101" s="327" t="s">
        <v>6999</v>
      </c>
      <c r="F1101" s="324">
        <v>6</v>
      </c>
      <c r="G1101" s="327" t="s">
        <v>6081</v>
      </c>
      <c r="H1101" s="324">
        <v>3</v>
      </c>
      <c r="I1101" s="388" t="s">
        <v>7004</v>
      </c>
      <c r="J1101" s="324">
        <v>5</v>
      </c>
      <c r="K1101" s="324">
        <v>3</v>
      </c>
      <c r="L1101" s="324">
        <v>7</v>
      </c>
      <c r="M1101" s="379" t="s">
        <v>4991</v>
      </c>
      <c r="N1101" s="367">
        <v>18</v>
      </c>
      <c r="O1101" s="367">
        <v>42</v>
      </c>
      <c r="P1101" s="367">
        <v>60</v>
      </c>
      <c r="Q1101" s="367">
        <v>18</v>
      </c>
      <c r="R1101" s="367">
        <v>72</v>
      </c>
      <c r="S1101" s="367">
        <v>90</v>
      </c>
      <c r="T1101" s="367"/>
      <c r="U1101" s="367"/>
      <c r="V1101" s="367" t="s">
        <v>2166</v>
      </c>
      <c r="W1101" s="381"/>
      <c r="X1101" s="381"/>
      <c r="Y1101" s="381">
        <v>3</v>
      </c>
      <c r="Z1101" s="382">
        <v>30.3</v>
      </c>
    </row>
    <row r="1102" spans="1:26" ht="30.75" customHeight="1" x14ac:dyDescent="0.35">
      <c r="A1102" s="340">
        <v>1098</v>
      </c>
      <c r="B1102" s="378" t="s">
        <v>7489</v>
      </c>
      <c r="C1102" s="333" t="s">
        <v>5571</v>
      </c>
      <c r="D1102" s="332" t="s">
        <v>2876</v>
      </c>
      <c r="E1102" s="371" t="s">
        <v>2664</v>
      </c>
      <c r="F1102" s="325">
        <v>4</v>
      </c>
      <c r="G1102" s="371"/>
      <c r="H1102" s="325"/>
      <c r="I1102" s="371"/>
      <c r="J1102" s="325">
        <v>4</v>
      </c>
      <c r="K1102" s="325"/>
      <c r="L1102" s="325">
        <v>4</v>
      </c>
      <c r="M1102" s="381" t="s">
        <v>5503</v>
      </c>
      <c r="N1102" s="381"/>
      <c r="O1102" s="381"/>
      <c r="P1102" s="381">
        <v>220</v>
      </c>
      <c r="Q1102" s="381"/>
      <c r="R1102" s="381"/>
      <c r="S1102" s="381"/>
      <c r="T1102" s="381"/>
      <c r="U1102" s="381"/>
      <c r="V1102" s="381"/>
      <c r="W1102" s="381"/>
      <c r="X1102" s="381"/>
      <c r="Y1102" s="381">
        <v>2</v>
      </c>
      <c r="Z1102" s="350">
        <v>36.299999999999997</v>
      </c>
    </row>
    <row r="1103" spans="1:26" ht="30.75" customHeight="1" x14ac:dyDescent="0.35">
      <c r="A1103" s="340">
        <v>1099</v>
      </c>
      <c r="B1103" s="378" t="s">
        <v>7489</v>
      </c>
      <c r="C1103" s="333" t="s">
        <v>5571</v>
      </c>
      <c r="D1103" s="332" t="s">
        <v>2870</v>
      </c>
      <c r="E1103" s="371" t="s">
        <v>2672</v>
      </c>
      <c r="F1103" s="325">
        <v>4</v>
      </c>
      <c r="G1103" s="371"/>
      <c r="H1103" s="325"/>
      <c r="I1103" s="371"/>
      <c r="J1103" s="325">
        <v>6</v>
      </c>
      <c r="K1103" s="325"/>
      <c r="L1103" s="325">
        <v>6</v>
      </c>
      <c r="M1103" s="381" t="s">
        <v>5030</v>
      </c>
      <c r="N1103" s="381"/>
      <c r="O1103" s="381"/>
      <c r="P1103" s="381">
        <v>280</v>
      </c>
      <c r="Q1103" s="381"/>
      <c r="R1103" s="381"/>
      <c r="S1103" s="381"/>
      <c r="T1103" s="381"/>
      <c r="U1103" s="381"/>
      <c r="V1103" s="381"/>
      <c r="W1103" s="381"/>
      <c r="X1103" s="381"/>
      <c r="Y1103" s="381">
        <v>2</v>
      </c>
      <c r="Z1103" s="350">
        <v>36.299999999999997</v>
      </c>
    </row>
    <row r="1104" spans="1:26" ht="30.75" customHeight="1" x14ac:dyDescent="0.35">
      <c r="A1104" s="340">
        <v>1100</v>
      </c>
      <c r="B1104" s="378" t="s">
        <v>7489</v>
      </c>
      <c r="C1104" s="333" t="s">
        <v>5571</v>
      </c>
      <c r="D1104" s="332" t="s">
        <v>2832</v>
      </c>
      <c r="E1104" s="371" t="s">
        <v>3499</v>
      </c>
      <c r="F1104" s="325">
        <v>3</v>
      </c>
      <c r="G1104" s="371"/>
      <c r="H1104" s="325"/>
      <c r="I1104" s="371"/>
      <c r="J1104" s="325">
        <v>6</v>
      </c>
      <c r="K1104" s="325"/>
      <c r="L1104" s="325">
        <v>6</v>
      </c>
      <c r="M1104" s="381" t="s">
        <v>5494</v>
      </c>
      <c r="N1104" s="367">
        <v>65</v>
      </c>
      <c r="O1104" s="367">
        <v>155</v>
      </c>
      <c r="P1104" s="367">
        <v>220</v>
      </c>
      <c r="Q1104" s="398"/>
      <c r="R1104" s="398"/>
      <c r="S1104" s="398"/>
      <c r="T1104" s="398"/>
      <c r="U1104" s="381"/>
      <c r="V1104" s="381" t="s">
        <v>2166</v>
      </c>
      <c r="W1104" s="381" t="s">
        <v>2166</v>
      </c>
      <c r="X1104" s="381" t="s">
        <v>2166</v>
      </c>
      <c r="Y1104" s="381">
        <v>2</v>
      </c>
      <c r="Z1104" s="350">
        <v>36.299999999999997</v>
      </c>
    </row>
    <row r="1105" spans="1:26" ht="30.75" customHeight="1" x14ac:dyDescent="0.35">
      <c r="A1105" s="340">
        <v>1101</v>
      </c>
      <c r="B1105" s="378" t="s">
        <v>7489</v>
      </c>
      <c r="C1105" s="333" t="s">
        <v>5571</v>
      </c>
      <c r="D1105" s="332" t="s">
        <v>2831</v>
      </c>
      <c r="E1105" s="371" t="s">
        <v>3498</v>
      </c>
      <c r="F1105" s="325">
        <v>3</v>
      </c>
      <c r="G1105" s="371"/>
      <c r="H1105" s="325"/>
      <c r="I1105" s="371"/>
      <c r="J1105" s="325">
        <v>5</v>
      </c>
      <c r="K1105" s="325"/>
      <c r="L1105" s="325">
        <v>5</v>
      </c>
      <c r="M1105" s="381" t="s">
        <v>5494</v>
      </c>
      <c r="N1105" s="367"/>
      <c r="O1105" s="367"/>
      <c r="P1105" s="367">
        <v>120</v>
      </c>
      <c r="Q1105" s="381"/>
      <c r="R1105" s="381"/>
      <c r="S1105" s="381"/>
      <c r="T1105" s="381"/>
      <c r="U1105" s="381"/>
      <c r="V1105" s="381"/>
      <c r="W1105" s="381"/>
      <c r="X1105" s="381"/>
      <c r="Y1105" s="381">
        <v>2</v>
      </c>
      <c r="Z1105" s="350">
        <v>36.299999999999997</v>
      </c>
    </row>
    <row r="1106" spans="1:26" ht="30.75" customHeight="1" x14ac:dyDescent="0.35">
      <c r="A1106" s="340">
        <v>1102</v>
      </c>
      <c r="B1106" s="378" t="s">
        <v>7489</v>
      </c>
      <c r="C1106" s="333" t="s">
        <v>5571</v>
      </c>
      <c r="D1106" s="332" t="s">
        <v>2806</v>
      </c>
      <c r="E1106" s="371" t="s">
        <v>2807</v>
      </c>
      <c r="F1106" s="325" t="s">
        <v>7267</v>
      </c>
      <c r="G1106" s="371"/>
      <c r="H1106" s="325"/>
      <c r="I1106" s="371"/>
      <c r="J1106" s="325">
        <v>6</v>
      </c>
      <c r="K1106" s="325"/>
      <c r="L1106" s="325">
        <v>6</v>
      </c>
      <c r="M1106" s="381" t="s">
        <v>5393</v>
      </c>
      <c r="N1106" s="367"/>
      <c r="O1106" s="367"/>
      <c r="P1106" s="367">
        <v>200</v>
      </c>
      <c r="Q1106" s="381"/>
      <c r="R1106" s="381"/>
      <c r="S1106" s="381"/>
      <c r="T1106" s="381"/>
      <c r="U1106" s="381"/>
      <c r="V1106" s="381"/>
      <c r="W1106" s="381"/>
      <c r="X1106" s="381"/>
      <c r="Y1106" s="381">
        <v>2</v>
      </c>
      <c r="Z1106" s="350">
        <v>36.299999999999997</v>
      </c>
    </row>
    <row r="1107" spans="1:26" ht="30.75" customHeight="1" x14ac:dyDescent="0.35">
      <c r="A1107" s="340">
        <v>1103</v>
      </c>
      <c r="B1107" s="378" t="s">
        <v>7489</v>
      </c>
      <c r="C1107" s="333" t="s">
        <v>5571</v>
      </c>
      <c r="D1107" s="332" t="s">
        <v>5553</v>
      </c>
      <c r="E1107" s="371" t="s">
        <v>5552</v>
      </c>
      <c r="F1107" s="325">
        <v>4</v>
      </c>
      <c r="G1107" s="371"/>
      <c r="H1107" s="325"/>
      <c r="I1107" s="371"/>
      <c r="J1107" s="325">
        <v>4</v>
      </c>
      <c r="K1107" s="325"/>
      <c r="L1107" s="325">
        <v>4</v>
      </c>
      <c r="M1107" s="381" t="s">
        <v>5496</v>
      </c>
      <c r="N1107" s="367"/>
      <c r="O1107" s="367"/>
      <c r="P1107" s="367"/>
      <c r="Q1107" s="381"/>
      <c r="R1107" s="381"/>
      <c r="S1107" s="381"/>
      <c r="T1107" s="381"/>
      <c r="U1107" s="381"/>
      <c r="V1107" s="381"/>
      <c r="W1107" s="381"/>
      <c r="X1107" s="381"/>
      <c r="Y1107" s="381">
        <v>3</v>
      </c>
      <c r="Z1107" s="382">
        <v>30.3</v>
      </c>
    </row>
    <row r="1108" spans="1:26" ht="30.75" customHeight="1" x14ac:dyDescent="0.35">
      <c r="A1108" s="340">
        <v>1104</v>
      </c>
      <c r="B1108" s="378" t="s">
        <v>7489</v>
      </c>
      <c r="C1108" s="333" t="s">
        <v>5571</v>
      </c>
      <c r="D1108" s="332" t="s">
        <v>2828</v>
      </c>
      <c r="E1108" s="371" t="s">
        <v>3495</v>
      </c>
      <c r="F1108" s="325">
        <v>4</v>
      </c>
      <c r="G1108" s="371"/>
      <c r="H1108" s="325"/>
      <c r="I1108" s="371"/>
      <c r="J1108" s="325">
        <v>5</v>
      </c>
      <c r="K1108" s="325"/>
      <c r="L1108" s="325">
        <v>5</v>
      </c>
      <c r="M1108" s="381" t="s">
        <v>5494</v>
      </c>
      <c r="N1108" s="367"/>
      <c r="O1108" s="367"/>
      <c r="P1108" s="367">
        <v>175</v>
      </c>
      <c r="Q1108" s="398"/>
      <c r="R1108" s="398"/>
      <c r="S1108" s="398"/>
      <c r="T1108" s="398"/>
      <c r="U1108" s="381"/>
      <c r="V1108" s="381"/>
      <c r="W1108" s="381"/>
      <c r="X1108" s="381"/>
      <c r="Y1108" s="381">
        <v>2</v>
      </c>
      <c r="Z1108" s="350">
        <v>36.299999999999997</v>
      </c>
    </row>
    <row r="1109" spans="1:26" ht="30.75" customHeight="1" x14ac:dyDescent="0.35">
      <c r="A1109" s="340">
        <v>1105</v>
      </c>
      <c r="B1109" s="378" t="s">
        <v>7489</v>
      </c>
      <c r="C1109" s="333" t="s">
        <v>5571</v>
      </c>
      <c r="D1109" s="332" t="s">
        <v>2822</v>
      </c>
      <c r="E1109" s="371" t="s">
        <v>3489</v>
      </c>
      <c r="F1109" s="325">
        <v>4</v>
      </c>
      <c r="G1109" s="371"/>
      <c r="H1109" s="325"/>
      <c r="I1109" s="371"/>
      <c r="J1109" s="325">
        <v>5</v>
      </c>
      <c r="K1109" s="325"/>
      <c r="L1109" s="325">
        <v>5</v>
      </c>
      <c r="M1109" s="381" t="s">
        <v>5494</v>
      </c>
      <c r="N1109" s="367"/>
      <c r="O1109" s="367"/>
      <c r="P1109" s="367">
        <v>175</v>
      </c>
      <c r="Q1109" s="381"/>
      <c r="R1109" s="381"/>
      <c r="S1109" s="381"/>
      <c r="T1109" s="381"/>
      <c r="U1109" s="381"/>
      <c r="V1109" s="381"/>
      <c r="W1109" s="381"/>
      <c r="X1109" s="381"/>
      <c r="Y1109" s="381">
        <v>2</v>
      </c>
      <c r="Z1109" s="350">
        <v>36.299999999999997</v>
      </c>
    </row>
    <row r="1110" spans="1:26" ht="30.75" customHeight="1" x14ac:dyDescent="0.35">
      <c r="A1110" s="340">
        <v>1106</v>
      </c>
      <c r="B1110" s="378" t="s">
        <v>7489</v>
      </c>
      <c r="C1110" s="333" t="s">
        <v>5571</v>
      </c>
      <c r="D1110" s="332" t="s">
        <v>2873</v>
      </c>
      <c r="E1110" s="371" t="s">
        <v>2663</v>
      </c>
      <c r="F1110" s="325">
        <v>3</v>
      </c>
      <c r="G1110" s="371"/>
      <c r="H1110" s="325"/>
      <c r="I1110" s="371"/>
      <c r="J1110" s="325">
        <v>5</v>
      </c>
      <c r="K1110" s="325"/>
      <c r="L1110" s="325">
        <v>5</v>
      </c>
      <c r="M1110" s="381" t="s">
        <v>5503</v>
      </c>
      <c r="N1110" s="367">
        <v>109</v>
      </c>
      <c r="O1110" s="367">
        <v>171</v>
      </c>
      <c r="P1110" s="367">
        <v>280</v>
      </c>
      <c r="Q1110" s="398"/>
      <c r="R1110" s="398"/>
      <c r="S1110" s="398"/>
      <c r="T1110" s="398"/>
      <c r="U1110" s="381"/>
      <c r="V1110" s="381" t="s">
        <v>2166</v>
      </c>
      <c r="W1110" s="381"/>
      <c r="X1110" s="381"/>
      <c r="Y1110" s="381">
        <v>2</v>
      </c>
      <c r="Z1110" s="350">
        <v>36.299999999999997</v>
      </c>
    </row>
    <row r="1111" spans="1:26" ht="30.75" customHeight="1" x14ac:dyDescent="0.35">
      <c r="A1111" s="340">
        <v>1107</v>
      </c>
      <c r="B1111" s="378" t="s">
        <v>7489</v>
      </c>
      <c r="C1111" s="333" t="s">
        <v>5571</v>
      </c>
      <c r="D1111" s="332" t="s">
        <v>2830</v>
      </c>
      <c r="E1111" s="371" t="s">
        <v>3497</v>
      </c>
      <c r="F1111" s="325">
        <v>3</v>
      </c>
      <c r="G1111" s="371"/>
      <c r="H1111" s="325"/>
      <c r="I1111" s="371"/>
      <c r="J1111" s="325">
        <v>5</v>
      </c>
      <c r="K1111" s="325"/>
      <c r="L1111" s="325">
        <v>5</v>
      </c>
      <c r="M1111" s="381" t="s">
        <v>5494</v>
      </c>
      <c r="N1111" s="381"/>
      <c r="O1111" s="381"/>
      <c r="P1111" s="381">
        <v>120</v>
      </c>
      <c r="Q1111" s="381"/>
      <c r="R1111" s="381"/>
      <c r="S1111" s="381"/>
      <c r="T1111" s="381"/>
      <c r="U1111" s="381"/>
      <c r="V1111" s="381"/>
      <c r="W1111" s="381"/>
      <c r="X1111" s="381"/>
      <c r="Y1111" s="381">
        <v>2</v>
      </c>
      <c r="Z1111" s="350">
        <v>36.299999999999997</v>
      </c>
    </row>
    <row r="1112" spans="1:26" ht="30.75" customHeight="1" x14ac:dyDescent="0.35">
      <c r="A1112" s="340">
        <v>1108</v>
      </c>
      <c r="B1112" s="378" t="s">
        <v>7489</v>
      </c>
      <c r="C1112" s="333" t="s">
        <v>5571</v>
      </c>
      <c r="D1112" s="332" t="s">
        <v>2824</v>
      </c>
      <c r="E1112" s="371" t="s">
        <v>3491</v>
      </c>
      <c r="F1112" s="325">
        <v>3</v>
      </c>
      <c r="G1112" s="371"/>
      <c r="H1112" s="325"/>
      <c r="I1112" s="371"/>
      <c r="J1112" s="325">
        <v>7</v>
      </c>
      <c r="K1112" s="325"/>
      <c r="L1112" s="325">
        <v>7</v>
      </c>
      <c r="M1112" s="381" t="s">
        <v>7250</v>
      </c>
      <c r="N1112" s="398">
        <v>74</v>
      </c>
      <c r="O1112" s="398">
        <v>166</v>
      </c>
      <c r="P1112" s="398">
        <v>240</v>
      </c>
      <c r="Q1112" s="398"/>
      <c r="R1112" s="398"/>
      <c r="S1112" s="398"/>
      <c r="T1112" s="398"/>
      <c r="U1112" s="381"/>
      <c r="V1112" s="381" t="s">
        <v>2166</v>
      </c>
      <c r="W1112" s="381" t="s">
        <v>2166</v>
      </c>
      <c r="X1112" s="381"/>
      <c r="Y1112" s="381">
        <v>2</v>
      </c>
      <c r="Z1112" s="350">
        <v>36.299999999999997</v>
      </c>
    </row>
    <row r="1113" spans="1:26" ht="30.75" customHeight="1" x14ac:dyDescent="0.35">
      <c r="A1113" s="340">
        <v>1109</v>
      </c>
      <c r="B1113" s="378" t="s">
        <v>7489</v>
      </c>
      <c r="C1113" s="333" t="s">
        <v>5571</v>
      </c>
      <c r="D1113" s="332" t="s">
        <v>2820</v>
      </c>
      <c r="E1113" s="371" t="s">
        <v>3487</v>
      </c>
      <c r="F1113" s="325">
        <v>3</v>
      </c>
      <c r="G1113" s="371"/>
      <c r="H1113" s="325"/>
      <c r="I1113" s="371"/>
      <c r="J1113" s="325">
        <v>5</v>
      </c>
      <c r="K1113" s="325"/>
      <c r="L1113" s="325">
        <v>5</v>
      </c>
      <c r="M1113" s="381" t="s">
        <v>7250</v>
      </c>
      <c r="N1113" s="367">
        <v>75</v>
      </c>
      <c r="O1113" s="367">
        <v>165</v>
      </c>
      <c r="P1113" s="367">
        <v>240</v>
      </c>
      <c r="Q1113" s="398"/>
      <c r="R1113" s="398"/>
      <c r="S1113" s="398"/>
      <c r="T1113" s="398"/>
      <c r="U1113" s="381"/>
      <c r="V1113" s="381" t="s">
        <v>2166</v>
      </c>
      <c r="W1113" s="381" t="s">
        <v>2166</v>
      </c>
      <c r="X1113" s="381"/>
      <c r="Y1113" s="381">
        <v>2</v>
      </c>
      <c r="Z1113" s="350">
        <v>36.299999999999997</v>
      </c>
    </row>
    <row r="1114" spans="1:26" ht="30.75" customHeight="1" x14ac:dyDescent="0.35">
      <c r="A1114" s="340">
        <v>1110</v>
      </c>
      <c r="B1114" s="378" t="s">
        <v>7489</v>
      </c>
      <c r="C1114" s="333" t="s">
        <v>5571</v>
      </c>
      <c r="D1114" s="332" t="s">
        <v>2850</v>
      </c>
      <c r="E1114" s="371" t="s">
        <v>3485</v>
      </c>
      <c r="F1114" s="325">
        <v>4</v>
      </c>
      <c r="G1114" s="371"/>
      <c r="H1114" s="325"/>
      <c r="I1114" s="371"/>
      <c r="J1114" s="325">
        <v>6</v>
      </c>
      <c r="K1114" s="325"/>
      <c r="L1114" s="325">
        <v>6</v>
      </c>
      <c r="M1114" s="381" t="s">
        <v>5494</v>
      </c>
      <c r="N1114" s="381"/>
      <c r="O1114" s="381"/>
      <c r="P1114" s="381">
        <v>175</v>
      </c>
      <c r="Q1114" s="381"/>
      <c r="R1114" s="381"/>
      <c r="S1114" s="381"/>
      <c r="T1114" s="381"/>
      <c r="U1114" s="381"/>
      <c r="V1114" s="381"/>
      <c r="W1114" s="381"/>
      <c r="X1114" s="381"/>
      <c r="Y1114" s="381">
        <v>2</v>
      </c>
      <c r="Z1114" s="350">
        <v>36.299999999999997</v>
      </c>
    </row>
    <row r="1115" spans="1:26" ht="30.75" customHeight="1" x14ac:dyDescent="0.35">
      <c r="A1115" s="340">
        <v>1111</v>
      </c>
      <c r="B1115" s="378" t="s">
        <v>7489</v>
      </c>
      <c r="C1115" s="333" t="s">
        <v>5571</v>
      </c>
      <c r="D1115" s="332" t="s">
        <v>2826</v>
      </c>
      <c r="E1115" s="371" t="s">
        <v>3493</v>
      </c>
      <c r="F1115" s="325">
        <v>3</v>
      </c>
      <c r="G1115" s="371"/>
      <c r="H1115" s="325"/>
      <c r="I1115" s="371"/>
      <c r="J1115" s="325">
        <v>5</v>
      </c>
      <c r="K1115" s="325"/>
      <c r="L1115" s="325">
        <v>5</v>
      </c>
      <c r="M1115" s="381" t="s">
        <v>7251</v>
      </c>
      <c r="N1115" s="367">
        <v>80</v>
      </c>
      <c r="O1115" s="367">
        <v>150</v>
      </c>
      <c r="P1115" s="367">
        <v>230</v>
      </c>
      <c r="Q1115" s="398"/>
      <c r="R1115" s="398"/>
      <c r="S1115" s="398"/>
      <c r="T1115" s="398"/>
      <c r="U1115" s="381"/>
      <c r="V1115" s="381" t="s">
        <v>2166</v>
      </c>
      <c r="W1115" s="381" t="s">
        <v>2166</v>
      </c>
      <c r="X1115" s="381" t="s">
        <v>2166</v>
      </c>
      <c r="Y1115" s="381">
        <v>2</v>
      </c>
      <c r="Z1115" s="350">
        <v>36.299999999999997</v>
      </c>
    </row>
    <row r="1116" spans="1:26" ht="30.75" customHeight="1" x14ac:dyDescent="0.35">
      <c r="A1116" s="340">
        <v>1112</v>
      </c>
      <c r="B1116" s="378" t="s">
        <v>7489</v>
      </c>
      <c r="C1116" s="333" t="s">
        <v>5571</v>
      </c>
      <c r="D1116" s="332" t="s">
        <v>2829</v>
      </c>
      <c r="E1116" s="371" t="s">
        <v>3496</v>
      </c>
      <c r="F1116" s="325">
        <v>3</v>
      </c>
      <c r="G1116" s="371"/>
      <c r="H1116" s="325"/>
      <c r="I1116" s="371"/>
      <c r="J1116" s="325">
        <v>5</v>
      </c>
      <c r="K1116" s="325"/>
      <c r="L1116" s="325">
        <v>5</v>
      </c>
      <c r="M1116" s="381" t="s">
        <v>5494</v>
      </c>
      <c r="N1116" s="381"/>
      <c r="O1116" s="381"/>
      <c r="P1116" s="381">
        <v>150</v>
      </c>
      <c r="Q1116" s="381"/>
      <c r="R1116" s="381"/>
      <c r="S1116" s="381"/>
      <c r="T1116" s="381"/>
      <c r="U1116" s="381"/>
      <c r="V1116" s="381"/>
      <c r="W1116" s="381"/>
      <c r="X1116" s="381"/>
      <c r="Y1116" s="381">
        <v>2</v>
      </c>
      <c r="Z1116" s="350">
        <v>36.299999999999997</v>
      </c>
    </row>
    <row r="1117" spans="1:26" ht="30.75" customHeight="1" x14ac:dyDescent="0.35">
      <c r="A1117" s="340">
        <v>1113</v>
      </c>
      <c r="B1117" s="378" t="s">
        <v>7489</v>
      </c>
      <c r="C1117" s="333" t="s">
        <v>5571</v>
      </c>
      <c r="D1117" s="332" t="s">
        <v>2714</v>
      </c>
      <c r="E1117" s="371" t="s">
        <v>2715</v>
      </c>
      <c r="F1117" s="325">
        <v>4</v>
      </c>
      <c r="G1117" s="371"/>
      <c r="H1117" s="325"/>
      <c r="I1117" s="371"/>
      <c r="J1117" s="325">
        <v>5</v>
      </c>
      <c r="K1117" s="325"/>
      <c r="L1117" s="325">
        <v>5</v>
      </c>
      <c r="M1117" s="381" t="s">
        <v>5494</v>
      </c>
      <c r="N1117" s="381"/>
      <c r="O1117" s="381"/>
      <c r="P1117" s="381">
        <v>180</v>
      </c>
      <c r="Q1117" s="381"/>
      <c r="R1117" s="381"/>
      <c r="S1117" s="381"/>
      <c r="T1117" s="381"/>
      <c r="U1117" s="381"/>
      <c r="V1117" s="381"/>
      <c r="W1117" s="381"/>
      <c r="X1117" s="381"/>
      <c r="Y1117" s="381">
        <v>2</v>
      </c>
      <c r="Z1117" s="350">
        <v>36.299999999999997</v>
      </c>
    </row>
    <row r="1118" spans="1:26" ht="30.75" customHeight="1" x14ac:dyDescent="0.35">
      <c r="A1118" s="340">
        <v>1114</v>
      </c>
      <c r="B1118" s="378" t="s">
        <v>7489</v>
      </c>
      <c r="C1118" s="333" t="s">
        <v>5571</v>
      </c>
      <c r="D1118" s="332" t="s">
        <v>2657</v>
      </c>
      <c r="E1118" s="371" t="s">
        <v>2658</v>
      </c>
      <c r="F1118" s="325">
        <v>4</v>
      </c>
      <c r="G1118" s="371"/>
      <c r="H1118" s="325"/>
      <c r="I1118" s="371"/>
      <c r="J1118" s="325">
        <v>5</v>
      </c>
      <c r="K1118" s="325"/>
      <c r="L1118" s="325">
        <v>5</v>
      </c>
      <c r="M1118" s="381" t="s">
        <v>5504</v>
      </c>
      <c r="N1118" s="381"/>
      <c r="O1118" s="381"/>
      <c r="P1118" s="381">
        <v>220</v>
      </c>
      <c r="Q1118" s="381"/>
      <c r="R1118" s="381"/>
      <c r="S1118" s="381"/>
      <c r="T1118" s="381"/>
      <c r="U1118" s="381"/>
      <c r="V1118" s="381"/>
      <c r="W1118" s="381"/>
      <c r="X1118" s="381"/>
      <c r="Y1118" s="381">
        <v>2</v>
      </c>
      <c r="Z1118" s="350">
        <v>36.299999999999997</v>
      </c>
    </row>
    <row r="1119" spans="1:26" ht="30.75" customHeight="1" x14ac:dyDescent="0.35">
      <c r="A1119" s="340">
        <v>1115</v>
      </c>
      <c r="B1119" s="378" t="s">
        <v>7489</v>
      </c>
      <c r="C1119" s="333" t="s">
        <v>5571</v>
      </c>
      <c r="D1119" s="332" t="s">
        <v>2808</v>
      </c>
      <c r="E1119" s="371" t="s">
        <v>2809</v>
      </c>
      <c r="F1119" s="325">
        <v>4</v>
      </c>
      <c r="G1119" s="371"/>
      <c r="H1119" s="325"/>
      <c r="I1119" s="371"/>
      <c r="J1119" s="325">
        <v>4</v>
      </c>
      <c r="K1119" s="325"/>
      <c r="L1119" s="325">
        <v>4</v>
      </c>
      <c r="M1119" s="381" t="s">
        <v>5494</v>
      </c>
      <c r="N1119" s="381"/>
      <c r="O1119" s="381"/>
      <c r="P1119" s="381">
        <v>145</v>
      </c>
      <c r="Q1119" s="381"/>
      <c r="R1119" s="381"/>
      <c r="S1119" s="381"/>
      <c r="T1119" s="381"/>
      <c r="U1119" s="381"/>
      <c r="V1119" s="381"/>
      <c r="W1119" s="381"/>
      <c r="X1119" s="381"/>
      <c r="Y1119" s="381">
        <v>2</v>
      </c>
      <c r="Z1119" s="350">
        <v>36.299999999999997</v>
      </c>
    </row>
    <row r="1120" spans="1:26" ht="30.75" customHeight="1" x14ac:dyDescent="0.35">
      <c r="A1120" s="340">
        <v>1116</v>
      </c>
      <c r="B1120" s="378" t="s">
        <v>7489</v>
      </c>
      <c r="C1120" s="333" t="s">
        <v>5571</v>
      </c>
      <c r="D1120" s="374" t="s">
        <v>5566</v>
      </c>
      <c r="E1120" s="371" t="s">
        <v>5565</v>
      </c>
      <c r="F1120" s="325">
        <v>2</v>
      </c>
      <c r="G1120" s="371"/>
      <c r="H1120" s="325"/>
      <c r="I1120" s="371"/>
      <c r="J1120" s="325">
        <v>2</v>
      </c>
      <c r="K1120" s="325"/>
      <c r="L1120" s="325">
        <v>2</v>
      </c>
      <c r="M1120" s="381" t="s">
        <v>5702</v>
      </c>
      <c r="N1120" s="381"/>
      <c r="O1120" s="381"/>
      <c r="P1120" s="381"/>
      <c r="Q1120" s="381"/>
      <c r="R1120" s="381"/>
      <c r="S1120" s="381"/>
      <c r="T1120" s="381"/>
      <c r="U1120" s="381"/>
      <c r="V1120" s="381"/>
      <c r="W1120" s="381"/>
      <c r="X1120" s="381"/>
      <c r="Y1120" s="381">
        <v>3</v>
      </c>
      <c r="Z1120" s="382">
        <v>30.3</v>
      </c>
    </row>
    <row r="1121" spans="1:26" ht="30.75" customHeight="1" x14ac:dyDescent="0.35">
      <c r="A1121" s="340">
        <v>1117</v>
      </c>
      <c r="B1121" s="378" t="s">
        <v>7489</v>
      </c>
      <c r="C1121" s="333" t="s">
        <v>5571</v>
      </c>
      <c r="D1121" s="332" t="s">
        <v>2722</v>
      </c>
      <c r="E1121" s="371" t="s">
        <v>2723</v>
      </c>
      <c r="F1121" s="325">
        <v>5</v>
      </c>
      <c r="G1121" s="371"/>
      <c r="H1121" s="325"/>
      <c r="I1121" s="371"/>
      <c r="J1121" s="325">
        <v>4</v>
      </c>
      <c r="K1121" s="325"/>
      <c r="L1121" s="325">
        <v>4</v>
      </c>
      <c r="M1121" s="381" t="s">
        <v>4991</v>
      </c>
      <c r="N1121" s="381"/>
      <c r="O1121" s="381"/>
      <c r="P1121" s="381">
        <v>200</v>
      </c>
      <c r="Q1121" s="381"/>
      <c r="R1121" s="381"/>
      <c r="S1121" s="381"/>
      <c r="T1121" s="381"/>
      <c r="U1121" s="381"/>
      <c r="V1121" s="381"/>
      <c r="W1121" s="381"/>
      <c r="X1121" s="381"/>
      <c r="Y1121" s="381">
        <v>2</v>
      </c>
      <c r="Z1121" s="350">
        <v>36.299999999999997</v>
      </c>
    </row>
    <row r="1122" spans="1:26" ht="30.75" customHeight="1" x14ac:dyDescent="0.35">
      <c r="A1122" s="340">
        <v>1118</v>
      </c>
      <c r="B1122" s="378" t="s">
        <v>7489</v>
      </c>
      <c r="C1122" s="333" t="s">
        <v>5571</v>
      </c>
      <c r="D1122" s="332" t="s">
        <v>5548</v>
      </c>
      <c r="E1122" s="371" t="s">
        <v>5549</v>
      </c>
      <c r="F1122" s="325">
        <v>4</v>
      </c>
      <c r="G1122" s="371"/>
      <c r="H1122" s="325"/>
      <c r="I1122" s="371"/>
      <c r="J1122" s="325">
        <v>6</v>
      </c>
      <c r="K1122" s="325"/>
      <c r="L1122" s="325">
        <v>6</v>
      </c>
      <c r="M1122" s="381" t="s">
        <v>5983</v>
      </c>
      <c r="N1122" s="381">
        <v>75</v>
      </c>
      <c r="O1122" s="381">
        <v>375</v>
      </c>
      <c r="P1122" s="381">
        <v>450</v>
      </c>
      <c r="Q1122" s="381"/>
      <c r="R1122" s="381"/>
      <c r="S1122" s="381"/>
      <c r="T1122" s="381"/>
      <c r="U1122" s="381"/>
      <c r="V1122" s="381" t="s">
        <v>2166</v>
      </c>
      <c r="W1122" s="381"/>
      <c r="X1122" s="381"/>
      <c r="Y1122" s="381">
        <v>2</v>
      </c>
      <c r="Z1122" s="350">
        <v>36.299999999999997</v>
      </c>
    </row>
    <row r="1123" spans="1:26" ht="30.75" customHeight="1" x14ac:dyDescent="0.35">
      <c r="A1123" s="340">
        <v>1119</v>
      </c>
      <c r="B1123" s="378" t="s">
        <v>7489</v>
      </c>
      <c r="C1123" s="333" t="s">
        <v>5571</v>
      </c>
      <c r="D1123" s="332" t="s">
        <v>5550</v>
      </c>
      <c r="E1123" s="371" t="s">
        <v>5551</v>
      </c>
      <c r="F1123" s="325">
        <v>3</v>
      </c>
      <c r="G1123" s="371"/>
      <c r="H1123" s="325"/>
      <c r="I1123" s="371"/>
      <c r="J1123" s="325">
        <v>4</v>
      </c>
      <c r="K1123" s="325"/>
      <c r="L1123" s="325">
        <v>4</v>
      </c>
      <c r="M1123" s="381" t="s">
        <v>5702</v>
      </c>
      <c r="N1123" s="381">
        <v>40</v>
      </c>
      <c r="O1123" s="381">
        <v>230</v>
      </c>
      <c r="P1123" s="381">
        <v>270</v>
      </c>
      <c r="Q1123" s="381"/>
      <c r="R1123" s="381"/>
      <c r="S1123" s="381"/>
      <c r="T1123" s="381"/>
      <c r="U1123" s="381"/>
      <c r="V1123" s="381" t="s">
        <v>2166</v>
      </c>
      <c r="W1123" s="381"/>
      <c r="X1123" s="381"/>
      <c r="Y1123" s="381">
        <v>2</v>
      </c>
      <c r="Z1123" s="350">
        <v>36.299999999999997</v>
      </c>
    </row>
    <row r="1124" spans="1:26" ht="30.75" customHeight="1" x14ac:dyDescent="0.35">
      <c r="A1124" s="340">
        <v>1120</v>
      </c>
      <c r="B1124" s="378" t="s">
        <v>7489</v>
      </c>
      <c r="C1124" s="333" t="s">
        <v>5571</v>
      </c>
      <c r="D1124" s="332" t="s">
        <v>2851</v>
      </c>
      <c r="E1124" s="371" t="s">
        <v>4629</v>
      </c>
      <c r="F1124" s="325">
        <v>4</v>
      </c>
      <c r="G1124" s="371"/>
      <c r="H1124" s="325"/>
      <c r="I1124" s="371"/>
      <c r="J1124" s="325">
        <v>5</v>
      </c>
      <c r="K1124" s="325"/>
      <c r="L1124" s="325">
        <v>5</v>
      </c>
      <c r="M1124" s="379" t="s">
        <v>5031</v>
      </c>
      <c r="N1124" s="381">
        <v>85</v>
      </c>
      <c r="O1124" s="381">
        <v>220</v>
      </c>
      <c r="P1124" s="381">
        <v>305</v>
      </c>
      <c r="Q1124" s="381"/>
      <c r="R1124" s="381"/>
      <c r="S1124" s="381"/>
      <c r="T1124" s="381"/>
      <c r="U1124" s="381"/>
      <c r="V1124" s="381" t="s">
        <v>2166</v>
      </c>
      <c r="W1124" s="381" t="s">
        <v>2166</v>
      </c>
      <c r="X1124" s="381"/>
      <c r="Y1124" s="381">
        <v>2</v>
      </c>
      <c r="Z1124" s="350">
        <v>36.299999999999997</v>
      </c>
    </row>
    <row r="1125" spans="1:26" ht="30.75" customHeight="1" x14ac:dyDescent="0.35">
      <c r="A1125" s="340">
        <v>1121</v>
      </c>
      <c r="B1125" s="378" t="s">
        <v>7489</v>
      </c>
      <c r="C1125" s="333" t="s">
        <v>5571</v>
      </c>
      <c r="D1125" s="332" t="s">
        <v>6935</v>
      </c>
      <c r="E1125" s="371" t="s">
        <v>2673</v>
      </c>
      <c r="F1125" s="325">
        <v>4</v>
      </c>
      <c r="G1125" s="371"/>
      <c r="H1125" s="325"/>
      <c r="I1125" s="371"/>
      <c r="J1125" s="325">
        <v>6</v>
      </c>
      <c r="K1125" s="325"/>
      <c r="L1125" s="325">
        <v>6</v>
      </c>
      <c r="M1125" s="381" t="s">
        <v>7246</v>
      </c>
      <c r="N1125" s="367">
        <v>90</v>
      </c>
      <c r="O1125" s="367">
        <v>180</v>
      </c>
      <c r="P1125" s="367">
        <v>270</v>
      </c>
      <c r="Q1125" s="398"/>
      <c r="R1125" s="398"/>
      <c r="S1125" s="398"/>
      <c r="T1125" s="398"/>
      <c r="U1125" s="381"/>
      <c r="V1125" s="381" t="s">
        <v>2166</v>
      </c>
      <c r="W1125" s="381" t="s">
        <v>2166</v>
      </c>
      <c r="X1125" s="381"/>
      <c r="Y1125" s="381">
        <v>2</v>
      </c>
      <c r="Z1125" s="350">
        <v>36.299999999999997</v>
      </c>
    </row>
    <row r="1126" spans="1:26" ht="30.75" customHeight="1" x14ac:dyDescent="0.35">
      <c r="A1126" s="340">
        <v>1122</v>
      </c>
      <c r="B1126" s="378" t="s">
        <v>7489</v>
      </c>
      <c r="C1126" s="333" t="s">
        <v>5571</v>
      </c>
      <c r="D1126" s="332" t="s">
        <v>2859</v>
      </c>
      <c r="E1126" s="371" t="s">
        <v>4630</v>
      </c>
      <c r="F1126" s="325">
        <v>4</v>
      </c>
      <c r="G1126" s="371"/>
      <c r="H1126" s="325"/>
      <c r="I1126" s="371"/>
      <c r="J1126" s="325">
        <v>5</v>
      </c>
      <c r="K1126" s="325"/>
      <c r="L1126" s="325">
        <v>5</v>
      </c>
      <c r="M1126" s="381" t="s">
        <v>5494</v>
      </c>
      <c r="N1126" s="398">
        <v>86</v>
      </c>
      <c r="O1126" s="398">
        <v>134</v>
      </c>
      <c r="P1126" s="398">
        <v>220</v>
      </c>
      <c r="Q1126" s="398"/>
      <c r="R1126" s="398"/>
      <c r="S1126" s="398"/>
      <c r="T1126" s="398"/>
      <c r="U1126" s="381"/>
      <c r="V1126" s="381" t="s">
        <v>2166</v>
      </c>
      <c r="W1126" s="381"/>
      <c r="X1126" s="381"/>
      <c r="Y1126" s="381">
        <v>3</v>
      </c>
      <c r="Z1126" s="382">
        <v>30.3</v>
      </c>
    </row>
    <row r="1127" spans="1:26" ht="30.75" customHeight="1" x14ac:dyDescent="0.35">
      <c r="A1127" s="340">
        <v>1123</v>
      </c>
      <c r="B1127" s="378" t="s">
        <v>7489</v>
      </c>
      <c r="C1127" s="333" t="s">
        <v>5571</v>
      </c>
      <c r="D1127" s="332" t="s">
        <v>2852</v>
      </c>
      <c r="E1127" s="371" t="s">
        <v>4631</v>
      </c>
      <c r="F1127" s="325">
        <v>3</v>
      </c>
      <c r="G1127" s="371"/>
      <c r="H1127" s="325"/>
      <c r="I1127" s="371"/>
      <c r="J1127" s="325">
        <v>6</v>
      </c>
      <c r="K1127" s="325"/>
      <c r="L1127" s="325">
        <v>6</v>
      </c>
      <c r="M1127" s="379" t="s">
        <v>5031</v>
      </c>
      <c r="N1127" s="381">
        <v>100</v>
      </c>
      <c r="O1127" s="381">
        <v>170</v>
      </c>
      <c r="P1127" s="381">
        <v>270</v>
      </c>
      <c r="Q1127" s="381"/>
      <c r="R1127" s="381"/>
      <c r="S1127" s="381"/>
      <c r="T1127" s="381"/>
      <c r="U1127" s="381"/>
      <c r="V1127" s="381" t="s">
        <v>2166</v>
      </c>
      <c r="W1127" s="381"/>
      <c r="X1127" s="381"/>
      <c r="Y1127" s="381">
        <v>2</v>
      </c>
      <c r="Z1127" s="350">
        <v>36.299999999999997</v>
      </c>
    </row>
    <row r="1128" spans="1:26" ht="30.75" customHeight="1" x14ac:dyDescent="0.35">
      <c r="A1128" s="340">
        <v>1124</v>
      </c>
      <c r="B1128" s="378" t="s">
        <v>7489</v>
      </c>
      <c r="C1128" s="333" t="s">
        <v>5571</v>
      </c>
      <c r="D1128" s="332" t="s">
        <v>2842</v>
      </c>
      <c r="E1128" s="371" t="s">
        <v>2708</v>
      </c>
      <c r="F1128" s="325">
        <v>4</v>
      </c>
      <c r="G1128" s="371"/>
      <c r="H1128" s="325"/>
      <c r="I1128" s="371"/>
      <c r="J1128" s="325">
        <v>2</v>
      </c>
      <c r="K1128" s="325"/>
      <c r="L1128" s="325">
        <v>2</v>
      </c>
      <c r="M1128" s="381" t="s">
        <v>5494</v>
      </c>
      <c r="N1128" s="381"/>
      <c r="O1128" s="381"/>
      <c r="P1128" s="381">
        <v>150</v>
      </c>
      <c r="Q1128" s="381"/>
      <c r="R1128" s="381"/>
      <c r="S1128" s="381"/>
      <c r="T1128" s="381"/>
      <c r="U1128" s="381"/>
      <c r="V1128" s="381"/>
      <c r="W1128" s="381"/>
      <c r="X1128" s="381"/>
      <c r="Y1128" s="381">
        <v>2</v>
      </c>
      <c r="Z1128" s="350">
        <v>36.299999999999997</v>
      </c>
    </row>
    <row r="1129" spans="1:26" ht="30.75" customHeight="1" x14ac:dyDescent="0.35">
      <c r="A1129" s="340">
        <v>1125</v>
      </c>
      <c r="B1129" s="378" t="s">
        <v>7489</v>
      </c>
      <c r="C1129" s="333" t="s">
        <v>5571</v>
      </c>
      <c r="D1129" s="332" t="s">
        <v>2843</v>
      </c>
      <c r="E1129" s="371" t="s">
        <v>2709</v>
      </c>
      <c r="F1129" s="325">
        <v>3</v>
      </c>
      <c r="G1129" s="371"/>
      <c r="H1129" s="325"/>
      <c r="I1129" s="371"/>
      <c r="J1129" s="325">
        <v>5</v>
      </c>
      <c r="K1129" s="325"/>
      <c r="L1129" s="325">
        <v>5</v>
      </c>
      <c r="M1129" s="381" t="s">
        <v>5494</v>
      </c>
      <c r="N1129" s="381"/>
      <c r="O1129" s="381"/>
      <c r="P1129" s="381">
        <v>150</v>
      </c>
      <c r="Q1129" s="381"/>
      <c r="R1129" s="381"/>
      <c r="S1129" s="381"/>
      <c r="T1129" s="381"/>
      <c r="U1129" s="381"/>
      <c r="V1129" s="381"/>
      <c r="W1129" s="381"/>
      <c r="X1129" s="381"/>
      <c r="Y1129" s="381">
        <v>2</v>
      </c>
      <c r="Z1129" s="350">
        <v>36.299999999999997</v>
      </c>
    </row>
    <row r="1130" spans="1:26" ht="30.75" customHeight="1" x14ac:dyDescent="0.35">
      <c r="A1130" s="340">
        <v>1126</v>
      </c>
      <c r="B1130" s="378" t="s">
        <v>7489</v>
      </c>
      <c r="C1130" s="333" t="s">
        <v>5571</v>
      </c>
      <c r="D1130" s="332" t="s">
        <v>4082</v>
      </c>
      <c r="E1130" s="371" t="s">
        <v>4632</v>
      </c>
      <c r="F1130" s="325">
        <v>3</v>
      </c>
      <c r="G1130" s="371"/>
      <c r="H1130" s="325"/>
      <c r="I1130" s="371"/>
      <c r="J1130" s="325">
        <v>5</v>
      </c>
      <c r="K1130" s="325"/>
      <c r="L1130" s="325">
        <v>5</v>
      </c>
      <c r="M1130" s="381" t="s">
        <v>5031</v>
      </c>
      <c r="N1130" s="381"/>
      <c r="O1130" s="381"/>
      <c r="P1130" s="381">
        <v>240</v>
      </c>
      <c r="Q1130" s="381"/>
      <c r="R1130" s="381"/>
      <c r="S1130" s="381"/>
      <c r="T1130" s="381"/>
      <c r="U1130" s="381"/>
      <c r="V1130" s="381"/>
      <c r="W1130" s="381"/>
      <c r="X1130" s="381"/>
      <c r="Y1130" s="381">
        <v>3</v>
      </c>
      <c r="Z1130" s="382">
        <v>30.3</v>
      </c>
    </row>
    <row r="1131" spans="1:26" ht="30.75" customHeight="1" x14ac:dyDescent="0.35">
      <c r="A1131" s="340">
        <v>1127</v>
      </c>
      <c r="B1131" s="378" t="s">
        <v>7489</v>
      </c>
      <c r="C1131" s="333" t="s">
        <v>5571</v>
      </c>
      <c r="D1131" s="332" t="s">
        <v>2695</v>
      </c>
      <c r="E1131" s="371" t="s">
        <v>2696</v>
      </c>
      <c r="F1131" s="325">
        <v>5</v>
      </c>
      <c r="G1131" s="371"/>
      <c r="H1131" s="325"/>
      <c r="I1131" s="371"/>
      <c r="J1131" s="325">
        <v>4</v>
      </c>
      <c r="K1131" s="325"/>
      <c r="L1131" s="325">
        <v>4</v>
      </c>
      <c r="M1131" s="381" t="s">
        <v>5394</v>
      </c>
      <c r="N1131" s="381"/>
      <c r="O1131" s="381"/>
      <c r="P1131" s="381">
        <v>150</v>
      </c>
      <c r="Q1131" s="381"/>
      <c r="R1131" s="381"/>
      <c r="S1131" s="381"/>
      <c r="T1131" s="381"/>
      <c r="U1131" s="381"/>
      <c r="V1131" s="381"/>
      <c r="W1131" s="381"/>
      <c r="X1131" s="381"/>
      <c r="Y1131" s="381">
        <v>2</v>
      </c>
      <c r="Z1131" s="350">
        <v>36.299999999999997</v>
      </c>
    </row>
    <row r="1132" spans="1:26" ht="30.75" customHeight="1" x14ac:dyDescent="0.35">
      <c r="A1132" s="340">
        <v>1128</v>
      </c>
      <c r="B1132" s="378" t="s">
        <v>7489</v>
      </c>
      <c r="C1132" s="333" t="s">
        <v>5571</v>
      </c>
      <c r="D1132" s="332" t="s">
        <v>7431</v>
      </c>
      <c r="E1132" s="371" t="s">
        <v>4633</v>
      </c>
      <c r="F1132" s="325">
        <v>3</v>
      </c>
      <c r="G1132" s="371"/>
      <c r="H1132" s="325"/>
      <c r="I1132" s="371"/>
      <c r="J1132" s="325">
        <v>6</v>
      </c>
      <c r="K1132" s="325"/>
      <c r="L1132" s="325">
        <v>6</v>
      </c>
      <c r="M1132" s="381" t="s">
        <v>5494</v>
      </c>
      <c r="N1132" s="381">
        <v>85</v>
      </c>
      <c r="O1132" s="381">
        <v>155</v>
      </c>
      <c r="P1132" s="381">
        <v>240</v>
      </c>
      <c r="Q1132" s="381"/>
      <c r="R1132" s="381"/>
      <c r="S1132" s="381"/>
      <c r="T1132" s="381"/>
      <c r="U1132" s="381"/>
      <c r="V1132" s="381" t="s">
        <v>2166</v>
      </c>
      <c r="W1132" s="381"/>
      <c r="X1132" s="381"/>
      <c r="Y1132" s="381">
        <v>2</v>
      </c>
      <c r="Z1132" s="350">
        <v>36.299999999999997</v>
      </c>
    </row>
    <row r="1133" spans="1:26" ht="30.75" customHeight="1" x14ac:dyDescent="0.35">
      <c r="A1133" s="340">
        <v>1129</v>
      </c>
      <c r="B1133" s="378" t="s">
        <v>7489</v>
      </c>
      <c r="C1133" s="333" t="s">
        <v>5571</v>
      </c>
      <c r="D1133" s="332" t="s">
        <v>3587</v>
      </c>
      <c r="E1133" s="371" t="s">
        <v>4634</v>
      </c>
      <c r="F1133" s="325">
        <v>3</v>
      </c>
      <c r="G1133" s="371"/>
      <c r="H1133" s="325"/>
      <c r="I1133" s="371"/>
      <c r="J1133" s="325">
        <v>5</v>
      </c>
      <c r="K1133" s="325"/>
      <c r="L1133" s="325">
        <v>5</v>
      </c>
      <c r="M1133" s="381" t="s">
        <v>7252</v>
      </c>
      <c r="N1133" s="381"/>
      <c r="O1133" s="381"/>
      <c r="P1133" s="381">
        <v>175</v>
      </c>
      <c r="Q1133" s="381"/>
      <c r="R1133" s="381"/>
      <c r="S1133" s="381"/>
      <c r="T1133" s="381"/>
      <c r="U1133" s="381"/>
      <c r="V1133" s="381"/>
      <c r="W1133" s="381"/>
      <c r="X1133" s="381"/>
      <c r="Y1133" s="381">
        <v>2</v>
      </c>
      <c r="Z1133" s="350">
        <v>36.299999999999997</v>
      </c>
    </row>
    <row r="1134" spans="1:26" ht="30.75" customHeight="1" x14ac:dyDescent="0.35">
      <c r="A1134" s="340">
        <v>1130</v>
      </c>
      <c r="B1134" s="378" t="s">
        <v>7489</v>
      </c>
      <c r="C1134" s="333" t="s">
        <v>5571</v>
      </c>
      <c r="D1134" s="332" t="s">
        <v>2874</v>
      </c>
      <c r="E1134" s="371" t="s">
        <v>2667</v>
      </c>
      <c r="F1134" s="325">
        <v>4</v>
      </c>
      <c r="G1134" s="371"/>
      <c r="H1134" s="325"/>
      <c r="I1134" s="371"/>
      <c r="J1134" s="325">
        <v>5</v>
      </c>
      <c r="K1134" s="325"/>
      <c r="L1134" s="325">
        <v>5</v>
      </c>
      <c r="M1134" s="381" t="s">
        <v>5503</v>
      </c>
      <c r="N1134" s="381"/>
      <c r="O1134" s="381"/>
      <c r="P1134" s="381">
        <v>250</v>
      </c>
      <c r="Q1134" s="381"/>
      <c r="R1134" s="381"/>
      <c r="S1134" s="381"/>
      <c r="T1134" s="381"/>
      <c r="U1134" s="381"/>
      <c r="V1134" s="381"/>
      <c r="W1134" s="381"/>
      <c r="X1134" s="381"/>
      <c r="Y1134" s="381">
        <v>2</v>
      </c>
      <c r="Z1134" s="350">
        <v>36.299999999999997</v>
      </c>
    </row>
    <row r="1135" spans="1:26" ht="30.75" customHeight="1" x14ac:dyDescent="0.35">
      <c r="A1135" s="340">
        <v>1131</v>
      </c>
      <c r="B1135" s="378" t="s">
        <v>7489</v>
      </c>
      <c r="C1135" s="333" t="s">
        <v>5571</v>
      </c>
      <c r="D1135" s="374" t="s">
        <v>6276</v>
      </c>
      <c r="E1135" s="371" t="s">
        <v>5555</v>
      </c>
      <c r="F1135" s="325">
        <v>3</v>
      </c>
      <c r="G1135" s="371"/>
      <c r="H1135" s="325"/>
      <c r="I1135" s="371"/>
      <c r="J1135" s="325">
        <v>4</v>
      </c>
      <c r="K1135" s="325"/>
      <c r="L1135" s="325">
        <v>4</v>
      </c>
      <c r="M1135" s="381" t="s">
        <v>5702</v>
      </c>
      <c r="N1135" s="381"/>
      <c r="O1135" s="381"/>
      <c r="P1135" s="381"/>
      <c r="Q1135" s="381"/>
      <c r="R1135" s="381"/>
      <c r="S1135" s="381"/>
      <c r="T1135" s="381"/>
      <c r="U1135" s="381"/>
      <c r="V1135" s="381"/>
      <c r="W1135" s="381"/>
      <c r="X1135" s="381"/>
      <c r="Y1135" s="381">
        <v>3</v>
      </c>
      <c r="Z1135" s="382">
        <v>30.3</v>
      </c>
    </row>
    <row r="1136" spans="1:26" ht="30.75" customHeight="1" x14ac:dyDescent="0.35">
      <c r="A1136" s="340">
        <v>1132</v>
      </c>
      <c r="B1136" s="378" t="s">
        <v>7489</v>
      </c>
      <c r="C1136" s="333" t="s">
        <v>5571</v>
      </c>
      <c r="D1136" s="332" t="s">
        <v>2853</v>
      </c>
      <c r="E1136" s="371" t="s">
        <v>4635</v>
      </c>
      <c r="F1136" s="325">
        <v>5</v>
      </c>
      <c r="G1136" s="371"/>
      <c r="H1136" s="325"/>
      <c r="I1136" s="371"/>
      <c r="J1136" s="325">
        <v>6</v>
      </c>
      <c r="K1136" s="325"/>
      <c r="L1136" s="325">
        <v>6</v>
      </c>
      <c r="M1136" s="381" t="s">
        <v>5541</v>
      </c>
      <c r="N1136" s="381"/>
      <c r="O1136" s="381"/>
      <c r="P1136" s="381">
        <v>300</v>
      </c>
      <c r="Q1136" s="381"/>
      <c r="R1136" s="381"/>
      <c r="S1136" s="381"/>
      <c r="T1136" s="381"/>
      <c r="U1136" s="381"/>
      <c r="V1136" s="381"/>
      <c r="W1136" s="381"/>
      <c r="X1136" s="381"/>
      <c r="Y1136" s="381">
        <v>2</v>
      </c>
      <c r="Z1136" s="350">
        <v>36.299999999999997</v>
      </c>
    </row>
    <row r="1137" spans="1:26" ht="30.75" customHeight="1" x14ac:dyDescent="0.35">
      <c r="A1137" s="340">
        <v>1133</v>
      </c>
      <c r="B1137" s="378" t="s">
        <v>7489</v>
      </c>
      <c r="C1137" s="333" t="s">
        <v>5571</v>
      </c>
      <c r="D1137" s="332" t="s">
        <v>2693</v>
      </c>
      <c r="E1137" s="371" t="s">
        <v>2694</v>
      </c>
      <c r="F1137" s="325">
        <v>4</v>
      </c>
      <c r="G1137" s="371"/>
      <c r="H1137" s="325"/>
      <c r="I1137" s="371"/>
      <c r="J1137" s="325">
        <v>3</v>
      </c>
      <c r="K1137" s="325"/>
      <c r="L1137" s="325">
        <v>3</v>
      </c>
      <c r="M1137" s="381" t="s">
        <v>5518</v>
      </c>
      <c r="N1137" s="381"/>
      <c r="O1137" s="381"/>
      <c r="P1137" s="381">
        <v>125</v>
      </c>
      <c r="Q1137" s="381"/>
      <c r="R1137" s="381"/>
      <c r="S1137" s="381"/>
      <c r="T1137" s="381"/>
      <c r="U1137" s="381"/>
      <c r="V1137" s="381"/>
      <c r="W1137" s="381"/>
      <c r="X1137" s="381"/>
      <c r="Y1137" s="381">
        <v>2</v>
      </c>
      <c r="Z1137" s="350">
        <v>36.299999999999997</v>
      </c>
    </row>
    <row r="1138" spans="1:26" ht="30.75" customHeight="1" x14ac:dyDescent="0.35">
      <c r="A1138" s="340">
        <v>1134</v>
      </c>
      <c r="B1138" s="378" t="s">
        <v>7489</v>
      </c>
      <c r="C1138" s="333" t="s">
        <v>5571</v>
      </c>
      <c r="D1138" s="332" t="s">
        <v>5569</v>
      </c>
      <c r="E1138" s="371" t="s">
        <v>5567</v>
      </c>
      <c r="F1138" s="325">
        <v>4</v>
      </c>
      <c r="G1138" s="371"/>
      <c r="H1138" s="325"/>
      <c r="I1138" s="371"/>
      <c r="J1138" s="325">
        <v>4</v>
      </c>
      <c r="K1138" s="325"/>
      <c r="L1138" s="325">
        <v>4</v>
      </c>
      <c r="M1138" s="381" t="s">
        <v>5702</v>
      </c>
      <c r="N1138" s="381"/>
      <c r="O1138" s="381"/>
      <c r="P1138" s="381"/>
      <c r="Q1138" s="381"/>
      <c r="R1138" s="381"/>
      <c r="S1138" s="381"/>
      <c r="T1138" s="381"/>
      <c r="U1138" s="381"/>
      <c r="V1138" s="381"/>
      <c r="W1138" s="381"/>
      <c r="X1138" s="381"/>
      <c r="Y1138" s="381">
        <v>2</v>
      </c>
      <c r="Z1138" s="350">
        <v>36.299999999999997</v>
      </c>
    </row>
    <row r="1139" spans="1:26" ht="30.75" customHeight="1" x14ac:dyDescent="0.35">
      <c r="A1139" s="340">
        <v>1135</v>
      </c>
      <c r="B1139" s="378" t="s">
        <v>7489</v>
      </c>
      <c r="C1139" s="333" t="s">
        <v>5571</v>
      </c>
      <c r="D1139" s="332" t="s">
        <v>5570</v>
      </c>
      <c r="E1139" s="371" t="s">
        <v>5568</v>
      </c>
      <c r="F1139" s="325">
        <v>4</v>
      </c>
      <c r="G1139" s="371"/>
      <c r="H1139" s="325"/>
      <c r="I1139" s="371"/>
      <c r="J1139" s="325">
        <v>4</v>
      </c>
      <c r="K1139" s="325"/>
      <c r="L1139" s="325">
        <v>4</v>
      </c>
      <c r="M1139" s="381" t="s">
        <v>5702</v>
      </c>
      <c r="N1139" s="367">
        <v>80</v>
      </c>
      <c r="O1139" s="367">
        <v>160</v>
      </c>
      <c r="P1139" s="367">
        <v>240</v>
      </c>
      <c r="Q1139" s="367"/>
      <c r="R1139" s="367"/>
      <c r="S1139" s="367"/>
      <c r="T1139" s="367"/>
      <c r="U1139" s="367"/>
      <c r="V1139" s="367" t="s">
        <v>2166</v>
      </c>
      <c r="W1139" s="381"/>
      <c r="X1139" s="381"/>
      <c r="Y1139" s="381">
        <v>2</v>
      </c>
      <c r="Z1139" s="350">
        <v>36.299999999999997</v>
      </c>
    </row>
    <row r="1140" spans="1:26" ht="30.75" customHeight="1" x14ac:dyDescent="0.35">
      <c r="A1140" s="340">
        <v>1136</v>
      </c>
      <c r="B1140" s="378" t="s">
        <v>7489</v>
      </c>
      <c r="C1140" s="333" t="s">
        <v>5571</v>
      </c>
      <c r="D1140" s="332" t="s">
        <v>2854</v>
      </c>
      <c r="E1140" s="371" t="s">
        <v>4636</v>
      </c>
      <c r="F1140" s="325">
        <v>4</v>
      </c>
      <c r="G1140" s="371"/>
      <c r="H1140" s="325"/>
      <c r="I1140" s="371"/>
      <c r="J1140" s="325">
        <v>4</v>
      </c>
      <c r="K1140" s="325"/>
      <c r="L1140" s="325">
        <v>4</v>
      </c>
      <c r="M1140" s="379" t="s">
        <v>5031</v>
      </c>
      <c r="N1140" s="381"/>
      <c r="O1140" s="381"/>
      <c r="P1140" s="381">
        <v>180</v>
      </c>
      <c r="Q1140" s="381"/>
      <c r="R1140" s="381"/>
      <c r="S1140" s="381"/>
      <c r="T1140" s="381"/>
      <c r="U1140" s="381"/>
      <c r="V1140" s="381"/>
      <c r="W1140" s="381"/>
      <c r="X1140" s="381"/>
      <c r="Y1140" s="381">
        <v>2</v>
      </c>
      <c r="Z1140" s="350">
        <v>36.299999999999997</v>
      </c>
    </row>
    <row r="1141" spans="1:26" ht="30.75" customHeight="1" x14ac:dyDescent="0.35">
      <c r="A1141" s="340">
        <v>1137</v>
      </c>
      <c r="B1141" s="378" t="s">
        <v>7489</v>
      </c>
      <c r="C1141" s="333" t="s">
        <v>5571</v>
      </c>
      <c r="D1141" s="332" t="s">
        <v>2706</v>
      </c>
      <c r="E1141" s="371" t="s">
        <v>2707</v>
      </c>
      <c r="F1141" s="325">
        <v>4</v>
      </c>
      <c r="G1141" s="371"/>
      <c r="H1141" s="325"/>
      <c r="I1141" s="371"/>
      <c r="J1141" s="325">
        <v>5</v>
      </c>
      <c r="K1141" s="325"/>
      <c r="L1141" s="325">
        <v>5</v>
      </c>
      <c r="M1141" s="381" t="s">
        <v>5494</v>
      </c>
      <c r="N1141" s="381"/>
      <c r="O1141" s="381"/>
      <c r="P1141" s="381">
        <v>150</v>
      </c>
      <c r="Q1141" s="381"/>
      <c r="R1141" s="381"/>
      <c r="S1141" s="381"/>
      <c r="T1141" s="381"/>
      <c r="U1141" s="381"/>
      <c r="V1141" s="381"/>
      <c r="W1141" s="381"/>
      <c r="X1141" s="381"/>
      <c r="Y1141" s="381">
        <v>2</v>
      </c>
      <c r="Z1141" s="350">
        <v>36.299999999999997</v>
      </c>
    </row>
    <row r="1142" spans="1:26" ht="30.75" customHeight="1" x14ac:dyDescent="0.35">
      <c r="A1142" s="340">
        <v>1138</v>
      </c>
      <c r="B1142" s="378" t="s">
        <v>7489</v>
      </c>
      <c r="C1142" s="333" t="s">
        <v>5571</v>
      </c>
      <c r="D1142" s="332" t="s">
        <v>2691</v>
      </c>
      <c r="E1142" s="371" t="s">
        <v>2692</v>
      </c>
      <c r="F1142" s="325">
        <v>4</v>
      </c>
      <c r="G1142" s="371"/>
      <c r="H1142" s="325"/>
      <c r="I1142" s="371"/>
      <c r="J1142" s="325">
        <v>7</v>
      </c>
      <c r="K1142" s="325"/>
      <c r="L1142" s="325">
        <v>7</v>
      </c>
      <c r="M1142" s="381" t="s">
        <v>5394</v>
      </c>
      <c r="N1142" s="381"/>
      <c r="O1142" s="381"/>
      <c r="P1142" s="381">
        <v>200</v>
      </c>
      <c r="Q1142" s="381"/>
      <c r="R1142" s="381"/>
      <c r="S1142" s="381"/>
      <c r="T1142" s="381"/>
      <c r="U1142" s="381"/>
      <c r="V1142" s="381"/>
      <c r="W1142" s="381"/>
      <c r="X1142" s="381"/>
      <c r="Y1142" s="381">
        <v>2</v>
      </c>
      <c r="Z1142" s="350">
        <v>36.299999999999997</v>
      </c>
    </row>
    <row r="1143" spans="1:26" ht="30.75" customHeight="1" x14ac:dyDescent="0.35">
      <c r="A1143" s="340">
        <v>1139</v>
      </c>
      <c r="B1143" s="378" t="s">
        <v>7489</v>
      </c>
      <c r="C1143" s="333" t="s">
        <v>5571</v>
      </c>
      <c r="D1143" s="332" t="s">
        <v>2867</v>
      </c>
      <c r="E1143" s="371" t="s">
        <v>2674</v>
      </c>
      <c r="F1143" s="325">
        <v>4</v>
      </c>
      <c r="G1143" s="371"/>
      <c r="H1143" s="325"/>
      <c r="I1143" s="371"/>
      <c r="J1143" s="325">
        <v>5</v>
      </c>
      <c r="K1143" s="325"/>
      <c r="L1143" s="325">
        <v>5</v>
      </c>
      <c r="M1143" s="381" t="s">
        <v>5503</v>
      </c>
      <c r="N1143" s="381"/>
      <c r="O1143" s="381"/>
      <c r="P1143" s="381">
        <v>230</v>
      </c>
      <c r="Q1143" s="381"/>
      <c r="R1143" s="381"/>
      <c r="S1143" s="381"/>
      <c r="T1143" s="381"/>
      <c r="U1143" s="381"/>
      <c r="V1143" s="381"/>
      <c r="W1143" s="381"/>
      <c r="X1143" s="381"/>
      <c r="Y1143" s="381">
        <v>2</v>
      </c>
      <c r="Z1143" s="350">
        <v>36.299999999999997</v>
      </c>
    </row>
    <row r="1144" spans="1:26" ht="30.75" customHeight="1" x14ac:dyDescent="0.35">
      <c r="A1144" s="340">
        <v>1140</v>
      </c>
      <c r="B1144" s="378" t="s">
        <v>7489</v>
      </c>
      <c r="C1144" s="333" t="s">
        <v>5571</v>
      </c>
      <c r="D1144" s="332" t="s">
        <v>2817</v>
      </c>
      <c r="E1144" s="371" t="s">
        <v>4637</v>
      </c>
      <c r="F1144" s="325">
        <v>3</v>
      </c>
      <c r="G1144" s="371"/>
      <c r="H1144" s="325"/>
      <c r="I1144" s="371"/>
      <c r="J1144" s="325">
        <v>5</v>
      </c>
      <c r="K1144" s="325"/>
      <c r="L1144" s="325">
        <v>5</v>
      </c>
      <c r="M1144" s="381" t="s">
        <v>5031</v>
      </c>
      <c r="N1144" s="381"/>
      <c r="O1144" s="381"/>
      <c r="P1144" s="381">
        <v>240</v>
      </c>
      <c r="Q1144" s="381"/>
      <c r="R1144" s="381"/>
      <c r="S1144" s="381"/>
      <c r="T1144" s="381"/>
      <c r="U1144" s="381"/>
      <c r="V1144" s="381"/>
      <c r="W1144" s="381"/>
      <c r="X1144" s="381"/>
      <c r="Y1144" s="381">
        <v>3</v>
      </c>
      <c r="Z1144" s="382">
        <v>30.3</v>
      </c>
    </row>
    <row r="1145" spans="1:26" ht="30.75" customHeight="1" x14ac:dyDescent="0.35">
      <c r="A1145" s="340">
        <v>1141</v>
      </c>
      <c r="B1145" s="378" t="s">
        <v>7489</v>
      </c>
      <c r="C1145" s="333" t="s">
        <v>5571</v>
      </c>
      <c r="D1145" s="374" t="s">
        <v>6934</v>
      </c>
      <c r="E1145" s="371" t="s">
        <v>2675</v>
      </c>
      <c r="F1145" s="325">
        <v>4</v>
      </c>
      <c r="G1145" s="371"/>
      <c r="H1145" s="325"/>
      <c r="I1145" s="371"/>
      <c r="J1145" s="325">
        <v>6</v>
      </c>
      <c r="K1145" s="325"/>
      <c r="L1145" s="325">
        <v>6</v>
      </c>
      <c r="M1145" s="381" t="s">
        <v>7246</v>
      </c>
      <c r="N1145" s="398">
        <v>85</v>
      </c>
      <c r="O1145" s="398">
        <v>195</v>
      </c>
      <c r="P1145" s="398">
        <v>280</v>
      </c>
      <c r="Q1145" s="398"/>
      <c r="R1145" s="398"/>
      <c r="S1145" s="398"/>
      <c r="T1145" s="398"/>
      <c r="U1145" s="381"/>
      <c r="V1145" s="381" t="s">
        <v>2166</v>
      </c>
      <c r="W1145" s="381" t="s">
        <v>2166</v>
      </c>
      <c r="X1145" s="381"/>
      <c r="Y1145" s="381">
        <v>2</v>
      </c>
      <c r="Z1145" s="350">
        <v>36.299999999999997</v>
      </c>
    </row>
    <row r="1146" spans="1:26" ht="30.75" customHeight="1" x14ac:dyDescent="0.35">
      <c r="A1146" s="340">
        <v>1142</v>
      </c>
      <c r="B1146" s="378" t="s">
        <v>7489</v>
      </c>
      <c r="C1146" s="333" t="s">
        <v>5571</v>
      </c>
      <c r="D1146" s="332" t="s">
        <v>5557</v>
      </c>
      <c r="E1146" s="371" t="s">
        <v>5556</v>
      </c>
      <c r="F1146" s="325">
        <v>3</v>
      </c>
      <c r="G1146" s="371"/>
      <c r="H1146" s="325"/>
      <c r="I1146" s="371"/>
      <c r="J1146" s="325">
        <v>2</v>
      </c>
      <c r="K1146" s="325"/>
      <c r="L1146" s="325">
        <v>2</v>
      </c>
      <c r="M1146" s="381" t="s">
        <v>7245</v>
      </c>
      <c r="N1146" s="381"/>
      <c r="O1146" s="381"/>
      <c r="P1146" s="381"/>
      <c r="Q1146" s="381"/>
      <c r="R1146" s="381"/>
      <c r="S1146" s="381"/>
      <c r="T1146" s="381"/>
      <c r="U1146" s="381"/>
      <c r="V1146" s="381"/>
      <c r="W1146" s="381" t="s">
        <v>2166</v>
      </c>
      <c r="X1146" s="381"/>
      <c r="Y1146" s="381">
        <v>3</v>
      </c>
      <c r="Z1146" s="382">
        <v>30.3</v>
      </c>
    </row>
    <row r="1147" spans="1:26" ht="30.75" customHeight="1" x14ac:dyDescent="0.35">
      <c r="A1147" s="340">
        <v>1143</v>
      </c>
      <c r="B1147" s="378" t="s">
        <v>7489</v>
      </c>
      <c r="C1147" s="333" t="s">
        <v>5571</v>
      </c>
      <c r="D1147" s="332" t="s">
        <v>2668</v>
      </c>
      <c r="E1147" s="371" t="s">
        <v>2669</v>
      </c>
      <c r="F1147" s="325">
        <v>4</v>
      </c>
      <c r="G1147" s="371"/>
      <c r="H1147" s="325"/>
      <c r="I1147" s="371"/>
      <c r="J1147" s="325">
        <v>5</v>
      </c>
      <c r="K1147" s="325"/>
      <c r="L1147" s="325">
        <v>5</v>
      </c>
      <c r="M1147" s="381" t="s">
        <v>5506</v>
      </c>
      <c r="N1147" s="381"/>
      <c r="O1147" s="381"/>
      <c r="P1147" s="381">
        <v>250</v>
      </c>
      <c r="Q1147" s="381"/>
      <c r="R1147" s="381"/>
      <c r="S1147" s="381"/>
      <c r="T1147" s="381"/>
      <c r="U1147" s="381"/>
      <c r="V1147" s="381"/>
      <c r="W1147" s="381"/>
      <c r="X1147" s="381"/>
      <c r="Y1147" s="381">
        <v>2</v>
      </c>
      <c r="Z1147" s="350">
        <v>36.299999999999997</v>
      </c>
    </row>
    <row r="1148" spans="1:26" ht="30.75" customHeight="1" x14ac:dyDescent="0.35">
      <c r="A1148" s="340">
        <v>1144</v>
      </c>
      <c r="B1148" s="378" t="s">
        <v>7489</v>
      </c>
      <c r="C1148" s="333" t="s">
        <v>5571</v>
      </c>
      <c r="D1148" s="332" t="s">
        <v>2869</v>
      </c>
      <c r="E1148" s="371" t="s">
        <v>2676</v>
      </c>
      <c r="F1148" s="325">
        <v>3</v>
      </c>
      <c r="G1148" s="371"/>
      <c r="H1148" s="325"/>
      <c r="I1148" s="371"/>
      <c r="J1148" s="325">
        <v>5</v>
      </c>
      <c r="K1148" s="325"/>
      <c r="L1148" s="325">
        <v>5</v>
      </c>
      <c r="M1148" s="381" t="s">
        <v>5503</v>
      </c>
      <c r="N1148" s="381"/>
      <c r="O1148" s="381"/>
      <c r="P1148" s="381">
        <v>230</v>
      </c>
      <c r="Q1148" s="381"/>
      <c r="R1148" s="381"/>
      <c r="S1148" s="381"/>
      <c r="T1148" s="381"/>
      <c r="U1148" s="381"/>
      <c r="V1148" s="381"/>
      <c r="W1148" s="381"/>
      <c r="X1148" s="381"/>
      <c r="Y1148" s="381">
        <v>2</v>
      </c>
      <c r="Z1148" s="350">
        <v>36.299999999999997</v>
      </c>
    </row>
    <row r="1149" spans="1:26" ht="30.75" customHeight="1" x14ac:dyDescent="0.35">
      <c r="A1149" s="340">
        <v>1145</v>
      </c>
      <c r="B1149" s="378" t="s">
        <v>7489</v>
      </c>
      <c r="C1149" s="333" t="s">
        <v>5571</v>
      </c>
      <c r="D1149" s="374" t="s">
        <v>2712</v>
      </c>
      <c r="E1149" s="371" t="s">
        <v>2713</v>
      </c>
      <c r="F1149" s="325">
        <v>4</v>
      </c>
      <c r="G1149" s="371"/>
      <c r="H1149" s="325"/>
      <c r="I1149" s="371"/>
      <c r="J1149" s="325">
        <v>2</v>
      </c>
      <c r="K1149" s="325"/>
      <c r="L1149" s="325">
        <v>2</v>
      </c>
      <c r="M1149" s="381" t="s">
        <v>5507</v>
      </c>
      <c r="N1149" s="381"/>
      <c r="O1149" s="381"/>
      <c r="P1149" s="381">
        <v>150</v>
      </c>
      <c r="Q1149" s="381"/>
      <c r="R1149" s="381"/>
      <c r="S1149" s="381"/>
      <c r="T1149" s="381"/>
      <c r="U1149" s="381"/>
      <c r="V1149" s="381"/>
      <c r="W1149" s="381"/>
      <c r="X1149" s="381"/>
      <c r="Y1149" s="381">
        <v>2</v>
      </c>
      <c r="Z1149" s="350">
        <v>36.299999999999997</v>
      </c>
    </row>
    <row r="1150" spans="1:26" ht="30.75" customHeight="1" x14ac:dyDescent="0.35">
      <c r="A1150" s="340">
        <v>1146</v>
      </c>
      <c r="B1150" s="378" t="s">
        <v>7489</v>
      </c>
      <c r="C1150" s="333" t="s">
        <v>5571</v>
      </c>
      <c r="D1150" s="332" t="s">
        <v>3750</v>
      </c>
      <c r="E1150" s="371" t="s">
        <v>5561</v>
      </c>
      <c r="F1150" s="325">
        <v>4</v>
      </c>
      <c r="G1150" s="371"/>
      <c r="H1150" s="325"/>
      <c r="I1150" s="371"/>
      <c r="J1150" s="325">
        <v>3</v>
      </c>
      <c r="K1150" s="325"/>
      <c r="L1150" s="325">
        <v>3</v>
      </c>
      <c r="M1150" s="381" t="s">
        <v>5702</v>
      </c>
      <c r="N1150" s="381"/>
      <c r="O1150" s="381"/>
      <c r="P1150" s="381"/>
      <c r="Q1150" s="381"/>
      <c r="R1150" s="381"/>
      <c r="S1150" s="381"/>
      <c r="T1150" s="381"/>
      <c r="U1150" s="381"/>
      <c r="V1150" s="381"/>
      <c r="W1150" s="381"/>
      <c r="X1150" s="381"/>
      <c r="Y1150" s="381">
        <v>3</v>
      </c>
      <c r="Z1150" s="382">
        <v>30.3</v>
      </c>
    </row>
    <row r="1151" spans="1:26" ht="30.75" customHeight="1" x14ac:dyDescent="0.35">
      <c r="A1151" s="340">
        <v>1147</v>
      </c>
      <c r="B1151" s="378" t="s">
        <v>7489</v>
      </c>
      <c r="C1151" s="333" t="s">
        <v>5571</v>
      </c>
      <c r="D1151" s="332" t="s">
        <v>354</v>
      </c>
      <c r="E1151" s="371" t="s">
        <v>2805</v>
      </c>
      <c r="F1151" s="325">
        <v>3</v>
      </c>
      <c r="G1151" s="371"/>
      <c r="H1151" s="325"/>
      <c r="I1151" s="371"/>
      <c r="J1151" s="325">
        <v>4</v>
      </c>
      <c r="K1151" s="325"/>
      <c r="L1151" s="325">
        <v>4</v>
      </c>
      <c r="M1151" s="381" t="s">
        <v>5496</v>
      </c>
      <c r="N1151" s="381"/>
      <c r="O1151" s="381"/>
      <c r="P1151" s="381">
        <v>150</v>
      </c>
      <c r="Q1151" s="381"/>
      <c r="R1151" s="381"/>
      <c r="S1151" s="381"/>
      <c r="T1151" s="381"/>
      <c r="U1151" s="381"/>
      <c r="V1151" s="381"/>
      <c r="W1151" s="381"/>
      <c r="X1151" s="381"/>
      <c r="Y1151" s="381">
        <v>2</v>
      </c>
      <c r="Z1151" s="350">
        <v>36.299999999999997</v>
      </c>
    </row>
    <row r="1152" spans="1:26" ht="30.75" customHeight="1" x14ac:dyDescent="0.35">
      <c r="A1152" s="340">
        <v>1148</v>
      </c>
      <c r="B1152" s="378" t="s">
        <v>7489</v>
      </c>
      <c r="C1152" s="333" t="s">
        <v>5571</v>
      </c>
      <c r="D1152" s="332" t="s">
        <v>2864</v>
      </c>
      <c r="E1152" s="371" t="s">
        <v>4638</v>
      </c>
      <c r="F1152" s="325">
        <v>5</v>
      </c>
      <c r="G1152" s="371"/>
      <c r="H1152" s="325"/>
      <c r="I1152" s="371"/>
      <c r="J1152" s="325">
        <v>6</v>
      </c>
      <c r="K1152" s="325"/>
      <c r="L1152" s="325">
        <v>6</v>
      </c>
      <c r="M1152" s="379" t="s">
        <v>5184</v>
      </c>
      <c r="N1152" s="381"/>
      <c r="O1152" s="381"/>
      <c r="P1152" s="381">
        <v>390</v>
      </c>
      <c r="Q1152" s="381"/>
      <c r="R1152" s="381"/>
      <c r="S1152" s="381"/>
      <c r="T1152" s="381"/>
      <c r="U1152" s="381"/>
      <c r="V1152" s="381"/>
      <c r="W1152" s="381"/>
      <c r="X1152" s="381"/>
      <c r="Y1152" s="381">
        <v>3</v>
      </c>
      <c r="Z1152" s="382">
        <v>30.3</v>
      </c>
    </row>
    <row r="1153" spans="1:26" ht="30.75" customHeight="1" x14ac:dyDescent="0.35">
      <c r="A1153" s="340">
        <v>1149</v>
      </c>
      <c r="B1153" s="378" t="s">
        <v>7489</v>
      </c>
      <c r="C1153" s="333" t="s">
        <v>5571</v>
      </c>
      <c r="D1153" s="332" t="s">
        <v>2659</v>
      </c>
      <c r="E1153" s="371" t="s">
        <v>2660</v>
      </c>
      <c r="F1153" s="325">
        <v>4</v>
      </c>
      <c r="G1153" s="371"/>
      <c r="H1153" s="325"/>
      <c r="I1153" s="371"/>
      <c r="J1153" s="325">
        <v>5</v>
      </c>
      <c r="K1153" s="325"/>
      <c r="L1153" s="325">
        <v>5</v>
      </c>
      <c r="M1153" s="381" t="s">
        <v>5505</v>
      </c>
      <c r="N1153" s="381"/>
      <c r="O1153" s="381"/>
      <c r="P1153" s="381">
        <v>270</v>
      </c>
      <c r="Q1153" s="381"/>
      <c r="R1153" s="381"/>
      <c r="S1153" s="381"/>
      <c r="T1153" s="381"/>
      <c r="U1153" s="381"/>
      <c r="V1153" s="381"/>
      <c r="W1153" s="381"/>
      <c r="X1153" s="381"/>
      <c r="Y1153" s="381">
        <v>2</v>
      </c>
      <c r="Z1153" s="350">
        <v>36.299999999999997</v>
      </c>
    </row>
    <row r="1154" spans="1:26" ht="30.75" customHeight="1" x14ac:dyDescent="0.35">
      <c r="A1154" s="340">
        <v>1150</v>
      </c>
      <c r="B1154" s="378" t="s">
        <v>7489</v>
      </c>
      <c r="C1154" s="333" t="s">
        <v>5571</v>
      </c>
      <c r="D1154" s="374" t="s">
        <v>2861</v>
      </c>
      <c r="E1154" s="371" t="s">
        <v>4639</v>
      </c>
      <c r="F1154" s="325">
        <v>3</v>
      </c>
      <c r="G1154" s="371"/>
      <c r="H1154" s="325"/>
      <c r="I1154" s="371"/>
      <c r="J1154" s="325">
        <v>5</v>
      </c>
      <c r="K1154" s="325"/>
      <c r="L1154" s="325">
        <v>5</v>
      </c>
      <c r="M1154" s="379" t="s">
        <v>5031</v>
      </c>
      <c r="N1154" s="381">
        <v>90</v>
      </c>
      <c r="O1154" s="381">
        <v>160</v>
      </c>
      <c r="P1154" s="381">
        <v>250</v>
      </c>
      <c r="Q1154" s="381"/>
      <c r="R1154" s="381"/>
      <c r="S1154" s="381"/>
      <c r="T1154" s="381"/>
      <c r="U1154" s="381"/>
      <c r="V1154" s="381" t="s">
        <v>2166</v>
      </c>
      <c r="W1154" s="381"/>
      <c r="X1154" s="381"/>
      <c r="Y1154" s="381">
        <v>3</v>
      </c>
      <c r="Z1154" s="382">
        <v>30.3</v>
      </c>
    </row>
    <row r="1155" spans="1:26" ht="30.75" customHeight="1" x14ac:dyDescent="0.35">
      <c r="A1155" s="340">
        <v>1151</v>
      </c>
      <c r="B1155" s="378" t="s">
        <v>7489</v>
      </c>
      <c r="C1155" s="333" t="s">
        <v>5571</v>
      </c>
      <c r="D1155" s="332" t="s">
        <v>5559</v>
      </c>
      <c r="E1155" s="371" t="s">
        <v>5558</v>
      </c>
      <c r="F1155" s="325">
        <v>3</v>
      </c>
      <c r="G1155" s="371"/>
      <c r="H1155" s="325"/>
      <c r="I1155" s="371"/>
      <c r="J1155" s="325">
        <v>2</v>
      </c>
      <c r="K1155" s="325"/>
      <c r="L1155" s="325">
        <v>2</v>
      </c>
      <c r="M1155" s="381" t="s">
        <v>5702</v>
      </c>
      <c r="N1155" s="381"/>
      <c r="O1155" s="381"/>
      <c r="P1155" s="381"/>
      <c r="Q1155" s="381"/>
      <c r="R1155" s="381"/>
      <c r="S1155" s="381"/>
      <c r="T1155" s="381"/>
      <c r="U1155" s="381"/>
      <c r="V1155" s="381"/>
      <c r="W1155" s="381"/>
      <c r="X1155" s="381"/>
      <c r="Y1155" s="381">
        <v>3</v>
      </c>
      <c r="Z1155" s="382">
        <v>30.3</v>
      </c>
    </row>
    <row r="1156" spans="1:26" ht="30.75" customHeight="1" x14ac:dyDescent="0.35">
      <c r="A1156" s="340">
        <v>1152</v>
      </c>
      <c r="B1156" s="378" t="s">
        <v>7489</v>
      </c>
      <c r="C1156" s="333" t="s">
        <v>5571</v>
      </c>
      <c r="D1156" s="332" t="s">
        <v>2875</v>
      </c>
      <c r="E1156" s="371" t="s">
        <v>2661</v>
      </c>
      <c r="F1156" s="325">
        <v>4</v>
      </c>
      <c r="G1156" s="371"/>
      <c r="H1156" s="325"/>
      <c r="I1156" s="371"/>
      <c r="J1156" s="325">
        <v>5</v>
      </c>
      <c r="K1156" s="325"/>
      <c r="L1156" s="325">
        <v>5</v>
      </c>
      <c r="M1156" s="381" t="s">
        <v>5503</v>
      </c>
      <c r="N1156" s="381"/>
      <c r="O1156" s="381"/>
      <c r="P1156" s="381">
        <v>250</v>
      </c>
      <c r="Q1156" s="381"/>
      <c r="R1156" s="381"/>
      <c r="S1156" s="381"/>
      <c r="T1156" s="381"/>
      <c r="U1156" s="381"/>
      <c r="V1156" s="381"/>
      <c r="W1156" s="381"/>
      <c r="X1156" s="381"/>
      <c r="Y1156" s="381">
        <v>2</v>
      </c>
      <c r="Z1156" s="350">
        <v>36.299999999999997</v>
      </c>
    </row>
    <row r="1157" spans="1:26" ht="30.75" customHeight="1" x14ac:dyDescent="0.35">
      <c r="A1157" s="340">
        <v>1153</v>
      </c>
      <c r="B1157" s="378" t="s">
        <v>7489</v>
      </c>
      <c r="C1157" s="333" t="s">
        <v>5571</v>
      </c>
      <c r="D1157" s="332" t="s">
        <v>2866</v>
      </c>
      <c r="E1157" s="371" t="s">
        <v>2677</v>
      </c>
      <c r="F1157" s="325">
        <v>2</v>
      </c>
      <c r="G1157" s="371"/>
      <c r="H1157" s="325"/>
      <c r="I1157" s="371"/>
      <c r="J1157" s="325">
        <v>4</v>
      </c>
      <c r="K1157" s="325"/>
      <c r="L1157" s="325">
        <v>4</v>
      </c>
      <c r="M1157" s="381" t="s">
        <v>5503</v>
      </c>
      <c r="N1157" s="381"/>
      <c r="O1157" s="381"/>
      <c r="P1157" s="381">
        <v>170</v>
      </c>
      <c r="Q1157" s="381"/>
      <c r="R1157" s="381"/>
      <c r="S1157" s="381"/>
      <c r="T1157" s="381"/>
      <c r="U1157" s="381"/>
      <c r="V1157" s="381"/>
      <c r="W1157" s="381"/>
      <c r="X1157" s="381"/>
      <c r="Y1157" s="381">
        <v>2</v>
      </c>
      <c r="Z1157" s="350">
        <v>36.299999999999997</v>
      </c>
    </row>
    <row r="1158" spans="1:26" ht="30.75" customHeight="1" x14ac:dyDescent="0.35">
      <c r="A1158" s="340">
        <v>1154</v>
      </c>
      <c r="B1158" s="378" t="s">
        <v>7489</v>
      </c>
      <c r="C1158" s="333" t="s">
        <v>5571</v>
      </c>
      <c r="D1158" s="332" t="s">
        <v>2825</v>
      </c>
      <c r="E1158" s="371" t="s">
        <v>3492</v>
      </c>
      <c r="F1158" s="325">
        <v>3</v>
      </c>
      <c r="G1158" s="371"/>
      <c r="H1158" s="325"/>
      <c r="I1158" s="371"/>
      <c r="J1158" s="325">
        <v>6</v>
      </c>
      <c r="K1158" s="325"/>
      <c r="L1158" s="325">
        <v>6</v>
      </c>
      <c r="M1158" s="381" t="s">
        <v>7252</v>
      </c>
      <c r="N1158" s="367">
        <v>70</v>
      </c>
      <c r="O1158" s="367">
        <v>180</v>
      </c>
      <c r="P1158" s="367">
        <v>250</v>
      </c>
      <c r="Q1158" s="398"/>
      <c r="R1158" s="398"/>
      <c r="S1158" s="398"/>
      <c r="T1158" s="398"/>
      <c r="U1158" s="381"/>
      <c r="V1158" s="381" t="s">
        <v>2166</v>
      </c>
      <c r="W1158" s="381" t="s">
        <v>2166</v>
      </c>
      <c r="X1158" s="381"/>
      <c r="Y1158" s="381">
        <v>2</v>
      </c>
      <c r="Z1158" s="350">
        <v>36.299999999999997</v>
      </c>
    </row>
    <row r="1159" spans="1:26" ht="30.75" customHeight="1" x14ac:dyDescent="0.35">
      <c r="A1159" s="340">
        <v>1155</v>
      </c>
      <c r="B1159" s="378" t="s">
        <v>7489</v>
      </c>
      <c r="C1159" s="333" t="s">
        <v>5571</v>
      </c>
      <c r="D1159" s="332" t="s">
        <v>2846</v>
      </c>
      <c r="E1159" s="371" t="s">
        <v>2721</v>
      </c>
      <c r="F1159" s="325">
        <v>3</v>
      </c>
      <c r="G1159" s="371"/>
      <c r="H1159" s="325"/>
      <c r="I1159" s="371"/>
      <c r="J1159" s="325">
        <v>5</v>
      </c>
      <c r="K1159" s="325"/>
      <c r="L1159" s="325">
        <v>5</v>
      </c>
      <c r="M1159" s="381" t="s">
        <v>5496</v>
      </c>
      <c r="N1159" s="367">
        <v>50</v>
      </c>
      <c r="O1159" s="367">
        <v>220</v>
      </c>
      <c r="P1159" s="367">
        <v>270</v>
      </c>
      <c r="Q1159" s="398"/>
      <c r="R1159" s="398"/>
      <c r="S1159" s="398"/>
      <c r="T1159" s="398"/>
      <c r="U1159" s="381"/>
      <c r="V1159" s="381" t="s">
        <v>2166</v>
      </c>
      <c r="W1159" s="381" t="s">
        <v>2166</v>
      </c>
      <c r="X1159" s="381"/>
      <c r="Y1159" s="381">
        <v>2</v>
      </c>
      <c r="Z1159" s="350">
        <v>36.299999999999997</v>
      </c>
    </row>
    <row r="1160" spans="1:26" ht="30.75" customHeight="1" x14ac:dyDescent="0.35">
      <c r="A1160" s="340">
        <v>1156</v>
      </c>
      <c r="B1160" s="378" t="s">
        <v>7489</v>
      </c>
      <c r="C1160" s="333" t="s">
        <v>5571</v>
      </c>
      <c r="D1160" s="332" t="s">
        <v>2819</v>
      </c>
      <c r="E1160" s="371" t="s">
        <v>3486</v>
      </c>
      <c r="F1160" s="325">
        <v>3</v>
      </c>
      <c r="G1160" s="371"/>
      <c r="H1160" s="325"/>
      <c r="I1160" s="371"/>
      <c r="J1160" s="325">
        <v>5</v>
      </c>
      <c r="K1160" s="325"/>
      <c r="L1160" s="325">
        <v>5</v>
      </c>
      <c r="M1160" s="381" t="s">
        <v>5496</v>
      </c>
      <c r="N1160" s="398">
        <v>33</v>
      </c>
      <c r="O1160" s="398">
        <v>87</v>
      </c>
      <c r="P1160" s="398">
        <v>120</v>
      </c>
      <c r="Q1160" s="398"/>
      <c r="R1160" s="398"/>
      <c r="S1160" s="398"/>
      <c r="T1160" s="398"/>
      <c r="U1160" s="381"/>
      <c r="V1160" s="381" t="s">
        <v>2166</v>
      </c>
      <c r="W1160" s="381"/>
      <c r="X1160" s="381"/>
      <c r="Y1160" s="381">
        <v>2</v>
      </c>
      <c r="Z1160" s="350">
        <v>36.299999999999997</v>
      </c>
    </row>
    <row r="1161" spans="1:26" ht="30.75" customHeight="1" x14ac:dyDescent="0.35">
      <c r="A1161" s="340">
        <v>1157</v>
      </c>
      <c r="B1161" s="378" t="s">
        <v>7489</v>
      </c>
      <c r="C1161" s="333" t="s">
        <v>5571</v>
      </c>
      <c r="D1161" s="374" t="s">
        <v>2823</v>
      </c>
      <c r="E1161" s="371" t="s">
        <v>3490</v>
      </c>
      <c r="F1161" s="325">
        <v>3</v>
      </c>
      <c r="G1161" s="371"/>
      <c r="H1161" s="325"/>
      <c r="I1161" s="371"/>
      <c r="J1161" s="325">
        <v>5</v>
      </c>
      <c r="K1161" s="325"/>
      <c r="L1161" s="325">
        <v>5</v>
      </c>
      <c r="M1161" s="381" t="s">
        <v>5496</v>
      </c>
      <c r="N1161" s="381"/>
      <c r="O1161" s="381"/>
      <c r="P1161" s="381">
        <v>120</v>
      </c>
      <c r="Q1161" s="381"/>
      <c r="R1161" s="381"/>
      <c r="S1161" s="381"/>
      <c r="T1161" s="381"/>
      <c r="U1161" s="381"/>
      <c r="V1161" s="381"/>
      <c r="W1161" s="381"/>
      <c r="X1161" s="381"/>
      <c r="Y1161" s="381">
        <v>2</v>
      </c>
      <c r="Z1161" s="350">
        <v>36.299999999999997</v>
      </c>
    </row>
    <row r="1162" spans="1:26" ht="30.75" customHeight="1" x14ac:dyDescent="0.35">
      <c r="A1162" s="340">
        <v>1158</v>
      </c>
      <c r="B1162" s="378" t="s">
        <v>7489</v>
      </c>
      <c r="C1162" s="333" t="s">
        <v>5571</v>
      </c>
      <c r="D1162" s="332" t="s">
        <v>5563</v>
      </c>
      <c r="E1162" s="371" t="s">
        <v>5562</v>
      </c>
      <c r="F1162" s="325">
        <v>2</v>
      </c>
      <c r="G1162" s="371"/>
      <c r="H1162" s="325"/>
      <c r="I1162" s="371"/>
      <c r="J1162" s="325">
        <v>2</v>
      </c>
      <c r="K1162" s="325"/>
      <c r="L1162" s="325">
        <v>2</v>
      </c>
      <c r="M1162" s="381" t="s">
        <v>5703</v>
      </c>
      <c r="N1162" s="381"/>
      <c r="O1162" s="381"/>
      <c r="P1162" s="381"/>
      <c r="Q1162" s="381"/>
      <c r="R1162" s="381"/>
      <c r="S1162" s="381"/>
      <c r="T1162" s="381"/>
      <c r="U1162" s="381"/>
      <c r="V1162" s="381"/>
      <c r="W1162" s="381"/>
      <c r="X1162" s="381"/>
      <c r="Y1162" s="381">
        <v>3</v>
      </c>
      <c r="Z1162" s="382">
        <v>30.3</v>
      </c>
    </row>
    <row r="1163" spans="1:26" ht="30.75" customHeight="1" x14ac:dyDescent="0.35">
      <c r="A1163" s="340">
        <v>1159</v>
      </c>
      <c r="B1163" s="378" t="s">
        <v>7489</v>
      </c>
      <c r="C1163" s="333" t="s">
        <v>5571</v>
      </c>
      <c r="D1163" s="332" t="s">
        <v>2678</v>
      </c>
      <c r="E1163" s="371" t="s">
        <v>2679</v>
      </c>
      <c r="F1163" s="325">
        <v>4</v>
      </c>
      <c r="G1163" s="371"/>
      <c r="H1163" s="325"/>
      <c r="I1163" s="371"/>
      <c r="J1163" s="325">
        <v>5</v>
      </c>
      <c r="K1163" s="325"/>
      <c r="L1163" s="325">
        <v>5</v>
      </c>
      <c r="M1163" s="381" t="s">
        <v>5496</v>
      </c>
      <c r="N1163" s="381"/>
      <c r="O1163" s="381"/>
      <c r="P1163" s="381">
        <v>270</v>
      </c>
      <c r="Q1163" s="381"/>
      <c r="R1163" s="381"/>
      <c r="S1163" s="381"/>
      <c r="T1163" s="381"/>
      <c r="U1163" s="381"/>
      <c r="V1163" s="381"/>
      <c r="W1163" s="381"/>
      <c r="X1163" s="381"/>
      <c r="Y1163" s="381">
        <v>2</v>
      </c>
      <c r="Z1163" s="350">
        <v>36.299999999999997</v>
      </c>
    </row>
    <row r="1164" spans="1:26" ht="30.75" customHeight="1" x14ac:dyDescent="0.35">
      <c r="A1164" s="340">
        <v>1160</v>
      </c>
      <c r="B1164" s="378" t="s">
        <v>7489</v>
      </c>
      <c r="C1164" s="333" t="s">
        <v>5571</v>
      </c>
      <c r="D1164" s="332" t="s">
        <v>2680</v>
      </c>
      <c r="E1164" s="371" t="s">
        <v>2681</v>
      </c>
      <c r="F1164" s="325">
        <v>4</v>
      </c>
      <c r="G1164" s="371"/>
      <c r="H1164" s="325"/>
      <c r="I1164" s="371"/>
      <c r="J1164" s="325">
        <v>4</v>
      </c>
      <c r="K1164" s="325"/>
      <c r="L1164" s="325">
        <v>4</v>
      </c>
      <c r="M1164" s="381" t="s">
        <v>4909</v>
      </c>
      <c r="N1164" s="381"/>
      <c r="O1164" s="381"/>
      <c r="P1164" s="381">
        <v>230</v>
      </c>
      <c r="Q1164" s="381"/>
      <c r="R1164" s="381"/>
      <c r="S1164" s="381"/>
      <c r="T1164" s="381"/>
      <c r="U1164" s="381"/>
      <c r="V1164" s="381"/>
      <c r="W1164" s="381"/>
      <c r="X1164" s="381"/>
      <c r="Y1164" s="381">
        <v>2</v>
      </c>
      <c r="Z1164" s="350">
        <v>36.299999999999997</v>
      </c>
    </row>
    <row r="1165" spans="1:26" ht="30.75" customHeight="1" x14ac:dyDescent="0.35">
      <c r="A1165" s="340">
        <v>1161</v>
      </c>
      <c r="B1165" s="378" t="s">
        <v>7489</v>
      </c>
      <c r="C1165" s="333" t="s">
        <v>5571</v>
      </c>
      <c r="D1165" s="332" t="s">
        <v>2862</v>
      </c>
      <c r="E1165" s="371" t="s">
        <v>4640</v>
      </c>
      <c r="F1165" s="325">
        <v>3</v>
      </c>
      <c r="G1165" s="371"/>
      <c r="H1165" s="325"/>
      <c r="I1165" s="371"/>
      <c r="J1165" s="325">
        <v>5</v>
      </c>
      <c r="K1165" s="325"/>
      <c r="L1165" s="325">
        <v>5</v>
      </c>
      <c r="M1165" s="379" t="s">
        <v>5031</v>
      </c>
      <c r="N1165" s="381"/>
      <c r="O1165" s="381"/>
      <c r="P1165" s="381">
        <v>240</v>
      </c>
      <c r="Q1165" s="381"/>
      <c r="R1165" s="381"/>
      <c r="S1165" s="381"/>
      <c r="T1165" s="381"/>
      <c r="U1165" s="381"/>
      <c r="V1165" s="381"/>
      <c r="W1165" s="381"/>
      <c r="X1165" s="381"/>
      <c r="Y1165" s="381">
        <v>3</v>
      </c>
      <c r="Z1165" s="382">
        <v>30.3</v>
      </c>
    </row>
    <row r="1166" spans="1:26" ht="30.75" customHeight="1" x14ac:dyDescent="0.35">
      <c r="A1166" s="340">
        <v>1162</v>
      </c>
      <c r="B1166" s="378" t="s">
        <v>7489</v>
      </c>
      <c r="C1166" s="333" t="s">
        <v>5571</v>
      </c>
      <c r="D1166" s="332" t="s">
        <v>2865</v>
      </c>
      <c r="E1166" s="371" t="s">
        <v>4641</v>
      </c>
      <c r="F1166" s="325">
        <v>4</v>
      </c>
      <c r="G1166" s="371"/>
      <c r="H1166" s="325"/>
      <c r="I1166" s="371"/>
      <c r="J1166" s="325">
        <v>5</v>
      </c>
      <c r="K1166" s="325"/>
      <c r="L1166" s="325">
        <v>5</v>
      </c>
      <c r="M1166" s="379" t="s">
        <v>5185</v>
      </c>
      <c r="N1166" s="381"/>
      <c r="O1166" s="381"/>
      <c r="P1166" s="381">
        <v>220</v>
      </c>
      <c r="Q1166" s="381"/>
      <c r="R1166" s="381"/>
      <c r="S1166" s="381"/>
      <c r="T1166" s="381"/>
      <c r="U1166" s="381"/>
      <c r="V1166" s="381"/>
      <c r="W1166" s="381"/>
      <c r="X1166" s="381"/>
      <c r="Y1166" s="381">
        <v>3</v>
      </c>
      <c r="Z1166" s="382">
        <v>30.3</v>
      </c>
    </row>
    <row r="1167" spans="1:26" ht="30.75" customHeight="1" x14ac:dyDescent="0.35">
      <c r="A1167" s="340">
        <v>1163</v>
      </c>
      <c r="B1167" s="378" t="s">
        <v>7489</v>
      </c>
      <c r="C1167" s="333" t="s">
        <v>5571</v>
      </c>
      <c r="D1167" s="374" t="s">
        <v>2814</v>
      </c>
      <c r="E1167" s="371" t="s">
        <v>2815</v>
      </c>
      <c r="F1167" s="325">
        <v>4</v>
      </c>
      <c r="G1167" s="371"/>
      <c r="H1167" s="325"/>
      <c r="I1167" s="371"/>
      <c r="J1167" s="325">
        <v>4</v>
      </c>
      <c r="K1167" s="325"/>
      <c r="L1167" s="325">
        <v>4</v>
      </c>
      <c r="M1167" s="381" t="s">
        <v>5535</v>
      </c>
      <c r="N1167" s="381"/>
      <c r="O1167" s="381"/>
      <c r="P1167" s="381">
        <v>145</v>
      </c>
      <c r="Q1167" s="381"/>
      <c r="R1167" s="381"/>
      <c r="S1167" s="381"/>
      <c r="T1167" s="381"/>
      <c r="U1167" s="381"/>
      <c r="V1167" s="381"/>
      <c r="W1167" s="381"/>
      <c r="X1167" s="381"/>
      <c r="Y1167" s="381">
        <v>2</v>
      </c>
      <c r="Z1167" s="350">
        <v>36.299999999999997</v>
      </c>
    </row>
    <row r="1168" spans="1:26" ht="30.75" customHeight="1" x14ac:dyDescent="0.35">
      <c r="A1168" s="340">
        <v>1164</v>
      </c>
      <c r="B1168" s="378" t="s">
        <v>7489</v>
      </c>
      <c r="C1168" s="333" t="s">
        <v>5571</v>
      </c>
      <c r="D1168" s="332" t="s">
        <v>2814</v>
      </c>
      <c r="E1168" s="371" t="s">
        <v>5560</v>
      </c>
      <c r="F1168" s="325">
        <v>4</v>
      </c>
      <c r="G1168" s="371"/>
      <c r="H1168" s="325"/>
      <c r="I1168" s="371"/>
      <c r="J1168" s="325">
        <v>3</v>
      </c>
      <c r="K1168" s="325"/>
      <c r="L1168" s="325">
        <v>3</v>
      </c>
      <c r="M1168" s="381" t="s">
        <v>5702</v>
      </c>
      <c r="N1168" s="381"/>
      <c r="O1168" s="381"/>
      <c r="P1168" s="381"/>
      <c r="Q1168" s="381"/>
      <c r="R1168" s="381"/>
      <c r="S1168" s="381"/>
      <c r="T1168" s="381"/>
      <c r="U1168" s="381"/>
      <c r="V1168" s="381"/>
      <c r="W1168" s="381"/>
      <c r="X1168" s="381"/>
      <c r="Y1168" s="381">
        <v>3</v>
      </c>
      <c r="Z1168" s="382">
        <v>30.3</v>
      </c>
    </row>
    <row r="1169" spans="1:26" ht="30.75" customHeight="1" x14ac:dyDescent="0.35">
      <c r="A1169" s="340">
        <v>1165</v>
      </c>
      <c r="B1169" s="378" t="s">
        <v>7489</v>
      </c>
      <c r="C1169" s="333" t="s">
        <v>5571</v>
      </c>
      <c r="D1169" s="332" t="s">
        <v>2699</v>
      </c>
      <c r="E1169" s="371" t="s">
        <v>2700</v>
      </c>
      <c r="F1169" s="325">
        <v>4</v>
      </c>
      <c r="G1169" s="371"/>
      <c r="H1169" s="325"/>
      <c r="I1169" s="371"/>
      <c r="J1169" s="325">
        <v>5</v>
      </c>
      <c r="K1169" s="325"/>
      <c r="L1169" s="325">
        <v>5</v>
      </c>
      <c r="M1169" s="381" t="s">
        <v>5496</v>
      </c>
      <c r="N1169" s="381"/>
      <c r="O1169" s="381"/>
      <c r="P1169" s="381">
        <v>150</v>
      </c>
      <c r="Q1169" s="381"/>
      <c r="R1169" s="381"/>
      <c r="S1169" s="381"/>
      <c r="T1169" s="381"/>
      <c r="U1169" s="381"/>
      <c r="V1169" s="381"/>
      <c r="W1169" s="381"/>
      <c r="X1169" s="381"/>
      <c r="Y1169" s="381">
        <v>2</v>
      </c>
      <c r="Z1169" s="350">
        <v>36.299999999999997</v>
      </c>
    </row>
    <row r="1170" spans="1:26" ht="30.75" customHeight="1" x14ac:dyDescent="0.35">
      <c r="A1170" s="340">
        <v>1166</v>
      </c>
      <c r="B1170" s="378" t="s">
        <v>7489</v>
      </c>
      <c r="C1170" s="333" t="s">
        <v>5571</v>
      </c>
      <c r="D1170" s="332" t="s">
        <v>2841</v>
      </c>
      <c r="E1170" s="371" t="s">
        <v>2705</v>
      </c>
      <c r="F1170" s="325">
        <v>4</v>
      </c>
      <c r="G1170" s="371"/>
      <c r="H1170" s="325"/>
      <c r="I1170" s="371"/>
      <c r="J1170" s="325">
        <v>5</v>
      </c>
      <c r="K1170" s="325"/>
      <c r="L1170" s="325">
        <v>5</v>
      </c>
      <c r="M1170" s="381" t="s">
        <v>5496</v>
      </c>
      <c r="N1170" s="381"/>
      <c r="O1170" s="381"/>
      <c r="P1170" s="381">
        <v>150</v>
      </c>
      <c r="Q1170" s="381"/>
      <c r="R1170" s="381"/>
      <c r="S1170" s="381"/>
      <c r="T1170" s="381"/>
      <c r="U1170" s="381"/>
      <c r="V1170" s="381"/>
      <c r="W1170" s="381"/>
      <c r="X1170" s="381"/>
      <c r="Y1170" s="381">
        <v>2</v>
      </c>
      <c r="Z1170" s="350">
        <v>36.299999999999997</v>
      </c>
    </row>
    <row r="1171" spans="1:26" ht="30.75" customHeight="1" x14ac:dyDescent="0.35">
      <c r="A1171" s="340">
        <v>1167</v>
      </c>
      <c r="B1171" s="378" t="s">
        <v>7489</v>
      </c>
      <c r="C1171" s="333" t="s">
        <v>5571</v>
      </c>
      <c r="D1171" s="332" t="s">
        <v>2858</v>
      </c>
      <c r="E1171" s="371" t="s">
        <v>4642</v>
      </c>
      <c r="F1171" s="325">
        <v>4</v>
      </c>
      <c r="G1171" s="371"/>
      <c r="H1171" s="325"/>
      <c r="I1171" s="371"/>
      <c r="J1171" s="325">
        <v>5</v>
      </c>
      <c r="K1171" s="325"/>
      <c r="L1171" s="325">
        <v>5</v>
      </c>
      <c r="M1171" s="381" t="s">
        <v>5535</v>
      </c>
      <c r="N1171" s="381">
        <v>85</v>
      </c>
      <c r="O1171" s="381">
        <v>145</v>
      </c>
      <c r="P1171" s="381">
        <v>230</v>
      </c>
      <c r="Q1171" s="381"/>
      <c r="R1171" s="381"/>
      <c r="S1171" s="381"/>
      <c r="T1171" s="381"/>
      <c r="U1171" s="381"/>
      <c r="V1171" s="381" t="s">
        <v>2166</v>
      </c>
      <c r="W1171" s="381"/>
      <c r="X1171" s="381"/>
      <c r="Y1171" s="381">
        <v>2</v>
      </c>
      <c r="Z1171" s="350">
        <v>36.299999999999997</v>
      </c>
    </row>
    <row r="1172" spans="1:26" ht="30.75" customHeight="1" x14ac:dyDescent="0.35">
      <c r="A1172" s="340">
        <v>1168</v>
      </c>
      <c r="B1172" s="378" t="s">
        <v>7489</v>
      </c>
      <c r="C1172" s="333" t="s">
        <v>5571</v>
      </c>
      <c r="D1172" s="332" t="s">
        <v>2877</v>
      </c>
      <c r="E1172" s="371" t="s">
        <v>2666</v>
      </c>
      <c r="F1172" s="325">
        <v>4</v>
      </c>
      <c r="G1172" s="371"/>
      <c r="H1172" s="325"/>
      <c r="I1172" s="371"/>
      <c r="J1172" s="325">
        <v>4</v>
      </c>
      <c r="K1172" s="325"/>
      <c r="L1172" s="325">
        <v>4</v>
      </c>
      <c r="M1172" s="381" t="s">
        <v>5503</v>
      </c>
      <c r="N1172" s="381"/>
      <c r="O1172" s="381"/>
      <c r="P1172" s="381">
        <v>210</v>
      </c>
      <c r="Q1172" s="381"/>
      <c r="R1172" s="381"/>
      <c r="S1172" s="381"/>
      <c r="T1172" s="381"/>
      <c r="U1172" s="381"/>
      <c r="V1172" s="381"/>
      <c r="W1172" s="381"/>
      <c r="X1172" s="381"/>
      <c r="Y1172" s="381">
        <v>2</v>
      </c>
      <c r="Z1172" s="350">
        <v>36.299999999999997</v>
      </c>
    </row>
    <row r="1173" spans="1:26" ht="30.75" customHeight="1" x14ac:dyDescent="0.35">
      <c r="A1173" s="340">
        <v>1169</v>
      </c>
      <c r="B1173" s="378" t="s">
        <v>7489</v>
      </c>
      <c r="C1173" s="333" t="s">
        <v>5571</v>
      </c>
      <c r="D1173" s="332" t="s">
        <v>2845</v>
      </c>
      <c r="E1173" s="371" t="s">
        <v>2718</v>
      </c>
      <c r="F1173" s="325">
        <v>5</v>
      </c>
      <c r="G1173" s="371"/>
      <c r="H1173" s="325"/>
      <c r="I1173" s="371"/>
      <c r="J1173" s="325">
        <v>5</v>
      </c>
      <c r="K1173" s="325"/>
      <c r="L1173" s="325">
        <v>5</v>
      </c>
      <c r="M1173" s="381" t="s">
        <v>5535</v>
      </c>
      <c r="N1173" s="381"/>
      <c r="O1173" s="381"/>
      <c r="P1173" s="381">
        <v>250</v>
      </c>
      <c r="Q1173" s="381"/>
      <c r="R1173" s="381"/>
      <c r="S1173" s="381"/>
      <c r="T1173" s="381"/>
      <c r="U1173" s="381"/>
      <c r="V1173" s="381"/>
      <c r="W1173" s="381"/>
      <c r="X1173" s="381"/>
      <c r="Y1173" s="381">
        <v>2</v>
      </c>
      <c r="Z1173" s="350">
        <v>36.299999999999997</v>
      </c>
    </row>
    <row r="1174" spans="1:26" ht="30.75" customHeight="1" x14ac:dyDescent="0.35">
      <c r="A1174" s="340">
        <v>1170</v>
      </c>
      <c r="B1174" s="378" t="s">
        <v>7489</v>
      </c>
      <c r="C1174" s="333" t="s">
        <v>5571</v>
      </c>
      <c r="D1174" s="332" t="s">
        <v>3586</v>
      </c>
      <c r="E1174" s="371" t="s">
        <v>4643</v>
      </c>
      <c r="F1174" s="325">
        <v>4</v>
      </c>
      <c r="G1174" s="371"/>
      <c r="H1174" s="325"/>
      <c r="I1174" s="371"/>
      <c r="J1174" s="325">
        <v>6</v>
      </c>
      <c r="K1174" s="325"/>
      <c r="L1174" s="325">
        <v>6</v>
      </c>
      <c r="M1174" s="381" t="s">
        <v>7251</v>
      </c>
      <c r="N1174" s="381">
        <v>78</v>
      </c>
      <c r="O1174" s="381">
        <v>162</v>
      </c>
      <c r="P1174" s="381">
        <v>240</v>
      </c>
      <c r="Q1174" s="381"/>
      <c r="R1174" s="381"/>
      <c r="S1174" s="381"/>
      <c r="T1174" s="381"/>
      <c r="U1174" s="381"/>
      <c r="V1174" s="381" t="s">
        <v>2166</v>
      </c>
      <c r="W1174" s="381"/>
      <c r="X1174" s="381"/>
      <c r="Y1174" s="381">
        <v>2</v>
      </c>
      <c r="Z1174" s="350">
        <v>36.299999999999997</v>
      </c>
    </row>
    <row r="1175" spans="1:26" ht="30.75" customHeight="1" x14ac:dyDescent="0.35">
      <c r="A1175" s="340">
        <v>1171</v>
      </c>
      <c r="B1175" s="378" t="s">
        <v>7489</v>
      </c>
      <c r="C1175" s="333" t="s">
        <v>5571</v>
      </c>
      <c r="D1175" s="332" t="s">
        <v>2878</v>
      </c>
      <c r="E1175" s="371" t="s">
        <v>2179</v>
      </c>
      <c r="F1175" s="325">
        <v>5</v>
      </c>
      <c r="G1175" s="371"/>
      <c r="H1175" s="325"/>
      <c r="I1175" s="371"/>
      <c r="J1175" s="325">
        <v>7</v>
      </c>
      <c r="K1175" s="325"/>
      <c r="L1175" s="325">
        <v>7</v>
      </c>
      <c r="M1175" s="379" t="s">
        <v>5186</v>
      </c>
      <c r="N1175" s="381">
        <v>125</v>
      </c>
      <c r="O1175" s="381">
        <v>280</v>
      </c>
      <c r="P1175" s="381">
        <v>405</v>
      </c>
      <c r="Q1175" s="381"/>
      <c r="R1175" s="381"/>
      <c r="S1175" s="381"/>
      <c r="T1175" s="381"/>
      <c r="U1175" s="381"/>
      <c r="V1175" s="381" t="s">
        <v>2166</v>
      </c>
      <c r="W1175" s="381"/>
      <c r="X1175" s="381"/>
      <c r="Y1175" s="381">
        <v>2</v>
      </c>
      <c r="Z1175" s="350">
        <v>36.299999999999997</v>
      </c>
    </row>
    <row r="1176" spans="1:26" ht="30.75" customHeight="1" x14ac:dyDescent="0.35">
      <c r="A1176" s="340">
        <v>1172</v>
      </c>
      <c r="B1176" s="378" t="s">
        <v>7489</v>
      </c>
      <c r="C1176" s="333" t="s">
        <v>5571</v>
      </c>
      <c r="D1176" s="332" t="s">
        <v>2871</v>
      </c>
      <c r="E1176" s="371" t="s">
        <v>2662</v>
      </c>
      <c r="F1176" s="325">
        <v>4</v>
      </c>
      <c r="G1176" s="371"/>
      <c r="H1176" s="325"/>
      <c r="I1176" s="371"/>
      <c r="J1176" s="325">
        <v>5</v>
      </c>
      <c r="K1176" s="325"/>
      <c r="L1176" s="325">
        <v>5</v>
      </c>
      <c r="M1176" s="381" t="s">
        <v>5499</v>
      </c>
      <c r="N1176" s="381"/>
      <c r="O1176" s="381"/>
      <c r="P1176" s="381">
        <v>250</v>
      </c>
      <c r="Q1176" s="381"/>
      <c r="R1176" s="381"/>
      <c r="S1176" s="381"/>
      <c r="T1176" s="381"/>
      <c r="U1176" s="381"/>
      <c r="V1176" s="381"/>
      <c r="W1176" s="381"/>
      <c r="X1176" s="381"/>
      <c r="Y1176" s="381">
        <v>2</v>
      </c>
      <c r="Z1176" s="350">
        <v>36.299999999999997</v>
      </c>
    </row>
    <row r="1177" spans="1:26" ht="30.75" customHeight="1" x14ac:dyDescent="0.35">
      <c r="A1177" s="340">
        <v>1173</v>
      </c>
      <c r="B1177" s="378" t="s">
        <v>7489</v>
      </c>
      <c r="C1177" s="333" t="s">
        <v>5571</v>
      </c>
      <c r="D1177" s="332" t="s">
        <v>2818</v>
      </c>
      <c r="E1177" s="371" t="s">
        <v>4644</v>
      </c>
      <c r="F1177" s="325">
        <v>3</v>
      </c>
      <c r="G1177" s="371"/>
      <c r="H1177" s="325"/>
      <c r="I1177" s="371"/>
      <c r="J1177" s="325">
        <v>6</v>
      </c>
      <c r="K1177" s="325"/>
      <c r="L1177" s="325">
        <v>6</v>
      </c>
      <c r="M1177" s="381" t="s">
        <v>5523</v>
      </c>
      <c r="N1177" s="381"/>
      <c r="O1177" s="381"/>
      <c r="P1177" s="381">
        <v>220</v>
      </c>
      <c r="Q1177" s="381"/>
      <c r="R1177" s="381"/>
      <c r="S1177" s="381"/>
      <c r="T1177" s="381"/>
      <c r="U1177" s="381"/>
      <c r="V1177" s="381"/>
      <c r="W1177" s="381"/>
      <c r="X1177" s="381"/>
      <c r="Y1177" s="381">
        <v>3</v>
      </c>
      <c r="Z1177" s="382">
        <v>30.3</v>
      </c>
    </row>
    <row r="1178" spans="1:26" ht="30.75" customHeight="1" x14ac:dyDescent="0.35">
      <c r="A1178" s="340">
        <v>1174</v>
      </c>
      <c r="B1178" s="378" t="s">
        <v>7489</v>
      </c>
      <c r="C1178" s="333" t="s">
        <v>5571</v>
      </c>
      <c r="D1178" s="332" t="s">
        <v>6277</v>
      </c>
      <c r="E1178" s="371" t="s">
        <v>4645</v>
      </c>
      <c r="F1178" s="325">
        <v>4</v>
      </c>
      <c r="G1178" s="371"/>
      <c r="H1178" s="325"/>
      <c r="I1178" s="371"/>
      <c r="J1178" s="325">
        <v>6</v>
      </c>
      <c r="K1178" s="325"/>
      <c r="L1178" s="325">
        <v>6</v>
      </c>
      <c r="M1178" s="381" t="s">
        <v>5523</v>
      </c>
      <c r="N1178" s="381"/>
      <c r="O1178" s="381"/>
      <c r="P1178" s="381">
        <v>240</v>
      </c>
      <c r="Q1178" s="381"/>
      <c r="R1178" s="381"/>
      <c r="S1178" s="381"/>
      <c r="T1178" s="381"/>
      <c r="U1178" s="381"/>
      <c r="V1178" s="381"/>
      <c r="W1178" s="381"/>
      <c r="X1178" s="381"/>
      <c r="Y1178" s="381">
        <v>3</v>
      </c>
      <c r="Z1178" s="382">
        <v>30.3</v>
      </c>
    </row>
    <row r="1179" spans="1:26" ht="30.75" customHeight="1" x14ac:dyDescent="0.35">
      <c r="A1179" s="340">
        <v>1175</v>
      </c>
      <c r="B1179" s="378" t="s">
        <v>7489</v>
      </c>
      <c r="C1179" s="333" t="s">
        <v>5571</v>
      </c>
      <c r="D1179" s="332" t="s">
        <v>6278</v>
      </c>
      <c r="E1179" s="371" t="s">
        <v>4646</v>
      </c>
      <c r="F1179" s="325">
        <v>3</v>
      </c>
      <c r="G1179" s="371"/>
      <c r="H1179" s="325"/>
      <c r="I1179" s="371"/>
      <c r="J1179" s="325">
        <v>5</v>
      </c>
      <c r="K1179" s="325"/>
      <c r="L1179" s="325">
        <v>5</v>
      </c>
      <c r="M1179" s="381" t="s">
        <v>5031</v>
      </c>
      <c r="N1179" s="381"/>
      <c r="O1179" s="381"/>
      <c r="P1179" s="381">
        <v>220</v>
      </c>
      <c r="Q1179" s="381"/>
      <c r="R1179" s="381"/>
      <c r="S1179" s="381"/>
      <c r="T1179" s="381"/>
      <c r="U1179" s="381"/>
      <c r="V1179" s="381"/>
      <c r="W1179" s="381"/>
      <c r="X1179" s="381"/>
      <c r="Y1179" s="381">
        <v>3</v>
      </c>
      <c r="Z1179" s="382">
        <v>30.3</v>
      </c>
    </row>
    <row r="1180" spans="1:26" ht="30.75" customHeight="1" x14ac:dyDescent="0.35">
      <c r="A1180" s="340">
        <v>1176</v>
      </c>
      <c r="B1180" s="378" t="s">
        <v>7489</v>
      </c>
      <c r="C1180" s="333" t="s">
        <v>5571</v>
      </c>
      <c r="D1180" s="332" t="s">
        <v>2687</v>
      </c>
      <c r="E1180" s="371" t="s">
        <v>2688</v>
      </c>
      <c r="F1180" s="325">
        <v>3</v>
      </c>
      <c r="G1180" s="371"/>
      <c r="H1180" s="325"/>
      <c r="I1180" s="371"/>
      <c r="J1180" s="325">
        <v>5</v>
      </c>
      <c r="K1180" s="325"/>
      <c r="L1180" s="325">
        <v>5</v>
      </c>
      <c r="M1180" s="381" t="s">
        <v>5535</v>
      </c>
      <c r="N1180" s="398">
        <v>41</v>
      </c>
      <c r="O1180" s="398">
        <v>104</v>
      </c>
      <c r="P1180" s="398">
        <v>145</v>
      </c>
      <c r="Q1180" s="398"/>
      <c r="R1180" s="398"/>
      <c r="S1180" s="398"/>
      <c r="T1180" s="398"/>
      <c r="U1180" s="381"/>
      <c r="V1180" s="381" t="s">
        <v>2166</v>
      </c>
      <c r="W1180" s="381"/>
      <c r="X1180" s="381"/>
      <c r="Y1180" s="381">
        <v>2</v>
      </c>
      <c r="Z1180" s="350">
        <v>36.299999999999997</v>
      </c>
    </row>
    <row r="1181" spans="1:26" ht="30.75" customHeight="1" x14ac:dyDescent="0.35">
      <c r="A1181" s="340">
        <v>1177</v>
      </c>
      <c r="B1181" s="378" t="s">
        <v>7489</v>
      </c>
      <c r="C1181" s="333" t="s">
        <v>5571</v>
      </c>
      <c r="D1181" s="332" t="s">
        <v>7247</v>
      </c>
      <c r="E1181" s="371" t="s">
        <v>2682</v>
      </c>
      <c r="F1181" s="325">
        <v>4</v>
      </c>
      <c r="G1181" s="371"/>
      <c r="H1181" s="325"/>
      <c r="I1181" s="371"/>
      <c r="J1181" s="325">
        <v>7</v>
      </c>
      <c r="K1181" s="325"/>
      <c r="L1181" s="325">
        <v>7</v>
      </c>
      <c r="M1181" s="381" t="s">
        <v>7248</v>
      </c>
      <c r="N1181" s="381">
        <v>115</v>
      </c>
      <c r="O1181" s="381">
        <v>285</v>
      </c>
      <c r="P1181" s="381">
        <v>400</v>
      </c>
      <c r="Q1181" s="381"/>
      <c r="R1181" s="381"/>
      <c r="S1181" s="381"/>
      <c r="T1181" s="381"/>
      <c r="U1181" s="381"/>
      <c r="V1181" s="381" t="s">
        <v>2166</v>
      </c>
      <c r="W1181" s="381"/>
      <c r="X1181" s="381"/>
      <c r="Y1181" s="381">
        <v>2</v>
      </c>
      <c r="Z1181" s="350">
        <v>36.299999999999997</v>
      </c>
    </row>
    <row r="1182" spans="1:26" ht="30.75" customHeight="1" x14ac:dyDescent="0.35">
      <c r="A1182" s="340">
        <v>1178</v>
      </c>
      <c r="B1182" s="378" t="s">
        <v>7489</v>
      </c>
      <c r="C1182" s="333" t="s">
        <v>5571</v>
      </c>
      <c r="D1182" s="332" t="s">
        <v>2812</v>
      </c>
      <c r="E1182" s="371" t="s">
        <v>2813</v>
      </c>
      <c r="F1182" s="325">
        <v>4</v>
      </c>
      <c r="G1182" s="371"/>
      <c r="H1182" s="325"/>
      <c r="I1182" s="371"/>
      <c r="J1182" s="325">
        <v>4</v>
      </c>
      <c r="K1182" s="325"/>
      <c r="L1182" s="325">
        <v>4</v>
      </c>
      <c r="M1182" s="381" t="s">
        <v>5535</v>
      </c>
      <c r="N1182" s="381"/>
      <c r="O1182" s="381"/>
      <c r="P1182" s="381">
        <v>135</v>
      </c>
      <c r="Q1182" s="381"/>
      <c r="R1182" s="381"/>
      <c r="S1182" s="381"/>
      <c r="T1182" s="381"/>
      <c r="U1182" s="381"/>
      <c r="V1182" s="381"/>
      <c r="W1182" s="381"/>
      <c r="X1182" s="381"/>
      <c r="Y1182" s="381">
        <v>2</v>
      </c>
      <c r="Z1182" s="350">
        <v>36.299999999999997</v>
      </c>
    </row>
    <row r="1183" spans="1:26" ht="30.75" customHeight="1" x14ac:dyDescent="0.35">
      <c r="A1183" s="340">
        <v>1179</v>
      </c>
      <c r="B1183" s="378" t="s">
        <v>7489</v>
      </c>
      <c r="C1183" s="333" t="s">
        <v>5571</v>
      </c>
      <c r="D1183" s="332" t="s">
        <v>2848</v>
      </c>
      <c r="E1183" s="371" t="s">
        <v>2816</v>
      </c>
      <c r="F1183" s="325">
        <v>4</v>
      </c>
      <c r="G1183" s="371"/>
      <c r="H1183" s="325"/>
      <c r="I1183" s="371"/>
      <c r="J1183" s="325">
        <v>4</v>
      </c>
      <c r="K1183" s="325"/>
      <c r="L1183" s="325">
        <v>4</v>
      </c>
      <c r="M1183" s="381" t="s">
        <v>5535</v>
      </c>
      <c r="N1183" s="381"/>
      <c r="O1183" s="381"/>
      <c r="P1183" s="381">
        <v>125</v>
      </c>
      <c r="Q1183" s="381"/>
      <c r="R1183" s="381"/>
      <c r="S1183" s="381"/>
      <c r="T1183" s="381"/>
      <c r="U1183" s="381"/>
      <c r="V1183" s="381"/>
      <c r="W1183" s="381"/>
      <c r="X1183" s="381"/>
      <c r="Y1183" s="381">
        <v>2</v>
      </c>
      <c r="Z1183" s="350">
        <v>36.299999999999997</v>
      </c>
    </row>
    <row r="1184" spans="1:26" ht="30.75" customHeight="1" x14ac:dyDescent="0.35">
      <c r="A1184" s="340">
        <v>1180</v>
      </c>
      <c r="B1184" s="378" t="s">
        <v>7489</v>
      </c>
      <c r="C1184" s="333" t="s">
        <v>5571</v>
      </c>
      <c r="D1184" s="332" t="s">
        <v>2849</v>
      </c>
      <c r="E1184" s="371" t="s">
        <v>2879</v>
      </c>
      <c r="F1184" s="325">
        <v>6</v>
      </c>
      <c r="G1184" s="371"/>
      <c r="H1184" s="325"/>
      <c r="I1184" s="371"/>
      <c r="J1184" s="325">
        <v>7</v>
      </c>
      <c r="K1184" s="325"/>
      <c r="L1184" s="325">
        <v>7</v>
      </c>
      <c r="M1184" s="381" t="s">
        <v>5395</v>
      </c>
      <c r="N1184" s="381"/>
      <c r="O1184" s="381"/>
      <c r="P1184" s="381">
        <v>250</v>
      </c>
      <c r="Q1184" s="381"/>
      <c r="R1184" s="381"/>
      <c r="S1184" s="381"/>
      <c r="T1184" s="381"/>
      <c r="U1184" s="381"/>
      <c r="V1184" s="381"/>
      <c r="W1184" s="381"/>
      <c r="X1184" s="381"/>
      <c r="Y1184" s="381">
        <v>2</v>
      </c>
      <c r="Z1184" s="350">
        <v>36.299999999999997</v>
      </c>
    </row>
    <row r="1185" spans="1:26" ht="30.75" customHeight="1" x14ac:dyDescent="0.35">
      <c r="A1185" s="340">
        <v>1181</v>
      </c>
      <c r="B1185" s="378" t="s">
        <v>7489</v>
      </c>
      <c r="C1185" s="333" t="s">
        <v>5571</v>
      </c>
      <c r="D1185" s="332" t="s">
        <v>2827</v>
      </c>
      <c r="E1185" s="371" t="s">
        <v>3494</v>
      </c>
      <c r="F1185" s="325">
        <v>3</v>
      </c>
      <c r="G1185" s="371"/>
      <c r="H1185" s="325"/>
      <c r="I1185" s="371"/>
      <c r="J1185" s="325">
        <v>5</v>
      </c>
      <c r="K1185" s="325"/>
      <c r="L1185" s="325">
        <v>5</v>
      </c>
      <c r="M1185" s="381" t="s">
        <v>5496</v>
      </c>
      <c r="N1185" s="381"/>
      <c r="O1185" s="381"/>
      <c r="P1185" s="381">
        <v>120</v>
      </c>
      <c r="Q1185" s="381"/>
      <c r="R1185" s="381"/>
      <c r="S1185" s="381"/>
      <c r="T1185" s="381"/>
      <c r="U1185" s="381"/>
      <c r="V1185" s="381"/>
      <c r="W1185" s="381"/>
      <c r="X1185" s="381"/>
      <c r="Y1185" s="381">
        <v>2</v>
      </c>
      <c r="Z1185" s="350">
        <v>36.299999999999997</v>
      </c>
    </row>
    <row r="1186" spans="1:26" ht="30.75" customHeight="1" x14ac:dyDescent="0.35">
      <c r="A1186" s="340">
        <v>1182</v>
      </c>
      <c r="B1186" s="378" t="s">
        <v>7489</v>
      </c>
      <c r="C1186" s="333" t="s">
        <v>5571</v>
      </c>
      <c r="D1186" s="332" t="s">
        <v>2710</v>
      </c>
      <c r="E1186" s="371" t="s">
        <v>2711</v>
      </c>
      <c r="F1186" s="325">
        <v>4</v>
      </c>
      <c r="G1186" s="371"/>
      <c r="H1186" s="325"/>
      <c r="I1186" s="371"/>
      <c r="J1186" s="325">
        <v>3</v>
      </c>
      <c r="K1186" s="325"/>
      <c r="L1186" s="325">
        <v>3</v>
      </c>
      <c r="M1186" s="381" t="s">
        <v>5535</v>
      </c>
      <c r="N1186" s="381"/>
      <c r="O1186" s="381"/>
      <c r="P1186" s="381">
        <v>100</v>
      </c>
      <c r="Q1186" s="381"/>
      <c r="R1186" s="381"/>
      <c r="S1186" s="381"/>
      <c r="T1186" s="381"/>
      <c r="U1186" s="381"/>
      <c r="V1186" s="381"/>
      <c r="W1186" s="381"/>
      <c r="X1186" s="381"/>
      <c r="Y1186" s="381">
        <v>2</v>
      </c>
      <c r="Z1186" s="350">
        <v>36.299999999999997</v>
      </c>
    </row>
    <row r="1187" spans="1:26" ht="30.75" customHeight="1" x14ac:dyDescent="0.35">
      <c r="A1187" s="340">
        <v>1183</v>
      </c>
      <c r="B1187" s="378" t="s">
        <v>7489</v>
      </c>
      <c r="C1187" s="333" t="s">
        <v>5571</v>
      </c>
      <c r="D1187" s="332" t="s">
        <v>2683</v>
      </c>
      <c r="E1187" s="371" t="s">
        <v>2684</v>
      </c>
      <c r="F1187" s="325">
        <v>4</v>
      </c>
      <c r="G1187" s="371"/>
      <c r="H1187" s="325"/>
      <c r="I1187" s="371"/>
      <c r="J1187" s="325">
        <v>5</v>
      </c>
      <c r="K1187" s="325"/>
      <c r="L1187" s="325">
        <v>5</v>
      </c>
      <c r="M1187" s="381" t="s">
        <v>5347</v>
      </c>
      <c r="N1187" s="381"/>
      <c r="O1187" s="381"/>
      <c r="P1187" s="381">
        <v>250</v>
      </c>
      <c r="Q1187" s="381"/>
      <c r="R1187" s="381"/>
      <c r="S1187" s="381"/>
      <c r="T1187" s="381"/>
      <c r="U1187" s="381"/>
      <c r="V1187" s="381"/>
      <c r="W1187" s="381"/>
      <c r="X1187" s="381"/>
      <c r="Y1187" s="381">
        <v>2</v>
      </c>
      <c r="Z1187" s="350">
        <v>36.299999999999997</v>
      </c>
    </row>
    <row r="1188" spans="1:26" ht="30.75" customHeight="1" x14ac:dyDescent="0.35">
      <c r="A1188" s="340">
        <v>1184</v>
      </c>
      <c r="B1188" s="378" t="s">
        <v>7489</v>
      </c>
      <c r="C1188" s="333" t="s">
        <v>5571</v>
      </c>
      <c r="D1188" s="332" t="s">
        <v>2872</v>
      </c>
      <c r="E1188" s="371" t="s">
        <v>2665</v>
      </c>
      <c r="F1188" s="325">
        <v>4</v>
      </c>
      <c r="G1188" s="371"/>
      <c r="H1188" s="325"/>
      <c r="I1188" s="371"/>
      <c r="J1188" s="325">
        <v>7</v>
      </c>
      <c r="K1188" s="325"/>
      <c r="L1188" s="325">
        <v>7</v>
      </c>
      <c r="M1188" s="381" t="s">
        <v>5523</v>
      </c>
      <c r="N1188" s="381"/>
      <c r="O1188" s="381"/>
      <c r="P1188" s="381">
        <v>340</v>
      </c>
      <c r="Q1188" s="381"/>
      <c r="R1188" s="381"/>
      <c r="S1188" s="381"/>
      <c r="T1188" s="381"/>
      <c r="U1188" s="381"/>
      <c r="V1188" s="381"/>
      <c r="W1188" s="381"/>
      <c r="X1188" s="381"/>
      <c r="Y1188" s="381">
        <v>2</v>
      </c>
      <c r="Z1188" s="350">
        <v>36.299999999999997</v>
      </c>
    </row>
    <row r="1189" spans="1:26" ht="30.75" customHeight="1" x14ac:dyDescent="0.35">
      <c r="A1189" s="340">
        <v>1185</v>
      </c>
      <c r="B1189" s="378" t="s">
        <v>7489</v>
      </c>
      <c r="C1189" s="333" t="s">
        <v>5571</v>
      </c>
      <c r="D1189" s="332" t="s">
        <v>2855</v>
      </c>
      <c r="E1189" s="371" t="s">
        <v>4647</v>
      </c>
      <c r="F1189" s="325">
        <v>4</v>
      </c>
      <c r="G1189" s="371"/>
      <c r="H1189" s="325"/>
      <c r="I1189" s="371"/>
      <c r="J1189" s="325">
        <v>4</v>
      </c>
      <c r="K1189" s="325"/>
      <c r="L1189" s="325">
        <v>4</v>
      </c>
      <c r="M1189" s="381" t="s">
        <v>5523</v>
      </c>
      <c r="N1189" s="381"/>
      <c r="O1189" s="381"/>
      <c r="P1189" s="381">
        <v>220</v>
      </c>
      <c r="Q1189" s="381"/>
      <c r="R1189" s="381"/>
      <c r="S1189" s="381"/>
      <c r="T1189" s="381"/>
      <c r="U1189" s="381"/>
      <c r="V1189" s="381"/>
      <c r="W1189" s="381"/>
      <c r="X1189" s="381"/>
      <c r="Y1189" s="381">
        <v>2</v>
      </c>
      <c r="Z1189" s="350">
        <v>36.299999999999997</v>
      </c>
    </row>
    <row r="1190" spans="1:26" ht="30.75" customHeight="1" x14ac:dyDescent="0.35">
      <c r="A1190" s="340">
        <v>1186</v>
      </c>
      <c r="B1190" s="378" t="s">
        <v>7489</v>
      </c>
      <c r="C1190" s="333" t="s">
        <v>5571</v>
      </c>
      <c r="D1190" s="332" t="s">
        <v>2177</v>
      </c>
      <c r="E1190" s="371" t="s">
        <v>4648</v>
      </c>
      <c r="F1190" s="325">
        <v>4</v>
      </c>
      <c r="G1190" s="371"/>
      <c r="H1190" s="325"/>
      <c r="I1190" s="371"/>
      <c r="J1190" s="325">
        <v>5</v>
      </c>
      <c r="K1190" s="325"/>
      <c r="L1190" s="325">
        <v>5</v>
      </c>
      <c r="M1190" s="379" t="s">
        <v>5187</v>
      </c>
      <c r="N1190" s="381"/>
      <c r="O1190" s="381"/>
      <c r="P1190" s="381">
        <v>200</v>
      </c>
      <c r="Q1190" s="381"/>
      <c r="R1190" s="381"/>
      <c r="S1190" s="381"/>
      <c r="T1190" s="381"/>
      <c r="U1190" s="381"/>
      <c r="V1190" s="381"/>
      <c r="W1190" s="381"/>
      <c r="X1190" s="381"/>
      <c r="Y1190" s="381">
        <v>3</v>
      </c>
      <c r="Z1190" s="382">
        <v>30.3</v>
      </c>
    </row>
    <row r="1191" spans="1:26" ht="30.75" customHeight="1" x14ac:dyDescent="0.35">
      <c r="A1191" s="340">
        <v>1187</v>
      </c>
      <c r="B1191" s="378" t="s">
        <v>7489</v>
      </c>
      <c r="C1191" s="333" t="s">
        <v>5571</v>
      </c>
      <c r="D1191" s="332" t="s">
        <v>2847</v>
      </c>
      <c r="E1191" s="371" t="s">
        <v>2716</v>
      </c>
      <c r="F1191" s="325">
        <v>5</v>
      </c>
      <c r="G1191" s="371"/>
      <c r="H1191" s="325"/>
      <c r="I1191" s="371"/>
      <c r="J1191" s="325">
        <v>6</v>
      </c>
      <c r="K1191" s="325"/>
      <c r="L1191" s="325">
        <v>6</v>
      </c>
      <c r="M1191" s="381" t="s">
        <v>5032</v>
      </c>
      <c r="N1191" s="381"/>
      <c r="O1191" s="381"/>
      <c r="P1191" s="381">
        <v>250</v>
      </c>
      <c r="Q1191" s="381"/>
      <c r="R1191" s="381"/>
      <c r="S1191" s="381"/>
      <c r="T1191" s="381"/>
      <c r="U1191" s="381"/>
      <c r="V1191" s="381"/>
      <c r="W1191" s="381"/>
      <c r="X1191" s="381"/>
      <c r="Y1191" s="381">
        <v>2</v>
      </c>
      <c r="Z1191" s="350">
        <v>36.299999999999997</v>
      </c>
    </row>
    <row r="1192" spans="1:26" ht="30.75" customHeight="1" x14ac:dyDescent="0.35">
      <c r="A1192" s="340">
        <v>1188</v>
      </c>
      <c r="B1192" s="378" t="s">
        <v>7489</v>
      </c>
      <c r="C1192" s="333" t="s">
        <v>5571</v>
      </c>
      <c r="D1192" s="374" t="s">
        <v>2810</v>
      </c>
      <c r="E1192" s="371" t="s">
        <v>2811</v>
      </c>
      <c r="F1192" s="325">
        <v>4</v>
      </c>
      <c r="G1192" s="371"/>
      <c r="H1192" s="325"/>
      <c r="I1192" s="371"/>
      <c r="J1192" s="325">
        <v>4</v>
      </c>
      <c r="K1192" s="325"/>
      <c r="L1192" s="325">
        <v>4</v>
      </c>
      <c r="M1192" s="381" t="s">
        <v>5496</v>
      </c>
      <c r="N1192" s="381"/>
      <c r="O1192" s="381"/>
      <c r="P1192" s="381">
        <v>120</v>
      </c>
      <c r="Q1192" s="381"/>
      <c r="R1192" s="381"/>
      <c r="S1192" s="381"/>
      <c r="T1192" s="381"/>
      <c r="U1192" s="381"/>
      <c r="V1192" s="381"/>
      <c r="W1192" s="381"/>
      <c r="X1192" s="381"/>
      <c r="Y1192" s="381">
        <v>2</v>
      </c>
      <c r="Z1192" s="350">
        <v>36.299999999999997</v>
      </c>
    </row>
    <row r="1193" spans="1:26" ht="30.75" customHeight="1" x14ac:dyDescent="0.35">
      <c r="A1193" s="340">
        <v>1189</v>
      </c>
      <c r="B1193" s="378" t="s">
        <v>7489</v>
      </c>
      <c r="C1193" s="333" t="s">
        <v>5571</v>
      </c>
      <c r="D1193" s="332" t="s">
        <v>2211</v>
      </c>
      <c r="E1193" s="371" t="s">
        <v>5554</v>
      </c>
      <c r="F1193" s="325">
        <v>4</v>
      </c>
      <c r="G1193" s="371"/>
      <c r="H1193" s="325"/>
      <c r="I1193" s="371"/>
      <c r="J1193" s="325">
        <v>3</v>
      </c>
      <c r="K1193" s="325"/>
      <c r="L1193" s="325">
        <v>3</v>
      </c>
      <c r="M1193" s="381" t="s">
        <v>5702</v>
      </c>
      <c r="N1193" s="381"/>
      <c r="O1193" s="381"/>
      <c r="P1193" s="381"/>
      <c r="Q1193" s="381"/>
      <c r="R1193" s="381"/>
      <c r="S1193" s="381"/>
      <c r="T1193" s="381"/>
      <c r="U1193" s="381"/>
      <c r="V1193" s="381"/>
      <c r="W1193" s="381"/>
      <c r="X1193" s="381"/>
      <c r="Y1193" s="381">
        <v>3</v>
      </c>
      <c r="Z1193" s="382">
        <v>30.3</v>
      </c>
    </row>
    <row r="1194" spans="1:26" ht="30.75" customHeight="1" x14ac:dyDescent="0.35">
      <c r="A1194" s="340">
        <v>1190</v>
      </c>
      <c r="B1194" s="378" t="s">
        <v>7489</v>
      </c>
      <c r="C1194" s="333" t="s">
        <v>5571</v>
      </c>
      <c r="D1194" s="332" t="s">
        <v>2803</v>
      </c>
      <c r="E1194" s="371" t="s">
        <v>2804</v>
      </c>
      <c r="F1194" s="325">
        <v>4</v>
      </c>
      <c r="G1194" s="371"/>
      <c r="H1194" s="325"/>
      <c r="I1194" s="371"/>
      <c r="J1194" s="325">
        <v>4</v>
      </c>
      <c r="K1194" s="325"/>
      <c r="L1194" s="325">
        <v>4</v>
      </c>
      <c r="M1194" s="381" t="s">
        <v>5496</v>
      </c>
      <c r="N1194" s="381"/>
      <c r="O1194" s="381"/>
      <c r="P1194" s="381">
        <v>145</v>
      </c>
      <c r="Q1194" s="381"/>
      <c r="R1194" s="381"/>
      <c r="S1194" s="381"/>
      <c r="T1194" s="381"/>
      <c r="U1194" s="381"/>
      <c r="V1194" s="381"/>
      <c r="W1194" s="381"/>
      <c r="X1194" s="381"/>
      <c r="Y1194" s="381">
        <v>2</v>
      </c>
      <c r="Z1194" s="350">
        <v>36.299999999999997</v>
      </c>
    </row>
    <row r="1195" spans="1:26" ht="30.75" customHeight="1" x14ac:dyDescent="0.35">
      <c r="A1195" s="340">
        <v>1191</v>
      </c>
      <c r="B1195" s="378" t="s">
        <v>7489</v>
      </c>
      <c r="C1195" s="333" t="s">
        <v>5571</v>
      </c>
      <c r="D1195" s="332" t="s">
        <v>7249</v>
      </c>
      <c r="E1195" s="371" t="s">
        <v>2800</v>
      </c>
      <c r="F1195" s="325">
        <v>4</v>
      </c>
      <c r="G1195" s="371"/>
      <c r="H1195" s="325"/>
      <c r="I1195" s="371"/>
      <c r="J1195" s="325">
        <v>4</v>
      </c>
      <c r="K1195" s="325"/>
      <c r="L1195" s="325">
        <v>4</v>
      </c>
      <c r="M1195" s="381" t="s">
        <v>7246</v>
      </c>
      <c r="N1195" s="381"/>
      <c r="O1195" s="381"/>
      <c r="P1195" s="381">
        <v>145</v>
      </c>
      <c r="Q1195" s="381"/>
      <c r="R1195" s="381"/>
      <c r="S1195" s="381"/>
      <c r="T1195" s="381"/>
      <c r="U1195" s="381"/>
      <c r="V1195" s="381"/>
      <c r="W1195" s="381"/>
      <c r="X1195" s="381"/>
      <c r="Y1195" s="381">
        <v>2</v>
      </c>
      <c r="Z1195" s="350">
        <v>36.299999999999997</v>
      </c>
    </row>
    <row r="1196" spans="1:26" ht="30.75" customHeight="1" x14ac:dyDescent="0.35">
      <c r="A1196" s="340">
        <v>1192</v>
      </c>
      <c r="B1196" s="378" t="s">
        <v>7489</v>
      </c>
      <c r="C1196" s="333" t="s">
        <v>5571</v>
      </c>
      <c r="D1196" s="332" t="s">
        <v>2801</v>
      </c>
      <c r="E1196" s="371" t="s">
        <v>2802</v>
      </c>
      <c r="F1196" s="325">
        <v>4</v>
      </c>
      <c r="G1196" s="371"/>
      <c r="H1196" s="325"/>
      <c r="I1196" s="371"/>
      <c r="J1196" s="325">
        <v>4</v>
      </c>
      <c r="K1196" s="325"/>
      <c r="L1196" s="325">
        <v>4</v>
      </c>
      <c r="M1196" s="381" t="s">
        <v>5496</v>
      </c>
      <c r="N1196" s="381"/>
      <c r="O1196" s="381"/>
      <c r="P1196" s="381">
        <v>145</v>
      </c>
      <c r="Q1196" s="381"/>
      <c r="R1196" s="381"/>
      <c r="S1196" s="381"/>
      <c r="T1196" s="381"/>
      <c r="U1196" s="381"/>
      <c r="V1196" s="381"/>
      <c r="W1196" s="381"/>
      <c r="X1196" s="381"/>
      <c r="Y1196" s="381">
        <v>2</v>
      </c>
      <c r="Z1196" s="350">
        <v>36.299999999999997</v>
      </c>
    </row>
    <row r="1197" spans="1:26" ht="30.75" customHeight="1" x14ac:dyDescent="0.35">
      <c r="A1197" s="340">
        <v>1193</v>
      </c>
      <c r="B1197" s="378" t="s">
        <v>7489</v>
      </c>
      <c r="C1197" s="333" t="s">
        <v>5571</v>
      </c>
      <c r="D1197" s="374" t="s">
        <v>2821</v>
      </c>
      <c r="E1197" s="371" t="s">
        <v>3488</v>
      </c>
      <c r="F1197" s="325">
        <v>3</v>
      </c>
      <c r="G1197" s="371"/>
      <c r="H1197" s="325"/>
      <c r="I1197" s="371"/>
      <c r="J1197" s="325">
        <v>5</v>
      </c>
      <c r="K1197" s="325"/>
      <c r="L1197" s="325">
        <v>5</v>
      </c>
      <c r="M1197" s="381" t="s">
        <v>5496</v>
      </c>
      <c r="N1197" s="381"/>
      <c r="O1197" s="381"/>
      <c r="P1197" s="381">
        <v>120</v>
      </c>
      <c r="Q1197" s="381"/>
      <c r="R1197" s="381"/>
      <c r="S1197" s="381"/>
      <c r="T1197" s="381"/>
      <c r="U1197" s="381"/>
      <c r="V1197" s="381"/>
      <c r="W1197" s="381"/>
      <c r="X1197" s="381"/>
      <c r="Y1197" s="381">
        <v>2</v>
      </c>
      <c r="Z1197" s="350">
        <v>36.299999999999997</v>
      </c>
    </row>
    <row r="1198" spans="1:26" ht="30.75" customHeight="1" x14ac:dyDescent="0.35">
      <c r="A1198" s="340">
        <v>1194</v>
      </c>
      <c r="B1198" s="378" t="s">
        <v>7489</v>
      </c>
      <c r="C1198" s="333" t="s">
        <v>5571</v>
      </c>
      <c r="D1198" s="332" t="s">
        <v>6315</v>
      </c>
      <c r="E1198" s="371" t="s">
        <v>5564</v>
      </c>
      <c r="F1198" s="325">
        <v>3</v>
      </c>
      <c r="G1198" s="371"/>
      <c r="H1198" s="325"/>
      <c r="I1198" s="371"/>
      <c r="J1198" s="325">
        <v>3</v>
      </c>
      <c r="K1198" s="325"/>
      <c r="L1198" s="325">
        <v>3</v>
      </c>
      <c r="M1198" s="381" t="s">
        <v>5702</v>
      </c>
      <c r="N1198" s="381"/>
      <c r="O1198" s="381"/>
      <c r="P1198" s="381"/>
      <c r="Q1198" s="381"/>
      <c r="R1198" s="381"/>
      <c r="S1198" s="381"/>
      <c r="T1198" s="381"/>
      <c r="U1198" s="381"/>
      <c r="V1198" s="381"/>
      <c r="W1198" s="381"/>
      <c r="X1198" s="381"/>
      <c r="Y1198" s="381">
        <v>3</v>
      </c>
      <c r="Z1198" s="382">
        <v>30.3</v>
      </c>
    </row>
    <row r="1199" spans="1:26" ht="30.75" customHeight="1" x14ac:dyDescent="0.35">
      <c r="A1199" s="340">
        <v>1195</v>
      </c>
      <c r="B1199" s="378" t="s">
        <v>7489</v>
      </c>
      <c r="C1199" s="333" t="s">
        <v>5571</v>
      </c>
      <c r="D1199" s="332" t="s">
        <v>2701</v>
      </c>
      <c r="E1199" s="371" t="s">
        <v>2702</v>
      </c>
      <c r="F1199" s="325">
        <v>4</v>
      </c>
      <c r="G1199" s="371"/>
      <c r="H1199" s="325"/>
      <c r="I1199" s="371"/>
      <c r="J1199" s="325">
        <v>5</v>
      </c>
      <c r="K1199" s="325"/>
      <c r="L1199" s="325">
        <v>5</v>
      </c>
      <c r="M1199" s="381" t="s">
        <v>5535</v>
      </c>
      <c r="N1199" s="381"/>
      <c r="O1199" s="381"/>
      <c r="P1199" s="381">
        <v>150</v>
      </c>
      <c r="Q1199" s="381"/>
      <c r="R1199" s="381"/>
      <c r="S1199" s="381"/>
      <c r="T1199" s="381"/>
      <c r="U1199" s="381"/>
      <c r="V1199" s="381"/>
      <c r="W1199" s="381"/>
      <c r="X1199" s="381"/>
      <c r="Y1199" s="381">
        <v>2</v>
      </c>
      <c r="Z1199" s="350">
        <v>36.299999999999997</v>
      </c>
    </row>
    <row r="1200" spans="1:26" ht="30.75" customHeight="1" x14ac:dyDescent="0.35">
      <c r="A1200" s="340">
        <v>1196</v>
      </c>
      <c r="B1200" s="378" t="s">
        <v>7489</v>
      </c>
      <c r="C1200" s="333" t="s">
        <v>5571</v>
      </c>
      <c r="D1200" s="332" t="s">
        <v>2703</v>
      </c>
      <c r="E1200" s="371" t="s">
        <v>2704</v>
      </c>
      <c r="F1200" s="325">
        <v>3</v>
      </c>
      <c r="G1200" s="371"/>
      <c r="H1200" s="325"/>
      <c r="I1200" s="371"/>
      <c r="J1200" s="325">
        <v>5</v>
      </c>
      <c r="K1200" s="325"/>
      <c r="L1200" s="325">
        <v>5</v>
      </c>
      <c r="M1200" s="381" t="s">
        <v>5535</v>
      </c>
      <c r="N1200" s="381"/>
      <c r="O1200" s="381"/>
      <c r="P1200" s="381">
        <v>245</v>
      </c>
      <c r="Q1200" s="381"/>
      <c r="R1200" s="381"/>
      <c r="S1200" s="381"/>
      <c r="T1200" s="381"/>
      <c r="U1200" s="381"/>
      <c r="V1200" s="381"/>
      <c r="W1200" s="381"/>
      <c r="X1200" s="381"/>
      <c r="Y1200" s="381">
        <v>2</v>
      </c>
      <c r="Z1200" s="350">
        <v>36.299999999999997</v>
      </c>
    </row>
    <row r="1201" spans="1:26" ht="30.75" customHeight="1" x14ac:dyDescent="0.35">
      <c r="A1201" s="340">
        <v>1197</v>
      </c>
      <c r="B1201" s="378" t="s">
        <v>7489</v>
      </c>
      <c r="C1201" s="333" t="s">
        <v>5571</v>
      </c>
      <c r="D1201" s="332" t="s">
        <v>2860</v>
      </c>
      <c r="E1201" s="371" t="s">
        <v>4649</v>
      </c>
      <c r="F1201" s="325">
        <v>3</v>
      </c>
      <c r="G1201" s="371"/>
      <c r="H1201" s="325"/>
      <c r="I1201" s="371"/>
      <c r="J1201" s="325">
        <v>5</v>
      </c>
      <c r="K1201" s="325"/>
      <c r="L1201" s="325">
        <v>5</v>
      </c>
      <c r="M1201" s="381" t="s">
        <v>5496</v>
      </c>
      <c r="N1201" s="381"/>
      <c r="O1201" s="381"/>
      <c r="P1201" s="381">
        <v>210</v>
      </c>
      <c r="Q1201" s="381"/>
      <c r="R1201" s="381"/>
      <c r="S1201" s="381"/>
      <c r="T1201" s="381"/>
      <c r="U1201" s="381"/>
      <c r="V1201" s="381"/>
      <c r="W1201" s="381"/>
      <c r="X1201" s="381"/>
      <c r="Y1201" s="381">
        <v>3</v>
      </c>
      <c r="Z1201" s="382">
        <v>30.3</v>
      </c>
    </row>
    <row r="1202" spans="1:26" ht="30.75" customHeight="1" x14ac:dyDescent="0.35">
      <c r="A1202" s="340">
        <v>1198</v>
      </c>
      <c r="B1202" s="378" t="s">
        <v>7489</v>
      </c>
      <c r="C1202" s="333" t="s">
        <v>5571</v>
      </c>
      <c r="D1202" s="332" t="s">
        <v>2670</v>
      </c>
      <c r="E1202" s="371" t="s">
        <v>2671</v>
      </c>
      <c r="F1202" s="325">
        <v>4</v>
      </c>
      <c r="G1202" s="371"/>
      <c r="H1202" s="325"/>
      <c r="I1202" s="371"/>
      <c r="J1202" s="325">
        <v>6</v>
      </c>
      <c r="K1202" s="325"/>
      <c r="L1202" s="325">
        <v>6</v>
      </c>
      <c r="M1202" s="381" t="s">
        <v>5523</v>
      </c>
      <c r="N1202" s="381"/>
      <c r="O1202" s="381"/>
      <c r="P1202" s="381">
        <v>250</v>
      </c>
      <c r="Q1202" s="381"/>
      <c r="R1202" s="381"/>
      <c r="S1202" s="381"/>
      <c r="T1202" s="381"/>
      <c r="U1202" s="381"/>
      <c r="V1202" s="381"/>
      <c r="W1202" s="381"/>
      <c r="X1202" s="381"/>
      <c r="Y1202" s="381">
        <v>2</v>
      </c>
      <c r="Z1202" s="350">
        <v>36.299999999999997</v>
      </c>
    </row>
    <row r="1203" spans="1:26" ht="30.75" customHeight="1" x14ac:dyDescent="0.35">
      <c r="A1203" s="340">
        <v>1199</v>
      </c>
      <c r="B1203" s="378" t="s">
        <v>7489</v>
      </c>
      <c r="C1203" s="333" t="s">
        <v>5571</v>
      </c>
      <c r="D1203" s="332" t="s">
        <v>2863</v>
      </c>
      <c r="E1203" s="371" t="s">
        <v>2178</v>
      </c>
      <c r="F1203" s="325">
        <v>4</v>
      </c>
      <c r="G1203" s="371"/>
      <c r="H1203" s="325"/>
      <c r="I1203" s="371"/>
      <c r="J1203" s="325">
        <v>6</v>
      </c>
      <c r="K1203" s="325"/>
      <c r="L1203" s="325">
        <v>6</v>
      </c>
      <c r="M1203" s="381" t="s">
        <v>5031</v>
      </c>
      <c r="N1203" s="381"/>
      <c r="O1203" s="381"/>
      <c r="P1203" s="381">
        <v>300</v>
      </c>
      <c r="Q1203" s="381"/>
      <c r="R1203" s="381"/>
      <c r="S1203" s="381"/>
      <c r="T1203" s="381"/>
      <c r="U1203" s="381"/>
      <c r="V1203" s="381"/>
      <c r="W1203" s="381"/>
      <c r="X1203" s="381"/>
      <c r="Y1203" s="381">
        <v>3</v>
      </c>
      <c r="Z1203" s="382">
        <v>30.3</v>
      </c>
    </row>
    <row r="1204" spans="1:26" ht="30.75" customHeight="1" x14ac:dyDescent="0.35">
      <c r="A1204" s="340">
        <v>1200</v>
      </c>
      <c r="B1204" s="378" t="s">
        <v>7489</v>
      </c>
      <c r="C1204" s="333" t="s">
        <v>5571</v>
      </c>
      <c r="D1204" s="332" t="s">
        <v>6933</v>
      </c>
      <c r="E1204" s="371" t="s">
        <v>2685</v>
      </c>
      <c r="F1204" s="325">
        <v>4</v>
      </c>
      <c r="G1204" s="371"/>
      <c r="H1204" s="325"/>
      <c r="I1204" s="371"/>
      <c r="J1204" s="325">
        <v>5</v>
      </c>
      <c r="K1204" s="325"/>
      <c r="L1204" s="325">
        <v>5</v>
      </c>
      <c r="M1204" s="381" t="s">
        <v>7246</v>
      </c>
      <c r="N1204" s="367">
        <v>58</v>
      </c>
      <c r="O1204" s="367">
        <v>142</v>
      </c>
      <c r="P1204" s="367">
        <v>200</v>
      </c>
      <c r="Q1204" s="398"/>
      <c r="R1204" s="398"/>
      <c r="S1204" s="398"/>
      <c r="T1204" s="398"/>
      <c r="U1204" s="381"/>
      <c r="V1204" s="381" t="s">
        <v>2166</v>
      </c>
      <c r="W1204" s="381" t="s">
        <v>2166</v>
      </c>
      <c r="X1204" s="381"/>
      <c r="Y1204" s="381">
        <v>2</v>
      </c>
      <c r="Z1204" s="350">
        <v>36.299999999999997</v>
      </c>
    </row>
    <row r="1205" spans="1:26" ht="30.75" customHeight="1" x14ac:dyDescent="0.35">
      <c r="A1205" s="340">
        <v>1201</v>
      </c>
      <c r="B1205" s="378" t="s">
        <v>7489</v>
      </c>
      <c r="C1205" s="333" t="s">
        <v>5571</v>
      </c>
      <c r="D1205" s="332" t="s">
        <v>2856</v>
      </c>
      <c r="E1205" s="371" t="s">
        <v>4650</v>
      </c>
      <c r="F1205" s="325">
        <v>3</v>
      </c>
      <c r="G1205" s="371"/>
      <c r="H1205" s="325"/>
      <c r="I1205" s="371"/>
      <c r="J1205" s="325">
        <v>5</v>
      </c>
      <c r="K1205" s="325"/>
      <c r="L1205" s="325">
        <v>5</v>
      </c>
      <c r="M1205" s="381" t="s">
        <v>5496</v>
      </c>
      <c r="N1205" s="381"/>
      <c r="O1205" s="381"/>
      <c r="P1205" s="381">
        <v>220</v>
      </c>
      <c r="Q1205" s="381"/>
      <c r="R1205" s="381"/>
      <c r="S1205" s="381"/>
      <c r="T1205" s="381"/>
      <c r="U1205" s="381"/>
      <c r="V1205" s="381"/>
      <c r="W1205" s="381"/>
      <c r="X1205" s="381"/>
      <c r="Y1205" s="381">
        <v>2</v>
      </c>
      <c r="Z1205" s="350">
        <v>36.299999999999997</v>
      </c>
    </row>
    <row r="1206" spans="1:26" ht="30.75" customHeight="1" x14ac:dyDescent="0.35">
      <c r="A1206" s="340">
        <v>1202</v>
      </c>
      <c r="B1206" s="378" t="s">
        <v>7489</v>
      </c>
      <c r="C1206" s="333" t="s">
        <v>5571</v>
      </c>
      <c r="D1206" s="332" t="s">
        <v>2857</v>
      </c>
      <c r="E1206" s="371" t="s">
        <v>4651</v>
      </c>
      <c r="F1206" s="325">
        <v>3</v>
      </c>
      <c r="G1206" s="371"/>
      <c r="H1206" s="325"/>
      <c r="I1206" s="371"/>
      <c r="J1206" s="325">
        <v>5</v>
      </c>
      <c r="K1206" s="325"/>
      <c r="L1206" s="325">
        <v>5</v>
      </c>
      <c r="M1206" s="381" t="s">
        <v>5499</v>
      </c>
      <c r="N1206" s="381"/>
      <c r="O1206" s="381"/>
      <c r="P1206" s="381">
        <v>220</v>
      </c>
      <c r="Q1206" s="381"/>
      <c r="R1206" s="381"/>
      <c r="S1206" s="381"/>
      <c r="T1206" s="381"/>
      <c r="U1206" s="381"/>
      <c r="V1206" s="381"/>
      <c r="W1206" s="381"/>
      <c r="X1206" s="381"/>
      <c r="Y1206" s="381">
        <v>2</v>
      </c>
      <c r="Z1206" s="350">
        <v>36.299999999999997</v>
      </c>
    </row>
    <row r="1207" spans="1:26" ht="30.75" customHeight="1" x14ac:dyDescent="0.35">
      <c r="A1207" s="340">
        <v>1203</v>
      </c>
      <c r="B1207" s="378" t="s">
        <v>7489</v>
      </c>
      <c r="C1207" s="333" t="s">
        <v>5571</v>
      </c>
      <c r="D1207" s="332" t="s">
        <v>2868</v>
      </c>
      <c r="E1207" s="371" t="s">
        <v>2686</v>
      </c>
      <c r="F1207" s="325">
        <v>4</v>
      </c>
      <c r="G1207" s="371"/>
      <c r="H1207" s="325"/>
      <c r="I1207" s="371"/>
      <c r="J1207" s="325">
        <v>5</v>
      </c>
      <c r="K1207" s="325"/>
      <c r="L1207" s="325">
        <v>5</v>
      </c>
      <c r="M1207" s="381" t="s">
        <v>5503</v>
      </c>
      <c r="N1207" s="381"/>
      <c r="O1207" s="381"/>
      <c r="P1207" s="381">
        <v>200</v>
      </c>
      <c r="Q1207" s="381"/>
      <c r="R1207" s="381"/>
      <c r="S1207" s="381"/>
      <c r="T1207" s="381"/>
      <c r="U1207" s="381"/>
      <c r="V1207" s="381"/>
      <c r="W1207" s="381"/>
      <c r="X1207" s="381"/>
      <c r="Y1207" s="381">
        <v>2</v>
      </c>
      <c r="Z1207" s="350">
        <v>36.299999999999997</v>
      </c>
    </row>
    <row r="1208" spans="1:26" ht="30.75" customHeight="1" x14ac:dyDescent="0.35">
      <c r="A1208" s="340">
        <v>1204</v>
      </c>
      <c r="B1208" s="378" t="s">
        <v>7489</v>
      </c>
      <c r="C1208" s="333" t="s">
        <v>5571</v>
      </c>
      <c r="D1208" s="332" t="s">
        <v>2719</v>
      </c>
      <c r="E1208" s="371" t="s">
        <v>2720</v>
      </c>
      <c r="F1208" s="325">
        <v>5</v>
      </c>
      <c r="G1208" s="371"/>
      <c r="H1208" s="325"/>
      <c r="I1208" s="371"/>
      <c r="J1208" s="325">
        <v>6</v>
      </c>
      <c r="K1208" s="325"/>
      <c r="L1208" s="325">
        <v>6</v>
      </c>
      <c r="M1208" s="381" t="s">
        <v>5462</v>
      </c>
      <c r="N1208" s="381"/>
      <c r="O1208" s="381"/>
      <c r="P1208" s="381">
        <v>250</v>
      </c>
      <c r="Q1208" s="381"/>
      <c r="R1208" s="381"/>
      <c r="S1208" s="381"/>
      <c r="T1208" s="381"/>
      <c r="U1208" s="381"/>
      <c r="V1208" s="381"/>
      <c r="W1208" s="381"/>
      <c r="X1208" s="381"/>
      <c r="Y1208" s="381">
        <v>2</v>
      </c>
      <c r="Z1208" s="350">
        <v>36.299999999999997</v>
      </c>
    </row>
    <row r="1209" spans="1:26" ht="30.75" customHeight="1" x14ac:dyDescent="0.35">
      <c r="A1209" s="340">
        <v>1205</v>
      </c>
      <c r="B1209" s="378" t="s">
        <v>7489</v>
      </c>
      <c r="C1209" s="333" t="s">
        <v>5571</v>
      </c>
      <c r="D1209" s="332" t="s">
        <v>2844</v>
      </c>
      <c r="E1209" s="371" t="s">
        <v>2717</v>
      </c>
      <c r="F1209" s="325">
        <v>4</v>
      </c>
      <c r="G1209" s="371"/>
      <c r="H1209" s="325"/>
      <c r="I1209" s="371"/>
      <c r="J1209" s="325">
        <v>6</v>
      </c>
      <c r="K1209" s="325"/>
      <c r="L1209" s="325">
        <v>6</v>
      </c>
      <c r="M1209" s="381" t="s">
        <v>5496</v>
      </c>
      <c r="N1209" s="381"/>
      <c r="O1209" s="381"/>
      <c r="P1209" s="381">
        <v>200</v>
      </c>
      <c r="Q1209" s="381"/>
      <c r="R1209" s="381"/>
      <c r="S1209" s="381"/>
      <c r="T1209" s="381"/>
      <c r="U1209" s="381"/>
      <c r="V1209" s="381"/>
      <c r="W1209" s="381"/>
      <c r="X1209" s="381"/>
      <c r="Y1209" s="381">
        <v>2</v>
      </c>
      <c r="Z1209" s="350">
        <v>36.299999999999997</v>
      </c>
    </row>
    <row r="1210" spans="1:26" ht="30.75" customHeight="1" x14ac:dyDescent="0.35">
      <c r="A1210" s="340">
        <v>1206</v>
      </c>
      <c r="B1210" s="378" t="s">
        <v>7489</v>
      </c>
      <c r="C1210" s="333" t="s">
        <v>5571</v>
      </c>
      <c r="D1210" s="332" t="s">
        <v>2697</v>
      </c>
      <c r="E1210" s="371" t="s">
        <v>2698</v>
      </c>
      <c r="F1210" s="325">
        <v>4</v>
      </c>
      <c r="G1210" s="371"/>
      <c r="H1210" s="325"/>
      <c r="I1210" s="371"/>
      <c r="J1210" s="325">
        <v>2</v>
      </c>
      <c r="K1210" s="325"/>
      <c r="L1210" s="325">
        <v>2</v>
      </c>
      <c r="M1210" s="381" t="s">
        <v>5542</v>
      </c>
      <c r="N1210" s="381"/>
      <c r="O1210" s="381"/>
      <c r="P1210" s="381">
        <v>150</v>
      </c>
      <c r="Q1210" s="381"/>
      <c r="R1210" s="381"/>
      <c r="S1210" s="381"/>
      <c r="T1210" s="381"/>
      <c r="U1210" s="381"/>
      <c r="V1210" s="381"/>
      <c r="W1210" s="381"/>
      <c r="X1210" s="381"/>
      <c r="Y1210" s="381">
        <v>2</v>
      </c>
      <c r="Z1210" s="350">
        <v>36.299999999999997</v>
      </c>
    </row>
    <row r="1211" spans="1:26" ht="30.75" customHeight="1" x14ac:dyDescent="0.35">
      <c r="A1211" s="340">
        <v>1207</v>
      </c>
      <c r="B1211" s="378" t="s">
        <v>7489</v>
      </c>
      <c r="C1211" s="333" t="s">
        <v>5571</v>
      </c>
      <c r="D1211" s="332" t="s">
        <v>2689</v>
      </c>
      <c r="E1211" s="371" t="s">
        <v>2690</v>
      </c>
      <c r="F1211" s="325">
        <v>3</v>
      </c>
      <c r="G1211" s="371"/>
      <c r="H1211" s="325"/>
      <c r="I1211" s="371"/>
      <c r="J1211" s="325">
        <v>3</v>
      </c>
      <c r="K1211" s="325"/>
      <c r="L1211" s="325">
        <v>3</v>
      </c>
      <c r="M1211" s="381" t="s">
        <v>5496</v>
      </c>
      <c r="N1211" s="381"/>
      <c r="O1211" s="381"/>
      <c r="P1211" s="381">
        <v>140</v>
      </c>
      <c r="Q1211" s="381"/>
      <c r="R1211" s="381"/>
      <c r="S1211" s="381"/>
      <c r="T1211" s="381"/>
      <c r="U1211" s="381"/>
      <c r="V1211" s="381"/>
      <c r="W1211" s="381"/>
      <c r="X1211" s="381"/>
      <c r="Y1211" s="381">
        <v>2</v>
      </c>
      <c r="Z1211" s="350">
        <v>36.299999999999997</v>
      </c>
    </row>
    <row r="1212" spans="1:26" ht="30.75" customHeight="1" x14ac:dyDescent="0.35">
      <c r="A1212" s="340">
        <v>1208</v>
      </c>
      <c r="B1212" s="378" t="s">
        <v>7489</v>
      </c>
      <c r="C1212" s="333" t="s">
        <v>5571</v>
      </c>
      <c r="D1212" s="332" t="s">
        <v>4460</v>
      </c>
      <c r="E1212" s="371" t="s">
        <v>4652</v>
      </c>
      <c r="F1212" s="325">
        <v>3</v>
      </c>
      <c r="G1212" s="371"/>
      <c r="H1212" s="325"/>
      <c r="I1212" s="371"/>
      <c r="J1212" s="325">
        <v>6</v>
      </c>
      <c r="K1212" s="325"/>
      <c r="L1212" s="325">
        <v>6</v>
      </c>
      <c r="M1212" s="381" t="s">
        <v>5499</v>
      </c>
      <c r="N1212" s="381"/>
      <c r="O1212" s="381"/>
      <c r="P1212" s="381"/>
      <c r="Q1212" s="381"/>
      <c r="R1212" s="381"/>
      <c r="S1212" s="381"/>
      <c r="T1212" s="381"/>
      <c r="U1212" s="381"/>
      <c r="V1212" s="381"/>
      <c r="W1212" s="381"/>
      <c r="X1212" s="381"/>
      <c r="Y1212" s="381">
        <v>2</v>
      </c>
      <c r="Z1212" s="350">
        <v>36.299999999999997</v>
      </c>
    </row>
    <row r="1213" spans="1:26" ht="30.75" customHeight="1" x14ac:dyDescent="0.35">
      <c r="A1213" s="340">
        <v>1209</v>
      </c>
      <c r="B1213" s="378" t="s">
        <v>7489</v>
      </c>
      <c r="C1213" s="333" t="s">
        <v>5571</v>
      </c>
      <c r="D1213" s="332" t="s">
        <v>5667</v>
      </c>
      <c r="E1213" s="371" t="s">
        <v>5668</v>
      </c>
      <c r="F1213" s="325">
        <v>4</v>
      </c>
      <c r="G1213" s="371" t="s">
        <v>7329</v>
      </c>
      <c r="H1213" s="325">
        <v>3</v>
      </c>
      <c r="I1213" s="378" t="s">
        <v>7526</v>
      </c>
      <c r="J1213" s="325">
        <v>7</v>
      </c>
      <c r="K1213" s="325"/>
      <c r="L1213" s="325">
        <v>7</v>
      </c>
      <c r="M1213" s="381" t="s">
        <v>7244</v>
      </c>
      <c r="N1213" s="381">
        <v>48</v>
      </c>
      <c r="O1213" s="381">
        <v>62</v>
      </c>
      <c r="P1213" s="381">
        <v>110</v>
      </c>
      <c r="Q1213" s="381">
        <v>60</v>
      </c>
      <c r="R1213" s="381">
        <v>360</v>
      </c>
      <c r="S1213" s="381">
        <v>250</v>
      </c>
      <c r="T1213" s="381"/>
      <c r="U1213" s="381"/>
      <c r="V1213" s="381" t="s">
        <v>2166</v>
      </c>
      <c r="W1213" s="381"/>
      <c r="X1213" s="381"/>
      <c r="Y1213" s="381">
        <v>2</v>
      </c>
      <c r="Z1213" s="350">
        <v>36.299999999999997</v>
      </c>
    </row>
    <row r="1214" spans="1:26" ht="30.75" customHeight="1" x14ac:dyDescent="0.35">
      <c r="A1214" s="340">
        <v>1210</v>
      </c>
      <c r="B1214" s="378" t="s">
        <v>7489</v>
      </c>
      <c r="C1214" s="333" t="s">
        <v>5571</v>
      </c>
      <c r="D1214" s="332" t="s">
        <v>5669</v>
      </c>
      <c r="E1214" s="371" t="s">
        <v>5670</v>
      </c>
      <c r="F1214" s="325">
        <v>5</v>
      </c>
      <c r="G1214" s="371" t="s">
        <v>7329</v>
      </c>
      <c r="H1214" s="325">
        <v>3</v>
      </c>
      <c r="I1214" s="378" t="s">
        <v>7525</v>
      </c>
      <c r="J1214" s="325">
        <v>8</v>
      </c>
      <c r="K1214" s="325"/>
      <c r="L1214" s="325">
        <v>8</v>
      </c>
      <c r="M1214" s="381" t="s">
        <v>5707</v>
      </c>
      <c r="N1214" s="381"/>
      <c r="O1214" s="381"/>
      <c r="P1214" s="381"/>
      <c r="Q1214" s="381"/>
      <c r="R1214" s="381"/>
      <c r="S1214" s="381"/>
      <c r="T1214" s="381"/>
      <c r="U1214" s="381"/>
      <c r="V1214" s="381"/>
      <c r="W1214" s="381"/>
      <c r="X1214" s="381"/>
      <c r="Y1214" s="381">
        <v>2</v>
      </c>
      <c r="Z1214" s="350">
        <v>36.299999999999997</v>
      </c>
    </row>
    <row r="1215" spans="1:26" ht="30.75" customHeight="1" x14ac:dyDescent="0.35">
      <c r="A1215" s="340">
        <v>1211</v>
      </c>
      <c r="B1215" s="378" t="s">
        <v>7489</v>
      </c>
      <c r="C1215" s="333" t="s">
        <v>5571</v>
      </c>
      <c r="D1215" s="374" t="s">
        <v>5671</v>
      </c>
      <c r="E1215" s="371" t="s">
        <v>5672</v>
      </c>
      <c r="F1215" s="325">
        <v>3</v>
      </c>
      <c r="G1215" s="371"/>
      <c r="H1215" s="325"/>
      <c r="I1215" s="371"/>
      <c r="J1215" s="325">
        <v>4</v>
      </c>
      <c r="K1215" s="325"/>
      <c r="L1215" s="325">
        <v>4</v>
      </c>
      <c r="M1215" s="381" t="s">
        <v>5707</v>
      </c>
      <c r="N1215" s="381"/>
      <c r="O1215" s="381"/>
      <c r="P1215" s="381"/>
      <c r="Q1215" s="381"/>
      <c r="R1215" s="381"/>
      <c r="S1215" s="381"/>
      <c r="T1215" s="381"/>
      <c r="U1215" s="381"/>
      <c r="V1215" s="381"/>
      <c r="W1215" s="381"/>
      <c r="X1215" s="381"/>
      <c r="Y1215" s="381">
        <v>2</v>
      </c>
      <c r="Z1215" s="350">
        <v>36.299999999999997</v>
      </c>
    </row>
    <row r="1216" spans="1:26" ht="30.75" customHeight="1" x14ac:dyDescent="0.35">
      <c r="A1216" s="340">
        <v>1212</v>
      </c>
      <c r="B1216" s="378" t="s">
        <v>7489</v>
      </c>
      <c r="C1216" s="333" t="s">
        <v>5571</v>
      </c>
      <c r="D1216" s="374" t="s">
        <v>5673</v>
      </c>
      <c r="E1216" s="371" t="s">
        <v>5674</v>
      </c>
      <c r="F1216" s="325">
        <v>4</v>
      </c>
      <c r="G1216" s="371"/>
      <c r="H1216" s="325"/>
      <c r="I1216" s="371"/>
      <c r="J1216" s="325">
        <v>4</v>
      </c>
      <c r="K1216" s="325"/>
      <c r="L1216" s="325">
        <v>4</v>
      </c>
      <c r="M1216" s="381" t="s">
        <v>5707</v>
      </c>
      <c r="N1216" s="381"/>
      <c r="O1216" s="381"/>
      <c r="P1216" s="381"/>
      <c r="Q1216" s="381"/>
      <c r="R1216" s="381"/>
      <c r="S1216" s="381"/>
      <c r="T1216" s="381"/>
      <c r="U1216" s="381"/>
      <c r="V1216" s="381"/>
      <c r="W1216" s="381"/>
      <c r="X1216" s="381"/>
      <c r="Y1216" s="381">
        <v>2</v>
      </c>
      <c r="Z1216" s="350">
        <v>36.299999999999997</v>
      </c>
    </row>
    <row r="1217" spans="1:26" ht="30.75" customHeight="1" x14ac:dyDescent="0.35">
      <c r="A1217" s="340">
        <v>1213</v>
      </c>
      <c r="B1217" s="378" t="s">
        <v>7489</v>
      </c>
      <c r="C1217" s="333" t="s">
        <v>5571</v>
      </c>
      <c r="D1217" s="374" t="s">
        <v>5972</v>
      </c>
      <c r="E1217" s="327" t="s">
        <v>5973</v>
      </c>
      <c r="F1217" s="324">
        <v>3</v>
      </c>
      <c r="G1217" s="327"/>
      <c r="H1217" s="324"/>
      <c r="I1217" s="327"/>
      <c r="J1217" s="324">
        <v>4</v>
      </c>
      <c r="K1217" s="324"/>
      <c r="L1217" s="324">
        <v>4</v>
      </c>
      <c r="M1217" s="381" t="s">
        <v>5702</v>
      </c>
      <c r="N1217" s="381"/>
      <c r="O1217" s="381"/>
      <c r="P1217" s="381"/>
      <c r="Q1217" s="381"/>
      <c r="R1217" s="381"/>
      <c r="S1217" s="381"/>
      <c r="T1217" s="381"/>
      <c r="U1217" s="381"/>
      <c r="V1217" s="381"/>
      <c r="W1217" s="381"/>
      <c r="X1217" s="381"/>
      <c r="Y1217" s="381">
        <v>2</v>
      </c>
      <c r="Z1217" s="350">
        <v>36.299999999999997</v>
      </c>
    </row>
    <row r="1218" spans="1:26" ht="30.75" customHeight="1" x14ac:dyDescent="0.35">
      <c r="A1218" s="340">
        <v>1214</v>
      </c>
      <c r="B1218" s="378" t="s">
        <v>7489</v>
      </c>
      <c r="C1218" s="333" t="s">
        <v>5571</v>
      </c>
      <c r="D1218" s="332" t="s">
        <v>6279</v>
      </c>
      <c r="E1218" s="327" t="s">
        <v>5974</v>
      </c>
      <c r="F1218" s="324">
        <v>4</v>
      </c>
      <c r="G1218" s="327"/>
      <c r="H1218" s="324"/>
      <c r="I1218" s="327"/>
      <c r="J1218" s="324">
        <v>3</v>
      </c>
      <c r="K1218" s="324"/>
      <c r="L1218" s="324">
        <v>3</v>
      </c>
      <c r="M1218" s="381" t="s">
        <v>5702</v>
      </c>
      <c r="N1218" s="381"/>
      <c r="O1218" s="381"/>
      <c r="P1218" s="381"/>
      <c r="Q1218" s="381"/>
      <c r="R1218" s="381"/>
      <c r="S1218" s="381"/>
      <c r="T1218" s="381"/>
      <c r="U1218" s="381"/>
      <c r="V1218" s="381"/>
      <c r="W1218" s="381"/>
      <c r="X1218" s="381"/>
      <c r="Y1218" s="381">
        <v>2</v>
      </c>
      <c r="Z1218" s="350">
        <v>36.299999999999997</v>
      </c>
    </row>
    <row r="1219" spans="1:26" ht="30.75" customHeight="1" x14ac:dyDescent="0.35">
      <c r="A1219" s="340">
        <v>1215</v>
      </c>
      <c r="B1219" s="378" t="s">
        <v>7489</v>
      </c>
      <c r="C1219" s="333" t="s">
        <v>5571</v>
      </c>
      <c r="D1219" s="332" t="s">
        <v>6280</v>
      </c>
      <c r="E1219" s="327" t="s">
        <v>5975</v>
      </c>
      <c r="F1219" s="324">
        <v>5</v>
      </c>
      <c r="G1219" s="327"/>
      <c r="H1219" s="324"/>
      <c r="I1219" s="327"/>
      <c r="J1219" s="324">
        <v>3</v>
      </c>
      <c r="K1219" s="324"/>
      <c r="L1219" s="324">
        <v>3</v>
      </c>
      <c r="M1219" s="381" t="s">
        <v>5976</v>
      </c>
      <c r="N1219" s="381"/>
      <c r="O1219" s="381"/>
      <c r="P1219" s="381"/>
      <c r="Q1219" s="381"/>
      <c r="R1219" s="381"/>
      <c r="S1219" s="381"/>
      <c r="T1219" s="381"/>
      <c r="U1219" s="381"/>
      <c r="V1219" s="381"/>
      <c r="W1219" s="381"/>
      <c r="X1219" s="381"/>
      <c r="Y1219" s="381">
        <v>3</v>
      </c>
      <c r="Z1219" s="382">
        <v>30.3</v>
      </c>
    </row>
    <row r="1220" spans="1:26" ht="30.75" customHeight="1" x14ac:dyDescent="0.35">
      <c r="A1220" s="340">
        <v>1216</v>
      </c>
      <c r="B1220" s="378" t="s">
        <v>7489</v>
      </c>
      <c r="C1220" s="333" t="s">
        <v>5571</v>
      </c>
      <c r="D1220" s="332" t="s">
        <v>6354</v>
      </c>
      <c r="E1220" s="327" t="s">
        <v>6355</v>
      </c>
      <c r="F1220" s="324">
        <v>4</v>
      </c>
      <c r="G1220" s="327"/>
      <c r="H1220" s="324"/>
      <c r="I1220" s="327"/>
      <c r="J1220" s="324">
        <v>5</v>
      </c>
      <c r="K1220" s="324"/>
      <c r="L1220" s="324">
        <v>5</v>
      </c>
      <c r="M1220" s="381" t="s">
        <v>5707</v>
      </c>
      <c r="N1220" s="381">
        <v>80</v>
      </c>
      <c r="O1220" s="381">
        <v>175</v>
      </c>
      <c r="P1220" s="381">
        <v>255</v>
      </c>
      <c r="Q1220" s="381"/>
      <c r="R1220" s="381"/>
      <c r="S1220" s="381"/>
      <c r="T1220" s="381"/>
      <c r="U1220" s="381"/>
      <c r="V1220" s="381" t="s">
        <v>2166</v>
      </c>
      <c r="W1220" s="381" t="s">
        <v>2166</v>
      </c>
      <c r="X1220" s="381"/>
      <c r="Y1220" s="381">
        <v>2</v>
      </c>
      <c r="Z1220" s="350">
        <v>36.299999999999997</v>
      </c>
    </row>
    <row r="1221" spans="1:26" ht="30.75" customHeight="1" x14ac:dyDescent="0.35">
      <c r="A1221" s="340">
        <v>1217</v>
      </c>
      <c r="B1221" s="378" t="s">
        <v>7489</v>
      </c>
      <c r="C1221" s="333" t="s">
        <v>5571</v>
      </c>
      <c r="D1221" s="332" t="s">
        <v>6473</v>
      </c>
      <c r="E1221" s="327" t="s">
        <v>6754</v>
      </c>
      <c r="F1221" s="324">
        <v>4</v>
      </c>
      <c r="G1221" s="327"/>
      <c r="H1221" s="324"/>
      <c r="I1221" s="327"/>
      <c r="J1221" s="324">
        <v>4</v>
      </c>
      <c r="K1221" s="324"/>
      <c r="L1221" s="324">
        <v>6</v>
      </c>
      <c r="M1221" s="381" t="s">
        <v>6090</v>
      </c>
      <c r="N1221" s="381">
        <v>78</v>
      </c>
      <c r="O1221" s="381">
        <v>212</v>
      </c>
      <c r="P1221" s="381">
        <v>290</v>
      </c>
      <c r="Q1221" s="381"/>
      <c r="R1221" s="381"/>
      <c r="S1221" s="381"/>
      <c r="T1221" s="381"/>
      <c r="U1221" s="381"/>
      <c r="V1221" s="381" t="s">
        <v>2166</v>
      </c>
      <c r="W1221" s="381"/>
      <c r="X1221" s="381"/>
      <c r="Y1221" s="381">
        <v>2</v>
      </c>
      <c r="Z1221" s="350">
        <v>36.299999999999997</v>
      </c>
    </row>
    <row r="1222" spans="1:26" ht="30.75" customHeight="1" x14ac:dyDescent="0.35">
      <c r="A1222" s="340">
        <v>1218</v>
      </c>
      <c r="B1222" s="378" t="s">
        <v>7489</v>
      </c>
      <c r="C1222" s="333" t="s">
        <v>5571</v>
      </c>
      <c r="D1222" s="332" t="s">
        <v>6620</v>
      </c>
      <c r="E1222" s="327" t="s">
        <v>6971</v>
      </c>
      <c r="F1222" s="324">
        <v>4</v>
      </c>
      <c r="G1222" s="327"/>
      <c r="H1222" s="324"/>
      <c r="I1222" s="327"/>
      <c r="J1222" s="324">
        <v>7</v>
      </c>
      <c r="K1222" s="324"/>
      <c r="L1222" s="324">
        <v>7</v>
      </c>
      <c r="M1222" s="381" t="s">
        <v>5702</v>
      </c>
      <c r="N1222" s="381">
        <v>100</v>
      </c>
      <c r="O1222" s="381">
        <v>200</v>
      </c>
      <c r="P1222" s="381">
        <v>300</v>
      </c>
      <c r="Q1222" s="381"/>
      <c r="R1222" s="381"/>
      <c r="S1222" s="381"/>
      <c r="T1222" s="381"/>
      <c r="U1222" s="381"/>
      <c r="V1222" s="381" t="s">
        <v>2166</v>
      </c>
      <c r="W1222" s="381"/>
      <c r="X1222" s="381"/>
      <c r="Y1222" s="381">
        <v>1</v>
      </c>
      <c r="Z1222" s="350">
        <v>42.35</v>
      </c>
    </row>
    <row r="1223" spans="1:26" ht="30.75" customHeight="1" x14ac:dyDescent="0.35">
      <c r="A1223" s="340">
        <v>1219</v>
      </c>
      <c r="B1223" s="378" t="s">
        <v>7489</v>
      </c>
      <c r="C1223" s="333" t="s">
        <v>5571</v>
      </c>
      <c r="D1223" s="332" t="s">
        <v>6621</v>
      </c>
      <c r="E1223" s="327" t="s">
        <v>6970</v>
      </c>
      <c r="F1223" s="324">
        <v>4</v>
      </c>
      <c r="G1223" s="327"/>
      <c r="H1223" s="324"/>
      <c r="I1223" s="327"/>
      <c r="J1223" s="324">
        <v>6</v>
      </c>
      <c r="K1223" s="324"/>
      <c r="L1223" s="324">
        <v>6</v>
      </c>
      <c r="M1223" s="381" t="s">
        <v>5702</v>
      </c>
      <c r="N1223" s="381">
        <v>100</v>
      </c>
      <c r="O1223" s="381">
        <v>200</v>
      </c>
      <c r="P1223" s="381">
        <v>300</v>
      </c>
      <c r="Q1223" s="381"/>
      <c r="R1223" s="381"/>
      <c r="S1223" s="381"/>
      <c r="T1223" s="381"/>
      <c r="U1223" s="381"/>
      <c r="V1223" s="381" t="s">
        <v>2166</v>
      </c>
      <c r="W1223" s="381"/>
      <c r="X1223" s="381"/>
      <c r="Y1223" s="381">
        <v>1</v>
      </c>
      <c r="Z1223" s="350">
        <v>42.35</v>
      </c>
    </row>
    <row r="1224" spans="1:26" ht="30.75" customHeight="1" x14ac:dyDescent="0.35">
      <c r="A1224" s="340">
        <v>1220</v>
      </c>
      <c r="B1224" s="378" t="s">
        <v>7489</v>
      </c>
      <c r="C1224" s="333" t="s">
        <v>5571</v>
      </c>
      <c r="D1224" s="467" t="s">
        <v>6622</v>
      </c>
      <c r="E1224" s="470" t="s">
        <v>6972</v>
      </c>
      <c r="F1224" s="472">
        <v>3</v>
      </c>
      <c r="G1224" s="327"/>
      <c r="H1224" s="324"/>
      <c r="I1224" s="327"/>
      <c r="J1224" s="324">
        <v>6</v>
      </c>
      <c r="K1224" s="324"/>
      <c r="L1224" s="324">
        <v>6</v>
      </c>
      <c r="M1224" s="381" t="s">
        <v>5702</v>
      </c>
      <c r="N1224" s="381">
        <v>100</v>
      </c>
      <c r="O1224" s="381">
        <v>200</v>
      </c>
      <c r="P1224" s="397">
        <f>N1224+O1224</f>
        <v>300</v>
      </c>
      <c r="Q1224" s="381"/>
      <c r="R1224" s="381"/>
      <c r="S1224" s="381"/>
      <c r="T1224" s="381"/>
      <c r="U1224" s="381"/>
      <c r="V1224" s="381" t="s">
        <v>2166</v>
      </c>
      <c r="W1224" s="381"/>
      <c r="X1224" s="381"/>
      <c r="Y1224" s="381">
        <v>1</v>
      </c>
      <c r="Z1224" s="350">
        <v>42.35</v>
      </c>
    </row>
    <row r="1225" spans="1:26" ht="30.75" customHeight="1" x14ac:dyDescent="0.35">
      <c r="A1225" s="340">
        <v>1221</v>
      </c>
      <c r="B1225" s="378" t="s">
        <v>7489</v>
      </c>
      <c r="C1225" s="333" t="s">
        <v>5571</v>
      </c>
      <c r="D1225" s="332" t="s">
        <v>6623</v>
      </c>
      <c r="E1225" s="327" t="s">
        <v>6973</v>
      </c>
      <c r="F1225" s="324">
        <v>4</v>
      </c>
      <c r="G1225" s="327"/>
      <c r="H1225" s="324"/>
      <c r="I1225" s="327"/>
      <c r="J1225" s="324">
        <v>6</v>
      </c>
      <c r="K1225" s="324"/>
      <c r="L1225" s="324">
        <v>6</v>
      </c>
      <c r="M1225" s="381" t="s">
        <v>5702</v>
      </c>
      <c r="N1225" s="381">
        <v>100</v>
      </c>
      <c r="O1225" s="381">
        <v>200</v>
      </c>
      <c r="P1225" s="397">
        <f>N1225+O1225</f>
        <v>300</v>
      </c>
      <c r="Q1225" s="381"/>
      <c r="R1225" s="381"/>
      <c r="S1225" s="381"/>
      <c r="T1225" s="381"/>
      <c r="U1225" s="381"/>
      <c r="V1225" s="381" t="s">
        <v>2166</v>
      </c>
      <c r="W1225" s="381"/>
      <c r="X1225" s="381"/>
      <c r="Y1225" s="381">
        <v>1</v>
      </c>
      <c r="Z1225" s="350">
        <v>42.35</v>
      </c>
    </row>
    <row r="1226" spans="1:26" ht="30.75" customHeight="1" x14ac:dyDescent="0.35">
      <c r="A1226" s="340">
        <v>1222</v>
      </c>
      <c r="B1226" s="378" t="s">
        <v>7489</v>
      </c>
      <c r="C1226" s="333" t="s">
        <v>5571</v>
      </c>
      <c r="D1226" s="467" t="s">
        <v>7456</v>
      </c>
      <c r="E1226" s="470" t="s">
        <v>6974</v>
      </c>
      <c r="F1226" s="472">
        <v>4</v>
      </c>
      <c r="G1226" s="327"/>
      <c r="H1226" s="324"/>
      <c r="I1226" s="327"/>
      <c r="J1226" s="324">
        <v>6</v>
      </c>
      <c r="K1226" s="324"/>
      <c r="L1226" s="324">
        <v>6</v>
      </c>
      <c r="M1226" s="381" t="s">
        <v>5702</v>
      </c>
      <c r="N1226" s="381">
        <v>100</v>
      </c>
      <c r="O1226" s="381">
        <v>200</v>
      </c>
      <c r="P1226" s="381">
        <v>300</v>
      </c>
      <c r="Q1226" s="381"/>
      <c r="R1226" s="381"/>
      <c r="S1226" s="381"/>
      <c r="T1226" s="381"/>
      <c r="U1226" s="381"/>
      <c r="V1226" s="381" t="s">
        <v>2166</v>
      </c>
      <c r="W1226" s="381"/>
      <c r="X1226" s="381"/>
      <c r="Y1226" s="381">
        <v>1</v>
      </c>
      <c r="Z1226" s="350">
        <v>42.35</v>
      </c>
    </row>
    <row r="1227" spans="1:26" ht="30.75" customHeight="1" x14ac:dyDescent="0.35">
      <c r="A1227" s="340">
        <v>1223</v>
      </c>
      <c r="B1227" s="378" t="s">
        <v>7489</v>
      </c>
      <c r="C1227" s="333" t="s">
        <v>5571</v>
      </c>
      <c r="D1227" s="332" t="s">
        <v>6927</v>
      </c>
      <c r="E1227" s="327" t="s">
        <v>6924</v>
      </c>
      <c r="F1227" s="324">
        <v>4</v>
      </c>
      <c r="G1227" s="327"/>
      <c r="H1227" s="324"/>
      <c r="I1227" s="327"/>
      <c r="J1227" s="324">
        <v>5</v>
      </c>
      <c r="K1227" s="324"/>
      <c r="L1227" s="324">
        <v>5</v>
      </c>
      <c r="M1227" s="381" t="s">
        <v>6930</v>
      </c>
      <c r="N1227" s="381"/>
      <c r="O1227" s="381"/>
      <c r="P1227" s="381"/>
      <c r="Q1227" s="381"/>
      <c r="R1227" s="381"/>
      <c r="S1227" s="381"/>
      <c r="T1227" s="381"/>
      <c r="U1227" s="381"/>
      <c r="V1227" s="381"/>
      <c r="W1227" s="381"/>
      <c r="X1227" s="381"/>
      <c r="Y1227" s="381">
        <v>2</v>
      </c>
      <c r="Z1227" s="350">
        <v>36.299999999999997</v>
      </c>
    </row>
    <row r="1228" spans="1:26" ht="30.75" customHeight="1" x14ac:dyDescent="0.35">
      <c r="A1228" s="340">
        <v>1224</v>
      </c>
      <c r="B1228" s="378" t="s">
        <v>7489</v>
      </c>
      <c r="C1228" s="333" t="s">
        <v>5571</v>
      </c>
      <c r="D1228" s="332" t="s">
        <v>6928</v>
      </c>
      <c r="E1228" s="327" t="s">
        <v>6925</v>
      </c>
      <c r="F1228" s="324">
        <v>4</v>
      </c>
      <c r="G1228" s="327"/>
      <c r="H1228" s="324"/>
      <c r="I1228" s="327"/>
      <c r="J1228" s="324">
        <v>4</v>
      </c>
      <c r="K1228" s="324"/>
      <c r="L1228" s="324">
        <v>4</v>
      </c>
      <c r="M1228" s="381" t="s">
        <v>6931</v>
      </c>
      <c r="N1228" s="381">
        <v>60</v>
      </c>
      <c r="O1228" s="381">
        <v>145</v>
      </c>
      <c r="P1228" s="381">
        <v>205</v>
      </c>
      <c r="Q1228" s="381"/>
      <c r="R1228" s="381"/>
      <c r="S1228" s="381"/>
      <c r="T1228" s="381"/>
      <c r="U1228" s="381"/>
      <c r="V1228" s="381" t="s">
        <v>2166</v>
      </c>
      <c r="W1228" s="381"/>
      <c r="X1228" s="381"/>
      <c r="Y1228" s="381">
        <v>2</v>
      </c>
      <c r="Z1228" s="350">
        <v>36.299999999999997</v>
      </c>
    </row>
    <row r="1229" spans="1:26" ht="30.75" customHeight="1" x14ac:dyDescent="0.35">
      <c r="A1229" s="340">
        <v>1225</v>
      </c>
      <c r="B1229" s="378" t="s">
        <v>7489</v>
      </c>
      <c r="C1229" s="333" t="s">
        <v>5571</v>
      </c>
      <c r="D1229" s="332" t="s">
        <v>6929</v>
      </c>
      <c r="E1229" s="327" t="s">
        <v>6926</v>
      </c>
      <c r="F1229" s="324">
        <v>2</v>
      </c>
      <c r="G1229" s="327"/>
      <c r="H1229" s="324"/>
      <c r="I1229" s="327"/>
      <c r="J1229" s="324">
        <v>6</v>
      </c>
      <c r="K1229" s="324"/>
      <c r="L1229" s="324">
        <v>6</v>
      </c>
      <c r="M1229" s="381" t="s">
        <v>6930</v>
      </c>
      <c r="N1229" s="381"/>
      <c r="O1229" s="381"/>
      <c r="P1229" s="381"/>
      <c r="Q1229" s="381"/>
      <c r="R1229" s="381"/>
      <c r="S1229" s="381"/>
      <c r="T1229" s="381"/>
      <c r="U1229" s="381"/>
      <c r="V1229" s="381"/>
      <c r="W1229" s="381"/>
      <c r="X1229" s="381"/>
      <c r="Y1229" s="381">
        <v>2</v>
      </c>
      <c r="Z1229" s="350">
        <v>36.299999999999997</v>
      </c>
    </row>
    <row r="1230" spans="1:26" ht="30.75" customHeight="1" x14ac:dyDescent="0.35">
      <c r="A1230" s="340">
        <v>1226</v>
      </c>
      <c r="B1230" s="378" t="s">
        <v>7489</v>
      </c>
      <c r="C1230" s="333" t="s">
        <v>5571</v>
      </c>
      <c r="D1230" s="332" t="s">
        <v>7264</v>
      </c>
      <c r="E1230" s="327" t="s">
        <v>7263</v>
      </c>
      <c r="F1230" s="324">
        <v>5</v>
      </c>
      <c r="G1230" s="327"/>
      <c r="H1230" s="324"/>
      <c r="I1230" s="327"/>
      <c r="J1230" s="324">
        <v>7</v>
      </c>
      <c r="K1230" s="324"/>
      <c r="L1230" s="324">
        <v>7</v>
      </c>
      <c r="M1230" s="381" t="s">
        <v>7265</v>
      </c>
      <c r="N1230" s="381"/>
      <c r="O1230" s="381"/>
      <c r="P1230" s="381"/>
      <c r="Q1230" s="381"/>
      <c r="R1230" s="381"/>
      <c r="S1230" s="381"/>
      <c r="T1230" s="381"/>
      <c r="U1230" s="381"/>
      <c r="V1230" s="381"/>
      <c r="W1230" s="381"/>
      <c r="X1230" s="381"/>
      <c r="Y1230" s="381">
        <v>2</v>
      </c>
      <c r="Z1230" s="350">
        <v>36.299999999999997</v>
      </c>
    </row>
    <row r="1231" spans="1:26" ht="30.75" customHeight="1" x14ac:dyDescent="0.35">
      <c r="A1231" s="340">
        <v>1227</v>
      </c>
      <c r="B1231" s="378" t="s">
        <v>7489</v>
      </c>
      <c r="C1231" s="333" t="s">
        <v>642</v>
      </c>
      <c r="D1231" s="332" t="s">
        <v>6281</v>
      </c>
      <c r="E1231" s="371" t="s">
        <v>4190</v>
      </c>
      <c r="F1231" s="325">
        <v>4</v>
      </c>
      <c r="G1231" s="371"/>
      <c r="H1231" s="325"/>
      <c r="I1231" s="371"/>
      <c r="J1231" s="325">
        <v>10</v>
      </c>
      <c r="K1231" s="325"/>
      <c r="L1231" s="325">
        <v>10</v>
      </c>
      <c r="M1231" s="381" t="s">
        <v>5382</v>
      </c>
      <c r="N1231" s="381"/>
      <c r="O1231" s="381"/>
      <c r="P1231" s="381">
        <v>1200</v>
      </c>
      <c r="Q1231" s="381"/>
      <c r="R1231" s="381"/>
      <c r="S1231" s="381"/>
      <c r="T1231" s="381"/>
      <c r="U1231" s="381"/>
      <c r="V1231" s="381"/>
      <c r="W1231" s="381"/>
      <c r="X1231" s="381"/>
      <c r="Y1231" s="381">
        <v>1</v>
      </c>
      <c r="Z1231" s="350">
        <v>42.35</v>
      </c>
    </row>
    <row r="1232" spans="1:26" ht="30.75" customHeight="1" x14ac:dyDescent="0.35">
      <c r="A1232" s="340">
        <v>1228</v>
      </c>
      <c r="B1232" s="378" t="s">
        <v>7489</v>
      </c>
      <c r="C1232" s="333" t="s">
        <v>642</v>
      </c>
      <c r="D1232" s="332" t="s">
        <v>643</v>
      </c>
      <c r="E1232" s="371" t="s">
        <v>4187</v>
      </c>
      <c r="F1232" s="325">
        <v>4</v>
      </c>
      <c r="G1232" s="371"/>
      <c r="H1232" s="325"/>
      <c r="I1232" s="371"/>
      <c r="J1232" s="325">
        <v>12</v>
      </c>
      <c r="K1232" s="325"/>
      <c r="L1232" s="325">
        <v>12</v>
      </c>
      <c r="M1232" s="381" t="s">
        <v>5382</v>
      </c>
      <c r="N1232" s="381"/>
      <c r="O1232" s="381"/>
      <c r="P1232" s="381">
        <v>700</v>
      </c>
      <c r="Q1232" s="381"/>
      <c r="R1232" s="381"/>
      <c r="S1232" s="381"/>
      <c r="T1232" s="381"/>
      <c r="U1232" s="381"/>
      <c r="V1232" s="381"/>
      <c r="W1232" s="381"/>
      <c r="X1232" s="381"/>
      <c r="Y1232" s="381">
        <v>2</v>
      </c>
      <c r="Z1232" s="350">
        <v>36.299999999999997</v>
      </c>
    </row>
    <row r="1233" spans="1:26" ht="30.75" customHeight="1" x14ac:dyDescent="0.35">
      <c r="A1233" s="340">
        <v>1229</v>
      </c>
      <c r="B1233" s="378" t="s">
        <v>7489</v>
      </c>
      <c r="C1233" s="333" t="s">
        <v>642</v>
      </c>
      <c r="D1233" s="332" t="s">
        <v>652</v>
      </c>
      <c r="E1233" s="371" t="s">
        <v>4192</v>
      </c>
      <c r="F1233" s="325">
        <v>4</v>
      </c>
      <c r="G1233" s="371"/>
      <c r="H1233" s="325"/>
      <c r="I1233" s="371"/>
      <c r="J1233" s="325">
        <v>15</v>
      </c>
      <c r="K1233" s="325"/>
      <c r="L1233" s="325">
        <v>15</v>
      </c>
      <c r="M1233" s="381" t="s">
        <v>5383</v>
      </c>
      <c r="N1233" s="381">
        <v>265</v>
      </c>
      <c r="O1233" s="381">
        <v>335</v>
      </c>
      <c r="P1233" s="381">
        <v>1000</v>
      </c>
      <c r="Q1233" s="381"/>
      <c r="R1233" s="381"/>
      <c r="S1233" s="381"/>
      <c r="T1233" s="381">
        <v>400</v>
      </c>
      <c r="U1233" s="381"/>
      <c r="V1233" s="381" t="s">
        <v>2166</v>
      </c>
      <c r="W1233" s="381"/>
      <c r="X1233" s="381"/>
      <c r="Y1233" s="381">
        <v>1</v>
      </c>
      <c r="Z1233" s="350">
        <v>42.35</v>
      </c>
    </row>
    <row r="1234" spans="1:26" ht="30.75" customHeight="1" x14ac:dyDescent="0.35">
      <c r="A1234" s="340">
        <v>1230</v>
      </c>
      <c r="B1234" s="378" t="s">
        <v>7489</v>
      </c>
      <c r="C1234" s="333" t="s">
        <v>642</v>
      </c>
      <c r="D1234" s="332" t="s">
        <v>650</v>
      </c>
      <c r="E1234" s="371" t="s">
        <v>4191</v>
      </c>
      <c r="F1234" s="325">
        <v>4</v>
      </c>
      <c r="G1234" s="371"/>
      <c r="H1234" s="325"/>
      <c r="I1234" s="371"/>
      <c r="J1234" s="325">
        <v>17</v>
      </c>
      <c r="K1234" s="325"/>
      <c r="L1234" s="325">
        <v>17</v>
      </c>
      <c r="M1234" s="381" t="s">
        <v>5384</v>
      </c>
      <c r="N1234" s="398">
        <v>455</v>
      </c>
      <c r="O1234" s="398">
        <v>385</v>
      </c>
      <c r="P1234" s="398">
        <v>840</v>
      </c>
      <c r="Q1234" s="398"/>
      <c r="R1234" s="398"/>
      <c r="S1234" s="398"/>
      <c r="T1234" s="367">
        <v>660</v>
      </c>
      <c r="U1234" s="381"/>
      <c r="V1234" s="381" t="s">
        <v>2166</v>
      </c>
      <c r="W1234" s="381"/>
      <c r="X1234" s="381"/>
      <c r="Y1234" s="381">
        <v>1</v>
      </c>
      <c r="Z1234" s="350">
        <v>42.35</v>
      </c>
    </row>
    <row r="1235" spans="1:26" ht="30.75" customHeight="1" x14ac:dyDescent="0.35">
      <c r="A1235" s="340">
        <v>1231</v>
      </c>
      <c r="B1235" s="378" t="s">
        <v>7489</v>
      </c>
      <c r="C1235" s="333" t="s">
        <v>642</v>
      </c>
      <c r="D1235" s="332" t="s">
        <v>646</v>
      </c>
      <c r="E1235" s="371" t="s">
        <v>4189</v>
      </c>
      <c r="F1235" s="325">
        <v>4</v>
      </c>
      <c r="G1235" s="371"/>
      <c r="H1235" s="325"/>
      <c r="I1235" s="371"/>
      <c r="J1235" s="325">
        <v>16</v>
      </c>
      <c r="K1235" s="325"/>
      <c r="L1235" s="325">
        <v>16</v>
      </c>
      <c r="M1235" s="381" t="s">
        <v>5431</v>
      </c>
      <c r="N1235" s="398">
        <v>231</v>
      </c>
      <c r="O1235" s="398">
        <v>279</v>
      </c>
      <c r="P1235" s="398">
        <v>510</v>
      </c>
      <c r="Q1235" s="398"/>
      <c r="R1235" s="398"/>
      <c r="S1235" s="398"/>
      <c r="T1235" s="367">
        <v>190</v>
      </c>
      <c r="U1235" s="381"/>
      <c r="V1235" s="381" t="s">
        <v>2166</v>
      </c>
      <c r="W1235" s="381"/>
      <c r="X1235" s="381"/>
      <c r="Y1235" s="381">
        <v>2</v>
      </c>
      <c r="Z1235" s="350">
        <v>36.299999999999997</v>
      </c>
    </row>
    <row r="1236" spans="1:26" ht="30.75" customHeight="1" x14ac:dyDescent="0.35">
      <c r="A1236" s="340">
        <v>1232</v>
      </c>
      <c r="B1236" s="378" t="s">
        <v>7489</v>
      </c>
      <c r="C1236" s="333" t="s">
        <v>642</v>
      </c>
      <c r="D1236" s="332" t="s">
        <v>4115</v>
      </c>
      <c r="E1236" s="371" t="s">
        <v>4193</v>
      </c>
      <c r="F1236" s="325">
        <v>4</v>
      </c>
      <c r="G1236" s="371"/>
      <c r="H1236" s="325"/>
      <c r="I1236" s="371"/>
      <c r="J1236" s="325">
        <v>13</v>
      </c>
      <c r="K1236" s="325"/>
      <c r="L1236" s="325">
        <v>13</v>
      </c>
      <c r="M1236" s="381" t="s">
        <v>5385</v>
      </c>
      <c r="N1236" s="381"/>
      <c r="O1236" s="381"/>
      <c r="P1236" s="381">
        <v>700</v>
      </c>
      <c r="Q1236" s="381"/>
      <c r="R1236" s="381"/>
      <c r="S1236" s="381"/>
      <c r="T1236" s="381"/>
      <c r="U1236" s="381"/>
      <c r="V1236" s="381"/>
      <c r="W1236" s="381"/>
      <c r="X1236" s="381"/>
      <c r="Y1236" s="381">
        <v>1</v>
      </c>
      <c r="Z1236" s="350">
        <v>42.35</v>
      </c>
    </row>
    <row r="1237" spans="1:26" ht="30.75" customHeight="1" x14ac:dyDescent="0.35">
      <c r="A1237" s="340">
        <v>1233</v>
      </c>
      <c r="B1237" s="378" t="s">
        <v>7489</v>
      </c>
      <c r="C1237" s="333" t="s">
        <v>642</v>
      </c>
      <c r="D1237" s="332" t="s">
        <v>4116</v>
      </c>
      <c r="E1237" s="371" t="s">
        <v>4117</v>
      </c>
      <c r="F1237" s="325">
        <v>5</v>
      </c>
      <c r="G1237" s="371"/>
      <c r="H1237" s="325"/>
      <c r="I1237" s="371"/>
      <c r="J1237" s="325">
        <v>13</v>
      </c>
      <c r="K1237" s="325"/>
      <c r="L1237" s="325">
        <v>13</v>
      </c>
      <c r="M1237" s="381" t="s">
        <v>5386</v>
      </c>
      <c r="N1237" s="381"/>
      <c r="O1237" s="381"/>
      <c r="P1237" s="381">
        <v>1000</v>
      </c>
      <c r="Q1237" s="381"/>
      <c r="R1237" s="381"/>
      <c r="S1237" s="381"/>
      <c r="T1237" s="381"/>
      <c r="U1237" s="381"/>
      <c r="V1237" s="381"/>
      <c r="W1237" s="381"/>
      <c r="X1237" s="381"/>
      <c r="Y1237" s="381">
        <v>1</v>
      </c>
      <c r="Z1237" s="350">
        <v>42.35</v>
      </c>
    </row>
    <row r="1238" spans="1:26" ht="30.75" customHeight="1" x14ac:dyDescent="0.35">
      <c r="A1238" s="340">
        <v>1234</v>
      </c>
      <c r="B1238" s="378" t="s">
        <v>7489</v>
      </c>
      <c r="C1238" s="333" t="s">
        <v>642</v>
      </c>
      <c r="D1238" s="332" t="s">
        <v>644</v>
      </c>
      <c r="E1238" s="371" t="s">
        <v>4188</v>
      </c>
      <c r="F1238" s="325">
        <v>4</v>
      </c>
      <c r="G1238" s="371"/>
      <c r="H1238" s="325"/>
      <c r="I1238" s="371"/>
      <c r="J1238" s="325">
        <v>8</v>
      </c>
      <c r="K1238" s="325"/>
      <c r="L1238" s="325">
        <v>8</v>
      </c>
      <c r="M1238" s="381" t="s">
        <v>5387</v>
      </c>
      <c r="N1238" s="367">
        <v>135</v>
      </c>
      <c r="O1238" s="367">
        <v>105</v>
      </c>
      <c r="P1238" s="367">
        <v>240</v>
      </c>
      <c r="Q1238" s="367"/>
      <c r="R1238" s="367"/>
      <c r="S1238" s="367"/>
      <c r="T1238" s="367">
        <v>120</v>
      </c>
      <c r="U1238" s="367"/>
      <c r="V1238" s="367" t="s">
        <v>2166</v>
      </c>
      <c r="W1238" s="381" t="s">
        <v>2166</v>
      </c>
      <c r="X1238" s="381"/>
      <c r="Y1238" s="381">
        <v>2</v>
      </c>
      <c r="Z1238" s="350">
        <v>36.299999999999997</v>
      </c>
    </row>
    <row r="1239" spans="1:26" ht="30.75" customHeight="1" x14ac:dyDescent="0.35">
      <c r="A1239" s="340">
        <v>1235</v>
      </c>
      <c r="B1239" s="378" t="s">
        <v>7489</v>
      </c>
      <c r="C1239" s="333" t="s">
        <v>642</v>
      </c>
      <c r="D1239" s="332" t="s">
        <v>657</v>
      </c>
      <c r="E1239" s="371" t="s">
        <v>4195</v>
      </c>
      <c r="F1239" s="325">
        <v>4</v>
      </c>
      <c r="G1239" s="371"/>
      <c r="H1239" s="325"/>
      <c r="I1239" s="371"/>
      <c r="J1239" s="325">
        <v>19</v>
      </c>
      <c r="K1239" s="325"/>
      <c r="L1239" s="325">
        <v>19</v>
      </c>
      <c r="M1239" s="381" t="s">
        <v>5354</v>
      </c>
      <c r="N1239" s="367">
        <v>329</v>
      </c>
      <c r="O1239" s="367">
        <v>227</v>
      </c>
      <c r="P1239" s="367">
        <v>556</v>
      </c>
      <c r="Q1239" s="398"/>
      <c r="R1239" s="398"/>
      <c r="S1239" s="398"/>
      <c r="T1239" s="367">
        <v>800</v>
      </c>
      <c r="U1239" s="381"/>
      <c r="V1239" s="381" t="s">
        <v>2166</v>
      </c>
      <c r="W1239" s="381"/>
      <c r="X1239" s="381"/>
      <c r="Y1239" s="381">
        <v>1</v>
      </c>
      <c r="Z1239" s="350">
        <v>42.35</v>
      </c>
    </row>
    <row r="1240" spans="1:26" ht="30.75" customHeight="1" x14ac:dyDescent="0.35">
      <c r="A1240" s="340">
        <v>1236</v>
      </c>
      <c r="B1240" s="378" t="s">
        <v>7489</v>
      </c>
      <c r="C1240" s="333" t="s">
        <v>642</v>
      </c>
      <c r="D1240" s="332" t="s">
        <v>3285</v>
      </c>
      <c r="E1240" s="371" t="s">
        <v>4196</v>
      </c>
      <c r="F1240" s="325">
        <v>4</v>
      </c>
      <c r="G1240" s="371"/>
      <c r="H1240" s="325"/>
      <c r="I1240" s="371"/>
      <c r="J1240" s="325">
        <v>11</v>
      </c>
      <c r="K1240" s="325"/>
      <c r="L1240" s="325">
        <v>11</v>
      </c>
      <c r="M1240" s="381" t="s">
        <v>5431</v>
      </c>
      <c r="N1240" s="367">
        <v>158</v>
      </c>
      <c r="O1240" s="367">
        <v>142</v>
      </c>
      <c r="P1240" s="367">
        <v>300</v>
      </c>
      <c r="Q1240" s="367"/>
      <c r="R1240" s="367"/>
      <c r="S1240" s="367"/>
      <c r="T1240" s="367">
        <v>180</v>
      </c>
      <c r="U1240" s="367"/>
      <c r="V1240" s="367" t="s">
        <v>2166</v>
      </c>
      <c r="W1240" s="381" t="s">
        <v>2166</v>
      </c>
      <c r="X1240" s="381"/>
      <c r="Y1240" s="381">
        <v>2</v>
      </c>
      <c r="Z1240" s="350">
        <v>36.299999999999997</v>
      </c>
    </row>
    <row r="1241" spans="1:26" ht="30.75" customHeight="1" x14ac:dyDescent="0.35">
      <c r="A1241" s="340">
        <v>1237</v>
      </c>
      <c r="B1241" s="378" t="s">
        <v>7489</v>
      </c>
      <c r="C1241" s="333" t="s">
        <v>642</v>
      </c>
      <c r="D1241" s="332" t="s">
        <v>660</v>
      </c>
      <c r="E1241" s="371" t="s">
        <v>4197</v>
      </c>
      <c r="F1241" s="325">
        <v>5</v>
      </c>
      <c r="G1241" s="371"/>
      <c r="H1241" s="325"/>
      <c r="I1241" s="371"/>
      <c r="J1241" s="325">
        <v>35</v>
      </c>
      <c r="K1241" s="325"/>
      <c r="L1241" s="325">
        <v>35</v>
      </c>
      <c r="M1241" s="379" t="s">
        <v>5388</v>
      </c>
      <c r="N1241" s="367">
        <v>306</v>
      </c>
      <c r="O1241" s="367">
        <v>444</v>
      </c>
      <c r="P1241" s="367">
        <v>750</v>
      </c>
      <c r="Q1241" s="398"/>
      <c r="R1241" s="398"/>
      <c r="S1241" s="398"/>
      <c r="T1241" s="367">
        <v>250</v>
      </c>
      <c r="U1241" s="381"/>
      <c r="V1241" s="381" t="s">
        <v>2166</v>
      </c>
      <c r="W1241" s="381"/>
      <c r="X1241" s="381"/>
      <c r="Y1241" s="381">
        <v>1</v>
      </c>
      <c r="Z1241" s="350">
        <v>42.35</v>
      </c>
    </row>
    <row r="1242" spans="1:26" ht="30.75" customHeight="1" x14ac:dyDescent="0.35">
      <c r="A1242" s="340">
        <v>1238</v>
      </c>
      <c r="B1242" s="378" t="s">
        <v>7489</v>
      </c>
      <c r="C1242" s="333" t="s">
        <v>642</v>
      </c>
      <c r="D1242" s="332" t="s">
        <v>661</v>
      </c>
      <c r="E1242" s="371" t="s">
        <v>4198</v>
      </c>
      <c r="F1242" s="325">
        <v>4</v>
      </c>
      <c r="G1242" s="371"/>
      <c r="H1242" s="325"/>
      <c r="I1242" s="371"/>
      <c r="J1242" s="325">
        <v>33</v>
      </c>
      <c r="K1242" s="325"/>
      <c r="L1242" s="325">
        <v>33</v>
      </c>
      <c r="M1242" s="379" t="s">
        <v>5382</v>
      </c>
      <c r="N1242" s="367">
        <v>100</v>
      </c>
      <c r="O1242" s="367">
        <v>140</v>
      </c>
      <c r="P1242" s="367">
        <v>240</v>
      </c>
      <c r="Q1242" s="398"/>
      <c r="R1242" s="398"/>
      <c r="S1242" s="398"/>
      <c r="T1242" s="367">
        <v>120</v>
      </c>
      <c r="U1242" s="381"/>
      <c r="V1242" s="381" t="s">
        <v>2166</v>
      </c>
      <c r="W1242" s="381" t="s">
        <v>2166</v>
      </c>
      <c r="X1242" s="381"/>
      <c r="Y1242" s="381">
        <v>1</v>
      </c>
      <c r="Z1242" s="350">
        <v>42.35</v>
      </c>
    </row>
    <row r="1243" spans="1:26" ht="30.75" customHeight="1" x14ac:dyDescent="0.35">
      <c r="A1243" s="340">
        <v>1239</v>
      </c>
      <c r="B1243" s="378" t="s">
        <v>7489</v>
      </c>
      <c r="C1243" s="333" t="s">
        <v>642</v>
      </c>
      <c r="D1243" s="332" t="s">
        <v>4112</v>
      </c>
      <c r="E1243" s="371" t="s">
        <v>4194</v>
      </c>
      <c r="F1243" s="325">
        <v>3</v>
      </c>
      <c r="G1243" s="371"/>
      <c r="H1243" s="325"/>
      <c r="I1243" s="371"/>
      <c r="J1243" s="325">
        <v>26</v>
      </c>
      <c r="K1243" s="325"/>
      <c r="L1243" s="325">
        <v>26</v>
      </c>
      <c r="M1243" s="379" t="s">
        <v>5254</v>
      </c>
      <c r="N1243" s="367">
        <v>110</v>
      </c>
      <c r="O1243" s="367">
        <v>115</v>
      </c>
      <c r="P1243" s="367">
        <v>225</v>
      </c>
      <c r="Q1243" s="398"/>
      <c r="R1243" s="398"/>
      <c r="S1243" s="398"/>
      <c r="T1243" s="367">
        <v>200</v>
      </c>
      <c r="U1243" s="381"/>
      <c r="V1243" s="381" t="s">
        <v>2166</v>
      </c>
      <c r="W1243" s="381" t="s">
        <v>2166</v>
      </c>
      <c r="X1243" s="381"/>
      <c r="Y1243" s="381">
        <v>2</v>
      </c>
      <c r="Z1243" s="350">
        <v>36.299999999999997</v>
      </c>
    </row>
    <row r="1244" spans="1:26" ht="30.75" customHeight="1" x14ac:dyDescent="0.35">
      <c r="A1244" s="340">
        <v>1240</v>
      </c>
      <c r="B1244" s="378" t="s">
        <v>7489</v>
      </c>
      <c r="C1244" s="333" t="s">
        <v>642</v>
      </c>
      <c r="D1244" s="332" t="s">
        <v>663</v>
      </c>
      <c r="E1244" s="371" t="s">
        <v>4199</v>
      </c>
      <c r="F1244" s="325">
        <v>4</v>
      </c>
      <c r="G1244" s="371"/>
      <c r="H1244" s="325"/>
      <c r="I1244" s="371"/>
      <c r="J1244" s="325">
        <v>21</v>
      </c>
      <c r="K1244" s="325"/>
      <c r="L1244" s="325">
        <v>21</v>
      </c>
      <c r="M1244" s="381" t="s">
        <v>5458</v>
      </c>
      <c r="N1244" s="367">
        <v>100</v>
      </c>
      <c r="O1244" s="367">
        <v>140</v>
      </c>
      <c r="P1244" s="367">
        <v>240</v>
      </c>
      <c r="Q1244" s="398"/>
      <c r="R1244" s="398"/>
      <c r="S1244" s="398"/>
      <c r="T1244" s="367">
        <v>180</v>
      </c>
      <c r="U1244" s="381"/>
      <c r="V1244" s="381" t="s">
        <v>2166</v>
      </c>
      <c r="W1244" s="381" t="s">
        <v>2166</v>
      </c>
      <c r="X1244" s="381" t="s">
        <v>2166</v>
      </c>
      <c r="Y1244" s="381">
        <v>2</v>
      </c>
      <c r="Z1244" s="350">
        <v>36.299999999999997</v>
      </c>
    </row>
    <row r="1245" spans="1:26" ht="30.75" customHeight="1" x14ac:dyDescent="0.35">
      <c r="A1245" s="340">
        <v>1241</v>
      </c>
      <c r="B1245" s="378" t="s">
        <v>7489</v>
      </c>
      <c r="C1245" s="333" t="s">
        <v>642</v>
      </c>
      <c r="D1245" s="332" t="s">
        <v>665</v>
      </c>
      <c r="E1245" s="371" t="s">
        <v>4200</v>
      </c>
      <c r="F1245" s="325">
        <v>5</v>
      </c>
      <c r="G1245" s="371"/>
      <c r="H1245" s="325"/>
      <c r="I1245" s="371"/>
      <c r="J1245" s="325">
        <v>17</v>
      </c>
      <c r="K1245" s="325"/>
      <c r="L1245" s="325">
        <v>17</v>
      </c>
      <c r="M1245" s="381" t="s">
        <v>5389</v>
      </c>
      <c r="N1245" s="367"/>
      <c r="O1245" s="367"/>
      <c r="P1245" s="367">
        <v>1200</v>
      </c>
      <c r="Q1245" s="381"/>
      <c r="R1245" s="381"/>
      <c r="S1245" s="381"/>
      <c r="T1245" s="367"/>
      <c r="U1245" s="381"/>
      <c r="V1245" s="381"/>
      <c r="W1245" s="381"/>
      <c r="X1245" s="381"/>
      <c r="Y1245" s="381">
        <v>1</v>
      </c>
      <c r="Z1245" s="350">
        <v>42.35</v>
      </c>
    </row>
    <row r="1246" spans="1:26" ht="30.75" customHeight="1" x14ac:dyDescent="0.35">
      <c r="A1246" s="340">
        <v>1242</v>
      </c>
      <c r="B1246" s="378" t="s">
        <v>7489</v>
      </c>
      <c r="C1246" s="333" t="s">
        <v>642</v>
      </c>
      <c r="D1246" s="332" t="s">
        <v>667</v>
      </c>
      <c r="E1246" s="371" t="s">
        <v>4201</v>
      </c>
      <c r="F1246" s="325">
        <v>4</v>
      </c>
      <c r="G1246" s="371"/>
      <c r="H1246" s="325"/>
      <c r="I1246" s="371"/>
      <c r="J1246" s="325">
        <v>15</v>
      </c>
      <c r="K1246" s="325"/>
      <c r="L1246" s="325">
        <v>15</v>
      </c>
      <c r="M1246" s="381" t="s">
        <v>5459</v>
      </c>
      <c r="N1246" s="367">
        <v>120</v>
      </c>
      <c r="O1246" s="367">
        <v>120</v>
      </c>
      <c r="P1246" s="367">
        <v>240</v>
      </c>
      <c r="Q1246" s="398"/>
      <c r="R1246" s="398"/>
      <c r="S1246" s="398"/>
      <c r="T1246" s="367">
        <v>120</v>
      </c>
      <c r="U1246" s="381"/>
      <c r="V1246" s="381" t="s">
        <v>2166</v>
      </c>
      <c r="W1246" s="381" t="s">
        <v>2166</v>
      </c>
      <c r="X1246" s="381"/>
      <c r="Y1246" s="381">
        <v>2</v>
      </c>
      <c r="Z1246" s="350">
        <v>36.299999999999997</v>
      </c>
    </row>
    <row r="1247" spans="1:26" ht="30.75" customHeight="1" x14ac:dyDescent="0.35">
      <c r="A1247" s="340">
        <v>1243</v>
      </c>
      <c r="B1247" s="378" t="s">
        <v>7489</v>
      </c>
      <c r="C1247" s="333" t="s">
        <v>642</v>
      </c>
      <c r="D1247" s="332" t="s">
        <v>4113</v>
      </c>
      <c r="E1247" s="371" t="s">
        <v>4202</v>
      </c>
      <c r="F1247" s="325">
        <v>3</v>
      </c>
      <c r="G1247" s="371"/>
      <c r="H1247" s="325"/>
      <c r="I1247" s="371"/>
      <c r="J1247" s="325">
        <v>7</v>
      </c>
      <c r="K1247" s="325"/>
      <c r="L1247" s="325">
        <v>7</v>
      </c>
      <c r="M1247" s="381" t="s">
        <v>5460</v>
      </c>
      <c r="N1247" s="367"/>
      <c r="O1247" s="367"/>
      <c r="P1247" s="367">
        <v>600</v>
      </c>
      <c r="Q1247" s="381"/>
      <c r="R1247" s="381"/>
      <c r="S1247" s="381"/>
      <c r="T1247" s="367"/>
      <c r="U1247" s="381"/>
      <c r="V1247" s="381"/>
      <c r="W1247" s="381"/>
      <c r="X1247" s="381"/>
      <c r="Y1247" s="381">
        <v>1</v>
      </c>
      <c r="Z1247" s="350">
        <v>42.35</v>
      </c>
    </row>
    <row r="1248" spans="1:26" ht="30.75" customHeight="1" x14ac:dyDescent="0.35">
      <c r="A1248" s="340">
        <v>1244</v>
      </c>
      <c r="B1248" s="378" t="s">
        <v>7489</v>
      </c>
      <c r="C1248" s="333" t="s">
        <v>642</v>
      </c>
      <c r="D1248" s="332" t="s">
        <v>669</v>
      </c>
      <c r="E1248" s="371" t="s">
        <v>4203</v>
      </c>
      <c r="F1248" s="325">
        <v>4</v>
      </c>
      <c r="G1248" s="371"/>
      <c r="H1248" s="325"/>
      <c r="I1248" s="371"/>
      <c r="J1248" s="325">
        <v>18</v>
      </c>
      <c r="K1248" s="325"/>
      <c r="L1248" s="325">
        <v>18</v>
      </c>
      <c r="M1248" s="381" t="s">
        <v>5383</v>
      </c>
      <c r="N1248" s="367">
        <v>713</v>
      </c>
      <c r="O1248" s="367">
        <v>787</v>
      </c>
      <c r="P1248" s="367">
        <v>1500</v>
      </c>
      <c r="Q1248" s="398"/>
      <c r="R1248" s="398"/>
      <c r="S1248" s="398"/>
      <c r="T1248" s="367">
        <v>500</v>
      </c>
      <c r="U1248" s="381"/>
      <c r="V1248" s="381" t="s">
        <v>2166</v>
      </c>
      <c r="W1248" s="381"/>
      <c r="X1248" s="381"/>
      <c r="Y1248" s="381">
        <v>1</v>
      </c>
      <c r="Z1248" s="350">
        <v>42.35</v>
      </c>
    </row>
    <row r="1249" spans="1:26" ht="30.75" customHeight="1" x14ac:dyDescent="0.35">
      <c r="A1249" s="340">
        <v>1245</v>
      </c>
      <c r="B1249" s="378" t="s">
        <v>7489</v>
      </c>
      <c r="C1249" s="333" t="s">
        <v>642</v>
      </c>
      <c r="D1249" s="332" t="s">
        <v>671</v>
      </c>
      <c r="E1249" s="371" t="s">
        <v>4204</v>
      </c>
      <c r="F1249" s="325">
        <v>4</v>
      </c>
      <c r="G1249" s="371"/>
      <c r="H1249" s="325"/>
      <c r="I1249" s="371"/>
      <c r="J1249" s="325">
        <v>10</v>
      </c>
      <c r="K1249" s="325"/>
      <c r="L1249" s="325">
        <v>10</v>
      </c>
      <c r="M1249" s="379" t="s">
        <v>5382</v>
      </c>
      <c r="N1249" s="367">
        <v>600</v>
      </c>
      <c r="O1249" s="367">
        <v>300</v>
      </c>
      <c r="P1249" s="367">
        <v>900</v>
      </c>
      <c r="Q1249" s="381"/>
      <c r="R1249" s="381"/>
      <c r="S1249" s="381"/>
      <c r="T1249" s="367">
        <v>400</v>
      </c>
      <c r="U1249" s="381"/>
      <c r="V1249" s="381" t="s">
        <v>2166</v>
      </c>
      <c r="W1249" s="381"/>
      <c r="X1249" s="381"/>
      <c r="Y1249" s="381">
        <v>1</v>
      </c>
      <c r="Z1249" s="350">
        <v>42.35</v>
      </c>
    </row>
    <row r="1250" spans="1:26" ht="30.75" customHeight="1" x14ac:dyDescent="0.35">
      <c r="A1250" s="340">
        <v>1246</v>
      </c>
      <c r="B1250" s="378" t="s">
        <v>7489</v>
      </c>
      <c r="C1250" s="333" t="s">
        <v>642</v>
      </c>
      <c r="D1250" s="332" t="s">
        <v>673</v>
      </c>
      <c r="E1250" s="371" t="s">
        <v>4205</v>
      </c>
      <c r="F1250" s="325">
        <v>4</v>
      </c>
      <c r="G1250" s="371"/>
      <c r="H1250" s="325"/>
      <c r="I1250" s="371"/>
      <c r="J1250" s="325">
        <v>17</v>
      </c>
      <c r="K1250" s="325"/>
      <c r="L1250" s="325">
        <v>17</v>
      </c>
      <c r="M1250" s="381" t="s">
        <v>5268</v>
      </c>
      <c r="N1250" s="367"/>
      <c r="O1250" s="367"/>
      <c r="P1250" s="367">
        <v>1200</v>
      </c>
      <c r="Q1250" s="381"/>
      <c r="R1250" s="381"/>
      <c r="S1250" s="381"/>
      <c r="T1250" s="367"/>
      <c r="U1250" s="381"/>
      <c r="V1250" s="381"/>
      <c r="W1250" s="381"/>
      <c r="X1250" s="381"/>
      <c r="Y1250" s="381">
        <v>1</v>
      </c>
      <c r="Z1250" s="350">
        <v>42.35</v>
      </c>
    </row>
    <row r="1251" spans="1:26" ht="30.75" customHeight="1" x14ac:dyDescent="0.35">
      <c r="A1251" s="340">
        <v>1247</v>
      </c>
      <c r="B1251" s="378" t="s">
        <v>7489</v>
      </c>
      <c r="C1251" s="333" t="s">
        <v>642</v>
      </c>
      <c r="D1251" s="332" t="s">
        <v>4186</v>
      </c>
      <c r="E1251" s="371" t="s">
        <v>4206</v>
      </c>
      <c r="F1251" s="325">
        <v>4</v>
      </c>
      <c r="G1251" s="371"/>
      <c r="H1251" s="325"/>
      <c r="I1251" s="371"/>
      <c r="J1251" s="325">
        <v>7</v>
      </c>
      <c r="K1251" s="325"/>
      <c r="L1251" s="325">
        <v>7</v>
      </c>
      <c r="M1251" s="379" t="s">
        <v>5390</v>
      </c>
      <c r="N1251" s="367">
        <v>110</v>
      </c>
      <c r="O1251" s="367">
        <v>90</v>
      </c>
      <c r="P1251" s="367">
        <v>200</v>
      </c>
      <c r="Q1251" s="398"/>
      <c r="R1251" s="398"/>
      <c r="S1251" s="398"/>
      <c r="T1251" s="367">
        <v>225</v>
      </c>
      <c r="U1251" s="381"/>
      <c r="V1251" s="381" t="s">
        <v>2166</v>
      </c>
      <c r="W1251" s="381" t="s">
        <v>2166</v>
      </c>
      <c r="X1251" s="381"/>
      <c r="Y1251" s="381">
        <v>2</v>
      </c>
      <c r="Z1251" s="350">
        <v>36.299999999999997</v>
      </c>
    </row>
    <row r="1252" spans="1:26" ht="30.75" customHeight="1" x14ac:dyDescent="0.35">
      <c r="A1252" s="340">
        <v>1248</v>
      </c>
      <c r="B1252" s="378" t="s">
        <v>7489</v>
      </c>
      <c r="C1252" s="333" t="s">
        <v>642</v>
      </c>
      <c r="D1252" s="332" t="s">
        <v>676</v>
      </c>
      <c r="E1252" s="371" t="s">
        <v>4207</v>
      </c>
      <c r="F1252" s="325">
        <v>3</v>
      </c>
      <c r="G1252" s="371"/>
      <c r="H1252" s="325"/>
      <c r="I1252" s="371"/>
      <c r="J1252" s="325">
        <v>18</v>
      </c>
      <c r="K1252" s="325"/>
      <c r="L1252" s="325">
        <v>18</v>
      </c>
      <c r="M1252" s="381" t="s">
        <v>5354</v>
      </c>
      <c r="N1252" s="398">
        <v>178</v>
      </c>
      <c r="O1252" s="398">
        <v>182</v>
      </c>
      <c r="P1252" s="398">
        <v>360</v>
      </c>
      <c r="Q1252" s="398"/>
      <c r="R1252" s="398"/>
      <c r="S1252" s="398"/>
      <c r="T1252" s="367">
        <v>240</v>
      </c>
      <c r="U1252" s="381"/>
      <c r="V1252" s="381" t="s">
        <v>2166</v>
      </c>
      <c r="W1252" s="381"/>
      <c r="X1252" s="381"/>
      <c r="Y1252" s="381">
        <v>1</v>
      </c>
      <c r="Z1252" s="350">
        <v>42.35</v>
      </c>
    </row>
    <row r="1253" spans="1:26" ht="30.75" customHeight="1" x14ac:dyDescent="0.35">
      <c r="A1253" s="340">
        <v>1249</v>
      </c>
      <c r="B1253" s="378" t="s">
        <v>7489</v>
      </c>
      <c r="C1253" s="333" t="s">
        <v>642</v>
      </c>
      <c r="D1253" s="332" t="s">
        <v>678</v>
      </c>
      <c r="E1253" s="371" t="s">
        <v>4208</v>
      </c>
      <c r="F1253" s="325">
        <v>4</v>
      </c>
      <c r="G1253" s="371"/>
      <c r="H1253" s="325"/>
      <c r="I1253" s="371"/>
      <c r="J1253" s="325">
        <v>14</v>
      </c>
      <c r="K1253" s="325"/>
      <c r="L1253" s="325">
        <v>14</v>
      </c>
      <c r="M1253" s="381" t="s">
        <v>5391</v>
      </c>
      <c r="N1253" s="398">
        <v>395</v>
      </c>
      <c r="O1253" s="398">
        <v>445</v>
      </c>
      <c r="P1253" s="398">
        <v>840</v>
      </c>
      <c r="Q1253" s="398"/>
      <c r="R1253" s="398"/>
      <c r="S1253" s="398"/>
      <c r="T1253" s="367"/>
      <c r="U1253" s="381">
        <v>660</v>
      </c>
      <c r="V1253" s="381" t="s">
        <v>2166</v>
      </c>
      <c r="W1253" s="381"/>
      <c r="X1253" s="381"/>
      <c r="Y1253" s="381">
        <v>1</v>
      </c>
      <c r="Z1253" s="350">
        <v>42.35</v>
      </c>
    </row>
    <row r="1254" spans="1:26" ht="30.75" customHeight="1" x14ac:dyDescent="0.35">
      <c r="A1254" s="340">
        <v>1250</v>
      </c>
      <c r="B1254" s="378" t="s">
        <v>7489</v>
      </c>
      <c r="C1254" s="333" t="s">
        <v>642</v>
      </c>
      <c r="D1254" s="332" t="s">
        <v>680</v>
      </c>
      <c r="E1254" s="371" t="s">
        <v>4211</v>
      </c>
      <c r="F1254" s="325">
        <v>4</v>
      </c>
      <c r="G1254" s="371"/>
      <c r="H1254" s="325"/>
      <c r="I1254" s="371"/>
      <c r="J1254" s="325">
        <v>16</v>
      </c>
      <c r="K1254" s="325"/>
      <c r="L1254" s="325">
        <v>16</v>
      </c>
      <c r="M1254" s="381" t="s">
        <v>5392</v>
      </c>
      <c r="N1254" s="381"/>
      <c r="O1254" s="381"/>
      <c r="P1254" s="381">
        <v>1200</v>
      </c>
      <c r="Q1254" s="381"/>
      <c r="R1254" s="381"/>
      <c r="S1254" s="381"/>
      <c r="T1254" s="367"/>
      <c r="U1254" s="381"/>
      <c r="V1254" s="381"/>
      <c r="W1254" s="381"/>
      <c r="X1254" s="381"/>
      <c r="Y1254" s="381">
        <v>1</v>
      </c>
      <c r="Z1254" s="350">
        <v>42.35</v>
      </c>
    </row>
    <row r="1255" spans="1:26" ht="30.75" customHeight="1" x14ac:dyDescent="0.35">
      <c r="A1255" s="340">
        <v>1251</v>
      </c>
      <c r="B1255" s="378" t="s">
        <v>7489</v>
      </c>
      <c r="C1255" s="333" t="s">
        <v>642</v>
      </c>
      <c r="D1255" s="332" t="s">
        <v>4114</v>
      </c>
      <c r="E1255" s="371" t="s">
        <v>4209</v>
      </c>
      <c r="F1255" s="325">
        <v>4</v>
      </c>
      <c r="G1255" s="371"/>
      <c r="H1255" s="325"/>
      <c r="I1255" s="371"/>
      <c r="J1255" s="325">
        <v>5</v>
      </c>
      <c r="K1255" s="325"/>
      <c r="L1255" s="325">
        <v>5</v>
      </c>
      <c r="M1255" s="381" t="s">
        <v>5354</v>
      </c>
      <c r="N1255" s="381"/>
      <c r="O1255" s="381"/>
      <c r="P1255" s="381">
        <v>1000</v>
      </c>
      <c r="Q1255" s="381"/>
      <c r="R1255" s="381"/>
      <c r="S1255" s="381"/>
      <c r="T1255" s="367"/>
      <c r="U1255" s="381"/>
      <c r="V1255" s="381"/>
      <c r="W1255" s="381"/>
      <c r="X1255" s="381"/>
      <c r="Y1255" s="381">
        <v>2</v>
      </c>
      <c r="Z1255" s="350">
        <v>36.299999999999997</v>
      </c>
    </row>
    <row r="1256" spans="1:26" ht="30.75" customHeight="1" x14ac:dyDescent="0.35">
      <c r="A1256" s="340">
        <v>1252</v>
      </c>
      <c r="B1256" s="378" t="s">
        <v>7489</v>
      </c>
      <c r="C1256" s="333" t="s">
        <v>642</v>
      </c>
      <c r="D1256" s="332" t="s">
        <v>683</v>
      </c>
      <c r="E1256" s="371" t="s">
        <v>4210</v>
      </c>
      <c r="F1256" s="325">
        <v>3</v>
      </c>
      <c r="G1256" s="371"/>
      <c r="H1256" s="325"/>
      <c r="I1256" s="371"/>
      <c r="J1256" s="325">
        <v>12</v>
      </c>
      <c r="K1256" s="325"/>
      <c r="L1256" s="325">
        <v>12</v>
      </c>
      <c r="M1256" s="381" t="s">
        <v>5461</v>
      </c>
      <c r="N1256" s="367">
        <v>110</v>
      </c>
      <c r="O1256" s="367">
        <v>115</v>
      </c>
      <c r="P1256" s="367">
        <v>225</v>
      </c>
      <c r="Q1256" s="367"/>
      <c r="R1256" s="367"/>
      <c r="S1256" s="367"/>
      <c r="T1256" s="367">
        <v>200</v>
      </c>
      <c r="U1256" s="367"/>
      <c r="V1256" s="367" t="s">
        <v>2166</v>
      </c>
      <c r="W1256" s="381" t="s">
        <v>2166</v>
      </c>
      <c r="X1256" s="381"/>
      <c r="Y1256" s="381">
        <v>1</v>
      </c>
      <c r="Z1256" s="350">
        <v>42.35</v>
      </c>
    </row>
    <row r="1257" spans="1:26" ht="30.75" customHeight="1" x14ac:dyDescent="0.35">
      <c r="A1257" s="340">
        <v>1253</v>
      </c>
      <c r="B1257" s="378" t="s">
        <v>7489</v>
      </c>
      <c r="C1257" s="333" t="s">
        <v>642</v>
      </c>
      <c r="D1257" s="332" t="s">
        <v>3777</v>
      </c>
      <c r="E1257" s="371" t="s">
        <v>4212</v>
      </c>
      <c r="F1257" s="325">
        <v>3</v>
      </c>
      <c r="G1257" s="371"/>
      <c r="H1257" s="325"/>
      <c r="I1257" s="371"/>
      <c r="J1257" s="325">
        <v>14</v>
      </c>
      <c r="K1257" s="325"/>
      <c r="L1257" s="325">
        <v>14</v>
      </c>
      <c r="M1257" s="381" t="s">
        <v>5461</v>
      </c>
      <c r="N1257" s="381">
        <v>181</v>
      </c>
      <c r="O1257" s="381">
        <v>179</v>
      </c>
      <c r="P1257" s="381">
        <v>360</v>
      </c>
      <c r="Q1257" s="381"/>
      <c r="R1257" s="381"/>
      <c r="S1257" s="381"/>
      <c r="T1257" s="367">
        <v>240</v>
      </c>
      <c r="U1257" s="381"/>
      <c r="V1257" s="381" t="s">
        <v>2166</v>
      </c>
      <c r="W1257" s="381"/>
      <c r="X1257" s="381"/>
      <c r="Y1257" s="381">
        <v>1</v>
      </c>
      <c r="Z1257" s="350">
        <v>42.35</v>
      </c>
    </row>
    <row r="1258" spans="1:26" ht="30.75" customHeight="1" x14ac:dyDescent="0.35">
      <c r="A1258" s="340">
        <v>1254</v>
      </c>
      <c r="B1258" s="378" t="s">
        <v>7489</v>
      </c>
      <c r="C1258" s="333" t="s">
        <v>642</v>
      </c>
      <c r="D1258" s="332" t="s">
        <v>6503</v>
      </c>
      <c r="E1258" s="371" t="s">
        <v>6671</v>
      </c>
      <c r="F1258" s="325">
        <v>5</v>
      </c>
      <c r="G1258" s="371"/>
      <c r="H1258" s="325"/>
      <c r="I1258" s="371"/>
      <c r="J1258" s="325">
        <v>8</v>
      </c>
      <c r="K1258" s="325"/>
      <c r="L1258" s="325">
        <v>8</v>
      </c>
      <c r="M1258" s="381" t="s">
        <v>6504</v>
      </c>
      <c r="N1258" s="381">
        <v>210</v>
      </c>
      <c r="O1258" s="381">
        <v>270</v>
      </c>
      <c r="P1258" s="381">
        <v>480</v>
      </c>
      <c r="Q1258" s="381"/>
      <c r="R1258" s="381"/>
      <c r="S1258" s="381"/>
      <c r="T1258" s="381">
        <v>120</v>
      </c>
      <c r="U1258" s="381"/>
      <c r="V1258" s="381" t="s">
        <v>2166</v>
      </c>
      <c r="W1258" s="381"/>
      <c r="X1258" s="381"/>
      <c r="Y1258" s="381">
        <v>2</v>
      </c>
      <c r="Z1258" s="350">
        <v>36.299999999999997</v>
      </c>
    </row>
    <row r="1259" spans="1:26" ht="30.75" customHeight="1" x14ac:dyDescent="0.35">
      <c r="A1259" s="340">
        <v>1255</v>
      </c>
      <c r="B1259" s="378" t="s">
        <v>7489</v>
      </c>
      <c r="C1259" s="333" t="s">
        <v>642</v>
      </c>
      <c r="D1259" s="332" t="s">
        <v>6714</v>
      </c>
      <c r="E1259" s="371" t="s">
        <v>6710</v>
      </c>
      <c r="F1259" s="325">
        <v>4</v>
      </c>
      <c r="G1259" s="371"/>
      <c r="H1259" s="325"/>
      <c r="I1259" s="371"/>
      <c r="J1259" s="325">
        <v>7</v>
      </c>
      <c r="K1259" s="325"/>
      <c r="L1259" s="325">
        <v>7</v>
      </c>
      <c r="M1259" s="381" t="s">
        <v>6718</v>
      </c>
      <c r="N1259" s="381">
        <v>155</v>
      </c>
      <c r="O1259" s="381">
        <v>145</v>
      </c>
      <c r="P1259" s="381">
        <v>300</v>
      </c>
      <c r="Q1259" s="381"/>
      <c r="R1259" s="381"/>
      <c r="S1259" s="381"/>
      <c r="T1259" s="381">
        <v>200</v>
      </c>
      <c r="U1259" s="381"/>
      <c r="V1259" s="381" t="s">
        <v>2166</v>
      </c>
      <c r="W1259" s="381"/>
      <c r="X1259" s="381"/>
      <c r="Y1259" s="381">
        <v>2</v>
      </c>
      <c r="Z1259" s="350">
        <v>36.299999999999997</v>
      </c>
    </row>
    <row r="1260" spans="1:26" ht="30.75" customHeight="1" x14ac:dyDescent="0.35">
      <c r="A1260" s="340">
        <v>1256</v>
      </c>
      <c r="B1260" s="378" t="s">
        <v>7489</v>
      </c>
      <c r="C1260" s="333" t="s">
        <v>642</v>
      </c>
      <c r="D1260" s="332" t="s">
        <v>6715</v>
      </c>
      <c r="E1260" s="371" t="s">
        <v>6711</v>
      </c>
      <c r="F1260" s="325">
        <v>5</v>
      </c>
      <c r="G1260" s="371"/>
      <c r="H1260" s="325"/>
      <c r="I1260" s="371"/>
      <c r="J1260" s="325">
        <v>9</v>
      </c>
      <c r="K1260" s="325"/>
      <c r="L1260" s="325">
        <v>9</v>
      </c>
      <c r="M1260" s="381" t="s">
        <v>6719</v>
      </c>
      <c r="N1260" s="381">
        <v>155</v>
      </c>
      <c r="O1260" s="381">
        <v>145</v>
      </c>
      <c r="P1260" s="381">
        <v>300</v>
      </c>
      <c r="Q1260" s="381"/>
      <c r="R1260" s="381"/>
      <c r="S1260" s="381"/>
      <c r="T1260" s="381">
        <v>200</v>
      </c>
      <c r="U1260" s="381"/>
      <c r="V1260" s="381" t="s">
        <v>2166</v>
      </c>
      <c r="W1260" s="381"/>
      <c r="X1260" s="381"/>
      <c r="Y1260" s="381">
        <v>2</v>
      </c>
      <c r="Z1260" s="350">
        <v>36.299999999999997</v>
      </c>
    </row>
    <row r="1261" spans="1:26" ht="30.75" customHeight="1" x14ac:dyDescent="0.35">
      <c r="A1261" s="340">
        <v>1257</v>
      </c>
      <c r="B1261" s="378" t="s">
        <v>7489</v>
      </c>
      <c r="C1261" s="333" t="s">
        <v>642</v>
      </c>
      <c r="D1261" s="332" t="s">
        <v>6716</v>
      </c>
      <c r="E1261" s="371" t="s">
        <v>6712</v>
      </c>
      <c r="F1261" s="325">
        <v>6</v>
      </c>
      <c r="G1261" s="371"/>
      <c r="H1261" s="325"/>
      <c r="I1261" s="371"/>
      <c r="J1261" s="325">
        <v>7</v>
      </c>
      <c r="K1261" s="325"/>
      <c r="L1261" s="325">
        <v>7</v>
      </c>
      <c r="M1261" s="381" t="s">
        <v>6720</v>
      </c>
      <c r="N1261" s="381">
        <v>500</v>
      </c>
      <c r="O1261" s="381">
        <v>200</v>
      </c>
      <c r="P1261" s="381">
        <v>700</v>
      </c>
      <c r="Q1261" s="381"/>
      <c r="R1261" s="381"/>
      <c r="S1261" s="381"/>
      <c r="T1261" s="381">
        <v>400</v>
      </c>
      <c r="U1261" s="381"/>
      <c r="V1261" s="381" t="s">
        <v>2166</v>
      </c>
      <c r="W1261" s="381"/>
      <c r="X1261" s="381"/>
      <c r="Y1261" s="381">
        <v>2</v>
      </c>
      <c r="Z1261" s="350">
        <v>36.299999999999997</v>
      </c>
    </row>
    <row r="1262" spans="1:26" ht="30.75" customHeight="1" x14ac:dyDescent="0.35">
      <c r="A1262" s="340">
        <v>1258</v>
      </c>
      <c r="B1262" s="378" t="s">
        <v>7489</v>
      </c>
      <c r="C1262" s="333" t="s">
        <v>642</v>
      </c>
      <c r="D1262" s="332" t="s">
        <v>7256</v>
      </c>
      <c r="E1262" s="371" t="s">
        <v>6713</v>
      </c>
      <c r="F1262" s="325">
        <v>7</v>
      </c>
      <c r="G1262" s="371"/>
      <c r="H1262" s="325"/>
      <c r="I1262" s="371"/>
      <c r="J1262" s="325">
        <v>8</v>
      </c>
      <c r="K1262" s="325"/>
      <c r="L1262" s="325">
        <v>8</v>
      </c>
      <c r="M1262" s="381" t="s">
        <v>6721</v>
      </c>
      <c r="N1262" s="381">
        <v>500</v>
      </c>
      <c r="O1262" s="381">
        <v>200</v>
      </c>
      <c r="P1262" s="381">
        <v>700</v>
      </c>
      <c r="Q1262" s="381"/>
      <c r="R1262" s="381"/>
      <c r="S1262" s="381"/>
      <c r="T1262" s="381">
        <v>400</v>
      </c>
      <c r="U1262" s="381"/>
      <c r="V1262" s="381" t="s">
        <v>2166</v>
      </c>
      <c r="W1262" s="381"/>
      <c r="X1262" s="381"/>
      <c r="Y1262" s="381">
        <v>2</v>
      </c>
      <c r="Z1262" s="350">
        <v>36.299999999999997</v>
      </c>
    </row>
    <row r="1263" spans="1:26" ht="30.75" customHeight="1" x14ac:dyDescent="0.35">
      <c r="A1263" s="340">
        <v>1259</v>
      </c>
      <c r="B1263" s="378" t="s">
        <v>7489</v>
      </c>
      <c r="C1263" s="333" t="s">
        <v>642</v>
      </c>
      <c r="D1263" s="332" t="s">
        <v>6717</v>
      </c>
      <c r="E1263" s="371" t="s">
        <v>6755</v>
      </c>
      <c r="F1263" s="325">
        <v>5</v>
      </c>
      <c r="G1263" s="371"/>
      <c r="H1263" s="325"/>
      <c r="I1263" s="371"/>
      <c r="J1263" s="325">
        <v>9</v>
      </c>
      <c r="K1263" s="325"/>
      <c r="L1263" s="325">
        <v>9</v>
      </c>
      <c r="M1263" s="381" t="s">
        <v>6722</v>
      </c>
      <c r="N1263" s="381"/>
      <c r="O1263" s="381"/>
      <c r="P1263" s="381"/>
      <c r="Q1263" s="381"/>
      <c r="R1263" s="381"/>
      <c r="S1263" s="381"/>
      <c r="T1263" s="381"/>
      <c r="U1263" s="381"/>
      <c r="V1263" s="381"/>
      <c r="W1263" s="381"/>
      <c r="X1263" s="381"/>
      <c r="Y1263" s="381">
        <v>1</v>
      </c>
      <c r="Z1263" s="350">
        <v>42.35</v>
      </c>
    </row>
    <row r="1264" spans="1:26" ht="30.75" customHeight="1" x14ac:dyDescent="0.35">
      <c r="A1264" s="340">
        <v>1260</v>
      </c>
      <c r="B1264" s="378" t="s">
        <v>7489</v>
      </c>
      <c r="C1264" s="333" t="s">
        <v>642</v>
      </c>
      <c r="D1264" s="332" t="s">
        <v>7356</v>
      </c>
      <c r="E1264" s="371" t="s">
        <v>7364</v>
      </c>
      <c r="F1264" s="325">
        <v>5</v>
      </c>
      <c r="G1264" s="371"/>
      <c r="H1264" s="325"/>
      <c r="I1264" s="371"/>
      <c r="J1264" s="325">
        <v>9</v>
      </c>
      <c r="K1264" s="325"/>
      <c r="L1264" s="325">
        <v>9</v>
      </c>
      <c r="M1264" s="381" t="s">
        <v>7358</v>
      </c>
      <c r="N1264" s="381"/>
      <c r="O1264" s="381"/>
      <c r="P1264" s="381"/>
      <c r="Q1264" s="381"/>
      <c r="R1264" s="381"/>
      <c r="S1264" s="381"/>
      <c r="T1264" s="381"/>
      <c r="U1264" s="381"/>
      <c r="V1264" s="381"/>
      <c r="W1264" s="381"/>
      <c r="X1264" s="381"/>
      <c r="Y1264" s="381">
        <v>1</v>
      </c>
      <c r="Z1264" s="350">
        <v>42.35</v>
      </c>
    </row>
    <row r="1265" spans="1:26" ht="30.75" customHeight="1" x14ac:dyDescent="0.35">
      <c r="A1265" s="340">
        <v>1261</v>
      </c>
      <c r="B1265" s="378" t="s">
        <v>7489</v>
      </c>
      <c r="C1265" s="333" t="s">
        <v>642</v>
      </c>
      <c r="D1265" s="332" t="s">
        <v>7357</v>
      </c>
      <c r="E1265" s="371" t="s">
        <v>7365</v>
      </c>
      <c r="F1265" s="325">
        <v>4</v>
      </c>
      <c r="G1265" s="371"/>
      <c r="H1265" s="325"/>
      <c r="I1265" s="371"/>
      <c r="J1265" s="325">
        <v>11</v>
      </c>
      <c r="K1265" s="325"/>
      <c r="L1265" s="325">
        <v>11</v>
      </c>
      <c r="M1265" s="381" t="s">
        <v>7359</v>
      </c>
      <c r="N1265" s="381">
        <v>310</v>
      </c>
      <c r="O1265" s="381">
        <v>390</v>
      </c>
      <c r="P1265" s="381">
        <v>700</v>
      </c>
      <c r="Q1265" s="381"/>
      <c r="R1265" s="381"/>
      <c r="S1265" s="381"/>
      <c r="T1265" s="381">
        <v>380</v>
      </c>
      <c r="U1265" s="381"/>
      <c r="V1265" s="381" t="s">
        <v>2166</v>
      </c>
      <c r="W1265" s="381"/>
      <c r="X1265" s="381"/>
      <c r="Y1265" s="381">
        <v>2</v>
      </c>
      <c r="Z1265" s="350">
        <v>36.299999999999997</v>
      </c>
    </row>
    <row r="1266" spans="1:26" ht="30.75" customHeight="1" x14ac:dyDescent="0.35">
      <c r="A1266" s="340">
        <v>1262</v>
      </c>
      <c r="B1266" s="378" t="s">
        <v>7489</v>
      </c>
      <c r="C1266" s="333" t="s">
        <v>642</v>
      </c>
      <c r="D1266" s="411" t="s">
        <v>7406</v>
      </c>
      <c r="E1266" s="371" t="s">
        <v>7366</v>
      </c>
      <c r="F1266" s="325">
        <v>4</v>
      </c>
      <c r="G1266" s="371" t="s">
        <v>6023</v>
      </c>
      <c r="H1266" s="325">
        <v>4</v>
      </c>
      <c r="I1266" s="378" t="s">
        <v>7361</v>
      </c>
      <c r="J1266" s="325">
        <v>16</v>
      </c>
      <c r="K1266" s="325"/>
      <c r="L1266" s="325">
        <v>16</v>
      </c>
      <c r="M1266" s="381" t="s">
        <v>7360</v>
      </c>
      <c r="N1266" s="381">
        <v>220</v>
      </c>
      <c r="O1266" s="381">
        <v>280</v>
      </c>
      <c r="P1266" s="381">
        <v>500</v>
      </c>
      <c r="Q1266" s="381">
        <v>85</v>
      </c>
      <c r="R1266" s="381">
        <v>115</v>
      </c>
      <c r="S1266" s="381">
        <v>500</v>
      </c>
      <c r="T1266" s="381">
        <v>400</v>
      </c>
      <c r="U1266" s="381"/>
      <c r="V1266" s="381" t="s">
        <v>2166</v>
      </c>
      <c r="W1266" s="381"/>
      <c r="X1266" s="381"/>
      <c r="Y1266" s="381">
        <v>2</v>
      </c>
      <c r="Z1266" s="350">
        <v>36.299999999999997</v>
      </c>
    </row>
    <row r="1267" spans="1:26" ht="30.75" customHeight="1" x14ac:dyDescent="0.35">
      <c r="A1267" s="340">
        <v>1263</v>
      </c>
      <c r="B1267" s="378" t="s">
        <v>7489</v>
      </c>
      <c r="C1267" s="333" t="s">
        <v>642</v>
      </c>
      <c r="D1267" s="464" t="s">
        <v>7503</v>
      </c>
      <c r="E1267" s="371" t="s">
        <v>7407</v>
      </c>
      <c r="F1267" s="325">
        <v>4</v>
      </c>
      <c r="G1267" s="371"/>
      <c r="H1267" s="325"/>
      <c r="I1267" s="378"/>
      <c r="J1267" s="325">
        <v>8</v>
      </c>
      <c r="K1267" s="325"/>
      <c r="L1267" s="325">
        <v>8</v>
      </c>
      <c r="M1267" s="381" t="s">
        <v>7408</v>
      </c>
      <c r="N1267" s="381">
        <v>21</v>
      </c>
      <c r="O1267" s="381">
        <v>24</v>
      </c>
      <c r="P1267" s="381">
        <v>45</v>
      </c>
      <c r="Q1267" s="381"/>
      <c r="R1267" s="381"/>
      <c r="S1267" s="381"/>
      <c r="T1267" s="381"/>
      <c r="U1267" s="381"/>
      <c r="V1267" s="381" t="s">
        <v>2166</v>
      </c>
      <c r="W1267" s="381"/>
      <c r="X1267" s="381"/>
      <c r="Y1267" s="381">
        <v>1</v>
      </c>
      <c r="Z1267" s="350">
        <v>42.35</v>
      </c>
    </row>
    <row r="1268" spans="1:26" ht="30.75" customHeight="1" x14ac:dyDescent="0.35">
      <c r="A1268" s="340">
        <v>1264</v>
      </c>
      <c r="B1268" s="378" t="s">
        <v>7489</v>
      </c>
      <c r="C1268" s="333" t="s">
        <v>6602</v>
      </c>
      <c r="D1268" s="332" t="s">
        <v>6603</v>
      </c>
      <c r="E1268" s="371" t="s">
        <v>6740</v>
      </c>
      <c r="F1268" s="325">
        <v>4</v>
      </c>
      <c r="G1268" s="371"/>
      <c r="H1268" s="325"/>
      <c r="I1268" s="371"/>
      <c r="J1268" s="325">
        <v>3</v>
      </c>
      <c r="K1268" s="325"/>
      <c r="L1268" s="325">
        <v>3</v>
      </c>
      <c r="M1268" s="381" t="s">
        <v>6614</v>
      </c>
      <c r="N1268" s="381"/>
      <c r="O1268" s="381"/>
      <c r="P1268" s="381"/>
      <c r="Q1268" s="381"/>
      <c r="R1268" s="381"/>
      <c r="S1268" s="381"/>
      <c r="T1268" s="381"/>
      <c r="U1268" s="381"/>
      <c r="V1268" s="381"/>
      <c r="W1268" s="381" t="s">
        <v>2166</v>
      </c>
      <c r="X1268" s="381"/>
      <c r="Y1268" s="381"/>
      <c r="Z1268" s="382"/>
    </row>
    <row r="1269" spans="1:26" ht="30.75" customHeight="1" x14ac:dyDescent="0.35">
      <c r="A1269" s="340">
        <v>1265</v>
      </c>
      <c r="B1269" s="378" t="s">
        <v>7489</v>
      </c>
      <c r="C1269" s="333" t="s">
        <v>6602</v>
      </c>
      <c r="D1269" s="332" t="s">
        <v>6604</v>
      </c>
      <c r="E1269" s="371" t="s">
        <v>6741</v>
      </c>
      <c r="F1269" s="325">
        <v>4</v>
      </c>
      <c r="G1269" s="371"/>
      <c r="H1269" s="325"/>
      <c r="I1269" s="371"/>
      <c r="J1269" s="325">
        <v>3</v>
      </c>
      <c r="K1269" s="325"/>
      <c r="L1269" s="325">
        <v>3</v>
      </c>
      <c r="M1269" s="381" t="s">
        <v>6614</v>
      </c>
      <c r="N1269" s="381"/>
      <c r="O1269" s="381"/>
      <c r="P1269" s="381"/>
      <c r="Q1269" s="381"/>
      <c r="R1269" s="381"/>
      <c r="S1269" s="381"/>
      <c r="T1269" s="381"/>
      <c r="U1269" s="381"/>
      <c r="V1269" s="381"/>
      <c r="W1269" s="381" t="s">
        <v>2166</v>
      </c>
      <c r="X1269" s="381"/>
      <c r="Y1269" s="381"/>
      <c r="Z1269" s="382"/>
    </row>
    <row r="1270" spans="1:26" ht="30.75" customHeight="1" x14ac:dyDescent="0.35">
      <c r="A1270" s="340">
        <v>1266</v>
      </c>
      <c r="B1270" s="378" t="s">
        <v>7489</v>
      </c>
      <c r="C1270" s="333" t="s">
        <v>6602</v>
      </c>
      <c r="D1270" s="332" t="s">
        <v>6605</v>
      </c>
      <c r="E1270" s="371" t="s">
        <v>6742</v>
      </c>
      <c r="F1270" s="325">
        <v>4</v>
      </c>
      <c r="G1270" s="371"/>
      <c r="H1270" s="325"/>
      <c r="I1270" s="371"/>
      <c r="J1270" s="325">
        <v>4</v>
      </c>
      <c r="K1270" s="325"/>
      <c r="L1270" s="325">
        <v>4</v>
      </c>
      <c r="M1270" s="381" t="s">
        <v>6615</v>
      </c>
      <c r="N1270" s="381">
        <v>63</v>
      </c>
      <c r="O1270" s="381">
        <v>137</v>
      </c>
      <c r="P1270" s="381">
        <v>200</v>
      </c>
      <c r="Q1270" s="381"/>
      <c r="R1270" s="381"/>
      <c r="S1270" s="381"/>
      <c r="T1270" s="381"/>
      <c r="U1270" s="381"/>
      <c r="V1270" s="381" t="s">
        <v>2166</v>
      </c>
      <c r="W1270" s="381" t="s">
        <v>2166</v>
      </c>
      <c r="X1270" s="381"/>
      <c r="Y1270" s="381"/>
      <c r="Z1270" s="382"/>
    </row>
    <row r="1271" spans="1:26" ht="30.75" customHeight="1" x14ac:dyDescent="0.35">
      <c r="A1271" s="340">
        <v>1267</v>
      </c>
      <c r="B1271" s="378" t="s">
        <v>7489</v>
      </c>
      <c r="C1271" s="333" t="s">
        <v>6602</v>
      </c>
      <c r="D1271" s="332" t="s">
        <v>6606</v>
      </c>
      <c r="E1271" s="371" t="s">
        <v>6743</v>
      </c>
      <c r="F1271" s="325">
        <v>5</v>
      </c>
      <c r="G1271" s="371"/>
      <c r="H1271" s="325"/>
      <c r="I1271" s="371"/>
      <c r="J1271" s="325">
        <v>7</v>
      </c>
      <c r="K1271" s="325"/>
      <c r="L1271" s="325">
        <v>7</v>
      </c>
      <c r="M1271" s="381" t="s">
        <v>6011</v>
      </c>
      <c r="N1271" s="381"/>
      <c r="O1271" s="381"/>
      <c r="P1271" s="381"/>
      <c r="Q1271" s="381"/>
      <c r="R1271" s="381"/>
      <c r="S1271" s="381"/>
      <c r="T1271" s="381"/>
      <c r="U1271" s="381"/>
      <c r="V1271" s="381"/>
      <c r="W1271" s="381" t="s">
        <v>2166</v>
      </c>
      <c r="X1271" s="381"/>
      <c r="Y1271" s="381"/>
      <c r="Z1271" s="382"/>
    </row>
    <row r="1272" spans="1:26" ht="30.75" customHeight="1" x14ac:dyDescent="0.35">
      <c r="A1272" s="340">
        <v>1268</v>
      </c>
      <c r="B1272" s="378" t="s">
        <v>7489</v>
      </c>
      <c r="C1272" s="333" t="s">
        <v>6602</v>
      </c>
      <c r="D1272" s="332" t="s">
        <v>6607</v>
      </c>
      <c r="E1272" s="371" t="s">
        <v>6744</v>
      </c>
      <c r="F1272" s="325">
        <v>4</v>
      </c>
      <c r="G1272" s="371"/>
      <c r="H1272" s="325"/>
      <c r="I1272" s="371"/>
      <c r="J1272" s="325">
        <v>4</v>
      </c>
      <c r="K1272" s="325"/>
      <c r="L1272" s="325">
        <v>4</v>
      </c>
      <c r="M1272" s="381" t="s">
        <v>6615</v>
      </c>
      <c r="N1272" s="381">
        <v>60</v>
      </c>
      <c r="O1272" s="381">
        <v>140</v>
      </c>
      <c r="P1272" s="381">
        <v>200</v>
      </c>
      <c r="Q1272" s="381"/>
      <c r="R1272" s="381"/>
      <c r="S1272" s="381"/>
      <c r="T1272" s="381"/>
      <c r="U1272" s="381"/>
      <c r="V1272" s="381" t="s">
        <v>2166</v>
      </c>
      <c r="W1272" s="381" t="s">
        <v>2166</v>
      </c>
      <c r="X1272" s="381"/>
      <c r="Y1272" s="381"/>
      <c r="Z1272" s="382"/>
    </row>
    <row r="1273" spans="1:26" ht="30.75" customHeight="1" x14ac:dyDescent="0.35">
      <c r="A1273" s="340">
        <v>1269</v>
      </c>
      <c r="B1273" s="378" t="s">
        <v>7489</v>
      </c>
      <c r="C1273" s="333" t="s">
        <v>6602</v>
      </c>
      <c r="D1273" s="332" t="s">
        <v>6608</v>
      </c>
      <c r="E1273" s="371" t="s">
        <v>6745</v>
      </c>
      <c r="F1273" s="325">
        <v>5</v>
      </c>
      <c r="G1273" s="371"/>
      <c r="H1273" s="325"/>
      <c r="I1273" s="371"/>
      <c r="J1273" s="325">
        <v>7</v>
      </c>
      <c r="K1273" s="325"/>
      <c r="L1273" s="325">
        <v>7</v>
      </c>
      <c r="M1273" s="381" t="s">
        <v>6011</v>
      </c>
      <c r="N1273" s="381"/>
      <c r="O1273" s="381"/>
      <c r="P1273" s="381"/>
      <c r="Q1273" s="381"/>
      <c r="R1273" s="381"/>
      <c r="S1273" s="381"/>
      <c r="T1273" s="381"/>
      <c r="U1273" s="381"/>
      <c r="V1273" s="381"/>
      <c r="W1273" s="381" t="s">
        <v>2166</v>
      </c>
      <c r="X1273" s="381"/>
      <c r="Y1273" s="381"/>
      <c r="Z1273" s="382"/>
    </row>
    <row r="1274" spans="1:26" ht="30.75" customHeight="1" x14ac:dyDescent="0.35">
      <c r="A1274" s="340">
        <v>1270</v>
      </c>
      <c r="B1274" s="378" t="s">
        <v>7489</v>
      </c>
      <c r="C1274" s="333" t="s">
        <v>6602</v>
      </c>
      <c r="D1274" s="332" t="s">
        <v>6609</v>
      </c>
      <c r="E1274" s="371" t="s">
        <v>6746</v>
      </c>
      <c r="F1274" s="325">
        <v>4</v>
      </c>
      <c r="G1274" s="371"/>
      <c r="H1274" s="325"/>
      <c r="I1274" s="371"/>
      <c r="J1274" s="325">
        <v>5</v>
      </c>
      <c r="K1274" s="325"/>
      <c r="L1274" s="325">
        <v>5</v>
      </c>
      <c r="M1274" s="381" t="s">
        <v>6616</v>
      </c>
      <c r="N1274" s="381">
        <v>40</v>
      </c>
      <c r="O1274" s="381">
        <v>160</v>
      </c>
      <c r="P1274" s="381">
        <v>200</v>
      </c>
      <c r="Q1274" s="381"/>
      <c r="R1274" s="381"/>
      <c r="S1274" s="381"/>
      <c r="T1274" s="381"/>
      <c r="U1274" s="381"/>
      <c r="V1274" s="381" t="s">
        <v>2166</v>
      </c>
      <c r="W1274" s="381" t="s">
        <v>2166</v>
      </c>
      <c r="X1274" s="381"/>
      <c r="Y1274" s="381"/>
      <c r="Z1274" s="382"/>
    </row>
    <row r="1275" spans="1:26" ht="30.75" customHeight="1" x14ac:dyDescent="0.35">
      <c r="A1275" s="340">
        <v>1271</v>
      </c>
      <c r="B1275" s="378" t="s">
        <v>7489</v>
      </c>
      <c r="C1275" s="333" t="s">
        <v>6602</v>
      </c>
      <c r="D1275" s="332" t="s">
        <v>6610</v>
      </c>
      <c r="E1275" s="371" t="s">
        <v>6747</v>
      </c>
      <c r="F1275" s="325">
        <v>4</v>
      </c>
      <c r="G1275" s="371"/>
      <c r="H1275" s="325"/>
      <c r="I1275" s="371"/>
      <c r="J1275" s="325">
        <v>4</v>
      </c>
      <c r="K1275" s="325"/>
      <c r="L1275" s="325">
        <v>4</v>
      </c>
      <c r="M1275" s="381" t="s">
        <v>6011</v>
      </c>
      <c r="N1275" s="381">
        <v>200</v>
      </c>
      <c r="O1275" s="381">
        <v>800</v>
      </c>
      <c r="P1275" s="381">
        <v>1000</v>
      </c>
      <c r="Q1275" s="381"/>
      <c r="R1275" s="381"/>
      <c r="S1275" s="381"/>
      <c r="T1275" s="381"/>
      <c r="U1275" s="381"/>
      <c r="V1275" s="381" t="s">
        <v>2166</v>
      </c>
      <c r="W1275" s="381" t="s">
        <v>2166</v>
      </c>
      <c r="X1275" s="381"/>
      <c r="Y1275" s="381">
        <v>1</v>
      </c>
      <c r="Z1275" s="350">
        <v>42.35</v>
      </c>
    </row>
    <row r="1276" spans="1:26" ht="30.75" customHeight="1" x14ac:dyDescent="0.35">
      <c r="A1276" s="340">
        <v>1272</v>
      </c>
      <c r="B1276" s="378" t="s">
        <v>7489</v>
      </c>
      <c r="C1276" s="333" t="s">
        <v>6602</v>
      </c>
      <c r="D1276" s="332" t="s">
        <v>6611</v>
      </c>
      <c r="E1276" s="371" t="s">
        <v>6748</v>
      </c>
      <c r="F1276" s="325">
        <v>4</v>
      </c>
      <c r="G1276" s="371"/>
      <c r="H1276" s="325"/>
      <c r="I1276" s="371"/>
      <c r="J1276" s="325">
        <v>4</v>
      </c>
      <c r="K1276" s="325"/>
      <c r="L1276" s="325">
        <v>4</v>
      </c>
      <c r="M1276" s="381" t="s">
        <v>6615</v>
      </c>
      <c r="N1276" s="381">
        <v>60</v>
      </c>
      <c r="O1276" s="381">
        <v>240</v>
      </c>
      <c r="P1276" s="381">
        <v>300</v>
      </c>
      <c r="Q1276" s="381"/>
      <c r="R1276" s="381"/>
      <c r="S1276" s="381"/>
      <c r="T1276" s="381"/>
      <c r="U1276" s="381"/>
      <c r="V1276" s="381" t="s">
        <v>2166</v>
      </c>
      <c r="W1276" s="381" t="s">
        <v>2166</v>
      </c>
      <c r="X1276" s="381"/>
      <c r="Y1276" s="381">
        <v>1</v>
      </c>
      <c r="Z1276" s="350">
        <v>42.35</v>
      </c>
    </row>
    <row r="1277" spans="1:26" ht="30.75" customHeight="1" x14ac:dyDescent="0.35">
      <c r="A1277" s="340">
        <v>1273</v>
      </c>
      <c r="B1277" s="378" t="s">
        <v>7489</v>
      </c>
      <c r="C1277" s="333" t="s">
        <v>6602</v>
      </c>
      <c r="D1277" s="332" t="s">
        <v>6612</v>
      </c>
      <c r="E1277" s="371" t="s">
        <v>6749</v>
      </c>
      <c r="F1277" s="325">
        <v>4</v>
      </c>
      <c r="G1277" s="371"/>
      <c r="H1277" s="325"/>
      <c r="I1277" s="371"/>
      <c r="J1277" s="325">
        <v>4</v>
      </c>
      <c r="K1277" s="325"/>
      <c r="L1277" s="325">
        <v>4</v>
      </c>
      <c r="M1277" s="381" t="s">
        <v>6615</v>
      </c>
      <c r="N1277" s="381">
        <v>60</v>
      </c>
      <c r="O1277" s="381">
        <v>240</v>
      </c>
      <c r="P1277" s="381">
        <v>300</v>
      </c>
      <c r="Q1277" s="381"/>
      <c r="R1277" s="381"/>
      <c r="S1277" s="381"/>
      <c r="T1277" s="381"/>
      <c r="U1277" s="381"/>
      <c r="V1277" s="381" t="s">
        <v>2166</v>
      </c>
      <c r="W1277" s="381"/>
      <c r="X1277" s="381"/>
      <c r="Y1277" s="381"/>
      <c r="Z1277" s="382"/>
    </row>
    <row r="1278" spans="1:26" ht="30.75" customHeight="1" x14ac:dyDescent="0.35">
      <c r="A1278" s="340">
        <v>1274</v>
      </c>
      <c r="B1278" s="378" t="s">
        <v>7489</v>
      </c>
      <c r="C1278" s="333" t="s">
        <v>6602</v>
      </c>
      <c r="D1278" s="332" t="s">
        <v>6613</v>
      </c>
      <c r="E1278" s="371" t="s">
        <v>6750</v>
      </c>
      <c r="F1278" s="325">
        <v>4</v>
      </c>
      <c r="G1278" s="371"/>
      <c r="H1278" s="325"/>
      <c r="I1278" s="371"/>
      <c r="J1278" s="325">
        <v>6</v>
      </c>
      <c r="K1278" s="325"/>
      <c r="L1278" s="325">
        <v>6</v>
      </c>
      <c r="M1278" s="381" t="s">
        <v>6615</v>
      </c>
      <c r="N1278" s="381">
        <v>200</v>
      </c>
      <c r="O1278" s="381">
        <v>800</v>
      </c>
      <c r="P1278" s="381">
        <v>1000</v>
      </c>
      <c r="Q1278" s="381"/>
      <c r="R1278" s="381"/>
      <c r="S1278" s="381"/>
      <c r="T1278" s="381"/>
      <c r="U1278" s="381"/>
      <c r="V1278" s="381" t="s">
        <v>2166</v>
      </c>
      <c r="W1278" s="381" t="s">
        <v>2166</v>
      </c>
      <c r="X1278" s="381"/>
      <c r="Y1278" s="381">
        <v>1</v>
      </c>
      <c r="Z1278" s="350">
        <v>42.35</v>
      </c>
    </row>
    <row r="1279" spans="1:26" ht="30.75" customHeight="1" x14ac:dyDescent="0.35">
      <c r="A1279" s="340">
        <v>1275</v>
      </c>
      <c r="B1279" s="378" t="s">
        <v>7489</v>
      </c>
      <c r="C1279" s="333" t="s">
        <v>6602</v>
      </c>
      <c r="D1279" s="332" t="s">
        <v>6709</v>
      </c>
      <c r="E1279" s="371" t="s">
        <v>6751</v>
      </c>
      <c r="F1279" s="325">
        <v>4</v>
      </c>
      <c r="G1279" s="371"/>
      <c r="H1279" s="325"/>
      <c r="I1279" s="371"/>
      <c r="J1279" s="325">
        <v>4</v>
      </c>
      <c r="K1279" s="325"/>
      <c r="L1279" s="325">
        <v>4</v>
      </c>
      <c r="M1279" s="381" t="s">
        <v>6012</v>
      </c>
      <c r="N1279" s="381">
        <v>60</v>
      </c>
      <c r="O1279" s="381">
        <v>140</v>
      </c>
      <c r="P1279" s="381">
        <v>200</v>
      </c>
      <c r="Q1279" s="381"/>
      <c r="R1279" s="381"/>
      <c r="S1279" s="381"/>
      <c r="T1279" s="381"/>
      <c r="U1279" s="381"/>
      <c r="V1279" s="381" t="s">
        <v>2166</v>
      </c>
      <c r="W1279" s="381" t="s">
        <v>2166</v>
      </c>
      <c r="X1279" s="381"/>
      <c r="Y1279" s="381"/>
      <c r="Z1279" s="382"/>
    </row>
    <row r="1280" spans="1:26" ht="30.75" customHeight="1" x14ac:dyDescent="0.35">
      <c r="A1280" s="340">
        <v>1276</v>
      </c>
      <c r="B1280" s="378" t="s">
        <v>7489</v>
      </c>
      <c r="C1280" s="333" t="s">
        <v>5711</v>
      </c>
      <c r="D1280" s="332" t="s">
        <v>2189</v>
      </c>
      <c r="E1280" s="371" t="s">
        <v>2194</v>
      </c>
      <c r="F1280" s="325">
        <v>4</v>
      </c>
      <c r="G1280" s="371"/>
      <c r="H1280" s="325"/>
      <c r="I1280" s="371"/>
      <c r="J1280" s="325">
        <v>4</v>
      </c>
      <c r="K1280" s="325"/>
      <c r="L1280" s="325">
        <v>4</v>
      </c>
      <c r="M1280" s="381" t="s">
        <v>5535</v>
      </c>
      <c r="N1280" s="367">
        <v>60</v>
      </c>
      <c r="O1280" s="367">
        <v>150</v>
      </c>
      <c r="P1280" s="367">
        <v>210</v>
      </c>
      <c r="Q1280" s="398"/>
      <c r="R1280" s="398"/>
      <c r="S1280" s="398"/>
      <c r="T1280" s="398"/>
      <c r="U1280" s="381"/>
      <c r="V1280" s="381" t="s">
        <v>2166</v>
      </c>
      <c r="W1280" s="381" t="s">
        <v>2166</v>
      </c>
      <c r="X1280" s="381" t="s">
        <v>2166</v>
      </c>
      <c r="Y1280" s="381">
        <v>1</v>
      </c>
      <c r="Z1280" s="350">
        <v>42.35</v>
      </c>
    </row>
    <row r="1281" spans="1:26" ht="30.75" customHeight="1" x14ac:dyDescent="0.35">
      <c r="A1281" s="340">
        <v>1277</v>
      </c>
      <c r="B1281" s="378" t="s">
        <v>7489</v>
      </c>
      <c r="C1281" s="333" t="s">
        <v>5711</v>
      </c>
      <c r="D1281" s="332" t="s">
        <v>2180</v>
      </c>
      <c r="E1281" s="371" t="s">
        <v>3288</v>
      </c>
      <c r="F1281" s="325">
        <v>4</v>
      </c>
      <c r="G1281" s="371"/>
      <c r="H1281" s="325"/>
      <c r="I1281" s="371"/>
      <c r="J1281" s="325">
        <v>4</v>
      </c>
      <c r="K1281" s="325"/>
      <c r="L1281" s="325">
        <v>4</v>
      </c>
      <c r="M1281" s="381" t="s">
        <v>5535</v>
      </c>
      <c r="N1281" s="381"/>
      <c r="O1281" s="381"/>
      <c r="P1281" s="381">
        <v>208</v>
      </c>
      <c r="Q1281" s="381"/>
      <c r="R1281" s="381"/>
      <c r="S1281" s="381"/>
      <c r="T1281" s="381"/>
      <c r="U1281" s="381"/>
      <c r="V1281" s="381"/>
      <c r="W1281" s="381"/>
      <c r="X1281" s="381"/>
      <c r="Y1281" s="381">
        <v>1</v>
      </c>
      <c r="Z1281" s="350">
        <v>42.35</v>
      </c>
    </row>
    <row r="1282" spans="1:26" ht="30.75" customHeight="1" x14ac:dyDescent="0.35">
      <c r="A1282" s="340">
        <v>1278</v>
      </c>
      <c r="B1282" s="378" t="s">
        <v>7489</v>
      </c>
      <c r="C1282" s="333" t="s">
        <v>5711</v>
      </c>
      <c r="D1282" s="332" t="s">
        <v>2181</v>
      </c>
      <c r="E1282" s="371" t="s">
        <v>3289</v>
      </c>
      <c r="F1282" s="325">
        <v>4</v>
      </c>
      <c r="G1282" s="371"/>
      <c r="H1282" s="325"/>
      <c r="I1282" s="371"/>
      <c r="J1282" s="325">
        <v>4</v>
      </c>
      <c r="K1282" s="325"/>
      <c r="L1282" s="325">
        <v>4</v>
      </c>
      <c r="M1282" s="381" t="s">
        <v>5535</v>
      </c>
      <c r="N1282" s="398">
        <v>57</v>
      </c>
      <c r="O1282" s="398">
        <v>135</v>
      </c>
      <c r="P1282" s="398">
        <v>192</v>
      </c>
      <c r="Q1282" s="398"/>
      <c r="R1282" s="398"/>
      <c r="S1282" s="398"/>
      <c r="T1282" s="398"/>
      <c r="U1282" s="381"/>
      <c r="V1282" s="381" t="s">
        <v>2166</v>
      </c>
      <c r="W1282" s="381"/>
      <c r="X1282" s="381"/>
      <c r="Y1282" s="381">
        <v>1</v>
      </c>
      <c r="Z1282" s="350">
        <v>42.35</v>
      </c>
    </row>
    <row r="1283" spans="1:26" ht="30.75" customHeight="1" x14ac:dyDescent="0.35">
      <c r="A1283" s="340">
        <v>1279</v>
      </c>
      <c r="B1283" s="378" t="s">
        <v>7489</v>
      </c>
      <c r="C1283" s="333" t="s">
        <v>5711</v>
      </c>
      <c r="D1283" s="332" t="s">
        <v>2185</v>
      </c>
      <c r="E1283" s="371" t="s">
        <v>3292</v>
      </c>
      <c r="F1283" s="325">
        <v>4</v>
      </c>
      <c r="G1283" s="371"/>
      <c r="H1283" s="325"/>
      <c r="I1283" s="371"/>
      <c r="J1283" s="325">
        <v>4</v>
      </c>
      <c r="K1283" s="325"/>
      <c r="L1283" s="325">
        <v>4</v>
      </c>
      <c r="M1283" s="381" t="s">
        <v>5535</v>
      </c>
      <c r="N1283" s="381"/>
      <c r="O1283" s="381"/>
      <c r="P1283" s="381">
        <v>120</v>
      </c>
      <c r="Q1283" s="381"/>
      <c r="R1283" s="381"/>
      <c r="S1283" s="381"/>
      <c r="T1283" s="381"/>
      <c r="U1283" s="381"/>
      <c r="V1283" s="381"/>
      <c r="W1283" s="381"/>
      <c r="X1283" s="381"/>
      <c r="Y1283" s="381">
        <v>1</v>
      </c>
      <c r="Z1283" s="350">
        <v>42.35</v>
      </c>
    </row>
    <row r="1284" spans="1:26" ht="30.75" customHeight="1" x14ac:dyDescent="0.35">
      <c r="A1284" s="340">
        <v>1280</v>
      </c>
      <c r="B1284" s="378" t="s">
        <v>7489</v>
      </c>
      <c r="C1284" s="333" t="s">
        <v>5711</v>
      </c>
      <c r="D1284" s="332" t="s">
        <v>872</v>
      </c>
      <c r="E1284" s="371" t="s">
        <v>3301</v>
      </c>
      <c r="F1284" s="325">
        <v>4</v>
      </c>
      <c r="G1284" s="371"/>
      <c r="H1284" s="325"/>
      <c r="I1284" s="371"/>
      <c r="J1284" s="325">
        <v>4</v>
      </c>
      <c r="K1284" s="325"/>
      <c r="L1284" s="325">
        <v>4</v>
      </c>
      <c r="M1284" s="381" t="s">
        <v>5463</v>
      </c>
      <c r="N1284" s="367">
        <v>60</v>
      </c>
      <c r="O1284" s="367">
        <v>150</v>
      </c>
      <c r="P1284" s="367">
        <v>210</v>
      </c>
      <c r="Q1284" s="398"/>
      <c r="R1284" s="398"/>
      <c r="S1284" s="398"/>
      <c r="T1284" s="398"/>
      <c r="U1284" s="381"/>
      <c r="V1284" s="381" t="s">
        <v>2166</v>
      </c>
      <c r="W1284" s="381" t="s">
        <v>2166</v>
      </c>
      <c r="X1284" s="381" t="s">
        <v>2166</v>
      </c>
      <c r="Y1284" s="381">
        <v>1</v>
      </c>
      <c r="Z1284" s="350">
        <v>42.35</v>
      </c>
    </row>
    <row r="1285" spans="1:26" ht="30.75" customHeight="1" x14ac:dyDescent="0.35">
      <c r="A1285" s="340">
        <v>1281</v>
      </c>
      <c r="B1285" s="378" t="s">
        <v>7489</v>
      </c>
      <c r="C1285" s="333" t="s">
        <v>5711</v>
      </c>
      <c r="D1285" s="332" t="s">
        <v>2186</v>
      </c>
      <c r="E1285" s="371" t="s">
        <v>3290</v>
      </c>
      <c r="F1285" s="325">
        <v>4</v>
      </c>
      <c r="G1285" s="371"/>
      <c r="H1285" s="325"/>
      <c r="I1285" s="371"/>
      <c r="J1285" s="325">
        <v>4</v>
      </c>
      <c r="K1285" s="325"/>
      <c r="L1285" s="325">
        <v>4</v>
      </c>
      <c r="M1285" s="381" t="s">
        <v>5535</v>
      </c>
      <c r="N1285" s="381"/>
      <c r="O1285" s="381"/>
      <c r="P1285" s="381">
        <v>120</v>
      </c>
      <c r="Q1285" s="381"/>
      <c r="R1285" s="381"/>
      <c r="S1285" s="381"/>
      <c r="T1285" s="381"/>
      <c r="U1285" s="381"/>
      <c r="V1285" s="381"/>
      <c r="W1285" s="381"/>
      <c r="X1285" s="381"/>
      <c r="Y1285" s="381">
        <v>1</v>
      </c>
      <c r="Z1285" s="350">
        <v>42.35</v>
      </c>
    </row>
    <row r="1286" spans="1:26" ht="30.75" customHeight="1" x14ac:dyDescent="0.35">
      <c r="A1286" s="340">
        <v>1282</v>
      </c>
      <c r="B1286" s="378" t="s">
        <v>7489</v>
      </c>
      <c r="C1286" s="333" t="s">
        <v>5711</v>
      </c>
      <c r="D1286" s="332" t="s">
        <v>2190</v>
      </c>
      <c r="E1286" s="371" t="s">
        <v>3589</v>
      </c>
      <c r="F1286" s="325">
        <v>3</v>
      </c>
      <c r="G1286" s="371"/>
      <c r="H1286" s="325"/>
      <c r="I1286" s="371"/>
      <c r="J1286" s="325">
        <v>4</v>
      </c>
      <c r="K1286" s="325"/>
      <c r="L1286" s="325">
        <v>4</v>
      </c>
      <c r="M1286" s="381" t="s">
        <v>5535</v>
      </c>
      <c r="N1286" s="367">
        <v>40</v>
      </c>
      <c r="O1286" s="367">
        <v>110</v>
      </c>
      <c r="P1286" s="367">
        <v>150</v>
      </c>
      <c r="Q1286" s="398"/>
      <c r="R1286" s="398"/>
      <c r="S1286" s="398"/>
      <c r="T1286" s="398"/>
      <c r="U1286" s="381"/>
      <c r="V1286" s="381" t="s">
        <v>2166</v>
      </c>
      <c r="W1286" s="381" t="s">
        <v>2166</v>
      </c>
      <c r="X1286" s="381" t="s">
        <v>2166</v>
      </c>
      <c r="Y1286" s="381">
        <v>1</v>
      </c>
      <c r="Z1286" s="350">
        <v>42.35</v>
      </c>
    </row>
    <row r="1287" spans="1:26" ht="30.75" customHeight="1" x14ac:dyDescent="0.35">
      <c r="A1287" s="340">
        <v>1283</v>
      </c>
      <c r="B1287" s="378" t="s">
        <v>7489</v>
      </c>
      <c r="C1287" s="333" t="s">
        <v>5711</v>
      </c>
      <c r="D1287" s="332" t="s">
        <v>2191</v>
      </c>
      <c r="E1287" s="371" t="s">
        <v>3286</v>
      </c>
      <c r="F1287" s="325">
        <v>3</v>
      </c>
      <c r="G1287" s="371"/>
      <c r="H1287" s="325"/>
      <c r="I1287" s="371"/>
      <c r="J1287" s="325">
        <v>4</v>
      </c>
      <c r="K1287" s="325"/>
      <c r="L1287" s="325">
        <v>4</v>
      </c>
      <c r="M1287" s="381" t="s">
        <v>5535</v>
      </c>
      <c r="N1287" s="367">
        <v>60</v>
      </c>
      <c r="O1287" s="367">
        <v>110</v>
      </c>
      <c r="P1287" s="367">
        <v>170</v>
      </c>
      <c r="Q1287" s="398"/>
      <c r="R1287" s="398"/>
      <c r="S1287" s="398"/>
      <c r="T1287" s="398"/>
      <c r="U1287" s="381"/>
      <c r="V1287" s="381" t="s">
        <v>2166</v>
      </c>
      <c r="W1287" s="381" t="s">
        <v>2166</v>
      </c>
      <c r="X1287" s="381" t="s">
        <v>2166</v>
      </c>
      <c r="Y1287" s="381">
        <v>1</v>
      </c>
      <c r="Z1287" s="350">
        <v>42.35</v>
      </c>
    </row>
    <row r="1288" spans="1:26" ht="30.75" customHeight="1" x14ac:dyDescent="0.35">
      <c r="A1288" s="340">
        <v>1284</v>
      </c>
      <c r="B1288" s="378" t="s">
        <v>7489</v>
      </c>
      <c r="C1288" s="333" t="s">
        <v>5711</v>
      </c>
      <c r="D1288" s="332" t="s">
        <v>4404</v>
      </c>
      <c r="E1288" s="371" t="s">
        <v>3300</v>
      </c>
      <c r="F1288" s="325">
        <v>3</v>
      </c>
      <c r="G1288" s="371"/>
      <c r="H1288" s="325"/>
      <c r="I1288" s="371"/>
      <c r="J1288" s="325">
        <v>3</v>
      </c>
      <c r="K1288" s="325"/>
      <c r="L1288" s="325">
        <v>3</v>
      </c>
      <c r="M1288" s="381" t="s">
        <v>5535</v>
      </c>
      <c r="N1288" s="367">
        <v>50</v>
      </c>
      <c r="O1288" s="367">
        <v>110</v>
      </c>
      <c r="P1288" s="367">
        <v>160</v>
      </c>
      <c r="Q1288" s="398"/>
      <c r="R1288" s="398"/>
      <c r="S1288" s="398"/>
      <c r="T1288" s="398"/>
      <c r="U1288" s="381"/>
      <c r="V1288" s="381" t="s">
        <v>2166</v>
      </c>
      <c r="W1288" s="381" t="s">
        <v>2166</v>
      </c>
      <c r="X1288" s="381" t="s">
        <v>2166</v>
      </c>
      <c r="Y1288" s="381">
        <v>1</v>
      </c>
      <c r="Z1288" s="350">
        <v>42.35</v>
      </c>
    </row>
    <row r="1289" spans="1:26" ht="30.75" customHeight="1" x14ac:dyDescent="0.35">
      <c r="A1289" s="340">
        <v>1285</v>
      </c>
      <c r="B1289" s="378" t="s">
        <v>7489</v>
      </c>
      <c r="C1289" s="333" t="s">
        <v>5711</v>
      </c>
      <c r="D1289" s="332" t="s">
        <v>2184</v>
      </c>
      <c r="E1289" s="371" t="s">
        <v>3296</v>
      </c>
      <c r="F1289" s="325">
        <v>3</v>
      </c>
      <c r="G1289" s="371"/>
      <c r="H1289" s="325"/>
      <c r="I1289" s="371"/>
      <c r="J1289" s="325">
        <v>3</v>
      </c>
      <c r="K1289" s="325"/>
      <c r="L1289" s="325">
        <v>3</v>
      </c>
      <c r="M1289" s="381" t="s">
        <v>5535</v>
      </c>
      <c r="N1289" s="367">
        <v>50</v>
      </c>
      <c r="O1289" s="367">
        <v>110</v>
      </c>
      <c r="P1289" s="367">
        <v>160</v>
      </c>
      <c r="Q1289" s="398"/>
      <c r="R1289" s="398"/>
      <c r="S1289" s="398"/>
      <c r="T1289" s="398"/>
      <c r="U1289" s="381"/>
      <c r="V1289" s="381" t="s">
        <v>2166</v>
      </c>
      <c r="W1289" s="381" t="s">
        <v>2166</v>
      </c>
      <c r="X1289" s="381" t="s">
        <v>2166</v>
      </c>
      <c r="Y1289" s="381">
        <v>1</v>
      </c>
      <c r="Z1289" s="350">
        <v>42.35</v>
      </c>
    </row>
    <row r="1290" spans="1:26" ht="30.75" customHeight="1" x14ac:dyDescent="0.35">
      <c r="A1290" s="340">
        <v>1286</v>
      </c>
      <c r="B1290" s="378" t="s">
        <v>7489</v>
      </c>
      <c r="C1290" s="333" t="s">
        <v>5711</v>
      </c>
      <c r="D1290" s="332" t="s">
        <v>2183</v>
      </c>
      <c r="E1290" s="371" t="s">
        <v>3298</v>
      </c>
      <c r="F1290" s="325">
        <v>3</v>
      </c>
      <c r="G1290" s="371"/>
      <c r="H1290" s="325"/>
      <c r="I1290" s="371"/>
      <c r="J1290" s="325">
        <v>3</v>
      </c>
      <c r="K1290" s="325"/>
      <c r="L1290" s="325">
        <v>3</v>
      </c>
      <c r="M1290" s="381" t="s">
        <v>5535</v>
      </c>
      <c r="N1290" s="367">
        <v>50</v>
      </c>
      <c r="O1290" s="367">
        <v>110</v>
      </c>
      <c r="P1290" s="367">
        <v>160</v>
      </c>
      <c r="Q1290" s="398"/>
      <c r="R1290" s="398"/>
      <c r="S1290" s="398"/>
      <c r="T1290" s="398"/>
      <c r="U1290" s="381"/>
      <c r="V1290" s="381" t="s">
        <v>2166</v>
      </c>
      <c r="W1290" s="381" t="s">
        <v>2166</v>
      </c>
      <c r="X1290" s="381" t="s">
        <v>2166</v>
      </c>
      <c r="Y1290" s="381">
        <v>1</v>
      </c>
      <c r="Z1290" s="350">
        <v>42.35</v>
      </c>
    </row>
    <row r="1291" spans="1:26" ht="30.75" customHeight="1" x14ac:dyDescent="0.35">
      <c r="A1291" s="340">
        <v>1287</v>
      </c>
      <c r="B1291" s="378" t="s">
        <v>7489</v>
      </c>
      <c r="C1291" s="333" t="s">
        <v>5711</v>
      </c>
      <c r="D1291" s="332" t="s">
        <v>2188</v>
      </c>
      <c r="E1291" s="371" t="s">
        <v>3293</v>
      </c>
      <c r="F1291" s="325">
        <v>3</v>
      </c>
      <c r="G1291" s="371"/>
      <c r="H1291" s="325"/>
      <c r="I1291" s="371"/>
      <c r="J1291" s="325">
        <v>4</v>
      </c>
      <c r="K1291" s="325"/>
      <c r="L1291" s="325">
        <v>4</v>
      </c>
      <c r="M1291" s="381" t="s">
        <v>5535</v>
      </c>
      <c r="N1291" s="367">
        <v>40</v>
      </c>
      <c r="O1291" s="367">
        <v>110</v>
      </c>
      <c r="P1291" s="367">
        <v>150</v>
      </c>
      <c r="Q1291" s="398"/>
      <c r="R1291" s="398"/>
      <c r="S1291" s="398"/>
      <c r="T1291" s="398"/>
      <c r="U1291" s="381"/>
      <c r="V1291" s="381" t="s">
        <v>2166</v>
      </c>
      <c r="W1291" s="381" t="s">
        <v>2166</v>
      </c>
      <c r="X1291" s="381" t="s">
        <v>2166</v>
      </c>
      <c r="Y1291" s="381">
        <v>1</v>
      </c>
      <c r="Z1291" s="350">
        <v>42.35</v>
      </c>
    </row>
    <row r="1292" spans="1:26" ht="30.75" customHeight="1" x14ac:dyDescent="0.35">
      <c r="A1292" s="340">
        <v>1288</v>
      </c>
      <c r="B1292" s="378" t="s">
        <v>7489</v>
      </c>
      <c r="C1292" s="333" t="s">
        <v>5711</v>
      </c>
      <c r="D1292" s="332" t="s">
        <v>2182</v>
      </c>
      <c r="E1292" s="371" t="s">
        <v>3299</v>
      </c>
      <c r="F1292" s="325">
        <v>4</v>
      </c>
      <c r="G1292" s="371"/>
      <c r="H1292" s="325"/>
      <c r="I1292" s="371"/>
      <c r="J1292" s="325">
        <v>3</v>
      </c>
      <c r="K1292" s="325"/>
      <c r="L1292" s="325">
        <v>3</v>
      </c>
      <c r="M1292" s="381" t="s">
        <v>5269</v>
      </c>
      <c r="N1292" s="381"/>
      <c r="O1292" s="381"/>
      <c r="P1292" s="381">
        <v>120</v>
      </c>
      <c r="Q1292" s="381"/>
      <c r="R1292" s="381"/>
      <c r="S1292" s="381"/>
      <c r="T1292" s="381"/>
      <c r="U1292" s="381"/>
      <c r="V1292" s="381"/>
      <c r="W1292" s="381"/>
      <c r="X1292" s="381"/>
      <c r="Y1292" s="381">
        <v>1</v>
      </c>
      <c r="Z1292" s="350">
        <v>42.35</v>
      </c>
    </row>
    <row r="1293" spans="1:26" ht="30.75" customHeight="1" x14ac:dyDescent="0.35">
      <c r="A1293" s="340">
        <v>1289</v>
      </c>
      <c r="B1293" s="378" t="s">
        <v>7489</v>
      </c>
      <c r="C1293" s="333" t="s">
        <v>5711</v>
      </c>
      <c r="D1293" s="332" t="s">
        <v>3720</v>
      </c>
      <c r="E1293" s="371" t="s">
        <v>3295</v>
      </c>
      <c r="F1293" s="325">
        <v>4</v>
      </c>
      <c r="G1293" s="371"/>
      <c r="H1293" s="325"/>
      <c r="I1293" s="371"/>
      <c r="J1293" s="325">
        <v>3</v>
      </c>
      <c r="K1293" s="325"/>
      <c r="L1293" s="325">
        <v>3</v>
      </c>
      <c r="M1293" s="379" t="s">
        <v>5188</v>
      </c>
      <c r="N1293" s="398">
        <v>36</v>
      </c>
      <c r="O1293" s="398">
        <v>84</v>
      </c>
      <c r="P1293" s="398">
        <v>120</v>
      </c>
      <c r="Q1293" s="398"/>
      <c r="R1293" s="398"/>
      <c r="S1293" s="398"/>
      <c r="T1293" s="398"/>
      <c r="U1293" s="381"/>
      <c r="V1293" s="381" t="s">
        <v>2166</v>
      </c>
      <c r="W1293" s="381"/>
      <c r="X1293" s="381"/>
      <c r="Y1293" s="381">
        <v>1</v>
      </c>
      <c r="Z1293" s="350">
        <v>42.35</v>
      </c>
    </row>
    <row r="1294" spans="1:26" ht="30.75" customHeight="1" x14ac:dyDescent="0.35">
      <c r="A1294" s="340">
        <v>1290</v>
      </c>
      <c r="B1294" s="378" t="s">
        <v>7489</v>
      </c>
      <c r="C1294" s="333" t="s">
        <v>5711</v>
      </c>
      <c r="D1294" s="332" t="s">
        <v>3721</v>
      </c>
      <c r="E1294" s="371" t="s">
        <v>3297</v>
      </c>
      <c r="F1294" s="325">
        <v>4</v>
      </c>
      <c r="G1294" s="371"/>
      <c r="H1294" s="325"/>
      <c r="I1294" s="371"/>
      <c r="J1294" s="325">
        <v>3</v>
      </c>
      <c r="K1294" s="325"/>
      <c r="L1294" s="325">
        <v>3</v>
      </c>
      <c r="M1294" s="381" t="s">
        <v>5033</v>
      </c>
      <c r="N1294" s="381"/>
      <c r="O1294" s="381"/>
      <c r="P1294" s="381">
        <v>120</v>
      </c>
      <c r="Q1294" s="381"/>
      <c r="R1294" s="381"/>
      <c r="S1294" s="381"/>
      <c r="T1294" s="381"/>
      <c r="U1294" s="381"/>
      <c r="V1294" s="381"/>
      <c r="W1294" s="381"/>
      <c r="X1294" s="381"/>
      <c r="Y1294" s="381">
        <v>1</v>
      </c>
      <c r="Z1294" s="350">
        <v>42.35</v>
      </c>
    </row>
    <row r="1295" spans="1:26" ht="30.75" customHeight="1" x14ac:dyDescent="0.35">
      <c r="A1295" s="340">
        <v>1291</v>
      </c>
      <c r="B1295" s="378" t="s">
        <v>7489</v>
      </c>
      <c r="C1295" s="333" t="s">
        <v>5711</v>
      </c>
      <c r="D1295" s="332" t="s">
        <v>2193</v>
      </c>
      <c r="E1295" s="371" t="s">
        <v>4507</v>
      </c>
      <c r="F1295" s="325">
        <v>7</v>
      </c>
      <c r="G1295" s="371"/>
      <c r="H1295" s="325"/>
      <c r="I1295" s="371"/>
      <c r="J1295" s="325">
        <v>4</v>
      </c>
      <c r="K1295" s="325"/>
      <c r="L1295" s="325">
        <v>4</v>
      </c>
      <c r="M1295" s="381" t="s">
        <v>5034</v>
      </c>
      <c r="N1295" s="381">
        <v>40</v>
      </c>
      <c r="O1295" s="381">
        <v>80</v>
      </c>
      <c r="P1295" s="381">
        <v>120</v>
      </c>
      <c r="Q1295" s="396"/>
      <c r="R1295" s="396"/>
      <c r="S1295" s="381"/>
      <c r="T1295" s="381"/>
      <c r="U1295" s="381"/>
      <c r="V1295" s="381" t="s">
        <v>2166</v>
      </c>
      <c r="W1295" s="381"/>
      <c r="X1295" s="381"/>
      <c r="Y1295" s="381">
        <v>1</v>
      </c>
      <c r="Z1295" s="350">
        <v>42.35</v>
      </c>
    </row>
    <row r="1296" spans="1:26" ht="30.75" customHeight="1" x14ac:dyDescent="0.35">
      <c r="A1296" s="340">
        <v>1292</v>
      </c>
      <c r="B1296" s="378" t="s">
        <v>7489</v>
      </c>
      <c r="C1296" s="333" t="s">
        <v>5711</v>
      </c>
      <c r="D1296" s="332" t="s">
        <v>3393</v>
      </c>
      <c r="E1296" s="371" t="s">
        <v>3294</v>
      </c>
      <c r="F1296" s="325">
        <v>7</v>
      </c>
      <c r="G1296" s="371"/>
      <c r="H1296" s="325"/>
      <c r="I1296" s="371"/>
      <c r="J1296" s="325">
        <v>3</v>
      </c>
      <c r="K1296" s="325"/>
      <c r="L1296" s="325">
        <v>3</v>
      </c>
      <c r="M1296" s="381" t="s">
        <v>5035</v>
      </c>
      <c r="N1296" s="381">
        <v>40</v>
      </c>
      <c r="O1296" s="381">
        <v>80</v>
      </c>
      <c r="P1296" s="381">
        <v>120</v>
      </c>
      <c r="Q1296" s="381"/>
      <c r="R1296" s="381"/>
      <c r="S1296" s="381"/>
      <c r="T1296" s="381"/>
      <c r="U1296" s="381"/>
      <c r="V1296" s="381" t="s">
        <v>2166</v>
      </c>
      <c r="W1296" s="381"/>
      <c r="X1296" s="381"/>
      <c r="Y1296" s="381">
        <v>1</v>
      </c>
      <c r="Z1296" s="350">
        <v>42.35</v>
      </c>
    </row>
    <row r="1297" spans="1:26" ht="30.75" customHeight="1" x14ac:dyDescent="0.35">
      <c r="A1297" s="340">
        <v>1293</v>
      </c>
      <c r="B1297" s="378" t="s">
        <v>7489</v>
      </c>
      <c r="C1297" s="333" t="s">
        <v>5711</v>
      </c>
      <c r="D1297" s="332" t="s">
        <v>2187</v>
      </c>
      <c r="E1297" s="371" t="s">
        <v>3291</v>
      </c>
      <c r="F1297" s="325">
        <v>4</v>
      </c>
      <c r="G1297" s="371"/>
      <c r="H1297" s="325"/>
      <c r="I1297" s="371"/>
      <c r="J1297" s="325">
        <v>4</v>
      </c>
      <c r="K1297" s="325"/>
      <c r="L1297" s="325">
        <v>4</v>
      </c>
      <c r="M1297" s="381" t="s">
        <v>5535</v>
      </c>
      <c r="N1297" s="381"/>
      <c r="O1297" s="381"/>
      <c r="P1297" s="381">
        <v>120</v>
      </c>
      <c r="Q1297" s="381"/>
      <c r="R1297" s="381"/>
      <c r="S1297" s="381"/>
      <c r="T1297" s="381"/>
      <c r="U1297" s="381"/>
      <c r="V1297" s="381"/>
      <c r="W1297" s="381"/>
      <c r="X1297" s="381"/>
      <c r="Y1297" s="381">
        <v>1</v>
      </c>
      <c r="Z1297" s="350">
        <v>42.35</v>
      </c>
    </row>
    <row r="1298" spans="1:26" ht="30.75" customHeight="1" x14ac:dyDescent="0.35">
      <c r="A1298" s="340">
        <v>1294</v>
      </c>
      <c r="B1298" s="378" t="s">
        <v>7489</v>
      </c>
      <c r="C1298" s="333" t="s">
        <v>5711</v>
      </c>
      <c r="D1298" s="332" t="s">
        <v>2192</v>
      </c>
      <c r="E1298" s="371" t="s">
        <v>3287</v>
      </c>
      <c r="F1298" s="325">
        <v>4</v>
      </c>
      <c r="G1298" s="371"/>
      <c r="H1298" s="325"/>
      <c r="I1298" s="371"/>
      <c r="J1298" s="325">
        <v>4</v>
      </c>
      <c r="K1298" s="325"/>
      <c r="L1298" s="325">
        <v>4</v>
      </c>
      <c r="M1298" s="381" t="s">
        <v>5535</v>
      </c>
      <c r="N1298" s="381"/>
      <c r="O1298" s="381"/>
      <c r="P1298" s="381">
        <v>208</v>
      </c>
      <c r="Q1298" s="381"/>
      <c r="R1298" s="381"/>
      <c r="S1298" s="381"/>
      <c r="T1298" s="381"/>
      <c r="U1298" s="381"/>
      <c r="V1298" s="381"/>
      <c r="W1298" s="381"/>
      <c r="X1298" s="381"/>
      <c r="Y1298" s="381">
        <v>1</v>
      </c>
      <c r="Z1298" s="350">
        <v>42.35</v>
      </c>
    </row>
    <row r="1299" spans="1:26" ht="30.75" customHeight="1" x14ac:dyDescent="0.35">
      <c r="A1299" s="340">
        <v>1295</v>
      </c>
      <c r="B1299" s="378" t="s">
        <v>7489</v>
      </c>
      <c r="C1299" s="333" t="s">
        <v>5711</v>
      </c>
      <c r="D1299" s="332" t="s">
        <v>4347</v>
      </c>
      <c r="E1299" s="371" t="s">
        <v>4348</v>
      </c>
      <c r="F1299" s="325">
        <v>4</v>
      </c>
      <c r="G1299" s="371"/>
      <c r="H1299" s="325"/>
      <c r="I1299" s="371"/>
      <c r="J1299" s="325">
        <v>4</v>
      </c>
      <c r="K1299" s="325"/>
      <c r="L1299" s="325">
        <v>4</v>
      </c>
      <c r="M1299" s="381" t="s">
        <v>5518</v>
      </c>
      <c r="N1299" s="381"/>
      <c r="O1299" s="381"/>
      <c r="P1299" s="381">
        <v>208</v>
      </c>
      <c r="Q1299" s="381"/>
      <c r="R1299" s="381"/>
      <c r="S1299" s="381"/>
      <c r="T1299" s="381"/>
      <c r="U1299" s="381"/>
      <c r="V1299" s="381"/>
      <c r="W1299" s="381"/>
      <c r="X1299" s="381"/>
      <c r="Y1299" s="381">
        <v>1</v>
      </c>
      <c r="Z1299" s="350">
        <v>42.35</v>
      </c>
    </row>
    <row r="1300" spans="1:26" ht="30.75" customHeight="1" x14ac:dyDescent="0.35">
      <c r="A1300" s="340">
        <v>1296</v>
      </c>
      <c r="B1300" s="378" t="s">
        <v>7489</v>
      </c>
      <c r="C1300" s="333" t="s">
        <v>5711</v>
      </c>
      <c r="D1300" s="332" t="s">
        <v>4349</v>
      </c>
      <c r="E1300" s="371" t="s">
        <v>4350</v>
      </c>
      <c r="F1300" s="325">
        <v>3</v>
      </c>
      <c r="G1300" s="371"/>
      <c r="H1300" s="325"/>
      <c r="I1300" s="371"/>
      <c r="J1300" s="325">
        <v>4</v>
      </c>
      <c r="K1300" s="325"/>
      <c r="L1300" s="325">
        <v>4</v>
      </c>
      <c r="M1300" s="381" t="s">
        <v>5518</v>
      </c>
      <c r="N1300" s="381"/>
      <c r="O1300" s="381"/>
      <c r="P1300" s="381">
        <v>120</v>
      </c>
      <c r="Q1300" s="381"/>
      <c r="R1300" s="381"/>
      <c r="S1300" s="381"/>
      <c r="T1300" s="381"/>
      <c r="U1300" s="381"/>
      <c r="V1300" s="381"/>
      <c r="W1300" s="381"/>
      <c r="X1300" s="381"/>
      <c r="Y1300" s="381">
        <v>1</v>
      </c>
      <c r="Z1300" s="350">
        <v>42.35</v>
      </c>
    </row>
    <row r="1301" spans="1:26" ht="30.75" customHeight="1" x14ac:dyDescent="0.35">
      <c r="A1301" s="340">
        <v>1297</v>
      </c>
      <c r="B1301" s="378" t="s">
        <v>7489</v>
      </c>
      <c r="C1301" s="333" t="s">
        <v>5711</v>
      </c>
      <c r="D1301" s="332" t="s">
        <v>4351</v>
      </c>
      <c r="E1301" s="371" t="s">
        <v>4352</v>
      </c>
      <c r="F1301" s="325">
        <v>4</v>
      </c>
      <c r="G1301" s="371"/>
      <c r="H1301" s="325"/>
      <c r="I1301" s="371"/>
      <c r="J1301" s="325">
        <v>4</v>
      </c>
      <c r="K1301" s="325"/>
      <c r="L1301" s="325">
        <v>4</v>
      </c>
      <c r="M1301" s="381" t="s">
        <v>5518</v>
      </c>
      <c r="N1301" s="381"/>
      <c r="O1301" s="381"/>
      <c r="P1301" s="381">
        <v>208</v>
      </c>
      <c r="Q1301" s="381"/>
      <c r="R1301" s="381"/>
      <c r="S1301" s="381"/>
      <c r="T1301" s="381"/>
      <c r="U1301" s="381"/>
      <c r="V1301" s="381"/>
      <c r="W1301" s="381"/>
      <c r="X1301" s="381"/>
      <c r="Y1301" s="381">
        <v>1</v>
      </c>
      <c r="Z1301" s="350">
        <v>42.35</v>
      </c>
    </row>
    <row r="1302" spans="1:26" ht="30.75" customHeight="1" x14ac:dyDescent="0.35">
      <c r="A1302" s="340">
        <v>1298</v>
      </c>
      <c r="B1302" s="378" t="s">
        <v>7489</v>
      </c>
      <c r="C1302" s="333" t="s">
        <v>5711</v>
      </c>
      <c r="D1302" s="332" t="s">
        <v>4353</v>
      </c>
      <c r="E1302" s="371" t="s">
        <v>4354</v>
      </c>
      <c r="F1302" s="325">
        <v>3</v>
      </c>
      <c r="G1302" s="371"/>
      <c r="H1302" s="325"/>
      <c r="I1302" s="371"/>
      <c r="J1302" s="325">
        <v>4</v>
      </c>
      <c r="K1302" s="325"/>
      <c r="L1302" s="325">
        <v>4</v>
      </c>
      <c r="M1302" s="381" t="s">
        <v>5518</v>
      </c>
      <c r="N1302" s="381"/>
      <c r="O1302" s="381"/>
      <c r="P1302" s="381">
        <v>120</v>
      </c>
      <c r="Q1302" s="381"/>
      <c r="R1302" s="381"/>
      <c r="S1302" s="381"/>
      <c r="T1302" s="381"/>
      <c r="U1302" s="381"/>
      <c r="V1302" s="381"/>
      <c r="W1302" s="381"/>
      <c r="X1302" s="381"/>
      <c r="Y1302" s="381">
        <v>1</v>
      </c>
      <c r="Z1302" s="350">
        <v>42.35</v>
      </c>
    </row>
    <row r="1303" spans="1:26" ht="30.75" customHeight="1" x14ac:dyDescent="0.35">
      <c r="A1303" s="340">
        <v>1299</v>
      </c>
      <c r="B1303" s="378" t="s">
        <v>7489</v>
      </c>
      <c r="C1303" s="333" t="s">
        <v>5711</v>
      </c>
      <c r="D1303" s="332" t="s">
        <v>4355</v>
      </c>
      <c r="E1303" s="371" t="s">
        <v>4356</v>
      </c>
      <c r="F1303" s="325">
        <v>4</v>
      </c>
      <c r="G1303" s="371"/>
      <c r="H1303" s="325"/>
      <c r="I1303" s="371"/>
      <c r="J1303" s="325">
        <v>4</v>
      </c>
      <c r="K1303" s="325"/>
      <c r="L1303" s="325">
        <v>4</v>
      </c>
      <c r="M1303" s="381" t="s">
        <v>5518</v>
      </c>
      <c r="N1303" s="381"/>
      <c r="O1303" s="381"/>
      <c r="P1303" s="381">
        <v>208</v>
      </c>
      <c r="Q1303" s="381"/>
      <c r="R1303" s="381"/>
      <c r="S1303" s="381"/>
      <c r="T1303" s="381"/>
      <c r="U1303" s="381"/>
      <c r="V1303" s="381"/>
      <c r="W1303" s="381"/>
      <c r="X1303" s="381"/>
      <c r="Y1303" s="381">
        <v>1</v>
      </c>
      <c r="Z1303" s="350">
        <v>42.35</v>
      </c>
    </row>
    <row r="1304" spans="1:26" ht="30.75" customHeight="1" x14ac:dyDescent="0.35">
      <c r="A1304" s="340">
        <v>1300</v>
      </c>
      <c r="B1304" s="378" t="s">
        <v>7489</v>
      </c>
      <c r="C1304" s="333" t="s">
        <v>5711</v>
      </c>
      <c r="D1304" s="332" t="s">
        <v>4357</v>
      </c>
      <c r="E1304" s="371" t="s">
        <v>4358</v>
      </c>
      <c r="F1304" s="325">
        <v>3</v>
      </c>
      <c r="G1304" s="371"/>
      <c r="H1304" s="325"/>
      <c r="I1304" s="371"/>
      <c r="J1304" s="325">
        <v>4</v>
      </c>
      <c r="K1304" s="325"/>
      <c r="L1304" s="325">
        <v>4</v>
      </c>
      <c r="M1304" s="381" t="s">
        <v>5518</v>
      </c>
      <c r="N1304" s="367">
        <v>40</v>
      </c>
      <c r="O1304" s="367">
        <v>110</v>
      </c>
      <c r="P1304" s="367">
        <v>150</v>
      </c>
      <c r="Q1304" s="398"/>
      <c r="R1304" s="398"/>
      <c r="S1304" s="398"/>
      <c r="T1304" s="398"/>
      <c r="U1304" s="381"/>
      <c r="V1304" s="381" t="s">
        <v>2166</v>
      </c>
      <c r="W1304" s="381" t="s">
        <v>2166</v>
      </c>
      <c r="X1304" s="381" t="s">
        <v>2166</v>
      </c>
      <c r="Y1304" s="381">
        <v>1</v>
      </c>
      <c r="Z1304" s="350">
        <v>42.35</v>
      </c>
    </row>
    <row r="1305" spans="1:26" ht="30.75" customHeight="1" x14ac:dyDescent="0.35">
      <c r="A1305" s="340">
        <v>1301</v>
      </c>
      <c r="B1305" s="378" t="s">
        <v>7489</v>
      </c>
      <c r="C1305" s="333" t="s">
        <v>5711</v>
      </c>
      <c r="D1305" s="332" t="s">
        <v>4359</v>
      </c>
      <c r="E1305" s="371" t="s">
        <v>4360</v>
      </c>
      <c r="F1305" s="325">
        <v>4</v>
      </c>
      <c r="G1305" s="371"/>
      <c r="H1305" s="325"/>
      <c r="I1305" s="371"/>
      <c r="J1305" s="325">
        <v>4</v>
      </c>
      <c r="K1305" s="325"/>
      <c r="L1305" s="325">
        <v>4</v>
      </c>
      <c r="M1305" s="381" t="s">
        <v>5518</v>
      </c>
      <c r="N1305" s="381"/>
      <c r="O1305" s="381"/>
      <c r="P1305" s="381">
        <v>208</v>
      </c>
      <c r="Q1305" s="381"/>
      <c r="R1305" s="381"/>
      <c r="S1305" s="381"/>
      <c r="T1305" s="381"/>
      <c r="U1305" s="381"/>
      <c r="V1305" s="381"/>
      <c r="W1305" s="381"/>
      <c r="X1305" s="381"/>
      <c r="Y1305" s="381">
        <v>1</v>
      </c>
      <c r="Z1305" s="350">
        <v>42.35</v>
      </c>
    </row>
    <row r="1306" spans="1:26" ht="30.75" customHeight="1" x14ac:dyDescent="0.35">
      <c r="A1306" s="340">
        <v>1302</v>
      </c>
      <c r="B1306" s="378" t="s">
        <v>7489</v>
      </c>
      <c r="C1306" s="333" t="s">
        <v>5711</v>
      </c>
      <c r="D1306" s="332" t="s">
        <v>4361</v>
      </c>
      <c r="E1306" s="371" t="s">
        <v>4362</v>
      </c>
      <c r="F1306" s="325">
        <v>3</v>
      </c>
      <c r="G1306" s="371"/>
      <c r="H1306" s="325"/>
      <c r="I1306" s="371"/>
      <c r="J1306" s="325">
        <v>4</v>
      </c>
      <c r="K1306" s="325"/>
      <c r="L1306" s="325">
        <v>4</v>
      </c>
      <c r="M1306" s="381" t="s">
        <v>5518</v>
      </c>
      <c r="N1306" s="367">
        <v>40</v>
      </c>
      <c r="O1306" s="367">
        <v>110</v>
      </c>
      <c r="P1306" s="367">
        <v>150</v>
      </c>
      <c r="Q1306" s="398"/>
      <c r="R1306" s="398"/>
      <c r="S1306" s="398"/>
      <c r="T1306" s="398"/>
      <c r="U1306" s="381"/>
      <c r="V1306" s="381" t="s">
        <v>2166</v>
      </c>
      <c r="W1306" s="381" t="s">
        <v>2166</v>
      </c>
      <c r="X1306" s="381" t="s">
        <v>2166</v>
      </c>
      <c r="Y1306" s="381">
        <v>1</v>
      </c>
      <c r="Z1306" s="350">
        <v>42.35</v>
      </c>
    </row>
    <row r="1307" spans="1:26" ht="30.75" customHeight="1" x14ac:dyDescent="0.35">
      <c r="A1307" s="340">
        <v>1303</v>
      </c>
      <c r="B1307" s="378" t="s">
        <v>7489</v>
      </c>
      <c r="C1307" s="333" t="s">
        <v>5711</v>
      </c>
      <c r="D1307" s="332" t="s">
        <v>4363</v>
      </c>
      <c r="E1307" s="371" t="s">
        <v>4364</v>
      </c>
      <c r="F1307" s="325">
        <v>4</v>
      </c>
      <c r="G1307" s="371"/>
      <c r="H1307" s="325"/>
      <c r="I1307" s="371"/>
      <c r="J1307" s="325">
        <v>4</v>
      </c>
      <c r="K1307" s="325"/>
      <c r="L1307" s="325">
        <v>4</v>
      </c>
      <c r="M1307" s="381" t="s">
        <v>5518</v>
      </c>
      <c r="N1307" s="381"/>
      <c r="O1307" s="381"/>
      <c r="P1307" s="381">
        <v>208</v>
      </c>
      <c r="Q1307" s="381"/>
      <c r="R1307" s="381"/>
      <c r="S1307" s="381"/>
      <c r="T1307" s="381"/>
      <c r="U1307" s="381"/>
      <c r="V1307" s="381"/>
      <c r="W1307" s="381"/>
      <c r="X1307" s="381"/>
      <c r="Y1307" s="381">
        <v>1</v>
      </c>
      <c r="Z1307" s="350">
        <v>42.35</v>
      </c>
    </row>
    <row r="1308" spans="1:26" ht="30.75" customHeight="1" x14ac:dyDescent="0.35">
      <c r="A1308" s="340">
        <v>1304</v>
      </c>
      <c r="B1308" s="378" t="s">
        <v>7489</v>
      </c>
      <c r="C1308" s="333" t="s">
        <v>5711</v>
      </c>
      <c r="D1308" s="332" t="s">
        <v>6282</v>
      </c>
      <c r="E1308" s="371" t="s">
        <v>4365</v>
      </c>
      <c r="F1308" s="325">
        <v>3</v>
      </c>
      <c r="G1308" s="371"/>
      <c r="H1308" s="325"/>
      <c r="I1308" s="371"/>
      <c r="J1308" s="325">
        <v>4</v>
      </c>
      <c r="K1308" s="325"/>
      <c r="L1308" s="325">
        <v>4</v>
      </c>
      <c r="M1308" s="381" t="s">
        <v>5518</v>
      </c>
      <c r="N1308" s="381"/>
      <c r="O1308" s="381"/>
      <c r="P1308" s="381">
        <v>120</v>
      </c>
      <c r="Q1308" s="381"/>
      <c r="R1308" s="381"/>
      <c r="S1308" s="381"/>
      <c r="T1308" s="381"/>
      <c r="U1308" s="381"/>
      <c r="V1308" s="381"/>
      <c r="W1308" s="381"/>
      <c r="X1308" s="381"/>
      <c r="Y1308" s="381">
        <v>1</v>
      </c>
      <c r="Z1308" s="350">
        <v>42.35</v>
      </c>
    </row>
    <row r="1309" spans="1:26" ht="30.75" customHeight="1" x14ac:dyDescent="0.35">
      <c r="A1309" s="340">
        <v>1305</v>
      </c>
      <c r="B1309" s="378" t="s">
        <v>7489</v>
      </c>
      <c r="C1309" s="333" t="s">
        <v>5711</v>
      </c>
      <c r="D1309" s="332" t="s">
        <v>7343</v>
      </c>
      <c r="E1309" s="371" t="s">
        <v>7349</v>
      </c>
      <c r="F1309" s="325">
        <v>4</v>
      </c>
      <c r="G1309" s="371"/>
      <c r="H1309" s="325"/>
      <c r="I1309" s="371"/>
      <c r="J1309" s="325">
        <v>4</v>
      </c>
      <c r="K1309" s="325"/>
      <c r="L1309" s="325">
        <v>4</v>
      </c>
      <c r="M1309" s="381" t="s">
        <v>7355</v>
      </c>
      <c r="N1309" s="381">
        <v>40</v>
      </c>
      <c r="O1309" s="381">
        <v>80</v>
      </c>
      <c r="P1309" s="381">
        <v>120</v>
      </c>
      <c r="Q1309" s="381"/>
      <c r="R1309" s="381"/>
      <c r="S1309" s="381"/>
      <c r="T1309" s="381"/>
      <c r="U1309" s="381"/>
      <c r="V1309" s="381" t="s">
        <v>2166</v>
      </c>
      <c r="W1309" s="381"/>
      <c r="X1309" s="381"/>
      <c r="Y1309" s="381" t="s">
        <v>1894</v>
      </c>
      <c r="Z1309" s="350">
        <v>42.35</v>
      </c>
    </row>
    <row r="1310" spans="1:26" ht="30.75" customHeight="1" x14ac:dyDescent="0.35">
      <c r="A1310" s="340">
        <v>1306</v>
      </c>
      <c r="B1310" s="378" t="s">
        <v>7489</v>
      </c>
      <c r="C1310" s="333" t="s">
        <v>5711</v>
      </c>
      <c r="D1310" s="332" t="s">
        <v>7344</v>
      </c>
      <c r="E1310" s="371" t="s">
        <v>7350</v>
      </c>
      <c r="F1310" s="325">
        <v>3</v>
      </c>
      <c r="G1310" s="371"/>
      <c r="H1310" s="325"/>
      <c r="I1310" s="371"/>
      <c r="J1310" s="325">
        <v>4</v>
      </c>
      <c r="K1310" s="325"/>
      <c r="L1310" s="325">
        <v>4</v>
      </c>
      <c r="M1310" s="381" t="s">
        <v>7355</v>
      </c>
      <c r="N1310" s="381">
        <v>40</v>
      </c>
      <c r="O1310" s="381">
        <v>80</v>
      </c>
      <c r="P1310" s="381">
        <v>120</v>
      </c>
      <c r="Q1310" s="381"/>
      <c r="R1310" s="381"/>
      <c r="S1310" s="381"/>
      <c r="T1310" s="381"/>
      <c r="U1310" s="381"/>
      <c r="V1310" s="381" t="s">
        <v>2166</v>
      </c>
      <c r="W1310" s="381"/>
      <c r="X1310" s="381"/>
      <c r="Y1310" s="381" t="s">
        <v>1894</v>
      </c>
      <c r="Z1310" s="350">
        <v>42.35</v>
      </c>
    </row>
    <row r="1311" spans="1:26" ht="30.75" customHeight="1" x14ac:dyDescent="0.35">
      <c r="A1311" s="340">
        <v>1307</v>
      </c>
      <c r="B1311" s="378" t="s">
        <v>7489</v>
      </c>
      <c r="C1311" s="333" t="s">
        <v>5711</v>
      </c>
      <c r="D1311" s="332" t="s">
        <v>7345</v>
      </c>
      <c r="E1311" s="371" t="s">
        <v>7351</v>
      </c>
      <c r="F1311" s="325">
        <v>4</v>
      </c>
      <c r="G1311" s="371"/>
      <c r="H1311" s="325"/>
      <c r="I1311" s="371"/>
      <c r="J1311" s="325">
        <v>4</v>
      </c>
      <c r="K1311" s="325"/>
      <c r="L1311" s="325">
        <v>4</v>
      </c>
      <c r="M1311" s="381" t="s">
        <v>7355</v>
      </c>
      <c r="N1311" s="381">
        <v>40</v>
      </c>
      <c r="O1311" s="381">
        <v>80</v>
      </c>
      <c r="P1311" s="381">
        <v>120</v>
      </c>
      <c r="Q1311" s="381"/>
      <c r="R1311" s="381"/>
      <c r="S1311" s="381"/>
      <c r="T1311" s="381"/>
      <c r="U1311" s="381"/>
      <c r="V1311" s="381" t="s">
        <v>2166</v>
      </c>
      <c r="W1311" s="381"/>
      <c r="X1311" s="381"/>
      <c r="Y1311" s="381" t="s">
        <v>1894</v>
      </c>
      <c r="Z1311" s="350">
        <v>42.35</v>
      </c>
    </row>
    <row r="1312" spans="1:26" ht="30.75" customHeight="1" x14ac:dyDescent="0.35">
      <c r="A1312" s="340">
        <v>1308</v>
      </c>
      <c r="B1312" s="378" t="s">
        <v>7489</v>
      </c>
      <c r="C1312" s="333" t="s">
        <v>5711</v>
      </c>
      <c r="D1312" s="332" t="s">
        <v>7346</v>
      </c>
      <c r="E1312" s="371" t="s">
        <v>7352</v>
      </c>
      <c r="F1312" s="325">
        <v>3</v>
      </c>
      <c r="G1312" s="371"/>
      <c r="H1312" s="325"/>
      <c r="I1312" s="371"/>
      <c r="J1312" s="325">
        <v>4</v>
      </c>
      <c r="K1312" s="325"/>
      <c r="L1312" s="325">
        <v>4</v>
      </c>
      <c r="M1312" s="381" t="s">
        <v>7355</v>
      </c>
      <c r="N1312" s="381">
        <v>40</v>
      </c>
      <c r="O1312" s="381">
        <v>80</v>
      </c>
      <c r="P1312" s="381">
        <v>120</v>
      </c>
      <c r="Q1312" s="381"/>
      <c r="R1312" s="381"/>
      <c r="S1312" s="381"/>
      <c r="T1312" s="381"/>
      <c r="U1312" s="381"/>
      <c r="V1312" s="381" t="s">
        <v>2166</v>
      </c>
      <c r="W1312" s="381"/>
      <c r="X1312" s="381"/>
      <c r="Y1312" s="381" t="s">
        <v>1894</v>
      </c>
      <c r="Z1312" s="350">
        <v>42.35</v>
      </c>
    </row>
    <row r="1313" spans="1:26" ht="30.75" customHeight="1" x14ac:dyDescent="0.35">
      <c r="A1313" s="340">
        <v>1309</v>
      </c>
      <c r="B1313" s="378" t="s">
        <v>7489</v>
      </c>
      <c r="C1313" s="333" t="s">
        <v>5711</v>
      </c>
      <c r="D1313" s="332" t="s">
        <v>7347</v>
      </c>
      <c r="E1313" s="371" t="s">
        <v>7353</v>
      </c>
      <c r="F1313" s="325">
        <v>4</v>
      </c>
      <c r="G1313" s="371"/>
      <c r="H1313" s="325"/>
      <c r="I1313" s="371"/>
      <c r="J1313" s="325">
        <v>4</v>
      </c>
      <c r="K1313" s="325"/>
      <c r="L1313" s="325">
        <v>4</v>
      </c>
      <c r="M1313" s="381" t="s">
        <v>7355</v>
      </c>
      <c r="N1313" s="381">
        <v>40</v>
      </c>
      <c r="O1313" s="381">
        <v>80</v>
      </c>
      <c r="P1313" s="381">
        <v>120</v>
      </c>
      <c r="Q1313" s="381"/>
      <c r="R1313" s="381"/>
      <c r="S1313" s="381"/>
      <c r="T1313" s="381"/>
      <c r="U1313" s="381"/>
      <c r="V1313" s="381" t="s">
        <v>2166</v>
      </c>
      <c r="W1313" s="381"/>
      <c r="X1313" s="381"/>
      <c r="Y1313" s="381" t="s">
        <v>1894</v>
      </c>
      <c r="Z1313" s="350">
        <v>42.35</v>
      </c>
    </row>
    <row r="1314" spans="1:26" ht="30.75" customHeight="1" x14ac:dyDescent="0.35">
      <c r="A1314" s="340">
        <v>1310</v>
      </c>
      <c r="B1314" s="378" t="s">
        <v>7489</v>
      </c>
      <c r="C1314" s="333" t="s">
        <v>5711</v>
      </c>
      <c r="D1314" s="332" t="s">
        <v>7348</v>
      </c>
      <c r="E1314" s="371" t="s">
        <v>7354</v>
      </c>
      <c r="F1314" s="325">
        <v>4</v>
      </c>
      <c r="G1314" s="371" t="s">
        <v>6023</v>
      </c>
      <c r="H1314" s="325">
        <v>1</v>
      </c>
      <c r="I1314" s="371">
        <v>1</v>
      </c>
      <c r="J1314" s="325">
        <v>4</v>
      </c>
      <c r="K1314" s="325"/>
      <c r="L1314" s="325">
        <v>5</v>
      </c>
      <c r="M1314" s="381" t="s">
        <v>7355</v>
      </c>
      <c r="N1314" s="381">
        <v>40</v>
      </c>
      <c r="O1314" s="381">
        <v>80</v>
      </c>
      <c r="P1314" s="381">
        <v>120</v>
      </c>
      <c r="Q1314" s="381">
        <v>8</v>
      </c>
      <c r="R1314" s="381">
        <v>16</v>
      </c>
      <c r="S1314" s="381">
        <v>120</v>
      </c>
      <c r="T1314" s="381"/>
      <c r="U1314" s="381"/>
      <c r="V1314" s="381" t="s">
        <v>2166</v>
      </c>
      <c r="W1314" s="381"/>
      <c r="X1314" s="381"/>
      <c r="Y1314" s="381" t="s">
        <v>1894</v>
      </c>
      <c r="Z1314" s="350">
        <v>42.35</v>
      </c>
    </row>
    <row r="1315" spans="1:26" ht="30.75" customHeight="1" x14ac:dyDescent="0.35">
      <c r="A1315" s="340">
        <v>1311</v>
      </c>
      <c r="B1315" s="378" t="s">
        <v>7489</v>
      </c>
      <c r="C1315" s="374" t="s">
        <v>5719</v>
      </c>
      <c r="D1315" s="332" t="s">
        <v>5607</v>
      </c>
      <c r="E1315" s="371" t="s">
        <v>5608</v>
      </c>
      <c r="F1315" s="325">
        <v>5</v>
      </c>
      <c r="G1315" s="371"/>
      <c r="H1315" s="325"/>
      <c r="I1315" s="371"/>
      <c r="J1315" s="325">
        <v>4</v>
      </c>
      <c r="K1315" s="325"/>
      <c r="L1315" s="325">
        <v>4</v>
      </c>
      <c r="M1315" s="381" t="s">
        <v>5633</v>
      </c>
      <c r="N1315" s="381"/>
      <c r="O1315" s="381"/>
      <c r="P1315" s="381">
        <v>480</v>
      </c>
      <c r="Q1315" s="381"/>
      <c r="R1315" s="381"/>
      <c r="S1315" s="381"/>
      <c r="T1315" s="381"/>
      <c r="U1315" s="381"/>
      <c r="V1315" s="381"/>
      <c r="W1315" s="381"/>
      <c r="X1315" s="381"/>
      <c r="Y1315" s="381">
        <v>1</v>
      </c>
      <c r="Z1315" s="350">
        <v>42.35</v>
      </c>
    </row>
    <row r="1316" spans="1:26" ht="30.75" customHeight="1" x14ac:dyDescent="0.35">
      <c r="A1316" s="340">
        <v>1312</v>
      </c>
      <c r="B1316" s="378" t="s">
        <v>7489</v>
      </c>
      <c r="C1316" s="374" t="s">
        <v>5719</v>
      </c>
      <c r="D1316" s="332" t="s">
        <v>5609</v>
      </c>
      <c r="E1316" s="371" t="s">
        <v>5610</v>
      </c>
      <c r="F1316" s="325">
        <v>5</v>
      </c>
      <c r="G1316" s="371"/>
      <c r="H1316" s="325"/>
      <c r="I1316" s="371"/>
      <c r="J1316" s="325">
        <v>7</v>
      </c>
      <c r="K1316" s="325"/>
      <c r="L1316" s="325">
        <v>7</v>
      </c>
      <c r="M1316" s="381" t="s">
        <v>5634</v>
      </c>
      <c r="N1316" s="381"/>
      <c r="O1316" s="381"/>
      <c r="P1316" s="381">
        <v>480</v>
      </c>
      <c r="Q1316" s="381"/>
      <c r="R1316" s="381"/>
      <c r="S1316" s="381"/>
      <c r="T1316" s="381"/>
      <c r="U1316" s="381"/>
      <c r="V1316" s="381"/>
      <c r="W1316" s="381"/>
      <c r="X1316" s="381"/>
      <c r="Y1316" s="381">
        <v>1</v>
      </c>
      <c r="Z1316" s="350">
        <v>42.35</v>
      </c>
    </row>
    <row r="1317" spans="1:26" ht="30.75" customHeight="1" x14ac:dyDescent="0.35">
      <c r="A1317" s="340">
        <v>1313</v>
      </c>
      <c r="B1317" s="378" t="s">
        <v>7489</v>
      </c>
      <c r="C1317" s="374" t="s">
        <v>5719</v>
      </c>
      <c r="D1317" s="332" t="s">
        <v>6283</v>
      </c>
      <c r="E1317" s="371" t="s">
        <v>5611</v>
      </c>
      <c r="F1317" s="325">
        <v>4</v>
      </c>
      <c r="G1317" s="371"/>
      <c r="H1317" s="325"/>
      <c r="I1317" s="371"/>
      <c r="J1317" s="325">
        <v>7</v>
      </c>
      <c r="K1317" s="325"/>
      <c r="L1317" s="325">
        <v>7</v>
      </c>
      <c r="M1317" s="381" t="s">
        <v>5635</v>
      </c>
      <c r="N1317" s="381"/>
      <c r="O1317" s="381"/>
      <c r="P1317" s="381">
        <v>200</v>
      </c>
      <c r="Q1317" s="381"/>
      <c r="R1317" s="381"/>
      <c r="S1317" s="381"/>
      <c r="T1317" s="381"/>
      <c r="U1317" s="381"/>
      <c r="V1317" s="381"/>
      <c r="W1317" s="381" t="s">
        <v>2166</v>
      </c>
      <c r="X1317" s="381"/>
      <c r="Y1317" s="381">
        <v>1</v>
      </c>
      <c r="Z1317" s="350">
        <v>42.35</v>
      </c>
    </row>
    <row r="1318" spans="1:26" ht="30.75" customHeight="1" x14ac:dyDescent="0.35">
      <c r="A1318" s="340">
        <v>1314</v>
      </c>
      <c r="B1318" s="378" t="s">
        <v>7489</v>
      </c>
      <c r="C1318" s="374" t="s">
        <v>5719</v>
      </c>
      <c r="D1318" s="332" t="s">
        <v>6284</v>
      </c>
      <c r="E1318" s="371" t="s">
        <v>5612</v>
      </c>
      <c r="F1318" s="325">
        <v>3</v>
      </c>
      <c r="G1318" s="371"/>
      <c r="H1318" s="325"/>
      <c r="I1318" s="371"/>
      <c r="J1318" s="325">
        <v>5</v>
      </c>
      <c r="K1318" s="325"/>
      <c r="L1318" s="325">
        <v>5</v>
      </c>
      <c r="M1318" s="381" t="s">
        <v>5636</v>
      </c>
      <c r="N1318" s="381"/>
      <c r="O1318" s="381"/>
      <c r="P1318" s="381">
        <v>248</v>
      </c>
      <c r="Q1318" s="381"/>
      <c r="R1318" s="381"/>
      <c r="S1318" s="381"/>
      <c r="T1318" s="381"/>
      <c r="U1318" s="381"/>
      <c r="V1318" s="381"/>
      <c r="W1318" s="381" t="s">
        <v>2166</v>
      </c>
      <c r="X1318" s="381"/>
      <c r="Y1318" s="381">
        <v>1</v>
      </c>
      <c r="Z1318" s="350">
        <v>42.35</v>
      </c>
    </row>
    <row r="1319" spans="1:26" ht="30.75" customHeight="1" x14ac:dyDescent="0.35">
      <c r="A1319" s="340">
        <v>1315</v>
      </c>
      <c r="B1319" s="378" t="s">
        <v>7489</v>
      </c>
      <c r="C1319" s="374" t="s">
        <v>5719</v>
      </c>
      <c r="D1319" s="332" t="s">
        <v>5613</v>
      </c>
      <c r="E1319" s="371" t="s">
        <v>5614</v>
      </c>
      <c r="F1319" s="325">
        <v>4</v>
      </c>
      <c r="G1319" s="371"/>
      <c r="H1319" s="325"/>
      <c r="I1319" s="371"/>
      <c r="J1319" s="325">
        <v>7</v>
      </c>
      <c r="K1319" s="325"/>
      <c r="L1319" s="325">
        <v>7</v>
      </c>
      <c r="M1319" s="381" t="s">
        <v>5637</v>
      </c>
      <c r="N1319" s="381"/>
      <c r="O1319" s="381"/>
      <c r="P1319" s="381">
        <v>208</v>
      </c>
      <c r="Q1319" s="381"/>
      <c r="R1319" s="381"/>
      <c r="S1319" s="381"/>
      <c r="T1319" s="381"/>
      <c r="U1319" s="381"/>
      <c r="V1319" s="381"/>
      <c r="W1319" s="381" t="s">
        <v>2166</v>
      </c>
      <c r="X1319" s="381"/>
      <c r="Y1319" s="381">
        <v>1</v>
      </c>
      <c r="Z1319" s="350">
        <v>42.35</v>
      </c>
    </row>
    <row r="1320" spans="1:26" ht="30.75" customHeight="1" x14ac:dyDescent="0.35">
      <c r="A1320" s="340">
        <v>1316</v>
      </c>
      <c r="B1320" s="378" t="s">
        <v>7489</v>
      </c>
      <c r="C1320" s="333" t="s">
        <v>2009</v>
      </c>
      <c r="D1320" s="332" t="s">
        <v>2274</v>
      </c>
      <c r="E1320" s="371" t="s">
        <v>4653</v>
      </c>
      <c r="F1320" s="325">
        <v>4</v>
      </c>
      <c r="G1320" s="371"/>
      <c r="H1320" s="325"/>
      <c r="I1320" s="371"/>
      <c r="J1320" s="325">
        <v>5</v>
      </c>
      <c r="K1320" s="325"/>
      <c r="L1320" s="325">
        <v>5</v>
      </c>
      <c r="M1320" s="381" t="s">
        <v>5036</v>
      </c>
      <c r="N1320" s="381"/>
      <c r="O1320" s="381"/>
      <c r="P1320" s="381">
        <v>500</v>
      </c>
      <c r="Q1320" s="381"/>
      <c r="R1320" s="381"/>
      <c r="S1320" s="381"/>
      <c r="T1320" s="381"/>
      <c r="U1320" s="381"/>
      <c r="V1320" s="381"/>
      <c r="W1320" s="381"/>
      <c r="X1320" s="381"/>
      <c r="Y1320" s="381">
        <v>1</v>
      </c>
      <c r="Z1320" s="350">
        <v>42.35</v>
      </c>
    </row>
    <row r="1321" spans="1:26" ht="30.75" customHeight="1" x14ac:dyDescent="0.35">
      <c r="A1321" s="340">
        <v>1317</v>
      </c>
      <c r="B1321" s="378" t="s">
        <v>7489</v>
      </c>
      <c r="C1321" s="333" t="s">
        <v>2009</v>
      </c>
      <c r="D1321" s="332" t="s">
        <v>2273</v>
      </c>
      <c r="E1321" s="371" t="s">
        <v>3596</v>
      </c>
      <c r="F1321" s="325">
        <v>5</v>
      </c>
      <c r="G1321" s="371"/>
      <c r="H1321" s="325"/>
      <c r="I1321" s="371"/>
      <c r="J1321" s="325">
        <v>5</v>
      </c>
      <c r="K1321" s="325"/>
      <c r="L1321" s="325">
        <v>5</v>
      </c>
      <c r="M1321" s="381" t="s">
        <v>5036</v>
      </c>
      <c r="N1321" s="381"/>
      <c r="O1321" s="381"/>
      <c r="P1321" s="381">
        <v>500</v>
      </c>
      <c r="Q1321" s="381"/>
      <c r="R1321" s="381"/>
      <c r="S1321" s="381"/>
      <c r="T1321" s="381"/>
      <c r="U1321" s="381"/>
      <c r="V1321" s="381"/>
      <c r="W1321" s="381"/>
      <c r="X1321" s="381"/>
      <c r="Y1321" s="381">
        <v>1</v>
      </c>
      <c r="Z1321" s="350">
        <v>42.35</v>
      </c>
    </row>
    <row r="1322" spans="1:26" ht="30.75" customHeight="1" x14ac:dyDescent="0.35">
      <c r="A1322" s="340">
        <v>1318</v>
      </c>
      <c r="B1322" s="378" t="s">
        <v>7489</v>
      </c>
      <c r="C1322" s="333" t="s">
        <v>2009</v>
      </c>
      <c r="D1322" s="332" t="s">
        <v>2264</v>
      </c>
      <c r="E1322" s="371" t="s">
        <v>2301</v>
      </c>
      <c r="F1322" s="325">
        <v>3</v>
      </c>
      <c r="G1322" s="371"/>
      <c r="H1322" s="325"/>
      <c r="I1322" s="371"/>
      <c r="J1322" s="325">
        <v>5</v>
      </c>
      <c r="K1322" s="325"/>
      <c r="L1322" s="325">
        <v>5</v>
      </c>
      <c r="M1322" s="381" t="s">
        <v>5431</v>
      </c>
      <c r="N1322" s="367">
        <v>80</v>
      </c>
      <c r="O1322" s="367">
        <v>220</v>
      </c>
      <c r="P1322" s="367">
        <v>300</v>
      </c>
      <c r="Q1322" s="398"/>
      <c r="R1322" s="398"/>
      <c r="S1322" s="398"/>
      <c r="T1322" s="398"/>
      <c r="U1322" s="381"/>
      <c r="V1322" s="381" t="s">
        <v>2166</v>
      </c>
      <c r="W1322" s="381" t="s">
        <v>2166</v>
      </c>
      <c r="X1322" s="381" t="s">
        <v>2166</v>
      </c>
      <c r="Y1322" s="381">
        <v>1</v>
      </c>
      <c r="Z1322" s="350">
        <v>42.35</v>
      </c>
    </row>
    <row r="1323" spans="1:26" ht="30.75" customHeight="1" x14ac:dyDescent="0.35">
      <c r="A1323" s="340">
        <v>1319</v>
      </c>
      <c r="B1323" s="378" t="s">
        <v>7489</v>
      </c>
      <c r="C1323" s="333" t="s">
        <v>2009</v>
      </c>
      <c r="D1323" s="332" t="s">
        <v>2262</v>
      </c>
      <c r="E1323" s="371" t="s">
        <v>2299</v>
      </c>
      <c r="F1323" s="325">
        <v>3</v>
      </c>
      <c r="G1323" s="371"/>
      <c r="H1323" s="325"/>
      <c r="I1323" s="371"/>
      <c r="J1323" s="325">
        <v>5</v>
      </c>
      <c r="K1323" s="325"/>
      <c r="L1323" s="325">
        <v>5</v>
      </c>
      <c r="M1323" s="381" t="s">
        <v>5431</v>
      </c>
      <c r="N1323" s="381"/>
      <c r="O1323" s="381"/>
      <c r="P1323" s="381">
        <v>190</v>
      </c>
      <c r="Q1323" s="381"/>
      <c r="R1323" s="381"/>
      <c r="S1323" s="381"/>
      <c r="T1323" s="381"/>
      <c r="U1323" s="381"/>
      <c r="V1323" s="381"/>
      <c r="W1323" s="381"/>
      <c r="X1323" s="381"/>
      <c r="Y1323" s="381">
        <v>1</v>
      </c>
      <c r="Z1323" s="350">
        <v>42.35</v>
      </c>
    </row>
    <row r="1324" spans="1:26" ht="30.75" customHeight="1" x14ac:dyDescent="0.35">
      <c r="A1324" s="340">
        <v>1320</v>
      </c>
      <c r="B1324" s="378" t="s">
        <v>7489</v>
      </c>
      <c r="C1324" s="333" t="s">
        <v>2009</v>
      </c>
      <c r="D1324" s="332" t="s">
        <v>2271</v>
      </c>
      <c r="E1324" s="371" t="s">
        <v>3593</v>
      </c>
      <c r="F1324" s="325">
        <v>2</v>
      </c>
      <c r="G1324" s="371"/>
      <c r="H1324" s="325"/>
      <c r="I1324" s="371"/>
      <c r="J1324" s="325">
        <v>4</v>
      </c>
      <c r="K1324" s="325"/>
      <c r="L1324" s="325">
        <v>4</v>
      </c>
      <c r="M1324" s="379" t="s">
        <v>5189</v>
      </c>
      <c r="N1324" s="381"/>
      <c r="O1324" s="381"/>
      <c r="P1324" s="381">
        <v>150</v>
      </c>
      <c r="Q1324" s="381"/>
      <c r="R1324" s="381"/>
      <c r="S1324" s="381"/>
      <c r="T1324" s="381"/>
      <c r="U1324" s="381"/>
      <c r="V1324" s="381"/>
      <c r="W1324" s="381"/>
      <c r="X1324" s="381"/>
      <c r="Y1324" s="381">
        <v>1</v>
      </c>
      <c r="Z1324" s="350">
        <v>42.35</v>
      </c>
    </row>
    <row r="1325" spans="1:26" ht="30.75" customHeight="1" x14ac:dyDescent="0.35">
      <c r="A1325" s="340">
        <v>1321</v>
      </c>
      <c r="B1325" s="378" t="s">
        <v>7489</v>
      </c>
      <c r="C1325" s="333" t="s">
        <v>2009</v>
      </c>
      <c r="D1325" s="332" t="s">
        <v>2272</v>
      </c>
      <c r="E1325" s="371" t="s">
        <v>3594</v>
      </c>
      <c r="F1325" s="325">
        <v>4</v>
      </c>
      <c r="G1325" s="371"/>
      <c r="H1325" s="325"/>
      <c r="I1325" s="371"/>
      <c r="J1325" s="325">
        <v>5</v>
      </c>
      <c r="K1325" s="325"/>
      <c r="L1325" s="325">
        <v>5</v>
      </c>
      <c r="M1325" s="381" t="s">
        <v>5037</v>
      </c>
      <c r="N1325" s="381"/>
      <c r="O1325" s="381"/>
      <c r="P1325" s="381">
        <v>190</v>
      </c>
      <c r="Q1325" s="381"/>
      <c r="R1325" s="381"/>
      <c r="S1325" s="381"/>
      <c r="T1325" s="381"/>
      <c r="U1325" s="381"/>
      <c r="V1325" s="381"/>
      <c r="W1325" s="381"/>
      <c r="X1325" s="381"/>
      <c r="Y1325" s="381">
        <v>1</v>
      </c>
      <c r="Z1325" s="350">
        <v>42.35</v>
      </c>
    </row>
    <row r="1326" spans="1:26" ht="30.75" customHeight="1" x14ac:dyDescent="0.35">
      <c r="A1326" s="340">
        <v>1322</v>
      </c>
      <c r="B1326" s="378" t="s">
        <v>7489</v>
      </c>
      <c r="C1326" s="333" t="s">
        <v>2009</v>
      </c>
      <c r="D1326" s="332" t="s">
        <v>4654</v>
      </c>
      <c r="E1326" s="371" t="s">
        <v>2304</v>
      </c>
      <c r="F1326" s="325">
        <v>3</v>
      </c>
      <c r="G1326" s="371"/>
      <c r="H1326" s="325"/>
      <c r="I1326" s="371"/>
      <c r="J1326" s="325">
        <v>7</v>
      </c>
      <c r="K1326" s="325"/>
      <c r="L1326" s="325">
        <v>7</v>
      </c>
      <c r="M1326" s="381" t="s">
        <v>5431</v>
      </c>
      <c r="N1326" s="381"/>
      <c r="O1326" s="381"/>
      <c r="P1326" s="381">
        <v>190</v>
      </c>
      <c r="Q1326" s="381"/>
      <c r="R1326" s="381"/>
      <c r="S1326" s="381"/>
      <c r="T1326" s="381"/>
      <c r="U1326" s="381"/>
      <c r="V1326" s="381"/>
      <c r="W1326" s="381"/>
      <c r="X1326" s="381"/>
      <c r="Y1326" s="381">
        <v>1</v>
      </c>
      <c r="Z1326" s="350">
        <v>42.35</v>
      </c>
    </row>
    <row r="1327" spans="1:26" ht="30.75" customHeight="1" x14ac:dyDescent="0.35">
      <c r="A1327" s="340">
        <v>1323</v>
      </c>
      <c r="B1327" s="378" t="s">
        <v>7489</v>
      </c>
      <c r="C1327" s="333" t="s">
        <v>2009</v>
      </c>
      <c r="D1327" s="332" t="s">
        <v>2278</v>
      </c>
      <c r="E1327" s="371" t="s">
        <v>3599</v>
      </c>
      <c r="F1327" s="325">
        <v>5</v>
      </c>
      <c r="G1327" s="371"/>
      <c r="H1327" s="325"/>
      <c r="I1327" s="371"/>
      <c r="J1327" s="325">
        <v>3</v>
      </c>
      <c r="K1327" s="325"/>
      <c r="L1327" s="325">
        <v>3</v>
      </c>
      <c r="M1327" s="379" t="s">
        <v>5190</v>
      </c>
      <c r="N1327" s="381"/>
      <c r="O1327" s="381"/>
      <c r="P1327" s="381">
        <v>500</v>
      </c>
      <c r="Q1327" s="381"/>
      <c r="R1327" s="381"/>
      <c r="S1327" s="381"/>
      <c r="T1327" s="381"/>
      <c r="U1327" s="381"/>
      <c r="V1327" s="381"/>
      <c r="W1327" s="381"/>
      <c r="X1327" s="381"/>
      <c r="Y1327" s="381">
        <v>1</v>
      </c>
      <c r="Z1327" s="350">
        <v>42.35</v>
      </c>
    </row>
    <row r="1328" spans="1:26" ht="30.75" customHeight="1" x14ac:dyDescent="0.35">
      <c r="A1328" s="340">
        <v>1324</v>
      </c>
      <c r="B1328" s="378" t="s">
        <v>7489</v>
      </c>
      <c r="C1328" s="333" t="s">
        <v>2009</v>
      </c>
      <c r="D1328" s="332" t="s">
        <v>4655</v>
      </c>
      <c r="E1328" s="371" t="s">
        <v>3603</v>
      </c>
      <c r="F1328" s="325">
        <v>5</v>
      </c>
      <c r="G1328" s="371"/>
      <c r="H1328" s="325"/>
      <c r="I1328" s="371"/>
      <c r="J1328" s="325">
        <v>4</v>
      </c>
      <c r="K1328" s="325"/>
      <c r="L1328" s="325">
        <v>4</v>
      </c>
      <c r="M1328" s="379" t="s">
        <v>5191</v>
      </c>
      <c r="N1328" s="381"/>
      <c r="O1328" s="381"/>
      <c r="P1328" s="381">
        <v>250</v>
      </c>
      <c r="Q1328" s="381"/>
      <c r="R1328" s="381"/>
      <c r="S1328" s="381"/>
      <c r="T1328" s="381"/>
      <c r="U1328" s="381"/>
      <c r="V1328" s="381"/>
      <c r="W1328" s="381"/>
      <c r="X1328" s="381"/>
      <c r="Y1328" s="381">
        <v>1</v>
      </c>
      <c r="Z1328" s="350">
        <v>42.35</v>
      </c>
    </row>
    <row r="1329" spans="1:26" ht="30.75" customHeight="1" x14ac:dyDescent="0.35">
      <c r="A1329" s="340">
        <v>1325</v>
      </c>
      <c r="B1329" s="378" t="s">
        <v>7489</v>
      </c>
      <c r="C1329" s="333" t="s">
        <v>2009</v>
      </c>
      <c r="D1329" s="332" t="s">
        <v>3398</v>
      </c>
      <c r="E1329" s="371" t="s">
        <v>3397</v>
      </c>
      <c r="F1329" s="325">
        <v>3</v>
      </c>
      <c r="G1329" s="371"/>
      <c r="H1329" s="325"/>
      <c r="I1329" s="371"/>
      <c r="J1329" s="325">
        <v>3</v>
      </c>
      <c r="K1329" s="325"/>
      <c r="L1329" s="325">
        <v>3</v>
      </c>
      <c r="M1329" s="381" t="s">
        <v>5431</v>
      </c>
      <c r="N1329" s="381"/>
      <c r="O1329" s="381"/>
      <c r="P1329" s="381"/>
      <c r="Q1329" s="381"/>
      <c r="R1329" s="381"/>
      <c r="S1329" s="381"/>
      <c r="T1329" s="381"/>
      <c r="U1329" s="381"/>
      <c r="V1329" s="381"/>
      <c r="W1329" s="381"/>
      <c r="X1329" s="381"/>
      <c r="Y1329" s="381">
        <v>1</v>
      </c>
      <c r="Z1329" s="350">
        <v>42.35</v>
      </c>
    </row>
    <row r="1330" spans="1:26" ht="30.75" customHeight="1" x14ac:dyDescent="0.35">
      <c r="A1330" s="340">
        <v>1326</v>
      </c>
      <c r="B1330" s="378" t="s">
        <v>7489</v>
      </c>
      <c r="C1330" s="333" t="s">
        <v>2009</v>
      </c>
      <c r="D1330" s="332" t="s">
        <v>2260</v>
      </c>
      <c r="E1330" s="371" t="s">
        <v>2297</v>
      </c>
      <c r="F1330" s="325">
        <v>3</v>
      </c>
      <c r="G1330" s="371"/>
      <c r="H1330" s="325"/>
      <c r="I1330" s="371"/>
      <c r="J1330" s="325">
        <v>6</v>
      </c>
      <c r="K1330" s="325"/>
      <c r="L1330" s="325">
        <v>6</v>
      </c>
      <c r="M1330" s="381" t="s">
        <v>5431</v>
      </c>
      <c r="N1330" s="381"/>
      <c r="O1330" s="381"/>
      <c r="P1330" s="381">
        <v>270</v>
      </c>
      <c r="Q1330" s="381"/>
      <c r="R1330" s="381"/>
      <c r="S1330" s="381"/>
      <c r="T1330" s="381"/>
      <c r="U1330" s="381"/>
      <c r="V1330" s="381"/>
      <c r="W1330" s="381"/>
      <c r="X1330" s="381"/>
      <c r="Y1330" s="381">
        <v>1</v>
      </c>
      <c r="Z1330" s="350">
        <v>42.35</v>
      </c>
    </row>
    <row r="1331" spans="1:26" ht="30.75" customHeight="1" x14ac:dyDescent="0.35">
      <c r="A1331" s="340">
        <v>1327</v>
      </c>
      <c r="B1331" s="378" t="s">
        <v>7489</v>
      </c>
      <c r="C1331" s="333" t="s">
        <v>2009</v>
      </c>
      <c r="D1331" s="332" t="s">
        <v>3194</v>
      </c>
      <c r="E1331" s="371" t="s">
        <v>2289</v>
      </c>
      <c r="F1331" s="325">
        <v>4</v>
      </c>
      <c r="G1331" s="371"/>
      <c r="H1331" s="325"/>
      <c r="I1331" s="371"/>
      <c r="J1331" s="325">
        <v>5</v>
      </c>
      <c r="K1331" s="325"/>
      <c r="L1331" s="325">
        <v>5</v>
      </c>
      <c r="M1331" s="381" t="s">
        <v>5543</v>
      </c>
      <c r="N1331" s="381"/>
      <c r="O1331" s="381"/>
      <c r="P1331" s="381">
        <v>190</v>
      </c>
      <c r="Q1331" s="381"/>
      <c r="R1331" s="381"/>
      <c r="S1331" s="381"/>
      <c r="T1331" s="381"/>
      <c r="U1331" s="381"/>
      <c r="V1331" s="381"/>
      <c r="W1331" s="381"/>
      <c r="X1331" s="381"/>
      <c r="Y1331" s="381">
        <v>1</v>
      </c>
      <c r="Z1331" s="350">
        <v>42.35</v>
      </c>
    </row>
    <row r="1332" spans="1:26" ht="30.75" customHeight="1" x14ac:dyDescent="0.35">
      <c r="A1332" s="340">
        <v>1328</v>
      </c>
      <c r="B1332" s="378" t="s">
        <v>7489</v>
      </c>
      <c r="C1332" s="333" t="s">
        <v>2009</v>
      </c>
      <c r="D1332" s="332" t="s">
        <v>2259</v>
      </c>
      <c r="E1332" s="371" t="s">
        <v>2296</v>
      </c>
      <c r="F1332" s="325">
        <v>3</v>
      </c>
      <c r="G1332" s="371"/>
      <c r="H1332" s="325"/>
      <c r="I1332" s="371"/>
      <c r="J1332" s="325">
        <v>4</v>
      </c>
      <c r="K1332" s="325"/>
      <c r="L1332" s="325">
        <v>4</v>
      </c>
      <c r="M1332" s="381" t="s">
        <v>5431</v>
      </c>
      <c r="N1332" s="398">
        <v>66</v>
      </c>
      <c r="O1332" s="398">
        <v>206</v>
      </c>
      <c r="P1332" s="398">
        <v>272</v>
      </c>
      <c r="Q1332" s="398"/>
      <c r="R1332" s="398"/>
      <c r="S1332" s="398"/>
      <c r="T1332" s="398"/>
      <c r="U1332" s="381"/>
      <c r="V1332" s="381" t="s">
        <v>2166</v>
      </c>
      <c r="W1332" s="381"/>
      <c r="X1332" s="381"/>
      <c r="Y1332" s="381">
        <v>1</v>
      </c>
      <c r="Z1332" s="350">
        <v>42.35</v>
      </c>
    </row>
    <row r="1333" spans="1:26" ht="30.75" customHeight="1" x14ac:dyDescent="0.35">
      <c r="A1333" s="340">
        <v>1329</v>
      </c>
      <c r="B1333" s="378" t="s">
        <v>7489</v>
      </c>
      <c r="C1333" s="333" t="s">
        <v>2009</v>
      </c>
      <c r="D1333" s="332" t="s">
        <v>872</v>
      </c>
      <c r="E1333" s="371" t="s">
        <v>2290</v>
      </c>
      <c r="F1333" s="325">
        <v>3</v>
      </c>
      <c r="G1333" s="371"/>
      <c r="H1333" s="325"/>
      <c r="I1333" s="371"/>
      <c r="J1333" s="325">
        <v>5</v>
      </c>
      <c r="K1333" s="325"/>
      <c r="L1333" s="325">
        <v>5</v>
      </c>
      <c r="M1333" s="381" t="s">
        <v>5463</v>
      </c>
      <c r="N1333" s="381"/>
      <c r="O1333" s="381"/>
      <c r="P1333" s="381">
        <v>300</v>
      </c>
      <c r="Q1333" s="381"/>
      <c r="R1333" s="381"/>
      <c r="S1333" s="381"/>
      <c r="T1333" s="381"/>
      <c r="U1333" s="381"/>
      <c r="V1333" s="381"/>
      <c r="W1333" s="381"/>
      <c r="X1333" s="381"/>
      <c r="Y1333" s="381">
        <v>1</v>
      </c>
      <c r="Z1333" s="350">
        <v>42.35</v>
      </c>
    </row>
    <row r="1334" spans="1:26" ht="30.75" customHeight="1" x14ac:dyDescent="0.35">
      <c r="A1334" s="340">
        <v>1330</v>
      </c>
      <c r="B1334" s="378" t="s">
        <v>7489</v>
      </c>
      <c r="C1334" s="333" t="s">
        <v>2009</v>
      </c>
      <c r="D1334" s="332" t="s">
        <v>4024</v>
      </c>
      <c r="E1334" s="371" t="s">
        <v>2288</v>
      </c>
      <c r="F1334" s="325">
        <v>3</v>
      </c>
      <c r="G1334" s="371"/>
      <c r="H1334" s="325"/>
      <c r="I1334" s="371"/>
      <c r="J1334" s="325">
        <v>4</v>
      </c>
      <c r="K1334" s="325"/>
      <c r="L1334" s="325">
        <v>4</v>
      </c>
      <c r="M1334" s="379" t="s">
        <v>5464</v>
      </c>
      <c r="N1334" s="367">
        <v>70</v>
      </c>
      <c r="O1334" s="367">
        <v>230</v>
      </c>
      <c r="P1334" s="367">
        <v>300</v>
      </c>
      <c r="Q1334" s="398"/>
      <c r="R1334" s="398"/>
      <c r="S1334" s="398"/>
      <c r="T1334" s="398"/>
      <c r="U1334" s="381"/>
      <c r="V1334" s="381" t="s">
        <v>2166</v>
      </c>
      <c r="W1334" s="381" t="s">
        <v>2166</v>
      </c>
      <c r="X1334" s="381" t="s">
        <v>2166</v>
      </c>
      <c r="Y1334" s="381">
        <v>1</v>
      </c>
      <c r="Z1334" s="350">
        <v>42.35</v>
      </c>
    </row>
    <row r="1335" spans="1:26" ht="30.75" customHeight="1" x14ac:dyDescent="0.35">
      <c r="A1335" s="340">
        <v>1331</v>
      </c>
      <c r="B1335" s="378" t="s">
        <v>7489</v>
      </c>
      <c r="C1335" s="333" t="s">
        <v>2009</v>
      </c>
      <c r="D1335" s="332" t="s">
        <v>3986</v>
      </c>
      <c r="E1335" s="371" t="s">
        <v>3870</v>
      </c>
      <c r="F1335" s="325">
        <v>4</v>
      </c>
      <c r="G1335" s="371"/>
      <c r="H1335" s="325"/>
      <c r="I1335" s="371"/>
      <c r="J1335" s="325">
        <v>5</v>
      </c>
      <c r="K1335" s="325"/>
      <c r="L1335" s="325">
        <v>5</v>
      </c>
      <c r="M1335" s="381" t="s">
        <v>5430</v>
      </c>
      <c r="N1335" s="381"/>
      <c r="O1335" s="381"/>
      <c r="P1335" s="381"/>
      <c r="Q1335" s="381"/>
      <c r="R1335" s="381"/>
      <c r="S1335" s="381"/>
      <c r="T1335" s="381"/>
      <c r="U1335" s="381"/>
      <c r="V1335" s="381"/>
      <c r="W1335" s="381"/>
      <c r="X1335" s="381"/>
      <c r="Y1335" s="381">
        <v>1</v>
      </c>
      <c r="Z1335" s="350">
        <v>42.35</v>
      </c>
    </row>
    <row r="1336" spans="1:26" ht="30.75" customHeight="1" x14ac:dyDescent="0.35">
      <c r="A1336" s="340">
        <v>1332</v>
      </c>
      <c r="B1336" s="378" t="s">
        <v>7489</v>
      </c>
      <c r="C1336" s="333" t="s">
        <v>2009</v>
      </c>
      <c r="D1336" s="332" t="s">
        <v>2261</v>
      </c>
      <c r="E1336" s="371" t="s">
        <v>2298</v>
      </c>
      <c r="F1336" s="325">
        <v>4</v>
      </c>
      <c r="G1336" s="371"/>
      <c r="H1336" s="325"/>
      <c r="I1336" s="371"/>
      <c r="J1336" s="325">
        <v>6</v>
      </c>
      <c r="K1336" s="325"/>
      <c r="L1336" s="325">
        <v>6</v>
      </c>
      <c r="M1336" s="381" t="s">
        <v>5038</v>
      </c>
      <c r="N1336" s="398"/>
      <c r="O1336" s="398"/>
      <c r="P1336" s="367">
        <v>500</v>
      </c>
      <c r="Q1336" s="398"/>
      <c r="R1336" s="398"/>
      <c r="S1336" s="398"/>
      <c r="T1336" s="398"/>
      <c r="U1336" s="381"/>
      <c r="V1336" s="381"/>
      <c r="W1336" s="381"/>
      <c r="X1336" s="381"/>
      <c r="Y1336" s="381">
        <v>1</v>
      </c>
      <c r="Z1336" s="350">
        <v>42.35</v>
      </c>
    </row>
    <row r="1337" spans="1:26" ht="30.75" customHeight="1" x14ac:dyDescent="0.35">
      <c r="A1337" s="340">
        <v>1333</v>
      </c>
      <c r="B1337" s="378" t="s">
        <v>7489</v>
      </c>
      <c r="C1337" s="333" t="s">
        <v>2009</v>
      </c>
      <c r="D1337" s="411" t="s">
        <v>2263</v>
      </c>
      <c r="E1337" s="371" t="s">
        <v>2300</v>
      </c>
      <c r="F1337" s="325">
        <v>3</v>
      </c>
      <c r="G1337" s="371"/>
      <c r="H1337" s="325"/>
      <c r="I1337" s="371"/>
      <c r="J1337" s="325">
        <v>5</v>
      </c>
      <c r="K1337" s="325"/>
      <c r="L1337" s="325">
        <v>5</v>
      </c>
      <c r="M1337" s="381" t="s">
        <v>5431</v>
      </c>
      <c r="N1337" s="367">
        <v>100</v>
      </c>
      <c r="O1337" s="367">
        <v>230</v>
      </c>
      <c r="P1337" s="367">
        <v>330</v>
      </c>
      <c r="Q1337" s="398"/>
      <c r="R1337" s="398"/>
      <c r="S1337" s="398"/>
      <c r="T1337" s="398"/>
      <c r="U1337" s="381"/>
      <c r="V1337" s="381" t="s">
        <v>2166</v>
      </c>
      <c r="W1337" s="381" t="s">
        <v>2166</v>
      </c>
      <c r="X1337" s="381" t="s">
        <v>2166</v>
      </c>
      <c r="Y1337" s="381">
        <v>1</v>
      </c>
      <c r="Z1337" s="350">
        <v>42.35</v>
      </c>
    </row>
    <row r="1338" spans="1:26" ht="30.75" customHeight="1" x14ac:dyDescent="0.35">
      <c r="A1338" s="340">
        <v>1334</v>
      </c>
      <c r="B1338" s="378" t="s">
        <v>7489</v>
      </c>
      <c r="C1338" s="333" t="s">
        <v>2009</v>
      </c>
      <c r="D1338" s="332" t="s">
        <v>3190</v>
      </c>
      <c r="E1338" s="371" t="s">
        <v>2286</v>
      </c>
      <c r="F1338" s="325">
        <v>3</v>
      </c>
      <c r="G1338" s="371"/>
      <c r="H1338" s="325"/>
      <c r="I1338" s="371"/>
      <c r="J1338" s="325">
        <v>9</v>
      </c>
      <c r="K1338" s="325"/>
      <c r="L1338" s="325">
        <v>9</v>
      </c>
      <c r="M1338" s="381" t="s">
        <v>5396</v>
      </c>
      <c r="N1338" s="367">
        <v>75</v>
      </c>
      <c r="O1338" s="367">
        <v>235</v>
      </c>
      <c r="P1338" s="367">
        <v>310</v>
      </c>
      <c r="Q1338" s="398"/>
      <c r="R1338" s="398"/>
      <c r="S1338" s="398"/>
      <c r="T1338" s="398"/>
      <c r="U1338" s="381"/>
      <c r="V1338" s="381" t="s">
        <v>2166</v>
      </c>
      <c r="W1338" s="381" t="s">
        <v>2166</v>
      </c>
      <c r="X1338" s="381" t="s">
        <v>2166</v>
      </c>
      <c r="Y1338" s="381">
        <v>1</v>
      </c>
      <c r="Z1338" s="350">
        <v>42.35</v>
      </c>
    </row>
    <row r="1339" spans="1:26" ht="30.75" customHeight="1" x14ac:dyDescent="0.35">
      <c r="A1339" s="340">
        <v>1335</v>
      </c>
      <c r="B1339" s="378" t="s">
        <v>7489</v>
      </c>
      <c r="C1339" s="333" t="s">
        <v>2009</v>
      </c>
      <c r="D1339" s="332" t="s">
        <v>3191</v>
      </c>
      <c r="E1339" s="371" t="s">
        <v>2287</v>
      </c>
      <c r="F1339" s="325">
        <v>3</v>
      </c>
      <c r="G1339" s="371"/>
      <c r="H1339" s="325"/>
      <c r="I1339" s="371"/>
      <c r="J1339" s="325">
        <v>3</v>
      </c>
      <c r="K1339" s="325"/>
      <c r="L1339" s="325">
        <v>3</v>
      </c>
      <c r="M1339" s="381" t="s">
        <v>5397</v>
      </c>
      <c r="N1339" s="367">
        <v>80</v>
      </c>
      <c r="O1339" s="367">
        <v>220</v>
      </c>
      <c r="P1339" s="367">
        <v>300</v>
      </c>
      <c r="Q1339" s="398"/>
      <c r="R1339" s="398"/>
      <c r="S1339" s="398"/>
      <c r="T1339" s="398"/>
      <c r="U1339" s="381"/>
      <c r="V1339" s="381" t="s">
        <v>2166</v>
      </c>
      <c r="W1339" s="381" t="s">
        <v>2166</v>
      </c>
      <c r="X1339" s="381" t="s">
        <v>2166</v>
      </c>
      <c r="Y1339" s="381">
        <v>1</v>
      </c>
      <c r="Z1339" s="350">
        <v>42.35</v>
      </c>
    </row>
    <row r="1340" spans="1:26" ht="30.75" customHeight="1" x14ac:dyDescent="0.35">
      <c r="A1340" s="340">
        <v>1336</v>
      </c>
      <c r="B1340" s="378" t="s">
        <v>7489</v>
      </c>
      <c r="C1340" s="333" t="s">
        <v>2009</v>
      </c>
      <c r="D1340" s="332" t="s">
        <v>4656</v>
      </c>
      <c r="E1340" s="371" t="s">
        <v>3985</v>
      </c>
      <c r="F1340" s="325">
        <v>3</v>
      </c>
      <c r="G1340" s="371"/>
      <c r="H1340" s="325"/>
      <c r="I1340" s="371"/>
      <c r="J1340" s="325">
        <v>5</v>
      </c>
      <c r="K1340" s="325"/>
      <c r="L1340" s="325">
        <v>5</v>
      </c>
      <c r="M1340" s="381" t="s">
        <v>5430</v>
      </c>
      <c r="N1340" s="381"/>
      <c r="O1340" s="381"/>
      <c r="P1340" s="381"/>
      <c r="Q1340" s="381"/>
      <c r="R1340" s="381"/>
      <c r="S1340" s="381"/>
      <c r="T1340" s="381"/>
      <c r="U1340" s="381"/>
      <c r="V1340" s="381"/>
      <c r="W1340" s="381"/>
      <c r="X1340" s="381"/>
      <c r="Y1340" s="381">
        <v>1</v>
      </c>
      <c r="Z1340" s="350">
        <v>42.35</v>
      </c>
    </row>
    <row r="1341" spans="1:26" ht="30.75" customHeight="1" x14ac:dyDescent="0.35">
      <c r="A1341" s="340">
        <v>1337</v>
      </c>
      <c r="B1341" s="378" t="s">
        <v>7489</v>
      </c>
      <c r="C1341" s="333" t="s">
        <v>2009</v>
      </c>
      <c r="D1341" s="332" t="s">
        <v>2282</v>
      </c>
      <c r="E1341" s="371" t="s">
        <v>3605</v>
      </c>
      <c r="F1341" s="325">
        <v>3</v>
      </c>
      <c r="G1341" s="371"/>
      <c r="H1341" s="325"/>
      <c r="I1341" s="371"/>
      <c r="J1341" s="325">
        <v>8</v>
      </c>
      <c r="K1341" s="325"/>
      <c r="L1341" s="325">
        <v>8</v>
      </c>
      <c r="M1341" s="381" t="s">
        <v>5039</v>
      </c>
      <c r="N1341" s="381"/>
      <c r="O1341" s="381"/>
      <c r="P1341" s="381">
        <v>300</v>
      </c>
      <c r="Q1341" s="381"/>
      <c r="R1341" s="381"/>
      <c r="S1341" s="381"/>
      <c r="T1341" s="381"/>
      <c r="U1341" s="381"/>
      <c r="V1341" s="381"/>
      <c r="W1341" s="381"/>
      <c r="X1341" s="381"/>
      <c r="Y1341" s="381">
        <v>1</v>
      </c>
      <c r="Z1341" s="350">
        <v>42.35</v>
      </c>
    </row>
    <row r="1342" spans="1:26" ht="30.75" customHeight="1" x14ac:dyDescent="0.35">
      <c r="A1342" s="340">
        <v>1338</v>
      </c>
      <c r="B1342" s="378" t="s">
        <v>7489</v>
      </c>
      <c r="C1342" s="333" t="s">
        <v>2009</v>
      </c>
      <c r="D1342" s="332" t="s">
        <v>4657</v>
      </c>
      <c r="E1342" s="371" t="s">
        <v>2292</v>
      </c>
      <c r="F1342" s="325">
        <v>4</v>
      </c>
      <c r="G1342" s="371"/>
      <c r="H1342" s="325"/>
      <c r="I1342" s="371"/>
      <c r="J1342" s="325">
        <v>5</v>
      </c>
      <c r="K1342" s="325"/>
      <c r="L1342" s="325">
        <v>5</v>
      </c>
      <c r="M1342" s="381" t="s">
        <v>5398</v>
      </c>
      <c r="N1342" s="381"/>
      <c r="O1342" s="381"/>
      <c r="P1342" s="381">
        <v>500</v>
      </c>
      <c r="Q1342" s="381"/>
      <c r="R1342" s="381"/>
      <c r="S1342" s="381"/>
      <c r="T1342" s="381"/>
      <c r="U1342" s="381"/>
      <c r="V1342" s="381"/>
      <c r="W1342" s="381"/>
      <c r="X1342" s="381"/>
      <c r="Y1342" s="381">
        <v>1</v>
      </c>
      <c r="Z1342" s="350">
        <v>42.35</v>
      </c>
    </row>
    <row r="1343" spans="1:26" ht="30.75" customHeight="1" x14ac:dyDescent="0.35">
      <c r="A1343" s="340">
        <v>1339</v>
      </c>
      <c r="B1343" s="378" t="s">
        <v>7489</v>
      </c>
      <c r="C1343" s="333" t="s">
        <v>2009</v>
      </c>
      <c r="D1343" s="332" t="s">
        <v>3396</v>
      </c>
      <c r="E1343" s="371" t="s">
        <v>3395</v>
      </c>
      <c r="F1343" s="325">
        <v>4</v>
      </c>
      <c r="G1343" s="371"/>
      <c r="H1343" s="325"/>
      <c r="I1343" s="371"/>
      <c r="J1343" s="325">
        <v>3</v>
      </c>
      <c r="K1343" s="325"/>
      <c r="L1343" s="325">
        <v>3</v>
      </c>
      <c r="M1343" s="381" t="s">
        <v>5040</v>
      </c>
      <c r="N1343" s="381"/>
      <c r="O1343" s="381"/>
      <c r="P1343" s="381"/>
      <c r="Q1343" s="381"/>
      <c r="R1343" s="381"/>
      <c r="S1343" s="381"/>
      <c r="T1343" s="381"/>
      <c r="U1343" s="381"/>
      <c r="V1343" s="381"/>
      <c r="W1343" s="381"/>
      <c r="X1343" s="381"/>
      <c r="Y1343" s="381">
        <v>1</v>
      </c>
      <c r="Z1343" s="350">
        <v>42.35</v>
      </c>
    </row>
    <row r="1344" spans="1:26" ht="30.75" customHeight="1" x14ac:dyDescent="0.35">
      <c r="A1344" s="340">
        <v>1340</v>
      </c>
      <c r="B1344" s="378" t="s">
        <v>7489</v>
      </c>
      <c r="C1344" s="333" t="s">
        <v>2009</v>
      </c>
      <c r="D1344" s="332" t="s">
        <v>2275</v>
      </c>
      <c r="E1344" s="371" t="s">
        <v>4658</v>
      </c>
      <c r="F1344" s="325">
        <v>4</v>
      </c>
      <c r="G1344" s="371"/>
      <c r="H1344" s="325"/>
      <c r="I1344" s="371"/>
      <c r="J1344" s="325">
        <v>4</v>
      </c>
      <c r="K1344" s="325"/>
      <c r="L1344" s="325">
        <v>4</v>
      </c>
      <c r="M1344" s="381" t="s">
        <v>5041</v>
      </c>
      <c r="N1344" s="381"/>
      <c r="O1344" s="381"/>
      <c r="P1344" s="381"/>
      <c r="Q1344" s="381"/>
      <c r="R1344" s="381"/>
      <c r="S1344" s="381"/>
      <c r="T1344" s="381"/>
      <c r="U1344" s="381"/>
      <c r="V1344" s="381"/>
      <c r="W1344" s="381"/>
      <c r="X1344" s="381"/>
      <c r="Y1344" s="381">
        <v>1</v>
      </c>
      <c r="Z1344" s="350">
        <v>42.35</v>
      </c>
    </row>
    <row r="1345" spans="1:26" ht="30.75" customHeight="1" x14ac:dyDescent="0.35">
      <c r="A1345" s="340">
        <v>1341</v>
      </c>
      <c r="B1345" s="378" t="s">
        <v>7489</v>
      </c>
      <c r="C1345" s="333" t="s">
        <v>2009</v>
      </c>
      <c r="D1345" s="332" t="s">
        <v>3722</v>
      </c>
      <c r="E1345" s="371" t="s">
        <v>3595</v>
      </c>
      <c r="F1345" s="325">
        <v>2</v>
      </c>
      <c r="G1345" s="371"/>
      <c r="H1345" s="325"/>
      <c r="I1345" s="371"/>
      <c r="J1345" s="325">
        <v>5</v>
      </c>
      <c r="K1345" s="325"/>
      <c r="L1345" s="325">
        <v>5</v>
      </c>
      <c r="M1345" s="381" t="s">
        <v>5042</v>
      </c>
      <c r="N1345" s="381"/>
      <c r="O1345" s="381"/>
      <c r="P1345" s="381">
        <v>300</v>
      </c>
      <c r="Q1345" s="381"/>
      <c r="R1345" s="381"/>
      <c r="S1345" s="381"/>
      <c r="T1345" s="381"/>
      <c r="U1345" s="381"/>
      <c r="V1345" s="381"/>
      <c r="W1345" s="381"/>
      <c r="X1345" s="381"/>
      <c r="Y1345" s="381">
        <v>1</v>
      </c>
      <c r="Z1345" s="350">
        <v>42.35</v>
      </c>
    </row>
    <row r="1346" spans="1:26" ht="30.75" customHeight="1" x14ac:dyDescent="0.35">
      <c r="A1346" s="340">
        <v>1342</v>
      </c>
      <c r="B1346" s="378" t="s">
        <v>7489</v>
      </c>
      <c r="C1346" s="333" t="s">
        <v>2009</v>
      </c>
      <c r="D1346" s="332" t="s">
        <v>2268</v>
      </c>
      <c r="E1346" s="371" t="s">
        <v>3590</v>
      </c>
      <c r="F1346" s="325">
        <v>3</v>
      </c>
      <c r="G1346" s="371"/>
      <c r="H1346" s="325"/>
      <c r="I1346" s="371"/>
      <c r="J1346" s="325">
        <v>4</v>
      </c>
      <c r="K1346" s="325"/>
      <c r="L1346" s="325">
        <v>4</v>
      </c>
      <c r="M1346" s="379" t="s">
        <v>5255</v>
      </c>
      <c r="N1346" s="381">
        <v>124</v>
      </c>
      <c r="O1346" s="381">
        <v>302</v>
      </c>
      <c r="P1346" s="381">
        <v>426</v>
      </c>
      <c r="Q1346" s="381"/>
      <c r="R1346" s="381"/>
      <c r="S1346" s="381"/>
      <c r="T1346" s="381"/>
      <c r="U1346" s="381"/>
      <c r="V1346" s="381" t="s">
        <v>2166</v>
      </c>
      <c r="W1346" s="381"/>
      <c r="X1346" s="381"/>
      <c r="Y1346" s="381">
        <v>1</v>
      </c>
      <c r="Z1346" s="350">
        <v>42.35</v>
      </c>
    </row>
    <row r="1347" spans="1:26" ht="30.75" customHeight="1" x14ac:dyDescent="0.35">
      <c r="A1347" s="340">
        <v>1343</v>
      </c>
      <c r="B1347" s="378" t="s">
        <v>7489</v>
      </c>
      <c r="C1347" s="333" t="s">
        <v>2009</v>
      </c>
      <c r="D1347" s="332" t="s">
        <v>3778</v>
      </c>
      <c r="E1347" s="371" t="s">
        <v>3982</v>
      </c>
      <c r="F1347" s="325">
        <v>3</v>
      </c>
      <c r="G1347" s="371"/>
      <c r="H1347" s="325"/>
      <c r="I1347" s="371"/>
      <c r="J1347" s="325">
        <v>4</v>
      </c>
      <c r="K1347" s="325"/>
      <c r="L1347" s="325">
        <v>4</v>
      </c>
      <c r="M1347" s="381" t="s">
        <v>5043</v>
      </c>
      <c r="N1347" s="381"/>
      <c r="O1347" s="381"/>
      <c r="P1347" s="381"/>
      <c r="Q1347" s="381"/>
      <c r="R1347" s="381"/>
      <c r="S1347" s="381"/>
      <c r="T1347" s="381"/>
      <c r="U1347" s="381"/>
      <c r="V1347" s="381"/>
      <c r="W1347" s="381"/>
      <c r="X1347" s="381"/>
      <c r="Y1347" s="381">
        <v>1</v>
      </c>
      <c r="Z1347" s="350">
        <v>42.35</v>
      </c>
    </row>
    <row r="1348" spans="1:26" ht="30.75" customHeight="1" x14ac:dyDescent="0.35">
      <c r="A1348" s="340">
        <v>1344</v>
      </c>
      <c r="B1348" s="378" t="s">
        <v>7489</v>
      </c>
      <c r="C1348" s="333" t="s">
        <v>2009</v>
      </c>
      <c r="D1348" s="332" t="s">
        <v>2011</v>
      </c>
      <c r="E1348" s="371" t="s">
        <v>2295</v>
      </c>
      <c r="F1348" s="325">
        <v>4</v>
      </c>
      <c r="G1348" s="371"/>
      <c r="H1348" s="325"/>
      <c r="I1348" s="371"/>
      <c r="J1348" s="325">
        <v>4</v>
      </c>
      <c r="K1348" s="325"/>
      <c r="L1348" s="325">
        <v>4</v>
      </c>
      <c r="M1348" s="381" t="s">
        <v>5431</v>
      </c>
      <c r="N1348" s="381"/>
      <c r="O1348" s="381"/>
      <c r="P1348" s="381"/>
      <c r="Q1348" s="381"/>
      <c r="R1348" s="381"/>
      <c r="S1348" s="381"/>
      <c r="T1348" s="381"/>
      <c r="U1348" s="381"/>
      <c r="V1348" s="381"/>
      <c r="W1348" s="381"/>
      <c r="X1348" s="381"/>
      <c r="Y1348" s="381">
        <v>1</v>
      </c>
      <c r="Z1348" s="350">
        <v>42.35</v>
      </c>
    </row>
    <row r="1349" spans="1:26" ht="30.75" customHeight="1" x14ac:dyDescent="0.35">
      <c r="A1349" s="340">
        <v>1345</v>
      </c>
      <c r="B1349" s="378" t="s">
        <v>7489</v>
      </c>
      <c r="C1349" s="333" t="s">
        <v>2009</v>
      </c>
      <c r="D1349" s="332" t="s">
        <v>4659</v>
      </c>
      <c r="E1349" s="371" t="s">
        <v>2283</v>
      </c>
      <c r="F1349" s="325">
        <v>3</v>
      </c>
      <c r="G1349" s="371"/>
      <c r="H1349" s="325"/>
      <c r="I1349" s="371"/>
      <c r="J1349" s="325">
        <v>10</v>
      </c>
      <c r="K1349" s="325"/>
      <c r="L1349" s="325">
        <v>10</v>
      </c>
      <c r="M1349" s="381" t="s">
        <v>5353</v>
      </c>
      <c r="N1349" s="367">
        <v>120</v>
      </c>
      <c r="O1349" s="367">
        <v>270</v>
      </c>
      <c r="P1349" s="367">
        <v>390</v>
      </c>
      <c r="Q1349" s="398"/>
      <c r="R1349" s="398"/>
      <c r="S1349" s="398"/>
      <c r="T1349" s="398"/>
      <c r="U1349" s="381"/>
      <c r="V1349" s="381" t="s">
        <v>2166</v>
      </c>
      <c r="W1349" s="381" t="s">
        <v>2166</v>
      </c>
      <c r="X1349" s="381"/>
      <c r="Y1349" s="381">
        <v>1</v>
      </c>
      <c r="Z1349" s="350">
        <v>42.35</v>
      </c>
    </row>
    <row r="1350" spans="1:26" ht="30.75" customHeight="1" x14ac:dyDescent="0.35">
      <c r="A1350" s="340">
        <v>1346</v>
      </c>
      <c r="B1350" s="378" t="s">
        <v>7489</v>
      </c>
      <c r="C1350" s="333" t="s">
        <v>2009</v>
      </c>
      <c r="D1350" s="332" t="s">
        <v>2279</v>
      </c>
      <c r="E1350" s="371" t="s">
        <v>3601</v>
      </c>
      <c r="F1350" s="325">
        <v>2</v>
      </c>
      <c r="G1350" s="371"/>
      <c r="H1350" s="325"/>
      <c r="I1350" s="371"/>
      <c r="J1350" s="325">
        <v>4</v>
      </c>
      <c r="K1350" s="325"/>
      <c r="L1350" s="325">
        <v>4</v>
      </c>
      <c r="M1350" s="379" t="s">
        <v>5042</v>
      </c>
      <c r="N1350" s="367">
        <v>66</v>
      </c>
      <c r="O1350" s="367">
        <v>204</v>
      </c>
      <c r="P1350" s="367">
        <v>270</v>
      </c>
      <c r="Q1350" s="398"/>
      <c r="R1350" s="398"/>
      <c r="S1350" s="398"/>
      <c r="T1350" s="398"/>
      <c r="U1350" s="381"/>
      <c r="V1350" s="381" t="s">
        <v>2166</v>
      </c>
      <c r="W1350" s="381"/>
      <c r="X1350" s="381"/>
      <c r="Y1350" s="381">
        <v>1</v>
      </c>
      <c r="Z1350" s="350">
        <v>42.35</v>
      </c>
    </row>
    <row r="1351" spans="1:26" ht="30.75" customHeight="1" x14ac:dyDescent="0.35">
      <c r="A1351" s="340">
        <v>1347</v>
      </c>
      <c r="B1351" s="378" t="s">
        <v>7489</v>
      </c>
      <c r="C1351" s="333" t="s">
        <v>2009</v>
      </c>
      <c r="D1351" s="332" t="s">
        <v>4660</v>
      </c>
      <c r="E1351" s="371" t="s">
        <v>3600</v>
      </c>
      <c r="F1351" s="325">
        <v>2</v>
      </c>
      <c r="G1351" s="371"/>
      <c r="H1351" s="325"/>
      <c r="I1351" s="371"/>
      <c r="J1351" s="325">
        <v>4</v>
      </c>
      <c r="K1351" s="325"/>
      <c r="L1351" s="325">
        <v>4</v>
      </c>
      <c r="M1351" s="381" t="s">
        <v>5523</v>
      </c>
      <c r="N1351" s="381"/>
      <c r="O1351" s="381"/>
      <c r="P1351" s="381">
        <v>240</v>
      </c>
      <c r="Q1351" s="381"/>
      <c r="R1351" s="381"/>
      <c r="S1351" s="381"/>
      <c r="T1351" s="381"/>
      <c r="U1351" s="381"/>
      <c r="V1351" s="381"/>
      <c r="W1351" s="381"/>
      <c r="X1351" s="381"/>
      <c r="Y1351" s="381">
        <v>1</v>
      </c>
      <c r="Z1351" s="350">
        <v>42.35</v>
      </c>
    </row>
    <row r="1352" spans="1:26" ht="30.75" customHeight="1" x14ac:dyDescent="0.35">
      <c r="A1352" s="340">
        <v>1348</v>
      </c>
      <c r="B1352" s="378" t="s">
        <v>7489</v>
      </c>
      <c r="C1352" s="333" t="s">
        <v>2009</v>
      </c>
      <c r="D1352" s="332" t="s">
        <v>2265</v>
      </c>
      <c r="E1352" s="371" t="s">
        <v>2302</v>
      </c>
      <c r="F1352" s="325">
        <v>3</v>
      </c>
      <c r="G1352" s="371"/>
      <c r="H1352" s="325"/>
      <c r="I1352" s="371"/>
      <c r="J1352" s="325">
        <v>5</v>
      </c>
      <c r="K1352" s="325"/>
      <c r="L1352" s="325">
        <v>5</v>
      </c>
      <c r="M1352" s="381" t="s">
        <v>5431</v>
      </c>
      <c r="N1352" s="381"/>
      <c r="O1352" s="381"/>
      <c r="P1352" s="381">
        <v>380</v>
      </c>
      <c r="Q1352" s="381"/>
      <c r="R1352" s="381"/>
      <c r="S1352" s="381"/>
      <c r="T1352" s="381"/>
      <c r="U1352" s="381"/>
      <c r="V1352" s="381"/>
      <c r="W1352" s="381"/>
      <c r="X1352" s="381"/>
      <c r="Y1352" s="381">
        <v>1</v>
      </c>
      <c r="Z1352" s="350">
        <v>42.35</v>
      </c>
    </row>
    <row r="1353" spans="1:26" ht="30.75" customHeight="1" x14ac:dyDescent="0.35">
      <c r="A1353" s="340">
        <v>1349</v>
      </c>
      <c r="B1353" s="378" t="s">
        <v>7489</v>
      </c>
      <c r="C1353" s="333" t="s">
        <v>2009</v>
      </c>
      <c r="D1353" s="332" t="s">
        <v>2010</v>
      </c>
      <c r="E1353" s="371" t="s">
        <v>2291</v>
      </c>
      <c r="F1353" s="325">
        <v>3</v>
      </c>
      <c r="G1353" s="371"/>
      <c r="H1353" s="325"/>
      <c r="I1353" s="371"/>
      <c r="J1353" s="325">
        <v>5</v>
      </c>
      <c r="K1353" s="325"/>
      <c r="L1353" s="325">
        <v>5</v>
      </c>
      <c r="M1353" s="381" t="s">
        <v>5465</v>
      </c>
      <c r="N1353" s="381"/>
      <c r="O1353" s="381"/>
      <c r="P1353" s="381">
        <v>500</v>
      </c>
      <c r="Q1353" s="381"/>
      <c r="R1353" s="381"/>
      <c r="S1353" s="381"/>
      <c r="T1353" s="381"/>
      <c r="U1353" s="381"/>
      <c r="V1353" s="381"/>
      <c r="W1353" s="381"/>
      <c r="X1353" s="381"/>
      <c r="Y1353" s="381">
        <v>1</v>
      </c>
      <c r="Z1353" s="350">
        <v>42.35</v>
      </c>
    </row>
    <row r="1354" spans="1:26" ht="30.75" customHeight="1" x14ac:dyDescent="0.35">
      <c r="A1354" s="340">
        <v>1350</v>
      </c>
      <c r="B1354" s="378" t="s">
        <v>7489</v>
      </c>
      <c r="C1354" s="333" t="s">
        <v>2009</v>
      </c>
      <c r="D1354" s="332" t="s">
        <v>3987</v>
      </c>
      <c r="E1354" s="371" t="s">
        <v>3988</v>
      </c>
      <c r="F1354" s="325">
        <v>3</v>
      </c>
      <c r="G1354" s="371"/>
      <c r="H1354" s="325"/>
      <c r="I1354" s="371"/>
      <c r="J1354" s="325">
        <v>6</v>
      </c>
      <c r="K1354" s="325"/>
      <c r="L1354" s="325">
        <v>6</v>
      </c>
      <c r="M1354" s="381" t="s">
        <v>5430</v>
      </c>
      <c r="N1354" s="381"/>
      <c r="O1354" s="381"/>
      <c r="P1354" s="381"/>
      <c r="Q1354" s="381"/>
      <c r="R1354" s="381"/>
      <c r="S1354" s="381"/>
      <c r="T1354" s="381"/>
      <c r="U1354" s="381"/>
      <c r="V1354" s="381"/>
      <c r="W1354" s="381"/>
      <c r="X1354" s="381"/>
      <c r="Y1354" s="381">
        <v>1</v>
      </c>
      <c r="Z1354" s="350">
        <v>42.35</v>
      </c>
    </row>
    <row r="1355" spans="1:26" ht="30.75" customHeight="1" x14ac:dyDescent="0.35">
      <c r="A1355" s="340">
        <v>1351</v>
      </c>
      <c r="B1355" s="378" t="s">
        <v>7489</v>
      </c>
      <c r="C1355" s="333" t="s">
        <v>2009</v>
      </c>
      <c r="D1355" s="332" t="s">
        <v>5776</v>
      </c>
      <c r="E1355" s="371" t="s">
        <v>2284</v>
      </c>
      <c r="F1355" s="325">
        <v>4</v>
      </c>
      <c r="G1355" s="371"/>
      <c r="H1355" s="325"/>
      <c r="I1355" s="371"/>
      <c r="J1355" s="325">
        <v>4</v>
      </c>
      <c r="K1355" s="325"/>
      <c r="L1355" s="325">
        <v>4</v>
      </c>
      <c r="M1355" s="381" t="s">
        <v>6479</v>
      </c>
      <c r="N1355" s="398">
        <v>68</v>
      </c>
      <c r="O1355" s="398">
        <v>212</v>
      </c>
      <c r="P1355" s="398">
        <v>280</v>
      </c>
      <c r="Q1355" s="398"/>
      <c r="R1355" s="398"/>
      <c r="S1355" s="398"/>
      <c r="T1355" s="398"/>
      <c r="U1355" s="381"/>
      <c r="V1355" s="381" t="s">
        <v>2166</v>
      </c>
      <c r="W1355" s="381" t="s">
        <v>2166</v>
      </c>
      <c r="X1355" s="381"/>
      <c r="Y1355" s="381">
        <v>1</v>
      </c>
      <c r="Z1355" s="350">
        <v>42.35</v>
      </c>
    </row>
    <row r="1356" spans="1:26" ht="30.75" customHeight="1" x14ac:dyDescent="0.35">
      <c r="A1356" s="340">
        <v>1352</v>
      </c>
      <c r="B1356" s="378" t="s">
        <v>7489</v>
      </c>
      <c r="C1356" s="333" t="s">
        <v>2009</v>
      </c>
      <c r="D1356" s="332" t="s">
        <v>2267</v>
      </c>
      <c r="E1356" s="371" t="s">
        <v>2305</v>
      </c>
      <c r="F1356" s="325">
        <v>5</v>
      </c>
      <c r="G1356" s="371"/>
      <c r="H1356" s="325"/>
      <c r="I1356" s="371"/>
      <c r="J1356" s="325">
        <v>4</v>
      </c>
      <c r="K1356" s="325"/>
      <c r="L1356" s="325">
        <v>4</v>
      </c>
      <c r="M1356" s="379" t="s">
        <v>5038</v>
      </c>
      <c r="N1356" s="381"/>
      <c r="O1356" s="381"/>
      <c r="P1356" s="381">
        <v>500</v>
      </c>
      <c r="Q1356" s="381"/>
      <c r="R1356" s="381"/>
      <c r="S1356" s="381"/>
      <c r="T1356" s="381"/>
      <c r="U1356" s="381"/>
      <c r="V1356" s="381"/>
      <c r="W1356" s="381"/>
      <c r="X1356" s="381"/>
      <c r="Y1356" s="381">
        <v>1</v>
      </c>
      <c r="Z1356" s="350">
        <v>42.35</v>
      </c>
    </row>
    <row r="1357" spans="1:26" ht="30.75" customHeight="1" x14ac:dyDescent="0.35">
      <c r="A1357" s="340">
        <v>1353</v>
      </c>
      <c r="B1357" s="378" t="s">
        <v>7489</v>
      </c>
      <c r="C1357" s="333" t="s">
        <v>2009</v>
      </c>
      <c r="D1357" s="332" t="s">
        <v>3394</v>
      </c>
      <c r="E1357" s="371" t="s">
        <v>3500</v>
      </c>
      <c r="F1357" s="325">
        <v>2</v>
      </c>
      <c r="G1357" s="371"/>
      <c r="H1357" s="325"/>
      <c r="I1357" s="371"/>
      <c r="J1357" s="325">
        <v>5</v>
      </c>
      <c r="K1357" s="325"/>
      <c r="L1357" s="325">
        <v>5</v>
      </c>
      <c r="M1357" s="381" t="s">
        <v>5431</v>
      </c>
      <c r="N1357" s="381"/>
      <c r="O1357" s="381"/>
      <c r="P1357" s="381"/>
      <c r="Q1357" s="381"/>
      <c r="R1357" s="381"/>
      <c r="S1357" s="381"/>
      <c r="T1357" s="381"/>
      <c r="U1357" s="381"/>
      <c r="V1357" s="381"/>
      <c r="W1357" s="381"/>
      <c r="X1357" s="381"/>
      <c r="Y1357" s="381">
        <v>1</v>
      </c>
      <c r="Z1357" s="350">
        <v>42.35</v>
      </c>
    </row>
    <row r="1358" spans="1:26" ht="30.75" customHeight="1" x14ac:dyDescent="0.35">
      <c r="A1358" s="340">
        <v>1354</v>
      </c>
      <c r="B1358" s="378" t="s">
        <v>7489</v>
      </c>
      <c r="C1358" s="333" t="s">
        <v>2009</v>
      </c>
      <c r="D1358" s="332" t="s">
        <v>2269</v>
      </c>
      <c r="E1358" s="371" t="s">
        <v>3591</v>
      </c>
      <c r="F1358" s="325">
        <v>3</v>
      </c>
      <c r="G1358" s="371"/>
      <c r="H1358" s="325"/>
      <c r="I1358" s="371"/>
      <c r="J1358" s="325">
        <v>5</v>
      </c>
      <c r="K1358" s="325"/>
      <c r="L1358" s="325">
        <v>5</v>
      </c>
      <c r="M1358" s="379" t="s">
        <v>5192</v>
      </c>
      <c r="N1358" s="381"/>
      <c r="O1358" s="381"/>
      <c r="P1358" s="381">
        <v>300</v>
      </c>
      <c r="Q1358" s="381"/>
      <c r="R1358" s="381"/>
      <c r="S1358" s="381"/>
      <c r="T1358" s="381"/>
      <c r="U1358" s="381"/>
      <c r="V1358" s="381"/>
      <c r="W1358" s="381"/>
      <c r="X1358" s="381"/>
      <c r="Y1358" s="381">
        <v>1</v>
      </c>
      <c r="Z1358" s="350">
        <v>42.35</v>
      </c>
    </row>
    <row r="1359" spans="1:26" ht="30.75" customHeight="1" x14ac:dyDescent="0.35">
      <c r="A1359" s="340">
        <v>1355</v>
      </c>
      <c r="B1359" s="378" t="s">
        <v>7489</v>
      </c>
      <c r="C1359" s="333" t="s">
        <v>2009</v>
      </c>
      <c r="D1359" s="332" t="s">
        <v>2276</v>
      </c>
      <c r="E1359" s="371" t="s">
        <v>3597</v>
      </c>
      <c r="F1359" s="325">
        <v>2</v>
      </c>
      <c r="G1359" s="371"/>
      <c r="H1359" s="325"/>
      <c r="I1359" s="371"/>
      <c r="J1359" s="325">
        <v>3</v>
      </c>
      <c r="K1359" s="325"/>
      <c r="L1359" s="325">
        <v>3</v>
      </c>
      <c r="M1359" s="379" t="s">
        <v>5193</v>
      </c>
      <c r="N1359" s="381"/>
      <c r="O1359" s="381"/>
      <c r="P1359" s="381">
        <v>340</v>
      </c>
      <c r="Q1359" s="381"/>
      <c r="R1359" s="381"/>
      <c r="S1359" s="381"/>
      <c r="T1359" s="381"/>
      <c r="U1359" s="381"/>
      <c r="V1359" s="381"/>
      <c r="W1359" s="381"/>
      <c r="X1359" s="381"/>
      <c r="Y1359" s="381">
        <v>1</v>
      </c>
      <c r="Z1359" s="350">
        <v>42.35</v>
      </c>
    </row>
    <row r="1360" spans="1:26" ht="30.75" customHeight="1" x14ac:dyDescent="0.35">
      <c r="A1360" s="340">
        <v>1356</v>
      </c>
      <c r="B1360" s="378" t="s">
        <v>7489</v>
      </c>
      <c r="C1360" s="333" t="s">
        <v>2009</v>
      </c>
      <c r="D1360" s="332" t="s">
        <v>2266</v>
      </c>
      <c r="E1360" s="371" t="s">
        <v>2303</v>
      </c>
      <c r="F1360" s="325">
        <v>3</v>
      </c>
      <c r="G1360" s="371"/>
      <c r="H1360" s="325"/>
      <c r="I1360" s="371"/>
      <c r="J1360" s="325">
        <v>4</v>
      </c>
      <c r="K1360" s="325"/>
      <c r="L1360" s="325">
        <v>4</v>
      </c>
      <c r="M1360" s="381" t="s">
        <v>5431</v>
      </c>
      <c r="N1360" s="367">
        <v>70</v>
      </c>
      <c r="O1360" s="367">
        <v>180</v>
      </c>
      <c r="P1360" s="367">
        <v>250</v>
      </c>
      <c r="Q1360" s="398"/>
      <c r="R1360" s="398"/>
      <c r="S1360" s="398"/>
      <c r="T1360" s="398"/>
      <c r="U1360" s="381"/>
      <c r="V1360" s="381" t="s">
        <v>2166</v>
      </c>
      <c r="W1360" s="381" t="s">
        <v>2166</v>
      </c>
      <c r="X1360" s="381" t="s">
        <v>2166</v>
      </c>
      <c r="Y1360" s="381">
        <v>1</v>
      </c>
      <c r="Z1360" s="350">
        <v>42.35</v>
      </c>
    </row>
    <row r="1361" spans="1:26" ht="30.75" customHeight="1" x14ac:dyDescent="0.35">
      <c r="A1361" s="340">
        <v>1357</v>
      </c>
      <c r="B1361" s="378" t="s">
        <v>7489</v>
      </c>
      <c r="C1361" s="333" t="s">
        <v>2009</v>
      </c>
      <c r="D1361" s="332" t="s">
        <v>2277</v>
      </c>
      <c r="E1361" s="371" t="s">
        <v>3598</v>
      </c>
      <c r="F1361" s="325">
        <v>3</v>
      </c>
      <c r="G1361" s="371"/>
      <c r="H1361" s="325"/>
      <c r="I1361" s="371"/>
      <c r="J1361" s="325">
        <v>5</v>
      </c>
      <c r="K1361" s="325"/>
      <c r="L1361" s="325">
        <v>5</v>
      </c>
      <c r="M1361" s="381" t="s">
        <v>5039</v>
      </c>
      <c r="N1361" s="381"/>
      <c r="O1361" s="381"/>
      <c r="P1361" s="381">
        <v>310</v>
      </c>
      <c r="Q1361" s="381"/>
      <c r="R1361" s="381"/>
      <c r="S1361" s="381"/>
      <c r="T1361" s="381"/>
      <c r="U1361" s="381"/>
      <c r="V1361" s="381"/>
      <c r="W1361" s="381"/>
      <c r="X1361" s="381"/>
      <c r="Y1361" s="381">
        <v>1</v>
      </c>
      <c r="Z1361" s="350">
        <v>42.35</v>
      </c>
    </row>
    <row r="1362" spans="1:26" ht="30.75" customHeight="1" x14ac:dyDescent="0.35">
      <c r="A1362" s="340">
        <v>1358</v>
      </c>
      <c r="B1362" s="378" t="s">
        <v>7489</v>
      </c>
      <c r="C1362" s="333" t="s">
        <v>2009</v>
      </c>
      <c r="D1362" s="332" t="s">
        <v>2257</v>
      </c>
      <c r="E1362" s="371" t="s">
        <v>2293</v>
      </c>
      <c r="F1362" s="325">
        <v>5</v>
      </c>
      <c r="G1362" s="371"/>
      <c r="H1362" s="325"/>
      <c r="I1362" s="371"/>
      <c r="J1362" s="325">
        <v>6</v>
      </c>
      <c r="K1362" s="325"/>
      <c r="L1362" s="325">
        <v>6</v>
      </c>
      <c r="M1362" s="379" t="s">
        <v>5194</v>
      </c>
      <c r="N1362" s="381"/>
      <c r="O1362" s="381"/>
      <c r="P1362" s="381">
        <v>500</v>
      </c>
      <c r="Q1362" s="381"/>
      <c r="R1362" s="381"/>
      <c r="S1362" s="381"/>
      <c r="T1362" s="381"/>
      <c r="U1362" s="381"/>
      <c r="V1362" s="381"/>
      <c r="W1362" s="381"/>
      <c r="X1362" s="381"/>
      <c r="Y1362" s="381">
        <v>1</v>
      </c>
      <c r="Z1362" s="350">
        <v>42.35</v>
      </c>
    </row>
    <row r="1363" spans="1:26" ht="30.75" customHeight="1" x14ac:dyDescent="0.35">
      <c r="A1363" s="340">
        <v>1359</v>
      </c>
      <c r="B1363" s="378" t="s">
        <v>7489</v>
      </c>
      <c r="C1363" s="333" t="s">
        <v>2009</v>
      </c>
      <c r="D1363" s="332" t="s">
        <v>2281</v>
      </c>
      <c r="E1363" s="371" t="s">
        <v>3604</v>
      </c>
      <c r="F1363" s="325">
        <v>3</v>
      </c>
      <c r="G1363" s="371"/>
      <c r="H1363" s="325"/>
      <c r="I1363" s="371"/>
      <c r="J1363" s="325">
        <v>4</v>
      </c>
      <c r="K1363" s="325"/>
      <c r="L1363" s="325">
        <v>4</v>
      </c>
      <c r="M1363" s="379" t="s">
        <v>5195</v>
      </c>
      <c r="N1363" s="381"/>
      <c r="O1363" s="381"/>
      <c r="P1363" s="381">
        <v>310</v>
      </c>
      <c r="Q1363" s="381"/>
      <c r="R1363" s="381"/>
      <c r="S1363" s="381"/>
      <c r="T1363" s="381"/>
      <c r="U1363" s="381"/>
      <c r="V1363" s="381"/>
      <c r="W1363" s="381"/>
      <c r="X1363" s="381"/>
      <c r="Y1363" s="381">
        <v>1</v>
      </c>
      <c r="Z1363" s="350">
        <v>42.35</v>
      </c>
    </row>
    <row r="1364" spans="1:26" ht="30.75" customHeight="1" x14ac:dyDescent="0.35">
      <c r="A1364" s="340">
        <v>1360</v>
      </c>
      <c r="B1364" s="378" t="s">
        <v>7489</v>
      </c>
      <c r="C1364" s="333" t="s">
        <v>2009</v>
      </c>
      <c r="D1364" s="332" t="s">
        <v>3174</v>
      </c>
      <c r="E1364" s="371" t="s">
        <v>2306</v>
      </c>
      <c r="F1364" s="325">
        <v>3</v>
      </c>
      <c r="G1364" s="371"/>
      <c r="H1364" s="325"/>
      <c r="I1364" s="371"/>
      <c r="J1364" s="325">
        <v>5</v>
      </c>
      <c r="K1364" s="325"/>
      <c r="L1364" s="325">
        <v>5</v>
      </c>
      <c r="M1364" s="381" t="s">
        <v>5463</v>
      </c>
      <c r="N1364" s="381"/>
      <c r="O1364" s="381"/>
      <c r="P1364" s="381">
        <v>340</v>
      </c>
      <c r="Q1364" s="381"/>
      <c r="R1364" s="381"/>
      <c r="S1364" s="381"/>
      <c r="T1364" s="381"/>
      <c r="U1364" s="381"/>
      <c r="V1364" s="381"/>
      <c r="W1364" s="381"/>
      <c r="X1364" s="381"/>
      <c r="Y1364" s="381">
        <v>1</v>
      </c>
      <c r="Z1364" s="350">
        <v>42.35</v>
      </c>
    </row>
    <row r="1365" spans="1:26" ht="30.75" customHeight="1" x14ac:dyDescent="0.35">
      <c r="A1365" s="340">
        <v>1361</v>
      </c>
      <c r="B1365" s="378" t="s">
        <v>7489</v>
      </c>
      <c r="C1365" s="333" t="s">
        <v>2009</v>
      </c>
      <c r="D1365" s="332" t="s">
        <v>2270</v>
      </c>
      <c r="E1365" s="371" t="s">
        <v>3592</v>
      </c>
      <c r="F1365" s="325">
        <v>5</v>
      </c>
      <c r="G1365" s="371"/>
      <c r="H1365" s="325"/>
      <c r="I1365" s="371"/>
      <c r="J1365" s="325">
        <v>5</v>
      </c>
      <c r="K1365" s="325"/>
      <c r="L1365" s="325">
        <v>5</v>
      </c>
      <c r="M1365" s="379" t="s">
        <v>5196</v>
      </c>
      <c r="N1365" s="381"/>
      <c r="O1365" s="381"/>
      <c r="P1365" s="381">
        <v>400</v>
      </c>
      <c r="Q1365" s="381"/>
      <c r="R1365" s="381"/>
      <c r="S1365" s="381"/>
      <c r="T1365" s="381"/>
      <c r="U1365" s="381"/>
      <c r="V1365" s="381"/>
      <c r="W1365" s="381"/>
      <c r="X1365" s="381"/>
      <c r="Y1365" s="381">
        <v>1</v>
      </c>
      <c r="Z1365" s="350">
        <v>42.35</v>
      </c>
    </row>
    <row r="1366" spans="1:26" ht="30.75" customHeight="1" x14ac:dyDescent="0.35">
      <c r="A1366" s="340">
        <v>1362</v>
      </c>
      <c r="B1366" s="378" t="s">
        <v>7489</v>
      </c>
      <c r="C1366" s="333" t="s">
        <v>2009</v>
      </c>
      <c r="D1366" s="332" t="s">
        <v>2258</v>
      </c>
      <c r="E1366" s="371" t="s">
        <v>2294</v>
      </c>
      <c r="F1366" s="325">
        <v>4</v>
      </c>
      <c r="G1366" s="371"/>
      <c r="H1366" s="325"/>
      <c r="I1366" s="371"/>
      <c r="J1366" s="325">
        <v>6</v>
      </c>
      <c r="K1366" s="325"/>
      <c r="L1366" s="325">
        <v>6</v>
      </c>
      <c r="M1366" s="381" t="s">
        <v>5044</v>
      </c>
      <c r="N1366" s="381"/>
      <c r="O1366" s="381"/>
      <c r="P1366" s="381">
        <v>500</v>
      </c>
      <c r="Q1366" s="381"/>
      <c r="R1366" s="381"/>
      <c r="S1366" s="381"/>
      <c r="T1366" s="381"/>
      <c r="U1366" s="381"/>
      <c r="V1366" s="381"/>
      <c r="W1366" s="381"/>
      <c r="X1366" s="381"/>
      <c r="Y1366" s="381">
        <v>1</v>
      </c>
      <c r="Z1366" s="350">
        <v>42.35</v>
      </c>
    </row>
    <row r="1367" spans="1:26" ht="30.75" customHeight="1" x14ac:dyDescent="0.35">
      <c r="A1367" s="340">
        <v>1363</v>
      </c>
      <c r="B1367" s="378" t="s">
        <v>7489</v>
      </c>
      <c r="C1367" s="333" t="s">
        <v>2009</v>
      </c>
      <c r="D1367" s="332" t="s">
        <v>4427</v>
      </c>
      <c r="E1367" s="371" t="s">
        <v>2285</v>
      </c>
      <c r="F1367" s="325">
        <v>4</v>
      </c>
      <c r="G1367" s="371"/>
      <c r="H1367" s="325"/>
      <c r="I1367" s="371"/>
      <c r="J1367" s="325">
        <v>4</v>
      </c>
      <c r="K1367" s="325"/>
      <c r="L1367" s="325">
        <v>4</v>
      </c>
      <c r="M1367" s="381" t="s">
        <v>6480</v>
      </c>
      <c r="N1367" s="367">
        <v>80</v>
      </c>
      <c r="O1367" s="367">
        <v>300</v>
      </c>
      <c r="P1367" s="367">
        <v>380</v>
      </c>
      <c r="Q1367" s="398"/>
      <c r="R1367" s="398"/>
      <c r="S1367" s="398"/>
      <c r="T1367" s="398"/>
      <c r="U1367" s="381"/>
      <c r="V1367" s="381" t="s">
        <v>2166</v>
      </c>
      <c r="W1367" s="381" t="s">
        <v>2166</v>
      </c>
      <c r="X1367" s="381" t="s">
        <v>2166</v>
      </c>
      <c r="Y1367" s="381">
        <v>1</v>
      </c>
      <c r="Z1367" s="350">
        <v>42.35</v>
      </c>
    </row>
    <row r="1368" spans="1:26" ht="30.75" customHeight="1" x14ac:dyDescent="0.35">
      <c r="A1368" s="340">
        <v>1364</v>
      </c>
      <c r="B1368" s="378" t="s">
        <v>7489</v>
      </c>
      <c r="C1368" s="333" t="s">
        <v>2009</v>
      </c>
      <c r="D1368" s="332" t="s">
        <v>4661</v>
      </c>
      <c r="E1368" s="371" t="s">
        <v>3602</v>
      </c>
      <c r="F1368" s="325">
        <v>1</v>
      </c>
      <c r="G1368" s="371"/>
      <c r="H1368" s="325"/>
      <c r="I1368" s="371"/>
      <c r="J1368" s="325">
        <v>5</v>
      </c>
      <c r="K1368" s="325"/>
      <c r="L1368" s="325">
        <v>5</v>
      </c>
      <c r="M1368" s="381" t="s">
        <v>5523</v>
      </c>
      <c r="N1368" s="367">
        <v>70</v>
      </c>
      <c r="O1368" s="367">
        <v>170</v>
      </c>
      <c r="P1368" s="367">
        <v>240</v>
      </c>
      <c r="Q1368" s="398"/>
      <c r="R1368" s="398"/>
      <c r="S1368" s="398"/>
      <c r="T1368" s="398"/>
      <c r="U1368" s="381"/>
      <c r="V1368" s="381" t="s">
        <v>2166</v>
      </c>
      <c r="W1368" s="381" t="s">
        <v>2166</v>
      </c>
      <c r="X1368" s="381"/>
      <c r="Y1368" s="381">
        <v>1</v>
      </c>
      <c r="Z1368" s="350">
        <v>42.35</v>
      </c>
    </row>
    <row r="1369" spans="1:26" ht="30.75" customHeight="1" x14ac:dyDescent="0.35">
      <c r="A1369" s="340">
        <v>1365</v>
      </c>
      <c r="B1369" s="378" t="s">
        <v>7489</v>
      </c>
      <c r="C1369" s="333" t="s">
        <v>1508</v>
      </c>
      <c r="D1369" s="332" t="s">
        <v>723</v>
      </c>
      <c r="E1369" s="371" t="s">
        <v>3637</v>
      </c>
      <c r="F1369" s="325">
        <v>7</v>
      </c>
      <c r="G1369" s="371"/>
      <c r="H1369" s="325"/>
      <c r="I1369" s="371"/>
      <c r="J1369" s="325">
        <v>6</v>
      </c>
      <c r="K1369" s="325"/>
      <c r="L1369" s="325">
        <v>6</v>
      </c>
      <c r="M1369" s="381" t="s">
        <v>5045</v>
      </c>
      <c r="N1369" s="381"/>
      <c r="O1369" s="381"/>
      <c r="P1369" s="381">
        <v>400</v>
      </c>
      <c r="Q1369" s="381"/>
      <c r="R1369" s="381"/>
      <c r="S1369" s="381"/>
      <c r="T1369" s="381"/>
      <c r="U1369" s="381"/>
      <c r="V1369" s="381"/>
      <c r="W1369" s="381"/>
      <c r="X1369" s="381"/>
      <c r="Y1369" s="381">
        <v>2</v>
      </c>
      <c r="Z1369" s="350">
        <v>36.299999999999997</v>
      </c>
    </row>
    <row r="1370" spans="1:26" ht="30.75" customHeight="1" x14ac:dyDescent="0.35">
      <c r="A1370" s="340">
        <v>1366</v>
      </c>
      <c r="B1370" s="378" t="s">
        <v>7489</v>
      </c>
      <c r="C1370" s="333" t="s">
        <v>1508</v>
      </c>
      <c r="D1370" s="332" t="s">
        <v>685</v>
      </c>
      <c r="E1370" s="371" t="s">
        <v>3606</v>
      </c>
      <c r="F1370" s="325">
        <v>7</v>
      </c>
      <c r="G1370" s="371"/>
      <c r="H1370" s="325"/>
      <c r="I1370" s="371"/>
      <c r="J1370" s="325">
        <v>8</v>
      </c>
      <c r="K1370" s="325"/>
      <c r="L1370" s="325">
        <v>8</v>
      </c>
      <c r="M1370" s="379" t="s">
        <v>5197</v>
      </c>
      <c r="N1370" s="381"/>
      <c r="O1370" s="381"/>
      <c r="P1370" s="381">
        <v>400</v>
      </c>
      <c r="Q1370" s="381"/>
      <c r="R1370" s="381"/>
      <c r="S1370" s="381"/>
      <c r="T1370" s="381"/>
      <c r="U1370" s="381"/>
      <c r="V1370" s="381"/>
      <c r="W1370" s="381"/>
      <c r="X1370" s="381"/>
      <c r="Y1370" s="381">
        <v>2</v>
      </c>
      <c r="Z1370" s="350">
        <v>36.299999999999997</v>
      </c>
    </row>
    <row r="1371" spans="1:26" ht="30.75" customHeight="1" x14ac:dyDescent="0.35">
      <c r="A1371" s="340">
        <v>1367</v>
      </c>
      <c r="B1371" s="378" t="s">
        <v>7489</v>
      </c>
      <c r="C1371" s="333" t="s">
        <v>1508</v>
      </c>
      <c r="D1371" s="332" t="s">
        <v>724</v>
      </c>
      <c r="E1371" s="371" t="s">
        <v>3638</v>
      </c>
      <c r="F1371" s="325">
        <v>7</v>
      </c>
      <c r="G1371" s="371"/>
      <c r="H1371" s="325"/>
      <c r="I1371" s="371"/>
      <c r="J1371" s="325">
        <v>6</v>
      </c>
      <c r="K1371" s="325"/>
      <c r="L1371" s="325">
        <v>6</v>
      </c>
      <c r="M1371" s="381" t="s">
        <v>5046</v>
      </c>
      <c r="N1371" s="381"/>
      <c r="O1371" s="381"/>
      <c r="P1371" s="381">
        <v>400</v>
      </c>
      <c r="Q1371" s="381"/>
      <c r="R1371" s="381"/>
      <c r="S1371" s="381"/>
      <c r="T1371" s="381"/>
      <c r="U1371" s="381"/>
      <c r="V1371" s="381"/>
      <c r="W1371" s="381"/>
      <c r="X1371" s="381"/>
      <c r="Y1371" s="381">
        <v>2</v>
      </c>
      <c r="Z1371" s="350">
        <v>36.299999999999997</v>
      </c>
    </row>
    <row r="1372" spans="1:26" ht="30.75" customHeight="1" x14ac:dyDescent="0.35">
      <c r="A1372" s="340">
        <v>1368</v>
      </c>
      <c r="B1372" s="378" t="s">
        <v>7489</v>
      </c>
      <c r="C1372" s="333" t="s">
        <v>1508</v>
      </c>
      <c r="D1372" s="332" t="s">
        <v>687</v>
      </c>
      <c r="E1372" s="371" t="s">
        <v>3607</v>
      </c>
      <c r="F1372" s="325">
        <v>7</v>
      </c>
      <c r="G1372" s="371"/>
      <c r="H1372" s="325"/>
      <c r="I1372" s="371"/>
      <c r="J1372" s="325">
        <v>7</v>
      </c>
      <c r="K1372" s="325"/>
      <c r="L1372" s="325">
        <v>7</v>
      </c>
      <c r="M1372" s="379" t="s">
        <v>5198</v>
      </c>
      <c r="N1372" s="398">
        <v>99</v>
      </c>
      <c r="O1372" s="398">
        <v>301</v>
      </c>
      <c r="P1372" s="398">
        <v>400</v>
      </c>
      <c r="Q1372" s="398"/>
      <c r="R1372" s="398"/>
      <c r="S1372" s="398"/>
      <c r="T1372" s="398"/>
      <c r="U1372" s="381"/>
      <c r="V1372" s="381" t="s">
        <v>2166</v>
      </c>
      <c r="W1372" s="381"/>
      <c r="X1372" s="381"/>
      <c r="Y1372" s="381">
        <v>2</v>
      </c>
      <c r="Z1372" s="350">
        <v>36.299999999999997</v>
      </c>
    </row>
    <row r="1373" spans="1:26" ht="30.75" customHeight="1" x14ac:dyDescent="0.35">
      <c r="A1373" s="340">
        <v>1369</v>
      </c>
      <c r="B1373" s="378" t="s">
        <v>7489</v>
      </c>
      <c r="C1373" s="333" t="s">
        <v>1508</v>
      </c>
      <c r="D1373" s="332" t="s">
        <v>688</v>
      </c>
      <c r="E1373" s="371" t="s">
        <v>3608</v>
      </c>
      <c r="F1373" s="325">
        <v>7</v>
      </c>
      <c r="G1373" s="371"/>
      <c r="H1373" s="325"/>
      <c r="I1373" s="371"/>
      <c r="J1373" s="325">
        <v>10</v>
      </c>
      <c r="K1373" s="325"/>
      <c r="L1373" s="325">
        <v>10</v>
      </c>
      <c r="M1373" s="379" t="s">
        <v>5199</v>
      </c>
      <c r="N1373" s="381"/>
      <c r="O1373" s="381"/>
      <c r="P1373" s="381">
        <v>400</v>
      </c>
      <c r="Q1373" s="381"/>
      <c r="R1373" s="381"/>
      <c r="S1373" s="381"/>
      <c r="T1373" s="381"/>
      <c r="U1373" s="381"/>
      <c r="V1373" s="381"/>
      <c r="W1373" s="381"/>
      <c r="X1373" s="381"/>
      <c r="Y1373" s="381">
        <v>2</v>
      </c>
      <c r="Z1373" s="350">
        <v>36.299999999999997</v>
      </c>
    </row>
    <row r="1374" spans="1:26" ht="30.75" customHeight="1" x14ac:dyDescent="0.35">
      <c r="A1374" s="340">
        <v>1370</v>
      </c>
      <c r="B1374" s="378" t="s">
        <v>7489</v>
      </c>
      <c r="C1374" s="333" t="s">
        <v>1508</v>
      </c>
      <c r="D1374" s="332" t="s">
        <v>689</v>
      </c>
      <c r="E1374" s="371" t="s">
        <v>3609</v>
      </c>
      <c r="F1374" s="325">
        <v>5</v>
      </c>
      <c r="G1374" s="371"/>
      <c r="H1374" s="325"/>
      <c r="I1374" s="371"/>
      <c r="J1374" s="325">
        <v>9</v>
      </c>
      <c r="K1374" s="325"/>
      <c r="L1374" s="325">
        <v>9</v>
      </c>
      <c r="M1374" s="379" t="s">
        <v>5354</v>
      </c>
      <c r="N1374" s="381">
        <v>100</v>
      </c>
      <c r="O1374" s="381">
        <v>300</v>
      </c>
      <c r="P1374" s="381">
        <v>400</v>
      </c>
      <c r="Q1374" s="381"/>
      <c r="R1374" s="381"/>
      <c r="S1374" s="381"/>
      <c r="T1374" s="381"/>
      <c r="U1374" s="381"/>
      <c r="V1374" s="381" t="s">
        <v>2166</v>
      </c>
      <c r="W1374" s="381"/>
      <c r="X1374" s="381"/>
      <c r="Y1374" s="381">
        <v>2</v>
      </c>
      <c r="Z1374" s="350">
        <v>36.299999999999997</v>
      </c>
    </row>
    <row r="1375" spans="1:26" ht="30.75" customHeight="1" x14ac:dyDescent="0.35">
      <c r="A1375" s="340">
        <v>1371</v>
      </c>
      <c r="B1375" s="378" t="s">
        <v>7489</v>
      </c>
      <c r="C1375" s="333" t="s">
        <v>1508</v>
      </c>
      <c r="D1375" s="332" t="s">
        <v>7618</v>
      </c>
      <c r="E1375" s="371" t="s">
        <v>3611</v>
      </c>
      <c r="F1375" s="325">
        <v>7</v>
      </c>
      <c r="G1375" s="371"/>
      <c r="H1375" s="325"/>
      <c r="I1375" s="371"/>
      <c r="J1375" s="325">
        <v>7</v>
      </c>
      <c r="K1375" s="325"/>
      <c r="L1375" s="325">
        <v>7</v>
      </c>
      <c r="M1375" s="379" t="s">
        <v>5200</v>
      </c>
      <c r="N1375" s="381">
        <v>118</v>
      </c>
      <c r="O1375" s="381">
        <v>282</v>
      </c>
      <c r="P1375" s="381">
        <v>400</v>
      </c>
      <c r="Q1375" s="381"/>
      <c r="R1375" s="381"/>
      <c r="S1375" s="381"/>
      <c r="T1375" s="381"/>
      <c r="U1375" s="381"/>
      <c r="V1375" s="381" t="s">
        <v>2166</v>
      </c>
      <c r="W1375" s="381"/>
      <c r="X1375" s="381"/>
      <c r="Y1375" s="381">
        <v>2</v>
      </c>
      <c r="Z1375" s="350">
        <v>36.299999999999997</v>
      </c>
    </row>
    <row r="1376" spans="1:26" ht="30.75" customHeight="1" x14ac:dyDescent="0.35">
      <c r="A1376" s="340">
        <v>1372</v>
      </c>
      <c r="B1376" s="378" t="s">
        <v>7489</v>
      </c>
      <c r="C1376" s="333" t="s">
        <v>1508</v>
      </c>
      <c r="D1376" s="332" t="s">
        <v>693</v>
      </c>
      <c r="E1376" s="371" t="s">
        <v>3612</v>
      </c>
      <c r="F1376" s="325">
        <v>7</v>
      </c>
      <c r="G1376" s="371"/>
      <c r="H1376" s="325"/>
      <c r="I1376" s="371"/>
      <c r="J1376" s="325">
        <v>6</v>
      </c>
      <c r="K1376" s="325"/>
      <c r="L1376" s="325">
        <v>6</v>
      </c>
      <c r="M1376" s="379" t="s">
        <v>5354</v>
      </c>
      <c r="N1376" s="381"/>
      <c r="O1376" s="381"/>
      <c r="P1376" s="381">
        <v>400</v>
      </c>
      <c r="Q1376" s="381"/>
      <c r="R1376" s="381"/>
      <c r="S1376" s="381"/>
      <c r="T1376" s="381"/>
      <c r="U1376" s="381"/>
      <c r="V1376" s="381"/>
      <c r="W1376" s="381"/>
      <c r="X1376" s="381"/>
      <c r="Y1376" s="381">
        <v>2</v>
      </c>
      <c r="Z1376" s="350">
        <v>36.299999999999997</v>
      </c>
    </row>
    <row r="1377" spans="1:26" ht="30.75" customHeight="1" x14ac:dyDescent="0.35">
      <c r="A1377" s="340">
        <v>1373</v>
      </c>
      <c r="B1377" s="378" t="s">
        <v>7489</v>
      </c>
      <c r="C1377" s="333" t="s">
        <v>1508</v>
      </c>
      <c r="D1377" s="332" t="s">
        <v>696</v>
      </c>
      <c r="E1377" s="371" t="s">
        <v>3614</v>
      </c>
      <c r="F1377" s="325">
        <v>7</v>
      </c>
      <c r="G1377" s="371"/>
      <c r="H1377" s="325"/>
      <c r="I1377" s="371"/>
      <c r="J1377" s="325">
        <v>10</v>
      </c>
      <c r="K1377" s="325"/>
      <c r="L1377" s="325">
        <v>10</v>
      </c>
      <c r="M1377" s="379" t="s">
        <v>5201</v>
      </c>
      <c r="N1377" s="381"/>
      <c r="O1377" s="381"/>
      <c r="P1377" s="381">
        <v>400</v>
      </c>
      <c r="Q1377" s="381"/>
      <c r="R1377" s="381"/>
      <c r="S1377" s="381"/>
      <c r="T1377" s="381"/>
      <c r="U1377" s="381"/>
      <c r="V1377" s="381"/>
      <c r="W1377" s="381"/>
      <c r="X1377" s="381"/>
      <c r="Y1377" s="381">
        <v>2</v>
      </c>
      <c r="Z1377" s="350">
        <v>36.299999999999997</v>
      </c>
    </row>
    <row r="1378" spans="1:26" ht="30.75" customHeight="1" x14ac:dyDescent="0.35">
      <c r="A1378" s="340">
        <v>1374</v>
      </c>
      <c r="B1378" s="378" t="s">
        <v>7489</v>
      </c>
      <c r="C1378" s="333" t="s">
        <v>1508</v>
      </c>
      <c r="D1378" s="332" t="s">
        <v>699</v>
      </c>
      <c r="E1378" s="371" t="s">
        <v>3617</v>
      </c>
      <c r="F1378" s="325">
        <v>5</v>
      </c>
      <c r="G1378" s="371"/>
      <c r="H1378" s="325"/>
      <c r="I1378" s="371"/>
      <c r="J1378" s="325">
        <v>6</v>
      </c>
      <c r="K1378" s="325"/>
      <c r="L1378" s="325">
        <v>6</v>
      </c>
      <c r="M1378" s="379" t="s">
        <v>5202</v>
      </c>
      <c r="N1378" s="381"/>
      <c r="O1378" s="381"/>
      <c r="P1378" s="381">
        <v>400</v>
      </c>
      <c r="Q1378" s="381"/>
      <c r="R1378" s="381"/>
      <c r="S1378" s="381"/>
      <c r="T1378" s="381"/>
      <c r="U1378" s="381"/>
      <c r="V1378" s="381"/>
      <c r="W1378" s="381"/>
      <c r="X1378" s="381"/>
      <c r="Y1378" s="381">
        <v>2</v>
      </c>
      <c r="Z1378" s="350">
        <v>36.299999999999997</v>
      </c>
    </row>
    <row r="1379" spans="1:26" ht="30.75" customHeight="1" x14ac:dyDescent="0.35">
      <c r="A1379" s="340">
        <v>1375</v>
      </c>
      <c r="B1379" s="378" t="s">
        <v>7489</v>
      </c>
      <c r="C1379" s="333" t="s">
        <v>1508</v>
      </c>
      <c r="D1379" s="332" t="s">
        <v>700</v>
      </c>
      <c r="E1379" s="371" t="s">
        <v>3618</v>
      </c>
      <c r="F1379" s="325">
        <v>7</v>
      </c>
      <c r="G1379" s="371"/>
      <c r="H1379" s="325"/>
      <c r="I1379" s="371"/>
      <c r="J1379" s="325">
        <v>11</v>
      </c>
      <c r="K1379" s="325"/>
      <c r="L1379" s="325">
        <v>11</v>
      </c>
      <c r="M1379" s="379" t="s">
        <v>5203</v>
      </c>
      <c r="N1379" s="381"/>
      <c r="O1379" s="381"/>
      <c r="P1379" s="381">
        <v>400</v>
      </c>
      <c r="Q1379" s="381"/>
      <c r="R1379" s="381"/>
      <c r="S1379" s="381"/>
      <c r="T1379" s="381"/>
      <c r="U1379" s="381"/>
      <c r="V1379" s="381"/>
      <c r="W1379" s="381"/>
      <c r="X1379" s="381"/>
      <c r="Y1379" s="381">
        <v>2</v>
      </c>
      <c r="Z1379" s="350">
        <v>36.299999999999997</v>
      </c>
    </row>
    <row r="1380" spans="1:26" ht="30.75" customHeight="1" x14ac:dyDescent="0.35">
      <c r="A1380" s="340">
        <v>1376</v>
      </c>
      <c r="B1380" s="378" t="s">
        <v>7489</v>
      </c>
      <c r="C1380" s="333" t="s">
        <v>1508</v>
      </c>
      <c r="D1380" s="332" t="s">
        <v>701</v>
      </c>
      <c r="E1380" s="371" t="s">
        <v>3619</v>
      </c>
      <c r="F1380" s="325">
        <v>7</v>
      </c>
      <c r="G1380" s="371"/>
      <c r="H1380" s="325"/>
      <c r="I1380" s="371"/>
      <c r="J1380" s="325">
        <v>12</v>
      </c>
      <c r="K1380" s="325"/>
      <c r="L1380" s="325">
        <v>12</v>
      </c>
      <c r="M1380" s="379" t="s">
        <v>5197</v>
      </c>
      <c r="N1380" s="381"/>
      <c r="O1380" s="381"/>
      <c r="P1380" s="381">
        <v>400</v>
      </c>
      <c r="Q1380" s="381"/>
      <c r="R1380" s="381"/>
      <c r="S1380" s="381"/>
      <c r="T1380" s="381"/>
      <c r="U1380" s="381"/>
      <c r="V1380" s="381"/>
      <c r="W1380" s="381"/>
      <c r="X1380" s="381"/>
      <c r="Y1380" s="381">
        <v>2</v>
      </c>
      <c r="Z1380" s="350">
        <v>36.299999999999997</v>
      </c>
    </row>
    <row r="1381" spans="1:26" ht="30.75" customHeight="1" x14ac:dyDescent="0.35">
      <c r="A1381" s="340">
        <v>1377</v>
      </c>
      <c r="B1381" s="378" t="s">
        <v>7489</v>
      </c>
      <c r="C1381" s="333" t="s">
        <v>1508</v>
      </c>
      <c r="D1381" s="332" t="s">
        <v>707</v>
      </c>
      <c r="E1381" s="371" t="s">
        <v>3622</v>
      </c>
      <c r="F1381" s="325">
        <v>5</v>
      </c>
      <c r="G1381" s="371"/>
      <c r="H1381" s="325"/>
      <c r="I1381" s="371"/>
      <c r="J1381" s="325">
        <v>6</v>
      </c>
      <c r="K1381" s="325"/>
      <c r="L1381" s="325">
        <v>6</v>
      </c>
      <c r="M1381" s="381" t="s">
        <v>5354</v>
      </c>
      <c r="N1381" s="381"/>
      <c r="O1381" s="381"/>
      <c r="P1381" s="381">
        <v>400</v>
      </c>
      <c r="Q1381" s="381"/>
      <c r="R1381" s="381"/>
      <c r="S1381" s="381"/>
      <c r="T1381" s="381"/>
      <c r="U1381" s="381"/>
      <c r="V1381" s="381"/>
      <c r="W1381" s="381"/>
      <c r="X1381" s="381"/>
      <c r="Y1381" s="381">
        <v>2</v>
      </c>
      <c r="Z1381" s="350">
        <v>36.299999999999997</v>
      </c>
    </row>
    <row r="1382" spans="1:26" ht="30.75" customHeight="1" x14ac:dyDescent="0.35">
      <c r="A1382" s="340">
        <v>1378</v>
      </c>
      <c r="B1382" s="378" t="s">
        <v>7489</v>
      </c>
      <c r="C1382" s="333" t="s">
        <v>1508</v>
      </c>
      <c r="D1382" s="411" t="s">
        <v>690</v>
      </c>
      <c r="E1382" s="371" t="s">
        <v>3610</v>
      </c>
      <c r="F1382" s="325">
        <v>5</v>
      </c>
      <c r="G1382" s="371"/>
      <c r="H1382" s="325"/>
      <c r="I1382" s="371"/>
      <c r="J1382" s="325">
        <v>6</v>
      </c>
      <c r="K1382" s="325"/>
      <c r="L1382" s="325">
        <v>6</v>
      </c>
      <c r="M1382" s="381" t="s">
        <v>5354</v>
      </c>
      <c r="N1382" s="367">
        <v>100</v>
      </c>
      <c r="O1382" s="367">
        <v>300</v>
      </c>
      <c r="P1382" s="367">
        <v>400</v>
      </c>
      <c r="Q1382" s="398"/>
      <c r="R1382" s="398"/>
      <c r="S1382" s="398"/>
      <c r="T1382" s="398"/>
      <c r="U1382" s="381"/>
      <c r="V1382" s="381" t="s">
        <v>2166</v>
      </c>
      <c r="W1382" s="381"/>
      <c r="X1382" s="381"/>
      <c r="Y1382" s="381">
        <v>2</v>
      </c>
      <c r="Z1382" s="350">
        <v>36.299999999999997</v>
      </c>
    </row>
    <row r="1383" spans="1:26" ht="30.75" customHeight="1" x14ac:dyDescent="0.35">
      <c r="A1383" s="340">
        <v>1379</v>
      </c>
      <c r="B1383" s="378" t="s">
        <v>7489</v>
      </c>
      <c r="C1383" s="333" t="s">
        <v>1508</v>
      </c>
      <c r="D1383" s="332" t="s">
        <v>694</v>
      </c>
      <c r="E1383" s="371" t="s">
        <v>3613</v>
      </c>
      <c r="F1383" s="325">
        <v>7</v>
      </c>
      <c r="G1383" s="371"/>
      <c r="H1383" s="325"/>
      <c r="I1383" s="371"/>
      <c r="J1383" s="325">
        <v>7</v>
      </c>
      <c r="K1383" s="325"/>
      <c r="L1383" s="325">
        <v>7</v>
      </c>
      <c r="M1383" s="379" t="s">
        <v>5204</v>
      </c>
      <c r="N1383" s="381"/>
      <c r="O1383" s="381"/>
      <c r="P1383" s="381">
        <v>400</v>
      </c>
      <c r="Q1383" s="381"/>
      <c r="R1383" s="381"/>
      <c r="S1383" s="381"/>
      <c r="T1383" s="381"/>
      <c r="U1383" s="381"/>
      <c r="V1383" s="381"/>
      <c r="W1383" s="381"/>
      <c r="X1383" s="381"/>
      <c r="Y1383" s="381">
        <v>2</v>
      </c>
      <c r="Z1383" s="350">
        <v>36.299999999999997</v>
      </c>
    </row>
    <row r="1384" spans="1:26" ht="30.75" customHeight="1" x14ac:dyDescent="0.35">
      <c r="A1384" s="340">
        <v>1380</v>
      </c>
      <c r="B1384" s="378" t="s">
        <v>7489</v>
      </c>
      <c r="C1384" s="333" t="s">
        <v>1508</v>
      </c>
      <c r="D1384" s="332" t="s">
        <v>697</v>
      </c>
      <c r="E1384" s="371" t="s">
        <v>3615</v>
      </c>
      <c r="F1384" s="325">
        <v>7</v>
      </c>
      <c r="G1384" s="371"/>
      <c r="H1384" s="325"/>
      <c r="I1384" s="371"/>
      <c r="J1384" s="325">
        <v>9</v>
      </c>
      <c r="K1384" s="325"/>
      <c r="L1384" s="325">
        <v>9</v>
      </c>
      <c r="M1384" s="379" t="s">
        <v>5200</v>
      </c>
      <c r="N1384" s="381"/>
      <c r="O1384" s="381"/>
      <c r="P1384" s="381">
        <v>400</v>
      </c>
      <c r="Q1384" s="381"/>
      <c r="R1384" s="381"/>
      <c r="S1384" s="381"/>
      <c r="T1384" s="381"/>
      <c r="U1384" s="381"/>
      <c r="V1384" s="381"/>
      <c r="W1384" s="381"/>
      <c r="X1384" s="381"/>
      <c r="Y1384" s="381">
        <v>2</v>
      </c>
      <c r="Z1384" s="350">
        <v>36.299999999999997</v>
      </c>
    </row>
    <row r="1385" spans="1:26" ht="30.75" customHeight="1" x14ac:dyDescent="0.35">
      <c r="A1385" s="340">
        <v>1381</v>
      </c>
      <c r="B1385" s="378" t="s">
        <v>7489</v>
      </c>
      <c r="C1385" s="333" t="s">
        <v>1508</v>
      </c>
      <c r="D1385" s="332" t="s">
        <v>698</v>
      </c>
      <c r="E1385" s="371" t="s">
        <v>3616</v>
      </c>
      <c r="F1385" s="325">
        <v>7</v>
      </c>
      <c r="G1385" s="371"/>
      <c r="H1385" s="325"/>
      <c r="I1385" s="371"/>
      <c r="J1385" s="325">
        <v>8</v>
      </c>
      <c r="K1385" s="325"/>
      <c r="L1385" s="325">
        <v>8</v>
      </c>
      <c r="M1385" s="379" t="s">
        <v>5205</v>
      </c>
      <c r="N1385" s="381"/>
      <c r="O1385" s="381"/>
      <c r="P1385" s="381">
        <v>400</v>
      </c>
      <c r="Q1385" s="381"/>
      <c r="R1385" s="381"/>
      <c r="S1385" s="381"/>
      <c r="T1385" s="381"/>
      <c r="U1385" s="381"/>
      <c r="V1385" s="381"/>
      <c r="W1385" s="381"/>
      <c r="X1385" s="381"/>
      <c r="Y1385" s="381">
        <v>2</v>
      </c>
      <c r="Z1385" s="350">
        <v>36.299999999999997</v>
      </c>
    </row>
    <row r="1386" spans="1:26" ht="30.75" customHeight="1" x14ac:dyDescent="0.35">
      <c r="A1386" s="340">
        <v>1382</v>
      </c>
      <c r="B1386" s="378" t="s">
        <v>7489</v>
      </c>
      <c r="C1386" s="333" t="s">
        <v>1508</v>
      </c>
      <c r="D1386" s="332" t="s">
        <v>760</v>
      </c>
      <c r="E1386" s="371" t="s">
        <v>1308</v>
      </c>
      <c r="F1386" s="325">
        <v>4</v>
      </c>
      <c r="G1386" s="371"/>
      <c r="H1386" s="325"/>
      <c r="I1386" s="371"/>
      <c r="J1386" s="325">
        <v>3</v>
      </c>
      <c r="K1386" s="325"/>
      <c r="L1386" s="325">
        <v>3</v>
      </c>
      <c r="M1386" s="381" t="s">
        <v>5354</v>
      </c>
      <c r="N1386" s="381"/>
      <c r="O1386" s="381"/>
      <c r="P1386" s="381">
        <v>400</v>
      </c>
      <c r="Q1386" s="381"/>
      <c r="R1386" s="381"/>
      <c r="S1386" s="381"/>
      <c r="T1386" s="381"/>
      <c r="U1386" s="381"/>
      <c r="V1386" s="381"/>
      <c r="W1386" s="381"/>
      <c r="X1386" s="381"/>
      <c r="Y1386" s="381">
        <v>2</v>
      </c>
      <c r="Z1386" s="350">
        <v>36.299999999999997</v>
      </c>
    </row>
    <row r="1387" spans="1:26" ht="30.75" customHeight="1" x14ac:dyDescent="0.35">
      <c r="A1387" s="340">
        <v>1383</v>
      </c>
      <c r="B1387" s="378" t="s">
        <v>7489</v>
      </c>
      <c r="C1387" s="333" t="s">
        <v>1508</v>
      </c>
      <c r="D1387" s="332" t="s">
        <v>744</v>
      </c>
      <c r="E1387" s="371" t="s">
        <v>3654</v>
      </c>
      <c r="F1387" s="325">
        <v>5</v>
      </c>
      <c r="G1387" s="371"/>
      <c r="H1387" s="325"/>
      <c r="I1387" s="371"/>
      <c r="J1387" s="325">
        <v>6</v>
      </c>
      <c r="K1387" s="325"/>
      <c r="L1387" s="325">
        <v>6</v>
      </c>
      <c r="M1387" s="379" t="s">
        <v>5206</v>
      </c>
      <c r="N1387" s="381"/>
      <c r="O1387" s="381"/>
      <c r="P1387" s="381">
        <v>400</v>
      </c>
      <c r="Q1387" s="381"/>
      <c r="R1387" s="381"/>
      <c r="S1387" s="381"/>
      <c r="T1387" s="381"/>
      <c r="U1387" s="381"/>
      <c r="V1387" s="381"/>
      <c r="W1387" s="381"/>
      <c r="X1387" s="381"/>
      <c r="Y1387" s="381">
        <v>2</v>
      </c>
      <c r="Z1387" s="350">
        <v>36.299999999999997</v>
      </c>
    </row>
    <row r="1388" spans="1:26" ht="30.75" customHeight="1" x14ac:dyDescent="0.35">
      <c r="A1388" s="340">
        <v>1384</v>
      </c>
      <c r="B1388" s="378" t="s">
        <v>7489</v>
      </c>
      <c r="C1388" s="333" t="s">
        <v>1508</v>
      </c>
      <c r="D1388" s="332" t="s">
        <v>761</v>
      </c>
      <c r="E1388" s="371" t="s">
        <v>762</v>
      </c>
      <c r="F1388" s="325">
        <v>4</v>
      </c>
      <c r="G1388" s="371"/>
      <c r="H1388" s="325"/>
      <c r="I1388" s="371"/>
      <c r="J1388" s="325">
        <v>3</v>
      </c>
      <c r="K1388" s="325"/>
      <c r="L1388" s="325">
        <v>3</v>
      </c>
      <c r="M1388" s="381" t="s">
        <v>5431</v>
      </c>
      <c r="N1388" s="367">
        <v>100</v>
      </c>
      <c r="O1388" s="367">
        <v>300</v>
      </c>
      <c r="P1388" s="367">
        <v>400</v>
      </c>
      <c r="Q1388" s="398"/>
      <c r="R1388" s="398"/>
      <c r="S1388" s="398"/>
      <c r="T1388" s="398"/>
      <c r="U1388" s="381"/>
      <c r="V1388" s="381" t="s">
        <v>2166</v>
      </c>
      <c r="W1388" s="381" t="s">
        <v>2166</v>
      </c>
      <c r="X1388" s="381" t="s">
        <v>2166</v>
      </c>
      <c r="Y1388" s="381">
        <v>2</v>
      </c>
      <c r="Z1388" s="350">
        <v>36.299999999999997</v>
      </c>
    </row>
    <row r="1389" spans="1:26" ht="30.75" customHeight="1" x14ac:dyDescent="0.35">
      <c r="A1389" s="340">
        <v>1385</v>
      </c>
      <c r="B1389" s="378" t="s">
        <v>7489</v>
      </c>
      <c r="C1389" s="333" t="s">
        <v>1508</v>
      </c>
      <c r="D1389" s="332" t="s">
        <v>758</v>
      </c>
      <c r="E1389" s="371" t="s">
        <v>1306</v>
      </c>
      <c r="F1389" s="325">
        <v>4</v>
      </c>
      <c r="G1389" s="371"/>
      <c r="H1389" s="325"/>
      <c r="I1389" s="371"/>
      <c r="J1389" s="325">
        <v>3</v>
      </c>
      <c r="K1389" s="325"/>
      <c r="L1389" s="325">
        <v>3</v>
      </c>
      <c r="M1389" s="381" t="s">
        <v>5431</v>
      </c>
      <c r="N1389" s="367">
        <v>100</v>
      </c>
      <c r="O1389" s="367">
        <v>300</v>
      </c>
      <c r="P1389" s="367">
        <v>400</v>
      </c>
      <c r="Q1389" s="398"/>
      <c r="R1389" s="398"/>
      <c r="S1389" s="398"/>
      <c r="T1389" s="398"/>
      <c r="U1389" s="381"/>
      <c r="V1389" s="381" t="s">
        <v>2166</v>
      </c>
      <c r="W1389" s="381" t="s">
        <v>2166</v>
      </c>
      <c r="X1389" s="381"/>
      <c r="Y1389" s="381">
        <v>2</v>
      </c>
      <c r="Z1389" s="350">
        <v>36.299999999999997</v>
      </c>
    </row>
    <row r="1390" spans="1:26" ht="30.75" customHeight="1" x14ac:dyDescent="0.35">
      <c r="A1390" s="340">
        <v>1386</v>
      </c>
      <c r="B1390" s="378" t="s">
        <v>7489</v>
      </c>
      <c r="C1390" s="333" t="s">
        <v>1508</v>
      </c>
      <c r="D1390" s="332" t="s">
        <v>725</v>
      </c>
      <c r="E1390" s="371" t="s">
        <v>3639</v>
      </c>
      <c r="F1390" s="325">
        <v>7</v>
      </c>
      <c r="G1390" s="371"/>
      <c r="H1390" s="325"/>
      <c r="I1390" s="371"/>
      <c r="J1390" s="325">
        <v>9</v>
      </c>
      <c r="K1390" s="325"/>
      <c r="L1390" s="325">
        <v>9</v>
      </c>
      <c r="M1390" s="381" t="s">
        <v>5047</v>
      </c>
      <c r="N1390" s="381"/>
      <c r="O1390" s="381"/>
      <c r="P1390" s="381">
        <v>400</v>
      </c>
      <c r="Q1390" s="381"/>
      <c r="R1390" s="381"/>
      <c r="S1390" s="381"/>
      <c r="T1390" s="381"/>
      <c r="U1390" s="381"/>
      <c r="V1390" s="381"/>
      <c r="W1390" s="381"/>
      <c r="X1390" s="381"/>
      <c r="Y1390" s="381">
        <v>2</v>
      </c>
      <c r="Z1390" s="350">
        <v>36.299999999999997</v>
      </c>
    </row>
    <row r="1391" spans="1:26" ht="30.75" customHeight="1" x14ac:dyDescent="0.35">
      <c r="A1391" s="340">
        <v>1387</v>
      </c>
      <c r="B1391" s="378" t="s">
        <v>7489</v>
      </c>
      <c r="C1391" s="333" t="s">
        <v>1508</v>
      </c>
      <c r="D1391" s="332" t="s">
        <v>507</v>
      </c>
      <c r="E1391" s="371" t="s">
        <v>3655</v>
      </c>
      <c r="F1391" s="325">
        <v>7</v>
      </c>
      <c r="G1391" s="371"/>
      <c r="H1391" s="325"/>
      <c r="I1391" s="371"/>
      <c r="J1391" s="325">
        <v>7</v>
      </c>
      <c r="K1391" s="325"/>
      <c r="L1391" s="325">
        <v>7</v>
      </c>
      <c r="M1391" s="381" t="s">
        <v>5004</v>
      </c>
      <c r="N1391" s="381"/>
      <c r="O1391" s="381"/>
      <c r="P1391" s="381">
        <v>400</v>
      </c>
      <c r="Q1391" s="381"/>
      <c r="R1391" s="381"/>
      <c r="S1391" s="381"/>
      <c r="T1391" s="381"/>
      <c r="U1391" s="381"/>
      <c r="V1391" s="381"/>
      <c r="W1391" s="381"/>
      <c r="X1391" s="381"/>
      <c r="Y1391" s="381">
        <v>2</v>
      </c>
      <c r="Z1391" s="350">
        <v>36.299999999999997</v>
      </c>
    </row>
    <row r="1392" spans="1:26" ht="30.75" customHeight="1" x14ac:dyDescent="0.35">
      <c r="A1392" s="340">
        <v>1388</v>
      </c>
      <c r="B1392" s="378" t="s">
        <v>7489</v>
      </c>
      <c r="C1392" s="333" t="s">
        <v>1508</v>
      </c>
      <c r="D1392" s="332" t="s">
        <v>709</v>
      </c>
      <c r="E1392" s="371" t="s">
        <v>3624</v>
      </c>
      <c r="F1392" s="325">
        <v>7</v>
      </c>
      <c r="G1392" s="371"/>
      <c r="H1392" s="325"/>
      <c r="I1392" s="371"/>
      <c r="J1392" s="325">
        <v>7</v>
      </c>
      <c r="K1392" s="325"/>
      <c r="L1392" s="325">
        <v>7</v>
      </c>
      <c r="M1392" s="379" t="s">
        <v>5207</v>
      </c>
      <c r="N1392" s="381"/>
      <c r="O1392" s="381"/>
      <c r="P1392" s="381">
        <v>400</v>
      </c>
      <c r="Q1392" s="381"/>
      <c r="R1392" s="381"/>
      <c r="S1392" s="381"/>
      <c r="T1392" s="381"/>
      <c r="U1392" s="381"/>
      <c r="V1392" s="381"/>
      <c r="W1392" s="381"/>
      <c r="X1392" s="381"/>
      <c r="Y1392" s="381">
        <v>2</v>
      </c>
      <c r="Z1392" s="350">
        <v>36.299999999999997</v>
      </c>
    </row>
    <row r="1393" spans="1:26" ht="30.75" customHeight="1" x14ac:dyDescent="0.35">
      <c r="A1393" s="340">
        <v>1389</v>
      </c>
      <c r="B1393" s="378" t="s">
        <v>7489</v>
      </c>
      <c r="C1393" s="333" t="s">
        <v>1508</v>
      </c>
      <c r="D1393" s="332" t="s">
        <v>710</v>
      </c>
      <c r="E1393" s="371" t="s">
        <v>3625</v>
      </c>
      <c r="F1393" s="325">
        <v>7</v>
      </c>
      <c r="G1393" s="371"/>
      <c r="H1393" s="325"/>
      <c r="I1393" s="371"/>
      <c r="J1393" s="325">
        <v>6</v>
      </c>
      <c r="K1393" s="325"/>
      <c r="L1393" s="325">
        <v>6</v>
      </c>
      <c r="M1393" s="379" t="s">
        <v>5207</v>
      </c>
      <c r="N1393" s="381"/>
      <c r="O1393" s="381"/>
      <c r="P1393" s="381">
        <v>400</v>
      </c>
      <c r="Q1393" s="381"/>
      <c r="R1393" s="381"/>
      <c r="S1393" s="381"/>
      <c r="T1393" s="381"/>
      <c r="U1393" s="381"/>
      <c r="V1393" s="381"/>
      <c r="W1393" s="381"/>
      <c r="X1393" s="381"/>
      <c r="Y1393" s="381">
        <v>2</v>
      </c>
      <c r="Z1393" s="350">
        <v>36.299999999999997</v>
      </c>
    </row>
    <row r="1394" spans="1:26" ht="30.75" customHeight="1" x14ac:dyDescent="0.35">
      <c r="A1394" s="340">
        <v>1390</v>
      </c>
      <c r="B1394" s="378" t="s">
        <v>7489</v>
      </c>
      <c r="C1394" s="333" t="s">
        <v>1508</v>
      </c>
      <c r="D1394" s="332" t="s">
        <v>703</v>
      </c>
      <c r="E1394" s="371" t="s">
        <v>3620</v>
      </c>
      <c r="F1394" s="325">
        <v>7</v>
      </c>
      <c r="G1394" s="371"/>
      <c r="H1394" s="325"/>
      <c r="I1394" s="371"/>
      <c r="J1394" s="325">
        <v>6</v>
      </c>
      <c r="K1394" s="325"/>
      <c r="L1394" s="325">
        <v>6</v>
      </c>
      <c r="M1394" s="381" t="s">
        <v>5048</v>
      </c>
      <c r="N1394" s="381"/>
      <c r="O1394" s="381"/>
      <c r="P1394" s="381">
        <v>400</v>
      </c>
      <c r="Q1394" s="381"/>
      <c r="R1394" s="381"/>
      <c r="S1394" s="381"/>
      <c r="T1394" s="381"/>
      <c r="U1394" s="381"/>
      <c r="V1394" s="381"/>
      <c r="W1394" s="381"/>
      <c r="X1394" s="381"/>
      <c r="Y1394" s="381">
        <v>2</v>
      </c>
      <c r="Z1394" s="350">
        <v>36.299999999999997</v>
      </c>
    </row>
    <row r="1395" spans="1:26" ht="30.75" customHeight="1" x14ac:dyDescent="0.35">
      <c r="A1395" s="340">
        <v>1391</v>
      </c>
      <c r="B1395" s="378" t="s">
        <v>7489</v>
      </c>
      <c r="C1395" s="333" t="s">
        <v>1508</v>
      </c>
      <c r="D1395" s="332" t="s">
        <v>763</v>
      </c>
      <c r="E1395" s="371" t="s">
        <v>1309</v>
      </c>
      <c r="F1395" s="325">
        <v>4</v>
      </c>
      <c r="G1395" s="371"/>
      <c r="H1395" s="325"/>
      <c r="I1395" s="371"/>
      <c r="J1395" s="325">
        <v>3</v>
      </c>
      <c r="K1395" s="325"/>
      <c r="L1395" s="325">
        <v>3</v>
      </c>
      <c r="M1395" s="381" t="s">
        <v>5431</v>
      </c>
      <c r="N1395" s="367">
        <v>100</v>
      </c>
      <c r="O1395" s="367">
        <v>300</v>
      </c>
      <c r="P1395" s="367">
        <v>400</v>
      </c>
      <c r="Q1395" s="398"/>
      <c r="R1395" s="398"/>
      <c r="S1395" s="398"/>
      <c r="T1395" s="398"/>
      <c r="U1395" s="381"/>
      <c r="V1395" s="381" t="s">
        <v>2166</v>
      </c>
      <c r="W1395" s="381" t="s">
        <v>2166</v>
      </c>
      <c r="X1395" s="381" t="s">
        <v>2166</v>
      </c>
      <c r="Y1395" s="381">
        <v>2</v>
      </c>
      <c r="Z1395" s="350">
        <v>36.299999999999997</v>
      </c>
    </row>
    <row r="1396" spans="1:26" ht="30.75" customHeight="1" x14ac:dyDescent="0.35">
      <c r="A1396" s="340">
        <v>1392</v>
      </c>
      <c r="B1396" s="378" t="s">
        <v>7489</v>
      </c>
      <c r="C1396" s="333" t="s">
        <v>1508</v>
      </c>
      <c r="D1396" s="332" t="s">
        <v>759</v>
      </c>
      <c r="E1396" s="371" t="s">
        <v>1307</v>
      </c>
      <c r="F1396" s="325">
        <v>4</v>
      </c>
      <c r="G1396" s="371"/>
      <c r="H1396" s="325"/>
      <c r="I1396" s="371"/>
      <c r="J1396" s="325">
        <v>3</v>
      </c>
      <c r="K1396" s="325"/>
      <c r="L1396" s="325">
        <v>3</v>
      </c>
      <c r="M1396" s="381" t="s">
        <v>5431</v>
      </c>
      <c r="N1396" s="367">
        <v>100</v>
      </c>
      <c r="O1396" s="367">
        <v>300</v>
      </c>
      <c r="P1396" s="367">
        <v>400</v>
      </c>
      <c r="Q1396" s="398"/>
      <c r="R1396" s="398"/>
      <c r="S1396" s="398"/>
      <c r="T1396" s="398"/>
      <c r="U1396" s="381"/>
      <c r="V1396" s="381" t="s">
        <v>2166</v>
      </c>
      <c r="W1396" s="381" t="s">
        <v>2166</v>
      </c>
      <c r="X1396" s="381"/>
      <c r="Y1396" s="381">
        <v>2</v>
      </c>
      <c r="Z1396" s="350">
        <v>36.299999999999997</v>
      </c>
    </row>
    <row r="1397" spans="1:26" ht="30.75" customHeight="1" x14ac:dyDescent="0.35">
      <c r="A1397" s="340">
        <v>1393</v>
      </c>
      <c r="B1397" s="378" t="s">
        <v>7489</v>
      </c>
      <c r="C1397" s="333" t="s">
        <v>1508</v>
      </c>
      <c r="D1397" s="332" t="s">
        <v>764</v>
      </c>
      <c r="E1397" s="371" t="s">
        <v>1310</v>
      </c>
      <c r="F1397" s="325">
        <v>4</v>
      </c>
      <c r="G1397" s="371"/>
      <c r="H1397" s="325"/>
      <c r="I1397" s="371"/>
      <c r="J1397" s="325">
        <v>3</v>
      </c>
      <c r="K1397" s="325"/>
      <c r="L1397" s="325">
        <v>3</v>
      </c>
      <c r="M1397" s="381" t="s">
        <v>6481</v>
      </c>
      <c r="N1397" s="367">
        <v>100</v>
      </c>
      <c r="O1397" s="367">
        <v>300</v>
      </c>
      <c r="P1397" s="367">
        <v>400</v>
      </c>
      <c r="Q1397" s="398"/>
      <c r="R1397" s="398"/>
      <c r="S1397" s="398"/>
      <c r="T1397" s="398"/>
      <c r="U1397" s="381"/>
      <c r="V1397" s="381" t="s">
        <v>2166</v>
      </c>
      <c r="W1397" s="381" t="s">
        <v>2166</v>
      </c>
      <c r="X1397" s="381"/>
      <c r="Y1397" s="381">
        <v>2</v>
      </c>
      <c r="Z1397" s="350">
        <v>36.299999999999997</v>
      </c>
    </row>
    <row r="1398" spans="1:26" ht="30.75" customHeight="1" x14ac:dyDescent="0.35">
      <c r="A1398" s="340">
        <v>1394</v>
      </c>
      <c r="B1398" s="378" t="s">
        <v>7489</v>
      </c>
      <c r="C1398" s="333" t="s">
        <v>1508</v>
      </c>
      <c r="D1398" s="332" t="s">
        <v>712</v>
      </c>
      <c r="E1398" s="371" t="s">
        <v>3627</v>
      </c>
      <c r="F1398" s="325">
        <v>7</v>
      </c>
      <c r="G1398" s="371"/>
      <c r="H1398" s="325"/>
      <c r="I1398" s="371"/>
      <c r="J1398" s="325">
        <v>6</v>
      </c>
      <c r="K1398" s="325"/>
      <c r="L1398" s="325">
        <v>6</v>
      </c>
      <c r="M1398" s="381" t="s">
        <v>5049</v>
      </c>
      <c r="N1398" s="381"/>
      <c r="O1398" s="381"/>
      <c r="P1398" s="381">
        <v>300</v>
      </c>
      <c r="Q1398" s="381"/>
      <c r="R1398" s="381"/>
      <c r="S1398" s="381"/>
      <c r="T1398" s="381"/>
      <c r="U1398" s="381"/>
      <c r="V1398" s="381"/>
      <c r="W1398" s="381"/>
      <c r="X1398" s="381"/>
      <c r="Y1398" s="381">
        <v>2</v>
      </c>
      <c r="Z1398" s="350">
        <v>36.299999999999997</v>
      </c>
    </row>
    <row r="1399" spans="1:26" ht="30.75" customHeight="1" x14ac:dyDescent="0.35">
      <c r="A1399" s="340">
        <v>1395</v>
      </c>
      <c r="B1399" s="378" t="s">
        <v>7489</v>
      </c>
      <c r="C1399" s="333" t="s">
        <v>1508</v>
      </c>
      <c r="D1399" s="332" t="s">
        <v>712</v>
      </c>
      <c r="E1399" s="371" t="s">
        <v>3641</v>
      </c>
      <c r="F1399" s="325">
        <v>7</v>
      </c>
      <c r="G1399" s="371"/>
      <c r="H1399" s="325"/>
      <c r="I1399" s="371"/>
      <c r="J1399" s="325">
        <v>5</v>
      </c>
      <c r="K1399" s="325"/>
      <c r="L1399" s="325">
        <v>5</v>
      </c>
      <c r="M1399" s="381" t="s">
        <v>5049</v>
      </c>
      <c r="N1399" s="381"/>
      <c r="O1399" s="381"/>
      <c r="P1399" s="381">
        <v>200</v>
      </c>
      <c r="Q1399" s="381"/>
      <c r="R1399" s="381"/>
      <c r="S1399" s="381"/>
      <c r="T1399" s="381"/>
      <c r="U1399" s="381"/>
      <c r="V1399" s="381"/>
      <c r="W1399" s="381"/>
      <c r="X1399" s="381"/>
      <c r="Y1399" s="381">
        <v>2</v>
      </c>
      <c r="Z1399" s="350">
        <v>36.299999999999997</v>
      </c>
    </row>
    <row r="1400" spans="1:26" ht="30.75" customHeight="1" x14ac:dyDescent="0.35">
      <c r="A1400" s="340">
        <v>1396</v>
      </c>
      <c r="B1400" s="378" t="s">
        <v>7489</v>
      </c>
      <c r="C1400" s="333" t="s">
        <v>1508</v>
      </c>
      <c r="D1400" s="332" t="s">
        <v>745</v>
      </c>
      <c r="E1400" s="371" t="s">
        <v>3656</v>
      </c>
      <c r="F1400" s="325">
        <v>7</v>
      </c>
      <c r="G1400" s="371"/>
      <c r="H1400" s="325"/>
      <c r="I1400" s="371"/>
      <c r="J1400" s="325">
        <v>6</v>
      </c>
      <c r="K1400" s="325"/>
      <c r="L1400" s="325">
        <v>6</v>
      </c>
      <c r="M1400" s="379" t="s">
        <v>5208</v>
      </c>
      <c r="N1400" s="381"/>
      <c r="O1400" s="381"/>
      <c r="P1400" s="381">
        <v>400</v>
      </c>
      <c r="Q1400" s="381"/>
      <c r="R1400" s="381"/>
      <c r="S1400" s="381"/>
      <c r="T1400" s="381"/>
      <c r="U1400" s="381"/>
      <c r="V1400" s="381"/>
      <c r="W1400" s="381"/>
      <c r="X1400" s="381"/>
      <c r="Y1400" s="381">
        <v>2</v>
      </c>
      <c r="Z1400" s="350">
        <v>36.299999999999997</v>
      </c>
    </row>
    <row r="1401" spans="1:26" ht="30.75" customHeight="1" x14ac:dyDescent="0.35">
      <c r="A1401" s="340">
        <v>1397</v>
      </c>
      <c r="B1401" s="378" t="s">
        <v>7489</v>
      </c>
      <c r="C1401" s="333" t="s">
        <v>1508</v>
      </c>
      <c r="D1401" s="332" t="s">
        <v>3304</v>
      </c>
      <c r="E1401" s="371" t="s">
        <v>3626</v>
      </c>
      <c r="F1401" s="325">
        <v>7</v>
      </c>
      <c r="G1401" s="371"/>
      <c r="H1401" s="325"/>
      <c r="I1401" s="371"/>
      <c r="J1401" s="325">
        <v>7</v>
      </c>
      <c r="K1401" s="325"/>
      <c r="L1401" s="325">
        <v>7</v>
      </c>
      <c r="M1401" s="379" t="s">
        <v>5207</v>
      </c>
      <c r="N1401" s="381"/>
      <c r="O1401" s="381"/>
      <c r="P1401" s="381">
        <v>400</v>
      </c>
      <c r="Q1401" s="381"/>
      <c r="R1401" s="381"/>
      <c r="S1401" s="381"/>
      <c r="T1401" s="381"/>
      <c r="U1401" s="381"/>
      <c r="V1401" s="381"/>
      <c r="W1401" s="381"/>
      <c r="X1401" s="381"/>
      <c r="Y1401" s="381">
        <v>2</v>
      </c>
      <c r="Z1401" s="350">
        <v>36.299999999999997</v>
      </c>
    </row>
    <row r="1402" spans="1:26" ht="30.75" customHeight="1" x14ac:dyDescent="0.35">
      <c r="A1402" s="340">
        <v>1398</v>
      </c>
      <c r="B1402" s="378" t="s">
        <v>7489</v>
      </c>
      <c r="C1402" s="333" t="s">
        <v>1508</v>
      </c>
      <c r="D1402" s="332" t="s">
        <v>746</v>
      </c>
      <c r="E1402" s="371" t="s">
        <v>3657</v>
      </c>
      <c r="F1402" s="325">
        <v>7</v>
      </c>
      <c r="G1402" s="371"/>
      <c r="H1402" s="325"/>
      <c r="I1402" s="371"/>
      <c r="J1402" s="325">
        <v>8</v>
      </c>
      <c r="K1402" s="325"/>
      <c r="L1402" s="325">
        <v>8</v>
      </c>
      <c r="M1402" s="379" t="s">
        <v>5206</v>
      </c>
      <c r="N1402" s="381"/>
      <c r="O1402" s="381"/>
      <c r="P1402" s="381">
        <v>400</v>
      </c>
      <c r="Q1402" s="381"/>
      <c r="R1402" s="381"/>
      <c r="S1402" s="381"/>
      <c r="T1402" s="381"/>
      <c r="U1402" s="381"/>
      <c r="V1402" s="381"/>
      <c r="W1402" s="381"/>
      <c r="X1402" s="381"/>
      <c r="Y1402" s="381">
        <v>2</v>
      </c>
      <c r="Z1402" s="350">
        <v>36.299999999999997</v>
      </c>
    </row>
    <row r="1403" spans="1:26" ht="30.75" customHeight="1" x14ac:dyDescent="0.35">
      <c r="A1403" s="340">
        <v>1399</v>
      </c>
      <c r="B1403" s="378" t="s">
        <v>7489</v>
      </c>
      <c r="C1403" s="333" t="s">
        <v>1508</v>
      </c>
      <c r="D1403" s="332" t="s">
        <v>726</v>
      </c>
      <c r="E1403" s="371" t="s">
        <v>3640</v>
      </c>
      <c r="F1403" s="325">
        <v>5</v>
      </c>
      <c r="G1403" s="371"/>
      <c r="H1403" s="325"/>
      <c r="I1403" s="371"/>
      <c r="J1403" s="325">
        <v>7</v>
      </c>
      <c r="K1403" s="325"/>
      <c r="L1403" s="325">
        <v>7</v>
      </c>
      <c r="M1403" s="381" t="s">
        <v>5354</v>
      </c>
      <c r="N1403" s="381"/>
      <c r="O1403" s="381"/>
      <c r="P1403" s="381">
        <v>400</v>
      </c>
      <c r="Q1403" s="381"/>
      <c r="R1403" s="381"/>
      <c r="S1403" s="381"/>
      <c r="T1403" s="381"/>
      <c r="U1403" s="381"/>
      <c r="V1403" s="381"/>
      <c r="W1403" s="381"/>
      <c r="X1403" s="381"/>
      <c r="Y1403" s="381">
        <v>2</v>
      </c>
      <c r="Z1403" s="350">
        <v>36.299999999999997</v>
      </c>
    </row>
    <row r="1404" spans="1:26" ht="30.75" customHeight="1" x14ac:dyDescent="0.35">
      <c r="A1404" s="340">
        <v>1400</v>
      </c>
      <c r="B1404" s="378" t="s">
        <v>7489</v>
      </c>
      <c r="C1404" s="333" t="s">
        <v>1508</v>
      </c>
      <c r="D1404" s="332" t="s">
        <v>713</v>
      </c>
      <c r="E1404" s="371" t="s">
        <v>3628</v>
      </c>
      <c r="F1404" s="325">
        <v>7</v>
      </c>
      <c r="G1404" s="371"/>
      <c r="H1404" s="325"/>
      <c r="I1404" s="371"/>
      <c r="J1404" s="325">
        <v>11</v>
      </c>
      <c r="K1404" s="325"/>
      <c r="L1404" s="325">
        <v>11</v>
      </c>
      <c r="M1404" s="381" t="s">
        <v>5050</v>
      </c>
      <c r="N1404" s="381"/>
      <c r="O1404" s="381"/>
      <c r="P1404" s="381">
        <v>400</v>
      </c>
      <c r="Q1404" s="381"/>
      <c r="R1404" s="381"/>
      <c r="S1404" s="381"/>
      <c r="T1404" s="381"/>
      <c r="U1404" s="381"/>
      <c r="V1404" s="381"/>
      <c r="W1404" s="381"/>
      <c r="X1404" s="381"/>
      <c r="Y1404" s="381">
        <v>2</v>
      </c>
      <c r="Z1404" s="350">
        <v>36.299999999999997</v>
      </c>
    </row>
    <row r="1405" spans="1:26" ht="30.75" customHeight="1" x14ac:dyDescent="0.35">
      <c r="A1405" s="340">
        <v>1401</v>
      </c>
      <c r="B1405" s="378" t="s">
        <v>7489</v>
      </c>
      <c r="C1405" s="333" t="s">
        <v>1508</v>
      </c>
      <c r="D1405" s="332" t="s">
        <v>729</v>
      </c>
      <c r="E1405" s="371" t="s">
        <v>3642</v>
      </c>
      <c r="F1405" s="325">
        <v>5</v>
      </c>
      <c r="G1405" s="371"/>
      <c r="H1405" s="325"/>
      <c r="I1405" s="371"/>
      <c r="J1405" s="325">
        <v>8</v>
      </c>
      <c r="K1405" s="325"/>
      <c r="L1405" s="325">
        <v>8</v>
      </c>
      <c r="M1405" s="381" t="s">
        <v>5014</v>
      </c>
      <c r="N1405" s="381">
        <v>100</v>
      </c>
      <c r="O1405" s="381">
        <v>300</v>
      </c>
      <c r="P1405" s="381">
        <v>400</v>
      </c>
      <c r="Q1405" s="381"/>
      <c r="R1405" s="381"/>
      <c r="S1405" s="381"/>
      <c r="T1405" s="381"/>
      <c r="U1405" s="381"/>
      <c r="V1405" s="381" t="s">
        <v>2166</v>
      </c>
      <c r="W1405" s="381"/>
      <c r="X1405" s="381"/>
      <c r="Y1405" s="381">
        <v>2</v>
      </c>
      <c r="Z1405" s="350">
        <v>36.299999999999997</v>
      </c>
    </row>
    <row r="1406" spans="1:26" ht="30.75" customHeight="1" x14ac:dyDescent="0.35">
      <c r="A1406" s="340">
        <v>1402</v>
      </c>
      <c r="B1406" s="378" t="s">
        <v>7489</v>
      </c>
      <c r="C1406" s="333" t="s">
        <v>1508</v>
      </c>
      <c r="D1406" s="332" t="s">
        <v>747</v>
      </c>
      <c r="E1406" s="371" t="s">
        <v>3658</v>
      </c>
      <c r="F1406" s="325">
        <v>7</v>
      </c>
      <c r="G1406" s="371"/>
      <c r="H1406" s="325"/>
      <c r="I1406" s="371"/>
      <c r="J1406" s="325">
        <v>7</v>
      </c>
      <c r="K1406" s="325"/>
      <c r="L1406" s="325">
        <v>7</v>
      </c>
      <c r="M1406" s="381" t="s">
        <v>5287</v>
      </c>
      <c r="N1406" s="381"/>
      <c r="O1406" s="381"/>
      <c r="P1406" s="381">
        <v>400</v>
      </c>
      <c r="Q1406" s="381"/>
      <c r="R1406" s="381"/>
      <c r="S1406" s="381"/>
      <c r="T1406" s="381"/>
      <c r="U1406" s="381"/>
      <c r="V1406" s="381"/>
      <c r="W1406" s="381"/>
      <c r="X1406" s="381"/>
      <c r="Y1406" s="381">
        <v>2</v>
      </c>
      <c r="Z1406" s="350">
        <v>36.299999999999997</v>
      </c>
    </row>
    <row r="1407" spans="1:26" ht="30.75" customHeight="1" x14ac:dyDescent="0.35">
      <c r="A1407" s="340">
        <v>1403</v>
      </c>
      <c r="B1407" s="378" t="s">
        <v>7489</v>
      </c>
      <c r="C1407" s="333" t="s">
        <v>1508</v>
      </c>
      <c r="D1407" s="332" t="s">
        <v>731</v>
      </c>
      <c r="E1407" s="371" t="s">
        <v>3643</v>
      </c>
      <c r="F1407" s="325">
        <v>7</v>
      </c>
      <c r="G1407" s="371"/>
      <c r="H1407" s="325"/>
      <c r="I1407" s="371"/>
      <c r="J1407" s="325">
        <v>6</v>
      </c>
      <c r="K1407" s="325"/>
      <c r="L1407" s="325">
        <v>6</v>
      </c>
      <c r="M1407" s="381" t="s">
        <v>5292</v>
      </c>
      <c r="N1407" s="398">
        <v>114</v>
      </c>
      <c r="O1407" s="398">
        <v>286</v>
      </c>
      <c r="P1407" s="398">
        <v>400</v>
      </c>
      <c r="Q1407" s="398"/>
      <c r="R1407" s="398"/>
      <c r="S1407" s="398"/>
      <c r="T1407" s="398"/>
      <c r="U1407" s="381"/>
      <c r="V1407" s="381" t="s">
        <v>2166</v>
      </c>
      <c r="W1407" s="381"/>
      <c r="X1407" s="381"/>
      <c r="Y1407" s="381">
        <v>2</v>
      </c>
      <c r="Z1407" s="350">
        <v>36.299999999999997</v>
      </c>
    </row>
    <row r="1408" spans="1:26" ht="30.75" customHeight="1" x14ac:dyDescent="0.35">
      <c r="A1408" s="340">
        <v>1404</v>
      </c>
      <c r="B1408" s="378" t="s">
        <v>7489</v>
      </c>
      <c r="C1408" s="333" t="s">
        <v>1508</v>
      </c>
      <c r="D1408" s="332" t="s">
        <v>765</v>
      </c>
      <c r="E1408" s="371" t="s">
        <v>3672</v>
      </c>
      <c r="F1408" s="325">
        <v>4</v>
      </c>
      <c r="G1408" s="371"/>
      <c r="H1408" s="325"/>
      <c r="I1408" s="371"/>
      <c r="J1408" s="325">
        <v>6</v>
      </c>
      <c r="K1408" s="325"/>
      <c r="L1408" s="325">
        <v>6</v>
      </c>
      <c r="M1408" s="381" t="s">
        <v>6482</v>
      </c>
      <c r="N1408" s="367">
        <v>100</v>
      </c>
      <c r="O1408" s="367">
        <v>300</v>
      </c>
      <c r="P1408" s="367">
        <v>400</v>
      </c>
      <c r="Q1408" s="398"/>
      <c r="R1408" s="398"/>
      <c r="S1408" s="398"/>
      <c r="T1408" s="398"/>
      <c r="U1408" s="381"/>
      <c r="V1408" s="381" t="s">
        <v>2166</v>
      </c>
      <c r="W1408" s="381" t="s">
        <v>2166</v>
      </c>
      <c r="X1408" s="381" t="s">
        <v>2166</v>
      </c>
      <c r="Y1408" s="381">
        <v>2</v>
      </c>
      <c r="Z1408" s="350">
        <v>36.299999999999997</v>
      </c>
    </row>
    <row r="1409" spans="1:26" ht="30.75" customHeight="1" x14ac:dyDescent="0.35">
      <c r="A1409" s="340">
        <v>1405</v>
      </c>
      <c r="B1409" s="378" t="s">
        <v>7489</v>
      </c>
      <c r="C1409" s="333" t="s">
        <v>1508</v>
      </c>
      <c r="D1409" s="332" t="s">
        <v>733</v>
      </c>
      <c r="E1409" s="371" t="s">
        <v>3644</v>
      </c>
      <c r="F1409" s="325">
        <v>7</v>
      </c>
      <c r="G1409" s="371"/>
      <c r="H1409" s="325"/>
      <c r="I1409" s="371"/>
      <c r="J1409" s="325">
        <v>6</v>
      </c>
      <c r="K1409" s="325"/>
      <c r="L1409" s="325">
        <v>6</v>
      </c>
      <c r="M1409" s="381" t="s">
        <v>5051</v>
      </c>
      <c r="N1409" s="381"/>
      <c r="O1409" s="381"/>
      <c r="P1409" s="381">
        <v>400</v>
      </c>
      <c r="Q1409" s="381"/>
      <c r="R1409" s="381"/>
      <c r="S1409" s="381"/>
      <c r="T1409" s="381"/>
      <c r="U1409" s="381"/>
      <c r="V1409" s="381"/>
      <c r="W1409" s="381"/>
      <c r="X1409" s="381"/>
      <c r="Y1409" s="381">
        <v>2</v>
      </c>
      <c r="Z1409" s="350">
        <v>36.299999999999997</v>
      </c>
    </row>
    <row r="1410" spans="1:26" ht="30.75" customHeight="1" x14ac:dyDescent="0.35">
      <c r="A1410" s="340">
        <v>1406</v>
      </c>
      <c r="B1410" s="378" t="s">
        <v>7489</v>
      </c>
      <c r="C1410" s="333" t="s">
        <v>1508</v>
      </c>
      <c r="D1410" s="332" t="s">
        <v>733</v>
      </c>
      <c r="E1410" s="371" t="s">
        <v>3659</v>
      </c>
      <c r="F1410" s="325">
        <v>7</v>
      </c>
      <c r="G1410" s="371"/>
      <c r="H1410" s="325"/>
      <c r="I1410" s="371"/>
      <c r="J1410" s="325">
        <v>6</v>
      </c>
      <c r="K1410" s="325"/>
      <c r="L1410" s="325">
        <v>6</v>
      </c>
      <c r="M1410" s="381" t="s">
        <v>5051</v>
      </c>
      <c r="N1410" s="381"/>
      <c r="O1410" s="381"/>
      <c r="P1410" s="381">
        <v>400</v>
      </c>
      <c r="Q1410" s="381"/>
      <c r="R1410" s="381"/>
      <c r="S1410" s="381"/>
      <c r="T1410" s="381"/>
      <c r="U1410" s="381"/>
      <c r="V1410" s="381"/>
      <c r="W1410" s="381"/>
      <c r="X1410" s="381"/>
      <c r="Y1410" s="381">
        <v>2</v>
      </c>
      <c r="Z1410" s="350">
        <v>36.299999999999997</v>
      </c>
    </row>
    <row r="1411" spans="1:26" ht="30.75" customHeight="1" x14ac:dyDescent="0.35">
      <c r="A1411" s="340">
        <v>1407</v>
      </c>
      <c r="B1411" s="378" t="s">
        <v>7489</v>
      </c>
      <c r="C1411" s="333" t="s">
        <v>1508</v>
      </c>
      <c r="D1411" s="332" t="s">
        <v>704</v>
      </c>
      <c r="E1411" s="371" t="s">
        <v>3621</v>
      </c>
      <c r="F1411" s="325">
        <v>7</v>
      </c>
      <c r="G1411" s="371"/>
      <c r="H1411" s="325"/>
      <c r="I1411" s="371"/>
      <c r="J1411" s="325">
        <v>6</v>
      </c>
      <c r="K1411" s="325"/>
      <c r="L1411" s="325">
        <v>6</v>
      </c>
      <c r="M1411" s="381" t="s">
        <v>5048</v>
      </c>
      <c r="N1411" s="381"/>
      <c r="O1411" s="381"/>
      <c r="P1411" s="381">
        <v>400</v>
      </c>
      <c r="Q1411" s="381"/>
      <c r="R1411" s="381"/>
      <c r="S1411" s="381"/>
      <c r="T1411" s="381"/>
      <c r="U1411" s="381"/>
      <c r="V1411" s="381"/>
      <c r="W1411" s="381"/>
      <c r="X1411" s="381"/>
      <c r="Y1411" s="381">
        <v>2</v>
      </c>
      <c r="Z1411" s="350">
        <v>36.299999999999997</v>
      </c>
    </row>
    <row r="1412" spans="1:26" ht="30.75" customHeight="1" x14ac:dyDescent="0.35">
      <c r="A1412" s="340">
        <v>1408</v>
      </c>
      <c r="B1412" s="378" t="s">
        <v>7489</v>
      </c>
      <c r="C1412" s="333" t="s">
        <v>1508</v>
      </c>
      <c r="D1412" s="332" t="s">
        <v>714</v>
      </c>
      <c r="E1412" s="371" t="s">
        <v>3660</v>
      </c>
      <c r="F1412" s="325">
        <v>8</v>
      </c>
      <c r="G1412" s="371"/>
      <c r="H1412" s="325"/>
      <c r="I1412" s="371"/>
      <c r="J1412" s="325">
        <v>6</v>
      </c>
      <c r="K1412" s="325"/>
      <c r="L1412" s="325">
        <v>6</v>
      </c>
      <c r="M1412" s="381" t="s">
        <v>5052</v>
      </c>
      <c r="N1412" s="381"/>
      <c r="O1412" s="381"/>
      <c r="P1412" s="381"/>
      <c r="Q1412" s="381"/>
      <c r="R1412" s="381"/>
      <c r="S1412" s="381"/>
      <c r="T1412" s="381"/>
      <c r="U1412" s="381"/>
      <c r="V1412" s="381"/>
      <c r="W1412" s="381"/>
      <c r="X1412" s="381"/>
      <c r="Y1412" s="381">
        <v>2</v>
      </c>
      <c r="Z1412" s="350">
        <v>36.299999999999997</v>
      </c>
    </row>
    <row r="1413" spans="1:26" ht="30.75" customHeight="1" x14ac:dyDescent="0.35">
      <c r="A1413" s="340">
        <v>1409</v>
      </c>
      <c r="B1413" s="378" t="s">
        <v>7489</v>
      </c>
      <c r="C1413" s="333" t="s">
        <v>1508</v>
      </c>
      <c r="D1413" s="332" t="s">
        <v>3305</v>
      </c>
      <c r="E1413" s="371" t="s">
        <v>3629</v>
      </c>
      <c r="F1413" s="325">
        <v>8</v>
      </c>
      <c r="G1413" s="371"/>
      <c r="H1413" s="325"/>
      <c r="I1413" s="371"/>
      <c r="J1413" s="325">
        <v>6</v>
      </c>
      <c r="K1413" s="325"/>
      <c r="L1413" s="325">
        <v>6</v>
      </c>
      <c r="M1413" s="379" t="s">
        <v>5209</v>
      </c>
      <c r="N1413" s="381"/>
      <c r="O1413" s="381"/>
      <c r="P1413" s="381">
        <v>250</v>
      </c>
      <c r="Q1413" s="381"/>
      <c r="R1413" s="381"/>
      <c r="S1413" s="381"/>
      <c r="T1413" s="381"/>
      <c r="U1413" s="381"/>
      <c r="V1413" s="381"/>
      <c r="W1413" s="381"/>
      <c r="X1413" s="381"/>
      <c r="Y1413" s="381">
        <v>2</v>
      </c>
      <c r="Z1413" s="350">
        <v>36.299999999999997</v>
      </c>
    </row>
    <row r="1414" spans="1:26" ht="30.75" customHeight="1" x14ac:dyDescent="0.35">
      <c r="A1414" s="340">
        <v>1410</v>
      </c>
      <c r="B1414" s="378" t="s">
        <v>7489</v>
      </c>
      <c r="C1414" s="333" t="s">
        <v>1508</v>
      </c>
      <c r="D1414" s="332" t="s">
        <v>715</v>
      </c>
      <c r="E1414" s="371" t="s">
        <v>3630</v>
      </c>
      <c r="F1414" s="325">
        <v>7</v>
      </c>
      <c r="G1414" s="371"/>
      <c r="H1414" s="325"/>
      <c r="I1414" s="371"/>
      <c r="J1414" s="325">
        <v>7</v>
      </c>
      <c r="K1414" s="325"/>
      <c r="L1414" s="325">
        <v>7</v>
      </c>
      <c r="M1414" s="381" t="s">
        <v>5053</v>
      </c>
      <c r="N1414" s="381"/>
      <c r="O1414" s="381"/>
      <c r="P1414" s="381">
        <v>400</v>
      </c>
      <c r="Q1414" s="381"/>
      <c r="R1414" s="381"/>
      <c r="S1414" s="381"/>
      <c r="T1414" s="381"/>
      <c r="U1414" s="381"/>
      <c r="V1414" s="381"/>
      <c r="W1414" s="381"/>
      <c r="X1414" s="381"/>
      <c r="Y1414" s="381">
        <v>2</v>
      </c>
      <c r="Z1414" s="350">
        <v>36.299999999999997</v>
      </c>
    </row>
    <row r="1415" spans="1:26" ht="30.75" customHeight="1" x14ac:dyDescent="0.35">
      <c r="A1415" s="340">
        <v>1411</v>
      </c>
      <c r="B1415" s="378" t="s">
        <v>7489</v>
      </c>
      <c r="C1415" s="333" t="s">
        <v>1508</v>
      </c>
      <c r="D1415" s="332" t="s">
        <v>715</v>
      </c>
      <c r="E1415" s="371" t="s">
        <v>3661</v>
      </c>
      <c r="F1415" s="325">
        <v>7</v>
      </c>
      <c r="G1415" s="371"/>
      <c r="H1415" s="325"/>
      <c r="I1415" s="371"/>
      <c r="J1415" s="325">
        <v>7</v>
      </c>
      <c r="K1415" s="325"/>
      <c r="L1415" s="325">
        <v>7</v>
      </c>
      <c r="M1415" s="381" t="s">
        <v>5053</v>
      </c>
      <c r="N1415" s="381"/>
      <c r="O1415" s="381"/>
      <c r="P1415" s="381">
        <v>400</v>
      </c>
      <c r="Q1415" s="381"/>
      <c r="R1415" s="381"/>
      <c r="S1415" s="381"/>
      <c r="T1415" s="381"/>
      <c r="U1415" s="381"/>
      <c r="V1415" s="381"/>
      <c r="W1415" s="381"/>
      <c r="X1415" s="381"/>
      <c r="Y1415" s="381">
        <v>2</v>
      </c>
      <c r="Z1415" s="350">
        <v>36.299999999999997</v>
      </c>
    </row>
    <row r="1416" spans="1:26" ht="30.75" customHeight="1" x14ac:dyDescent="0.35">
      <c r="A1416" s="340">
        <v>1412</v>
      </c>
      <c r="B1416" s="378" t="s">
        <v>7489</v>
      </c>
      <c r="C1416" s="333" t="s">
        <v>1508</v>
      </c>
      <c r="D1416" s="332" t="s">
        <v>766</v>
      </c>
      <c r="E1416" s="371" t="s">
        <v>1312</v>
      </c>
      <c r="F1416" s="325">
        <v>6</v>
      </c>
      <c r="G1416" s="371"/>
      <c r="H1416" s="325"/>
      <c r="I1416" s="371"/>
      <c r="J1416" s="325">
        <v>7</v>
      </c>
      <c r="K1416" s="325"/>
      <c r="L1416" s="325">
        <v>7</v>
      </c>
      <c r="M1416" s="381" t="s">
        <v>5288</v>
      </c>
      <c r="N1416" s="381"/>
      <c r="O1416" s="381"/>
      <c r="P1416" s="381">
        <v>400</v>
      </c>
      <c r="Q1416" s="381"/>
      <c r="R1416" s="381"/>
      <c r="S1416" s="381"/>
      <c r="T1416" s="381"/>
      <c r="U1416" s="381"/>
      <c r="V1416" s="381"/>
      <c r="W1416" s="381"/>
      <c r="X1416" s="381"/>
      <c r="Y1416" s="381">
        <v>2</v>
      </c>
      <c r="Z1416" s="350">
        <v>36.299999999999997</v>
      </c>
    </row>
    <row r="1417" spans="1:26" ht="30.75" customHeight="1" x14ac:dyDescent="0.35">
      <c r="A1417" s="340">
        <v>1413</v>
      </c>
      <c r="B1417" s="378" t="s">
        <v>7489</v>
      </c>
      <c r="C1417" s="333" t="s">
        <v>1508</v>
      </c>
      <c r="D1417" s="332" t="s">
        <v>734</v>
      </c>
      <c r="E1417" s="371" t="s">
        <v>3645</v>
      </c>
      <c r="F1417" s="325">
        <v>5</v>
      </c>
      <c r="G1417" s="371"/>
      <c r="H1417" s="325"/>
      <c r="I1417" s="371"/>
      <c r="J1417" s="325">
        <v>7</v>
      </c>
      <c r="K1417" s="325"/>
      <c r="L1417" s="325">
        <v>7</v>
      </c>
      <c r="M1417" s="381" t="s">
        <v>5354</v>
      </c>
      <c r="N1417" s="381"/>
      <c r="O1417" s="381"/>
      <c r="P1417" s="381">
        <v>400</v>
      </c>
      <c r="Q1417" s="381"/>
      <c r="R1417" s="381"/>
      <c r="S1417" s="381"/>
      <c r="T1417" s="381"/>
      <c r="U1417" s="381"/>
      <c r="V1417" s="381"/>
      <c r="W1417" s="381"/>
      <c r="X1417" s="381"/>
      <c r="Y1417" s="381">
        <v>2</v>
      </c>
      <c r="Z1417" s="350">
        <v>36.299999999999997</v>
      </c>
    </row>
    <row r="1418" spans="1:26" ht="30.75" customHeight="1" x14ac:dyDescent="0.35">
      <c r="A1418" s="340">
        <v>1414</v>
      </c>
      <c r="B1418" s="378" t="s">
        <v>7489</v>
      </c>
      <c r="C1418" s="333" t="s">
        <v>1508</v>
      </c>
      <c r="D1418" s="332" t="s">
        <v>734</v>
      </c>
      <c r="E1418" s="371" t="s">
        <v>3662</v>
      </c>
      <c r="F1418" s="325">
        <v>5</v>
      </c>
      <c r="G1418" s="371"/>
      <c r="H1418" s="325"/>
      <c r="I1418" s="371"/>
      <c r="J1418" s="325">
        <v>7</v>
      </c>
      <c r="K1418" s="325"/>
      <c r="L1418" s="325">
        <v>7</v>
      </c>
      <c r="M1418" s="381" t="s">
        <v>5354</v>
      </c>
      <c r="N1418" s="381"/>
      <c r="O1418" s="381"/>
      <c r="P1418" s="381">
        <v>400</v>
      </c>
      <c r="Q1418" s="381"/>
      <c r="R1418" s="381"/>
      <c r="S1418" s="381"/>
      <c r="T1418" s="381"/>
      <c r="U1418" s="381"/>
      <c r="V1418" s="381"/>
      <c r="W1418" s="381"/>
      <c r="X1418" s="381"/>
      <c r="Y1418" s="381">
        <v>2</v>
      </c>
      <c r="Z1418" s="350">
        <v>36.299999999999997</v>
      </c>
    </row>
    <row r="1419" spans="1:26" ht="30.75" customHeight="1" x14ac:dyDescent="0.35">
      <c r="A1419" s="340">
        <v>1415</v>
      </c>
      <c r="B1419" s="378" t="s">
        <v>7489</v>
      </c>
      <c r="C1419" s="333" t="s">
        <v>1508</v>
      </c>
      <c r="D1419" s="332" t="s">
        <v>3303</v>
      </c>
      <c r="E1419" s="371" t="s">
        <v>3623</v>
      </c>
      <c r="F1419" s="325">
        <v>7</v>
      </c>
      <c r="G1419" s="371"/>
      <c r="H1419" s="325"/>
      <c r="I1419" s="371"/>
      <c r="J1419" s="325">
        <v>7</v>
      </c>
      <c r="K1419" s="325"/>
      <c r="L1419" s="325">
        <v>7</v>
      </c>
      <c r="M1419" s="379" t="s">
        <v>5210</v>
      </c>
      <c r="N1419" s="398">
        <v>104</v>
      </c>
      <c r="O1419" s="398">
        <v>296</v>
      </c>
      <c r="P1419" s="398">
        <v>400</v>
      </c>
      <c r="Q1419" s="398"/>
      <c r="R1419" s="398"/>
      <c r="S1419" s="398"/>
      <c r="T1419" s="398"/>
      <c r="U1419" s="381"/>
      <c r="V1419" s="381" t="s">
        <v>2166</v>
      </c>
      <c r="W1419" s="381"/>
      <c r="X1419" s="381"/>
      <c r="Y1419" s="381">
        <v>2</v>
      </c>
      <c r="Z1419" s="350">
        <v>36.299999999999997</v>
      </c>
    </row>
    <row r="1420" spans="1:26" ht="30.75" customHeight="1" x14ac:dyDescent="0.35">
      <c r="A1420" s="340">
        <v>1416</v>
      </c>
      <c r="B1420" s="378" t="s">
        <v>7489</v>
      </c>
      <c r="C1420" s="333" t="s">
        <v>1508</v>
      </c>
      <c r="D1420" s="332" t="s">
        <v>748</v>
      </c>
      <c r="E1420" s="371" t="s">
        <v>3663</v>
      </c>
      <c r="F1420" s="325">
        <v>7</v>
      </c>
      <c r="G1420" s="371"/>
      <c r="H1420" s="325"/>
      <c r="I1420" s="371"/>
      <c r="J1420" s="325">
        <v>7</v>
      </c>
      <c r="K1420" s="325"/>
      <c r="L1420" s="325">
        <v>7</v>
      </c>
      <c r="M1420" s="381" t="s">
        <v>5054</v>
      </c>
      <c r="N1420" s="381"/>
      <c r="O1420" s="381"/>
      <c r="P1420" s="381">
        <v>400</v>
      </c>
      <c r="Q1420" s="381"/>
      <c r="R1420" s="381"/>
      <c r="S1420" s="381"/>
      <c r="T1420" s="381"/>
      <c r="U1420" s="381"/>
      <c r="V1420" s="381"/>
      <c r="W1420" s="381"/>
      <c r="X1420" s="381"/>
      <c r="Y1420" s="381">
        <v>2</v>
      </c>
      <c r="Z1420" s="350">
        <v>36.299999999999997</v>
      </c>
    </row>
    <row r="1421" spans="1:26" ht="30.75" customHeight="1" x14ac:dyDescent="0.35">
      <c r="A1421" s="340">
        <v>1417</v>
      </c>
      <c r="B1421" s="378" t="s">
        <v>7489</v>
      </c>
      <c r="C1421" s="333" t="s">
        <v>1508</v>
      </c>
      <c r="D1421" s="332" t="s">
        <v>735</v>
      </c>
      <c r="E1421" s="371" t="s">
        <v>3646</v>
      </c>
      <c r="F1421" s="325">
        <v>7</v>
      </c>
      <c r="G1421" s="371"/>
      <c r="H1421" s="325"/>
      <c r="I1421" s="371"/>
      <c r="J1421" s="325">
        <v>6</v>
      </c>
      <c r="K1421" s="325"/>
      <c r="L1421" s="325">
        <v>6</v>
      </c>
      <c r="M1421" s="381" t="s">
        <v>5051</v>
      </c>
      <c r="N1421" s="381"/>
      <c r="O1421" s="381"/>
      <c r="P1421" s="381">
        <v>400</v>
      </c>
      <c r="Q1421" s="381"/>
      <c r="R1421" s="381"/>
      <c r="S1421" s="381"/>
      <c r="T1421" s="381"/>
      <c r="U1421" s="381"/>
      <c r="V1421" s="381"/>
      <c r="W1421" s="381"/>
      <c r="X1421" s="381"/>
      <c r="Y1421" s="381">
        <v>2</v>
      </c>
      <c r="Z1421" s="350">
        <v>36.299999999999997</v>
      </c>
    </row>
    <row r="1422" spans="1:26" ht="30.75" customHeight="1" x14ac:dyDescent="0.35">
      <c r="A1422" s="340">
        <v>1418</v>
      </c>
      <c r="B1422" s="378" t="s">
        <v>7489</v>
      </c>
      <c r="C1422" s="333" t="s">
        <v>1508</v>
      </c>
      <c r="D1422" s="332" t="s">
        <v>735</v>
      </c>
      <c r="E1422" s="371" t="s">
        <v>3664</v>
      </c>
      <c r="F1422" s="325">
        <v>7</v>
      </c>
      <c r="G1422" s="371"/>
      <c r="H1422" s="325"/>
      <c r="I1422" s="371"/>
      <c r="J1422" s="325">
        <v>6</v>
      </c>
      <c r="K1422" s="325"/>
      <c r="L1422" s="325">
        <v>6</v>
      </c>
      <c r="M1422" s="381" t="s">
        <v>5051</v>
      </c>
      <c r="N1422" s="381"/>
      <c r="O1422" s="381"/>
      <c r="P1422" s="381">
        <v>400</v>
      </c>
      <c r="Q1422" s="381"/>
      <c r="R1422" s="381"/>
      <c r="S1422" s="381"/>
      <c r="T1422" s="381"/>
      <c r="U1422" s="381"/>
      <c r="V1422" s="381"/>
      <c r="W1422" s="381"/>
      <c r="X1422" s="381"/>
      <c r="Y1422" s="381">
        <v>2</v>
      </c>
      <c r="Z1422" s="350">
        <v>36.299999999999997</v>
      </c>
    </row>
    <row r="1423" spans="1:26" ht="30.75" customHeight="1" x14ac:dyDescent="0.35">
      <c r="A1423" s="340">
        <v>1419</v>
      </c>
      <c r="B1423" s="378" t="s">
        <v>7489</v>
      </c>
      <c r="C1423" s="333" t="s">
        <v>1508</v>
      </c>
      <c r="D1423" s="332" t="s">
        <v>482</v>
      </c>
      <c r="E1423" s="371" t="s">
        <v>3631</v>
      </c>
      <c r="F1423" s="325">
        <v>7</v>
      </c>
      <c r="G1423" s="371"/>
      <c r="H1423" s="325"/>
      <c r="I1423" s="371"/>
      <c r="J1423" s="325">
        <v>7</v>
      </c>
      <c r="K1423" s="325"/>
      <c r="L1423" s="325">
        <v>7</v>
      </c>
      <c r="M1423" s="381" t="s">
        <v>5018</v>
      </c>
      <c r="N1423" s="381"/>
      <c r="O1423" s="381"/>
      <c r="P1423" s="381">
        <v>400</v>
      </c>
      <c r="Q1423" s="381"/>
      <c r="R1423" s="381"/>
      <c r="S1423" s="381"/>
      <c r="T1423" s="381"/>
      <c r="U1423" s="381"/>
      <c r="V1423" s="381"/>
      <c r="W1423" s="381"/>
      <c r="X1423" s="381"/>
      <c r="Y1423" s="381">
        <v>2</v>
      </c>
      <c r="Z1423" s="350">
        <v>36.299999999999997</v>
      </c>
    </row>
    <row r="1424" spans="1:26" ht="30.75" customHeight="1" x14ac:dyDescent="0.35">
      <c r="A1424" s="340">
        <v>1420</v>
      </c>
      <c r="B1424" s="378" t="s">
        <v>7489</v>
      </c>
      <c r="C1424" s="333" t="s">
        <v>1508</v>
      </c>
      <c r="D1424" s="332" t="s">
        <v>717</v>
      </c>
      <c r="E1424" s="371" t="s">
        <v>3632</v>
      </c>
      <c r="F1424" s="325">
        <v>8</v>
      </c>
      <c r="G1424" s="371"/>
      <c r="H1424" s="325"/>
      <c r="I1424" s="371"/>
      <c r="J1424" s="325">
        <v>7</v>
      </c>
      <c r="K1424" s="325"/>
      <c r="L1424" s="325">
        <v>7</v>
      </c>
      <c r="M1424" s="381" t="s">
        <v>5055</v>
      </c>
      <c r="N1424" s="381"/>
      <c r="O1424" s="381"/>
      <c r="P1424" s="381">
        <v>300</v>
      </c>
      <c r="Q1424" s="381"/>
      <c r="R1424" s="381"/>
      <c r="S1424" s="381"/>
      <c r="T1424" s="381"/>
      <c r="U1424" s="381"/>
      <c r="V1424" s="381"/>
      <c r="W1424" s="381"/>
      <c r="X1424" s="381"/>
      <c r="Y1424" s="381">
        <v>2</v>
      </c>
      <c r="Z1424" s="350">
        <v>36.299999999999997</v>
      </c>
    </row>
    <row r="1425" spans="1:26" ht="30.75" customHeight="1" x14ac:dyDescent="0.35">
      <c r="A1425" s="340">
        <v>1421</v>
      </c>
      <c r="B1425" s="378" t="s">
        <v>7489</v>
      </c>
      <c r="C1425" s="333" t="s">
        <v>1508</v>
      </c>
      <c r="D1425" s="332" t="s">
        <v>736</v>
      </c>
      <c r="E1425" s="371" t="s">
        <v>3647</v>
      </c>
      <c r="F1425" s="325">
        <v>7</v>
      </c>
      <c r="G1425" s="371"/>
      <c r="H1425" s="325"/>
      <c r="I1425" s="371"/>
      <c r="J1425" s="325">
        <v>10</v>
      </c>
      <c r="K1425" s="325"/>
      <c r="L1425" s="325">
        <v>10</v>
      </c>
      <c r="M1425" s="379" t="s">
        <v>5208</v>
      </c>
      <c r="N1425" s="381"/>
      <c r="O1425" s="381"/>
      <c r="P1425" s="381">
        <v>400</v>
      </c>
      <c r="Q1425" s="381"/>
      <c r="R1425" s="381"/>
      <c r="S1425" s="381"/>
      <c r="T1425" s="381"/>
      <c r="U1425" s="381"/>
      <c r="V1425" s="381"/>
      <c r="W1425" s="381"/>
      <c r="X1425" s="381"/>
      <c r="Y1425" s="381">
        <v>2</v>
      </c>
      <c r="Z1425" s="350">
        <v>36.299999999999997</v>
      </c>
    </row>
    <row r="1426" spans="1:26" ht="30.75" customHeight="1" x14ac:dyDescent="0.35">
      <c r="A1426" s="340">
        <v>1422</v>
      </c>
      <c r="B1426" s="378" t="s">
        <v>7489</v>
      </c>
      <c r="C1426" s="333" t="s">
        <v>1508</v>
      </c>
      <c r="D1426" s="332" t="s">
        <v>749</v>
      </c>
      <c r="E1426" s="371" t="s">
        <v>3665</v>
      </c>
      <c r="F1426" s="325">
        <v>7</v>
      </c>
      <c r="G1426" s="371"/>
      <c r="H1426" s="325"/>
      <c r="I1426" s="371"/>
      <c r="J1426" s="325">
        <v>10</v>
      </c>
      <c r="K1426" s="325"/>
      <c r="L1426" s="325">
        <v>10</v>
      </c>
      <c r="M1426" s="379" t="s">
        <v>5211</v>
      </c>
      <c r="N1426" s="381"/>
      <c r="O1426" s="381"/>
      <c r="P1426" s="381">
        <v>400</v>
      </c>
      <c r="Q1426" s="381"/>
      <c r="R1426" s="381"/>
      <c r="S1426" s="381"/>
      <c r="T1426" s="381"/>
      <c r="U1426" s="381"/>
      <c r="V1426" s="381"/>
      <c r="W1426" s="381"/>
      <c r="X1426" s="381"/>
      <c r="Y1426" s="381">
        <v>2</v>
      </c>
      <c r="Z1426" s="350">
        <v>36.299999999999997</v>
      </c>
    </row>
    <row r="1427" spans="1:26" ht="30.75" customHeight="1" x14ac:dyDescent="0.35">
      <c r="A1427" s="340">
        <v>1423</v>
      </c>
      <c r="B1427" s="378" t="s">
        <v>7489</v>
      </c>
      <c r="C1427" s="333" t="s">
        <v>1508</v>
      </c>
      <c r="D1427" s="332" t="s">
        <v>737</v>
      </c>
      <c r="E1427" s="371" t="s">
        <v>3648</v>
      </c>
      <c r="F1427" s="325">
        <v>7</v>
      </c>
      <c r="G1427" s="371"/>
      <c r="H1427" s="325"/>
      <c r="I1427" s="371"/>
      <c r="J1427" s="325">
        <v>10</v>
      </c>
      <c r="K1427" s="325"/>
      <c r="L1427" s="325">
        <v>10</v>
      </c>
      <c r="M1427" s="381" t="s">
        <v>5056</v>
      </c>
      <c r="N1427" s="398">
        <v>97</v>
      </c>
      <c r="O1427" s="398">
        <v>303</v>
      </c>
      <c r="P1427" s="398">
        <v>400</v>
      </c>
      <c r="Q1427" s="398"/>
      <c r="R1427" s="398"/>
      <c r="S1427" s="398"/>
      <c r="T1427" s="398"/>
      <c r="U1427" s="381"/>
      <c r="V1427" s="381" t="s">
        <v>2166</v>
      </c>
      <c r="W1427" s="381"/>
      <c r="X1427" s="381"/>
      <c r="Y1427" s="381">
        <v>2</v>
      </c>
      <c r="Z1427" s="350">
        <v>36.299999999999997</v>
      </c>
    </row>
    <row r="1428" spans="1:26" ht="30.75" customHeight="1" x14ac:dyDescent="0.35">
      <c r="A1428" s="340">
        <v>1424</v>
      </c>
      <c r="B1428" s="378" t="s">
        <v>7489</v>
      </c>
      <c r="C1428" s="333" t="s">
        <v>1508</v>
      </c>
      <c r="D1428" s="332" t="s">
        <v>738</v>
      </c>
      <c r="E1428" s="371" t="s">
        <v>3649</v>
      </c>
      <c r="F1428" s="325">
        <v>7</v>
      </c>
      <c r="G1428" s="371"/>
      <c r="H1428" s="325"/>
      <c r="I1428" s="371"/>
      <c r="J1428" s="325">
        <v>7</v>
      </c>
      <c r="K1428" s="325"/>
      <c r="L1428" s="325">
        <v>7</v>
      </c>
      <c r="M1428" s="381" t="s">
        <v>5054</v>
      </c>
      <c r="N1428" s="398"/>
      <c r="O1428" s="398"/>
      <c r="P1428" s="367">
        <v>400</v>
      </c>
      <c r="Q1428" s="398"/>
      <c r="R1428" s="398"/>
      <c r="S1428" s="398"/>
      <c r="T1428" s="398"/>
      <c r="U1428" s="381"/>
      <c r="V1428" s="381"/>
      <c r="W1428" s="381"/>
      <c r="X1428" s="381"/>
      <c r="Y1428" s="381">
        <v>2</v>
      </c>
      <c r="Z1428" s="350">
        <v>36.299999999999997</v>
      </c>
    </row>
    <row r="1429" spans="1:26" ht="30.75" customHeight="1" x14ac:dyDescent="0.35">
      <c r="A1429" s="340">
        <v>1425</v>
      </c>
      <c r="B1429" s="378" t="s">
        <v>7489</v>
      </c>
      <c r="C1429" s="333" t="s">
        <v>1508</v>
      </c>
      <c r="D1429" s="332" t="s">
        <v>738</v>
      </c>
      <c r="E1429" s="371" t="s">
        <v>3666</v>
      </c>
      <c r="F1429" s="325">
        <v>7</v>
      </c>
      <c r="G1429" s="371"/>
      <c r="H1429" s="325"/>
      <c r="I1429" s="371"/>
      <c r="J1429" s="325">
        <v>6</v>
      </c>
      <c r="K1429" s="325"/>
      <c r="L1429" s="325">
        <v>6</v>
      </c>
      <c r="M1429" s="381" t="s">
        <v>5054</v>
      </c>
      <c r="N1429" s="398">
        <v>109</v>
      </c>
      <c r="O1429" s="398">
        <v>291</v>
      </c>
      <c r="P1429" s="398">
        <v>400</v>
      </c>
      <c r="Q1429" s="398"/>
      <c r="R1429" s="398"/>
      <c r="S1429" s="398"/>
      <c r="T1429" s="398"/>
      <c r="U1429" s="381"/>
      <c r="V1429" s="381" t="s">
        <v>2166</v>
      </c>
      <c r="W1429" s="381"/>
      <c r="X1429" s="381"/>
      <c r="Y1429" s="381">
        <v>2</v>
      </c>
      <c r="Z1429" s="350">
        <v>36.299999999999997</v>
      </c>
    </row>
    <row r="1430" spans="1:26" ht="30.75" customHeight="1" x14ac:dyDescent="0.35">
      <c r="A1430" s="340">
        <v>1426</v>
      </c>
      <c r="B1430" s="378" t="s">
        <v>7489</v>
      </c>
      <c r="C1430" s="333" t="s">
        <v>1508</v>
      </c>
      <c r="D1430" s="332" t="s">
        <v>718</v>
      </c>
      <c r="E1430" s="371" t="s">
        <v>3633</v>
      </c>
      <c r="F1430" s="325">
        <v>7</v>
      </c>
      <c r="G1430" s="371"/>
      <c r="H1430" s="325"/>
      <c r="I1430" s="371"/>
      <c r="J1430" s="325">
        <v>8</v>
      </c>
      <c r="K1430" s="325"/>
      <c r="L1430" s="325">
        <v>8</v>
      </c>
      <c r="M1430" s="381" t="s">
        <v>5057</v>
      </c>
      <c r="N1430" s="381"/>
      <c r="O1430" s="381"/>
      <c r="P1430" s="381">
        <v>400</v>
      </c>
      <c r="Q1430" s="381"/>
      <c r="R1430" s="381"/>
      <c r="S1430" s="381"/>
      <c r="T1430" s="381"/>
      <c r="U1430" s="381"/>
      <c r="V1430" s="381"/>
      <c r="W1430" s="381"/>
      <c r="X1430" s="381"/>
      <c r="Y1430" s="381">
        <v>2</v>
      </c>
      <c r="Z1430" s="350">
        <v>36.299999999999997</v>
      </c>
    </row>
    <row r="1431" spans="1:26" ht="30.75" customHeight="1" x14ac:dyDescent="0.35">
      <c r="A1431" s="340">
        <v>1427</v>
      </c>
      <c r="B1431" s="378" t="s">
        <v>7489</v>
      </c>
      <c r="C1431" s="333" t="s">
        <v>1508</v>
      </c>
      <c r="D1431" s="332" t="s">
        <v>751</v>
      </c>
      <c r="E1431" s="371" t="s">
        <v>3667</v>
      </c>
      <c r="F1431" s="325">
        <v>7</v>
      </c>
      <c r="G1431" s="371"/>
      <c r="H1431" s="325"/>
      <c r="I1431" s="371"/>
      <c r="J1431" s="325">
        <v>9</v>
      </c>
      <c r="K1431" s="325"/>
      <c r="L1431" s="325">
        <v>9</v>
      </c>
      <c r="M1431" s="381" t="s">
        <v>5058</v>
      </c>
      <c r="N1431" s="381"/>
      <c r="O1431" s="381"/>
      <c r="P1431" s="381">
        <v>400</v>
      </c>
      <c r="Q1431" s="381"/>
      <c r="R1431" s="381"/>
      <c r="S1431" s="381"/>
      <c r="T1431" s="381"/>
      <c r="U1431" s="381"/>
      <c r="V1431" s="381"/>
      <c r="W1431" s="381"/>
      <c r="X1431" s="381"/>
      <c r="Y1431" s="381">
        <v>2</v>
      </c>
      <c r="Z1431" s="350">
        <v>36.299999999999997</v>
      </c>
    </row>
    <row r="1432" spans="1:26" ht="30.75" customHeight="1" x14ac:dyDescent="0.35">
      <c r="A1432" s="340">
        <v>1428</v>
      </c>
      <c r="B1432" s="378" t="s">
        <v>7489</v>
      </c>
      <c r="C1432" s="333" t="s">
        <v>1508</v>
      </c>
      <c r="D1432" s="332" t="s">
        <v>753</v>
      </c>
      <c r="E1432" s="371" t="s">
        <v>3668</v>
      </c>
      <c r="F1432" s="325">
        <v>5</v>
      </c>
      <c r="G1432" s="371"/>
      <c r="H1432" s="325"/>
      <c r="I1432" s="371"/>
      <c r="J1432" s="325">
        <v>6</v>
      </c>
      <c r="K1432" s="325"/>
      <c r="L1432" s="325">
        <v>6</v>
      </c>
      <c r="M1432" s="381" t="s">
        <v>5354</v>
      </c>
      <c r="N1432" s="381"/>
      <c r="O1432" s="381"/>
      <c r="P1432" s="381">
        <v>400</v>
      </c>
      <c r="Q1432" s="381"/>
      <c r="R1432" s="381"/>
      <c r="S1432" s="381"/>
      <c r="T1432" s="381"/>
      <c r="U1432" s="381"/>
      <c r="V1432" s="381"/>
      <c r="W1432" s="381"/>
      <c r="X1432" s="381"/>
      <c r="Y1432" s="381">
        <v>2</v>
      </c>
      <c r="Z1432" s="350">
        <v>36.299999999999997</v>
      </c>
    </row>
    <row r="1433" spans="1:26" ht="30.75" customHeight="1" x14ac:dyDescent="0.35">
      <c r="A1433" s="340">
        <v>1429</v>
      </c>
      <c r="B1433" s="378" t="s">
        <v>7489</v>
      </c>
      <c r="C1433" s="333" t="s">
        <v>1508</v>
      </c>
      <c r="D1433" s="332" t="s">
        <v>755</v>
      </c>
      <c r="E1433" s="371" t="s">
        <v>3669</v>
      </c>
      <c r="F1433" s="325">
        <v>5</v>
      </c>
      <c r="G1433" s="371"/>
      <c r="H1433" s="325"/>
      <c r="I1433" s="371"/>
      <c r="J1433" s="325">
        <v>6</v>
      </c>
      <c r="K1433" s="325"/>
      <c r="L1433" s="325">
        <v>6</v>
      </c>
      <c r="M1433" s="381" t="s">
        <v>5354</v>
      </c>
      <c r="N1433" s="381"/>
      <c r="O1433" s="381"/>
      <c r="P1433" s="381">
        <v>400</v>
      </c>
      <c r="Q1433" s="381"/>
      <c r="R1433" s="381"/>
      <c r="S1433" s="381"/>
      <c r="T1433" s="381"/>
      <c r="U1433" s="381"/>
      <c r="V1433" s="381"/>
      <c r="W1433" s="381"/>
      <c r="X1433" s="381"/>
      <c r="Y1433" s="381">
        <v>2</v>
      </c>
      <c r="Z1433" s="350">
        <v>36.299999999999997</v>
      </c>
    </row>
    <row r="1434" spans="1:26" ht="30.75" customHeight="1" x14ac:dyDescent="0.35">
      <c r="A1434" s="340">
        <v>1430</v>
      </c>
      <c r="B1434" s="378" t="s">
        <v>7489</v>
      </c>
      <c r="C1434" s="333" t="s">
        <v>1508</v>
      </c>
      <c r="D1434" s="332" t="s">
        <v>720</v>
      </c>
      <c r="E1434" s="371" t="s">
        <v>3634</v>
      </c>
      <c r="F1434" s="325">
        <v>7</v>
      </c>
      <c r="G1434" s="371"/>
      <c r="H1434" s="325"/>
      <c r="I1434" s="371"/>
      <c r="J1434" s="325">
        <v>10</v>
      </c>
      <c r="K1434" s="325"/>
      <c r="L1434" s="325">
        <v>10</v>
      </c>
      <c r="M1434" s="381" t="s">
        <v>5059</v>
      </c>
      <c r="N1434" s="381"/>
      <c r="O1434" s="381"/>
      <c r="P1434" s="381">
        <v>400</v>
      </c>
      <c r="Q1434" s="381"/>
      <c r="R1434" s="381"/>
      <c r="S1434" s="381"/>
      <c r="T1434" s="381"/>
      <c r="U1434" s="381"/>
      <c r="V1434" s="381"/>
      <c r="W1434" s="381"/>
      <c r="X1434" s="381"/>
      <c r="Y1434" s="381">
        <v>2</v>
      </c>
      <c r="Z1434" s="350">
        <v>36.299999999999997</v>
      </c>
    </row>
    <row r="1435" spans="1:26" ht="30.75" customHeight="1" x14ac:dyDescent="0.35">
      <c r="A1435" s="340">
        <v>1431</v>
      </c>
      <c r="B1435" s="378" t="s">
        <v>7489</v>
      </c>
      <c r="C1435" s="333" t="s">
        <v>1508</v>
      </c>
      <c r="D1435" s="332" t="s">
        <v>720</v>
      </c>
      <c r="E1435" s="371" t="s">
        <v>3650</v>
      </c>
      <c r="F1435" s="325">
        <v>5</v>
      </c>
      <c r="G1435" s="371"/>
      <c r="H1435" s="325"/>
      <c r="I1435" s="371"/>
      <c r="J1435" s="325">
        <v>6</v>
      </c>
      <c r="K1435" s="325"/>
      <c r="L1435" s="325">
        <v>6</v>
      </c>
      <c r="M1435" s="381" t="s">
        <v>5059</v>
      </c>
      <c r="N1435" s="381"/>
      <c r="O1435" s="381"/>
      <c r="P1435" s="381">
        <v>400</v>
      </c>
      <c r="Q1435" s="381"/>
      <c r="R1435" s="381"/>
      <c r="S1435" s="381"/>
      <c r="T1435" s="381"/>
      <c r="U1435" s="381"/>
      <c r="V1435" s="381"/>
      <c r="W1435" s="381"/>
      <c r="X1435" s="381"/>
      <c r="Y1435" s="381">
        <v>2</v>
      </c>
      <c r="Z1435" s="350">
        <v>36.299999999999997</v>
      </c>
    </row>
    <row r="1436" spans="1:26" ht="30.75" customHeight="1" x14ac:dyDescent="0.35">
      <c r="A1436" s="340">
        <v>1432</v>
      </c>
      <c r="B1436" s="378" t="s">
        <v>7489</v>
      </c>
      <c r="C1436" s="333" t="s">
        <v>1508</v>
      </c>
      <c r="D1436" s="332" t="s">
        <v>720</v>
      </c>
      <c r="E1436" s="371" t="s">
        <v>3670</v>
      </c>
      <c r="F1436" s="325">
        <v>5</v>
      </c>
      <c r="G1436" s="371"/>
      <c r="H1436" s="325"/>
      <c r="I1436" s="371"/>
      <c r="J1436" s="325">
        <v>6</v>
      </c>
      <c r="K1436" s="325"/>
      <c r="L1436" s="325">
        <v>6</v>
      </c>
      <c r="M1436" s="381" t="s">
        <v>5059</v>
      </c>
      <c r="N1436" s="381"/>
      <c r="O1436" s="381"/>
      <c r="P1436" s="381">
        <v>400</v>
      </c>
      <c r="Q1436" s="381"/>
      <c r="R1436" s="381"/>
      <c r="S1436" s="381"/>
      <c r="T1436" s="381"/>
      <c r="U1436" s="381"/>
      <c r="V1436" s="381"/>
      <c r="W1436" s="381"/>
      <c r="X1436" s="381"/>
      <c r="Y1436" s="381">
        <v>2</v>
      </c>
      <c r="Z1436" s="350">
        <v>36.299999999999997</v>
      </c>
    </row>
    <row r="1437" spans="1:26" ht="30.75" customHeight="1" x14ac:dyDescent="0.35">
      <c r="A1437" s="340">
        <v>1433</v>
      </c>
      <c r="B1437" s="378" t="s">
        <v>7489</v>
      </c>
      <c r="C1437" s="333" t="s">
        <v>1508</v>
      </c>
      <c r="D1437" s="332" t="s">
        <v>739</v>
      </c>
      <c r="E1437" s="371" t="s">
        <v>3651</v>
      </c>
      <c r="F1437" s="325">
        <v>5</v>
      </c>
      <c r="G1437" s="371"/>
      <c r="H1437" s="325"/>
      <c r="I1437" s="371"/>
      <c r="J1437" s="325">
        <v>8</v>
      </c>
      <c r="K1437" s="325"/>
      <c r="L1437" s="325">
        <v>8</v>
      </c>
      <c r="M1437" s="381" t="s">
        <v>5060</v>
      </c>
      <c r="N1437" s="381"/>
      <c r="O1437" s="381"/>
      <c r="P1437" s="381">
        <v>400</v>
      </c>
      <c r="Q1437" s="381"/>
      <c r="R1437" s="381"/>
      <c r="S1437" s="381"/>
      <c r="T1437" s="381"/>
      <c r="U1437" s="381"/>
      <c r="V1437" s="381"/>
      <c r="W1437" s="381"/>
      <c r="X1437" s="381"/>
      <c r="Y1437" s="381">
        <v>2</v>
      </c>
      <c r="Z1437" s="350">
        <v>36.299999999999997</v>
      </c>
    </row>
    <row r="1438" spans="1:26" ht="30.75" customHeight="1" x14ac:dyDescent="0.35">
      <c r="A1438" s="340">
        <v>1434</v>
      </c>
      <c r="B1438" s="378" t="s">
        <v>7489</v>
      </c>
      <c r="C1438" s="333" t="s">
        <v>1508</v>
      </c>
      <c r="D1438" s="332" t="s">
        <v>739</v>
      </c>
      <c r="E1438" s="371" t="s">
        <v>3671</v>
      </c>
      <c r="F1438" s="325">
        <v>5</v>
      </c>
      <c r="G1438" s="371"/>
      <c r="H1438" s="325"/>
      <c r="I1438" s="371"/>
      <c r="J1438" s="325">
        <v>8</v>
      </c>
      <c r="K1438" s="325"/>
      <c r="L1438" s="325">
        <v>8</v>
      </c>
      <c r="M1438" s="381" t="s">
        <v>5060</v>
      </c>
      <c r="N1438" s="381"/>
      <c r="O1438" s="381"/>
      <c r="P1438" s="381">
        <v>400</v>
      </c>
      <c r="Q1438" s="381"/>
      <c r="R1438" s="381"/>
      <c r="S1438" s="381"/>
      <c r="T1438" s="381"/>
      <c r="U1438" s="381"/>
      <c r="V1438" s="381"/>
      <c r="W1438" s="381"/>
      <c r="X1438" s="381"/>
      <c r="Y1438" s="381">
        <v>2</v>
      </c>
      <c r="Z1438" s="350">
        <v>36.299999999999997</v>
      </c>
    </row>
    <row r="1439" spans="1:26" ht="30.75" customHeight="1" x14ac:dyDescent="0.35">
      <c r="A1439" s="340">
        <v>1435</v>
      </c>
      <c r="B1439" s="378" t="s">
        <v>7489</v>
      </c>
      <c r="C1439" s="333" t="s">
        <v>1508</v>
      </c>
      <c r="D1439" s="332" t="s">
        <v>722</v>
      </c>
      <c r="E1439" s="371" t="s">
        <v>3636</v>
      </c>
      <c r="F1439" s="325">
        <v>7</v>
      </c>
      <c r="G1439" s="371"/>
      <c r="H1439" s="325"/>
      <c r="I1439" s="371"/>
      <c r="J1439" s="325">
        <v>9</v>
      </c>
      <c r="K1439" s="325"/>
      <c r="L1439" s="325">
        <v>9</v>
      </c>
      <c r="M1439" s="379" t="s">
        <v>5212</v>
      </c>
      <c r="N1439" s="381"/>
      <c r="O1439" s="381"/>
      <c r="P1439" s="381">
        <v>400</v>
      </c>
      <c r="Q1439" s="381"/>
      <c r="R1439" s="381"/>
      <c r="S1439" s="381"/>
      <c r="T1439" s="381"/>
      <c r="U1439" s="381"/>
      <c r="V1439" s="381"/>
      <c r="W1439" s="381"/>
      <c r="X1439" s="381"/>
      <c r="Y1439" s="381">
        <v>2</v>
      </c>
      <c r="Z1439" s="350">
        <v>36.299999999999997</v>
      </c>
    </row>
    <row r="1440" spans="1:26" ht="30.75" customHeight="1" x14ac:dyDescent="0.35">
      <c r="A1440" s="340">
        <v>1436</v>
      </c>
      <c r="B1440" s="378" t="s">
        <v>7489</v>
      </c>
      <c r="C1440" s="333" t="s">
        <v>1508</v>
      </c>
      <c r="D1440" s="332" t="s">
        <v>721</v>
      </c>
      <c r="E1440" s="371" t="s">
        <v>3635</v>
      </c>
      <c r="F1440" s="325">
        <v>7</v>
      </c>
      <c r="G1440" s="371"/>
      <c r="H1440" s="325"/>
      <c r="I1440" s="371"/>
      <c r="J1440" s="325">
        <v>7</v>
      </c>
      <c r="K1440" s="325"/>
      <c r="L1440" s="325">
        <v>7</v>
      </c>
      <c r="M1440" s="379" t="s">
        <v>5050</v>
      </c>
      <c r="N1440" s="381"/>
      <c r="O1440" s="381"/>
      <c r="P1440" s="381">
        <v>400</v>
      </c>
      <c r="Q1440" s="381"/>
      <c r="R1440" s="381"/>
      <c r="S1440" s="381"/>
      <c r="T1440" s="381"/>
      <c r="U1440" s="381"/>
      <c r="V1440" s="381"/>
      <c r="W1440" s="381"/>
      <c r="X1440" s="381"/>
      <c r="Y1440" s="381">
        <v>2</v>
      </c>
      <c r="Z1440" s="350">
        <v>36.299999999999997</v>
      </c>
    </row>
    <row r="1441" spans="1:26" ht="30.75" customHeight="1" x14ac:dyDescent="0.35">
      <c r="A1441" s="340">
        <v>1437</v>
      </c>
      <c r="B1441" s="378" t="s">
        <v>7489</v>
      </c>
      <c r="C1441" s="333" t="s">
        <v>1508</v>
      </c>
      <c r="D1441" s="332" t="s">
        <v>741</v>
      </c>
      <c r="E1441" s="371" t="s">
        <v>3652</v>
      </c>
      <c r="F1441" s="325">
        <v>7</v>
      </c>
      <c r="G1441" s="371"/>
      <c r="H1441" s="325"/>
      <c r="I1441" s="371"/>
      <c r="J1441" s="325">
        <v>8</v>
      </c>
      <c r="K1441" s="325"/>
      <c r="L1441" s="325">
        <v>8</v>
      </c>
      <c r="M1441" s="379" t="s">
        <v>5051</v>
      </c>
      <c r="N1441" s="381"/>
      <c r="O1441" s="381"/>
      <c r="P1441" s="381">
        <v>400</v>
      </c>
      <c r="Q1441" s="381"/>
      <c r="R1441" s="381"/>
      <c r="S1441" s="381"/>
      <c r="T1441" s="381"/>
      <c r="U1441" s="381"/>
      <c r="V1441" s="381"/>
      <c r="W1441" s="381"/>
      <c r="X1441" s="381"/>
      <c r="Y1441" s="381">
        <v>2</v>
      </c>
      <c r="Z1441" s="350">
        <v>36.299999999999997</v>
      </c>
    </row>
    <row r="1442" spans="1:26" ht="30.75" customHeight="1" x14ac:dyDescent="0.35">
      <c r="A1442" s="340">
        <v>1438</v>
      </c>
      <c r="B1442" s="378" t="s">
        <v>7489</v>
      </c>
      <c r="C1442" s="333" t="s">
        <v>1508</v>
      </c>
      <c r="D1442" s="332" t="s">
        <v>742</v>
      </c>
      <c r="E1442" s="371" t="s">
        <v>3653</v>
      </c>
      <c r="F1442" s="325">
        <v>5</v>
      </c>
      <c r="G1442" s="371"/>
      <c r="H1442" s="325"/>
      <c r="I1442" s="371"/>
      <c r="J1442" s="325">
        <v>7</v>
      </c>
      <c r="K1442" s="325"/>
      <c r="L1442" s="325">
        <v>7</v>
      </c>
      <c r="M1442" s="381" t="s">
        <v>5354</v>
      </c>
      <c r="N1442" s="367">
        <v>109</v>
      </c>
      <c r="O1442" s="367">
        <v>291</v>
      </c>
      <c r="P1442" s="367">
        <v>400</v>
      </c>
      <c r="Q1442" s="398"/>
      <c r="R1442" s="398"/>
      <c r="S1442" s="398"/>
      <c r="T1442" s="398"/>
      <c r="U1442" s="381"/>
      <c r="V1442" s="381" t="s">
        <v>2166</v>
      </c>
      <c r="W1442" s="381"/>
      <c r="X1442" s="381"/>
      <c r="Y1442" s="381">
        <v>2</v>
      </c>
      <c r="Z1442" s="350">
        <v>36.299999999999997</v>
      </c>
    </row>
    <row r="1443" spans="1:26" ht="30.75" customHeight="1" x14ac:dyDescent="0.35">
      <c r="A1443" s="340">
        <v>1439</v>
      </c>
      <c r="B1443" s="378" t="s">
        <v>7489</v>
      </c>
      <c r="C1443" s="333" t="s">
        <v>1508</v>
      </c>
      <c r="D1443" s="332" t="s">
        <v>4864</v>
      </c>
      <c r="E1443" s="371" t="s">
        <v>4865</v>
      </c>
      <c r="F1443" s="325">
        <v>7</v>
      </c>
      <c r="G1443" s="371"/>
      <c r="H1443" s="325"/>
      <c r="I1443" s="371"/>
      <c r="J1443" s="325">
        <v>8</v>
      </c>
      <c r="K1443" s="325"/>
      <c r="L1443" s="325">
        <v>8</v>
      </c>
      <c r="M1443" s="381" t="s">
        <v>5283</v>
      </c>
      <c r="N1443" s="381">
        <v>450</v>
      </c>
      <c r="O1443" s="381">
        <v>150</v>
      </c>
      <c r="P1443" s="381">
        <v>600</v>
      </c>
      <c r="Q1443" s="381"/>
      <c r="R1443" s="381"/>
      <c r="S1443" s="381"/>
      <c r="T1443" s="381"/>
      <c r="U1443" s="381"/>
      <c r="V1443" s="381" t="s">
        <v>2166</v>
      </c>
      <c r="W1443" s="381" t="s">
        <v>2166</v>
      </c>
      <c r="X1443" s="381"/>
      <c r="Y1443" s="381">
        <v>2</v>
      </c>
      <c r="Z1443" s="350">
        <v>36.299999999999997</v>
      </c>
    </row>
    <row r="1444" spans="1:26" ht="30.75" customHeight="1" x14ac:dyDescent="0.35">
      <c r="A1444" s="340">
        <v>1440</v>
      </c>
      <c r="B1444" s="378" t="s">
        <v>7489</v>
      </c>
      <c r="C1444" s="333" t="s">
        <v>1508</v>
      </c>
      <c r="D1444" s="332" t="s">
        <v>4866</v>
      </c>
      <c r="E1444" s="371" t="s">
        <v>4867</v>
      </c>
      <c r="F1444" s="325">
        <v>7</v>
      </c>
      <c r="G1444" s="371"/>
      <c r="H1444" s="325"/>
      <c r="I1444" s="371"/>
      <c r="J1444" s="325">
        <v>7</v>
      </c>
      <c r="K1444" s="325"/>
      <c r="L1444" s="325">
        <v>7</v>
      </c>
      <c r="M1444" s="381" t="s">
        <v>5056</v>
      </c>
      <c r="N1444" s="381"/>
      <c r="O1444" s="381"/>
      <c r="P1444" s="381">
        <v>700</v>
      </c>
      <c r="Q1444" s="381"/>
      <c r="R1444" s="381"/>
      <c r="S1444" s="381"/>
      <c r="T1444" s="381"/>
      <c r="U1444" s="381"/>
      <c r="V1444" s="381"/>
      <c r="W1444" s="381"/>
      <c r="X1444" s="381"/>
      <c r="Y1444" s="381">
        <v>2</v>
      </c>
      <c r="Z1444" s="350">
        <v>36.299999999999997</v>
      </c>
    </row>
    <row r="1445" spans="1:26" ht="30.75" customHeight="1" x14ac:dyDescent="0.35">
      <c r="A1445" s="340">
        <v>1441</v>
      </c>
      <c r="B1445" s="378" t="s">
        <v>7489</v>
      </c>
      <c r="C1445" s="333" t="s">
        <v>1508</v>
      </c>
      <c r="D1445" s="332" t="s">
        <v>4868</v>
      </c>
      <c r="E1445" s="371" t="s">
        <v>4869</v>
      </c>
      <c r="F1445" s="325">
        <v>8</v>
      </c>
      <c r="G1445" s="371"/>
      <c r="H1445" s="325"/>
      <c r="I1445" s="371"/>
      <c r="J1445" s="325">
        <v>11</v>
      </c>
      <c r="K1445" s="325"/>
      <c r="L1445" s="325">
        <v>11</v>
      </c>
      <c r="M1445" s="381" t="s">
        <v>5284</v>
      </c>
      <c r="N1445" s="381"/>
      <c r="O1445" s="381"/>
      <c r="P1445" s="381">
        <v>900</v>
      </c>
      <c r="Q1445" s="381"/>
      <c r="R1445" s="381"/>
      <c r="S1445" s="381"/>
      <c r="T1445" s="381"/>
      <c r="U1445" s="381"/>
      <c r="V1445" s="381"/>
      <c r="W1445" s="381"/>
      <c r="X1445" s="381"/>
      <c r="Y1445" s="381">
        <v>2</v>
      </c>
      <c r="Z1445" s="350">
        <v>36.299999999999997</v>
      </c>
    </row>
    <row r="1446" spans="1:26" ht="30.75" customHeight="1" x14ac:dyDescent="0.35">
      <c r="A1446" s="340">
        <v>1442</v>
      </c>
      <c r="B1446" s="378" t="s">
        <v>7489</v>
      </c>
      <c r="C1446" s="333" t="s">
        <v>1508</v>
      </c>
      <c r="D1446" s="332" t="s">
        <v>4870</v>
      </c>
      <c r="E1446" s="371" t="s">
        <v>4871</v>
      </c>
      <c r="F1446" s="325">
        <v>8</v>
      </c>
      <c r="G1446" s="371"/>
      <c r="H1446" s="325"/>
      <c r="I1446" s="371"/>
      <c r="J1446" s="325">
        <v>9</v>
      </c>
      <c r="K1446" s="325"/>
      <c r="L1446" s="325">
        <v>9</v>
      </c>
      <c r="M1446" s="381" t="s">
        <v>5284</v>
      </c>
      <c r="N1446" s="381"/>
      <c r="O1446" s="381"/>
      <c r="P1446" s="381">
        <v>900</v>
      </c>
      <c r="Q1446" s="381"/>
      <c r="R1446" s="381"/>
      <c r="S1446" s="381"/>
      <c r="T1446" s="381"/>
      <c r="U1446" s="381"/>
      <c r="V1446" s="381"/>
      <c r="W1446" s="381"/>
      <c r="X1446" s="381"/>
      <c r="Y1446" s="381">
        <v>2</v>
      </c>
      <c r="Z1446" s="350">
        <v>36.299999999999997</v>
      </c>
    </row>
    <row r="1447" spans="1:26" ht="30.75" customHeight="1" x14ac:dyDescent="0.35">
      <c r="A1447" s="340">
        <v>1443</v>
      </c>
      <c r="B1447" s="378" t="s">
        <v>7489</v>
      </c>
      <c r="C1447" s="333" t="s">
        <v>1508</v>
      </c>
      <c r="D1447" s="332" t="s">
        <v>4872</v>
      </c>
      <c r="E1447" s="371" t="s">
        <v>4873</v>
      </c>
      <c r="F1447" s="325">
        <v>8</v>
      </c>
      <c r="G1447" s="371"/>
      <c r="H1447" s="325"/>
      <c r="I1447" s="371"/>
      <c r="J1447" s="325">
        <v>8</v>
      </c>
      <c r="K1447" s="325"/>
      <c r="L1447" s="325">
        <v>8</v>
      </c>
      <c r="M1447" s="381" t="s">
        <v>5285</v>
      </c>
      <c r="N1447" s="381"/>
      <c r="O1447" s="381"/>
      <c r="P1447" s="381">
        <v>900</v>
      </c>
      <c r="Q1447" s="381"/>
      <c r="R1447" s="381"/>
      <c r="S1447" s="381"/>
      <c r="T1447" s="381"/>
      <c r="U1447" s="381"/>
      <c r="V1447" s="381"/>
      <c r="W1447" s="381"/>
      <c r="X1447" s="381"/>
      <c r="Y1447" s="381">
        <v>2</v>
      </c>
      <c r="Z1447" s="350">
        <v>36.299999999999997</v>
      </c>
    </row>
    <row r="1448" spans="1:26" ht="30.75" customHeight="1" x14ac:dyDescent="0.35">
      <c r="A1448" s="340">
        <v>1444</v>
      </c>
      <c r="B1448" s="378" t="s">
        <v>7489</v>
      </c>
      <c r="C1448" s="333" t="s">
        <v>1508</v>
      </c>
      <c r="D1448" s="332" t="s">
        <v>4874</v>
      </c>
      <c r="E1448" s="371" t="s">
        <v>4875</v>
      </c>
      <c r="F1448" s="325">
        <v>7</v>
      </c>
      <c r="G1448" s="371"/>
      <c r="H1448" s="325"/>
      <c r="I1448" s="371"/>
      <c r="J1448" s="325">
        <v>7</v>
      </c>
      <c r="K1448" s="325"/>
      <c r="L1448" s="325">
        <v>7</v>
      </c>
      <c r="M1448" s="381" t="s">
        <v>5285</v>
      </c>
      <c r="N1448" s="381"/>
      <c r="O1448" s="381"/>
      <c r="P1448" s="381">
        <v>700</v>
      </c>
      <c r="Q1448" s="381"/>
      <c r="R1448" s="381"/>
      <c r="S1448" s="381"/>
      <c r="T1448" s="381"/>
      <c r="U1448" s="381"/>
      <c r="V1448" s="381"/>
      <c r="W1448" s="381"/>
      <c r="X1448" s="381"/>
      <c r="Y1448" s="381">
        <v>2</v>
      </c>
      <c r="Z1448" s="350">
        <v>36.299999999999997</v>
      </c>
    </row>
    <row r="1449" spans="1:26" ht="30.75" customHeight="1" x14ac:dyDescent="0.35">
      <c r="A1449" s="340">
        <v>1445</v>
      </c>
      <c r="B1449" s="378" t="s">
        <v>7489</v>
      </c>
      <c r="C1449" s="333" t="s">
        <v>1508</v>
      </c>
      <c r="D1449" s="332" t="s">
        <v>4876</v>
      </c>
      <c r="E1449" s="371" t="s">
        <v>4877</v>
      </c>
      <c r="F1449" s="325">
        <v>7</v>
      </c>
      <c r="G1449" s="371"/>
      <c r="H1449" s="325"/>
      <c r="I1449" s="371"/>
      <c r="J1449" s="325">
        <v>8</v>
      </c>
      <c r="K1449" s="325"/>
      <c r="L1449" s="325">
        <v>8</v>
      </c>
      <c r="M1449" s="381" t="s">
        <v>5285</v>
      </c>
      <c r="N1449" s="381"/>
      <c r="O1449" s="381"/>
      <c r="P1449" s="381">
        <v>700</v>
      </c>
      <c r="Q1449" s="381"/>
      <c r="R1449" s="381"/>
      <c r="S1449" s="381"/>
      <c r="T1449" s="381"/>
      <c r="U1449" s="381"/>
      <c r="V1449" s="381"/>
      <c r="W1449" s="381"/>
      <c r="X1449" s="381"/>
      <c r="Y1449" s="381">
        <v>2</v>
      </c>
      <c r="Z1449" s="350">
        <v>36.299999999999997</v>
      </c>
    </row>
    <row r="1450" spans="1:26" ht="30.75" customHeight="1" x14ac:dyDescent="0.35">
      <c r="A1450" s="340">
        <v>1446</v>
      </c>
      <c r="B1450" s="378" t="s">
        <v>7489</v>
      </c>
      <c r="C1450" s="333" t="s">
        <v>1508</v>
      </c>
      <c r="D1450" s="332" t="s">
        <v>4878</v>
      </c>
      <c r="E1450" s="371" t="s">
        <v>4879</v>
      </c>
      <c r="F1450" s="325">
        <v>7</v>
      </c>
      <c r="G1450" s="371"/>
      <c r="H1450" s="325"/>
      <c r="I1450" s="371"/>
      <c r="J1450" s="325">
        <v>7</v>
      </c>
      <c r="K1450" s="325"/>
      <c r="L1450" s="325">
        <v>7</v>
      </c>
      <c r="M1450" s="381" t="s">
        <v>5286</v>
      </c>
      <c r="N1450" s="381"/>
      <c r="O1450" s="381"/>
      <c r="P1450" s="381">
        <v>700</v>
      </c>
      <c r="Q1450" s="381"/>
      <c r="R1450" s="381"/>
      <c r="S1450" s="381"/>
      <c r="T1450" s="381"/>
      <c r="U1450" s="381"/>
      <c r="V1450" s="381"/>
      <c r="W1450" s="381"/>
      <c r="X1450" s="381"/>
      <c r="Y1450" s="381">
        <v>2</v>
      </c>
      <c r="Z1450" s="350">
        <v>36.299999999999997</v>
      </c>
    </row>
    <row r="1451" spans="1:26" ht="30.75" customHeight="1" x14ac:dyDescent="0.35">
      <c r="A1451" s="340">
        <v>1447</v>
      </c>
      <c r="B1451" s="378" t="s">
        <v>7489</v>
      </c>
      <c r="C1451" s="333" t="s">
        <v>1508</v>
      </c>
      <c r="D1451" s="332" t="s">
        <v>4880</v>
      </c>
      <c r="E1451" s="371" t="s">
        <v>4881</v>
      </c>
      <c r="F1451" s="325">
        <v>8</v>
      </c>
      <c r="G1451" s="371"/>
      <c r="H1451" s="325"/>
      <c r="I1451" s="371"/>
      <c r="J1451" s="325">
        <v>11</v>
      </c>
      <c r="K1451" s="325"/>
      <c r="L1451" s="325">
        <v>11</v>
      </c>
      <c r="M1451" s="381" t="s">
        <v>5282</v>
      </c>
      <c r="N1451" s="381"/>
      <c r="O1451" s="381"/>
      <c r="P1451" s="381">
        <v>900</v>
      </c>
      <c r="Q1451" s="381"/>
      <c r="R1451" s="381"/>
      <c r="S1451" s="381"/>
      <c r="T1451" s="381"/>
      <c r="U1451" s="381"/>
      <c r="V1451" s="381"/>
      <c r="W1451" s="381"/>
      <c r="X1451" s="381"/>
      <c r="Y1451" s="381">
        <v>2</v>
      </c>
      <c r="Z1451" s="350">
        <v>36.299999999999997</v>
      </c>
    </row>
    <row r="1452" spans="1:26" ht="30.75" customHeight="1" x14ac:dyDescent="0.35">
      <c r="A1452" s="340">
        <v>1448</v>
      </c>
      <c r="B1452" s="378" t="s">
        <v>7489</v>
      </c>
      <c r="C1452" s="333" t="s">
        <v>1508</v>
      </c>
      <c r="D1452" s="332" t="s">
        <v>4882</v>
      </c>
      <c r="E1452" s="371" t="s">
        <v>4883</v>
      </c>
      <c r="F1452" s="325">
        <v>7</v>
      </c>
      <c r="G1452" s="371"/>
      <c r="H1452" s="325"/>
      <c r="I1452" s="371"/>
      <c r="J1452" s="325">
        <v>8</v>
      </c>
      <c r="K1452" s="325"/>
      <c r="L1452" s="325">
        <v>8</v>
      </c>
      <c r="M1452" s="381" t="s">
        <v>5281</v>
      </c>
      <c r="N1452" s="381"/>
      <c r="O1452" s="381"/>
      <c r="P1452" s="381">
        <v>700</v>
      </c>
      <c r="Q1452" s="381"/>
      <c r="R1452" s="381"/>
      <c r="S1452" s="381"/>
      <c r="T1452" s="381"/>
      <c r="U1452" s="381"/>
      <c r="V1452" s="381"/>
      <c r="W1452" s="381"/>
      <c r="X1452" s="381"/>
      <c r="Y1452" s="381">
        <v>2</v>
      </c>
      <c r="Z1452" s="350">
        <v>36.299999999999997</v>
      </c>
    </row>
    <row r="1453" spans="1:26" ht="30.75" customHeight="1" x14ac:dyDescent="0.35">
      <c r="A1453" s="340">
        <v>1449</v>
      </c>
      <c r="B1453" s="378" t="s">
        <v>7489</v>
      </c>
      <c r="C1453" s="333" t="s">
        <v>1508</v>
      </c>
      <c r="D1453" s="376" t="s">
        <v>7527</v>
      </c>
      <c r="E1453" s="376" t="s">
        <v>7546</v>
      </c>
      <c r="F1453" s="379">
        <v>6</v>
      </c>
      <c r="G1453" s="371"/>
      <c r="H1453" s="325"/>
      <c r="I1453" s="371"/>
      <c r="J1453" s="379">
        <v>8</v>
      </c>
      <c r="K1453" s="325"/>
      <c r="L1453" s="379">
        <v>8</v>
      </c>
      <c r="M1453" s="376" t="s">
        <v>7565</v>
      </c>
      <c r="N1453" s="381">
        <v>109</v>
      </c>
      <c r="O1453" s="381">
        <v>248</v>
      </c>
      <c r="P1453" s="381">
        <v>357</v>
      </c>
      <c r="Q1453" s="381"/>
      <c r="R1453" s="381"/>
      <c r="S1453" s="381"/>
      <c r="T1453" s="381"/>
      <c r="U1453" s="381"/>
      <c r="V1453" s="381" t="s">
        <v>2166</v>
      </c>
      <c r="W1453" s="381"/>
      <c r="X1453" s="381"/>
      <c r="Y1453" s="381">
        <v>2</v>
      </c>
      <c r="Z1453" s="350">
        <v>36.299999999999997</v>
      </c>
    </row>
    <row r="1454" spans="1:26" ht="30.75" customHeight="1" x14ac:dyDescent="0.35">
      <c r="A1454" s="340">
        <v>1450</v>
      </c>
      <c r="B1454" s="378" t="s">
        <v>7489</v>
      </c>
      <c r="C1454" s="333" t="s">
        <v>1508</v>
      </c>
      <c r="D1454" s="376" t="s">
        <v>7528</v>
      </c>
      <c r="E1454" s="376" t="s">
        <v>7547</v>
      </c>
      <c r="F1454" s="379">
        <v>6</v>
      </c>
      <c r="G1454" s="371"/>
      <c r="H1454" s="325"/>
      <c r="I1454" s="371"/>
      <c r="J1454" s="379">
        <v>11</v>
      </c>
      <c r="K1454" s="325"/>
      <c r="L1454" s="379">
        <v>12</v>
      </c>
      <c r="M1454" s="376" t="s">
        <v>7565</v>
      </c>
      <c r="N1454" s="381">
        <v>154</v>
      </c>
      <c r="O1454" s="381">
        <v>353</v>
      </c>
      <c r="P1454" s="381">
        <v>507</v>
      </c>
      <c r="Q1454" s="381"/>
      <c r="R1454" s="381"/>
      <c r="S1454" s="381"/>
      <c r="T1454" s="381"/>
      <c r="U1454" s="381"/>
      <c r="V1454" s="381" t="s">
        <v>2166</v>
      </c>
      <c r="W1454" s="381"/>
      <c r="X1454" s="381"/>
      <c r="Y1454" s="381">
        <v>2</v>
      </c>
      <c r="Z1454" s="350">
        <v>36.299999999999997</v>
      </c>
    </row>
    <row r="1455" spans="1:26" ht="30.75" customHeight="1" x14ac:dyDescent="0.35">
      <c r="A1455" s="340">
        <v>1451</v>
      </c>
      <c r="B1455" s="378" t="s">
        <v>7489</v>
      </c>
      <c r="C1455" s="333" t="s">
        <v>1508</v>
      </c>
      <c r="D1455" s="376" t="s">
        <v>7529</v>
      </c>
      <c r="E1455" s="376" t="s">
        <v>7548</v>
      </c>
      <c r="F1455" s="379">
        <v>6</v>
      </c>
      <c r="G1455" s="371"/>
      <c r="H1455" s="325"/>
      <c r="I1455" s="371"/>
      <c r="J1455" s="379">
        <v>8</v>
      </c>
      <c r="K1455" s="325"/>
      <c r="L1455" s="379">
        <v>8</v>
      </c>
      <c r="M1455" s="376" t="s">
        <v>7565</v>
      </c>
      <c r="N1455" s="381">
        <v>114</v>
      </c>
      <c r="O1455" s="381">
        <v>243</v>
      </c>
      <c r="P1455" s="381">
        <v>357</v>
      </c>
      <c r="Q1455" s="381"/>
      <c r="R1455" s="381"/>
      <c r="S1455" s="381"/>
      <c r="T1455" s="381"/>
      <c r="U1455" s="381"/>
      <c r="V1455" s="381" t="s">
        <v>2166</v>
      </c>
      <c r="W1455" s="381"/>
      <c r="X1455" s="381"/>
      <c r="Y1455" s="381">
        <v>2</v>
      </c>
      <c r="Z1455" s="350">
        <v>36.299999999999997</v>
      </c>
    </row>
    <row r="1456" spans="1:26" ht="30.75" customHeight="1" x14ac:dyDescent="0.35">
      <c r="A1456" s="340">
        <v>1452</v>
      </c>
      <c r="B1456" s="378" t="s">
        <v>7489</v>
      </c>
      <c r="C1456" s="333" t="s">
        <v>1508</v>
      </c>
      <c r="D1456" s="376" t="s">
        <v>7530</v>
      </c>
      <c r="E1456" s="376" t="s">
        <v>7549</v>
      </c>
      <c r="F1456" s="379">
        <v>8</v>
      </c>
      <c r="G1456" s="371" t="s">
        <v>6081</v>
      </c>
      <c r="H1456" s="325">
        <v>3</v>
      </c>
      <c r="I1456" s="371" t="s">
        <v>7566</v>
      </c>
      <c r="J1456" s="379">
        <v>11</v>
      </c>
      <c r="K1456" s="325"/>
      <c r="L1456" s="379">
        <v>14</v>
      </c>
      <c r="M1456" s="376" t="s">
        <v>7565</v>
      </c>
      <c r="N1456" s="381">
        <v>242</v>
      </c>
      <c r="O1456" s="381">
        <v>520</v>
      </c>
      <c r="P1456" s="381">
        <v>762</v>
      </c>
      <c r="Q1456" s="381">
        <v>55</v>
      </c>
      <c r="R1456" s="381">
        <v>120</v>
      </c>
      <c r="S1456" s="381">
        <v>812</v>
      </c>
      <c r="T1456" s="381"/>
      <c r="U1456" s="381"/>
      <c r="V1456" s="381" t="s">
        <v>2166</v>
      </c>
      <c r="W1456" s="381"/>
      <c r="X1456" s="381"/>
      <c r="Y1456" s="381">
        <v>2</v>
      </c>
      <c r="Z1456" s="350">
        <v>36.299999999999997</v>
      </c>
    </row>
    <row r="1457" spans="1:26" ht="30.75" customHeight="1" x14ac:dyDescent="0.35">
      <c r="A1457" s="340">
        <v>1453</v>
      </c>
      <c r="B1457" s="378" t="s">
        <v>7489</v>
      </c>
      <c r="C1457" s="333" t="s">
        <v>1508</v>
      </c>
      <c r="D1457" s="376" t="s">
        <v>7531</v>
      </c>
      <c r="E1457" s="376" t="s">
        <v>7550</v>
      </c>
      <c r="F1457" s="379">
        <v>7</v>
      </c>
      <c r="G1457" s="371" t="s">
        <v>6081</v>
      </c>
      <c r="H1457" s="325">
        <v>3</v>
      </c>
      <c r="I1457" s="371" t="s">
        <v>7566</v>
      </c>
      <c r="J1457" s="379">
        <v>11</v>
      </c>
      <c r="K1457" s="325"/>
      <c r="L1457" s="379">
        <v>14</v>
      </c>
      <c r="M1457" s="376" t="s">
        <v>7565</v>
      </c>
      <c r="N1457" s="381">
        <v>202</v>
      </c>
      <c r="O1457" s="381">
        <v>435</v>
      </c>
      <c r="P1457" s="381">
        <v>637</v>
      </c>
      <c r="Q1457" s="381">
        <v>55</v>
      </c>
      <c r="R1457" s="381">
        <v>120</v>
      </c>
      <c r="S1457" s="381">
        <v>687</v>
      </c>
      <c r="T1457" s="381"/>
      <c r="U1457" s="381"/>
      <c r="V1457" s="381" t="s">
        <v>2166</v>
      </c>
      <c r="W1457" s="381"/>
      <c r="X1457" s="381"/>
      <c r="Y1457" s="381">
        <v>2</v>
      </c>
      <c r="Z1457" s="350">
        <v>36.299999999999997</v>
      </c>
    </row>
    <row r="1458" spans="1:26" ht="30.75" customHeight="1" x14ac:dyDescent="0.35">
      <c r="A1458" s="340">
        <v>1454</v>
      </c>
      <c r="B1458" s="378" t="s">
        <v>7489</v>
      </c>
      <c r="C1458" s="333" t="s">
        <v>1508</v>
      </c>
      <c r="D1458" s="376" t="s">
        <v>7532</v>
      </c>
      <c r="E1458" s="376" t="s">
        <v>7551</v>
      </c>
      <c r="F1458" s="379">
        <v>7</v>
      </c>
      <c r="G1458" s="371"/>
      <c r="H1458" s="325"/>
      <c r="I1458" s="371"/>
      <c r="J1458" s="379">
        <v>6</v>
      </c>
      <c r="K1458" s="325"/>
      <c r="L1458" s="379">
        <v>6</v>
      </c>
      <c r="M1458" s="376" t="s">
        <v>7565</v>
      </c>
      <c r="N1458" s="381">
        <v>142</v>
      </c>
      <c r="O1458" s="381">
        <v>295</v>
      </c>
      <c r="P1458" s="381">
        <v>437</v>
      </c>
      <c r="Q1458" s="381"/>
      <c r="R1458" s="381"/>
      <c r="S1458" s="381"/>
      <c r="T1458" s="381"/>
      <c r="U1458" s="381"/>
      <c r="V1458" s="381" t="s">
        <v>2166</v>
      </c>
      <c r="W1458" s="381"/>
      <c r="X1458" s="381"/>
      <c r="Y1458" s="381">
        <v>2</v>
      </c>
      <c r="Z1458" s="350">
        <v>36.299999999999997</v>
      </c>
    </row>
    <row r="1459" spans="1:26" ht="30.75" customHeight="1" x14ac:dyDescent="0.35">
      <c r="A1459" s="340">
        <v>1455</v>
      </c>
      <c r="B1459" s="378" t="s">
        <v>7489</v>
      </c>
      <c r="C1459" s="333" t="s">
        <v>1508</v>
      </c>
      <c r="D1459" s="376" t="s">
        <v>7533</v>
      </c>
      <c r="E1459" s="376" t="s">
        <v>7552</v>
      </c>
      <c r="F1459" s="379">
        <v>8</v>
      </c>
      <c r="G1459" s="371" t="s">
        <v>6081</v>
      </c>
      <c r="H1459" s="325">
        <v>2</v>
      </c>
      <c r="I1459" s="371" t="s">
        <v>7567</v>
      </c>
      <c r="J1459" s="379">
        <v>9</v>
      </c>
      <c r="K1459" s="325"/>
      <c r="L1459" s="379">
        <v>11</v>
      </c>
      <c r="M1459" s="376" t="s">
        <v>7565</v>
      </c>
      <c r="N1459" s="381">
        <v>162</v>
      </c>
      <c r="O1459" s="381">
        <v>325</v>
      </c>
      <c r="P1459" s="381">
        <v>487</v>
      </c>
      <c r="Q1459" s="381">
        <v>75</v>
      </c>
      <c r="R1459" s="381">
        <v>150</v>
      </c>
      <c r="S1459" s="381">
        <v>562</v>
      </c>
      <c r="T1459" s="381"/>
      <c r="U1459" s="381"/>
      <c r="V1459" s="381" t="s">
        <v>2166</v>
      </c>
      <c r="W1459" s="381"/>
      <c r="X1459" s="381"/>
      <c r="Y1459" s="381">
        <v>2</v>
      </c>
      <c r="Z1459" s="350">
        <v>36.299999999999997</v>
      </c>
    </row>
    <row r="1460" spans="1:26" ht="30.75" customHeight="1" x14ac:dyDescent="0.35">
      <c r="A1460" s="340">
        <v>1456</v>
      </c>
      <c r="B1460" s="378" t="s">
        <v>7489</v>
      </c>
      <c r="C1460" s="333" t="s">
        <v>1508</v>
      </c>
      <c r="D1460" s="376" t="s">
        <v>7534</v>
      </c>
      <c r="E1460" s="376" t="s">
        <v>7553</v>
      </c>
      <c r="F1460" s="379">
        <v>8</v>
      </c>
      <c r="G1460" s="371"/>
      <c r="H1460" s="325"/>
      <c r="I1460" s="371"/>
      <c r="J1460" s="379">
        <v>9</v>
      </c>
      <c r="K1460" s="325"/>
      <c r="L1460" s="379">
        <v>9</v>
      </c>
      <c r="M1460" s="376" t="s">
        <v>7565</v>
      </c>
      <c r="N1460" s="381">
        <v>187</v>
      </c>
      <c r="O1460" s="381">
        <v>375</v>
      </c>
      <c r="P1460" s="381">
        <v>562</v>
      </c>
      <c r="Q1460" s="381"/>
      <c r="R1460" s="381"/>
      <c r="S1460" s="381"/>
      <c r="T1460" s="381"/>
      <c r="U1460" s="381"/>
      <c r="V1460" s="381" t="s">
        <v>2166</v>
      </c>
      <c r="W1460" s="381"/>
      <c r="X1460" s="381"/>
      <c r="Y1460" s="381">
        <v>2</v>
      </c>
      <c r="Z1460" s="350">
        <v>36.299999999999997</v>
      </c>
    </row>
    <row r="1461" spans="1:26" ht="30.75" customHeight="1" x14ac:dyDescent="0.35">
      <c r="A1461" s="340">
        <v>1457</v>
      </c>
      <c r="B1461" s="378" t="s">
        <v>7489</v>
      </c>
      <c r="C1461" s="333" t="s">
        <v>1508</v>
      </c>
      <c r="D1461" s="376" t="s">
        <v>7535</v>
      </c>
      <c r="E1461" s="376" t="s">
        <v>7554</v>
      </c>
      <c r="F1461" s="379">
        <v>7</v>
      </c>
      <c r="G1461" s="371" t="s">
        <v>6081</v>
      </c>
      <c r="H1461" s="325">
        <v>2</v>
      </c>
      <c r="I1461" s="371" t="s">
        <v>7568</v>
      </c>
      <c r="J1461" s="379">
        <v>8</v>
      </c>
      <c r="K1461" s="325"/>
      <c r="L1461" s="379">
        <v>10</v>
      </c>
      <c r="M1461" s="376" t="s">
        <v>7565</v>
      </c>
      <c r="N1461" s="381">
        <v>169</v>
      </c>
      <c r="O1461" s="381">
        <v>348</v>
      </c>
      <c r="P1461" s="381">
        <v>517</v>
      </c>
      <c r="Q1461" s="381">
        <v>50</v>
      </c>
      <c r="R1461" s="381">
        <v>100</v>
      </c>
      <c r="S1461" s="381">
        <v>592</v>
      </c>
      <c r="T1461" s="381"/>
      <c r="U1461" s="381"/>
      <c r="V1461" s="381" t="s">
        <v>2166</v>
      </c>
      <c r="W1461" s="381"/>
      <c r="X1461" s="381"/>
      <c r="Y1461" s="381">
        <v>2</v>
      </c>
      <c r="Z1461" s="350">
        <v>36.299999999999997</v>
      </c>
    </row>
    <row r="1462" spans="1:26" ht="30.75" customHeight="1" x14ac:dyDescent="0.35">
      <c r="A1462" s="340">
        <v>1458</v>
      </c>
      <c r="B1462" s="378" t="s">
        <v>7489</v>
      </c>
      <c r="C1462" s="333" t="s">
        <v>1508</v>
      </c>
      <c r="D1462" s="376" t="s">
        <v>7536</v>
      </c>
      <c r="E1462" s="376" t="s">
        <v>7555</v>
      </c>
      <c r="F1462" s="379">
        <v>7</v>
      </c>
      <c r="G1462" s="371"/>
      <c r="H1462" s="325"/>
      <c r="I1462" s="371"/>
      <c r="J1462" s="379">
        <v>9</v>
      </c>
      <c r="K1462" s="325"/>
      <c r="L1462" s="379">
        <v>9</v>
      </c>
      <c r="M1462" s="376" t="s">
        <v>7565</v>
      </c>
      <c r="N1462" s="381">
        <v>159</v>
      </c>
      <c r="O1462" s="381">
        <v>333</v>
      </c>
      <c r="P1462" s="381">
        <v>492</v>
      </c>
      <c r="Q1462" s="381"/>
      <c r="R1462" s="381"/>
      <c r="S1462" s="381"/>
      <c r="T1462" s="381"/>
      <c r="U1462" s="381"/>
      <c r="V1462" s="381" t="s">
        <v>2166</v>
      </c>
      <c r="W1462" s="381"/>
      <c r="X1462" s="381"/>
      <c r="Y1462" s="381">
        <v>2</v>
      </c>
      <c r="Z1462" s="350">
        <v>36.299999999999997</v>
      </c>
    </row>
    <row r="1463" spans="1:26" ht="30.75" customHeight="1" x14ac:dyDescent="0.35">
      <c r="A1463" s="340">
        <v>1459</v>
      </c>
      <c r="B1463" s="378" t="s">
        <v>7489</v>
      </c>
      <c r="C1463" s="333" t="s">
        <v>1508</v>
      </c>
      <c r="D1463" s="376" t="s">
        <v>7537</v>
      </c>
      <c r="E1463" s="376" t="s">
        <v>7556</v>
      </c>
      <c r="F1463" s="379">
        <v>7</v>
      </c>
      <c r="G1463" s="371"/>
      <c r="H1463" s="325"/>
      <c r="I1463" s="371"/>
      <c r="J1463" s="379">
        <v>7</v>
      </c>
      <c r="K1463" s="325"/>
      <c r="L1463" s="379">
        <v>7</v>
      </c>
      <c r="M1463" s="376" t="s">
        <v>7565</v>
      </c>
      <c r="N1463" s="381">
        <v>194</v>
      </c>
      <c r="O1463" s="381">
        <v>223</v>
      </c>
      <c r="P1463" s="381">
        <v>417</v>
      </c>
      <c r="Q1463" s="381"/>
      <c r="R1463" s="381"/>
      <c r="S1463" s="381"/>
      <c r="T1463" s="381"/>
      <c r="U1463" s="381"/>
      <c r="V1463" s="381" t="s">
        <v>2166</v>
      </c>
      <c r="W1463" s="381"/>
      <c r="X1463" s="381"/>
      <c r="Y1463" s="381">
        <v>2</v>
      </c>
      <c r="Z1463" s="350">
        <v>36.299999999999997</v>
      </c>
    </row>
    <row r="1464" spans="1:26" ht="30.75" customHeight="1" x14ac:dyDescent="0.35">
      <c r="A1464" s="340">
        <v>1460</v>
      </c>
      <c r="B1464" s="378" t="s">
        <v>7489</v>
      </c>
      <c r="C1464" s="333" t="s">
        <v>1508</v>
      </c>
      <c r="D1464" s="376" t="s">
        <v>7538</v>
      </c>
      <c r="E1464" s="376" t="s">
        <v>7557</v>
      </c>
      <c r="F1464" s="379">
        <v>7</v>
      </c>
      <c r="G1464" s="371"/>
      <c r="H1464" s="325"/>
      <c r="I1464" s="371"/>
      <c r="J1464" s="379">
        <v>7</v>
      </c>
      <c r="K1464" s="325"/>
      <c r="L1464" s="379">
        <v>7</v>
      </c>
      <c r="M1464" s="376" t="s">
        <v>7565</v>
      </c>
      <c r="N1464" s="381">
        <v>154</v>
      </c>
      <c r="O1464" s="381">
        <v>313</v>
      </c>
      <c r="P1464" s="381">
        <v>467</v>
      </c>
      <c r="Q1464" s="381"/>
      <c r="R1464" s="381"/>
      <c r="S1464" s="381"/>
      <c r="T1464" s="381"/>
      <c r="U1464" s="381"/>
      <c r="V1464" s="381" t="s">
        <v>2166</v>
      </c>
      <c r="W1464" s="381"/>
      <c r="X1464" s="381"/>
      <c r="Y1464" s="381">
        <v>2</v>
      </c>
      <c r="Z1464" s="350">
        <v>36.299999999999997</v>
      </c>
    </row>
    <row r="1465" spans="1:26" ht="30.75" customHeight="1" x14ac:dyDescent="0.35">
      <c r="A1465" s="340">
        <v>1461</v>
      </c>
      <c r="B1465" s="378" t="s">
        <v>7489</v>
      </c>
      <c r="C1465" s="333" t="s">
        <v>1508</v>
      </c>
      <c r="D1465" s="376" t="s">
        <v>7539</v>
      </c>
      <c r="E1465" s="376" t="s">
        <v>7558</v>
      </c>
      <c r="F1465" s="379">
        <v>7</v>
      </c>
      <c r="G1465" s="371"/>
      <c r="H1465" s="325"/>
      <c r="I1465" s="371"/>
      <c r="J1465" s="379">
        <v>8</v>
      </c>
      <c r="K1465" s="325"/>
      <c r="L1465" s="379">
        <v>8</v>
      </c>
      <c r="M1465" s="376" t="s">
        <v>7565</v>
      </c>
      <c r="N1465" s="381">
        <v>125</v>
      </c>
      <c r="O1465" s="381">
        <v>282</v>
      </c>
      <c r="P1465" s="381">
        <v>407</v>
      </c>
      <c r="Q1465" s="381"/>
      <c r="R1465" s="381"/>
      <c r="S1465" s="381"/>
      <c r="T1465" s="381"/>
      <c r="U1465" s="381"/>
      <c r="V1465" s="381" t="s">
        <v>2166</v>
      </c>
      <c r="W1465" s="381"/>
      <c r="X1465" s="381"/>
      <c r="Y1465" s="381">
        <v>2</v>
      </c>
      <c r="Z1465" s="350">
        <v>36.299999999999997</v>
      </c>
    </row>
    <row r="1466" spans="1:26" ht="30.75" customHeight="1" x14ac:dyDescent="0.35">
      <c r="A1466" s="340">
        <v>1462</v>
      </c>
      <c r="B1466" s="378" t="s">
        <v>7489</v>
      </c>
      <c r="C1466" s="333" t="s">
        <v>1508</v>
      </c>
      <c r="D1466" s="376" t="s">
        <v>7540</v>
      </c>
      <c r="E1466" s="376" t="s">
        <v>7559</v>
      </c>
      <c r="F1466" s="379">
        <v>7</v>
      </c>
      <c r="G1466" s="371"/>
      <c r="H1466" s="325"/>
      <c r="I1466" s="371"/>
      <c r="J1466" s="379">
        <v>8</v>
      </c>
      <c r="K1466" s="325"/>
      <c r="L1466" s="379">
        <v>8</v>
      </c>
      <c r="M1466" s="376" t="s">
        <v>7565</v>
      </c>
      <c r="N1466" s="381">
        <v>125</v>
      </c>
      <c r="O1466" s="381">
        <v>282</v>
      </c>
      <c r="P1466" s="381">
        <v>407</v>
      </c>
      <c r="Q1466" s="381"/>
      <c r="R1466" s="381"/>
      <c r="S1466" s="381"/>
      <c r="T1466" s="381"/>
      <c r="U1466" s="381"/>
      <c r="V1466" s="381" t="s">
        <v>2166</v>
      </c>
      <c r="W1466" s="381"/>
      <c r="X1466" s="381"/>
      <c r="Y1466" s="381">
        <v>2</v>
      </c>
      <c r="Z1466" s="350">
        <v>36.299999999999997</v>
      </c>
    </row>
    <row r="1467" spans="1:26" ht="30.75" customHeight="1" x14ac:dyDescent="0.35">
      <c r="A1467" s="340">
        <v>1463</v>
      </c>
      <c r="B1467" s="378" t="s">
        <v>7489</v>
      </c>
      <c r="C1467" s="333" t="s">
        <v>1508</v>
      </c>
      <c r="D1467" s="376" t="s">
        <v>7541</v>
      </c>
      <c r="E1467" s="376" t="s">
        <v>7560</v>
      </c>
      <c r="F1467" s="379">
        <v>7</v>
      </c>
      <c r="G1467" s="371"/>
      <c r="H1467" s="325"/>
      <c r="I1467" s="371"/>
      <c r="J1467" s="379">
        <v>7</v>
      </c>
      <c r="K1467" s="325"/>
      <c r="L1467" s="379">
        <v>7</v>
      </c>
      <c r="M1467" s="376" t="s">
        <v>7565</v>
      </c>
      <c r="N1467" s="381">
        <v>110</v>
      </c>
      <c r="O1467" s="381">
        <v>247</v>
      </c>
      <c r="P1467" s="381">
        <v>357</v>
      </c>
      <c r="Q1467" s="381"/>
      <c r="R1467" s="381"/>
      <c r="S1467" s="381"/>
      <c r="T1467" s="381"/>
      <c r="U1467" s="381"/>
      <c r="V1467" s="381" t="s">
        <v>2166</v>
      </c>
      <c r="W1467" s="381"/>
      <c r="X1467" s="381"/>
      <c r="Y1467" s="381">
        <v>2</v>
      </c>
      <c r="Z1467" s="350">
        <v>36.299999999999997</v>
      </c>
    </row>
    <row r="1468" spans="1:26" ht="30.75" customHeight="1" x14ac:dyDescent="0.35">
      <c r="A1468" s="340">
        <v>1464</v>
      </c>
      <c r="B1468" s="378" t="s">
        <v>7489</v>
      </c>
      <c r="C1468" s="333" t="s">
        <v>1508</v>
      </c>
      <c r="D1468" s="376" t="s">
        <v>7542</v>
      </c>
      <c r="E1468" s="376" t="s">
        <v>7561</v>
      </c>
      <c r="F1468" s="379">
        <v>7</v>
      </c>
      <c r="G1468" s="371"/>
      <c r="H1468" s="325"/>
      <c r="I1468" s="371"/>
      <c r="J1468" s="379">
        <v>7</v>
      </c>
      <c r="K1468" s="325"/>
      <c r="L1468" s="379">
        <v>7</v>
      </c>
      <c r="M1468" s="376" t="s">
        <v>7565</v>
      </c>
      <c r="N1468" s="381">
        <v>110</v>
      </c>
      <c r="O1468" s="381">
        <v>247</v>
      </c>
      <c r="P1468" s="381">
        <v>357</v>
      </c>
      <c r="Q1468" s="381"/>
      <c r="R1468" s="381"/>
      <c r="S1468" s="381"/>
      <c r="T1468" s="381"/>
      <c r="U1468" s="381"/>
      <c r="V1468" s="381" t="s">
        <v>2166</v>
      </c>
      <c r="W1468" s="381"/>
      <c r="X1468" s="381"/>
      <c r="Y1468" s="381">
        <v>2</v>
      </c>
      <c r="Z1468" s="350">
        <v>36.299999999999997</v>
      </c>
    </row>
    <row r="1469" spans="1:26" ht="30.75" customHeight="1" x14ac:dyDescent="0.35">
      <c r="A1469" s="340">
        <v>1465</v>
      </c>
      <c r="B1469" s="378" t="s">
        <v>7489</v>
      </c>
      <c r="C1469" s="333" t="s">
        <v>1508</v>
      </c>
      <c r="D1469" s="376" t="s">
        <v>7543</v>
      </c>
      <c r="E1469" s="376" t="s">
        <v>7562</v>
      </c>
      <c r="F1469" s="379">
        <v>8</v>
      </c>
      <c r="G1469" s="371"/>
      <c r="H1469" s="325"/>
      <c r="I1469" s="371"/>
      <c r="J1469" s="379">
        <v>9</v>
      </c>
      <c r="K1469" s="325"/>
      <c r="L1469" s="379">
        <v>9</v>
      </c>
      <c r="M1469" s="376" t="s">
        <v>7565</v>
      </c>
      <c r="N1469" s="381">
        <v>136</v>
      </c>
      <c r="O1469" s="381">
        <v>301</v>
      </c>
      <c r="P1469" s="381">
        <v>437</v>
      </c>
      <c r="Q1469" s="381"/>
      <c r="R1469" s="381"/>
      <c r="S1469" s="381"/>
      <c r="T1469" s="381"/>
      <c r="U1469" s="381"/>
      <c r="V1469" s="381" t="s">
        <v>2166</v>
      </c>
      <c r="W1469" s="381"/>
      <c r="X1469" s="381"/>
      <c r="Y1469" s="381">
        <v>2</v>
      </c>
      <c r="Z1469" s="350">
        <v>36.299999999999997</v>
      </c>
    </row>
    <row r="1470" spans="1:26" ht="30.75" customHeight="1" x14ac:dyDescent="0.35">
      <c r="A1470" s="340">
        <v>1466</v>
      </c>
      <c r="B1470" s="378" t="s">
        <v>7489</v>
      </c>
      <c r="C1470" s="333" t="s">
        <v>1508</v>
      </c>
      <c r="D1470" s="376" t="s">
        <v>7544</v>
      </c>
      <c r="E1470" s="376" t="s">
        <v>7563</v>
      </c>
      <c r="F1470" s="379">
        <v>8</v>
      </c>
      <c r="G1470" s="371"/>
      <c r="H1470" s="325"/>
      <c r="I1470" s="371"/>
      <c r="J1470" s="379">
        <v>10</v>
      </c>
      <c r="K1470" s="325"/>
      <c r="L1470" s="379">
        <v>10</v>
      </c>
      <c r="M1470" s="376" t="s">
        <v>7565</v>
      </c>
      <c r="N1470" s="381">
        <v>206</v>
      </c>
      <c r="O1470" s="381">
        <v>431</v>
      </c>
      <c r="P1470" s="381">
        <v>637</v>
      </c>
      <c r="Q1470" s="381"/>
      <c r="R1470" s="381"/>
      <c r="S1470" s="381"/>
      <c r="T1470" s="381"/>
      <c r="U1470" s="381"/>
      <c r="V1470" s="381" t="s">
        <v>2166</v>
      </c>
      <c r="W1470" s="381"/>
      <c r="X1470" s="381"/>
      <c r="Y1470" s="381">
        <v>2</v>
      </c>
      <c r="Z1470" s="350">
        <v>36.299999999999997</v>
      </c>
    </row>
    <row r="1471" spans="1:26" ht="30.75" customHeight="1" x14ac:dyDescent="0.35">
      <c r="A1471" s="340">
        <v>1467</v>
      </c>
      <c r="B1471" s="378" t="s">
        <v>7489</v>
      </c>
      <c r="C1471" s="333" t="s">
        <v>1508</v>
      </c>
      <c r="D1471" s="376" t="s">
        <v>7545</v>
      </c>
      <c r="E1471" s="376" t="s">
        <v>7564</v>
      </c>
      <c r="F1471" s="379">
        <v>9</v>
      </c>
      <c r="G1471" s="371"/>
      <c r="H1471" s="325"/>
      <c r="I1471" s="371"/>
      <c r="J1471" s="379">
        <v>9</v>
      </c>
      <c r="K1471" s="325"/>
      <c r="L1471" s="379">
        <v>9</v>
      </c>
      <c r="M1471" s="376" t="s">
        <v>7565</v>
      </c>
      <c r="N1471" s="381">
        <v>176</v>
      </c>
      <c r="O1471" s="381">
        <v>361</v>
      </c>
      <c r="P1471" s="381">
        <v>537</v>
      </c>
      <c r="Q1471" s="381"/>
      <c r="R1471" s="381"/>
      <c r="S1471" s="381"/>
      <c r="T1471" s="381"/>
      <c r="U1471" s="381"/>
      <c r="V1471" s="381" t="s">
        <v>2166</v>
      </c>
      <c r="W1471" s="381"/>
      <c r="X1471" s="381"/>
      <c r="Y1471" s="381">
        <v>2</v>
      </c>
      <c r="Z1471" s="350">
        <v>36.299999999999997</v>
      </c>
    </row>
    <row r="1472" spans="1:26" ht="30.75" customHeight="1" x14ac:dyDescent="0.35">
      <c r="A1472" s="340">
        <v>1468</v>
      </c>
      <c r="B1472" s="378" t="s">
        <v>7489</v>
      </c>
      <c r="C1472" s="333" t="s">
        <v>767</v>
      </c>
      <c r="D1472" s="332" t="s">
        <v>2453</v>
      </c>
      <c r="E1472" s="371" t="s">
        <v>1998</v>
      </c>
      <c r="F1472" s="325">
        <v>4</v>
      </c>
      <c r="G1472" s="371"/>
      <c r="H1472" s="325"/>
      <c r="I1472" s="371"/>
      <c r="J1472" s="325">
        <v>6</v>
      </c>
      <c r="K1472" s="325"/>
      <c r="L1472" s="325">
        <v>6</v>
      </c>
      <c r="M1472" s="381" t="s">
        <v>5499</v>
      </c>
      <c r="N1472" s="398">
        <v>30</v>
      </c>
      <c r="O1472" s="398">
        <v>170</v>
      </c>
      <c r="P1472" s="398">
        <v>200</v>
      </c>
      <c r="Q1472" s="398"/>
      <c r="R1472" s="398"/>
      <c r="S1472" s="398"/>
      <c r="T1472" s="398"/>
      <c r="U1472" s="381"/>
      <c r="V1472" s="381" t="s">
        <v>2166</v>
      </c>
      <c r="W1472" s="381" t="s">
        <v>2166</v>
      </c>
      <c r="X1472" s="381"/>
      <c r="Y1472" s="381">
        <v>1</v>
      </c>
      <c r="Z1472" s="350">
        <v>42.35</v>
      </c>
    </row>
    <row r="1473" spans="1:26" ht="30.75" customHeight="1" x14ac:dyDescent="0.35">
      <c r="A1473" s="340">
        <v>1469</v>
      </c>
      <c r="B1473" s="378" t="s">
        <v>7489</v>
      </c>
      <c r="C1473" s="333" t="s">
        <v>767</v>
      </c>
      <c r="D1473" s="332" t="s">
        <v>4662</v>
      </c>
      <c r="E1473" s="371" t="s">
        <v>2412</v>
      </c>
      <c r="F1473" s="325">
        <v>4</v>
      </c>
      <c r="G1473" s="371"/>
      <c r="H1473" s="325"/>
      <c r="I1473" s="371"/>
      <c r="J1473" s="325">
        <v>4</v>
      </c>
      <c r="K1473" s="325"/>
      <c r="L1473" s="325">
        <v>4</v>
      </c>
      <c r="M1473" s="381" t="s">
        <v>5280</v>
      </c>
      <c r="N1473" s="381"/>
      <c r="O1473" s="381"/>
      <c r="P1473" s="381">
        <v>200</v>
      </c>
      <c r="Q1473" s="381"/>
      <c r="R1473" s="381"/>
      <c r="S1473" s="381"/>
      <c r="T1473" s="381"/>
      <c r="U1473" s="381"/>
      <c r="V1473" s="381"/>
      <c r="W1473" s="381"/>
      <c r="X1473" s="381"/>
      <c r="Y1473" s="381">
        <v>1</v>
      </c>
      <c r="Z1473" s="350">
        <v>42.35</v>
      </c>
    </row>
    <row r="1474" spans="1:26" ht="30.75" customHeight="1" x14ac:dyDescent="0.35">
      <c r="A1474" s="340">
        <v>1470</v>
      </c>
      <c r="B1474" s="378" t="s">
        <v>7489</v>
      </c>
      <c r="C1474" s="333" t="s">
        <v>767</v>
      </c>
      <c r="D1474" s="332" t="s">
        <v>2468</v>
      </c>
      <c r="E1474" s="371" t="s">
        <v>2419</v>
      </c>
      <c r="F1474" s="325">
        <v>4</v>
      </c>
      <c r="G1474" s="371"/>
      <c r="H1474" s="325"/>
      <c r="I1474" s="371"/>
      <c r="J1474" s="325">
        <v>4</v>
      </c>
      <c r="K1474" s="325"/>
      <c r="L1474" s="325">
        <v>4</v>
      </c>
      <c r="M1474" s="379" t="s">
        <v>5213</v>
      </c>
      <c r="N1474" s="381"/>
      <c r="O1474" s="381"/>
      <c r="P1474" s="381">
        <v>200</v>
      </c>
      <c r="Q1474" s="381"/>
      <c r="R1474" s="381"/>
      <c r="S1474" s="381"/>
      <c r="T1474" s="381"/>
      <c r="U1474" s="381"/>
      <c r="V1474" s="381"/>
      <c r="W1474" s="381"/>
      <c r="X1474" s="381"/>
      <c r="Y1474" s="381">
        <v>1</v>
      </c>
      <c r="Z1474" s="350">
        <v>42.35</v>
      </c>
    </row>
    <row r="1475" spans="1:26" ht="30.75" customHeight="1" x14ac:dyDescent="0.35">
      <c r="A1475" s="340">
        <v>1471</v>
      </c>
      <c r="B1475" s="378" t="s">
        <v>7489</v>
      </c>
      <c r="C1475" s="333" t="s">
        <v>767</v>
      </c>
      <c r="D1475" s="332" t="s">
        <v>2467</v>
      </c>
      <c r="E1475" s="371" t="s">
        <v>2418</v>
      </c>
      <c r="F1475" s="325">
        <v>4</v>
      </c>
      <c r="G1475" s="371"/>
      <c r="H1475" s="325"/>
      <c r="I1475" s="371"/>
      <c r="J1475" s="325">
        <v>4</v>
      </c>
      <c r="K1475" s="325"/>
      <c r="L1475" s="325">
        <v>4</v>
      </c>
      <c r="M1475" s="379" t="s">
        <v>5213</v>
      </c>
      <c r="N1475" s="381"/>
      <c r="O1475" s="381"/>
      <c r="P1475" s="381">
        <v>200</v>
      </c>
      <c r="Q1475" s="381"/>
      <c r="R1475" s="381"/>
      <c r="S1475" s="381"/>
      <c r="T1475" s="381"/>
      <c r="U1475" s="381"/>
      <c r="V1475" s="381"/>
      <c r="W1475" s="381"/>
      <c r="X1475" s="381"/>
      <c r="Y1475" s="381">
        <v>1</v>
      </c>
      <c r="Z1475" s="350">
        <v>42.35</v>
      </c>
    </row>
    <row r="1476" spans="1:26" ht="30.75" customHeight="1" x14ac:dyDescent="0.35">
      <c r="A1476" s="340">
        <v>1472</v>
      </c>
      <c r="B1476" s="378" t="s">
        <v>7489</v>
      </c>
      <c r="C1476" s="333" t="s">
        <v>767</v>
      </c>
      <c r="D1476" s="332" t="s">
        <v>4405</v>
      </c>
      <c r="E1476" s="371" t="s">
        <v>2444</v>
      </c>
      <c r="F1476" s="325">
        <v>4</v>
      </c>
      <c r="G1476" s="371"/>
      <c r="H1476" s="325"/>
      <c r="I1476" s="371"/>
      <c r="J1476" s="325">
        <v>5</v>
      </c>
      <c r="K1476" s="325"/>
      <c r="L1476" s="325">
        <v>5</v>
      </c>
      <c r="M1476" s="381" t="s">
        <v>5499</v>
      </c>
      <c r="N1476" s="367">
        <v>40</v>
      </c>
      <c r="O1476" s="367">
        <v>260</v>
      </c>
      <c r="P1476" s="367">
        <v>300</v>
      </c>
      <c r="Q1476" s="398"/>
      <c r="R1476" s="398"/>
      <c r="S1476" s="398"/>
      <c r="T1476" s="398"/>
      <c r="U1476" s="381"/>
      <c r="V1476" s="381" t="s">
        <v>2166</v>
      </c>
      <c r="W1476" s="381" t="s">
        <v>2166</v>
      </c>
      <c r="X1476" s="381" t="s">
        <v>2166</v>
      </c>
      <c r="Y1476" s="381">
        <v>1</v>
      </c>
      <c r="Z1476" s="350">
        <v>42.35</v>
      </c>
    </row>
    <row r="1477" spans="1:26" ht="30.75" customHeight="1" x14ac:dyDescent="0.35">
      <c r="A1477" s="340">
        <v>1473</v>
      </c>
      <c r="B1477" s="378" t="s">
        <v>7489</v>
      </c>
      <c r="C1477" s="333" t="s">
        <v>767</v>
      </c>
      <c r="D1477" s="332" t="s">
        <v>4406</v>
      </c>
      <c r="E1477" s="371" t="s">
        <v>2445</v>
      </c>
      <c r="F1477" s="325">
        <v>4</v>
      </c>
      <c r="G1477" s="371"/>
      <c r="H1477" s="325"/>
      <c r="I1477" s="371"/>
      <c r="J1477" s="325">
        <v>6</v>
      </c>
      <c r="K1477" s="325"/>
      <c r="L1477" s="325">
        <v>6</v>
      </c>
      <c r="M1477" s="381" t="s">
        <v>5499</v>
      </c>
      <c r="N1477" s="367">
        <v>30</v>
      </c>
      <c r="O1477" s="367">
        <v>170</v>
      </c>
      <c r="P1477" s="367">
        <v>200</v>
      </c>
      <c r="Q1477" s="398"/>
      <c r="R1477" s="398"/>
      <c r="S1477" s="398"/>
      <c r="T1477" s="398"/>
      <c r="U1477" s="381"/>
      <c r="V1477" s="381" t="s">
        <v>2166</v>
      </c>
      <c r="W1477" s="381" t="s">
        <v>2166</v>
      </c>
      <c r="X1477" s="381" t="s">
        <v>2166</v>
      </c>
      <c r="Y1477" s="381">
        <v>1</v>
      </c>
      <c r="Z1477" s="350">
        <v>42.35</v>
      </c>
    </row>
    <row r="1478" spans="1:26" ht="30.75" customHeight="1" x14ac:dyDescent="0.35">
      <c r="A1478" s="340">
        <v>1474</v>
      </c>
      <c r="B1478" s="378" t="s">
        <v>7489</v>
      </c>
      <c r="C1478" s="333" t="s">
        <v>767</v>
      </c>
      <c r="D1478" s="332" t="s">
        <v>774</v>
      </c>
      <c r="E1478" s="371" t="s">
        <v>2446</v>
      </c>
      <c r="F1478" s="325">
        <v>4</v>
      </c>
      <c r="G1478" s="371"/>
      <c r="H1478" s="325"/>
      <c r="I1478" s="371"/>
      <c r="J1478" s="325">
        <v>8</v>
      </c>
      <c r="K1478" s="325"/>
      <c r="L1478" s="325">
        <v>8</v>
      </c>
      <c r="M1478" s="381" t="s">
        <v>5499</v>
      </c>
      <c r="N1478" s="398">
        <v>33</v>
      </c>
      <c r="O1478" s="398">
        <v>167</v>
      </c>
      <c r="P1478" s="398">
        <v>200</v>
      </c>
      <c r="Q1478" s="398"/>
      <c r="R1478" s="398"/>
      <c r="S1478" s="398"/>
      <c r="T1478" s="398"/>
      <c r="U1478" s="381"/>
      <c r="V1478" s="381" t="s">
        <v>2166</v>
      </c>
      <c r="W1478" s="381" t="s">
        <v>2166</v>
      </c>
      <c r="X1478" s="381"/>
      <c r="Y1478" s="381">
        <v>1</v>
      </c>
      <c r="Z1478" s="350">
        <v>42.35</v>
      </c>
    </row>
    <row r="1479" spans="1:26" ht="30.75" customHeight="1" x14ac:dyDescent="0.35">
      <c r="A1479" s="340">
        <v>1475</v>
      </c>
      <c r="B1479" s="378" t="s">
        <v>7489</v>
      </c>
      <c r="C1479" s="333" t="s">
        <v>767</v>
      </c>
      <c r="D1479" s="332" t="s">
        <v>2463</v>
      </c>
      <c r="E1479" s="371" t="s">
        <v>2481</v>
      </c>
      <c r="F1479" s="325">
        <v>4</v>
      </c>
      <c r="G1479" s="371"/>
      <c r="H1479" s="325"/>
      <c r="I1479" s="371"/>
      <c r="J1479" s="325">
        <v>10</v>
      </c>
      <c r="K1479" s="325"/>
      <c r="L1479" s="325">
        <v>10</v>
      </c>
      <c r="M1479" s="381" t="s">
        <v>5431</v>
      </c>
      <c r="N1479" s="381"/>
      <c r="O1479" s="381"/>
      <c r="P1479" s="381">
        <v>200</v>
      </c>
      <c r="Q1479" s="381"/>
      <c r="R1479" s="381"/>
      <c r="S1479" s="381"/>
      <c r="T1479" s="381"/>
      <c r="U1479" s="381"/>
      <c r="V1479" s="381"/>
      <c r="W1479" s="381"/>
      <c r="X1479" s="381"/>
      <c r="Y1479" s="381">
        <v>1</v>
      </c>
      <c r="Z1479" s="350">
        <v>42.35</v>
      </c>
    </row>
    <row r="1480" spans="1:26" ht="30.75" customHeight="1" x14ac:dyDescent="0.35">
      <c r="A1480" s="340">
        <v>1476</v>
      </c>
      <c r="B1480" s="378" t="s">
        <v>7489</v>
      </c>
      <c r="C1480" s="333" t="s">
        <v>767</v>
      </c>
      <c r="D1480" s="332" t="s">
        <v>4663</v>
      </c>
      <c r="E1480" s="371" t="s">
        <v>2405</v>
      </c>
      <c r="F1480" s="325">
        <v>4</v>
      </c>
      <c r="G1480" s="371"/>
      <c r="H1480" s="325"/>
      <c r="I1480" s="371"/>
      <c r="J1480" s="325">
        <v>11</v>
      </c>
      <c r="K1480" s="325"/>
      <c r="L1480" s="325">
        <v>11</v>
      </c>
      <c r="M1480" s="381" t="s">
        <v>5280</v>
      </c>
      <c r="N1480" s="381"/>
      <c r="O1480" s="381"/>
      <c r="P1480" s="381">
        <v>200</v>
      </c>
      <c r="Q1480" s="381"/>
      <c r="R1480" s="381"/>
      <c r="S1480" s="381"/>
      <c r="T1480" s="381"/>
      <c r="U1480" s="381"/>
      <c r="V1480" s="381"/>
      <c r="W1480" s="381"/>
      <c r="X1480" s="381"/>
      <c r="Y1480" s="381">
        <v>1</v>
      </c>
      <c r="Z1480" s="350">
        <v>42.35</v>
      </c>
    </row>
    <row r="1481" spans="1:26" ht="30.75" customHeight="1" x14ac:dyDescent="0.35">
      <c r="A1481" s="340">
        <v>1477</v>
      </c>
      <c r="B1481" s="378" t="s">
        <v>7489</v>
      </c>
      <c r="C1481" s="333" t="s">
        <v>767</v>
      </c>
      <c r="D1481" s="332" t="s">
        <v>776</v>
      </c>
      <c r="E1481" s="371" t="s">
        <v>781</v>
      </c>
      <c r="F1481" s="325">
        <v>4</v>
      </c>
      <c r="G1481" s="371"/>
      <c r="H1481" s="325"/>
      <c r="I1481" s="371"/>
      <c r="J1481" s="325">
        <v>5</v>
      </c>
      <c r="K1481" s="325"/>
      <c r="L1481" s="325">
        <v>5</v>
      </c>
      <c r="M1481" s="381" t="s">
        <v>5499</v>
      </c>
      <c r="N1481" s="381"/>
      <c r="O1481" s="381"/>
      <c r="P1481" s="381"/>
      <c r="Q1481" s="381"/>
      <c r="R1481" s="381"/>
      <c r="S1481" s="381"/>
      <c r="T1481" s="381"/>
      <c r="U1481" s="381"/>
      <c r="V1481" s="381"/>
      <c r="W1481" s="381"/>
      <c r="X1481" s="381"/>
      <c r="Y1481" s="381">
        <v>1</v>
      </c>
      <c r="Z1481" s="350">
        <v>42.35</v>
      </c>
    </row>
    <row r="1482" spans="1:26" ht="30.75" customHeight="1" x14ac:dyDescent="0.35">
      <c r="A1482" s="340">
        <v>1478</v>
      </c>
      <c r="B1482" s="378" t="s">
        <v>7489</v>
      </c>
      <c r="C1482" s="333" t="s">
        <v>767</v>
      </c>
      <c r="D1482" s="332" t="s">
        <v>4664</v>
      </c>
      <c r="E1482" s="371" t="s">
        <v>2480</v>
      </c>
      <c r="F1482" s="325">
        <v>4</v>
      </c>
      <c r="G1482" s="371"/>
      <c r="H1482" s="325"/>
      <c r="I1482" s="371"/>
      <c r="J1482" s="325">
        <v>4</v>
      </c>
      <c r="K1482" s="325"/>
      <c r="L1482" s="325">
        <v>4</v>
      </c>
      <c r="M1482" s="381" t="s">
        <v>5431</v>
      </c>
      <c r="N1482" s="381"/>
      <c r="O1482" s="381"/>
      <c r="P1482" s="381">
        <v>200</v>
      </c>
      <c r="Q1482" s="381"/>
      <c r="R1482" s="381"/>
      <c r="S1482" s="381"/>
      <c r="T1482" s="381"/>
      <c r="U1482" s="381"/>
      <c r="V1482" s="381"/>
      <c r="W1482" s="381"/>
      <c r="X1482" s="381"/>
      <c r="Y1482" s="381">
        <v>1</v>
      </c>
      <c r="Z1482" s="350">
        <v>42.35</v>
      </c>
    </row>
    <row r="1483" spans="1:26" ht="30.75" customHeight="1" x14ac:dyDescent="0.35">
      <c r="A1483" s="340">
        <v>1479</v>
      </c>
      <c r="B1483" s="378" t="s">
        <v>7489</v>
      </c>
      <c r="C1483" s="333" t="s">
        <v>767</v>
      </c>
      <c r="D1483" s="332" t="s">
        <v>2221</v>
      </c>
      <c r="E1483" s="371" t="s">
        <v>2422</v>
      </c>
      <c r="F1483" s="325">
        <v>4</v>
      </c>
      <c r="G1483" s="371"/>
      <c r="H1483" s="325"/>
      <c r="I1483" s="371"/>
      <c r="J1483" s="325">
        <v>5</v>
      </c>
      <c r="K1483" s="325"/>
      <c r="L1483" s="325">
        <v>5</v>
      </c>
      <c r="M1483" s="381" t="s">
        <v>5499</v>
      </c>
      <c r="N1483" s="381">
        <v>40</v>
      </c>
      <c r="O1483" s="381">
        <v>160</v>
      </c>
      <c r="P1483" s="381">
        <v>200</v>
      </c>
      <c r="Q1483" s="381"/>
      <c r="R1483" s="381"/>
      <c r="S1483" s="381"/>
      <c r="T1483" s="381"/>
      <c r="U1483" s="381"/>
      <c r="V1483" s="381" t="s">
        <v>2166</v>
      </c>
      <c r="W1483" s="381"/>
      <c r="X1483" s="381"/>
      <c r="Y1483" s="381">
        <v>1</v>
      </c>
      <c r="Z1483" s="350">
        <v>42.35</v>
      </c>
    </row>
    <row r="1484" spans="1:26" ht="30.75" customHeight="1" x14ac:dyDescent="0.35">
      <c r="A1484" s="340">
        <v>1480</v>
      </c>
      <c r="B1484" s="378" t="s">
        <v>7489</v>
      </c>
      <c r="C1484" s="333" t="s">
        <v>767</v>
      </c>
      <c r="D1484" s="332" t="s">
        <v>2403</v>
      </c>
      <c r="E1484" s="371" t="s">
        <v>2407</v>
      </c>
      <c r="F1484" s="325">
        <v>4</v>
      </c>
      <c r="G1484" s="371"/>
      <c r="H1484" s="325"/>
      <c r="I1484" s="371"/>
      <c r="J1484" s="325">
        <v>4</v>
      </c>
      <c r="K1484" s="325"/>
      <c r="L1484" s="325">
        <v>4</v>
      </c>
      <c r="M1484" s="381" t="s">
        <v>5499</v>
      </c>
      <c r="N1484" s="381"/>
      <c r="O1484" s="381"/>
      <c r="P1484" s="381">
        <v>200</v>
      </c>
      <c r="Q1484" s="381"/>
      <c r="R1484" s="381"/>
      <c r="S1484" s="381"/>
      <c r="T1484" s="381"/>
      <c r="U1484" s="381"/>
      <c r="V1484" s="381"/>
      <c r="W1484" s="381"/>
      <c r="X1484" s="381"/>
      <c r="Y1484" s="381">
        <v>1</v>
      </c>
      <c r="Z1484" s="350">
        <v>42.35</v>
      </c>
    </row>
    <row r="1485" spans="1:26" ht="30.75" customHeight="1" x14ac:dyDescent="0.35">
      <c r="A1485" s="340">
        <v>1481</v>
      </c>
      <c r="B1485" s="378" t="s">
        <v>7489</v>
      </c>
      <c r="C1485" s="333" t="s">
        <v>767</v>
      </c>
      <c r="D1485" s="332" t="s">
        <v>2222</v>
      </c>
      <c r="E1485" s="371" t="s">
        <v>2409</v>
      </c>
      <c r="F1485" s="325">
        <v>4</v>
      </c>
      <c r="G1485" s="371"/>
      <c r="H1485" s="325"/>
      <c r="I1485" s="371"/>
      <c r="J1485" s="325">
        <v>5</v>
      </c>
      <c r="K1485" s="325"/>
      <c r="L1485" s="325">
        <v>5</v>
      </c>
      <c r="M1485" s="381" t="s">
        <v>5499</v>
      </c>
      <c r="N1485" s="381"/>
      <c r="O1485" s="381"/>
      <c r="P1485" s="381">
        <v>200</v>
      </c>
      <c r="Q1485" s="381"/>
      <c r="R1485" s="381"/>
      <c r="S1485" s="381"/>
      <c r="T1485" s="381"/>
      <c r="U1485" s="381"/>
      <c r="V1485" s="381"/>
      <c r="W1485" s="381"/>
      <c r="X1485" s="381"/>
      <c r="Y1485" s="381">
        <v>1</v>
      </c>
      <c r="Z1485" s="350">
        <v>42.35</v>
      </c>
    </row>
    <row r="1486" spans="1:26" ht="30.75" customHeight="1" x14ac:dyDescent="0.35">
      <c r="A1486" s="340">
        <v>1482</v>
      </c>
      <c r="B1486" s="378" t="s">
        <v>7489</v>
      </c>
      <c r="C1486" s="333" t="s">
        <v>767</v>
      </c>
      <c r="D1486" s="332" t="s">
        <v>2459</v>
      </c>
      <c r="E1486" s="371" t="s">
        <v>2447</v>
      </c>
      <c r="F1486" s="325">
        <v>2</v>
      </c>
      <c r="G1486" s="371"/>
      <c r="H1486" s="325"/>
      <c r="I1486" s="371"/>
      <c r="J1486" s="325">
        <v>5</v>
      </c>
      <c r="K1486" s="325"/>
      <c r="L1486" s="325">
        <v>5</v>
      </c>
      <c r="M1486" s="381" t="s">
        <v>5499</v>
      </c>
      <c r="N1486" s="398">
        <v>33</v>
      </c>
      <c r="O1486" s="398">
        <v>167</v>
      </c>
      <c r="P1486" s="398">
        <v>200</v>
      </c>
      <c r="Q1486" s="398"/>
      <c r="R1486" s="398"/>
      <c r="S1486" s="398"/>
      <c r="T1486" s="398"/>
      <c r="U1486" s="381"/>
      <c r="V1486" s="381" t="s">
        <v>2166</v>
      </c>
      <c r="W1486" s="381" t="s">
        <v>2166</v>
      </c>
      <c r="X1486" s="381"/>
      <c r="Y1486" s="381">
        <v>1</v>
      </c>
      <c r="Z1486" s="350">
        <v>42.35</v>
      </c>
    </row>
    <row r="1487" spans="1:26" ht="30.75" customHeight="1" x14ac:dyDescent="0.35">
      <c r="A1487" s="340">
        <v>1483</v>
      </c>
      <c r="B1487" s="378" t="s">
        <v>7489</v>
      </c>
      <c r="C1487" s="333" t="s">
        <v>767</v>
      </c>
      <c r="D1487" s="332" t="s">
        <v>2452</v>
      </c>
      <c r="E1487" s="371" t="s">
        <v>2448</v>
      </c>
      <c r="F1487" s="325">
        <v>2</v>
      </c>
      <c r="G1487" s="371"/>
      <c r="H1487" s="325"/>
      <c r="I1487" s="371"/>
      <c r="J1487" s="325">
        <v>5</v>
      </c>
      <c r="K1487" s="325"/>
      <c r="L1487" s="325">
        <v>5</v>
      </c>
      <c r="M1487" s="381" t="s">
        <v>5499</v>
      </c>
      <c r="N1487" s="398">
        <v>35</v>
      </c>
      <c r="O1487" s="398">
        <v>165</v>
      </c>
      <c r="P1487" s="398">
        <v>200</v>
      </c>
      <c r="Q1487" s="398"/>
      <c r="R1487" s="398"/>
      <c r="S1487" s="398"/>
      <c r="T1487" s="398"/>
      <c r="U1487" s="381"/>
      <c r="V1487" s="381" t="s">
        <v>5342</v>
      </c>
      <c r="W1487" s="381" t="s">
        <v>2166</v>
      </c>
      <c r="X1487" s="381"/>
      <c r="Y1487" s="381">
        <v>1</v>
      </c>
      <c r="Z1487" s="350">
        <v>42.35</v>
      </c>
    </row>
    <row r="1488" spans="1:26" ht="30.75" customHeight="1" x14ac:dyDescent="0.35">
      <c r="A1488" s="340">
        <v>1484</v>
      </c>
      <c r="B1488" s="378" t="s">
        <v>7489</v>
      </c>
      <c r="C1488" s="333" t="s">
        <v>767</v>
      </c>
      <c r="D1488" s="332" t="s">
        <v>2460</v>
      </c>
      <c r="E1488" s="371" t="s">
        <v>2450</v>
      </c>
      <c r="F1488" s="325">
        <v>2</v>
      </c>
      <c r="G1488" s="371"/>
      <c r="H1488" s="325"/>
      <c r="I1488" s="371"/>
      <c r="J1488" s="325">
        <v>5</v>
      </c>
      <c r="K1488" s="325"/>
      <c r="L1488" s="325">
        <v>5</v>
      </c>
      <c r="M1488" s="381" t="s">
        <v>5499</v>
      </c>
      <c r="N1488" s="398">
        <v>33</v>
      </c>
      <c r="O1488" s="398">
        <v>167</v>
      </c>
      <c r="P1488" s="398">
        <v>200</v>
      </c>
      <c r="Q1488" s="398"/>
      <c r="R1488" s="398"/>
      <c r="S1488" s="398"/>
      <c r="T1488" s="398"/>
      <c r="U1488" s="381"/>
      <c r="V1488" s="381" t="s">
        <v>2166</v>
      </c>
      <c r="W1488" s="381" t="s">
        <v>2166</v>
      </c>
      <c r="X1488" s="381"/>
      <c r="Y1488" s="381">
        <v>1</v>
      </c>
      <c r="Z1488" s="350">
        <v>42.35</v>
      </c>
    </row>
    <row r="1489" spans="1:26" ht="30.75" customHeight="1" x14ac:dyDescent="0.35">
      <c r="A1489" s="340">
        <v>1485</v>
      </c>
      <c r="B1489" s="378" t="s">
        <v>7489</v>
      </c>
      <c r="C1489" s="333" t="s">
        <v>767</v>
      </c>
      <c r="D1489" s="332" t="s">
        <v>4407</v>
      </c>
      <c r="E1489" s="371" t="s">
        <v>2451</v>
      </c>
      <c r="F1489" s="325">
        <v>2</v>
      </c>
      <c r="G1489" s="371"/>
      <c r="H1489" s="325"/>
      <c r="I1489" s="371"/>
      <c r="J1489" s="325">
        <v>5</v>
      </c>
      <c r="K1489" s="325"/>
      <c r="L1489" s="325">
        <v>5</v>
      </c>
      <c r="M1489" s="381" t="s">
        <v>5431</v>
      </c>
      <c r="N1489" s="367">
        <v>35</v>
      </c>
      <c r="O1489" s="367">
        <v>165</v>
      </c>
      <c r="P1489" s="367">
        <v>200</v>
      </c>
      <c r="Q1489" s="398"/>
      <c r="R1489" s="398"/>
      <c r="S1489" s="398"/>
      <c r="T1489" s="398"/>
      <c r="U1489" s="381"/>
      <c r="V1489" s="381" t="s">
        <v>2166</v>
      </c>
      <c r="W1489" s="381" t="s">
        <v>2166</v>
      </c>
      <c r="X1489" s="381"/>
      <c r="Y1489" s="381">
        <v>1</v>
      </c>
      <c r="Z1489" s="350">
        <v>42.35</v>
      </c>
    </row>
    <row r="1490" spans="1:26" ht="30.75" customHeight="1" x14ac:dyDescent="0.35">
      <c r="A1490" s="340">
        <v>1486</v>
      </c>
      <c r="B1490" s="378" t="s">
        <v>7489</v>
      </c>
      <c r="C1490" s="333" t="s">
        <v>767</v>
      </c>
      <c r="D1490" s="332" t="s">
        <v>2455</v>
      </c>
      <c r="E1490" s="371" t="s">
        <v>2449</v>
      </c>
      <c r="F1490" s="325">
        <v>2</v>
      </c>
      <c r="G1490" s="371"/>
      <c r="H1490" s="325"/>
      <c r="I1490" s="371"/>
      <c r="J1490" s="325">
        <v>5</v>
      </c>
      <c r="K1490" s="325"/>
      <c r="L1490" s="325">
        <v>5</v>
      </c>
      <c r="M1490" s="381" t="s">
        <v>5499</v>
      </c>
      <c r="N1490" s="367">
        <v>35</v>
      </c>
      <c r="O1490" s="367">
        <v>165</v>
      </c>
      <c r="P1490" s="367">
        <v>200</v>
      </c>
      <c r="Q1490" s="398"/>
      <c r="R1490" s="398"/>
      <c r="S1490" s="398"/>
      <c r="T1490" s="398"/>
      <c r="U1490" s="381"/>
      <c r="V1490" s="381" t="s">
        <v>2166</v>
      </c>
      <c r="W1490" s="381" t="s">
        <v>2166</v>
      </c>
      <c r="X1490" s="381"/>
      <c r="Y1490" s="381">
        <v>1</v>
      </c>
      <c r="Z1490" s="350">
        <v>42.35</v>
      </c>
    </row>
    <row r="1491" spans="1:26" ht="30.75" customHeight="1" x14ac:dyDescent="0.35">
      <c r="A1491" s="340">
        <v>1487</v>
      </c>
      <c r="B1491" s="378" t="s">
        <v>7489</v>
      </c>
      <c r="C1491" s="333" t="s">
        <v>767</v>
      </c>
      <c r="D1491" s="332" t="s">
        <v>4408</v>
      </c>
      <c r="E1491" s="371" t="s">
        <v>2477</v>
      </c>
      <c r="F1491" s="325">
        <v>2</v>
      </c>
      <c r="G1491" s="371"/>
      <c r="H1491" s="325"/>
      <c r="I1491" s="371"/>
      <c r="J1491" s="325">
        <v>5</v>
      </c>
      <c r="K1491" s="325"/>
      <c r="L1491" s="325">
        <v>5</v>
      </c>
      <c r="M1491" s="381" t="s">
        <v>5499</v>
      </c>
      <c r="N1491" s="367">
        <v>33</v>
      </c>
      <c r="O1491" s="367">
        <v>167</v>
      </c>
      <c r="P1491" s="367">
        <v>200</v>
      </c>
      <c r="Q1491" s="398"/>
      <c r="R1491" s="398"/>
      <c r="S1491" s="398"/>
      <c r="T1491" s="398"/>
      <c r="U1491" s="381"/>
      <c r="V1491" s="381" t="s">
        <v>2166</v>
      </c>
      <c r="W1491" s="381" t="s">
        <v>2166</v>
      </c>
      <c r="X1491" s="381"/>
      <c r="Y1491" s="381">
        <v>1</v>
      </c>
      <c r="Z1491" s="350">
        <v>42.35</v>
      </c>
    </row>
    <row r="1492" spans="1:26" ht="30.75" customHeight="1" x14ac:dyDescent="0.35">
      <c r="A1492" s="340">
        <v>1488</v>
      </c>
      <c r="B1492" s="378" t="s">
        <v>7489</v>
      </c>
      <c r="C1492" s="333" t="s">
        <v>767</v>
      </c>
      <c r="D1492" s="332" t="s">
        <v>2458</v>
      </c>
      <c r="E1492" s="371" t="s">
        <v>1316</v>
      </c>
      <c r="F1492" s="325">
        <v>2</v>
      </c>
      <c r="G1492" s="371"/>
      <c r="H1492" s="325"/>
      <c r="I1492" s="371"/>
      <c r="J1492" s="325">
        <v>5</v>
      </c>
      <c r="K1492" s="325"/>
      <c r="L1492" s="325">
        <v>5</v>
      </c>
      <c r="M1492" s="381" t="s">
        <v>5499</v>
      </c>
      <c r="N1492" s="367">
        <v>33</v>
      </c>
      <c r="O1492" s="367">
        <v>167</v>
      </c>
      <c r="P1492" s="367">
        <v>200</v>
      </c>
      <c r="Q1492" s="398"/>
      <c r="R1492" s="398"/>
      <c r="S1492" s="398"/>
      <c r="T1492" s="398"/>
      <c r="U1492" s="381"/>
      <c r="V1492" s="381" t="s">
        <v>2166</v>
      </c>
      <c r="W1492" s="381" t="s">
        <v>2166</v>
      </c>
      <c r="X1492" s="381"/>
      <c r="Y1492" s="381">
        <v>1</v>
      </c>
      <c r="Z1492" s="350">
        <v>42.35</v>
      </c>
    </row>
    <row r="1493" spans="1:26" ht="30.75" customHeight="1" x14ac:dyDescent="0.35">
      <c r="A1493" s="340">
        <v>1489</v>
      </c>
      <c r="B1493" s="378" t="s">
        <v>7489</v>
      </c>
      <c r="C1493" s="333" t="s">
        <v>767</v>
      </c>
      <c r="D1493" s="332" t="s">
        <v>2454</v>
      </c>
      <c r="E1493" s="371" t="s">
        <v>2469</v>
      </c>
      <c r="F1493" s="325">
        <v>2</v>
      </c>
      <c r="G1493" s="371"/>
      <c r="H1493" s="325"/>
      <c r="I1493" s="371"/>
      <c r="J1493" s="325">
        <v>5</v>
      </c>
      <c r="K1493" s="325"/>
      <c r="L1493" s="325">
        <v>5</v>
      </c>
      <c r="M1493" s="381" t="s">
        <v>5499</v>
      </c>
      <c r="N1493" s="398">
        <v>35</v>
      </c>
      <c r="O1493" s="398">
        <v>165</v>
      </c>
      <c r="P1493" s="398">
        <v>200</v>
      </c>
      <c r="Q1493" s="398"/>
      <c r="R1493" s="398"/>
      <c r="S1493" s="398"/>
      <c r="T1493" s="398"/>
      <c r="U1493" s="381"/>
      <c r="V1493" s="381" t="s">
        <v>2166</v>
      </c>
      <c r="W1493" s="381" t="s">
        <v>2166</v>
      </c>
      <c r="X1493" s="381"/>
      <c r="Y1493" s="381">
        <v>1</v>
      </c>
      <c r="Z1493" s="350">
        <v>42.35</v>
      </c>
    </row>
    <row r="1494" spans="1:26" ht="30.75" customHeight="1" x14ac:dyDescent="0.35">
      <c r="A1494" s="340">
        <v>1490</v>
      </c>
      <c r="B1494" s="378" t="s">
        <v>7489</v>
      </c>
      <c r="C1494" s="333" t="s">
        <v>767</v>
      </c>
      <c r="D1494" s="332" t="s">
        <v>4665</v>
      </c>
      <c r="E1494" s="371" t="s">
        <v>2406</v>
      </c>
      <c r="F1494" s="325">
        <v>4</v>
      </c>
      <c r="G1494" s="371"/>
      <c r="H1494" s="325"/>
      <c r="I1494" s="371"/>
      <c r="J1494" s="325">
        <v>5</v>
      </c>
      <c r="K1494" s="325"/>
      <c r="L1494" s="325">
        <v>5</v>
      </c>
      <c r="M1494" s="381" t="s">
        <v>5499</v>
      </c>
      <c r="N1494" s="381"/>
      <c r="O1494" s="381"/>
      <c r="P1494" s="381">
        <v>200</v>
      </c>
      <c r="Q1494" s="381"/>
      <c r="R1494" s="381"/>
      <c r="S1494" s="381"/>
      <c r="T1494" s="381"/>
      <c r="U1494" s="381"/>
      <c r="V1494" s="381"/>
      <c r="W1494" s="381"/>
      <c r="X1494" s="381"/>
      <c r="Y1494" s="381">
        <v>1</v>
      </c>
      <c r="Z1494" s="350">
        <v>42.35</v>
      </c>
    </row>
    <row r="1495" spans="1:26" ht="30.75" customHeight="1" x14ac:dyDescent="0.35">
      <c r="A1495" s="340">
        <v>1491</v>
      </c>
      <c r="B1495" s="378" t="s">
        <v>7489</v>
      </c>
      <c r="C1495" s="333" t="s">
        <v>767</v>
      </c>
      <c r="D1495" s="332" t="s">
        <v>1752</v>
      </c>
      <c r="E1495" s="371" t="s">
        <v>2474</v>
      </c>
      <c r="F1495" s="325">
        <v>4</v>
      </c>
      <c r="G1495" s="371"/>
      <c r="H1495" s="325"/>
      <c r="I1495" s="371"/>
      <c r="J1495" s="325">
        <v>5</v>
      </c>
      <c r="K1495" s="325"/>
      <c r="L1495" s="325">
        <v>5</v>
      </c>
      <c r="M1495" s="381" t="s">
        <v>5499</v>
      </c>
      <c r="N1495" s="367">
        <v>33</v>
      </c>
      <c r="O1495" s="367">
        <v>167</v>
      </c>
      <c r="P1495" s="367">
        <v>200</v>
      </c>
      <c r="Q1495" s="398"/>
      <c r="R1495" s="398"/>
      <c r="S1495" s="398"/>
      <c r="T1495" s="398"/>
      <c r="U1495" s="381"/>
      <c r="V1495" s="381" t="s">
        <v>2166</v>
      </c>
      <c r="W1495" s="381" t="s">
        <v>2166</v>
      </c>
      <c r="X1495" s="381"/>
      <c r="Y1495" s="381">
        <v>1</v>
      </c>
      <c r="Z1495" s="350">
        <v>42.35</v>
      </c>
    </row>
    <row r="1496" spans="1:26" ht="30.75" customHeight="1" x14ac:dyDescent="0.35">
      <c r="A1496" s="340">
        <v>1492</v>
      </c>
      <c r="B1496" s="378" t="s">
        <v>7489</v>
      </c>
      <c r="C1496" s="333" t="s">
        <v>767</v>
      </c>
      <c r="D1496" s="332" t="s">
        <v>2223</v>
      </c>
      <c r="E1496" s="371" t="s">
        <v>2413</v>
      </c>
      <c r="F1496" s="325">
        <v>5</v>
      </c>
      <c r="G1496" s="371"/>
      <c r="H1496" s="325"/>
      <c r="I1496" s="371"/>
      <c r="J1496" s="325">
        <v>4</v>
      </c>
      <c r="K1496" s="325"/>
      <c r="L1496" s="325">
        <v>4</v>
      </c>
      <c r="M1496" s="381" t="s">
        <v>5431</v>
      </c>
      <c r="N1496" s="381"/>
      <c r="O1496" s="381"/>
      <c r="P1496" s="381">
        <v>200</v>
      </c>
      <c r="Q1496" s="381"/>
      <c r="R1496" s="381"/>
      <c r="S1496" s="381"/>
      <c r="T1496" s="381"/>
      <c r="U1496" s="381"/>
      <c r="V1496" s="381"/>
      <c r="W1496" s="381"/>
      <c r="X1496" s="381"/>
      <c r="Y1496" s="381">
        <v>1</v>
      </c>
      <c r="Z1496" s="350">
        <v>42.35</v>
      </c>
    </row>
    <row r="1497" spans="1:26" ht="30.75" customHeight="1" x14ac:dyDescent="0.35">
      <c r="A1497" s="340">
        <v>1493</v>
      </c>
      <c r="B1497" s="378" t="s">
        <v>7489</v>
      </c>
      <c r="C1497" s="333" t="s">
        <v>767</v>
      </c>
      <c r="D1497" s="332" t="s">
        <v>1753</v>
      </c>
      <c r="E1497" s="371" t="s">
        <v>2475</v>
      </c>
      <c r="F1497" s="325">
        <v>4</v>
      </c>
      <c r="G1497" s="371"/>
      <c r="H1497" s="325"/>
      <c r="I1497" s="371"/>
      <c r="J1497" s="325">
        <v>5</v>
      </c>
      <c r="K1497" s="325"/>
      <c r="L1497" s="325">
        <v>5</v>
      </c>
      <c r="M1497" s="381" t="s">
        <v>5499</v>
      </c>
      <c r="N1497" s="398">
        <v>33</v>
      </c>
      <c r="O1497" s="398">
        <v>167</v>
      </c>
      <c r="P1497" s="398">
        <v>200</v>
      </c>
      <c r="Q1497" s="398"/>
      <c r="R1497" s="398"/>
      <c r="S1497" s="398"/>
      <c r="T1497" s="398"/>
      <c r="U1497" s="381"/>
      <c r="V1497" s="381" t="s">
        <v>2166</v>
      </c>
      <c r="W1497" s="381" t="s">
        <v>2166</v>
      </c>
      <c r="X1497" s="381"/>
      <c r="Y1497" s="381">
        <v>1</v>
      </c>
      <c r="Z1497" s="350">
        <v>42.35</v>
      </c>
    </row>
    <row r="1498" spans="1:26" ht="30.75" customHeight="1" x14ac:dyDescent="0.35">
      <c r="A1498" s="340">
        <v>1494</v>
      </c>
      <c r="B1498" s="378" t="s">
        <v>7489</v>
      </c>
      <c r="C1498" s="333" t="s">
        <v>767</v>
      </c>
      <c r="D1498" s="332" t="s">
        <v>7504</v>
      </c>
      <c r="E1498" s="371" t="s">
        <v>6674</v>
      </c>
      <c r="F1498" s="325">
        <v>5</v>
      </c>
      <c r="G1498" s="371"/>
      <c r="H1498" s="325"/>
      <c r="I1498" s="371"/>
      <c r="J1498" s="325">
        <v>7</v>
      </c>
      <c r="K1498" s="325"/>
      <c r="L1498" s="325">
        <v>7</v>
      </c>
      <c r="M1498" s="381" t="s">
        <v>5431</v>
      </c>
      <c r="N1498" s="381"/>
      <c r="O1498" s="381"/>
      <c r="P1498" s="381">
        <v>200</v>
      </c>
      <c r="Q1498" s="381"/>
      <c r="R1498" s="381"/>
      <c r="S1498" s="381"/>
      <c r="T1498" s="381"/>
      <c r="U1498" s="381"/>
      <c r="V1498" s="381"/>
      <c r="W1498" s="381"/>
      <c r="X1498" s="381"/>
      <c r="Y1498" s="381">
        <v>1</v>
      </c>
      <c r="Z1498" s="350">
        <v>42.35</v>
      </c>
    </row>
    <row r="1499" spans="1:26" ht="30.75" customHeight="1" x14ac:dyDescent="0.35">
      <c r="A1499" s="340">
        <v>1495</v>
      </c>
      <c r="B1499" s="378" t="s">
        <v>7489</v>
      </c>
      <c r="C1499" s="333" t="s">
        <v>767</v>
      </c>
      <c r="D1499" s="332" t="s">
        <v>4666</v>
      </c>
      <c r="E1499" s="371" t="s">
        <v>2410</v>
      </c>
      <c r="F1499" s="325">
        <v>4</v>
      </c>
      <c r="G1499" s="371"/>
      <c r="H1499" s="325"/>
      <c r="I1499" s="371"/>
      <c r="J1499" s="325">
        <v>4</v>
      </c>
      <c r="K1499" s="325"/>
      <c r="L1499" s="325">
        <v>4</v>
      </c>
      <c r="M1499" s="381" t="s">
        <v>5431</v>
      </c>
      <c r="N1499" s="381"/>
      <c r="O1499" s="381"/>
      <c r="P1499" s="381">
        <v>200</v>
      </c>
      <c r="Q1499" s="381"/>
      <c r="R1499" s="381"/>
      <c r="S1499" s="381"/>
      <c r="T1499" s="381"/>
      <c r="U1499" s="381"/>
      <c r="V1499" s="381"/>
      <c r="W1499" s="381"/>
      <c r="X1499" s="381"/>
      <c r="Y1499" s="381">
        <v>1</v>
      </c>
      <c r="Z1499" s="350">
        <v>42.35</v>
      </c>
    </row>
    <row r="1500" spans="1:26" ht="30.75" customHeight="1" x14ac:dyDescent="0.35">
      <c r="A1500" s="340">
        <v>1496</v>
      </c>
      <c r="B1500" s="378" t="s">
        <v>7489</v>
      </c>
      <c r="C1500" s="333" t="s">
        <v>767</v>
      </c>
      <c r="D1500" s="332" t="s">
        <v>6316</v>
      </c>
      <c r="E1500" s="371" t="s">
        <v>2420</v>
      </c>
      <c r="F1500" s="325">
        <v>4</v>
      </c>
      <c r="G1500" s="371"/>
      <c r="H1500" s="325"/>
      <c r="I1500" s="371"/>
      <c r="J1500" s="325">
        <v>4</v>
      </c>
      <c r="K1500" s="325"/>
      <c r="L1500" s="325">
        <v>4</v>
      </c>
      <c r="M1500" s="381" t="s">
        <v>5499</v>
      </c>
      <c r="N1500" s="381"/>
      <c r="O1500" s="381"/>
      <c r="P1500" s="381">
        <v>200</v>
      </c>
      <c r="Q1500" s="381"/>
      <c r="R1500" s="381"/>
      <c r="S1500" s="381"/>
      <c r="T1500" s="381"/>
      <c r="U1500" s="381"/>
      <c r="V1500" s="381"/>
      <c r="W1500" s="381"/>
      <c r="X1500" s="381"/>
      <c r="Y1500" s="381">
        <v>1</v>
      </c>
      <c r="Z1500" s="350">
        <v>42.35</v>
      </c>
    </row>
    <row r="1501" spans="1:26" ht="30.75" customHeight="1" x14ac:dyDescent="0.35">
      <c r="A1501" s="340">
        <v>1497</v>
      </c>
      <c r="B1501" s="378" t="s">
        <v>7489</v>
      </c>
      <c r="C1501" s="333" t="s">
        <v>767</v>
      </c>
      <c r="D1501" s="332" t="s">
        <v>2457</v>
      </c>
      <c r="E1501" s="371" t="s">
        <v>2470</v>
      </c>
      <c r="F1501" s="325">
        <v>4</v>
      </c>
      <c r="G1501" s="371"/>
      <c r="H1501" s="325"/>
      <c r="I1501" s="371"/>
      <c r="J1501" s="325">
        <v>8</v>
      </c>
      <c r="K1501" s="325"/>
      <c r="L1501" s="325">
        <v>8</v>
      </c>
      <c r="M1501" s="381" t="s">
        <v>5499</v>
      </c>
      <c r="N1501" s="398">
        <v>35</v>
      </c>
      <c r="O1501" s="398">
        <v>165</v>
      </c>
      <c r="P1501" s="398">
        <v>200</v>
      </c>
      <c r="Q1501" s="398"/>
      <c r="R1501" s="398"/>
      <c r="S1501" s="398"/>
      <c r="T1501" s="398"/>
      <c r="U1501" s="381"/>
      <c r="V1501" s="381" t="s">
        <v>2166</v>
      </c>
      <c r="W1501" s="381" t="s">
        <v>2166</v>
      </c>
      <c r="X1501" s="381"/>
      <c r="Y1501" s="381">
        <v>1</v>
      </c>
      <c r="Z1501" s="350">
        <v>42.35</v>
      </c>
    </row>
    <row r="1502" spans="1:26" ht="30.75" customHeight="1" x14ac:dyDescent="0.35">
      <c r="A1502" s="340">
        <v>1498</v>
      </c>
      <c r="B1502" s="378" t="s">
        <v>7489</v>
      </c>
      <c r="C1502" s="333" t="s">
        <v>767</v>
      </c>
      <c r="D1502" s="332" t="s">
        <v>3723</v>
      </c>
      <c r="E1502" s="371" t="s">
        <v>2472</v>
      </c>
      <c r="F1502" s="325">
        <v>4</v>
      </c>
      <c r="G1502" s="371"/>
      <c r="H1502" s="325"/>
      <c r="I1502" s="371"/>
      <c r="J1502" s="325">
        <v>12</v>
      </c>
      <c r="K1502" s="325"/>
      <c r="L1502" s="325">
        <v>12</v>
      </c>
      <c r="M1502" s="381" t="s">
        <v>5499</v>
      </c>
      <c r="N1502" s="367">
        <v>35</v>
      </c>
      <c r="O1502" s="367">
        <v>165</v>
      </c>
      <c r="P1502" s="367">
        <v>200</v>
      </c>
      <c r="Q1502" s="398"/>
      <c r="R1502" s="398"/>
      <c r="S1502" s="398"/>
      <c r="T1502" s="398"/>
      <c r="U1502" s="381"/>
      <c r="V1502" s="381" t="s">
        <v>2166</v>
      </c>
      <c r="W1502" s="381" t="s">
        <v>2166</v>
      </c>
      <c r="X1502" s="381"/>
      <c r="Y1502" s="381">
        <v>1</v>
      </c>
      <c r="Z1502" s="350">
        <v>42.35</v>
      </c>
    </row>
    <row r="1503" spans="1:26" ht="30.75" customHeight="1" x14ac:dyDescent="0.35">
      <c r="A1503" s="340">
        <v>1499</v>
      </c>
      <c r="B1503" s="378" t="s">
        <v>7489</v>
      </c>
      <c r="C1503" s="333" t="s">
        <v>767</v>
      </c>
      <c r="D1503" s="332" t="s">
        <v>4667</v>
      </c>
      <c r="E1503" s="371" t="s">
        <v>2411</v>
      </c>
      <c r="F1503" s="325">
        <v>4</v>
      </c>
      <c r="G1503" s="371"/>
      <c r="H1503" s="325"/>
      <c r="I1503" s="371"/>
      <c r="J1503" s="325">
        <v>4</v>
      </c>
      <c r="K1503" s="325"/>
      <c r="L1503" s="325">
        <v>4</v>
      </c>
      <c r="M1503" s="381" t="s">
        <v>5279</v>
      </c>
      <c r="N1503" s="381"/>
      <c r="O1503" s="381"/>
      <c r="P1503" s="381">
        <v>200</v>
      </c>
      <c r="Q1503" s="381"/>
      <c r="R1503" s="381"/>
      <c r="S1503" s="381"/>
      <c r="T1503" s="381"/>
      <c r="U1503" s="381"/>
      <c r="V1503" s="381"/>
      <c r="W1503" s="381"/>
      <c r="X1503" s="381"/>
      <c r="Y1503" s="381">
        <v>1</v>
      </c>
      <c r="Z1503" s="350">
        <v>42.35</v>
      </c>
    </row>
    <row r="1504" spans="1:26" ht="30.75" customHeight="1" x14ac:dyDescent="0.35">
      <c r="A1504" s="340">
        <v>1500</v>
      </c>
      <c r="B1504" s="378" t="s">
        <v>7489</v>
      </c>
      <c r="C1504" s="333" t="s">
        <v>767</v>
      </c>
      <c r="D1504" s="332" t="s">
        <v>4668</v>
      </c>
      <c r="E1504" s="371" t="s">
        <v>2421</v>
      </c>
      <c r="F1504" s="325">
        <v>5</v>
      </c>
      <c r="G1504" s="371"/>
      <c r="H1504" s="325"/>
      <c r="I1504" s="371"/>
      <c r="J1504" s="325">
        <v>3</v>
      </c>
      <c r="K1504" s="325"/>
      <c r="L1504" s="325">
        <v>3</v>
      </c>
      <c r="M1504" s="381" t="s">
        <v>5431</v>
      </c>
      <c r="N1504" s="381"/>
      <c r="O1504" s="381"/>
      <c r="P1504" s="381">
        <v>200</v>
      </c>
      <c r="Q1504" s="381"/>
      <c r="R1504" s="381"/>
      <c r="S1504" s="381"/>
      <c r="T1504" s="381"/>
      <c r="U1504" s="381"/>
      <c r="V1504" s="381"/>
      <c r="W1504" s="381"/>
      <c r="X1504" s="381"/>
      <c r="Y1504" s="381">
        <v>1</v>
      </c>
      <c r="Z1504" s="350">
        <v>42.35</v>
      </c>
    </row>
    <row r="1505" spans="1:26" ht="30.75" customHeight="1" x14ac:dyDescent="0.35">
      <c r="A1505" s="340">
        <v>1501</v>
      </c>
      <c r="B1505" s="378" t="s">
        <v>7489</v>
      </c>
      <c r="C1505" s="333" t="s">
        <v>767</v>
      </c>
      <c r="D1505" s="411" t="s">
        <v>4669</v>
      </c>
      <c r="E1505" s="371" t="s">
        <v>788</v>
      </c>
      <c r="F1505" s="325">
        <v>5</v>
      </c>
      <c r="G1505" s="371"/>
      <c r="H1505" s="325"/>
      <c r="I1505" s="371"/>
      <c r="J1505" s="325">
        <v>3</v>
      </c>
      <c r="K1505" s="325"/>
      <c r="L1505" s="325">
        <v>3</v>
      </c>
      <c r="M1505" s="381" t="s">
        <v>5431</v>
      </c>
      <c r="N1505" s="381"/>
      <c r="O1505" s="381"/>
      <c r="P1505" s="381">
        <v>200</v>
      </c>
      <c r="Q1505" s="381"/>
      <c r="R1505" s="381"/>
      <c r="S1505" s="381"/>
      <c r="T1505" s="381"/>
      <c r="U1505" s="381"/>
      <c r="V1505" s="381"/>
      <c r="W1505" s="381"/>
      <c r="X1505" s="381"/>
      <c r="Y1505" s="381">
        <v>1</v>
      </c>
      <c r="Z1505" s="350">
        <v>42.35</v>
      </c>
    </row>
    <row r="1506" spans="1:26" ht="30.75" customHeight="1" x14ac:dyDescent="0.35">
      <c r="A1506" s="340">
        <v>1502</v>
      </c>
      <c r="B1506" s="378" t="s">
        <v>7489</v>
      </c>
      <c r="C1506" s="333" t="s">
        <v>767</v>
      </c>
      <c r="D1506" s="332" t="s">
        <v>4670</v>
      </c>
      <c r="E1506" s="371" t="s">
        <v>2416</v>
      </c>
      <c r="F1506" s="325">
        <v>5</v>
      </c>
      <c r="G1506" s="371"/>
      <c r="H1506" s="325"/>
      <c r="I1506" s="371"/>
      <c r="J1506" s="325">
        <v>9</v>
      </c>
      <c r="K1506" s="325"/>
      <c r="L1506" s="325">
        <v>9</v>
      </c>
      <c r="M1506" s="381" t="s">
        <v>5431</v>
      </c>
      <c r="N1506" s="381"/>
      <c r="O1506" s="381"/>
      <c r="P1506" s="381">
        <v>200</v>
      </c>
      <c r="Q1506" s="381"/>
      <c r="R1506" s="381"/>
      <c r="S1506" s="381"/>
      <c r="T1506" s="381"/>
      <c r="U1506" s="381"/>
      <c r="V1506" s="381"/>
      <c r="W1506" s="381"/>
      <c r="X1506" s="381"/>
      <c r="Y1506" s="381">
        <v>1</v>
      </c>
      <c r="Z1506" s="350">
        <v>42.35</v>
      </c>
    </row>
    <row r="1507" spans="1:26" ht="30.75" customHeight="1" x14ac:dyDescent="0.35">
      <c r="A1507" s="340">
        <v>1503</v>
      </c>
      <c r="B1507" s="378" t="s">
        <v>7489</v>
      </c>
      <c r="C1507" s="333" t="s">
        <v>767</v>
      </c>
      <c r="D1507" s="332" t="s">
        <v>4671</v>
      </c>
      <c r="E1507" s="371" t="s">
        <v>2423</v>
      </c>
      <c r="F1507" s="325">
        <v>5</v>
      </c>
      <c r="G1507" s="371"/>
      <c r="H1507" s="325"/>
      <c r="I1507" s="371"/>
      <c r="J1507" s="325">
        <v>3</v>
      </c>
      <c r="K1507" s="325"/>
      <c r="L1507" s="325">
        <v>3</v>
      </c>
      <c r="M1507" s="381" t="s">
        <v>5431</v>
      </c>
      <c r="N1507" s="381"/>
      <c r="O1507" s="381"/>
      <c r="P1507" s="381">
        <v>200</v>
      </c>
      <c r="Q1507" s="381"/>
      <c r="R1507" s="381"/>
      <c r="S1507" s="381"/>
      <c r="T1507" s="381"/>
      <c r="U1507" s="381"/>
      <c r="V1507" s="381"/>
      <c r="W1507" s="381"/>
      <c r="X1507" s="381"/>
      <c r="Y1507" s="381">
        <v>1</v>
      </c>
      <c r="Z1507" s="350">
        <v>42.35</v>
      </c>
    </row>
    <row r="1508" spans="1:26" ht="30.75" customHeight="1" x14ac:dyDescent="0.35">
      <c r="A1508" s="340">
        <v>1504</v>
      </c>
      <c r="B1508" s="378" t="s">
        <v>7489</v>
      </c>
      <c r="C1508" s="333" t="s">
        <v>767</v>
      </c>
      <c r="D1508" s="332" t="s">
        <v>2219</v>
      </c>
      <c r="E1508" s="371" t="s">
        <v>2424</v>
      </c>
      <c r="F1508" s="325">
        <v>4</v>
      </c>
      <c r="G1508" s="371"/>
      <c r="H1508" s="325"/>
      <c r="I1508" s="371"/>
      <c r="J1508" s="325">
        <v>5</v>
      </c>
      <c r="K1508" s="325"/>
      <c r="L1508" s="325">
        <v>5</v>
      </c>
      <c r="M1508" s="381" t="s">
        <v>5499</v>
      </c>
      <c r="N1508" s="381">
        <v>40</v>
      </c>
      <c r="O1508" s="381">
        <v>160</v>
      </c>
      <c r="P1508" s="381">
        <v>200</v>
      </c>
      <c r="Q1508" s="381"/>
      <c r="R1508" s="381"/>
      <c r="S1508" s="381"/>
      <c r="T1508" s="381"/>
      <c r="U1508" s="381"/>
      <c r="V1508" s="381" t="s">
        <v>2166</v>
      </c>
      <c r="W1508" s="381"/>
      <c r="X1508" s="381"/>
      <c r="Y1508" s="381">
        <v>1</v>
      </c>
      <c r="Z1508" s="350">
        <v>42.35</v>
      </c>
    </row>
    <row r="1509" spans="1:26" ht="30.75" customHeight="1" x14ac:dyDescent="0.35">
      <c r="A1509" s="340">
        <v>1505</v>
      </c>
      <c r="B1509" s="378" t="s">
        <v>7489</v>
      </c>
      <c r="C1509" s="333" t="s">
        <v>767</v>
      </c>
      <c r="D1509" s="332" t="s">
        <v>6317</v>
      </c>
      <c r="E1509" s="371" t="s">
        <v>2426</v>
      </c>
      <c r="F1509" s="325">
        <v>4</v>
      </c>
      <c r="G1509" s="371"/>
      <c r="H1509" s="325"/>
      <c r="I1509" s="371"/>
      <c r="J1509" s="325">
        <v>4</v>
      </c>
      <c r="K1509" s="325"/>
      <c r="L1509" s="325">
        <v>4</v>
      </c>
      <c r="M1509" s="381" t="s">
        <v>5499</v>
      </c>
      <c r="N1509" s="381"/>
      <c r="O1509" s="381"/>
      <c r="P1509" s="381">
        <v>200</v>
      </c>
      <c r="Q1509" s="381"/>
      <c r="R1509" s="381"/>
      <c r="S1509" s="381"/>
      <c r="T1509" s="381"/>
      <c r="U1509" s="381"/>
      <c r="V1509" s="381"/>
      <c r="W1509" s="381"/>
      <c r="X1509" s="381"/>
      <c r="Y1509" s="381">
        <v>1</v>
      </c>
      <c r="Z1509" s="350">
        <v>42.35</v>
      </c>
    </row>
    <row r="1510" spans="1:26" ht="30.75" customHeight="1" x14ac:dyDescent="0.35">
      <c r="A1510" s="340">
        <v>1506</v>
      </c>
      <c r="B1510" s="378" t="s">
        <v>7489</v>
      </c>
      <c r="C1510" s="333" t="s">
        <v>767</v>
      </c>
      <c r="D1510" s="332" t="s">
        <v>4672</v>
      </c>
      <c r="E1510" s="371" t="s">
        <v>2415</v>
      </c>
      <c r="F1510" s="325">
        <v>4</v>
      </c>
      <c r="G1510" s="371"/>
      <c r="H1510" s="325"/>
      <c r="I1510" s="371"/>
      <c r="J1510" s="325">
        <v>4</v>
      </c>
      <c r="K1510" s="325"/>
      <c r="L1510" s="325">
        <v>4</v>
      </c>
      <c r="M1510" s="381" t="s">
        <v>5499</v>
      </c>
      <c r="N1510" s="381"/>
      <c r="O1510" s="381"/>
      <c r="P1510" s="381">
        <v>200</v>
      </c>
      <c r="Q1510" s="381"/>
      <c r="R1510" s="381"/>
      <c r="S1510" s="381"/>
      <c r="T1510" s="381"/>
      <c r="U1510" s="381"/>
      <c r="V1510" s="381"/>
      <c r="W1510" s="381"/>
      <c r="X1510" s="381"/>
      <c r="Y1510" s="381">
        <v>1</v>
      </c>
      <c r="Z1510" s="350">
        <v>42.35</v>
      </c>
    </row>
    <row r="1511" spans="1:26" ht="30.75" customHeight="1" x14ac:dyDescent="0.35">
      <c r="A1511" s="340">
        <v>1507</v>
      </c>
      <c r="B1511" s="378" t="s">
        <v>7489</v>
      </c>
      <c r="C1511" s="333" t="s">
        <v>767</v>
      </c>
      <c r="D1511" s="332" t="s">
        <v>4673</v>
      </c>
      <c r="E1511" s="371" t="s">
        <v>2478</v>
      </c>
      <c r="F1511" s="325">
        <v>4</v>
      </c>
      <c r="G1511" s="371"/>
      <c r="H1511" s="325"/>
      <c r="I1511" s="371"/>
      <c r="J1511" s="325">
        <v>4</v>
      </c>
      <c r="K1511" s="325"/>
      <c r="L1511" s="325">
        <v>4</v>
      </c>
      <c r="M1511" s="381" t="s">
        <v>5499</v>
      </c>
      <c r="N1511" s="381"/>
      <c r="O1511" s="381"/>
      <c r="P1511" s="381">
        <v>200</v>
      </c>
      <c r="Q1511" s="381"/>
      <c r="R1511" s="381"/>
      <c r="S1511" s="381"/>
      <c r="T1511" s="381"/>
      <c r="U1511" s="381"/>
      <c r="V1511" s="381"/>
      <c r="W1511" s="381"/>
      <c r="X1511" s="381"/>
      <c r="Y1511" s="381">
        <v>1</v>
      </c>
      <c r="Z1511" s="350">
        <v>42.35</v>
      </c>
    </row>
    <row r="1512" spans="1:26" ht="30.75" customHeight="1" x14ac:dyDescent="0.35">
      <c r="A1512" s="340">
        <v>1508</v>
      </c>
      <c r="B1512" s="378" t="s">
        <v>7489</v>
      </c>
      <c r="C1512" s="333" t="s">
        <v>767</v>
      </c>
      <c r="D1512" s="332" t="s">
        <v>2218</v>
      </c>
      <c r="E1512" s="371" t="s">
        <v>2479</v>
      </c>
      <c r="F1512" s="325">
        <v>4</v>
      </c>
      <c r="G1512" s="371"/>
      <c r="H1512" s="325"/>
      <c r="I1512" s="371"/>
      <c r="J1512" s="325">
        <v>5</v>
      </c>
      <c r="K1512" s="325"/>
      <c r="L1512" s="325">
        <v>5</v>
      </c>
      <c r="M1512" s="381" t="s">
        <v>5499</v>
      </c>
      <c r="N1512" s="381"/>
      <c r="O1512" s="381"/>
      <c r="P1512" s="381">
        <v>200</v>
      </c>
      <c r="Q1512" s="381"/>
      <c r="R1512" s="381"/>
      <c r="S1512" s="381"/>
      <c r="T1512" s="381"/>
      <c r="U1512" s="381"/>
      <c r="V1512" s="381"/>
      <c r="W1512" s="381"/>
      <c r="X1512" s="381"/>
      <c r="Y1512" s="381">
        <v>1</v>
      </c>
      <c r="Z1512" s="350">
        <v>42.35</v>
      </c>
    </row>
    <row r="1513" spans="1:26" ht="30.75" customHeight="1" x14ac:dyDescent="0.35">
      <c r="A1513" s="340">
        <v>1509</v>
      </c>
      <c r="B1513" s="378" t="s">
        <v>7489</v>
      </c>
      <c r="C1513" s="333" t="s">
        <v>767</v>
      </c>
      <c r="D1513" s="332" t="s">
        <v>4674</v>
      </c>
      <c r="E1513" s="371" t="s">
        <v>2425</v>
      </c>
      <c r="F1513" s="325">
        <v>4</v>
      </c>
      <c r="G1513" s="371"/>
      <c r="H1513" s="325"/>
      <c r="I1513" s="371"/>
      <c r="J1513" s="325">
        <v>5</v>
      </c>
      <c r="K1513" s="325"/>
      <c r="L1513" s="325">
        <v>5</v>
      </c>
      <c r="M1513" s="381" t="s">
        <v>5499</v>
      </c>
      <c r="N1513" s="381"/>
      <c r="O1513" s="381"/>
      <c r="P1513" s="381">
        <v>200</v>
      </c>
      <c r="Q1513" s="381"/>
      <c r="R1513" s="381"/>
      <c r="S1513" s="381"/>
      <c r="T1513" s="381"/>
      <c r="U1513" s="381"/>
      <c r="V1513" s="381"/>
      <c r="W1513" s="381"/>
      <c r="X1513" s="381"/>
      <c r="Y1513" s="381">
        <v>1</v>
      </c>
      <c r="Z1513" s="350">
        <v>42.35</v>
      </c>
    </row>
    <row r="1514" spans="1:26" ht="30.75" customHeight="1" x14ac:dyDescent="0.35">
      <c r="A1514" s="340">
        <v>1510</v>
      </c>
      <c r="B1514" s="378" t="s">
        <v>7489</v>
      </c>
      <c r="C1514" s="333" t="s">
        <v>767</v>
      </c>
      <c r="D1514" s="332" t="s">
        <v>803</v>
      </c>
      <c r="E1514" s="371" t="s">
        <v>1751</v>
      </c>
      <c r="F1514" s="325">
        <v>4</v>
      </c>
      <c r="G1514" s="371"/>
      <c r="H1514" s="325"/>
      <c r="I1514" s="371"/>
      <c r="J1514" s="325">
        <v>5</v>
      </c>
      <c r="K1514" s="325"/>
      <c r="L1514" s="325">
        <v>5</v>
      </c>
      <c r="M1514" s="381" t="s">
        <v>5499</v>
      </c>
      <c r="N1514" s="367">
        <v>33</v>
      </c>
      <c r="O1514" s="367">
        <v>167</v>
      </c>
      <c r="P1514" s="367">
        <v>200</v>
      </c>
      <c r="Q1514" s="398"/>
      <c r="R1514" s="398"/>
      <c r="S1514" s="398"/>
      <c r="T1514" s="398"/>
      <c r="U1514" s="381"/>
      <c r="V1514" s="381" t="s">
        <v>2166</v>
      </c>
      <c r="W1514" s="381" t="s">
        <v>2166</v>
      </c>
      <c r="X1514" s="381" t="s">
        <v>2166</v>
      </c>
      <c r="Y1514" s="381">
        <v>1</v>
      </c>
      <c r="Z1514" s="350">
        <v>42.35</v>
      </c>
    </row>
    <row r="1515" spans="1:26" ht="30.75" customHeight="1" x14ac:dyDescent="0.35">
      <c r="A1515" s="340">
        <v>1511</v>
      </c>
      <c r="B1515" s="378" t="s">
        <v>7489</v>
      </c>
      <c r="C1515" s="333" t="s">
        <v>767</v>
      </c>
      <c r="D1515" s="332" t="s">
        <v>2464</v>
      </c>
      <c r="E1515" s="371" t="s">
        <v>2408</v>
      </c>
      <c r="F1515" s="325">
        <v>4</v>
      </c>
      <c r="G1515" s="371"/>
      <c r="H1515" s="325"/>
      <c r="I1515" s="371"/>
      <c r="J1515" s="325">
        <v>5</v>
      </c>
      <c r="K1515" s="325"/>
      <c r="L1515" s="325">
        <v>5</v>
      </c>
      <c r="M1515" s="381" t="s">
        <v>5499</v>
      </c>
      <c r="N1515" s="381"/>
      <c r="O1515" s="381"/>
      <c r="P1515" s="381">
        <v>200</v>
      </c>
      <c r="Q1515" s="381"/>
      <c r="R1515" s="381"/>
      <c r="S1515" s="381"/>
      <c r="T1515" s="381"/>
      <c r="U1515" s="381"/>
      <c r="V1515" s="381"/>
      <c r="W1515" s="381"/>
      <c r="X1515" s="381"/>
      <c r="Y1515" s="381">
        <v>1</v>
      </c>
      <c r="Z1515" s="350">
        <v>42.35</v>
      </c>
    </row>
    <row r="1516" spans="1:26" ht="30.75" customHeight="1" x14ac:dyDescent="0.35">
      <c r="A1516" s="340">
        <v>1512</v>
      </c>
      <c r="B1516" s="378" t="s">
        <v>7489</v>
      </c>
      <c r="C1516" s="333" t="s">
        <v>767</v>
      </c>
      <c r="D1516" s="332" t="s">
        <v>2461</v>
      </c>
      <c r="E1516" s="371" t="s">
        <v>2473</v>
      </c>
      <c r="F1516" s="325">
        <v>4</v>
      </c>
      <c r="G1516" s="371"/>
      <c r="H1516" s="325"/>
      <c r="I1516" s="371"/>
      <c r="J1516" s="325">
        <v>5</v>
      </c>
      <c r="K1516" s="325"/>
      <c r="L1516" s="325">
        <v>5</v>
      </c>
      <c r="M1516" s="381" t="s">
        <v>5499</v>
      </c>
      <c r="N1516" s="367">
        <v>40</v>
      </c>
      <c r="O1516" s="367">
        <v>260</v>
      </c>
      <c r="P1516" s="367">
        <v>300</v>
      </c>
      <c r="Q1516" s="398"/>
      <c r="R1516" s="398"/>
      <c r="S1516" s="398"/>
      <c r="T1516" s="398"/>
      <c r="U1516" s="381"/>
      <c r="V1516" s="381" t="s">
        <v>2166</v>
      </c>
      <c r="W1516" s="381" t="s">
        <v>2166</v>
      </c>
      <c r="X1516" s="381" t="s">
        <v>2166</v>
      </c>
      <c r="Y1516" s="381">
        <v>1</v>
      </c>
      <c r="Z1516" s="350">
        <v>42.35</v>
      </c>
    </row>
    <row r="1517" spans="1:26" ht="30.75" customHeight="1" x14ac:dyDescent="0.35">
      <c r="A1517" s="340">
        <v>1513</v>
      </c>
      <c r="B1517" s="378" t="s">
        <v>7489</v>
      </c>
      <c r="C1517" s="333" t="s">
        <v>767</v>
      </c>
      <c r="D1517" s="332" t="s">
        <v>2466</v>
      </c>
      <c r="E1517" s="371" t="s">
        <v>2417</v>
      </c>
      <c r="F1517" s="325">
        <v>4</v>
      </c>
      <c r="G1517" s="371"/>
      <c r="H1517" s="325"/>
      <c r="I1517" s="371"/>
      <c r="J1517" s="325">
        <v>5</v>
      </c>
      <c r="K1517" s="325"/>
      <c r="L1517" s="325">
        <v>5</v>
      </c>
      <c r="M1517" s="381" t="s">
        <v>5499</v>
      </c>
      <c r="N1517" s="381"/>
      <c r="O1517" s="381"/>
      <c r="P1517" s="381">
        <v>200</v>
      </c>
      <c r="Q1517" s="381"/>
      <c r="R1517" s="381"/>
      <c r="S1517" s="381"/>
      <c r="T1517" s="381"/>
      <c r="U1517" s="381"/>
      <c r="V1517" s="381"/>
      <c r="W1517" s="381"/>
      <c r="X1517" s="381"/>
      <c r="Y1517" s="381">
        <v>1</v>
      </c>
      <c r="Z1517" s="350">
        <v>42.35</v>
      </c>
    </row>
    <row r="1518" spans="1:26" ht="30.75" customHeight="1" x14ac:dyDescent="0.35">
      <c r="A1518" s="340">
        <v>1514</v>
      </c>
      <c r="B1518" s="378" t="s">
        <v>7489</v>
      </c>
      <c r="C1518" s="333" t="s">
        <v>767</v>
      </c>
      <c r="D1518" s="332" t="s">
        <v>2456</v>
      </c>
      <c r="E1518" s="371" t="s">
        <v>790</v>
      </c>
      <c r="F1518" s="325">
        <v>4</v>
      </c>
      <c r="G1518" s="371"/>
      <c r="H1518" s="325"/>
      <c r="I1518" s="371"/>
      <c r="J1518" s="325">
        <v>6</v>
      </c>
      <c r="K1518" s="325"/>
      <c r="L1518" s="325">
        <v>6</v>
      </c>
      <c r="M1518" s="381" t="s">
        <v>5499</v>
      </c>
      <c r="N1518" s="398"/>
      <c r="O1518" s="398"/>
      <c r="P1518" s="367">
        <v>480</v>
      </c>
      <c r="Q1518" s="398"/>
      <c r="R1518" s="398"/>
      <c r="S1518" s="398"/>
      <c r="T1518" s="398"/>
      <c r="U1518" s="381"/>
      <c r="V1518" s="381"/>
      <c r="W1518" s="381"/>
      <c r="X1518" s="381"/>
      <c r="Y1518" s="381">
        <v>1</v>
      </c>
      <c r="Z1518" s="350">
        <v>42.35</v>
      </c>
    </row>
    <row r="1519" spans="1:26" ht="30.75" customHeight="1" x14ac:dyDescent="0.35">
      <c r="A1519" s="340">
        <v>1515</v>
      </c>
      <c r="B1519" s="378" t="s">
        <v>7489</v>
      </c>
      <c r="C1519" s="333" t="s">
        <v>767</v>
      </c>
      <c r="D1519" s="332" t="s">
        <v>3362</v>
      </c>
      <c r="E1519" s="371" t="s">
        <v>2476</v>
      </c>
      <c r="F1519" s="325">
        <v>4</v>
      </c>
      <c r="G1519" s="371"/>
      <c r="H1519" s="325"/>
      <c r="I1519" s="371"/>
      <c r="J1519" s="325">
        <v>5</v>
      </c>
      <c r="K1519" s="325"/>
      <c r="L1519" s="325">
        <v>5</v>
      </c>
      <c r="M1519" s="381" t="s">
        <v>5499</v>
      </c>
      <c r="N1519" s="367">
        <v>30</v>
      </c>
      <c r="O1519" s="367">
        <v>170</v>
      </c>
      <c r="P1519" s="367">
        <v>200</v>
      </c>
      <c r="Q1519" s="398"/>
      <c r="R1519" s="398"/>
      <c r="S1519" s="398"/>
      <c r="T1519" s="398"/>
      <c r="U1519" s="381"/>
      <c r="V1519" s="381" t="s">
        <v>2166</v>
      </c>
      <c r="W1519" s="381" t="s">
        <v>2166</v>
      </c>
      <c r="X1519" s="381" t="s">
        <v>2166</v>
      </c>
      <c r="Y1519" s="381">
        <v>1</v>
      </c>
      <c r="Z1519" s="350">
        <v>42.35</v>
      </c>
    </row>
    <row r="1520" spans="1:26" ht="30.75" customHeight="1" x14ac:dyDescent="0.35">
      <c r="A1520" s="340">
        <v>1516</v>
      </c>
      <c r="B1520" s="378" t="s">
        <v>7489</v>
      </c>
      <c r="C1520" s="333" t="s">
        <v>767</v>
      </c>
      <c r="D1520" s="374" t="s">
        <v>4675</v>
      </c>
      <c r="E1520" s="371" t="s">
        <v>2471</v>
      </c>
      <c r="F1520" s="325">
        <v>4</v>
      </c>
      <c r="G1520" s="371"/>
      <c r="H1520" s="325"/>
      <c r="I1520" s="371"/>
      <c r="J1520" s="325">
        <v>5</v>
      </c>
      <c r="K1520" s="325"/>
      <c r="L1520" s="325">
        <v>5</v>
      </c>
      <c r="M1520" s="381" t="s">
        <v>6483</v>
      </c>
      <c r="N1520" s="367">
        <v>40</v>
      </c>
      <c r="O1520" s="367">
        <v>260</v>
      </c>
      <c r="P1520" s="367">
        <v>300</v>
      </c>
      <c r="Q1520" s="398"/>
      <c r="R1520" s="398"/>
      <c r="S1520" s="398"/>
      <c r="T1520" s="398"/>
      <c r="U1520" s="381"/>
      <c r="V1520" s="381" t="s">
        <v>2166</v>
      </c>
      <c r="W1520" s="381" t="s">
        <v>2166</v>
      </c>
      <c r="X1520" s="381" t="s">
        <v>2166</v>
      </c>
      <c r="Y1520" s="381">
        <v>1</v>
      </c>
      <c r="Z1520" s="350">
        <v>42.35</v>
      </c>
    </row>
    <row r="1521" spans="1:26" ht="30.75" customHeight="1" x14ac:dyDescent="0.35">
      <c r="A1521" s="340">
        <v>1517</v>
      </c>
      <c r="B1521" s="378" t="s">
        <v>7489</v>
      </c>
      <c r="C1521" s="333" t="s">
        <v>767</v>
      </c>
      <c r="D1521" s="332" t="s">
        <v>2465</v>
      </c>
      <c r="E1521" s="371" t="s">
        <v>2414</v>
      </c>
      <c r="F1521" s="325">
        <v>4</v>
      </c>
      <c r="G1521" s="371"/>
      <c r="H1521" s="325"/>
      <c r="I1521" s="371"/>
      <c r="J1521" s="325">
        <v>5</v>
      </c>
      <c r="K1521" s="325"/>
      <c r="L1521" s="325">
        <v>5</v>
      </c>
      <c r="M1521" s="381" t="s">
        <v>5431</v>
      </c>
      <c r="N1521" s="381"/>
      <c r="O1521" s="381"/>
      <c r="P1521" s="381">
        <v>200</v>
      </c>
      <c r="Q1521" s="381"/>
      <c r="R1521" s="381"/>
      <c r="S1521" s="381"/>
      <c r="T1521" s="381"/>
      <c r="U1521" s="381"/>
      <c r="V1521" s="381"/>
      <c r="W1521" s="381"/>
      <c r="X1521" s="381"/>
      <c r="Y1521" s="381">
        <v>1</v>
      </c>
      <c r="Z1521" s="350">
        <v>42.35</v>
      </c>
    </row>
    <row r="1522" spans="1:26" ht="30.75" customHeight="1" x14ac:dyDescent="0.35">
      <c r="A1522" s="340">
        <v>1518</v>
      </c>
      <c r="B1522" s="378" t="s">
        <v>7489</v>
      </c>
      <c r="C1522" s="333" t="s">
        <v>767</v>
      </c>
      <c r="D1522" s="481" t="s">
        <v>7454</v>
      </c>
      <c r="E1522" s="477" t="s">
        <v>5849</v>
      </c>
      <c r="F1522" s="471">
        <v>4</v>
      </c>
      <c r="G1522" s="371" t="s">
        <v>6023</v>
      </c>
      <c r="H1522" s="325">
        <v>1</v>
      </c>
      <c r="I1522" s="371" t="s">
        <v>7455</v>
      </c>
      <c r="J1522" s="325">
        <v>7</v>
      </c>
      <c r="K1522" s="325">
        <v>1</v>
      </c>
      <c r="L1522" s="325">
        <v>8</v>
      </c>
      <c r="M1522" s="381" t="s">
        <v>5499</v>
      </c>
      <c r="N1522" s="381">
        <v>39</v>
      </c>
      <c r="O1522" s="381">
        <v>155</v>
      </c>
      <c r="P1522" s="381">
        <v>194</v>
      </c>
      <c r="Q1522" s="381">
        <v>1</v>
      </c>
      <c r="R1522" s="381">
        <v>5</v>
      </c>
      <c r="S1522" s="381">
        <v>194</v>
      </c>
      <c r="T1522" s="381"/>
      <c r="U1522" s="381"/>
      <c r="V1522" s="381" t="s">
        <v>2166</v>
      </c>
      <c r="W1522" s="381" t="s">
        <v>2166</v>
      </c>
      <c r="X1522" s="381"/>
      <c r="Y1522" s="381">
        <v>1</v>
      </c>
      <c r="Z1522" s="350">
        <v>42.35</v>
      </c>
    </row>
    <row r="1523" spans="1:26" ht="30.75" customHeight="1" x14ac:dyDescent="0.35">
      <c r="A1523" s="340">
        <v>1519</v>
      </c>
      <c r="B1523" s="378" t="s">
        <v>7489</v>
      </c>
      <c r="C1523" s="333" t="s">
        <v>767</v>
      </c>
      <c r="D1523" s="481" t="s">
        <v>7453</v>
      </c>
      <c r="E1523" s="477" t="s">
        <v>5850</v>
      </c>
      <c r="F1523" s="471">
        <v>3</v>
      </c>
      <c r="G1523" s="371" t="s">
        <v>6023</v>
      </c>
      <c r="H1523" s="325">
        <v>1</v>
      </c>
      <c r="I1523" s="371" t="s">
        <v>7455</v>
      </c>
      <c r="J1523" s="325">
        <v>5</v>
      </c>
      <c r="K1523" s="325">
        <v>1</v>
      </c>
      <c r="L1523" s="325">
        <v>6</v>
      </c>
      <c r="M1523" s="381" t="s">
        <v>5499</v>
      </c>
      <c r="N1523" s="381">
        <v>39</v>
      </c>
      <c r="O1523" s="381">
        <v>155</v>
      </c>
      <c r="P1523" s="381">
        <v>194</v>
      </c>
      <c r="Q1523" s="381">
        <v>1</v>
      </c>
      <c r="R1523" s="381">
        <v>5</v>
      </c>
      <c r="S1523" s="381">
        <v>194</v>
      </c>
      <c r="T1523" s="381"/>
      <c r="U1523" s="381"/>
      <c r="V1523" s="381" t="s">
        <v>2166</v>
      </c>
      <c r="W1523" s="381"/>
      <c r="X1523" s="381"/>
      <c r="Y1523" s="381">
        <v>1</v>
      </c>
      <c r="Z1523" s="350">
        <v>42.35</v>
      </c>
    </row>
    <row r="1524" spans="1:26" ht="30.75" customHeight="1" x14ac:dyDescent="0.35">
      <c r="A1524" s="340">
        <v>1520</v>
      </c>
      <c r="B1524" s="378" t="s">
        <v>7489</v>
      </c>
      <c r="C1524" s="333" t="s">
        <v>5715</v>
      </c>
      <c r="D1524" s="411" t="s">
        <v>2358</v>
      </c>
      <c r="E1524" s="371" t="s">
        <v>2765</v>
      </c>
      <c r="F1524" s="325">
        <v>5</v>
      </c>
      <c r="G1524" s="371"/>
      <c r="H1524" s="325"/>
      <c r="I1524" s="371"/>
      <c r="J1524" s="325">
        <v>3</v>
      </c>
      <c r="K1524" s="325"/>
      <c r="L1524" s="325">
        <v>3</v>
      </c>
      <c r="M1524" s="379" t="s">
        <v>5214</v>
      </c>
      <c r="N1524" s="367">
        <v>128</v>
      </c>
      <c r="O1524" s="367">
        <v>306</v>
      </c>
      <c r="P1524" s="367">
        <v>434</v>
      </c>
      <c r="Q1524" s="398"/>
      <c r="R1524" s="398"/>
      <c r="S1524" s="398"/>
      <c r="T1524" s="398"/>
      <c r="U1524" s="381"/>
      <c r="V1524" s="381" t="s">
        <v>2166</v>
      </c>
      <c r="W1524" s="381"/>
      <c r="X1524" s="381"/>
      <c r="Y1524" s="381">
        <v>1</v>
      </c>
      <c r="Z1524" s="350">
        <v>42.35</v>
      </c>
    </row>
    <row r="1525" spans="1:26" ht="30.75" customHeight="1" x14ac:dyDescent="0.35">
      <c r="A1525" s="340">
        <v>1521</v>
      </c>
      <c r="B1525" s="378" t="s">
        <v>7489</v>
      </c>
      <c r="C1525" s="333" t="s">
        <v>5715</v>
      </c>
      <c r="D1525" s="332" t="s">
        <v>6287</v>
      </c>
      <c r="E1525" s="371" t="s">
        <v>2766</v>
      </c>
      <c r="F1525" s="325">
        <v>5</v>
      </c>
      <c r="G1525" s="371"/>
      <c r="H1525" s="325"/>
      <c r="I1525" s="371"/>
      <c r="J1525" s="325">
        <v>5</v>
      </c>
      <c r="K1525" s="325"/>
      <c r="L1525" s="325">
        <v>5</v>
      </c>
      <c r="M1525" s="379" t="s">
        <v>5215</v>
      </c>
      <c r="N1525" s="381"/>
      <c r="O1525" s="381"/>
      <c r="P1525" s="381">
        <v>380</v>
      </c>
      <c r="Q1525" s="381"/>
      <c r="R1525" s="381"/>
      <c r="S1525" s="381"/>
      <c r="T1525" s="381"/>
      <c r="U1525" s="381"/>
      <c r="V1525" s="381"/>
      <c r="W1525" s="381"/>
      <c r="X1525" s="381"/>
      <c r="Y1525" s="381">
        <v>1</v>
      </c>
      <c r="Z1525" s="350">
        <v>42.35</v>
      </c>
    </row>
    <row r="1526" spans="1:26" ht="30.75" customHeight="1" x14ac:dyDescent="0.35">
      <c r="A1526" s="340">
        <v>1522</v>
      </c>
      <c r="B1526" s="378" t="s">
        <v>7489</v>
      </c>
      <c r="C1526" s="333" t="s">
        <v>5715</v>
      </c>
      <c r="D1526" s="411" t="s">
        <v>2359</v>
      </c>
      <c r="E1526" s="371" t="s">
        <v>4676</v>
      </c>
      <c r="F1526" s="325">
        <v>4</v>
      </c>
      <c r="G1526" s="371"/>
      <c r="H1526" s="325"/>
      <c r="I1526" s="371"/>
      <c r="J1526" s="325">
        <v>6</v>
      </c>
      <c r="K1526" s="325"/>
      <c r="L1526" s="325">
        <v>6</v>
      </c>
      <c r="M1526" s="381" t="s">
        <v>6484</v>
      </c>
      <c r="N1526" s="367">
        <v>155</v>
      </c>
      <c r="O1526" s="367">
        <v>221</v>
      </c>
      <c r="P1526" s="367">
        <v>376</v>
      </c>
      <c r="Q1526" s="398"/>
      <c r="R1526" s="398"/>
      <c r="S1526" s="398"/>
      <c r="T1526" s="398"/>
      <c r="U1526" s="381"/>
      <c r="V1526" s="381" t="s">
        <v>2166</v>
      </c>
      <c r="W1526" s="381" t="s">
        <v>2166</v>
      </c>
      <c r="X1526" s="381" t="s">
        <v>2166</v>
      </c>
      <c r="Y1526" s="381">
        <v>1</v>
      </c>
      <c r="Z1526" s="350">
        <v>42.35</v>
      </c>
    </row>
    <row r="1527" spans="1:26" ht="30.75" customHeight="1" x14ac:dyDescent="0.35">
      <c r="A1527" s="340">
        <v>1523</v>
      </c>
      <c r="B1527" s="378" t="s">
        <v>7489</v>
      </c>
      <c r="C1527" s="333" t="s">
        <v>5715</v>
      </c>
      <c r="D1527" s="332" t="s">
        <v>5885</v>
      </c>
      <c r="E1527" s="371" t="s">
        <v>4677</v>
      </c>
      <c r="F1527" s="325">
        <v>2</v>
      </c>
      <c r="G1527" s="371"/>
      <c r="H1527" s="325"/>
      <c r="I1527" s="371"/>
      <c r="J1527" s="325">
        <v>4</v>
      </c>
      <c r="K1527" s="325"/>
      <c r="L1527" s="325">
        <v>4</v>
      </c>
      <c r="M1527" s="381" t="s">
        <v>5065</v>
      </c>
      <c r="N1527" s="398">
        <v>60</v>
      </c>
      <c r="O1527" s="398">
        <v>140</v>
      </c>
      <c r="P1527" s="398">
        <v>200</v>
      </c>
      <c r="Q1527" s="398"/>
      <c r="R1527" s="398"/>
      <c r="S1527" s="398"/>
      <c r="T1527" s="398"/>
      <c r="U1527" s="381"/>
      <c r="V1527" s="381" t="s">
        <v>2166</v>
      </c>
      <c r="W1527" s="381" t="s">
        <v>2166</v>
      </c>
      <c r="X1527" s="381"/>
      <c r="Y1527" s="381">
        <v>1</v>
      </c>
      <c r="Z1527" s="350">
        <v>42.35</v>
      </c>
    </row>
    <row r="1528" spans="1:26" ht="30.75" customHeight="1" x14ac:dyDescent="0.35">
      <c r="A1528" s="340">
        <v>1524</v>
      </c>
      <c r="B1528" s="378" t="s">
        <v>7489</v>
      </c>
      <c r="C1528" s="333" t="s">
        <v>5715</v>
      </c>
      <c r="D1528" s="332" t="s">
        <v>6288</v>
      </c>
      <c r="E1528" s="371" t="s">
        <v>2371</v>
      </c>
      <c r="F1528" s="325">
        <v>5</v>
      </c>
      <c r="G1528" s="371"/>
      <c r="H1528" s="325"/>
      <c r="I1528" s="371"/>
      <c r="J1528" s="325">
        <v>5</v>
      </c>
      <c r="K1528" s="325"/>
      <c r="L1528" s="325">
        <v>5</v>
      </c>
      <c r="M1528" s="379" t="s">
        <v>5079</v>
      </c>
      <c r="N1528" s="381"/>
      <c r="O1528" s="381"/>
      <c r="P1528" s="381">
        <v>380</v>
      </c>
      <c r="Q1528" s="381"/>
      <c r="R1528" s="381"/>
      <c r="S1528" s="381"/>
      <c r="T1528" s="381"/>
      <c r="U1528" s="381"/>
      <c r="V1528" s="381"/>
      <c r="W1528" s="381"/>
      <c r="X1528" s="381"/>
      <c r="Y1528" s="381">
        <v>1</v>
      </c>
      <c r="Z1528" s="350">
        <v>42.35</v>
      </c>
    </row>
    <row r="1529" spans="1:26" ht="30.75" customHeight="1" x14ac:dyDescent="0.35">
      <c r="A1529" s="340">
        <v>1525</v>
      </c>
      <c r="B1529" s="378" t="s">
        <v>7489</v>
      </c>
      <c r="C1529" s="333" t="s">
        <v>5715</v>
      </c>
      <c r="D1529" s="332" t="s">
        <v>5886</v>
      </c>
      <c r="E1529" s="371" t="s">
        <v>4678</v>
      </c>
      <c r="F1529" s="325">
        <v>2</v>
      </c>
      <c r="G1529" s="371"/>
      <c r="H1529" s="325"/>
      <c r="I1529" s="371"/>
      <c r="J1529" s="325">
        <v>5</v>
      </c>
      <c r="K1529" s="325"/>
      <c r="L1529" s="325">
        <v>5</v>
      </c>
      <c r="M1529" s="381" t="s">
        <v>5431</v>
      </c>
      <c r="N1529" s="381"/>
      <c r="O1529" s="381"/>
      <c r="P1529" s="381">
        <v>200</v>
      </c>
      <c r="Q1529" s="381"/>
      <c r="R1529" s="381"/>
      <c r="S1529" s="381"/>
      <c r="T1529" s="381"/>
      <c r="U1529" s="381"/>
      <c r="V1529" s="381"/>
      <c r="W1529" s="381"/>
      <c r="X1529" s="381"/>
      <c r="Y1529" s="381">
        <v>1</v>
      </c>
      <c r="Z1529" s="350">
        <v>42.35</v>
      </c>
    </row>
    <row r="1530" spans="1:26" ht="30.75" customHeight="1" x14ac:dyDescent="0.35">
      <c r="A1530" s="340">
        <v>1526</v>
      </c>
      <c r="B1530" s="378" t="s">
        <v>7489</v>
      </c>
      <c r="C1530" s="333" t="s">
        <v>5715</v>
      </c>
      <c r="D1530" s="332" t="s">
        <v>5884</v>
      </c>
      <c r="E1530" s="371" t="s">
        <v>2372</v>
      </c>
      <c r="F1530" s="325">
        <v>3</v>
      </c>
      <c r="G1530" s="371"/>
      <c r="H1530" s="325"/>
      <c r="I1530" s="371"/>
      <c r="J1530" s="325">
        <v>5</v>
      </c>
      <c r="K1530" s="325"/>
      <c r="L1530" s="325">
        <v>5</v>
      </c>
      <c r="M1530" s="381" t="s">
        <v>5399</v>
      </c>
      <c r="N1530" s="367">
        <v>97</v>
      </c>
      <c r="O1530" s="367">
        <v>63</v>
      </c>
      <c r="P1530" s="367">
        <v>160</v>
      </c>
      <c r="Q1530" s="398"/>
      <c r="R1530" s="398"/>
      <c r="S1530" s="398"/>
      <c r="T1530" s="367">
        <v>80</v>
      </c>
      <c r="U1530" s="381"/>
      <c r="V1530" s="381" t="s">
        <v>2166</v>
      </c>
      <c r="W1530" s="381"/>
      <c r="X1530" s="381"/>
      <c r="Y1530" s="381">
        <v>1</v>
      </c>
      <c r="Z1530" s="350">
        <v>42.35</v>
      </c>
    </row>
    <row r="1531" spans="1:26" ht="30.75" customHeight="1" x14ac:dyDescent="0.35">
      <c r="A1531" s="340">
        <v>1527</v>
      </c>
      <c r="B1531" s="378" t="s">
        <v>7489</v>
      </c>
      <c r="C1531" s="333" t="s">
        <v>5715</v>
      </c>
      <c r="D1531" s="332" t="s">
        <v>6289</v>
      </c>
      <c r="E1531" s="371" t="s">
        <v>4679</v>
      </c>
      <c r="F1531" s="325">
        <v>5</v>
      </c>
      <c r="G1531" s="371"/>
      <c r="H1531" s="325"/>
      <c r="I1531" s="371"/>
      <c r="J1531" s="325">
        <v>4</v>
      </c>
      <c r="K1531" s="325"/>
      <c r="L1531" s="325">
        <v>4</v>
      </c>
      <c r="M1531" s="379" t="s">
        <v>5216</v>
      </c>
      <c r="N1531" s="381"/>
      <c r="O1531" s="381"/>
      <c r="P1531" s="381">
        <v>355</v>
      </c>
      <c r="Q1531" s="381"/>
      <c r="R1531" s="381"/>
      <c r="S1531" s="381"/>
      <c r="T1531" s="381"/>
      <c r="U1531" s="381"/>
      <c r="V1531" s="381"/>
      <c r="W1531" s="381"/>
      <c r="X1531" s="381"/>
      <c r="Y1531" s="381">
        <v>1</v>
      </c>
      <c r="Z1531" s="350">
        <v>42.35</v>
      </c>
    </row>
    <row r="1532" spans="1:26" ht="30.75" customHeight="1" x14ac:dyDescent="0.35">
      <c r="A1532" s="340">
        <v>1528</v>
      </c>
      <c r="B1532" s="378" t="s">
        <v>7489</v>
      </c>
      <c r="C1532" s="333" t="s">
        <v>5715</v>
      </c>
      <c r="D1532" s="332" t="s">
        <v>2360</v>
      </c>
      <c r="E1532" s="371" t="s">
        <v>2373</v>
      </c>
      <c r="F1532" s="325">
        <v>5</v>
      </c>
      <c r="G1532" s="371"/>
      <c r="H1532" s="325"/>
      <c r="I1532" s="371"/>
      <c r="J1532" s="325">
        <v>3</v>
      </c>
      <c r="K1532" s="325"/>
      <c r="L1532" s="325">
        <v>3</v>
      </c>
      <c r="M1532" s="381" t="s">
        <v>5289</v>
      </c>
      <c r="N1532" s="398">
        <v>146</v>
      </c>
      <c r="O1532" s="398">
        <v>300</v>
      </c>
      <c r="P1532" s="398">
        <v>446</v>
      </c>
      <c r="Q1532" s="398"/>
      <c r="R1532" s="398"/>
      <c r="S1532" s="398"/>
      <c r="T1532" s="398"/>
      <c r="U1532" s="381"/>
      <c r="V1532" s="381" t="s">
        <v>2166</v>
      </c>
      <c r="W1532" s="381"/>
      <c r="X1532" s="381"/>
      <c r="Y1532" s="381">
        <v>1</v>
      </c>
      <c r="Z1532" s="350">
        <v>42.35</v>
      </c>
    </row>
    <row r="1533" spans="1:26" ht="30.75" customHeight="1" x14ac:dyDescent="0.35">
      <c r="A1533" s="340">
        <v>1529</v>
      </c>
      <c r="B1533" s="378" t="s">
        <v>7489</v>
      </c>
      <c r="C1533" s="333" t="s">
        <v>5715</v>
      </c>
      <c r="D1533" s="332" t="s">
        <v>2051</v>
      </c>
      <c r="E1533" s="371" t="s">
        <v>2767</v>
      </c>
      <c r="F1533" s="325">
        <v>5</v>
      </c>
      <c r="G1533" s="371"/>
      <c r="H1533" s="325"/>
      <c r="I1533" s="371"/>
      <c r="J1533" s="325">
        <v>6</v>
      </c>
      <c r="K1533" s="325"/>
      <c r="L1533" s="325">
        <v>6</v>
      </c>
      <c r="M1533" s="381" t="s">
        <v>5066</v>
      </c>
      <c r="N1533" s="381"/>
      <c r="O1533" s="381"/>
      <c r="P1533" s="381">
        <v>400</v>
      </c>
      <c r="Q1533" s="381"/>
      <c r="R1533" s="381"/>
      <c r="S1533" s="381"/>
      <c r="T1533" s="381"/>
      <c r="U1533" s="381"/>
      <c r="V1533" s="381"/>
      <c r="W1533" s="381"/>
      <c r="X1533" s="381"/>
      <c r="Y1533" s="381">
        <v>1</v>
      </c>
      <c r="Z1533" s="350">
        <v>42.35</v>
      </c>
    </row>
    <row r="1534" spans="1:26" ht="30.75" customHeight="1" x14ac:dyDescent="0.35">
      <c r="A1534" s="340">
        <v>1530</v>
      </c>
      <c r="B1534" s="378" t="s">
        <v>7489</v>
      </c>
      <c r="C1534" s="333" t="s">
        <v>5715</v>
      </c>
      <c r="D1534" s="332" t="s">
        <v>2361</v>
      </c>
      <c r="E1534" s="371" t="s">
        <v>2768</v>
      </c>
      <c r="F1534" s="325">
        <v>5</v>
      </c>
      <c r="G1534" s="371"/>
      <c r="H1534" s="325"/>
      <c r="I1534" s="371"/>
      <c r="J1534" s="325">
        <v>6</v>
      </c>
      <c r="K1534" s="325"/>
      <c r="L1534" s="325">
        <v>6</v>
      </c>
      <c r="M1534" s="381" t="s">
        <v>5290</v>
      </c>
      <c r="N1534" s="398">
        <v>153</v>
      </c>
      <c r="O1534" s="398">
        <v>310</v>
      </c>
      <c r="P1534" s="398">
        <v>463</v>
      </c>
      <c r="Q1534" s="398"/>
      <c r="R1534" s="398"/>
      <c r="S1534" s="398"/>
      <c r="T1534" s="398"/>
      <c r="U1534" s="381"/>
      <c r="V1534" s="381" t="s">
        <v>2166</v>
      </c>
      <c r="W1534" s="381" t="s">
        <v>2166</v>
      </c>
      <c r="X1534" s="381"/>
      <c r="Y1534" s="381">
        <v>1</v>
      </c>
      <c r="Z1534" s="350">
        <v>42.35</v>
      </c>
    </row>
    <row r="1535" spans="1:26" ht="30.75" customHeight="1" x14ac:dyDescent="0.35">
      <c r="A1535" s="340">
        <v>1531</v>
      </c>
      <c r="B1535" s="378" t="s">
        <v>7489</v>
      </c>
      <c r="C1535" s="333" t="s">
        <v>5715</v>
      </c>
      <c r="D1535" s="332" t="s">
        <v>2362</v>
      </c>
      <c r="E1535" s="371" t="s">
        <v>2374</v>
      </c>
      <c r="F1535" s="325">
        <v>5</v>
      </c>
      <c r="G1535" s="371"/>
      <c r="H1535" s="325"/>
      <c r="I1535" s="371"/>
      <c r="J1535" s="325">
        <v>7</v>
      </c>
      <c r="K1535" s="325"/>
      <c r="L1535" s="325">
        <v>7</v>
      </c>
      <c r="M1535" s="381" t="s">
        <v>5067</v>
      </c>
      <c r="N1535" s="381"/>
      <c r="O1535" s="381"/>
      <c r="P1535" s="381">
        <v>375</v>
      </c>
      <c r="Q1535" s="381"/>
      <c r="R1535" s="381"/>
      <c r="S1535" s="381"/>
      <c r="T1535" s="381"/>
      <c r="U1535" s="381"/>
      <c r="V1535" s="381"/>
      <c r="W1535" s="381"/>
      <c r="X1535" s="381"/>
      <c r="Y1535" s="381">
        <v>1</v>
      </c>
      <c r="Z1535" s="350">
        <v>42.35</v>
      </c>
    </row>
    <row r="1536" spans="1:26" ht="30.75" customHeight="1" x14ac:dyDescent="0.35">
      <c r="A1536" s="340">
        <v>1532</v>
      </c>
      <c r="B1536" s="378" t="s">
        <v>7489</v>
      </c>
      <c r="C1536" s="333" t="s">
        <v>5715</v>
      </c>
      <c r="D1536" s="332" t="s">
        <v>2052</v>
      </c>
      <c r="E1536" s="371" t="s">
        <v>2769</v>
      </c>
      <c r="F1536" s="325">
        <v>5</v>
      </c>
      <c r="G1536" s="371"/>
      <c r="H1536" s="325"/>
      <c r="I1536" s="371"/>
      <c r="J1536" s="325">
        <v>5</v>
      </c>
      <c r="K1536" s="325"/>
      <c r="L1536" s="325">
        <v>5</v>
      </c>
      <c r="M1536" s="381" t="s">
        <v>5068</v>
      </c>
      <c r="N1536" s="381"/>
      <c r="O1536" s="381"/>
      <c r="P1536" s="381">
        <v>410</v>
      </c>
      <c r="Q1536" s="381"/>
      <c r="R1536" s="381"/>
      <c r="S1536" s="381"/>
      <c r="T1536" s="381"/>
      <c r="U1536" s="381"/>
      <c r="V1536" s="381"/>
      <c r="W1536" s="381"/>
      <c r="X1536" s="381"/>
      <c r="Y1536" s="381">
        <v>1</v>
      </c>
      <c r="Z1536" s="350">
        <v>42.35</v>
      </c>
    </row>
    <row r="1537" spans="1:26" ht="30.75" customHeight="1" x14ac:dyDescent="0.35">
      <c r="A1537" s="340">
        <v>1533</v>
      </c>
      <c r="B1537" s="378" t="s">
        <v>7489</v>
      </c>
      <c r="C1537" s="333" t="s">
        <v>5715</v>
      </c>
      <c r="D1537" s="332" t="s">
        <v>6290</v>
      </c>
      <c r="E1537" s="371" t="s">
        <v>2375</v>
      </c>
      <c r="F1537" s="325">
        <v>4</v>
      </c>
      <c r="G1537" s="371"/>
      <c r="H1537" s="325"/>
      <c r="I1537" s="371"/>
      <c r="J1537" s="325">
        <v>5</v>
      </c>
      <c r="K1537" s="325"/>
      <c r="L1537" s="325">
        <v>5</v>
      </c>
      <c r="M1537" s="379" t="s">
        <v>5217</v>
      </c>
      <c r="N1537" s="398"/>
      <c r="O1537" s="398"/>
      <c r="P1537" s="367">
        <v>480</v>
      </c>
      <c r="Q1537" s="398"/>
      <c r="R1537" s="398"/>
      <c r="S1537" s="398"/>
      <c r="T1537" s="398"/>
      <c r="U1537" s="381"/>
      <c r="V1537" s="381"/>
      <c r="W1537" s="381"/>
      <c r="X1537" s="381"/>
      <c r="Y1537" s="381">
        <v>1</v>
      </c>
      <c r="Z1537" s="350">
        <v>42.35</v>
      </c>
    </row>
    <row r="1538" spans="1:26" ht="30.75" customHeight="1" x14ac:dyDescent="0.35">
      <c r="A1538" s="340">
        <v>1534</v>
      </c>
      <c r="B1538" s="378" t="s">
        <v>7489</v>
      </c>
      <c r="C1538" s="333" t="s">
        <v>5715</v>
      </c>
      <c r="D1538" s="332" t="s">
        <v>1754</v>
      </c>
      <c r="E1538" s="371" t="s">
        <v>2099</v>
      </c>
      <c r="F1538" s="325">
        <v>4</v>
      </c>
      <c r="G1538" s="371"/>
      <c r="H1538" s="325"/>
      <c r="I1538" s="371"/>
      <c r="J1538" s="325">
        <v>3</v>
      </c>
      <c r="K1538" s="325"/>
      <c r="L1538" s="325">
        <v>3</v>
      </c>
      <c r="M1538" s="381" t="s">
        <v>5069</v>
      </c>
      <c r="N1538" s="367">
        <v>160</v>
      </c>
      <c r="O1538" s="367">
        <v>320</v>
      </c>
      <c r="P1538" s="367">
        <v>480</v>
      </c>
      <c r="Q1538" s="398"/>
      <c r="R1538" s="398"/>
      <c r="S1538" s="398"/>
      <c r="T1538" s="398"/>
      <c r="U1538" s="381"/>
      <c r="V1538" s="381" t="s">
        <v>2166</v>
      </c>
      <c r="W1538" s="381" t="s">
        <v>2166</v>
      </c>
      <c r="X1538" s="381" t="s">
        <v>2166</v>
      </c>
      <c r="Y1538" s="381">
        <v>2</v>
      </c>
      <c r="Z1538" s="350">
        <v>36.299999999999997</v>
      </c>
    </row>
    <row r="1539" spans="1:26" ht="30.75" customHeight="1" x14ac:dyDescent="0.35">
      <c r="A1539" s="340">
        <v>1535</v>
      </c>
      <c r="B1539" s="378" t="s">
        <v>7489</v>
      </c>
      <c r="C1539" s="333" t="s">
        <v>5715</v>
      </c>
      <c r="D1539" s="332" t="s">
        <v>2363</v>
      </c>
      <c r="E1539" s="371" t="s">
        <v>2100</v>
      </c>
      <c r="F1539" s="325">
        <v>3</v>
      </c>
      <c r="G1539" s="371"/>
      <c r="H1539" s="325"/>
      <c r="I1539" s="371"/>
      <c r="J1539" s="325">
        <v>4</v>
      </c>
      <c r="K1539" s="325"/>
      <c r="L1539" s="325">
        <v>4</v>
      </c>
      <c r="M1539" s="381" t="s">
        <v>5354</v>
      </c>
      <c r="N1539" s="367">
        <v>120</v>
      </c>
      <c r="O1539" s="367">
        <v>140</v>
      </c>
      <c r="P1539" s="367">
        <v>260</v>
      </c>
      <c r="Q1539" s="398"/>
      <c r="R1539" s="398"/>
      <c r="S1539" s="398"/>
      <c r="T1539" s="398"/>
      <c r="U1539" s="381"/>
      <c r="V1539" s="381" t="s">
        <v>2166</v>
      </c>
      <c r="W1539" s="381" t="s">
        <v>2166</v>
      </c>
      <c r="X1539" s="381" t="s">
        <v>2166</v>
      </c>
      <c r="Y1539" s="381">
        <v>1</v>
      </c>
      <c r="Z1539" s="350">
        <v>42.35</v>
      </c>
    </row>
    <row r="1540" spans="1:26" ht="30.75" customHeight="1" x14ac:dyDescent="0.35">
      <c r="A1540" s="340">
        <v>1536</v>
      </c>
      <c r="B1540" s="378" t="s">
        <v>7489</v>
      </c>
      <c r="C1540" s="333" t="s">
        <v>5715</v>
      </c>
      <c r="D1540" s="332" t="s">
        <v>2364</v>
      </c>
      <c r="E1540" s="371" t="s">
        <v>2118</v>
      </c>
      <c r="F1540" s="325">
        <v>4</v>
      </c>
      <c r="G1540" s="371"/>
      <c r="H1540" s="325"/>
      <c r="I1540" s="371"/>
      <c r="J1540" s="325">
        <v>3</v>
      </c>
      <c r="K1540" s="325"/>
      <c r="L1540" s="325">
        <v>3</v>
      </c>
      <c r="M1540" s="381" t="s">
        <v>5070</v>
      </c>
      <c r="N1540" s="381"/>
      <c r="O1540" s="381"/>
      <c r="P1540" s="381">
        <v>130</v>
      </c>
      <c r="Q1540" s="381"/>
      <c r="R1540" s="381"/>
      <c r="S1540" s="381"/>
      <c r="T1540" s="381"/>
      <c r="U1540" s="381"/>
      <c r="V1540" s="381"/>
      <c r="W1540" s="381"/>
      <c r="X1540" s="381"/>
      <c r="Y1540" s="381">
        <v>2</v>
      </c>
      <c r="Z1540" s="350">
        <v>36.299999999999997</v>
      </c>
    </row>
    <row r="1541" spans="1:26" ht="30.75" customHeight="1" x14ac:dyDescent="0.35">
      <c r="A1541" s="340">
        <v>1537</v>
      </c>
      <c r="B1541" s="378" t="s">
        <v>7489</v>
      </c>
      <c r="C1541" s="333" t="s">
        <v>5715</v>
      </c>
      <c r="D1541" s="332" t="s">
        <v>6291</v>
      </c>
      <c r="E1541" s="371" t="s">
        <v>2106</v>
      </c>
      <c r="F1541" s="325">
        <v>5</v>
      </c>
      <c r="G1541" s="371"/>
      <c r="H1541" s="325"/>
      <c r="I1541" s="371"/>
      <c r="J1541" s="325">
        <v>5</v>
      </c>
      <c r="K1541" s="325"/>
      <c r="L1541" s="325">
        <v>5</v>
      </c>
      <c r="M1541" s="379" t="s">
        <v>5218</v>
      </c>
      <c r="N1541" s="381"/>
      <c r="O1541" s="381"/>
      <c r="P1541" s="381">
        <v>395</v>
      </c>
      <c r="Q1541" s="381"/>
      <c r="R1541" s="381"/>
      <c r="S1541" s="381"/>
      <c r="T1541" s="381"/>
      <c r="U1541" s="381"/>
      <c r="V1541" s="381"/>
      <c r="W1541" s="381"/>
      <c r="X1541" s="381"/>
      <c r="Y1541" s="381">
        <v>1</v>
      </c>
      <c r="Z1541" s="350">
        <v>42.35</v>
      </c>
    </row>
    <row r="1542" spans="1:26" ht="30.75" customHeight="1" x14ac:dyDescent="0.35">
      <c r="A1542" s="340">
        <v>1538</v>
      </c>
      <c r="B1542" s="378" t="s">
        <v>7489</v>
      </c>
      <c r="C1542" s="333" t="s">
        <v>5715</v>
      </c>
      <c r="D1542" s="332" t="s">
        <v>6292</v>
      </c>
      <c r="E1542" s="371" t="s">
        <v>2102</v>
      </c>
      <c r="F1542" s="325">
        <v>5</v>
      </c>
      <c r="G1542" s="371"/>
      <c r="H1542" s="325"/>
      <c r="I1542" s="371"/>
      <c r="J1542" s="325">
        <v>5</v>
      </c>
      <c r="K1542" s="325"/>
      <c r="L1542" s="325">
        <v>5</v>
      </c>
      <c r="M1542" s="379" t="s">
        <v>5218</v>
      </c>
      <c r="N1542" s="381"/>
      <c r="O1542" s="381"/>
      <c r="P1542" s="381">
        <v>375</v>
      </c>
      <c r="Q1542" s="381"/>
      <c r="R1542" s="381"/>
      <c r="S1542" s="381"/>
      <c r="T1542" s="381"/>
      <c r="U1542" s="381"/>
      <c r="V1542" s="381"/>
      <c r="W1542" s="381"/>
      <c r="X1542" s="381"/>
      <c r="Y1542" s="381">
        <v>1</v>
      </c>
      <c r="Z1542" s="350">
        <v>42.35</v>
      </c>
    </row>
    <row r="1543" spans="1:26" ht="30.75" customHeight="1" x14ac:dyDescent="0.35">
      <c r="A1543" s="340">
        <v>1539</v>
      </c>
      <c r="B1543" s="378" t="s">
        <v>7489</v>
      </c>
      <c r="C1543" s="333" t="s">
        <v>5715</v>
      </c>
      <c r="D1543" s="332" t="s">
        <v>6293</v>
      </c>
      <c r="E1543" s="371" t="s">
        <v>2104</v>
      </c>
      <c r="F1543" s="325">
        <v>5</v>
      </c>
      <c r="G1543" s="371"/>
      <c r="H1543" s="325"/>
      <c r="I1543" s="371"/>
      <c r="J1543" s="325">
        <v>5</v>
      </c>
      <c r="K1543" s="325"/>
      <c r="L1543" s="325">
        <v>5</v>
      </c>
      <c r="M1543" s="379" t="s">
        <v>5219</v>
      </c>
      <c r="N1543" s="381"/>
      <c r="O1543" s="381"/>
      <c r="P1543" s="381">
        <v>375</v>
      </c>
      <c r="Q1543" s="381"/>
      <c r="R1543" s="381"/>
      <c r="S1543" s="381"/>
      <c r="T1543" s="381"/>
      <c r="U1543" s="381"/>
      <c r="V1543" s="381"/>
      <c r="W1543" s="381"/>
      <c r="X1543" s="381"/>
      <c r="Y1543" s="381">
        <v>1</v>
      </c>
      <c r="Z1543" s="350">
        <v>42.35</v>
      </c>
    </row>
    <row r="1544" spans="1:26" ht="30.75" customHeight="1" x14ac:dyDescent="0.35">
      <c r="A1544" s="340">
        <v>1540</v>
      </c>
      <c r="B1544" s="378" t="s">
        <v>7489</v>
      </c>
      <c r="C1544" s="333" t="s">
        <v>5715</v>
      </c>
      <c r="D1544" s="374" t="s">
        <v>6294</v>
      </c>
      <c r="E1544" s="371" t="s">
        <v>2101</v>
      </c>
      <c r="F1544" s="325">
        <v>5</v>
      </c>
      <c r="G1544" s="371"/>
      <c r="H1544" s="325"/>
      <c r="I1544" s="371"/>
      <c r="J1544" s="325">
        <v>5</v>
      </c>
      <c r="K1544" s="325"/>
      <c r="L1544" s="325">
        <v>5</v>
      </c>
      <c r="M1544" s="379" t="s">
        <v>5220</v>
      </c>
      <c r="N1544" s="381"/>
      <c r="O1544" s="381"/>
      <c r="P1544" s="381">
        <v>375</v>
      </c>
      <c r="Q1544" s="381"/>
      <c r="R1544" s="381"/>
      <c r="S1544" s="381"/>
      <c r="T1544" s="381"/>
      <c r="U1544" s="381"/>
      <c r="V1544" s="381"/>
      <c r="W1544" s="381"/>
      <c r="X1544" s="381"/>
      <c r="Y1544" s="381">
        <v>1</v>
      </c>
      <c r="Z1544" s="350">
        <v>42.35</v>
      </c>
    </row>
    <row r="1545" spans="1:26" ht="30.75" customHeight="1" x14ac:dyDescent="0.35">
      <c r="A1545" s="340">
        <v>1541</v>
      </c>
      <c r="B1545" s="378" t="s">
        <v>7489</v>
      </c>
      <c r="C1545" s="333" t="s">
        <v>5715</v>
      </c>
      <c r="D1545" s="332" t="s">
        <v>6295</v>
      </c>
      <c r="E1545" s="371" t="s">
        <v>2103</v>
      </c>
      <c r="F1545" s="325">
        <v>5</v>
      </c>
      <c r="G1545" s="371"/>
      <c r="H1545" s="325"/>
      <c r="I1545" s="371"/>
      <c r="J1545" s="325">
        <v>5</v>
      </c>
      <c r="K1545" s="325"/>
      <c r="L1545" s="325">
        <v>5</v>
      </c>
      <c r="M1545" s="379" t="s">
        <v>5221</v>
      </c>
      <c r="N1545" s="381"/>
      <c r="O1545" s="381"/>
      <c r="P1545" s="381">
        <v>375</v>
      </c>
      <c r="Q1545" s="381"/>
      <c r="R1545" s="381"/>
      <c r="S1545" s="381"/>
      <c r="T1545" s="381"/>
      <c r="U1545" s="381"/>
      <c r="V1545" s="381"/>
      <c r="W1545" s="381"/>
      <c r="X1545" s="381"/>
      <c r="Y1545" s="381">
        <v>1</v>
      </c>
      <c r="Z1545" s="350">
        <v>42.35</v>
      </c>
    </row>
    <row r="1546" spans="1:26" ht="30.75" customHeight="1" x14ac:dyDescent="0.35">
      <c r="A1546" s="340">
        <v>1542</v>
      </c>
      <c r="B1546" s="378" t="s">
        <v>7489</v>
      </c>
      <c r="C1546" s="333" t="s">
        <v>5715</v>
      </c>
      <c r="D1546" s="332" t="s">
        <v>6296</v>
      </c>
      <c r="E1546" s="371" t="s">
        <v>2108</v>
      </c>
      <c r="F1546" s="325">
        <v>4</v>
      </c>
      <c r="G1546" s="371"/>
      <c r="H1546" s="325"/>
      <c r="I1546" s="371"/>
      <c r="J1546" s="325">
        <v>6</v>
      </c>
      <c r="K1546" s="325"/>
      <c r="L1546" s="325">
        <v>6</v>
      </c>
      <c r="M1546" s="379" t="s">
        <v>5222</v>
      </c>
      <c r="N1546" s="381"/>
      <c r="O1546" s="381"/>
      <c r="P1546" s="381">
        <v>300</v>
      </c>
      <c r="Q1546" s="381"/>
      <c r="R1546" s="381"/>
      <c r="S1546" s="381"/>
      <c r="T1546" s="381"/>
      <c r="U1546" s="381"/>
      <c r="V1546" s="381"/>
      <c r="W1546" s="381"/>
      <c r="X1546" s="381"/>
      <c r="Y1546" s="381">
        <v>1</v>
      </c>
      <c r="Z1546" s="350">
        <v>42.35</v>
      </c>
    </row>
    <row r="1547" spans="1:26" ht="30.75" customHeight="1" x14ac:dyDescent="0.35">
      <c r="A1547" s="340">
        <v>1543</v>
      </c>
      <c r="B1547" s="378" t="s">
        <v>7489</v>
      </c>
      <c r="C1547" s="333" t="s">
        <v>5715</v>
      </c>
      <c r="D1547" s="332" t="s">
        <v>2365</v>
      </c>
      <c r="E1547" s="371" t="s">
        <v>2107</v>
      </c>
      <c r="F1547" s="325">
        <v>3</v>
      </c>
      <c r="G1547" s="371"/>
      <c r="H1547" s="325"/>
      <c r="I1547" s="371"/>
      <c r="J1547" s="325">
        <v>5</v>
      </c>
      <c r="K1547" s="325"/>
      <c r="L1547" s="325">
        <v>5</v>
      </c>
      <c r="M1547" s="381" t="s">
        <v>5065</v>
      </c>
      <c r="N1547" s="381"/>
      <c r="O1547" s="381"/>
      <c r="P1547" s="381">
        <v>200</v>
      </c>
      <c r="Q1547" s="381"/>
      <c r="R1547" s="381"/>
      <c r="S1547" s="381"/>
      <c r="T1547" s="381"/>
      <c r="U1547" s="381"/>
      <c r="V1547" s="381"/>
      <c r="W1547" s="381"/>
      <c r="X1547" s="381"/>
      <c r="Y1547" s="381">
        <v>1</v>
      </c>
      <c r="Z1547" s="350">
        <v>42.35</v>
      </c>
    </row>
    <row r="1548" spans="1:26" ht="30.75" customHeight="1" x14ac:dyDescent="0.35">
      <c r="A1548" s="340">
        <v>1544</v>
      </c>
      <c r="B1548" s="378" t="s">
        <v>7489</v>
      </c>
      <c r="C1548" s="333" t="s">
        <v>5715</v>
      </c>
      <c r="D1548" s="332" t="s">
        <v>2366</v>
      </c>
      <c r="E1548" s="371" t="s">
        <v>2112</v>
      </c>
      <c r="F1548" s="325">
        <v>3</v>
      </c>
      <c r="G1548" s="371"/>
      <c r="H1548" s="325"/>
      <c r="I1548" s="371"/>
      <c r="J1548" s="325">
        <v>8</v>
      </c>
      <c r="K1548" s="325"/>
      <c r="L1548" s="325">
        <v>8</v>
      </c>
      <c r="M1548" s="381" t="s">
        <v>5354</v>
      </c>
      <c r="N1548" s="367">
        <v>100</v>
      </c>
      <c r="O1548" s="367">
        <v>130</v>
      </c>
      <c r="P1548" s="367">
        <v>230</v>
      </c>
      <c r="Q1548" s="398"/>
      <c r="R1548" s="398"/>
      <c r="S1548" s="398"/>
      <c r="T1548" s="398"/>
      <c r="U1548" s="381"/>
      <c r="V1548" s="381" t="s">
        <v>2166</v>
      </c>
      <c r="W1548" s="381" t="s">
        <v>2166</v>
      </c>
      <c r="X1548" s="381" t="s">
        <v>2166</v>
      </c>
      <c r="Y1548" s="381">
        <v>1</v>
      </c>
      <c r="Z1548" s="350">
        <v>42.35</v>
      </c>
    </row>
    <row r="1549" spans="1:26" ht="30.75" customHeight="1" x14ac:dyDescent="0.35">
      <c r="A1549" s="340">
        <v>1545</v>
      </c>
      <c r="B1549" s="378" t="s">
        <v>7489</v>
      </c>
      <c r="C1549" s="333" t="s">
        <v>5715</v>
      </c>
      <c r="D1549" s="332" t="s">
        <v>2367</v>
      </c>
      <c r="E1549" s="371" t="s">
        <v>2113</v>
      </c>
      <c r="F1549" s="325">
        <v>5</v>
      </c>
      <c r="G1549" s="371"/>
      <c r="H1549" s="325"/>
      <c r="I1549" s="371"/>
      <c r="J1549" s="325">
        <v>6</v>
      </c>
      <c r="K1549" s="325"/>
      <c r="L1549" s="325">
        <v>6</v>
      </c>
      <c r="M1549" s="381" t="s">
        <v>5071</v>
      </c>
      <c r="N1549" s="381"/>
      <c r="O1549" s="381"/>
      <c r="P1549" s="381">
        <v>370</v>
      </c>
      <c r="Q1549" s="381"/>
      <c r="R1549" s="381"/>
      <c r="S1549" s="381"/>
      <c r="T1549" s="381"/>
      <c r="U1549" s="381"/>
      <c r="V1549" s="381"/>
      <c r="W1549" s="381"/>
      <c r="X1549" s="381"/>
      <c r="Y1549" s="381">
        <v>1</v>
      </c>
      <c r="Z1549" s="350">
        <v>42.35</v>
      </c>
    </row>
    <row r="1550" spans="1:26" ht="30.75" customHeight="1" x14ac:dyDescent="0.35">
      <c r="A1550" s="340">
        <v>1546</v>
      </c>
      <c r="B1550" s="378" t="s">
        <v>7489</v>
      </c>
      <c r="C1550" s="333" t="s">
        <v>5715</v>
      </c>
      <c r="D1550" s="332" t="s">
        <v>2114</v>
      </c>
      <c r="E1550" s="371" t="s">
        <v>2115</v>
      </c>
      <c r="F1550" s="325">
        <v>5</v>
      </c>
      <c r="G1550" s="371"/>
      <c r="H1550" s="325"/>
      <c r="I1550" s="371"/>
      <c r="J1550" s="325">
        <v>6</v>
      </c>
      <c r="K1550" s="325"/>
      <c r="L1550" s="325">
        <v>6</v>
      </c>
      <c r="M1550" s="381" t="s">
        <v>5071</v>
      </c>
      <c r="N1550" s="381"/>
      <c r="O1550" s="381"/>
      <c r="P1550" s="381">
        <v>370</v>
      </c>
      <c r="Q1550" s="381"/>
      <c r="R1550" s="381"/>
      <c r="S1550" s="381"/>
      <c r="T1550" s="381"/>
      <c r="U1550" s="381"/>
      <c r="V1550" s="381"/>
      <c r="W1550" s="381"/>
      <c r="X1550" s="381"/>
      <c r="Y1550" s="381">
        <v>1</v>
      </c>
      <c r="Z1550" s="350">
        <v>42.35</v>
      </c>
    </row>
    <row r="1551" spans="1:26" ht="30.75" customHeight="1" x14ac:dyDescent="0.35">
      <c r="A1551" s="340">
        <v>1547</v>
      </c>
      <c r="B1551" s="378" t="s">
        <v>7489</v>
      </c>
      <c r="C1551" s="333" t="s">
        <v>5715</v>
      </c>
      <c r="D1551" s="332" t="s">
        <v>5887</v>
      </c>
      <c r="E1551" s="371" t="s">
        <v>2111</v>
      </c>
      <c r="F1551" s="325">
        <v>3</v>
      </c>
      <c r="G1551" s="371"/>
      <c r="H1551" s="325"/>
      <c r="I1551" s="371"/>
      <c r="J1551" s="325">
        <v>5</v>
      </c>
      <c r="K1551" s="325"/>
      <c r="L1551" s="325">
        <v>5</v>
      </c>
      <c r="M1551" s="381" t="s">
        <v>5065</v>
      </c>
      <c r="N1551" s="398">
        <v>130</v>
      </c>
      <c r="O1551" s="398">
        <v>150</v>
      </c>
      <c r="P1551" s="398">
        <v>280</v>
      </c>
      <c r="Q1551" s="398"/>
      <c r="R1551" s="398"/>
      <c r="S1551" s="398"/>
      <c r="T1551" s="398"/>
      <c r="U1551" s="381"/>
      <c r="V1551" s="381" t="s">
        <v>2166</v>
      </c>
      <c r="W1551" s="381" t="s">
        <v>2166</v>
      </c>
      <c r="X1551" s="381"/>
      <c r="Y1551" s="381">
        <v>1</v>
      </c>
      <c r="Z1551" s="350">
        <v>42.35</v>
      </c>
    </row>
    <row r="1552" spans="1:26" ht="30.75" customHeight="1" x14ac:dyDescent="0.35">
      <c r="A1552" s="340">
        <v>1548</v>
      </c>
      <c r="B1552" s="378" t="s">
        <v>7489</v>
      </c>
      <c r="C1552" s="333" t="s">
        <v>5715</v>
      </c>
      <c r="D1552" s="332" t="s">
        <v>6297</v>
      </c>
      <c r="E1552" s="371" t="s">
        <v>2109</v>
      </c>
      <c r="F1552" s="325">
        <v>4</v>
      </c>
      <c r="G1552" s="371"/>
      <c r="H1552" s="325"/>
      <c r="I1552" s="371"/>
      <c r="J1552" s="325">
        <v>5</v>
      </c>
      <c r="K1552" s="325"/>
      <c r="L1552" s="325">
        <v>5</v>
      </c>
      <c r="M1552" s="379" t="s">
        <v>5223</v>
      </c>
      <c r="N1552" s="381"/>
      <c r="O1552" s="381"/>
      <c r="P1552" s="381">
        <v>220</v>
      </c>
      <c r="Q1552" s="381"/>
      <c r="R1552" s="381"/>
      <c r="S1552" s="381"/>
      <c r="T1552" s="381"/>
      <c r="U1552" s="381"/>
      <c r="V1552" s="381"/>
      <c r="W1552" s="381"/>
      <c r="X1552" s="381"/>
      <c r="Y1552" s="381">
        <v>1</v>
      </c>
      <c r="Z1552" s="350">
        <v>42.35</v>
      </c>
    </row>
    <row r="1553" spans="1:26" ht="30.75" customHeight="1" x14ac:dyDescent="0.35">
      <c r="A1553" s="340">
        <v>1549</v>
      </c>
      <c r="B1553" s="378" t="s">
        <v>7489</v>
      </c>
      <c r="C1553" s="333" t="s">
        <v>5715</v>
      </c>
      <c r="D1553" s="332" t="s">
        <v>6298</v>
      </c>
      <c r="E1553" s="371" t="s">
        <v>2110</v>
      </c>
      <c r="F1553" s="325">
        <v>4</v>
      </c>
      <c r="G1553" s="371"/>
      <c r="H1553" s="325"/>
      <c r="I1553" s="371"/>
      <c r="J1553" s="325">
        <v>5</v>
      </c>
      <c r="K1553" s="325"/>
      <c r="L1553" s="325">
        <v>5</v>
      </c>
      <c r="M1553" s="379" t="s">
        <v>5223</v>
      </c>
      <c r="N1553" s="381"/>
      <c r="O1553" s="381"/>
      <c r="P1553" s="381">
        <v>220</v>
      </c>
      <c r="Q1553" s="381"/>
      <c r="R1553" s="381"/>
      <c r="S1553" s="381"/>
      <c r="T1553" s="381"/>
      <c r="U1553" s="381"/>
      <c r="V1553" s="381"/>
      <c r="W1553" s="381"/>
      <c r="X1553" s="381"/>
      <c r="Y1553" s="381">
        <v>1</v>
      </c>
      <c r="Z1553" s="350">
        <v>42.35</v>
      </c>
    </row>
    <row r="1554" spans="1:26" ht="30.75" customHeight="1" x14ac:dyDescent="0.35">
      <c r="A1554" s="340">
        <v>1550</v>
      </c>
      <c r="B1554" s="378" t="s">
        <v>7489</v>
      </c>
      <c r="C1554" s="333" t="s">
        <v>5715</v>
      </c>
      <c r="D1554" s="332" t="s">
        <v>2105</v>
      </c>
      <c r="E1554" s="371" t="s">
        <v>2770</v>
      </c>
      <c r="F1554" s="325">
        <v>5</v>
      </c>
      <c r="G1554" s="371"/>
      <c r="H1554" s="325"/>
      <c r="I1554" s="371"/>
      <c r="J1554" s="325">
        <v>3</v>
      </c>
      <c r="K1554" s="325"/>
      <c r="L1554" s="325">
        <v>3</v>
      </c>
      <c r="M1554" s="381" t="s">
        <v>5072</v>
      </c>
      <c r="N1554" s="381"/>
      <c r="O1554" s="381"/>
      <c r="P1554" s="381">
        <v>395</v>
      </c>
      <c r="Q1554" s="381"/>
      <c r="R1554" s="381"/>
      <c r="S1554" s="381"/>
      <c r="T1554" s="381"/>
      <c r="U1554" s="381"/>
      <c r="V1554" s="381"/>
      <c r="W1554" s="381"/>
      <c r="X1554" s="381"/>
      <c r="Y1554" s="381">
        <v>1</v>
      </c>
      <c r="Z1554" s="350">
        <v>42.35</v>
      </c>
    </row>
    <row r="1555" spans="1:26" ht="30.75" customHeight="1" x14ac:dyDescent="0.35">
      <c r="A1555" s="340">
        <v>1551</v>
      </c>
      <c r="B1555" s="378" t="s">
        <v>7489</v>
      </c>
      <c r="C1555" s="333" t="s">
        <v>5715</v>
      </c>
      <c r="D1555" s="332" t="s">
        <v>2368</v>
      </c>
      <c r="E1555" s="371" t="s">
        <v>2771</v>
      </c>
      <c r="F1555" s="325">
        <v>5</v>
      </c>
      <c r="G1555" s="371"/>
      <c r="H1555" s="325"/>
      <c r="I1555" s="371"/>
      <c r="J1555" s="325">
        <v>3</v>
      </c>
      <c r="K1555" s="325"/>
      <c r="L1555" s="325">
        <v>3</v>
      </c>
      <c r="M1555" s="381" t="s">
        <v>5073</v>
      </c>
      <c r="N1555" s="381"/>
      <c r="O1555" s="381"/>
      <c r="P1555" s="381">
        <v>460</v>
      </c>
      <c r="Q1555" s="381"/>
      <c r="R1555" s="381"/>
      <c r="S1555" s="381"/>
      <c r="T1555" s="381"/>
      <c r="U1555" s="381"/>
      <c r="V1555" s="381"/>
      <c r="W1555" s="381"/>
      <c r="X1555" s="381"/>
      <c r="Y1555" s="381">
        <v>1</v>
      </c>
      <c r="Z1555" s="350">
        <v>42.35</v>
      </c>
    </row>
    <row r="1556" spans="1:26" ht="30.75" customHeight="1" x14ac:dyDescent="0.35">
      <c r="A1556" s="340">
        <v>1552</v>
      </c>
      <c r="B1556" s="378" t="s">
        <v>7489</v>
      </c>
      <c r="C1556" s="333" t="s">
        <v>5715</v>
      </c>
      <c r="D1556" s="332" t="s">
        <v>2369</v>
      </c>
      <c r="E1556" s="371" t="s">
        <v>2772</v>
      </c>
      <c r="F1556" s="325">
        <v>5</v>
      </c>
      <c r="G1556" s="371"/>
      <c r="H1556" s="325"/>
      <c r="I1556" s="371"/>
      <c r="J1556" s="325">
        <v>6</v>
      </c>
      <c r="K1556" s="325"/>
      <c r="L1556" s="325">
        <v>6</v>
      </c>
      <c r="M1556" s="381" t="s">
        <v>5074</v>
      </c>
      <c r="N1556" s="381"/>
      <c r="O1556" s="381"/>
      <c r="P1556" s="381">
        <v>400</v>
      </c>
      <c r="Q1556" s="381"/>
      <c r="R1556" s="381"/>
      <c r="S1556" s="381"/>
      <c r="T1556" s="381"/>
      <c r="U1556" s="381"/>
      <c r="V1556" s="381"/>
      <c r="W1556" s="381"/>
      <c r="X1556" s="381"/>
      <c r="Y1556" s="381">
        <v>1</v>
      </c>
      <c r="Z1556" s="350">
        <v>42.35</v>
      </c>
    </row>
    <row r="1557" spans="1:26" ht="30.75" customHeight="1" x14ac:dyDescent="0.35">
      <c r="A1557" s="340">
        <v>1553</v>
      </c>
      <c r="B1557" s="378" t="s">
        <v>7489</v>
      </c>
      <c r="C1557" s="333" t="s">
        <v>5715</v>
      </c>
      <c r="D1557" s="332" t="s">
        <v>2370</v>
      </c>
      <c r="E1557" s="371" t="s">
        <v>2773</v>
      </c>
      <c r="F1557" s="325">
        <v>5</v>
      </c>
      <c r="G1557" s="371"/>
      <c r="H1557" s="325"/>
      <c r="I1557" s="371"/>
      <c r="J1557" s="325">
        <v>5</v>
      </c>
      <c r="K1557" s="325"/>
      <c r="L1557" s="325">
        <v>5</v>
      </c>
      <c r="M1557" s="381" t="s">
        <v>5074</v>
      </c>
      <c r="N1557" s="381"/>
      <c r="O1557" s="381"/>
      <c r="P1557" s="381">
        <v>410</v>
      </c>
      <c r="Q1557" s="381"/>
      <c r="R1557" s="381"/>
      <c r="S1557" s="381"/>
      <c r="T1557" s="381"/>
      <c r="U1557" s="381"/>
      <c r="V1557" s="381"/>
      <c r="W1557" s="381"/>
      <c r="X1557" s="381"/>
      <c r="Y1557" s="381">
        <v>1</v>
      </c>
      <c r="Z1557" s="350">
        <v>42.35</v>
      </c>
    </row>
    <row r="1558" spans="1:26" ht="30.75" customHeight="1" x14ac:dyDescent="0.35">
      <c r="A1558" s="340">
        <v>1554</v>
      </c>
      <c r="B1558" s="378" t="s">
        <v>7489</v>
      </c>
      <c r="C1558" s="333" t="s">
        <v>5715</v>
      </c>
      <c r="D1558" s="332" t="s">
        <v>2116</v>
      </c>
      <c r="E1558" s="371" t="s">
        <v>2117</v>
      </c>
      <c r="F1558" s="325">
        <v>5</v>
      </c>
      <c r="G1558" s="371"/>
      <c r="H1558" s="325"/>
      <c r="I1558" s="371"/>
      <c r="J1558" s="325">
        <v>5</v>
      </c>
      <c r="K1558" s="325"/>
      <c r="L1558" s="325">
        <v>5</v>
      </c>
      <c r="M1558" s="381" t="s">
        <v>5075</v>
      </c>
      <c r="N1558" s="381"/>
      <c r="O1558" s="381"/>
      <c r="P1558" s="381">
        <v>300</v>
      </c>
      <c r="Q1558" s="381"/>
      <c r="R1558" s="381"/>
      <c r="S1558" s="381"/>
      <c r="T1558" s="381"/>
      <c r="U1558" s="381"/>
      <c r="V1558" s="381"/>
      <c r="W1558" s="381"/>
      <c r="X1558" s="381"/>
      <c r="Y1558" s="381">
        <v>1</v>
      </c>
      <c r="Z1558" s="350">
        <v>42.35</v>
      </c>
    </row>
    <row r="1559" spans="1:26" ht="30.75" customHeight="1" x14ac:dyDescent="0.35">
      <c r="A1559" s="340">
        <v>1555</v>
      </c>
      <c r="B1559" s="378" t="s">
        <v>7489</v>
      </c>
      <c r="C1559" s="333" t="s">
        <v>5715</v>
      </c>
      <c r="D1559" s="332" t="s">
        <v>2314</v>
      </c>
      <c r="E1559" s="371" t="s">
        <v>2774</v>
      </c>
      <c r="F1559" s="325">
        <v>5</v>
      </c>
      <c r="G1559" s="371"/>
      <c r="H1559" s="325"/>
      <c r="I1559" s="371"/>
      <c r="J1559" s="325">
        <v>5</v>
      </c>
      <c r="K1559" s="325"/>
      <c r="L1559" s="325">
        <v>5</v>
      </c>
      <c r="M1559" s="381" t="s">
        <v>5076</v>
      </c>
      <c r="N1559" s="381"/>
      <c r="O1559" s="381"/>
      <c r="P1559" s="381">
        <v>270</v>
      </c>
      <c r="Q1559" s="381"/>
      <c r="R1559" s="381"/>
      <c r="S1559" s="381"/>
      <c r="T1559" s="381"/>
      <c r="U1559" s="381"/>
      <c r="V1559" s="381"/>
      <c r="W1559" s="381"/>
      <c r="X1559" s="381"/>
      <c r="Y1559" s="381">
        <v>1</v>
      </c>
      <c r="Z1559" s="350">
        <v>42.35</v>
      </c>
    </row>
    <row r="1560" spans="1:26" ht="30.75" customHeight="1" x14ac:dyDescent="0.35">
      <c r="A1560" s="340">
        <v>1556</v>
      </c>
      <c r="B1560" s="378" t="s">
        <v>7489</v>
      </c>
      <c r="C1560" s="333" t="s">
        <v>5715</v>
      </c>
      <c r="D1560" s="332" t="s">
        <v>2315</v>
      </c>
      <c r="E1560" s="371" t="s">
        <v>2339</v>
      </c>
      <c r="F1560" s="325">
        <v>4</v>
      </c>
      <c r="G1560" s="371"/>
      <c r="H1560" s="325"/>
      <c r="I1560" s="371"/>
      <c r="J1560" s="325">
        <v>5</v>
      </c>
      <c r="K1560" s="325"/>
      <c r="L1560" s="325">
        <v>5</v>
      </c>
      <c r="M1560" s="381" t="s">
        <v>5077</v>
      </c>
      <c r="N1560" s="381"/>
      <c r="O1560" s="381"/>
      <c r="P1560" s="381">
        <v>270</v>
      </c>
      <c r="Q1560" s="381"/>
      <c r="R1560" s="381"/>
      <c r="S1560" s="381"/>
      <c r="T1560" s="381"/>
      <c r="U1560" s="381"/>
      <c r="V1560" s="381"/>
      <c r="W1560" s="381"/>
      <c r="X1560" s="381"/>
      <c r="Y1560" s="381">
        <v>1</v>
      </c>
      <c r="Z1560" s="350">
        <v>42.35</v>
      </c>
    </row>
    <row r="1561" spans="1:26" ht="30.75" customHeight="1" x14ac:dyDescent="0.35">
      <c r="A1561" s="340">
        <v>1557</v>
      </c>
      <c r="B1561" s="378" t="s">
        <v>7489</v>
      </c>
      <c r="C1561" s="333" t="s">
        <v>5715</v>
      </c>
      <c r="D1561" s="332" t="s">
        <v>2316</v>
      </c>
      <c r="E1561" s="371" t="s">
        <v>2340</v>
      </c>
      <c r="F1561" s="325">
        <v>7</v>
      </c>
      <c r="G1561" s="371"/>
      <c r="H1561" s="325"/>
      <c r="I1561" s="371"/>
      <c r="J1561" s="325">
        <v>6</v>
      </c>
      <c r="K1561" s="325"/>
      <c r="L1561" s="325">
        <v>6</v>
      </c>
      <c r="M1561" s="381" t="s">
        <v>5078</v>
      </c>
      <c r="N1561" s="381"/>
      <c r="O1561" s="381"/>
      <c r="P1561" s="381">
        <v>345</v>
      </c>
      <c r="Q1561" s="381"/>
      <c r="R1561" s="381"/>
      <c r="S1561" s="381"/>
      <c r="T1561" s="381"/>
      <c r="U1561" s="381"/>
      <c r="V1561" s="381"/>
      <c r="W1561" s="381"/>
      <c r="X1561" s="381"/>
      <c r="Y1561" s="381">
        <v>1</v>
      </c>
      <c r="Z1561" s="350">
        <v>42.35</v>
      </c>
    </row>
    <row r="1562" spans="1:26" ht="30.75" customHeight="1" x14ac:dyDescent="0.35">
      <c r="A1562" s="340">
        <v>1558</v>
      </c>
      <c r="B1562" s="378" t="s">
        <v>7489</v>
      </c>
      <c r="C1562" s="333" t="s">
        <v>5715</v>
      </c>
      <c r="D1562" s="332" t="s">
        <v>2317</v>
      </c>
      <c r="E1562" s="371" t="s">
        <v>2341</v>
      </c>
      <c r="F1562" s="325">
        <v>5</v>
      </c>
      <c r="G1562" s="371"/>
      <c r="H1562" s="325"/>
      <c r="I1562" s="371"/>
      <c r="J1562" s="325">
        <v>5</v>
      </c>
      <c r="K1562" s="325"/>
      <c r="L1562" s="325">
        <v>5</v>
      </c>
      <c r="M1562" s="381" t="s">
        <v>5079</v>
      </c>
      <c r="N1562" s="381"/>
      <c r="O1562" s="381"/>
      <c r="P1562" s="381">
        <v>390</v>
      </c>
      <c r="Q1562" s="381"/>
      <c r="R1562" s="381"/>
      <c r="S1562" s="381"/>
      <c r="T1562" s="381"/>
      <c r="U1562" s="381"/>
      <c r="V1562" s="381"/>
      <c r="W1562" s="381"/>
      <c r="X1562" s="381"/>
      <c r="Y1562" s="381">
        <v>1</v>
      </c>
      <c r="Z1562" s="350">
        <v>42.35</v>
      </c>
    </row>
    <row r="1563" spans="1:26" ht="30.75" customHeight="1" x14ac:dyDescent="0.35">
      <c r="A1563" s="340">
        <v>1559</v>
      </c>
      <c r="B1563" s="378" t="s">
        <v>7489</v>
      </c>
      <c r="C1563" s="333" t="s">
        <v>5715</v>
      </c>
      <c r="D1563" s="332" t="s">
        <v>2318</v>
      </c>
      <c r="E1563" s="371" t="s">
        <v>2342</v>
      </c>
      <c r="F1563" s="325">
        <v>5</v>
      </c>
      <c r="G1563" s="371"/>
      <c r="H1563" s="325"/>
      <c r="I1563" s="371"/>
      <c r="J1563" s="325">
        <v>4</v>
      </c>
      <c r="K1563" s="325"/>
      <c r="L1563" s="325">
        <v>4</v>
      </c>
      <c r="M1563" s="381" t="s">
        <v>5080</v>
      </c>
      <c r="N1563" s="381"/>
      <c r="O1563" s="381"/>
      <c r="P1563" s="381">
        <v>270</v>
      </c>
      <c r="Q1563" s="381"/>
      <c r="R1563" s="381"/>
      <c r="S1563" s="381"/>
      <c r="T1563" s="381"/>
      <c r="U1563" s="381"/>
      <c r="V1563" s="381"/>
      <c r="W1563" s="381"/>
      <c r="X1563" s="381"/>
      <c r="Y1563" s="381">
        <v>1</v>
      </c>
      <c r="Z1563" s="350">
        <v>42.35</v>
      </c>
    </row>
    <row r="1564" spans="1:26" ht="30.75" customHeight="1" x14ac:dyDescent="0.35">
      <c r="A1564" s="340">
        <v>1560</v>
      </c>
      <c r="B1564" s="378" t="s">
        <v>7489</v>
      </c>
      <c r="C1564" s="333" t="s">
        <v>5715</v>
      </c>
      <c r="D1564" s="332" t="s">
        <v>2319</v>
      </c>
      <c r="E1564" s="371" t="s">
        <v>2775</v>
      </c>
      <c r="F1564" s="325">
        <v>5</v>
      </c>
      <c r="G1564" s="371"/>
      <c r="H1564" s="325"/>
      <c r="I1564" s="371"/>
      <c r="J1564" s="325">
        <v>7</v>
      </c>
      <c r="K1564" s="325"/>
      <c r="L1564" s="325">
        <v>7</v>
      </c>
      <c r="M1564" s="381" t="s">
        <v>5081</v>
      </c>
      <c r="N1564" s="381"/>
      <c r="O1564" s="381"/>
      <c r="P1564" s="381">
        <v>350</v>
      </c>
      <c r="Q1564" s="381"/>
      <c r="R1564" s="381"/>
      <c r="S1564" s="381"/>
      <c r="T1564" s="381"/>
      <c r="U1564" s="381"/>
      <c r="V1564" s="381"/>
      <c r="W1564" s="381"/>
      <c r="X1564" s="381"/>
      <c r="Y1564" s="381">
        <v>1</v>
      </c>
      <c r="Z1564" s="350">
        <v>42.35</v>
      </c>
    </row>
    <row r="1565" spans="1:26" ht="30.75" customHeight="1" x14ac:dyDescent="0.35">
      <c r="A1565" s="340">
        <v>1561</v>
      </c>
      <c r="B1565" s="378" t="s">
        <v>7489</v>
      </c>
      <c r="C1565" s="333" t="s">
        <v>5715</v>
      </c>
      <c r="D1565" s="332" t="s">
        <v>2320</v>
      </c>
      <c r="E1565" s="371" t="s">
        <v>2776</v>
      </c>
      <c r="F1565" s="325">
        <v>5</v>
      </c>
      <c r="G1565" s="371"/>
      <c r="H1565" s="325"/>
      <c r="I1565" s="371"/>
      <c r="J1565" s="325">
        <v>6</v>
      </c>
      <c r="K1565" s="325"/>
      <c r="L1565" s="325">
        <v>6</v>
      </c>
      <c r="M1565" s="379" t="s">
        <v>5224</v>
      </c>
      <c r="N1565" s="381"/>
      <c r="O1565" s="381"/>
      <c r="P1565" s="381">
        <v>365</v>
      </c>
      <c r="Q1565" s="381"/>
      <c r="R1565" s="381"/>
      <c r="S1565" s="381"/>
      <c r="T1565" s="381"/>
      <c r="U1565" s="381"/>
      <c r="V1565" s="381"/>
      <c r="W1565" s="381"/>
      <c r="X1565" s="381"/>
      <c r="Y1565" s="381">
        <v>1</v>
      </c>
      <c r="Z1565" s="350">
        <v>42.35</v>
      </c>
    </row>
    <row r="1566" spans="1:26" ht="30.75" customHeight="1" x14ac:dyDescent="0.35">
      <c r="A1566" s="340">
        <v>1562</v>
      </c>
      <c r="B1566" s="378" t="s">
        <v>7489</v>
      </c>
      <c r="C1566" s="333" t="s">
        <v>5715</v>
      </c>
      <c r="D1566" s="332" t="s">
        <v>2321</v>
      </c>
      <c r="E1566" s="371" t="s">
        <v>2343</v>
      </c>
      <c r="F1566" s="325">
        <v>5</v>
      </c>
      <c r="G1566" s="371"/>
      <c r="H1566" s="325"/>
      <c r="I1566" s="371"/>
      <c r="J1566" s="325">
        <v>5</v>
      </c>
      <c r="K1566" s="325"/>
      <c r="L1566" s="325">
        <v>5</v>
      </c>
      <c r="M1566" s="381" t="s">
        <v>5082</v>
      </c>
      <c r="N1566" s="381"/>
      <c r="O1566" s="381"/>
      <c r="P1566" s="381">
        <v>375</v>
      </c>
      <c r="Q1566" s="381"/>
      <c r="R1566" s="381"/>
      <c r="S1566" s="381"/>
      <c r="T1566" s="381"/>
      <c r="U1566" s="381"/>
      <c r="V1566" s="381"/>
      <c r="W1566" s="381"/>
      <c r="X1566" s="381"/>
      <c r="Y1566" s="381">
        <v>1</v>
      </c>
      <c r="Z1566" s="350">
        <v>42.35</v>
      </c>
    </row>
    <row r="1567" spans="1:26" ht="30.75" customHeight="1" x14ac:dyDescent="0.35">
      <c r="A1567" s="340">
        <v>1563</v>
      </c>
      <c r="B1567" s="378" t="s">
        <v>7489</v>
      </c>
      <c r="C1567" s="333" t="s">
        <v>5715</v>
      </c>
      <c r="D1567" s="332" t="s">
        <v>2322</v>
      </c>
      <c r="E1567" s="371" t="s">
        <v>2777</v>
      </c>
      <c r="F1567" s="325">
        <v>5</v>
      </c>
      <c r="G1567" s="371"/>
      <c r="H1567" s="325"/>
      <c r="I1567" s="371"/>
      <c r="J1567" s="325">
        <v>7</v>
      </c>
      <c r="K1567" s="325"/>
      <c r="L1567" s="325">
        <v>7</v>
      </c>
      <c r="M1567" s="381" t="s">
        <v>5083</v>
      </c>
      <c r="N1567" s="381"/>
      <c r="O1567" s="381"/>
      <c r="P1567" s="381">
        <v>375</v>
      </c>
      <c r="Q1567" s="381"/>
      <c r="R1567" s="381"/>
      <c r="S1567" s="381"/>
      <c r="T1567" s="381"/>
      <c r="U1567" s="381"/>
      <c r="V1567" s="381"/>
      <c r="W1567" s="381"/>
      <c r="X1567" s="381"/>
      <c r="Y1567" s="381">
        <v>1</v>
      </c>
      <c r="Z1567" s="350">
        <v>42.35</v>
      </c>
    </row>
    <row r="1568" spans="1:26" ht="30.75" customHeight="1" x14ac:dyDescent="0.35">
      <c r="A1568" s="340">
        <v>1564</v>
      </c>
      <c r="B1568" s="378" t="s">
        <v>7489</v>
      </c>
      <c r="C1568" s="333" t="s">
        <v>5715</v>
      </c>
      <c r="D1568" s="332" t="s">
        <v>2323</v>
      </c>
      <c r="E1568" s="371" t="s">
        <v>2344</v>
      </c>
      <c r="F1568" s="325">
        <v>4</v>
      </c>
      <c r="G1568" s="371"/>
      <c r="H1568" s="325"/>
      <c r="I1568" s="371"/>
      <c r="J1568" s="325">
        <v>4</v>
      </c>
      <c r="K1568" s="325"/>
      <c r="L1568" s="325">
        <v>4</v>
      </c>
      <c r="M1568" s="381" t="s">
        <v>5084</v>
      </c>
      <c r="N1568" s="381"/>
      <c r="O1568" s="381"/>
      <c r="P1568" s="381">
        <v>220</v>
      </c>
      <c r="Q1568" s="381"/>
      <c r="R1568" s="381"/>
      <c r="S1568" s="381"/>
      <c r="T1568" s="381"/>
      <c r="U1568" s="381"/>
      <c r="V1568" s="381"/>
      <c r="W1568" s="381"/>
      <c r="X1568" s="381"/>
      <c r="Y1568" s="381">
        <v>2</v>
      </c>
      <c r="Z1568" s="350">
        <v>36.299999999999997</v>
      </c>
    </row>
    <row r="1569" spans="1:26" ht="30.75" customHeight="1" x14ac:dyDescent="0.35">
      <c r="A1569" s="340">
        <v>1565</v>
      </c>
      <c r="B1569" s="378" t="s">
        <v>7489</v>
      </c>
      <c r="C1569" s="333" t="s">
        <v>5715</v>
      </c>
      <c r="D1569" s="332" t="s">
        <v>2324</v>
      </c>
      <c r="E1569" s="371" t="s">
        <v>2345</v>
      </c>
      <c r="F1569" s="325">
        <v>5</v>
      </c>
      <c r="G1569" s="371"/>
      <c r="H1569" s="325"/>
      <c r="I1569" s="371"/>
      <c r="J1569" s="325">
        <v>4</v>
      </c>
      <c r="K1569" s="325"/>
      <c r="L1569" s="325">
        <v>4</v>
      </c>
      <c r="M1569" s="381" t="s">
        <v>5085</v>
      </c>
      <c r="N1569" s="381"/>
      <c r="O1569" s="381"/>
      <c r="P1569" s="381">
        <v>250</v>
      </c>
      <c r="Q1569" s="381"/>
      <c r="R1569" s="381"/>
      <c r="S1569" s="381"/>
      <c r="T1569" s="381"/>
      <c r="U1569" s="381"/>
      <c r="V1569" s="381"/>
      <c r="W1569" s="381"/>
      <c r="X1569" s="381"/>
      <c r="Y1569" s="381">
        <v>2</v>
      </c>
      <c r="Z1569" s="350">
        <v>36.299999999999997</v>
      </c>
    </row>
    <row r="1570" spans="1:26" ht="30.75" customHeight="1" x14ac:dyDescent="0.35">
      <c r="A1570" s="340">
        <v>1566</v>
      </c>
      <c r="B1570" s="378" t="s">
        <v>7489</v>
      </c>
      <c r="C1570" s="333" t="s">
        <v>5715</v>
      </c>
      <c r="D1570" s="332" t="s">
        <v>2325</v>
      </c>
      <c r="E1570" s="371" t="s">
        <v>2346</v>
      </c>
      <c r="F1570" s="325">
        <v>4</v>
      </c>
      <c r="G1570" s="371"/>
      <c r="H1570" s="325"/>
      <c r="I1570" s="371"/>
      <c r="J1570" s="325">
        <v>5</v>
      </c>
      <c r="K1570" s="325"/>
      <c r="L1570" s="325">
        <v>5</v>
      </c>
      <c r="M1570" s="381" t="s">
        <v>5086</v>
      </c>
      <c r="N1570" s="381"/>
      <c r="O1570" s="381"/>
      <c r="P1570" s="381">
        <v>250</v>
      </c>
      <c r="Q1570" s="381"/>
      <c r="R1570" s="381"/>
      <c r="S1570" s="381"/>
      <c r="T1570" s="381"/>
      <c r="U1570" s="381"/>
      <c r="V1570" s="381"/>
      <c r="W1570" s="381"/>
      <c r="X1570" s="381"/>
      <c r="Y1570" s="381">
        <v>2</v>
      </c>
      <c r="Z1570" s="350">
        <v>36.299999999999997</v>
      </c>
    </row>
    <row r="1571" spans="1:26" ht="30.75" customHeight="1" x14ac:dyDescent="0.35">
      <c r="A1571" s="340">
        <v>1567</v>
      </c>
      <c r="B1571" s="378" t="s">
        <v>7489</v>
      </c>
      <c r="C1571" s="333" t="s">
        <v>5715</v>
      </c>
      <c r="D1571" s="332" t="s">
        <v>2326</v>
      </c>
      <c r="E1571" s="371" t="s">
        <v>2347</v>
      </c>
      <c r="F1571" s="325">
        <v>4</v>
      </c>
      <c r="G1571" s="371"/>
      <c r="H1571" s="325"/>
      <c r="I1571" s="371"/>
      <c r="J1571" s="325">
        <v>4</v>
      </c>
      <c r="K1571" s="325"/>
      <c r="L1571" s="325">
        <v>4</v>
      </c>
      <c r="M1571" s="381" t="s">
        <v>5087</v>
      </c>
      <c r="N1571" s="381"/>
      <c r="O1571" s="381"/>
      <c r="P1571" s="381">
        <v>250</v>
      </c>
      <c r="Q1571" s="381"/>
      <c r="R1571" s="381"/>
      <c r="S1571" s="381"/>
      <c r="T1571" s="381"/>
      <c r="U1571" s="381"/>
      <c r="V1571" s="381"/>
      <c r="W1571" s="381"/>
      <c r="X1571" s="381"/>
      <c r="Y1571" s="381">
        <v>2</v>
      </c>
      <c r="Z1571" s="350">
        <v>36.299999999999997</v>
      </c>
    </row>
    <row r="1572" spans="1:26" ht="30.75" customHeight="1" x14ac:dyDescent="0.35">
      <c r="A1572" s="340">
        <v>1568</v>
      </c>
      <c r="B1572" s="378" t="s">
        <v>7489</v>
      </c>
      <c r="C1572" s="333" t="s">
        <v>5715</v>
      </c>
      <c r="D1572" s="332" t="s">
        <v>2327</v>
      </c>
      <c r="E1572" s="371" t="s">
        <v>2348</v>
      </c>
      <c r="F1572" s="325">
        <v>6</v>
      </c>
      <c r="G1572" s="371"/>
      <c r="H1572" s="325"/>
      <c r="I1572" s="371"/>
      <c r="J1572" s="325">
        <v>5</v>
      </c>
      <c r="K1572" s="325"/>
      <c r="L1572" s="325">
        <v>5</v>
      </c>
      <c r="M1572" s="381" t="s">
        <v>5088</v>
      </c>
      <c r="N1572" s="381"/>
      <c r="O1572" s="381"/>
      <c r="P1572" s="381">
        <v>280</v>
      </c>
      <c r="Q1572" s="381"/>
      <c r="R1572" s="381"/>
      <c r="S1572" s="381"/>
      <c r="T1572" s="381"/>
      <c r="U1572" s="381"/>
      <c r="V1572" s="381"/>
      <c r="W1572" s="381"/>
      <c r="X1572" s="381"/>
      <c r="Y1572" s="381">
        <v>1</v>
      </c>
      <c r="Z1572" s="350">
        <v>42.35</v>
      </c>
    </row>
    <row r="1573" spans="1:26" ht="30.75" customHeight="1" x14ac:dyDescent="0.35">
      <c r="A1573" s="340">
        <v>1569</v>
      </c>
      <c r="B1573" s="378" t="s">
        <v>7489</v>
      </c>
      <c r="C1573" s="333" t="s">
        <v>5715</v>
      </c>
      <c r="D1573" s="332" t="s">
        <v>2328</v>
      </c>
      <c r="E1573" s="371" t="s">
        <v>2349</v>
      </c>
      <c r="F1573" s="325">
        <v>4</v>
      </c>
      <c r="G1573" s="371"/>
      <c r="H1573" s="325"/>
      <c r="I1573" s="371"/>
      <c r="J1573" s="325">
        <v>9</v>
      </c>
      <c r="K1573" s="325"/>
      <c r="L1573" s="325">
        <v>9</v>
      </c>
      <c r="M1573" s="381" t="s">
        <v>5089</v>
      </c>
      <c r="N1573" s="381"/>
      <c r="O1573" s="381"/>
      <c r="P1573" s="381">
        <v>270</v>
      </c>
      <c r="Q1573" s="381"/>
      <c r="R1573" s="381"/>
      <c r="S1573" s="381"/>
      <c r="T1573" s="381"/>
      <c r="U1573" s="381"/>
      <c r="V1573" s="381"/>
      <c r="W1573" s="381"/>
      <c r="X1573" s="381"/>
      <c r="Y1573" s="381">
        <v>1</v>
      </c>
      <c r="Z1573" s="350">
        <v>42.35</v>
      </c>
    </row>
    <row r="1574" spans="1:26" ht="30.75" customHeight="1" x14ac:dyDescent="0.35">
      <c r="A1574" s="340">
        <v>1570</v>
      </c>
      <c r="B1574" s="378" t="s">
        <v>7489</v>
      </c>
      <c r="C1574" s="333" t="s">
        <v>5715</v>
      </c>
      <c r="D1574" s="332" t="s">
        <v>2329</v>
      </c>
      <c r="E1574" s="371" t="s">
        <v>2350</v>
      </c>
      <c r="F1574" s="325">
        <v>6</v>
      </c>
      <c r="G1574" s="371"/>
      <c r="H1574" s="325"/>
      <c r="I1574" s="371"/>
      <c r="J1574" s="325">
        <v>5</v>
      </c>
      <c r="K1574" s="325"/>
      <c r="L1574" s="325">
        <v>5</v>
      </c>
      <c r="M1574" s="381" t="s">
        <v>5090</v>
      </c>
      <c r="N1574" s="381"/>
      <c r="O1574" s="381"/>
      <c r="P1574" s="381">
        <v>270</v>
      </c>
      <c r="Q1574" s="381"/>
      <c r="R1574" s="381"/>
      <c r="S1574" s="381"/>
      <c r="T1574" s="381"/>
      <c r="U1574" s="381"/>
      <c r="V1574" s="381"/>
      <c r="W1574" s="381"/>
      <c r="X1574" s="381"/>
      <c r="Y1574" s="381">
        <v>1</v>
      </c>
      <c r="Z1574" s="350">
        <v>42.35</v>
      </c>
    </row>
    <row r="1575" spans="1:26" ht="30.75" customHeight="1" x14ac:dyDescent="0.35">
      <c r="A1575" s="340">
        <v>1571</v>
      </c>
      <c r="B1575" s="378" t="s">
        <v>7489</v>
      </c>
      <c r="C1575" s="333" t="s">
        <v>5715</v>
      </c>
      <c r="D1575" s="332" t="s">
        <v>2330</v>
      </c>
      <c r="E1575" s="371" t="s">
        <v>2351</v>
      </c>
      <c r="F1575" s="325">
        <v>6</v>
      </c>
      <c r="G1575" s="371"/>
      <c r="H1575" s="325"/>
      <c r="I1575" s="371"/>
      <c r="J1575" s="325">
        <v>6</v>
      </c>
      <c r="K1575" s="325"/>
      <c r="L1575" s="325">
        <v>6</v>
      </c>
      <c r="M1575" s="379" t="s">
        <v>5225</v>
      </c>
      <c r="N1575" s="381"/>
      <c r="O1575" s="381"/>
      <c r="P1575" s="381">
        <v>300</v>
      </c>
      <c r="Q1575" s="381"/>
      <c r="R1575" s="381"/>
      <c r="S1575" s="381"/>
      <c r="T1575" s="381"/>
      <c r="U1575" s="381"/>
      <c r="V1575" s="381"/>
      <c r="W1575" s="381"/>
      <c r="X1575" s="381"/>
      <c r="Y1575" s="381">
        <v>1</v>
      </c>
      <c r="Z1575" s="350">
        <v>42.35</v>
      </c>
    </row>
    <row r="1576" spans="1:26" ht="30.75" customHeight="1" x14ac:dyDescent="0.35">
      <c r="A1576" s="340">
        <v>1572</v>
      </c>
      <c r="B1576" s="378" t="s">
        <v>7489</v>
      </c>
      <c r="C1576" s="333" t="s">
        <v>5715</v>
      </c>
      <c r="D1576" s="332" t="s">
        <v>2331</v>
      </c>
      <c r="E1576" s="371" t="s">
        <v>2352</v>
      </c>
      <c r="F1576" s="325">
        <v>5</v>
      </c>
      <c r="G1576" s="371"/>
      <c r="H1576" s="325"/>
      <c r="I1576" s="371"/>
      <c r="J1576" s="325">
        <v>4</v>
      </c>
      <c r="K1576" s="325"/>
      <c r="L1576" s="325">
        <v>4</v>
      </c>
      <c r="M1576" s="381" t="s">
        <v>5291</v>
      </c>
      <c r="N1576" s="381"/>
      <c r="O1576" s="381"/>
      <c r="P1576" s="381">
        <v>230</v>
      </c>
      <c r="Q1576" s="381"/>
      <c r="R1576" s="381"/>
      <c r="S1576" s="381"/>
      <c r="T1576" s="381"/>
      <c r="U1576" s="381"/>
      <c r="V1576" s="381"/>
      <c r="W1576" s="381"/>
      <c r="X1576" s="381"/>
      <c r="Y1576" s="381">
        <v>1</v>
      </c>
      <c r="Z1576" s="350">
        <v>42.35</v>
      </c>
    </row>
    <row r="1577" spans="1:26" ht="30.75" customHeight="1" x14ac:dyDescent="0.35">
      <c r="A1577" s="340">
        <v>1573</v>
      </c>
      <c r="B1577" s="378" t="s">
        <v>7489</v>
      </c>
      <c r="C1577" s="333" t="s">
        <v>5715</v>
      </c>
      <c r="D1577" s="332" t="s">
        <v>2332</v>
      </c>
      <c r="E1577" s="371" t="s">
        <v>2353</v>
      </c>
      <c r="F1577" s="325">
        <v>6</v>
      </c>
      <c r="G1577" s="371"/>
      <c r="H1577" s="325"/>
      <c r="I1577" s="371"/>
      <c r="J1577" s="325">
        <v>5</v>
      </c>
      <c r="K1577" s="325"/>
      <c r="L1577" s="325">
        <v>5</v>
      </c>
      <c r="M1577" s="381" t="s">
        <v>5091</v>
      </c>
      <c r="N1577" s="381"/>
      <c r="O1577" s="381"/>
      <c r="P1577" s="381">
        <v>250</v>
      </c>
      <c r="Q1577" s="381"/>
      <c r="R1577" s="381"/>
      <c r="S1577" s="381"/>
      <c r="T1577" s="381"/>
      <c r="U1577" s="381"/>
      <c r="V1577" s="381"/>
      <c r="W1577" s="381"/>
      <c r="X1577" s="381"/>
      <c r="Y1577" s="381">
        <v>1</v>
      </c>
      <c r="Z1577" s="350">
        <v>42.35</v>
      </c>
    </row>
    <row r="1578" spans="1:26" ht="30.75" customHeight="1" x14ac:dyDescent="0.35">
      <c r="A1578" s="340">
        <v>1574</v>
      </c>
      <c r="B1578" s="378" t="s">
        <v>7489</v>
      </c>
      <c r="C1578" s="333" t="s">
        <v>5715</v>
      </c>
      <c r="D1578" s="332" t="s">
        <v>2333</v>
      </c>
      <c r="E1578" s="371" t="s">
        <v>2354</v>
      </c>
      <c r="F1578" s="325">
        <v>6</v>
      </c>
      <c r="G1578" s="371"/>
      <c r="H1578" s="325"/>
      <c r="I1578" s="371"/>
      <c r="J1578" s="325">
        <v>5</v>
      </c>
      <c r="K1578" s="325"/>
      <c r="L1578" s="325">
        <v>5</v>
      </c>
      <c r="M1578" s="381" t="s">
        <v>5088</v>
      </c>
      <c r="N1578" s="381"/>
      <c r="O1578" s="381"/>
      <c r="P1578" s="381">
        <v>280</v>
      </c>
      <c r="Q1578" s="381"/>
      <c r="R1578" s="381"/>
      <c r="S1578" s="381"/>
      <c r="T1578" s="381"/>
      <c r="U1578" s="381"/>
      <c r="V1578" s="381"/>
      <c r="W1578" s="381"/>
      <c r="X1578" s="381"/>
      <c r="Y1578" s="381">
        <v>1</v>
      </c>
      <c r="Z1578" s="350">
        <v>42.35</v>
      </c>
    </row>
    <row r="1579" spans="1:26" ht="30.75" customHeight="1" x14ac:dyDescent="0.35">
      <c r="A1579" s="340">
        <v>1575</v>
      </c>
      <c r="B1579" s="378" t="s">
        <v>7489</v>
      </c>
      <c r="C1579" s="333" t="s">
        <v>5715</v>
      </c>
      <c r="D1579" s="332" t="s">
        <v>2334</v>
      </c>
      <c r="E1579" s="371" t="s">
        <v>2355</v>
      </c>
      <c r="F1579" s="325">
        <v>6</v>
      </c>
      <c r="G1579" s="371"/>
      <c r="H1579" s="325"/>
      <c r="I1579" s="371"/>
      <c r="J1579" s="325">
        <v>7</v>
      </c>
      <c r="K1579" s="325"/>
      <c r="L1579" s="325">
        <v>7</v>
      </c>
      <c r="M1579" s="381" t="s">
        <v>5092</v>
      </c>
      <c r="N1579" s="381"/>
      <c r="O1579" s="381"/>
      <c r="P1579" s="381">
        <v>340</v>
      </c>
      <c r="Q1579" s="381"/>
      <c r="R1579" s="381"/>
      <c r="S1579" s="381"/>
      <c r="T1579" s="381"/>
      <c r="U1579" s="381"/>
      <c r="V1579" s="381"/>
      <c r="W1579" s="381"/>
      <c r="X1579" s="381"/>
      <c r="Y1579" s="381">
        <v>2</v>
      </c>
      <c r="Z1579" s="350">
        <v>36.299999999999997</v>
      </c>
    </row>
    <row r="1580" spans="1:26" ht="30.75" customHeight="1" x14ac:dyDescent="0.35">
      <c r="A1580" s="340">
        <v>1576</v>
      </c>
      <c r="B1580" s="378" t="s">
        <v>7489</v>
      </c>
      <c r="C1580" s="333" t="s">
        <v>5715</v>
      </c>
      <c r="D1580" s="332" t="s">
        <v>2335</v>
      </c>
      <c r="E1580" s="371" t="s">
        <v>2356</v>
      </c>
      <c r="F1580" s="325">
        <v>6</v>
      </c>
      <c r="G1580" s="371"/>
      <c r="H1580" s="325"/>
      <c r="I1580" s="371"/>
      <c r="J1580" s="325">
        <v>7</v>
      </c>
      <c r="K1580" s="325"/>
      <c r="L1580" s="325">
        <v>7</v>
      </c>
      <c r="M1580" s="381" t="s">
        <v>5092</v>
      </c>
      <c r="N1580" s="381"/>
      <c r="O1580" s="381"/>
      <c r="P1580" s="381">
        <v>340</v>
      </c>
      <c r="Q1580" s="381"/>
      <c r="R1580" s="381"/>
      <c r="S1580" s="381"/>
      <c r="T1580" s="381"/>
      <c r="U1580" s="381"/>
      <c r="V1580" s="381"/>
      <c r="W1580" s="381"/>
      <c r="X1580" s="381"/>
      <c r="Y1580" s="381">
        <v>2</v>
      </c>
      <c r="Z1580" s="350">
        <v>36.299999999999997</v>
      </c>
    </row>
    <row r="1581" spans="1:26" ht="30.75" customHeight="1" x14ac:dyDescent="0.35">
      <c r="A1581" s="340">
        <v>1577</v>
      </c>
      <c r="B1581" s="378" t="s">
        <v>7489</v>
      </c>
      <c r="C1581" s="333" t="s">
        <v>5715</v>
      </c>
      <c r="D1581" s="332" t="s">
        <v>2336</v>
      </c>
      <c r="E1581" s="371" t="s">
        <v>2932</v>
      </c>
      <c r="F1581" s="325">
        <v>5</v>
      </c>
      <c r="G1581" s="371"/>
      <c r="H1581" s="325"/>
      <c r="I1581" s="371"/>
      <c r="J1581" s="325">
        <v>5</v>
      </c>
      <c r="K1581" s="325"/>
      <c r="L1581" s="325">
        <v>5</v>
      </c>
      <c r="M1581" s="381" t="s">
        <v>5076</v>
      </c>
      <c r="N1581" s="381"/>
      <c r="O1581" s="381"/>
      <c r="P1581" s="381">
        <v>270</v>
      </c>
      <c r="Q1581" s="381"/>
      <c r="R1581" s="381"/>
      <c r="S1581" s="381"/>
      <c r="T1581" s="381"/>
      <c r="U1581" s="381"/>
      <c r="V1581" s="381"/>
      <c r="W1581" s="381"/>
      <c r="X1581" s="381"/>
      <c r="Y1581" s="381">
        <v>1</v>
      </c>
      <c r="Z1581" s="350">
        <v>42.35</v>
      </c>
    </row>
    <row r="1582" spans="1:26" ht="30.75" customHeight="1" x14ac:dyDescent="0.35">
      <c r="A1582" s="340">
        <v>1578</v>
      </c>
      <c r="B1582" s="378" t="s">
        <v>7489</v>
      </c>
      <c r="C1582" s="333" t="s">
        <v>5715</v>
      </c>
      <c r="D1582" s="332" t="s">
        <v>3708</v>
      </c>
      <c r="E1582" s="371" t="s">
        <v>2933</v>
      </c>
      <c r="F1582" s="325">
        <v>6</v>
      </c>
      <c r="G1582" s="371"/>
      <c r="H1582" s="325"/>
      <c r="I1582" s="371"/>
      <c r="J1582" s="325">
        <v>8</v>
      </c>
      <c r="K1582" s="325"/>
      <c r="L1582" s="325">
        <v>8</v>
      </c>
      <c r="M1582" s="381" t="s">
        <v>5093</v>
      </c>
      <c r="N1582" s="381"/>
      <c r="O1582" s="381"/>
      <c r="P1582" s="381">
        <v>385</v>
      </c>
      <c r="Q1582" s="381"/>
      <c r="R1582" s="381"/>
      <c r="S1582" s="381"/>
      <c r="T1582" s="381"/>
      <c r="U1582" s="381"/>
      <c r="V1582" s="381"/>
      <c r="W1582" s="381"/>
      <c r="X1582" s="381"/>
      <c r="Y1582" s="381">
        <v>1</v>
      </c>
      <c r="Z1582" s="350">
        <v>42.35</v>
      </c>
    </row>
    <row r="1583" spans="1:26" ht="30.75" customHeight="1" x14ac:dyDescent="0.35">
      <c r="A1583" s="340">
        <v>1579</v>
      </c>
      <c r="B1583" s="378" t="s">
        <v>7489</v>
      </c>
      <c r="C1583" s="333" t="s">
        <v>5715</v>
      </c>
      <c r="D1583" s="332" t="s">
        <v>2337</v>
      </c>
      <c r="E1583" s="371" t="s">
        <v>2357</v>
      </c>
      <c r="F1583" s="325">
        <v>4</v>
      </c>
      <c r="G1583" s="371"/>
      <c r="H1583" s="325"/>
      <c r="I1583" s="371"/>
      <c r="J1583" s="325">
        <v>7</v>
      </c>
      <c r="K1583" s="325"/>
      <c r="L1583" s="325">
        <v>7</v>
      </c>
      <c r="M1583" s="381" t="s">
        <v>5094</v>
      </c>
      <c r="N1583" s="381"/>
      <c r="O1583" s="381"/>
      <c r="P1583" s="381">
        <v>425</v>
      </c>
      <c r="Q1583" s="381"/>
      <c r="R1583" s="381"/>
      <c r="S1583" s="381"/>
      <c r="T1583" s="381"/>
      <c r="U1583" s="381"/>
      <c r="V1583" s="381"/>
      <c r="W1583" s="381"/>
      <c r="X1583" s="381"/>
      <c r="Y1583" s="381">
        <v>1</v>
      </c>
      <c r="Z1583" s="350">
        <v>42.35</v>
      </c>
    </row>
    <row r="1584" spans="1:26" ht="30.75" customHeight="1" x14ac:dyDescent="0.35">
      <c r="A1584" s="340">
        <v>1580</v>
      </c>
      <c r="B1584" s="378" t="s">
        <v>7489</v>
      </c>
      <c r="C1584" s="333" t="s">
        <v>5715</v>
      </c>
      <c r="D1584" s="332" t="s">
        <v>2338</v>
      </c>
      <c r="E1584" s="371" t="s">
        <v>2778</v>
      </c>
      <c r="F1584" s="325">
        <v>5</v>
      </c>
      <c r="G1584" s="371"/>
      <c r="H1584" s="325"/>
      <c r="I1584" s="371"/>
      <c r="J1584" s="325">
        <v>7</v>
      </c>
      <c r="K1584" s="325"/>
      <c r="L1584" s="325">
        <v>7</v>
      </c>
      <c r="M1584" s="381" t="s">
        <v>5083</v>
      </c>
      <c r="N1584" s="381"/>
      <c r="O1584" s="381"/>
      <c r="P1584" s="381">
        <v>375</v>
      </c>
      <c r="Q1584" s="381"/>
      <c r="R1584" s="381"/>
      <c r="S1584" s="381"/>
      <c r="T1584" s="381"/>
      <c r="U1584" s="381"/>
      <c r="V1584" s="381"/>
      <c r="W1584" s="381"/>
      <c r="X1584" s="381"/>
      <c r="Y1584" s="381">
        <v>1</v>
      </c>
      <c r="Z1584" s="350">
        <v>42.35</v>
      </c>
    </row>
    <row r="1585" spans="1:26" ht="30.75" customHeight="1" x14ac:dyDescent="0.35">
      <c r="A1585" s="340">
        <v>1581</v>
      </c>
      <c r="B1585" s="378" t="s">
        <v>7489</v>
      </c>
      <c r="C1585" s="333" t="s">
        <v>808</v>
      </c>
      <c r="D1585" s="332" t="s">
        <v>815</v>
      </c>
      <c r="E1585" s="371" t="s">
        <v>2068</v>
      </c>
      <c r="F1585" s="325">
        <v>3</v>
      </c>
      <c r="G1585" s="371"/>
      <c r="H1585" s="325"/>
      <c r="I1585" s="371"/>
      <c r="J1585" s="325">
        <v>4</v>
      </c>
      <c r="K1585" s="325"/>
      <c r="L1585" s="325">
        <v>4</v>
      </c>
      <c r="M1585" s="381" t="s">
        <v>5061</v>
      </c>
      <c r="N1585" s="367">
        <v>80</v>
      </c>
      <c r="O1585" s="367">
        <v>190</v>
      </c>
      <c r="P1585" s="367">
        <v>270</v>
      </c>
      <c r="Q1585" s="398"/>
      <c r="R1585" s="398"/>
      <c r="S1585" s="398"/>
      <c r="T1585" s="398"/>
      <c r="U1585" s="381"/>
      <c r="V1585" s="381" t="s">
        <v>2166</v>
      </c>
      <c r="W1585" s="381" t="s">
        <v>2166</v>
      </c>
      <c r="X1585" s="381" t="s">
        <v>2166</v>
      </c>
      <c r="Y1585" s="381"/>
      <c r="Z1585" s="382"/>
    </row>
    <row r="1586" spans="1:26" ht="30.75" customHeight="1" x14ac:dyDescent="0.35">
      <c r="A1586" s="340">
        <v>1582</v>
      </c>
      <c r="B1586" s="378" t="s">
        <v>7489</v>
      </c>
      <c r="C1586" s="333" t="s">
        <v>808</v>
      </c>
      <c r="D1586" s="332" t="s">
        <v>2012</v>
      </c>
      <c r="E1586" s="371" t="s">
        <v>2069</v>
      </c>
      <c r="F1586" s="325">
        <v>2</v>
      </c>
      <c r="G1586" s="371"/>
      <c r="H1586" s="325"/>
      <c r="I1586" s="371"/>
      <c r="J1586" s="325">
        <v>4</v>
      </c>
      <c r="K1586" s="325"/>
      <c r="L1586" s="325">
        <v>4</v>
      </c>
      <c r="M1586" s="381" t="s">
        <v>5431</v>
      </c>
      <c r="N1586" s="381"/>
      <c r="O1586" s="381"/>
      <c r="P1586" s="381">
        <v>230</v>
      </c>
      <c r="Q1586" s="381"/>
      <c r="R1586" s="381"/>
      <c r="S1586" s="381"/>
      <c r="T1586" s="381"/>
      <c r="U1586" s="381"/>
      <c r="V1586" s="381"/>
      <c r="W1586" s="381"/>
      <c r="X1586" s="381"/>
      <c r="Y1586" s="381"/>
      <c r="Z1586" s="382"/>
    </row>
    <row r="1587" spans="1:26" ht="30.75" customHeight="1" x14ac:dyDescent="0.35">
      <c r="A1587" s="340">
        <v>1583</v>
      </c>
      <c r="B1587" s="378" t="s">
        <v>7489</v>
      </c>
      <c r="C1587" s="333" t="s">
        <v>808</v>
      </c>
      <c r="D1587" s="332" t="s">
        <v>2013</v>
      </c>
      <c r="E1587" s="371" t="s">
        <v>2070</v>
      </c>
      <c r="F1587" s="325">
        <v>3</v>
      </c>
      <c r="G1587" s="371"/>
      <c r="H1587" s="325"/>
      <c r="I1587" s="371"/>
      <c r="J1587" s="325">
        <v>4</v>
      </c>
      <c r="K1587" s="325"/>
      <c r="L1587" s="325">
        <v>4</v>
      </c>
      <c r="M1587" s="381" t="s">
        <v>5061</v>
      </c>
      <c r="N1587" s="381">
        <v>80</v>
      </c>
      <c r="O1587" s="381">
        <v>190</v>
      </c>
      <c r="P1587" s="381">
        <v>270</v>
      </c>
      <c r="Q1587" s="381"/>
      <c r="R1587" s="381"/>
      <c r="S1587" s="381"/>
      <c r="T1587" s="381"/>
      <c r="U1587" s="381"/>
      <c r="V1587" s="381" t="s">
        <v>2166</v>
      </c>
      <c r="W1587" s="381"/>
      <c r="X1587" s="381"/>
      <c r="Y1587" s="381"/>
      <c r="Z1587" s="382"/>
    </row>
    <row r="1588" spans="1:26" ht="30.75" customHeight="1" x14ac:dyDescent="0.35">
      <c r="A1588" s="340">
        <v>1584</v>
      </c>
      <c r="B1588" s="378" t="s">
        <v>7489</v>
      </c>
      <c r="C1588" s="333" t="s">
        <v>808</v>
      </c>
      <c r="D1588" s="332" t="s">
        <v>2014</v>
      </c>
      <c r="E1588" s="371" t="s">
        <v>2071</v>
      </c>
      <c r="F1588" s="325">
        <v>3</v>
      </c>
      <c r="G1588" s="371"/>
      <c r="H1588" s="325"/>
      <c r="I1588" s="371"/>
      <c r="J1588" s="325">
        <v>4</v>
      </c>
      <c r="K1588" s="325"/>
      <c r="L1588" s="325">
        <v>4</v>
      </c>
      <c r="M1588" s="381" t="s">
        <v>5061</v>
      </c>
      <c r="N1588" s="367">
        <v>80</v>
      </c>
      <c r="O1588" s="367">
        <v>190</v>
      </c>
      <c r="P1588" s="367">
        <v>270</v>
      </c>
      <c r="Q1588" s="398"/>
      <c r="R1588" s="398"/>
      <c r="S1588" s="398"/>
      <c r="T1588" s="398"/>
      <c r="U1588" s="381"/>
      <c r="V1588" s="381" t="s">
        <v>2166</v>
      </c>
      <c r="W1588" s="381" t="s">
        <v>2166</v>
      </c>
      <c r="X1588" s="381" t="s">
        <v>2166</v>
      </c>
      <c r="Y1588" s="381">
        <v>3</v>
      </c>
      <c r="Z1588" s="382">
        <v>30.3</v>
      </c>
    </row>
    <row r="1589" spans="1:26" ht="30.75" customHeight="1" x14ac:dyDescent="0.35">
      <c r="A1589" s="340">
        <v>1585</v>
      </c>
      <c r="B1589" s="378" t="s">
        <v>7489</v>
      </c>
      <c r="C1589" s="333" t="s">
        <v>808</v>
      </c>
      <c r="D1589" s="332" t="s">
        <v>2015</v>
      </c>
      <c r="E1589" s="371" t="s">
        <v>2072</v>
      </c>
      <c r="F1589" s="325">
        <v>3</v>
      </c>
      <c r="G1589" s="371"/>
      <c r="H1589" s="325"/>
      <c r="I1589" s="371"/>
      <c r="J1589" s="325">
        <v>3</v>
      </c>
      <c r="K1589" s="325"/>
      <c r="L1589" s="325">
        <v>3</v>
      </c>
      <c r="M1589" s="381" t="s">
        <v>5354</v>
      </c>
      <c r="N1589" s="367">
        <v>75</v>
      </c>
      <c r="O1589" s="367">
        <v>175</v>
      </c>
      <c r="P1589" s="367">
        <v>250</v>
      </c>
      <c r="Q1589" s="398"/>
      <c r="R1589" s="398"/>
      <c r="S1589" s="398"/>
      <c r="T1589" s="398"/>
      <c r="U1589" s="381"/>
      <c r="V1589" s="381" t="s">
        <v>2166</v>
      </c>
      <c r="W1589" s="381" t="s">
        <v>2166</v>
      </c>
      <c r="X1589" s="381" t="s">
        <v>2166</v>
      </c>
      <c r="Y1589" s="381">
        <v>3</v>
      </c>
      <c r="Z1589" s="382">
        <v>30.3</v>
      </c>
    </row>
    <row r="1590" spans="1:26" ht="30.75" customHeight="1" x14ac:dyDescent="0.35">
      <c r="A1590" s="340">
        <v>1586</v>
      </c>
      <c r="B1590" s="378" t="s">
        <v>7489</v>
      </c>
      <c r="C1590" s="333" t="s">
        <v>808</v>
      </c>
      <c r="D1590" s="332" t="s">
        <v>2016</v>
      </c>
      <c r="E1590" s="371" t="s">
        <v>2073</v>
      </c>
      <c r="F1590" s="325">
        <v>2</v>
      </c>
      <c r="G1590" s="371"/>
      <c r="H1590" s="325"/>
      <c r="I1590" s="371"/>
      <c r="J1590" s="325">
        <v>6</v>
      </c>
      <c r="K1590" s="325"/>
      <c r="L1590" s="325">
        <v>6</v>
      </c>
      <c r="M1590" s="381" t="s">
        <v>5516</v>
      </c>
      <c r="N1590" s="381"/>
      <c r="O1590" s="381"/>
      <c r="P1590" s="381">
        <v>260</v>
      </c>
      <c r="Q1590" s="381"/>
      <c r="R1590" s="381"/>
      <c r="S1590" s="381"/>
      <c r="T1590" s="381"/>
      <c r="U1590" s="381"/>
      <c r="V1590" s="381"/>
      <c r="W1590" s="381"/>
      <c r="X1590" s="381"/>
      <c r="Y1590" s="381"/>
      <c r="Z1590" s="382"/>
    </row>
    <row r="1591" spans="1:26" ht="30.75" customHeight="1" x14ac:dyDescent="0.35">
      <c r="A1591" s="340">
        <v>1587</v>
      </c>
      <c r="B1591" s="378" t="s">
        <v>7489</v>
      </c>
      <c r="C1591" s="333" t="s">
        <v>808</v>
      </c>
      <c r="D1591" s="332" t="s">
        <v>2017</v>
      </c>
      <c r="E1591" s="371" t="s">
        <v>2074</v>
      </c>
      <c r="F1591" s="325">
        <v>5</v>
      </c>
      <c r="G1591" s="371"/>
      <c r="H1591" s="325"/>
      <c r="I1591" s="371"/>
      <c r="J1591" s="325">
        <v>4</v>
      </c>
      <c r="K1591" s="325"/>
      <c r="L1591" s="325">
        <v>4</v>
      </c>
      <c r="M1591" s="381" t="s">
        <v>5062</v>
      </c>
      <c r="N1591" s="398">
        <v>208</v>
      </c>
      <c r="O1591" s="398">
        <v>32</v>
      </c>
      <c r="P1591" s="398">
        <v>240</v>
      </c>
      <c r="Q1591" s="398"/>
      <c r="R1591" s="398"/>
      <c r="S1591" s="398"/>
      <c r="T1591" s="398"/>
      <c r="U1591" s="381"/>
      <c r="V1591" s="381" t="s">
        <v>2166</v>
      </c>
      <c r="W1591" s="381" t="s">
        <v>2166</v>
      </c>
      <c r="X1591" s="381"/>
      <c r="Y1591" s="381"/>
      <c r="Z1591" s="382"/>
    </row>
    <row r="1592" spans="1:26" ht="30.75" customHeight="1" x14ac:dyDescent="0.35">
      <c r="A1592" s="340">
        <v>1588</v>
      </c>
      <c r="B1592" s="378" t="s">
        <v>7489</v>
      </c>
      <c r="C1592" s="333" t="s">
        <v>808</v>
      </c>
      <c r="D1592" s="332" t="s">
        <v>2075</v>
      </c>
      <c r="E1592" s="371" t="s">
        <v>2076</v>
      </c>
      <c r="F1592" s="325">
        <v>4</v>
      </c>
      <c r="G1592" s="371"/>
      <c r="H1592" s="325"/>
      <c r="I1592" s="371"/>
      <c r="J1592" s="325">
        <v>4</v>
      </c>
      <c r="K1592" s="325"/>
      <c r="L1592" s="325">
        <v>4</v>
      </c>
      <c r="M1592" s="381" t="s">
        <v>5061</v>
      </c>
      <c r="N1592" s="381"/>
      <c r="O1592" s="381"/>
      <c r="P1592" s="381">
        <v>300</v>
      </c>
      <c r="Q1592" s="381"/>
      <c r="R1592" s="381"/>
      <c r="S1592" s="381"/>
      <c r="T1592" s="381"/>
      <c r="U1592" s="381"/>
      <c r="V1592" s="381"/>
      <c r="W1592" s="381"/>
      <c r="X1592" s="381"/>
      <c r="Y1592" s="381"/>
      <c r="Z1592" s="382"/>
    </row>
    <row r="1593" spans="1:26" ht="30.75" customHeight="1" x14ac:dyDescent="0.35">
      <c r="A1593" s="340">
        <v>1589</v>
      </c>
      <c r="B1593" s="378" t="s">
        <v>7489</v>
      </c>
      <c r="C1593" s="333" t="s">
        <v>808</v>
      </c>
      <c r="D1593" s="332" t="s">
        <v>2077</v>
      </c>
      <c r="E1593" s="371" t="s">
        <v>2078</v>
      </c>
      <c r="F1593" s="325">
        <v>3</v>
      </c>
      <c r="G1593" s="371"/>
      <c r="H1593" s="325"/>
      <c r="I1593" s="371"/>
      <c r="J1593" s="325">
        <v>4</v>
      </c>
      <c r="K1593" s="325"/>
      <c r="L1593" s="325">
        <v>4</v>
      </c>
      <c r="M1593" s="381" t="s">
        <v>5431</v>
      </c>
      <c r="N1593" s="381"/>
      <c r="O1593" s="381"/>
      <c r="P1593" s="381">
        <v>250</v>
      </c>
      <c r="Q1593" s="381"/>
      <c r="R1593" s="381"/>
      <c r="S1593" s="381"/>
      <c r="T1593" s="381"/>
      <c r="U1593" s="381"/>
      <c r="V1593" s="381"/>
      <c r="W1593" s="381"/>
      <c r="X1593" s="381"/>
      <c r="Y1593" s="381">
        <v>3</v>
      </c>
      <c r="Z1593" s="382">
        <v>30.3</v>
      </c>
    </row>
    <row r="1594" spans="1:26" ht="30.75" customHeight="1" x14ac:dyDescent="0.35">
      <c r="A1594" s="340">
        <v>1590</v>
      </c>
      <c r="B1594" s="378" t="s">
        <v>7489</v>
      </c>
      <c r="C1594" s="333" t="s">
        <v>808</v>
      </c>
      <c r="D1594" s="332" t="s">
        <v>2079</v>
      </c>
      <c r="E1594" s="371" t="s">
        <v>2080</v>
      </c>
      <c r="F1594" s="325">
        <v>3</v>
      </c>
      <c r="G1594" s="371"/>
      <c r="H1594" s="325"/>
      <c r="I1594" s="371"/>
      <c r="J1594" s="325">
        <v>4</v>
      </c>
      <c r="K1594" s="325"/>
      <c r="L1594" s="325">
        <v>4</v>
      </c>
      <c r="M1594" s="381" t="s">
        <v>5431</v>
      </c>
      <c r="N1594" s="381"/>
      <c r="O1594" s="381"/>
      <c r="P1594" s="381">
        <v>300</v>
      </c>
      <c r="Q1594" s="381"/>
      <c r="R1594" s="381"/>
      <c r="S1594" s="381"/>
      <c r="T1594" s="381"/>
      <c r="U1594" s="381"/>
      <c r="V1594" s="381"/>
      <c r="W1594" s="381"/>
      <c r="X1594" s="381"/>
      <c r="Y1594" s="381"/>
      <c r="Z1594" s="382"/>
    </row>
    <row r="1595" spans="1:26" ht="30.75" customHeight="1" x14ac:dyDescent="0.35">
      <c r="A1595" s="340">
        <v>1591</v>
      </c>
      <c r="B1595" s="378" t="s">
        <v>7489</v>
      </c>
      <c r="C1595" s="333" t="s">
        <v>808</v>
      </c>
      <c r="D1595" s="332" t="s">
        <v>2081</v>
      </c>
      <c r="E1595" s="371" t="s">
        <v>2082</v>
      </c>
      <c r="F1595" s="325">
        <v>3</v>
      </c>
      <c r="G1595" s="371"/>
      <c r="H1595" s="325"/>
      <c r="I1595" s="371"/>
      <c r="J1595" s="325">
        <v>4</v>
      </c>
      <c r="K1595" s="325"/>
      <c r="L1595" s="325">
        <v>4</v>
      </c>
      <c r="M1595" s="381" t="s">
        <v>5431</v>
      </c>
      <c r="N1595" s="381">
        <v>80</v>
      </c>
      <c r="O1595" s="381">
        <v>190</v>
      </c>
      <c r="P1595" s="381">
        <v>270</v>
      </c>
      <c r="Q1595" s="381"/>
      <c r="R1595" s="381"/>
      <c r="S1595" s="381"/>
      <c r="T1595" s="381"/>
      <c r="U1595" s="381"/>
      <c r="V1595" s="381" t="s">
        <v>2166</v>
      </c>
      <c r="W1595" s="381"/>
      <c r="X1595" s="381"/>
      <c r="Y1595" s="381"/>
      <c r="Z1595" s="382"/>
    </row>
    <row r="1596" spans="1:26" ht="30.75" customHeight="1" x14ac:dyDescent="0.35">
      <c r="A1596" s="340">
        <v>1592</v>
      </c>
      <c r="B1596" s="378" t="s">
        <v>7489</v>
      </c>
      <c r="C1596" s="333" t="s">
        <v>808</v>
      </c>
      <c r="D1596" s="332" t="s">
        <v>2083</v>
      </c>
      <c r="E1596" s="371" t="s">
        <v>2084</v>
      </c>
      <c r="F1596" s="325">
        <v>4</v>
      </c>
      <c r="G1596" s="371"/>
      <c r="H1596" s="325"/>
      <c r="I1596" s="371"/>
      <c r="J1596" s="325">
        <v>4</v>
      </c>
      <c r="K1596" s="325"/>
      <c r="L1596" s="325">
        <v>4</v>
      </c>
      <c r="M1596" s="381" t="s">
        <v>5431</v>
      </c>
      <c r="N1596" s="381"/>
      <c r="O1596" s="381"/>
      <c r="P1596" s="381">
        <v>280</v>
      </c>
      <c r="Q1596" s="381"/>
      <c r="R1596" s="381"/>
      <c r="S1596" s="381"/>
      <c r="T1596" s="381"/>
      <c r="U1596" s="381"/>
      <c r="V1596" s="381"/>
      <c r="W1596" s="381"/>
      <c r="X1596" s="381"/>
      <c r="Y1596" s="381"/>
      <c r="Z1596" s="382"/>
    </row>
    <row r="1597" spans="1:26" ht="30.75" customHeight="1" x14ac:dyDescent="0.35">
      <c r="A1597" s="340">
        <v>1593</v>
      </c>
      <c r="B1597" s="378" t="s">
        <v>7489</v>
      </c>
      <c r="C1597" s="333" t="s">
        <v>808</v>
      </c>
      <c r="D1597" s="332" t="s">
        <v>2085</v>
      </c>
      <c r="E1597" s="371" t="s">
        <v>2086</v>
      </c>
      <c r="F1597" s="325">
        <v>4</v>
      </c>
      <c r="G1597" s="371"/>
      <c r="H1597" s="325"/>
      <c r="I1597" s="371"/>
      <c r="J1597" s="325">
        <v>5</v>
      </c>
      <c r="K1597" s="325"/>
      <c r="L1597" s="325">
        <v>5</v>
      </c>
      <c r="M1597" s="381" t="s">
        <v>5431</v>
      </c>
      <c r="N1597" s="381"/>
      <c r="O1597" s="381"/>
      <c r="P1597" s="381">
        <v>360</v>
      </c>
      <c r="Q1597" s="381"/>
      <c r="R1597" s="381"/>
      <c r="S1597" s="381"/>
      <c r="T1597" s="381"/>
      <c r="U1597" s="381"/>
      <c r="V1597" s="381"/>
      <c r="W1597" s="381"/>
      <c r="X1597" s="381"/>
      <c r="Y1597" s="381"/>
      <c r="Z1597" s="382"/>
    </row>
    <row r="1598" spans="1:26" ht="30.75" customHeight="1" x14ac:dyDescent="0.35">
      <c r="A1598" s="340">
        <v>1594</v>
      </c>
      <c r="B1598" s="378" t="s">
        <v>7489</v>
      </c>
      <c r="C1598" s="333" t="s">
        <v>808</v>
      </c>
      <c r="D1598" s="332" t="s">
        <v>2087</v>
      </c>
      <c r="E1598" s="371" t="s">
        <v>2088</v>
      </c>
      <c r="F1598" s="325">
        <v>4</v>
      </c>
      <c r="G1598" s="371"/>
      <c r="H1598" s="325"/>
      <c r="I1598" s="371"/>
      <c r="J1598" s="325">
        <v>4</v>
      </c>
      <c r="K1598" s="325"/>
      <c r="L1598" s="325">
        <v>4</v>
      </c>
      <c r="M1598" s="381" t="s">
        <v>5354</v>
      </c>
      <c r="N1598" s="381"/>
      <c r="O1598" s="381"/>
      <c r="P1598" s="381">
        <v>290</v>
      </c>
      <c r="Q1598" s="381"/>
      <c r="R1598" s="381"/>
      <c r="S1598" s="381"/>
      <c r="T1598" s="381"/>
      <c r="U1598" s="381"/>
      <c r="V1598" s="381"/>
      <c r="W1598" s="381"/>
      <c r="X1598" s="381"/>
      <c r="Y1598" s="381"/>
      <c r="Z1598" s="382"/>
    </row>
    <row r="1599" spans="1:26" ht="30.75" customHeight="1" x14ac:dyDescent="0.35">
      <c r="A1599" s="340">
        <v>1595</v>
      </c>
      <c r="B1599" s="378" t="s">
        <v>7489</v>
      </c>
      <c r="C1599" s="333" t="s">
        <v>808</v>
      </c>
      <c r="D1599" s="332" t="s">
        <v>2089</v>
      </c>
      <c r="E1599" s="371" t="s">
        <v>2090</v>
      </c>
      <c r="F1599" s="325">
        <v>4</v>
      </c>
      <c r="G1599" s="371"/>
      <c r="H1599" s="325"/>
      <c r="I1599" s="371"/>
      <c r="J1599" s="325">
        <v>5</v>
      </c>
      <c r="K1599" s="325"/>
      <c r="L1599" s="325">
        <v>5</v>
      </c>
      <c r="M1599" s="381" t="s">
        <v>5354</v>
      </c>
      <c r="N1599" s="381"/>
      <c r="O1599" s="381"/>
      <c r="P1599" s="381">
        <v>330</v>
      </c>
      <c r="Q1599" s="381"/>
      <c r="R1599" s="381"/>
      <c r="S1599" s="381"/>
      <c r="T1599" s="381"/>
      <c r="U1599" s="381"/>
      <c r="V1599" s="381"/>
      <c r="W1599" s="381"/>
      <c r="X1599" s="381"/>
      <c r="Y1599" s="381"/>
      <c r="Z1599" s="382"/>
    </row>
    <row r="1600" spans="1:26" ht="30.75" customHeight="1" x14ac:dyDescent="0.35">
      <c r="A1600" s="340">
        <v>1596</v>
      </c>
      <c r="B1600" s="378" t="s">
        <v>7489</v>
      </c>
      <c r="C1600" s="333" t="s">
        <v>808</v>
      </c>
      <c r="D1600" s="332" t="s">
        <v>2091</v>
      </c>
      <c r="E1600" s="371" t="s">
        <v>2092</v>
      </c>
      <c r="F1600" s="325">
        <v>4</v>
      </c>
      <c r="G1600" s="371"/>
      <c r="H1600" s="325"/>
      <c r="I1600" s="371"/>
      <c r="J1600" s="325">
        <v>4</v>
      </c>
      <c r="K1600" s="325"/>
      <c r="L1600" s="325">
        <v>4</v>
      </c>
      <c r="M1600" s="381" t="s">
        <v>5431</v>
      </c>
      <c r="N1600" s="381"/>
      <c r="O1600" s="381"/>
      <c r="P1600" s="381">
        <v>290</v>
      </c>
      <c r="Q1600" s="381"/>
      <c r="R1600" s="381"/>
      <c r="S1600" s="381"/>
      <c r="T1600" s="381"/>
      <c r="U1600" s="381"/>
      <c r="V1600" s="381"/>
      <c r="W1600" s="381"/>
      <c r="X1600" s="381"/>
      <c r="Y1600" s="381"/>
      <c r="Z1600" s="382"/>
    </row>
    <row r="1601" spans="1:26" ht="30.75" customHeight="1" x14ac:dyDescent="0.35">
      <c r="A1601" s="340">
        <v>1597</v>
      </c>
      <c r="B1601" s="378" t="s">
        <v>7489</v>
      </c>
      <c r="C1601" s="333" t="s">
        <v>808</v>
      </c>
      <c r="D1601" s="332" t="s">
        <v>2093</v>
      </c>
      <c r="E1601" s="371" t="s">
        <v>2094</v>
      </c>
      <c r="F1601" s="325">
        <v>3</v>
      </c>
      <c r="G1601" s="371"/>
      <c r="H1601" s="325"/>
      <c r="I1601" s="371"/>
      <c r="J1601" s="325">
        <v>4</v>
      </c>
      <c r="K1601" s="325"/>
      <c r="L1601" s="325">
        <v>4</v>
      </c>
      <c r="M1601" s="381" t="s">
        <v>5354</v>
      </c>
      <c r="N1601" s="367">
        <v>80</v>
      </c>
      <c r="O1601" s="367">
        <v>190</v>
      </c>
      <c r="P1601" s="367">
        <v>270</v>
      </c>
      <c r="Q1601" s="398"/>
      <c r="R1601" s="398"/>
      <c r="S1601" s="398"/>
      <c r="T1601" s="398"/>
      <c r="U1601" s="381"/>
      <c r="V1601" s="381" t="s">
        <v>2166</v>
      </c>
      <c r="W1601" s="381" t="s">
        <v>2166</v>
      </c>
      <c r="X1601" s="381" t="s">
        <v>2166</v>
      </c>
      <c r="Y1601" s="381">
        <v>3</v>
      </c>
      <c r="Z1601" s="382">
        <v>30.3</v>
      </c>
    </row>
    <row r="1602" spans="1:26" ht="30.75" customHeight="1" x14ac:dyDescent="0.35">
      <c r="A1602" s="340">
        <v>1598</v>
      </c>
      <c r="B1602" s="378" t="s">
        <v>7489</v>
      </c>
      <c r="C1602" s="333" t="s">
        <v>808</v>
      </c>
      <c r="D1602" s="332" t="s">
        <v>2095</v>
      </c>
      <c r="E1602" s="371" t="s">
        <v>2096</v>
      </c>
      <c r="F1602" s="325">
        <v>3</v>
      </c>
      <c r="G1602" s="371"/>
      <c r="H1602" s="325"/>
      <c r="I1602" s="371"/>
      <c r="J1602" s="325">
        <v>4</v>
      </c>
      <c r="K1602" s="325"/>
      <c r="L1602" s="325">
        <v>4</v>
      </c>
      <c r="M1602" s="381" t="s">
        <v>5061</v>
      </c>
      <c r="N1602" s="367">
        <v>80</v>
      </c>
      <c r="O1602" s="367">
        <v>190</v>
      </c>
      <c r="P1602" s="367">
        <v>270</v>
      </c>
      <c r="Q1602" s="398"/>
      <c r="R1602" s="398"/>
      <c r="S1602" s="398"/>
      <c r="T1602" s="398"/>
      <c r="U1602" s="381"/>
      <c r="V1602" s="381" t="s">
        <v>2166</v>
      </c>
      <c r="W1602" s="381" t="s">
        <v>2166</v>
      </c>
      <c r="X1602" s="381" t="s">
        <v>2166</v>
      </c>
      <c r="Y1602" s="381">
        <v>3</v>
      </c>
      <c r="Z1602" s="382">
        <v>30.3</v>
      </c>
    </row>
    <row r="1603" spans="1:26" ht="30.75" customHeight="1" x14ac:dyDescent="0.35">
      <c r="A1603" s="340">
        <v>1599</v>
      </c>
      <c r="B1603" s="378" t="s">
        <v>7489</v>
      </c>
      <c r="C1603" s="333" t="s">
        <v>808</v>
      </c>
      <c r="D1603" s="332" t="s">
        <v>2097</v>
      </c>
      <c r="E1603" s="371" t="s">
        <v>2098</v>
      </c>
      <c r="F1603" s="325">
        <v>4</v>
      </c>
      <c r="G1603" s="371"/>
      <c r="H1603" s="325"/>
      <c r="I1603" s="371"/>
      <c r="J1603" s="325">
        <v>4</v>
      </c>
      <c r="K1603" s="325"/>
      <c r="L1603" s="325">
        <v>4</v>
      </c>
      <c r="M1603" s="381" t="s">
        <v>5431</v>
      </c>
      <c r="N1603" s="367">
        <v>80</v>
      </c>
      <c r="O1603" s="367">
        <v>190</v>
      </c>
      <c r="P1603" s="367">
        <v>270</v>
      </c>
      <c r="Q1603" s="398"/>
      <c r="R1603" s="398"/>
      <c r="S1603" s="398"/>
      <c r="T1603" s="398"/>
      <c r="U1603" s="381"/>
      <c r="V1603" s="381" t="s">
        <v>2166</v>
      </c>
      <c r="W1603" s="381" t="s">
        <v>2166</v>
      </c>
      <c r="X1603" s="381" t="s">
        <v>2166</v>
      </c>
      <c r="Y1603" s="381">
        <v>3</v>
      </c>
      <c r="Z1603" s="382">
        <v>30.3</v>
      </c>
    </row>
    <row r="1604" spans="1:26" ht="30.75" customHeight="1" x14ac:dyDescent="0.35">
      <c r="A1604" s="340">
        <v>1600</v>
      </c>
      <c r="B1604" s="378" t="s">
        <v>7489</v>
      </c>
      <c r="C1604" s="333" t="s">
        <v>808</v>
      </c>
      <c r="D1604" s="332" t="s">
        <v>2610</v>
      </c>
      <c r="E1604" s="371" t="s">
        <v>2623</v>
      </c>
      <c r="F1604" s="325">
        <v>3</v>
      </c>
      <c r="G1604" s="371"/>
      <c r="H1604" s="325"/>
      <c r="I1604" s="371"/>
      <c r="J1604" s="325">
        <v>4</v>
      </c>
      <c r="K1604" s="325"/>
      <c r="L1604" s="325">
        <v>4</v>
      </c>
      <c r="M1604" s="381" t="s">
        <v>5430</v>
      </c>
      <c r="N1604" s="367">
        <v>80</v>
      </c>
      <c r="O1604" s="367">
        <v>190</v>
      </c>
      <c r="P1604" s="367">
        <v>270</v>
      </c>
      <c r="Q1604" s="398"/>
      <c r="R1604" s="398"/>
      <c r="S1604" s="398"/>
      <c r="T1604" s="398"/>
      <c r="U1604" s="381"/>
      <c r="V1604" s="381" t="s">
        <v>2166</v>
      </c>
      <c r="W1604" s="381" t="s">
        <v>2166</v>
      </c>
      <c r="X1604" s="381" t="s">
        <v>2166</v>
      </c>
      <c r="Y1604" s="381">
        <v>3</v>
      </c>
      <c r="Z1604" s="382">
        <v>30.3</v>
      </c>
    </row>
    <row r="1605" spans="1:26" ht="30.75" customHeight="1" x14ac:dyDescent="0.35">
      <c r="A1605" s="340">
        <v>1601</v>
      </c>
      <c r="B1605" s="378" t="s">
        <v>7489</v>
      </c>
      <c r="C1605" s="333" t="s">
        <v>808</v>
      </c>
      <c r="D1605" s="332" t="s">
        <v>2611</v>
      </c>
      <c r="E1605" s="371" t="s">
        <v>2624</v>
      </c>
      <c r="F1605" s="325">
        <v>3</v>
      </c>
      <c r="G1605" s="371"/>
      <c r="H1605" s="325"/>
      <c r="I1605" s="371"/>
      <c r="J1605" s="325">
        <v>4</v>
      </c>
      <c r="K1605" s="325"/>
      <c r="L1605" s="325">
        <v>4</v>
      </c>
      <c r="M1605" s="381" t="s">
        <v>5430</v>
      </c>
      <c r="N1605" s="381"/>
      <c r="O1605" s="381"/>
      <c r="P1605" s="381">
        <v>300</v>
      </c>
      <c r="Q1605" s="381"/>
      <c r="R1605" s="381"/>
      <c r="S1605" s="381"/>
      <c r="T1605" s="381"/>
      <c r="U1605" s="381"/>
      <c r="V1605" s="381"/>
      <c r="W1605" s="381"/>
      <c r="X1605" s="381"/>
      <c r="Y1605" s="381"/>
      <c r="Z1605" s="382"/>
    </row>
    <row r="1606" spans="1:26" ht="30.75" customHeight="1" x14ac:dyDescent="0.35">
      <c r="A1606" s="340">
        <v>1602</v>
      </c>
      <c r="B1606" s="378" t="s">
        <v>7489</v>
      </c>
      <c r="C1606" s="333" t="s">
        <v>808</v>
      </c>
      <c r="D1606" s="332" t="s">
        <v>2612</v>
      </c>
      <c r="E1606" s="371" t="s">
        <v>2625</v>
      </c>
      <c r="F1606" s="325">
        <v>2</v>
      </c>
      <c r="G1606" s="371"/>
      <c r="H1606" s="325"/>
      <c r="I1606" s="371"/>
      <c r="J1606" s="325">
        <v>4</v>
      </c>
      <c r="K1606" s="325"/>
      <c r="L1606" s="325">
        <v>4</v>
      </c>
      <c r="M1606" s="381" t="s">
        <v>5430</v>
      </c>
      <c r="N1606" s="381"/>
      <c r="O1606" s="381"/>
      <c r="P1606" s="381">
        <v>220</v>
      </c>
      <c r="Q1606" s="381"/>
      <c r="R1606" s="381"/>
      <c r="S1606" s="381"/>
      <c r="T1606" s="381"/>
      <c r="U1606" s="381"/>
      <c r="V1606" s="381"/>
      <c r="W1606" s="381"/>
      <c r="X1606" s="381"/>
      <c r="Y1606" s="381"/>
      <c r="Z1606" s="382"/>
    </row>
    <row r="1607" spans="1:26" ht="30.75" customHeight="1" x14ac:dyDescent="0.35">
      <c r="A1607" s="340">
        <v>1603</v>
      </c>
      <c r="B1607" s="378" t="s">
        <v>7489</v>
      </c>
      <c r="C1607" s="333" t="s">
        <v>808</v>
      </c>
      <c r="D1607" s="332" t="s">
        <v>811</v>
      </c>
      <c r="E1607" s="371" t="s">
        <v>2626</v>
      </c>
      <c r="F1607" s="325">
        <v>3</v>
      </c>
      <c r="G1607" s="371"/>
      <c r="H1607" s="325"/>
      <c r="I1607" s="371"/>
      <c r="J1607" s="325">
        <v>3</v>
      </c>
      <c r="K1607" s="325"/>
      <c r="L1607" s="325">
        <v>3</v>
      </c>
      <c r="M1607" s="381" t="s">
        <v>5430</v>
      </c>
      <c r="N1607" s="381"/>
      <c r="O1607" s="381"/>
      <c r="P1607" s="381">
        <v>170</v>
      </c>
      <c r="Q1607" s="381"/>
      <c r="R1607" s="381"/>
      <c r="S1607" s="381"/>
      <c r="T1607" s="381"/>
      <c r="U1607" s="381"/>
      <c r="V1607" s="381"/>
      <c r="W1607" s="381"/>
      <c r="X1607" s="381"/>
      <c r="Y1607" s="381"/>
      <c r="Z1607" s="382"/>
    </row>
    <row r="1608" spans="1:26" ht="30.75" customHeight="1" x14ac:dyDescent="0.35">
      <c r="A1608" s="340">
        <v>1604</v>
      </c>
      <c r="B1608" s="378" t="s">
        <v>7489</v>
      </c>
      <c r="C1608" s="333" t="s">
        <v>808</v>
      </c>
      <c r="D1608" s="332" t="s">
        <v>2613</v>
      </c>
      <c r="E1608" s="371" t="s">
        <v>2627</v>
      </c>
      <c r="F1608" s="325">
        <v>3</v>
      </c>
      <c r="G1608" s="371"/>
      <c r="H1608" s="325"/>
      <c r="I1608" s="371"/>
      <c r="J1608" s="325">
        <v>4</v>
      </c>
      <c r="K1608" s="325"/>
      <c r="L1608" s="325">
        <v>4</v>
      </c>
      <c r="M1608" s="381" t="s">
        <v>5430</v>
      </c>
      <c r="N1608" s="381"/>
      <c r="O1608" s="381"/>
      <c r="P1608" s="381">
        <v>240</v>
      </c>
      <c r="Q1608" s="381"/>
      <c r="R1608" s="381"/>
      <c r="S1608" s="381"/>
      <c r="T1608" s="381"/>
      <c r="U1608" s="381"/>
      <c r="V1608" s="381"/>
      <c r="W1608" s="381"/>
      <c r="X1608" s="381"/>
      <c r="Y1608" s="381"/>
      <c r="Z1608" s="382"/>
    </row>
    <row r="1609" spans="1:26" ht="30.75" customHeight="1" x14ac:dyDescent="0.35">
      <c r="A1609" s="340">
        <v>1605</v>
      </c>
      <c r="B1609" s="378" t="s">
        <v>7489</v>
      </c>
      <c r="C1609" s="333" t="s">
        <v>808</v>
      </c>
      <c r="D1609" s="332" t="s">
        <v>2614</v>
      </c>
      <c r="E1609" s="371" t="s">
        <v>2628</v>
      </c>
      <c r="F1609" s="325">
        <v>5</v>
      </c>
      <c r="G1609" s="371"/>
      <c r="H1609" s="325"/>
      <c r="I1609" s="371"/>
      <c r="J1609" s="325">
        <v>4</v>
      </c>
      <c r="K1609" s="325"/>
      <c r="L1609" s="325">
        <v>4</v>
      </c>
      <c r="M1609" s="381" t="s">
        <v>5063</v>
      </c>
      <c r="N1609" s="398">
        <v>236</v>
      </c>
      <c r="O1609" s="398">
        <v>56</v>
      </c>
      <c r="P1609" s="398">
        <v>292</v>
      </c>
      <c r="Q1609" s="398"/>
      <c r="R1609" s="398"/>
      <c r="S1609" s="398"/>
      <c r="T1609" s="398"/>
      <c r="U1609" s="381"/>
      <c r="V1609" s="381" t="s">
        <v>2166</v>
      </c>
      <c r="W1609" s="381" t="s">
        <v>2166</v>
      </c>
      <c r="X1609" s="381"/>
      <c r="Y1609" s="381"/>
      <c r="Z1609" s="382"/>
    </row>
    <row r="1610" spans="1:26" ht="30.75" customHeight="1" x14ac:dyDescent="0.35">
      <c r="A1610" s="340">
        <v>1606</v>
      </c>
      <c r="B1610" s="378" t="s">
        <v>7489</v>
      </c>
      <c r="C1610" s="333" t="s">
        <v>808</v>
      </c>
      <c r="D1610" s="332" t="s">
        <v>2615</v>
      </c>
      <c r="E1610" s="371" t="s">
        <v>2629</v>
      </c>
      <c r="F1610" s="325">
        <v>4</v>
      </c>
      <c r="G1610" s="371"/>
      <c r="H1610" s="325"/>
      <c r="I1610" s="371"/>
      <c r="J1610" s="325">
        <v>4</v>
      </c>
      <c r="K1610" s="325"/>
      <c r="L1610" s="325">
        <v>4</v>
      </c>
      <c r="M1610" s="381" t="s">
        <v>5430</v>
      </c>
      <c r="N1610" s="381"/>
      <c r="O1610" s="381"/>
      <c r="P1610" s="381">
        <v>320</v>
      </c>
      <c r="Q1610" s="381"/>
      <c r="R1610" s="381"/>
      <c r="S1610" s="381"/>
      <c r="T1610" s="381"/>
      <c r="U1610" s="381"/>
      <c r="V1610" s="381"/>
      <c r="W1610" s="381"/>
      <c r="X1610" s="381"/>
      <c r="Y1610" s="381"/>
      <c r="Z1610" s="382"/>
    </row>
    <row r="1611" spans="1:26" ht="30.75" customHeight="1" x14ac:dyDescent="0.35">
      <c r="A1611" s="340">
        <v>1607</v>
      </c>
      <c r="B1611" s="378" t="s">
        <v>7489</v>
      </c>
      <c r="C1611" s="333" t="s">
        <v>808</v>
      </c>
      <c r="D1611" s="332" t="s">
        <v>2616</v>
      </c>
      <c r="E1611" s="371" t="s">
        <v>2630</v>
      </c>
      <c r="F1611" s="325">
        <v>4</v>
      </c>
      <c r="G1611" s="371"/>
      <c r="H1611" s="325"/>
      <c r="I1611" s="371"/>
      <c r="J1611" s="325">
        <v>4</v>
      </c>
      <c r="K1611" s="325"/>
      <c r="L1611" s="325">
        <v>4</v>
      </c>
      <c r="M1611" s="381" t="s">
        <v>5064</v>
      </c>
      <c r="N1611" s="381"/>
      <c r="O1611" s="381"/>
      <c r="P1611" s="381">
        <v>240</v>
      </c>
      <c r="Q1611" s="381"/>
      <c r="R1611" s="381"/>
      <c r="S1611" s="381"/>
      <c r="T1611" s="381"/>
      <c r="U1611" s="381"/>
      <c r="V1611" s="381"/>
      <c r="W1611" s="381"/>
      <c r="X1611" s="381"/>
      <c r="Y1611" s="381"/>
      <c r="Z1611" s="382"/>
    </row>
    <row r="1612" spans="1:26" ht="30.75" customHeight="1" x14ac:dyDescent="0.35">
      <c r="A1612" s="340">
        <v>1608</v>
      </c>
      <c r="B1612" s="378" t="s">
        <v>7489</v>
      </c>
      <c r="C1612" s="333" t="s">
        <v>808</v>
      </c>
      <c r="D1612" s="332" t="s">
        <v>2617</v>
      </c>
      <c r="E1612" s="371" t="s">
        <v>2631</v>
      </c>
      <c r="F1612" s="325">
        <v>4</v>
      </c>
      <c r="G1612" s="371"/>
      <c r="H1612" s="325"/>
      <c r="I1612" s="371"/>
      <c r="J1612" s="325">
        <v>4</v>
      </c>
      <c r="K1612" s="325"/>
      <c r="L1612" s="325">
        <v>4</v>
      </c>
      <c r="M1612" s="381" t="s">
        <v>5430</v>
      </c>
      <c r="N1612" s="381"/>
      <c r="O1612" s="381"/>
      <c r="P1612" s="381">
        <v>250</v>
      </c>
      <c r="Q1612" s="381"/>
      <c r="R1612" s="381"/>
      <c r="S1612" s="381"/>
      <c r="T1612" s="381"/>
      <c r="U1612" s="381"/>
      <c r="V1612" s="381"/>
      <c r="W1612" s="381"/>
      <c r="X1612" s="381"/>
      <c r="Y1612" s="381"/>
      <c r="Z1612" s="382"/>
    </row>
    <row r="1613" spans="1:26" ht="30.75" customHeight="1" x14ac:dyDescent="0.35">
      <c r="A1613" s="340">
        <v>1609</v>
      </c>
      <c r="B1613" s="378" t="s">
        <v>7489</v>
      </c>
      <c r="C1613" s="333" t="s">
        <v>808</v>
      </c>
      <c r="D1613" s="332" t="s">
        <v>2618</v>
      </c>
      <c r="E1613" s="371" t="s">
        <v>2632</v>
      </c>
      <c r="F1613" s="325">
        <v>4</v>
      </c>
      <c r="G1613" s="371"/>
      <c r="H1613" s="325"/>
      <c r="I1613" s="371"/>
      <c r="J1613" s="325">
        <v>4</v>
      </c>
      <c r="K1613" s="325"/>
      <c r="L1613" s="325">
        <v>4</v>
      </c>
      <c r="M1613" s="381" t="s">
        <v>5063</v>
      </c>
      <c r="N1613" s="381"/>
      <c r="O1613" s="381"/>
      <c r="P1613" s="381">
        <v>200</v>
      </c>
      <c r="Q1613" s="381"/>
      <c r="R1613" s="381"/>
      <c r="S1613" s="381"/>
      <c r="T1613" s="381"/>
      <c r="U1613" s="381"/>
      <c r="V1613" s="381"/>
      <c r="W1613" s="381"/>
      <c r="X1613" s="381"/>
      <c r="Y1613" s="381"/>
      <c r="Z1613" s="382"/>
    </row>
    <row r="1614" spans="1:26" ht="30.75" customHeight="1" x14ac:dyDescent="0.35">
      <c r="A1614" s="340">
        <v>1610</v>
      </c>
      <c r="B1614" s="378" t="s">
        <v>7489</v>
      </c>
      <c r="C1614" s="333" t="s">
        <v>808</v>
      </c>
      <c r="D1614" s="332" t="s">
        <v>2619</v>
      </c>
      <c r="E1614" s="371" t="s">
        <v>2633</v>
      </c>
      <c r="F1614" s="325">
        <v>4</v>
      </c>
      <c r="G1614" s="371"/>
      <c r="H1614" s="325"/>
      <c r="I1614" s="371"/>
      <c r="J1614" s="325">
        <v>4</v>
      </c>
      <c r="K1614" s="325"/>
      <c r="L1614" s="325">
        <v>4</v>
      </c>
      <c r="M1614" s="381" t="s">
        <v>5430</v>
      </c>
      <c r="N1614" s="381"/>
      <c r="O1614" s="381"/>
      <c r="P1614" s="381">
        <v>220</v>
      </c>
      <c r="Q1614" s="381"/>
      <c r="R1614" s="381"/>
      <c r="S1614" s="381"/>
      <c r="T1614" s="381"/>
      <c r="U1614" s="381"/>
      <c r="V1614" s="381"/>
      <c r="W1614" s="381"/>
      <c r="X1614" s="381"/>
      <c r="Y1614" s="381"/>
      <c r="Z1614" s="382"/>
    </row>
    <row r="1615" spans="1:26" ht="30.75" customHeight="1" x14ac:dyDescent="0.35">
      <c r="A1615" s="340">
        <v>1611</v>
      </c>
      <c r="B1615" s="378" t="s">
        <v>7489</v>
      </c>
      <c r="C1615" s="333" t="s">
        <v>808</v>
      </c>
      <c r="D1615" s="332" t="s">
        <v>2620</v>
      </c>
      <c r="E1615" s="371" t="s">
        <v>2634</v>
      </c>
      <c r="F1615" s="325">
        <v>4</v>
      </c>
      <c r="G1615" s="371"/>
      <c r="H1615" s="325"/>
      <c r="I1615" s="371"/>
      <c r="J1615" s="325">
        <v>4</v>
      </c>
      <c r="K1615" s="325"/>
      <c r="L1615" s="325">
        <v>4</v>
      </c>
      <c r="M1615" s="381" t="s">
        <v>5064</v>
      </c>
      <c r="N1615" s="381"/>
      <c r="O1615" s="381"/>
      <c r="P1615" s="381">
        <v>250</v>
      </c>
      <c r="Q1615" s="381"/>
      <c r="R1615" s="381"/>
      <c r="S1615" s="381"/>
      <c r="T1615" s="381"/>
      <c r="U1615" s="381"/>
      <c r="V1615" s="381"/>
      <c r="W1615" s="381"/>
      <c r="X1615" s="381"/>
      <c r="Y1615" s="381"/>
      <c r="Z1615" s="382"/>
    </row>
    <row r="1616" spans="1:26" ht="30.75" customHeight="1" x14ac:dyDescent="0.35">
      <c r="A1616" s="340">
        <v>1612</v>
      </c>
      <c r="B1616" s="378" t="s">
        <v>7489</v>
      </c>
      <c r="C1616" s="333" t="s">
        <v>808</v>
      </c>
      <c r="D1616" s="332" t="s">
        <v>2621</v>
      </c>
      <c r="E1616" s="371" t="s">
        <v>2635</v>
      </c>
      <c r="F1616" s="325">
        <v>5</v>
      </c>
      <c r="G1616" s="371"/>
      <c r="H1616" s="325"/>
      <c r="I1616" s="371"/>
      <c r="J1616" s="325">
        <v>4</v>
      </c>
      <c r="K1616" s="325"/>
      <c r="L1616" s="325">
        <v>4</v>
      </c>
      <c r="M1616" s="381" t="s">
        <v>5064</v>
      </c>
      <c r="N1616" s="398">
        <v>236</v>
      </c>
      <c r="O1616" s="398">
        <v>56</v>
      </c>
      <c r="P1616" s="398">
        <v>292</v>
      </c>
      <c r="Q1616" s="398"/>
      <c r="R1616" s="398"/>
      <c r="S1616" s="398"/>
      <c r="T1616" s="398"/>
      <c r="U1616" s="381"/>
      <c r="V1616" s="381" t="s">
        <v>2166</v>
      </c>
      <c r="W1616" s="381" t="s">
        <v>2166</v>
      </c>
      <c r="X1616" s="381"/>
      <c r="Y1616" s="381"/>
      <c r="Z1616" s="382"/>
    </row>
    <row r="1617" spans="1:26" ht="30.75" customHeight="1" x14ac:dyDescent="0.35">
      <c r="A1617" s="340">
        <v>1613</v>
      </c>
      <c r="B1617" s="378" t="s">
        <v>7489</v>
      </c>
      <c r="C1617" s="333" t="s">
        <v>808</v>
      </c>
      <c r="D1617" s="332" t="s">
        <v>2622</v>
      </c>
      <c r="E1617" s="371" t="s">
        <v>2636</v>
      </c>
      <c r="F1617" s="325">
        <v>5</v>
      </c>
      <c r="G1617" s="371"/>
      <c r="H1617" s="325"/>
      <c r="I1617" s="371"/>
      <c r="J1617" s="325">
        <v>4</v>
      </c>
      <c r="K1617" s="325"/>
      <c r="L1617" s="325">
        <v>4</v>
      </c>
      <c r="M1617" s="381" t="s">
        <v>5063</v>
      </c>
      <c r="N1617" s="381"/>
      <c r="O1617" s="381"/>
      <c r="P1617" s="381">
        <v>280</v>
      </c>
      <c r="Q1617" s="381"/>
      <c r="R1617" s="381"/>
      <c r="S1617" s="381"/>
      <c r="T1617" s="381"/>
      <c r="U1617" s="381"/>
      <c r="V1617" s="381"/>
      <c r="W1617" s="381"/>
      <c r="X1617" s="381"/>
      <c r="Y1617" s="381"/>
      <c r="Z1617" s="382"/>
    </row>
    <row r="1618" spans="1:26" ht="30.75" customHeight="1" x14ac:dyDescent="0.35">
      <c r="A1618" s="340">
        <v>1614</v>
      </c>
      <c r="B1618" s="378" t="s">
        <v>7489</v>
      </c>
      <c r="C1618" s="333" t="s">
        <v>808</v>
      </c>
      <c r="D1618" s="332" t="s">
        <v>3372</v>
      </c>
      <c r="E1618" s="371" t="s">
        <v>3373</v>
      </c>
      <c r="F1618" s="325">
        <v>3</v>
      </c>
      <c r="G1618" s="371"/>
      <c r="H1618" s="325"/>
      <c r="I1618" s="371"/>
      <c r="J1618" s="325">
        <v>5</v>
      </c>
      <c r="K1618" s="325"/>
      <c r="L1618" s="325">
        <v>5</v>
      </c>
      <c r="M1618" s="381" t="s">
        <v>5278</v>
      </c>
      <c r="N1618" s="381"/>
      <c r="O1618" s="381"/>
      <c r="P1618" s="381">
        <v>240</v>
      </c>
      <c r="Q1618" s="381"/>
      <c r="R1618" s="381"/>
      <c r="S1618" s="381"/>
      <c r="T1618" s="381"/>
      <c r="U1618" s="381"/>
      <c r="V1618" s="381"/>
      <c r="W1618" s="381"/>
      <c r="X1618" s="381"/>
      <c r="Y1618" s="381"/>
      <c r="Z1618" s="382"/>
    </row>
    <row r="1619" spans="1:26" ht="30.75" customHeight="1" x14ac:dyDescent="0.35">
      <c r="A1619" s="340">
        <v>1615</v>
      </c>
      <c r="B1619" s="378" t="s">
        <v>7489</v>
      </c>
      <c r="C1619" s="333" t="s">
        <v>808</v>
      </c>
      <c r="D1619" s="332" t="s">
        <v>4884</v>
      </c>
      <c r="E1619" s="371" t="s">
        <v>4885</v>
      </c>
      <c r="F1619" s="325">
        <v>4</v>
      </c>
      <c r="G1619" s="371"/>
      <c r="H1619" s="325"/>
      <c r="I1619" s="371"/>
      <c r="J1619" s="325">
        <v>4</v>
      </c>
      <c r="K1619" s="325"/>
      <c r="L1619" s="325">
        <v>4</v>
      </c>
      <c r="M1619" s="381" t="s">
        <v>5430</v>
      </c>
      <c r="N1619" s="381"/>
      <c r="O1619" s="381"/>
      <c r="P1619" s="381">
        <v>300</v>
      </c>
      <c r="Q1619" s="381"/>
      <c r="R1619" s="381"/>
      <c r="S1619" s="381"/>
      <c r="T1619" s="381"/>
      <c r="U1619" s="381"/>
      <c r="V1619" s="381"/>
      <c r="W1619" s="381"/>
      <c r="X1619" s="381"/>
      <c r="Y1619" s="381"/>
      <c r="Z1619" s="382"/>
    </row>
    <row r="1620" spans="1:26" ht="30.75" customHeight="1" x14ac:dyDescent="0.35">
      <c r="A1620" s="340">
        <v>1616</v>
      </c>
      <c r="B1620" s="378" t="s">
        <v>7489</v>
      </c>
      <c r="C1620" s="333" t="s">
        <v>808</v>
      </c>
      <c r="D1620" s="332" t="s">
        <v>4886</v>
      </c>
      <c r="E1620" s="371" t="s">
        <v>4887</v>
      </c>
      <c r="F1620" s="325">
        <v>4</v>
      </c>
      <c r="G1620" s="371"/>
      <c r="H1620" s="325"/>
      <c r="I1620" s="371"/>
      <c r="J1620" s="325">
        <v>4</v>
      </c>
      <c r="K1620" s="325"/>
      <c r="L1620" s="325">
        <v>4</v>
      </c>
      <c r="M1620" s="381" t="s">
        <v>5277</v>
      </c>
      <c r="N1620" s="381"/>
      <c r="O1620" s="381"/>
      <c r="P1620" s="381">
        <v>300</v>
      </c>
      <c r="Q1620" s="381"/>
      <c r="R1620" s="381"/>
      <c r="S1620" s="381"/>
      <c r="T1620" s="381"/>
      <c r="U1620" s="381"/>
      <c r="V1620" s="381"/>
      <c r="W1620" s="381"/>
      <c r="X1620" s="381"/>
      <c r="Y1620" s="381"/>
      <c r="Z1620" s="382"/>
    </row>
    <row r="1621" spans="1:26" ht="30.75" customHeight="1" x14ac:dyDescent="0.35">
      <c r="A1621" s="340">
        <v>1617</v>
      </c>
      <c r="B1621" s="378" t="s">
        <v>7489</v>
      </c>
      <c r="C1621" s="333" t="s">
        <v>808</v>
      </c>
      <c r="D1621" s="332" t="s">
        <v>4888</v>
      </c>
      <c r="E1621" s="371" t="s">
        <v>4889</v>
      </c>
      <c r="F1621" s="325">
        <v>4</v>
      </c>
      <c r="G1621" s="371"/>
      <c r="H1621" s="325"/>
      <c r="I1621" s="371"/>
      <c r="J1621" s="325">
        <v>4</v>
      </c>
      <c r="K1621" s="325"/>
      <c r="L1621" s="325">
        <v>4</v>
      </c>
      <c r="M1621" s="381" t="s">
        <v>5277</v>
      </c>
      <c r="N1621" s="381"/>
      <c r="O1621" s="381"/>
      <c r="P1621" s="381">
        <v>300</v>
      </c>
      <c r="Q1621" s="381"/>
      <c r="R1621" s="381"/>
      <c r="S1621" s="381"/>
      <c r="T1621" s="381"/>
      <c r="U1621" s="381"/>
      <c r="V1621" s="381"/>
      <c r="W1621" s="381"/>
      <c r="X1621" s="381"/>
      <c r="Y1621" s="381"/>
      <c r="Z1621" s="382"/>
    </row>
    <row r="1622" spans="1:26" ht="30.75" customHeight="1" x14ac:dyDescent="0.35">
      <c r="A1622" s="340">
        <v>1618</v>
      </c>
      <c r="B1622" s="378" t="s">
        <v>7489</v>
      </c>
      <c r="C1622" s="333" t="s">
        <v>808</v>
      </c>
      <c r="D1622" s="332" t="s">
        <v>4890</v>
      </c>
      <c r="E1622" s="371" t="s">
        <v>4891</v>
      </c>
      <c r="F1622" s="325">
        <v>3</v>
      </c>
      <c r="G1622" s="371"/>
      <c r="H1622" s="325"/>
      <c r="I1622" s="371"/>
      <c r="J1622" s="325">
        <v>3</v>
      </c>
      <c r="K1622" s="325"/>
      <c r="L1622" s="325">
        <v>3</v>
      </c>
      <c r="M1622" s="381" t="s">
        <v>5518</v>
      </c>
      <c r="N1622" s="381"/>
      <c r="O1622" s="381"/>
      <c r="P1622" s="381">
        <v>240</v>
      </c>
      <c r="Q1622" s="381"/>
      <c r="R1622" s="381"/>
      <c r="S1622" s="381"/>
      <c r="T1622" s="381"/>
      <c r="U1622" s="381"/>
      <c r="V1622" s="381"/>
      <c r="W1622" s="381"/>
      <c r="X1622" s="381"/>
      <c r="Y1622" s="381"/>
      <c r="Z1622" s="382"/>
    </row>
    <row r="1623" spans="1:26" ht="30.75" customHeight="1" x14ac:dyDescent="0.35">
      <c r="A1623" s="340">
        <v>1619</v>
      </c>
      <c r="B1623" s="378" t="s">
        <v>7489</v>
      </c>
      <c r="C1623" s="333" t="s">
        <v>808</v>
      </c>
      <c r="D1623" s="332" t="s">
        <v>4892</v>
      </c>
      <c r="E1623" s="371" t="s">
        <v>4893</v>
      </c>
      <c r="F1623" s="325">
        <v>4</v>
      </c>
      <c r="G1623" s="371"/>
      <c r="H1623" s="325"/>
      <c r="I1623" s="371"/>
      <c r="J1623" s="325">
        <v>4</v>
      </c>
      <c r="K1623" s="325"/>
      <c r="L1623" s="325">
        <v>4</v>
      </c>
      <c r="M1623" s="381" t="s">
        <v>5276</v>
      </c>
      <c r="N1623" s="381"/>
      <c r="O1623" s="381"/>
      <c r="P1623" s="381">
        <v>300</v>
      </c>
      <c r="Q1623" s="381"/>
      <c r="R1623" s="381"/>
      <c r="S1623" s="381"/>
      <c r="T1623" s="381"/>
      <c r="U1623" s="381"/>
      <c r="V1623" s="381"/>
      <c r="W1623" s="381"/>
      <c r="X1623" s="381"/>
      <c r="Y1623" s="381"/>
      <c r="Z1623" s="382"/>
    </row>
    <row r="1624" spans="1:26" ht="30.75" customHeight="1" x14ac:dyDescent="0.35">
      <c r="A1624" s="340">
        <v>1620</v>
      </c>
      <c r="B1624" s="378" t="s">
        <v>7489</v>
      </c>
      <c r="C1624" s="333" t="s">
        <v>808</v>
      </c>
      <c r="D1624" s="332" t="s">
        <v>4894</v>
      </c>
      <c r="E1624" s="371" t="s">
        <v>4895</v>
      </c>
      <c r="F1624" s="325">
        <v>4</v>
      </c>
      <c r="G1624" s="371"/>
      <c r="H1624" s="325"/>
      <c r="I1624" s="371"/>
      <c r="J1624" s="325">
        <v>4</v>
      </c>
      <c r="K1624" s="325"/>
      <c r="L1624" s="325">
        <v>4</v>
      </c>
      <c r="M1624" s="381" t="s">
        <v>5276</v>
      </c>
      <c r="N1624" s="381"/>
      <c r="O1624" s="381"/>
      <c r="P1624" s="381">
        <v>300</v>
      </c>
      <c r="Q1624" s="381"/>
      <c r="R1624" s="381"/>
      <c r="S1624" s="381"/>
      <c r="T1624" s="381"/>
      <c r="U1624" s="381"/>
      <c r="V1624" s="381"/>
      <c r="W1624" s="381"/>
      <c r="X1624" s="381"/>
      <c r="Y1624" s="381"/>
      <c r="Z1624" s="382"/>
    </row>
    <row r="1625" spans="1:26" ht="30.75" customHeight="1" x14ac:dyDescent="0.35">
      <c r="A1625" s="340">
        <v>1621</v>
      </c>
      <c r="B1625" s="378" t="s">
        <v>7489</v>
      </c>
      <c r="C1625" s="333" t="s">
        <v>808</v>
      </c>
      <c r="D1625" s="332" t="s">
        <v>4896</v>
      </c>
      <c r="E1625" s="371" t="s">
        <v>4897</v>
      </c>
      <c r="F1625" s="325">
        <v>4</v>
      </c>
      <c r="G1625" s="371"/>
      <c r="H1625" s="325"/>
      <c r="I1625" s="371"/>
      <c r="J1625" s="325">
        <v>4</v>
      </c>
      <c r="K1625" s="325"/>
      <c r="L1625" s="325">
        <v>4</v>
      </c>
      <c r="M1625" s="381" t="s">
        <v>5276</v>
      </c>
      <c r="N1625" s="381"/>
      <c r="O1625" s="381"/>
      <c r="P1625" s="381">
        <v>300</v>
      </c>
      <c r="Q1625" s="381"/>
      <c r="R1625" s="381"/>
      <c r="S1625" s="381"/>
      <c r="T1625" s="381"/>
      <c r="U1625" s="381"/>
      <c r="V1625" s="381"/>
      <c r="W1625" s="381"/>
      <c r="X1625" s="381"/>
      <c r="Y1625" s="381"/>
      <c r="Z1625" s="382"/>
    </row>
    <row r="1626" spans="1:26" ht="30.75" customHeight="1" x14ac:dyDescent="0.35">
      <c r="A1626" s="340">
        <v>1622</v>
      </c>
      <c r="B1626" s="378" t="s">
        <v>7489</v>
      </c>
      <c r="C1626" s="333" t="s">
        <v>808</v>
      </c>
      <c r="D1626" s="374" t="s">
        <v>4898</v>
      </c>
      <c r="E1626" s="371" t="s">
        <v>4899</v>
      </c>
      <c r="F1626" s="325">
        <v>4</v>
      </c>
      <c r="G1626" s="371"/>
      <c r="H1626" s="325"/>
      <c r="I1626" s="371"/>
      <c r="J1626" s="325">
        <v>4</v>
      </c>
      <c r="K1626" s="325"/>
      <c r="L1626" s="325">
        <v>4</v>
      </c>
      <c r="M1626" s="381" t="s">
        <v>5276</v>
      </c>
      <c r="N1626" s="381"/>
      <c r="O1626" s="381"/>
      <c r="P1626" s="381">
        <v>300</v>
      </c>
      <c r="Q1626" s="381"/>
      <c r="R1626" s="381"/>
      <c r="S1626" s="381"/>
      <c r="T1626" s="381"/>
      <c r="U1626" s="381"/>
      <c r="V1626" s="381"/>
      <c r="W1626" s="381"/>
      <c r="X1626" s="381"/>
      <c r="Y1626" s="381"/>
      <c r="Z1626" s="382"/>
    </row>
    <row r="1627" spans="1:26" ht="30.75" customHeight="1" x14ac:dyDescent="0.35">
      <c r="A1627" s="340">
        <v>1623</v>
      </c>
      <c r="B1627" s="378" t="s">
        <v>7489</v>
      </c>
      <c r="C1627" s="333" t="s">
        <v>808</v>
      </c>
      <c r="D1627" s="374" t="s">
        <v>4900</v>
      </c>
      <c r="E1627" s="371" t="s">
        <v>4901</v>
      </c>
      <c r="F1627" s="325">
        <v>4</v>
      </c>
      <c r="G1627" s="371"/>
      <c r="H1627" s="325"/>
      <c r="I1627" s="371"/>
      <c r="J1627" s="325">
        <v>4</v>
      </c>
      <c r="K1627" s="325"/>
      <c r="L1627" s="325">
        <v>4</v>
      </c>
      <c r="M1627" s="381" t="s">
        <v>5276</v>
      </c>
      <c r="N1627" s="381"/>
      <c r="O1627" s="381"/>
      <c r="P1627" s="381">
        <v>300</v>
      </c>
      <c r="Q1627" s="381"/>
      <c r="R1627" s="381"/>
      <c r="S1627" s="381"/>
      <c r="T1627" s="381"/>
      <c r="U1627" s="381"/>
      <c r="V1627" s="381"/>
      <c r="W1627" s="381"/>
      <c r="X1627" s="381"/>
      <c r="Y1627" s="381"/>
      <c r="Z1627" s="382"/>
    </row>
    <row r="1628" spans="1:26" ht="30.75" customHeight="1" x14ac:dyDescent="0.35">
      <c r="A1628" s="340">
        <v>1624</v>
      </c>
      <c r="B1628" s="378" t="s">
        <v>7489</v>
      </c>
      <c r="C1628" s="333" t="s">
        <v>808</v>
      </c>
      <c r="D1628" s="374" t="s">
        <v>4902</v>
      </c>
      <c r="E1628" s="371" t="s">
        <v>4903</v>
      </c>
      <c r="F1628" s="325">
        <v>4</v>
      </c>
      <c r="G1628" s="371"/>
      <c r="H1628" s="325"/>
      <c r="I1628" s="371"/>
      <c r="J1628" s="325">
        <v>4</v>
      </c>
      <c r="K1628" s="325"/>
      <c r="L1628" s="325">
        <v>4</v>
      </c>
      <c r="M1628" s="381" t="s">
        <v>5276</v>
      </c>
      <c r="N1628" s="381"/>
      <c r="O1628" s="381"/>
      <c r="P1628" s="381">
        <v>300</v>
      </c>
      <c r="Q1628" s="381"/>
      <c r="R1628" s="381"/>
      <c r="S1628" s="381"/>
      <c r="T1628" s="381"/>
      <c r="U1628" s="381"/>
      <c r="V1628" s="381"/>
      <c r="W1628" s="381"/>
      <c r="X1628" s="381"/>
      <c r="Y1628" s="381"/>
      <c r="Z1628" s="382"/>
    </row>
    <row r="1629" spans="1:26" ht="30.75" customHeight="1" x14ac:dyDescent="0.35">
      <c r="A1629" s="340">
        <v>1625</v>
      </c>
      <c r="B1629" s="378" t="s">
        <v>7489</v>
      </c>
      <c r="C1629" s="333" t="s">
        <v>808</v>
      </c>
      <c r="D1629" s="332" t="s">
        <v>5759</v>
      </c>
      <c r="E1629" s="371" t="s">
        <v>5760</v>
      </c>
      <c r="F1629" s="325">
        <v>5</v>
      </c>
      <c r="G1629" s="371"/>
      <c r="H1629" s="325"/>
      <c r="I1629" s="371"/>
      <c r="J1629" s="325">
        <v>6</v>
      </c>
      <c r="K1629" s="325"/>
      <c r="L1629" s="325">
        <v>6</v>
      </c>
      <c r="M1629" s="381" t="s">
        <v>5002</v>
      </c>
      <c r="N1629" s="381"/>
      <c r="O1629" s="381"/>
      <c r="P1629" s="381">
        <v>360</v>
      </c>
      <c r="Q1629" s="381"/>
      <c r="R1629" s="381"/>
      <c r="S1629" s="381"/>
      <c r="T1629" s="381"/>
      <c r="U1629" s="381"/>
      <c r="V1629" s="381"/>
      <c r="W1629" s="381"/>
      <c r="X1629" s="381"/>
      <c r="Y1629" s="381"/>
      <c r="Z1629" s="382"/>
    </row>
    <row r="1630" spans="1:26" ht="30.75" customHeight="1" x14ac:dyDescent="0.35">
      <c r="A1630" s="340">
        <v>1626</v>
      </c>
      <c r="B1630" s="378" t="s">
        <v>7489</v>
      </c>
      <c r="C1630" s="333" t="s">
        <v>808</v>
      </c>
      <c r="D1630" s="332" t="s">
        <v>5761</v>
      </c>
      <c r="E1630" s="371" t="s">
        <v>5762</v>
      </c>
      <c r="F1630" s="325">
        <v>5</v>
      </c>
      <c r="G1630" s="371"/>
      <c r="H1630" s="325"/>
      <c r="I1630" s="371"/>
      <c r="J1630" s="325">
        <v>7</v>
      </c>
      <c r="K1630" s="325"/>
      <c r="L1630" s="325">
        <v>7</v>
      </c>
      <c r="M1630" s="381" t="s">
        <v>5767</v>
      </c>
      <c r="N1630" s="381"/>
      <c r="O1630" s="381"/>
      <c r="P1630" s="381">
        <v>360</v>
      </c>
      <c r="Q1630" s="381"/>
      <c r="R1630" s="381"/>
      <c r="S1630" s="381"/>
      <c r="T1630" s="381"/>
      <c r="U1630" s="381"/>
      <c r="V1630" s="381"/>
      <c r="W1630" s="381"/>
      <c r="X1630" s="381"/>
      <c r="Y1630" s="381"/>
      <c r="Z1630" s="382"/>
    </row>
    <row r="1631" spans="1:26" ht="30.75" customHeight="1" x14ac:dyDescent="0.35">
      <c r="A1631" s="340">
        <v>1627</v>
      </c>
      <c r="B1631" s="378" t="s">
        <v>7489</v>
      </c>
      <c r="C1631" s="333" t="s">
        <v>808</v>
      </c>
      <c r="D1631" s="332" t="s">
        <v>5763</v>
      </c>
      <c r="E1631" s="371" t="s">
        <v>5764</v>
      </c>
      <c r="F1631" s="325">
        <v>5</v>
      </c>
      <c r="G1631" s="371"/>
      <c r="H1631" s="325"/>
      <c r="I1631" s="371"/>
      <c r="J1631" s="325">
        <v>9</v>
      </c>
      <c r="K1631" s="325"/>
      <c r="L1631" s="325">
        <v>9</v>
      </c>
      <c r="M1631" s="381" t="s">
        <v>5186</v>
      </c>
      <c r="N1631" s="381"/>
      <c r="O1631" s="381"/>
      <c r="P1631" s="381">
        <v>360</v>
      </c>
      <c r="Q1631" s="381"/>
      <c r="R1631" s="381"/>
      <c r="S1631" s="381"/>
      <c r="T1631" s="381"/>
      <c r="U1631" s="381"/>
      <c r="V1631" s="381"/>
      <c r="W1631" s="381"/>
      <c r="X1631" s="381"/>
      <c r="Y1631" s="381"/>
      <c r="Z1631" s="382"/>
    </row>
    <row r="1632" spans="1:26" ht="30.75" customHeight="1" x14ac:dyDescent="0.35">
      <c r="A1632" s="340">
        <v>1628</v>
      </c>
      <c r="B1632" s="378" t="s">
        <v>7489</v>
      </c>
      <c r="C1632" s="333" t="s">
        <v>808</v>
      </c>
      <c r="D1632" s="332" t="s">
        <v>5765</v>
      </c>
      <c r="E1632" s="371" t="s">
        <v>5766</v>
      </c>
      <c r="F1632" s="325">
        <v>6</v>
      </c>
      <c r="G1632" s="371"/>
      <c r="H1632" s="325"/>
      <c r="I1632" s="371"/>
      <c r="J1632" s="325">
        <v>6</v>
      </c>
      <c r="K1632" s="325"/>
      <c r="L1632" s="325">
        <v>6</v>
      </c>
      <c r="M1632" s="381" t="s">
        <v>5002</v>
      </c>
      <c r="N1632" s="381"/>
      <c r="O1632" s="381"/>
      <c r="P1632" s="381">
        <v>400</v>
      </c>
      <c r="Q1632" s="381"/>
      <c r="R1632" s="381"/>
      <c r="S1632" s="381"/>
      <c r="T1632" s="381"/>
      <c r="U1632" s="381"/>
      <c r="V1632" s="381"/>
      <c r="W1632" s="381"/>
      <c r="X1632" s="381"/>
      <c r="Y1632" s="381"/>
      <c r="Z1632" s="382"/>
    </row>
    <row r="1633" spans="1:26" ht="30.75" customHeight="1" x14ac:dyDescent="0.35">
      <c r="A1633" s="340">
        <v>1629</v>
      </c>
      <c r="B1633" s="378" t="s">
        <v>7489</v>
      </c>
      <c r="C1633" s="333" t="s">
        <v>808</v>
      </c>
      <c r="D1633" s="374" t="s">
        <v>6083</v>
      </c>
      <c r="E1633" s="327" t="s">
        <v>6086</v>
      </c>
      <c r="F1633" s="324">
        <v>4</v>
      </c>
      <c r="G1633" s="371"/>
      <c r="H1633" s="325"/>
      <c r="I1633" s="371"/>
      <c r="J1633" s="324">
        <v>4</v>
      </c>
      <c r="K1633" s="325"/>
      <c r="L1633" s="324">
        <v>4</v>
      </c>
      <c r="M1633" s="381" t="s">
        <v>4991</v>
      </c>
      <c r="N1633" s="381"/>
      <c r="O1633" s="381"/>
      <c r="P1633" s="381"/>
      <c r="Q1633" s="381"/>
      <c r="R1633" s="381"/>
      <c r="S1633" s="381"/>
      <c r="T1633" s="381"/>
      <c r="U1633" s="381"/>
      <c r="V1633" s="381"/>
      <c r="W1633" s="381"/>
      <c r="X1633" s="381"/>
      <c r="Y1633" s="381"/>
      <c r="Z1633" s="382"/>
    </row>
    <row r="1634" spans="1:26" ht="30.75" customHeight="1" x14ac:dyDescent="0.35">
      <c r="A1634" s="340">
        <v>1630</v>
      </c>
      <c r="B1634" s="378" t="s">
        <v>7489</v>
      </c>
      <c r="C1634" s="333" t="s">
        <v>808</v>
      </c>
      <c r="D1634" s="374" t="s">
        <v>6084</v>
      </c>
      <c r="E1634" s="327" t="s">
        <v>6087</v>
      </c>
      <c r="F1634" s="324">
        <v>2</v>
      </c>
      <c r="G1634" s="371"/>
      <c r="H1634" s="325"/>
      <c r="I1634" s="371"/>
      <c r="J1634" s="324">
        <v>4</v>
      </c>
      <c r="K1634" s="325"/>
      <c r="L1634" s="324">
        <v>4</v>
      </c>
      <c r="M1634" s="381" t="s">
        <v>6089</v>
      </c>
      <c r="N1634" s="381"/>
      <c r="O1634" s="381"/>
      <c r="P1634" s="381"/>
      <c r="Q1634" s="381"/>
      <c r="R1634" s="381"/>
      <c r="S1634" s="381"/>
      <c r="T1634" s="381"/>
      <c r="U1634" s="381"/>
      <c r="V1634" s="381"/>
      <c r="W1634" s="381"/>
      <c r="X1634" s="381"/>
      <c r="Y1634" s="381"/>
      <c r="Z1634" s="382"/>
    </row>
    <row r="1635" spans="1:26" ht="30.75" customHeight="1" x14ac:dyDescent="0.35">
      <c r="A1635" s="340">
        <v>1631</v>
      </c>
      <c r="B1635" s="378" t="s">
        <v>7489</v>
      </c>
      <c r="C1635" s="333" t="s">
        <v>808</v>
      </c>
      <c r="D1635" s="332" t="s">
        <v>6085</v>
      </c>
      <c r="E1635" s="327" t="s">
        <v>6088</v>
      </c>
      <c r="F1635" s="324">
        <v>2</v>
      </c>
      <c r="G1635" s="371"/>
      <c r="H1635" s="325"/>
      <c r="I1635" s="371"/>
      <c r="J1635" s="324">
        <v>4</v>
      </c>
      <c r="K1635" s="325"/>
      <c r="L1635" s="324">
        <v>4</v>
      </c>
      <c r="M1635" s="381" t="s">
        <v>6090</v>
      </c>
      <c r="N1635" s="381"/>
      <c r="O1635" s="381"/>
      <c r="P1635" s="381"/>
      <c r="Q1635" s="381"/>
      <c r="R1635" s="381"/>
      <c r="S1635" s="381"/>
      <c r="T1635" s="381"/>
      <c r="U1635" s="381"/>
      <c r="V1635" s="381"/>
      <c r="W1635" s="381"/>
      <c r="X1635" s="381"/>
      <c r="Y1635" s="381"/>
      <c r="Z1635" s="382"/>
    </row>
    <row r="1636" spans="1:26" ht="30.75" customHeight="1" x14ac:dyDescent="0.35">
      <c r="A1636" s="340">
        <v>1632</v>
      </c>
      <c r="B1636" s="378" t="s">
        <v>7489</v>
      </c>
      <c r="C1636" s="333" t="s">
        <v>808</v>
      </c>
      <c r="D1636" s="332" t="s">
        <v>6792</v>
      </c>
      <c r="E1636" s="327" t="s">
        <v>6802</v>
      </c>
      <c r="F1636" s="324">
        <v>3</v>
      </c>
      <c r="G1636" s="371" t="s">
        <v>6985</v>
      </c>
      <c r="H1636" s="340" t="s">
        <v>6812</v>
      </c>
      <c r="I1636" s="378" t="s">
        <v>6834</v>
      </c>
      <c r="J1636" s="325">
        <v>4</v>
      </c>
      <c r="K1636" s="340" t="s">
        <v>6817</v>
      </c>
      <c r="L1636" s="324">
        <v>9</v>
      </c>
      <c r="M1636" s="381" t="s">
        <v>6822</v>
      </c>
      <c r="N1636" s="381"/>
      <c r="O1636" s="381"/>
      <c r="P1636" s="381"/>
      <c r="Q1636" s="381"/>
      <c r="R1636" s="381"/>
      <c r="S1636" s="381"/>
      <c r="T1636" s="381"/>
      <c r="U1636" s="381"/>
      <c r="V1636" s="381"/>
      <c r="W1636" s="381"/>
      <c r="X1636" s="381"/>
      <c r="Y1636" s="381"/>
      <c r="Z1636" s="382"/>
    </row>
    <row r="1637" spans="1:26" ht="30.75" customHeight="1" x14ac:dyDescent="0.35">
      <c r="A1637" s="340">
        <v>1633</v>
      </c>
      <c r="B1637" s="378" t="s">
        <v>7489</v>
      </c>
      <c r="C1637" s="333" t="s">
        <v>808</v>
      </c>
      <c r="D1637" s="332" t="s">
        <v>6793</v>
      </c>
      <c r="E1637" s="327" t="s">
        <v>6803</v>
      </c>
      <c r="F1637" s="324">
        <v>4</v>
      </c>
      <c r="G1637" s="371" t="s">
        <v>6985</v>
      </c>
      <c r="H1637" s="340" t="s">
        <v>6813</v>
      </c>
      <c r="I1637" s="378" t="s">
        <v>6835</v>
      </c>
      <c r="J1637" s="325">
        <v>5</v>
      </c>
      <c r="K1637" s="340" t="s">
        <v>6818</v>
      </c>
      <c r="L1637" s="324">
        <v>8</v>
      </c>
      <c r="M1637" s="381" t="s">
        <v>4909</v>
      </c>
      <c r="N1637" s="381"/>
      <c r="O1637" s="381"/>
      <c r="P1637" s="381"/>
      <c r="Q1637" s="381"/>
      <c r="R1637" s="381"/>
      <c r="S1637" s="381"/>
      <c r="T1637" s="381"/>
      <c r="U1637" s="381"/>
      <c r="V1637" s="381"/>
      <c r="W1637" s="381"/>
      <c r="X1637" s="381"/>
      <c r="Y1637" s="381"/>
      <c r="Z1637" s="382"/>
    </row>
    <row r="1638" spans="1:26" ht="30.75" customHeight="1" x14ac:dyDescent="0.35">
      <c r="A1638" s="340">
        <v>1634</v>
      </c>
      <c r="B1638" s="378" t="s">
        <v>7489</v>
      </c>
      <c r="C1638" s="333" t="s">
        <v>808</v>
      </c>
      <c r="D1638" s="332" t="s">
        <v>6794</v>
      </c>
      <c r="E1638" s="327" t="s">
        <v>6804</v>
      </c>
      <c r="F1638" s="324">
        <v>6</v>
      </c>
      <c r="G1638" s="371" t="s">
        <v>6985</v>
      </c>
      <c r="H1638" s="340" t="s">
        <v>6812</v>
      </c>
      <c r="I1638" s="378" t="s">
        <v>6836</v>
      </c>
      <c r="J1638" s="325">
        <v>4</v>
      </c>
      <c r="K1638" s="340" t="s">
        <v>6817</v>
      </c>
      <c r="L1638" s="324">
        <v>13</v>
      </c>
      <c r="M1638" s="381" t="s">
        <v>6823</v>
      </c>
      <c r="N1638" s="381"/>
      <c r="O1638" s="381"/>
      <c r="P1638" s="381"/>
      <c r="Q1638" s="381"/>
      <c r="R1638" s="381"/>
      <c r="S1638" s="381"/>
      <c r="T1638" s="381"/>
      <c r="U1638" s="381"/>
      <c r="V1638" s="381"/>
      <c r="W1638" s="381"/>
      <c r="X1638" s="381"/>
      <c r="Y1638" s="381"/>
      <c r="Z1638" s="382"/>
    </row>
    <row r="1639" spans="1:26" ht="30.75" customHeight="1" x14ac:dyDescent="0.35">
      <c r="A1639" s="340">
        <v>1635</v>
      </c>
      <c r="B1639" s="378" t="s">
        <v>7489</v>
      </c>
      <c r="C1639" s="333" t="s">
        <v>808</v>
      </c>
      <c r="D1639" s="332" t="s">
        <v>6795</v>
      </c>
      <c r="E1639" s="327" t="s">
        <v>6805</v>
      </c>
      <c r="F1639" s="324">
        <v>6</v>
      </c>
      <c r="G1639" s="371" t="s">
        <v>6023</v>
      </c>
      <c r="H1639" s="325">
        <v>1</v>
      </c>
      <c r="I1639" s="371" t="s">
        <v>6837</v>
      </c>
      <c r="J1639" s="325">
        <v>5</v>
      </c>
      <c r="K1639" s="325">
        <v>1</v>
      </c>
      <c r="L1639" s="324">
        <v>10</v>
      </c>
      <c r="M1639" s="381" t="s">
        <v>6823</v>
      </c>
      <c r="N1639" s="381"/>
      <c r="O1639" s="381"/>
      <c r="P1639" s="381"/>
      <c r="Q1639" s="381"/>
      <c r="R1639" s="381"/>
      <c r="S1639" s="381"/>
      <c r="T1639" s="381"/>
      <c r="U1639" s="381"/>
      <c r="V1639" s="381"/>
      <c r="W1639" s="381"/>
      <c r="X1639" s="381"/>
      <c r="Y1639" s="381"/>
      <c r="Z1639" s="382"/>
    </row>
    <row r="1640" spans="1:26" ht="30.75" customHeight="1" x14ac:dyDescent="0.35">
      <c r="A1640" s="340">
        <v>1636</v>
      </c>
      <c r="B1640" s="378" t="s">
        <v>7489</v>
      </c>
      <c r="C1640" s="333" t="s">
        <v>808</v>
      </c>
      <c r="D1640" s="332" t="s">
        <v>6796</v>
      </c>
      <c r="E1640" s="327" t="s">
        <v>6806</v>
      </c>
      <c r="F1640" s="324">
        <v>6</v>
      </c>
      <c r="G1640" s="371" t="s">
        <v>6985</v>
      </c>
      <c r="H1640" s="340" t="s">
        <v>6814</v>
      </c>
      <c r="I1640" s="378" t="s">
        <v>6838</v>
      </c>
      <c r="J1640" s="324">
        <v>7</v>
      </c>
      <c r="K1640" s="340" t="s">
        <v>6819</v>
      </c>
      <c r="L1640" s="324">
        <v>17</v>
      </c>
      <c r="M1640" s="381" t="s">
        <v>6823</v>
      </c>
      <c r="N1640" s="381"/>
      <c r="O1640" s="381"/>
      <c r="P1640" s="381"/>
      <c r="Q1640" s="381"/>
      <c r="R1640" s="381"/>
      <c r="S1640" s="381"/>
      <c r="T1640" s="381"/>
      <c r="U1640" s="381"/>
      <c r="V1640" s="381"/>
      <c r="W1640" s="381"/>
      <c r="X1640" s="381"/>
      <c r="Y1640" s="381"/>
      <c r="Z1640" s="382"/>
    </row>
    <row r="1641" spans="1:26" ht="30.75" customHeight="1" x14ac:dyDescent="0.35">
      <c r="A1641" s="340">
        <v>1637</v>
      </c>
      <c r="B1641" s="378" t="s">
        <v>7489</v>
      </c>
      <c r="C1641" s="333" t="s">
        <v>808</v>
      </c>
      <c r="D1641" s="332" t="s">
        <v>6797</v>
      </c>
      <c r="E1641" s="327" t="s">
        <v>6807</v>
      </c>
      <c r="F1641" s="324">
        <v>6</v>
      </c>
      <c r="G1641" s="371" t="s">
        <v>6985</v>
      </c>
      <c r="H1641" s="340" t="s">
        <v>6815</v>
      </c>
      <c r="I1641" s="378" t="s">
        <v>6839</v>
      </c>
      <c r="J1641" s="324">
        <v>6</v>
      </c>
      <c r="K1641" s="340" t="s">
        <v>6820</v>
      </c>
      <c r="L1641" s="324">
        <v>11</v>
      </c>
      <c r="M1641" s="381" t="s">
        <v>6823</v>
      </c>
      <c r="N1641" s="381"/>
      <c r="O1641" s="381"/>
      <c r="P1641" s="381"/>
      <c r="Q1641" s="381"/>
      <c r="R1641" s="381"/>
      <c r="S1641" s="381"/>
      <c r="T1641" s="381"/>
      <c r="U1641" s="381"/>
      <c r="V1641" s="381"/>
      <c r="W1641" s="381"/>
      <c r="X1641" s="381"/>
      <c r="Y1641" s="381"/>
      <c r="Z1641" s="382"/>
    </row>
    <row r="1642" spans="1:26" ht="30.75" customHeight="1" x14ac:dyDescent="0.35">
      <c r="A1642" s="340">
        <v>1638</v>
      </c>
      <c r="B1642" s="378" t="s">
        <v>7489</v>
      </c>
      <c r="C1642" s="333" t="s">
        <v>808</v>
      </c>
      <c r="D1642" s="332" t="s">
        <v>6798</v>
      </c>
      <c r="E1642" s="327" t="s">
        <v>6808</v>
      </c>
      <c r="F1642" s="324">
        <v>3</v>
      </c>
      <c r="G1642" s="371" t="s">
        <v>6985</v>
      </c>
      <c r="H1642" s="340" t="s">
        <v>6854</v>
      </c>
      <c r="I1642" s="378" t="s">
        <v>6840</v>
      </c>
      <c r="J1642" s="325">
        <v>5</v>
      </c>
      <c r="K1642" s="340" t="s">
        <v>6818</v>
      </c>
      <c r="L1642" s="324">
        <v>10</v>
      </c>
      <c r="M1642" s="381" t="s">
        <v>6822</v>
      </c>
      <c r="N1642" s="398"/>
      <c r="O1642" s="398"/>
      <c r="P1642" s="398"/>
      <c r="Q1642" s="398"/>
      <c r="R1642" s="398"/>
      <c r="S1642" s="398"/>
      <c r="T1642" s="398"/>
      <c r="U1642" s="398"/>
      <c r="V1642" s="398"/>
      <c r="W1642" s="398"/>
      <c r="X1642" s="381"/>
      <c r="Y1642" s="381"/>
      <c r="Z1642" s="382"/>
    </row>
    <row r="1643" spans="1:26" s="366" customFormat="1" ht="30.75" customHeight="1" x14ac:dyDescent="0.35">
      <c r="A1643" s="340">
        <v>1639</v>
      </c>
      <c r="B1643" s="378" t="s">
        <v>7489</v>
      </c>
      <c r="C1643" s="333" t="s">
        <v>808</v>
      </c>
      <c r="D1643" s="332" t="s">
        <v>6799</v>
      </c>
      <c r="E1643" s="327" t="s">
        <v>6809</v>
      </c>
      <c r="F1643" s="324">
        <v>4</v>
      </c>
      <c r="G1643" s="371" t="s">
        <v>6985</v>
      </c>
      <c r="H1643" s="340" t="s">
        <v>6813</v>
      </c>
      <c r="I1643" s="378" t="s">
        <v>6841</v>
      </c>
      <c r="J1643" s="325">
        <v>4</v>
      </c>
      <c r="K1643" s="340" t="s">
        <v>6817</v>
      </c>
      <c r="L1643" s="324">
        <v>9</v>
      </c>
      <c r="M1643" s="381" t="s">
        <v>6822</v>
      </c>
      <c r="N1643" s="381"/>
      <c r="O1643" s="381"/>
      <c r="P1643" s="381"/>
      <c r="Q1643" s="381"/>
      <c r="R1643" s="381"/>
      <c r="S1643" s="381"/>
      <c r="T1643" s="381"/>
      <c r="U1643" s="381"/>
      <c r="V1643" s="381"/>
      <c r="W1643" s="381"/>
      <c r="X1643" s="381"/>
      <c r="Y1643" s="381"/>
      <c r="Z1643" s="437"/>
    </row>
    <row r="1644" spans="1:26" ht="30.75" customHeight="1" x14ac:dyDescent="0.35">
      <c r="A1644" s="340">
        <v>1640</v>
      </c>
      <c r="B1644" s="378" t="s">
        <v>7489</v>
      </c>
      <c r="C1644" s="333" t="s">
        <v>808</v>
      </c>
      <c r="D1644" s="332" t="s">
        <v>6800</v>
      </c>
      <c r="E1644" s="327" t="s">
        <v>6810</v>
      </c>
      <c r="F1644" s="324">
        <v>5</v>
      </c>
      <c r="G1644" s="371" t="s">
        <v>6985</v>
      </c>
      <c r="H1644" s="340" t="s">
        <v>6855</v>
      </c>
      <c r="I1644" s="378" t="s">
        <v>6842</v>
      </c>
      <c r="J1644" s="325">
        <v>4</v>
      </c>
      <c r="K1644" s="340" t="s">
        <v>6820</v>
      </c>
      <c r="L1644" s="324">
        <v>10</v>
      </c>
      <c r="M1644" s="381" t="s">
        <v>6822</v>
      </c>
      <c r="N1644" s="398"/>
      <c r="O1644" s="398"/>
      <c r="P1644" s="398"/>
      <c r="Q1644" s="398"/>
      <c r="R1644" s="398"/>
      <c r="S1644" s="398"/>
      <c r="T1644" s="398"/>
      <c r="U1644" s="398"/>
      <c r="V1644" s="398"/>
      <c r="W1644" s="398"/>
      <c r="X1644" s="381"/>
      <c r="Y1644" s="381"/>
      <c r="Z1644" s="382"/>
    </row>
    <row r="1645" spans="1:26" s="366" customFormat="1" ht="30.75" customHeight="1" x14ac:dyDescent="0.35">
      <c r="A1645" s="340">
        <v>1641</v>
      </c>
      <c r="B1645" s="378" t="s">
        <v>7489</v>
      </c>
      <c r="C1645" s="333" t="s">
        <v>808</v>
      </c>
      <c r="D1645" s="332" t="s">
        <v>6801</v>
      </c>
      <c r="E1645" s="327" t="s">
        <v>6811</v>
      </c>
      <c r="F1645" s="324">
        <v>6</v>
      </c>
      <c r="G1645" s="371" t="s">
        <v>6985</v>
      </c>
      <c r="H1645" s="340" t="s">
        <v>6816</v>
      </c>
      <c r="I1645" s="378" t="s">
        <v>6843</v>
      </c>
      <c r="J1645" s="325">
        <v>7</v>
      </c>
      <c r="K1645" s="340" t="s">
        <v>6821</v>
      </c>
      <c r="L1645" s="324">
        <v>11</v>
      </c>
      <c r="M1645" s="381" t="s">
        <v>4991</v>
      </c>
      <c r="N1645" s="381"/>
      <c r="O1645" s="381"/>
      <c r="P1645" s="381"/>
      <c r="Q1645" s="381"/>
      <c r="R1645" s="381"/>
      <c r="S1645" s="381"/>
      <c r="T1645" s="381"/>
      <c r="U1645" s="381"/>
      <c r="V1645" s="381"/>
      <c r="W1645" s="381"/>
      <c r="X1645" s="381"/>
      <c r="Y1645" s="381"/>
      <c r="Z1645" s="437"/>
    </row>
    <row r="1646" spans="1:26" ht="30.75" customHeight="1" x14ac:dyDescent="0.35">
      <c r="A1646" s="340">
        <v>1642</v>
      </c>
      <c r="B1646" s="378" t="s">
        <v>7489</v>
      </c>
      <c r="C1646" s="333" t="s">
        <v>808</v>
      </c>
      <c r="D1646" s="332" t="s">
        <v>6897</v>
      </c>
      <c r="E1646" s="327" t="s">
        <v>6890</v>
      </c>
      <c r="F1646" s="324">
        <v>4</v>
      </c>
      <c r="G1646" s="371" t="s">
        <v>6985</v>
      </c>
      <c r="H1646" s="340" t="s">
        <v>6812</v>
      </c>
      <c r="I1646" s="378" t="s">
        <v>6910</v>
      </c>
      <c r="J1646" s="325">
        <v>4</v>
      </c>
      <c r="K1646" s="340"/>
      <c r="L1646" s="324">
        <v>9</v>
      </c>
      <c r="M1646" s="381" t="s">
        <v>4909</v>
      </c>
      <c r="N1646" s="381"/>
      <c r="O1646" s="381"/>
      <c r="P1646" s="381"/>
      <c r="Q1646" s="381"/>
      <c r="R1646" s="381"/>
      <c r="S1646" s="381"/>
      <c r="T1646" s="381"/>
      <c r="U1646" s="381"/>
      <c r="V1646" s="381"/>
      <c r="W1646" s="381"/>
      <c r="X1646" s="381"/>
      <c r="Y1646" s="381"/>
      <c r="Z1646" s="382"/>
    </row>
    <row r="1647" spans="1:26" ht="30.75" customHeight="1" x14ac:dyDescent="0.35">
      <c r="A1647" s="340">
        <v>1643</v>
      </c>
      <c r="B1647" s="378" t="s">
        <v>7489</v>
      </c>
      <c r="C1647" s="333" t="s">
        <v>808</v>
      </c>
      <c r="D1647" s="332" t="s">
        <v>6898</v>
      </c>
      <c r="E1647" s="327" t="s">
        <v>6891</v>
      </c>
      <c r="F1647" s="324">
        <v>3</v>
      </c>
      <c r="G1647" s="371" t="s">
        <v>6985</v>
      </c>
      <c r="H1647" s="340" t="s">
        <v>6907</v>
      </c>
      <c r="I1647" s="378" t="s">
        <v>6911</v>
      </c>
      <c r="J1647" s="325">
        <v>7</v>
      </c>
      <c r="K1647" s="340"/>
      <c r="L1647" s="324">
        <v>11</v>
      </c>
      <c r="M1647" s="381" t="s">
        <v>6822</v>
      </c>
      <c r="N1647" s="381"/>
      <c r="O1647" s="381"/>
      <c r="P1647" s="381"/>
      <c r="Q1647" s="381"/>
      <c r="R1647" s="381"/>
      <c r="S1647" s="381"/>
      <c r="T1647" s="381"/>
      <c r="U1647" s="381"/>
      <c r="V1647" s="381"/>
      <c r="W1647" s="381"/>
      <c r="X1647" s="381"/>
      <c r="Y1647" s="381"/>
      <c r="Z1647" s="382"/>
    </row>
    <row r="1648" spans="1:26" ht="30.75" customHeight="1" x14ac:dyDescent="0.35">
      <c r="A1648" s="340">
        <v>1644</v>
      </c>
      <c r="B1648" s="378" t="s">
        <v>7489</v>
      </c>
      <c r="C1648" s="333" t="s">
        <v>808</v>
      </c>
      <c r="D1648" s="332" t="s">
        <v>6899</v>
      </c>
      <c r="E1648" s="327" t="s">
        <v>6892</v>
      </c>
      <c r="F1648" s="324">
        <v>4</v>
      </c>
      <c r="G1648" s="371" t="s">
        <v>6985</v>
      </c>
      <c r="H1648" s="340" t="s">
        <v>6908</v>
      </c>
      <c r="I1648" s="378" t="s">
        <v>6912</v>
      </c>
      <c r="J1648" s="325">
        <v>5</v>
      </c>
      <c r="K1648" s="340"/>
      <c r="L1648" s="324">
        <v>10</v>
      </c>
      <c r="M1648" s="381" t="s">
        <v>6822</v>
      </c>
      <c r="N1648" s="381"/>
      <c r="O1648" s="381"/>
      <c r="P1648" s="381"/>
      <c r="Q1648" s="381"/>
      <c r="R1648" s="381"/>
      <c r="S1648" s="381"/>
      <c r="T1648" s="381"/>
      <c r="U1648" s="381"/>
      <c r="V1648" s="381"/>
      <c r="W1648" s="381"/>
      <c r="X1648" s="381"/>
      <c r="Y1648" s="381"/>
      <c r="Z1648" s="382"/>
    </row>
    <row r="1649" spans="1:26" ht="30.75" customHeight="1" x14ac:dyDescent="0.35">
      <c r="A1649" s="340">
        <v>1645</v>
      </c>
      <c r="B1649" s="378" t="s">
        <v>7489</v>
      </c>
      <c r="C1649" s="333" t="s">
        <v>808</v>
      </c>
      <c r="D1649" s="332" t="s">
        <v>6900</v>
      </c>
      <c r="E1649" s="327" t="s">
        <v>6893</v>
      </c>
      <c r="F1649" s="324">
        <v>4</v>
      </c>
      <c r="G1649" s="371" t="s">
        <v>6985</v>
      </c>
      <c r="H1649" s="340" t="s">
        <v>6907</v>
      </c>
      <c r="I1649" s="378" t="s">
        <v>6913</v>
      </c>
      <c r="J1649" s="325">
        <v>4</v>
      </c>
      <c r="K1649" s="340"/>
      <c r="L1649" s="324">
        <v>9</v>
      </c>
      <c r="M1649" s="381" t="s">
        <v>6905</v>
      </c>
      <c r="N1649" s="381"/>
      <c r="O1649" s="381"/>
      <c r="P1649" s="381"/>
      <c r="Q1649" s="381"/>
      <c r="R1649" s="381"/>
      <c r="S1649" s="381"/>
      <c r="T1649" s="381"/>
      <c r="U1649" s="381"/>
      <c r="V1649" s="381"/>
      <c r="W1649" s="381"/>
      <c r="X1649" s="381"/>
      <c r="Y1649" s="381"/>
      <c r="Z1649" s="382"/>
    </row>
    <row r="1650" spans="1:26" ht="30.75" customHeight="1" x14ac:dyDescent="0.35">
      <c r="A1650" s="340">
        <v>1646</v>
      </c>
      <c r="B1650" s="378" t="s">
        <v>7489</v>
      </c>
      <c r="C1650" s="333" t="s">
        <v>808</v>
      </c>
      <c r="D1650" s="332" t="s">
        <v>6901</v>
      </c>
      <c r="E1650" s="327" t="s">
        <v>7018</v>
      </c>
      <c r="F1650" s="324">
        <v>5</v>
      </c>
      <c r="G1650" s="371" t="s">
        <v>6985</v>
      </c>
      <c r="H1650" s="340" t="s">
        <v>6909</v>
      </c>
      <c r="I1650" s="378" t="s">
        <v>6914</v>
      </c>
      <c r="J1650" s="325">
        <v>4</v>
      </c>
      <c r="K1650" s="340"/>
      <c r="L1650" s="324">
        <v>8</v>
      </c>
      <c r="M1650" s="381" t="s">
        <v>6906</v>
      </c>
      <c r="N1650" s="381"/>
      <c r="O1650" s="381"/>
      <c r="P1650" s="381"/>
      <c r="Q1650" s="381"/>
      <c r="R1650" s="381"/>
      <c r="S1650" s="381"/>
      <c r="T1650" s="381"/>
      <c r="U1650" s="381"/>
      <c r="V1650" s="381"/>
      <c r="W1650" s="381"/>
      <c r="X1650" s="381"/>
      <c r="Y1650" s="381"/>
      <c r="Z1650" s="382"/>
    </row>
    <row r="1651" spans="1:26" ht="30.75" customHeight="1" x14ac:dyDescent="0.35">
      <c r="A1651" s="340">
        <v>1647</v>
      </c>
      <c r="B1651" s="378" t="s">
        <v>7489</v>
      </c>
      <c r="C1651" s="333" t="s">
        <v>808</v>
      </c>
      <c r="D1651" s="332" t="s">
        <v>6902</v>
      </c>
      <c r="E1651" s="327" t="s">
        <v>6894</v>
      </c>
      <c r="F1651" s="324">
        <v>6</v>
      </c>
      <c r="G1651" s="371" t="s">
        <v>6985</v>
      </c>
      <c r="H1651" s="340" t="s">
        <v>6854</v>
      </c>
      <c r="I1651" s="378" t="s">
        <v>6915</v>
      </c>
      <c r="J1651" s="325">
        <v>7</v>
      </c>
      <c r="K1651" s="340"/>
      <c r="L1651" s="324">
        <v>12</v>
      </c>
      <c r="M1651" s="381" t="s">
        <v>4991</v>
      </c>
      <c r="N1651" s="381"/>
      <c r="O1651" s="381"/>
      <c r="P1651" s="381"/>
      <c r="Q1651" s="381"/>
      <c r="R1651" s="381"/>
      <c r="S1651" s="381"/>
      <c r="T1651" s="381"/>
      <c r="U1651" s="381"/>
      <c r="V1651" s="381"/>
      <c r="W1651" s="381"/>
      <c r="X1651" s="381"/>
      <c r="Y1651" s="381"/>
      <c r="Z1651" s="382"/>
    </row>
    <row r="1652" spans="1:26" ht="30.75" customHeight="1" x14ac:dyDescent="0.35">
      <c r="A1652" s="340">
        <v>1648</v>
      </c>
      <c r="B1652" s="378" t="s">
        <v>7489</v>
      </c>
      <c r="C1652" s="333" t="s">
        <v>808</v>
      </c>
      <c r="D1652" s="332" t="s">
        <v>6903</v>
      </c>
      <c r="E1652" s="327" t="s">
        <v>6895</v>
      </c>
      <c r="F1652" s="324">
        <v>5</v>
      </c>
      <c r="G1652" s="371" t="s">
        <v>6985</v>
      </c>
      <c r="H1652" s="340" t="s">
        <v>6854</v>
      </c>
      <c r="I1652" s="378" t="s">
        <v>6916</v>
      </c>
      <c r="J1652" s="325">
        <v>5</v>
      </c>
      <c r="K1652" s="340"/>
      <c r="L1652" s="324">
        <v>10</v>
      </c>
      <c r="M1652" s="381" t="s">
        <v>4991</v>
      </c>
      <c r="N1652" s="381"/>
      <c r="O1652" s="381"/>
      <c r="P1652" s="381"/>
      <c r="Q1652" s="381"/>
      <c r="R1652" s="381"/>
      <c r="S1652" s="381"/>
      <c r="T1652" s="381"/>
      <c r="U1652" s="381"/>
      <c r="V1652" s="381"/>
      <c r="W1652" s="381"/>
      <c r="X1652" s="381"/>
      <c r="Y1652" s="381"/>
      <c r="Z1652" s="382"/>
    </row>
    <row r="1653" spans="1:26" ht="30.75" customHeight="1" x14ac:dyDescent="0.35">
      <c r="A1653" s="340">
        <v>1649</v>
      </c>
      <c r="B1653" s="378" t="s">
        <v>7489</v>
      </c>
      <c r="C1653" s="333" t="s">
        <v>808</v>
      </c>
      <c r="D1653" s="332" t="s">
        <v>6904</v>
      </c>
      <c r="E1653" s="327" t="s">
        <v>6896</v>
      </c>
      <c r="F1653" s="324">
        <v>6</v>
      </c>
      <c r="G1653" s="371" t="s">
        <v>6985</v>
      </c>
      <c r="H1653" s="340" t="s">
        <v>6918</v>
      </c>
      <c r="I1653" s="378" t="s">
        <v>6917</v>
      </c>
      <c r="J1653" s="325">
        <v>7</v>
      </c>
      <c r="K1653" s="340"/>
      <c r="L1653" s="324">
        <v>13</v>
      </c>
      <c r="M1653" s="381" t="s">
        <v>4991</v>
      </c>
      <c r="N1653" s="381"/>
      <c r="O1653" s="381"/>
      <c r="P1653" s="381"/>
      <c r="Q1653" s="381"/>
      <c r="R1653" s="381"/>
      <c r="S1653" s="381"/>
      <c r="T1653" s="381"/>
      <c r="U1653" s="381"/>
      <c r="V1653" s="381"/>
      <c r="W1653" s="381"/>
      <c r="X1653" s="381"/>
      <c r="Y1653" s="381"/>
      <c r="Z1653" s="382"/>
    </row>
    <row r="1654" spans="1:26" ht="30.75" customHeight="1" x14ac:dyDescent="0.35">
      <c r="A1654" s="340">
        <v>1650</v>
      </c>
      <c r="B1654" s="378" t="s">
        <v>7489</v>
      </c>
      <c r="C1654" s="333" t="s">
        <v>808</v>
      </c>
      <c r="D1654" s="376" t="s">
        <v>7571</v>
      </c>
      <c r="E1654" s="376" t="s">
        <v>7581</v>
      </c>
      <c r="F1654" s="379">
        <v>5</v>
      </c>
      <c r="G1654" s="378" t="s">
        <v>6985</v>
      </c>
      <c r="H1654" s="340" t="s">
        <v>7597</v>
      </c>
      <c r="I1654" s="378" t="s">
        <v>7599</v>
      </c>
      <c r="J1654" s="379">
        <v>5</v>
      </c>
      <c r="K1654" s="340"/>
      <c r="L1654" s="379">
        <v>10</v>
      </c>
      <c r="M1654" s="376" t="s">
        <v>6822</v>
      </c>
      <c r="N1654" s="381"/>
      <c r="O1654" s="381"/>
      <c r="P1654" s="381"/>
      <c r="Q1654" s="381"/>
      <c r="R1654" s="381"/>
      <c r="S1654" s="381"/>
      <c r="T1654" s="381"/>
      <c r="U1654" s="381"/>
      <c r="V1654" s="381"/>
      <c r="W1654" s="381"/>
      <c r="X1654" s="381"/>
      <c r="Y1654" s="381">
        <v>3</v>
      </c>
      <c r="Z1654" s="382">
        <v>30.3</v>
      </c>
    </row>
    <row r="1655" spans="1:26" ht="30.75" customHeight="1" x14ac:dyDescent="0.35">
      <c r="A1655" s="340">
        <v>1651</v>
      </c>
      <c r="B1655" s="378" t="s">
        <v>7489</v>
      </c>
      <c r="C1655" s="333" t="s">
        <v>808</v>
      </c>
      <c r="D1655" s="376" t="s">
        <v>7572</v>
      </c>
      <c r="E1655" s="376" t="s">
        <v>7582</v>
      </c>
      <c r="F1655" s="379">
        <v>4</v>
      </c>
      <c r="G1655" s="378" t="s">
        <v>6985</v>
      </c>
      <c r="H1655" s="340" t="s">
        <v>7598</v>
      </c>
      <c r="I1655" s="378" t="s">
        <v>7600</v>
      </c>
      <c r="J1655" s="379">
        <v>4</v>
      </c>
      <c r="K1655" s="340"/>
      <c r="L1655" s="379">
        <v>8</v>
      </c>
      <c r="M1655" s="376" t="s">
        <v>7591</v>
      </c>
      <c r="N1655" s="367">
        <v>80</v>
      </c>
      <c r="O1655" s="367">
        <v>190</v>
      </c>
      <c r="P1655" s="367">
        <v>270</v>
      </c>
      <c r="Q1655" s="367">
        <v>80</v>
      </c>
      <c r="R1655" s="367">
        <v>200</v>
      </c>
      <c r="S1655" s="367">
        <v>340</v>
      </c>
      <c r="T1655" s="367"/>
      <c r="U1655" s="367"/>
      <c r="V1655" s="367" t="s">
        <v>2166</v>
      </c>
      <c r="W1655" s="381"/>
      <c r="X1655" s="381"/>
      <c r="Y1655" s="381">
        <v>3</v>
      </c>
      <c r="Z1655" s="382">
        <v>30.3</v>
      </c>
    </row>
    <row r="1656" spans="1:26" ht="30.75" customHeight="1" x14ac:dyDescent="0.35">
      <c r="A1656" s="340">
        <v>1652</v>
      </c>
      <c r="B1656" s="378" t="s">
        <v>7489</v>
      </c>
      <c r="C1656" s="333" t="s">
        <v>808</v>
      </c>
      <c r="D1656" s="376" t="s">
        <v>7573</v>
      </c>
      <c r="E1656" s="376" t="s">
        <v>7583</v>
      </c>
      <c r="F1656" s="379">
        <v>5</v>
      </c>
      <c r="G1656" s="371" t="s">
        <v>6023</v>
      </c>
      <c r="H1656" s="340">
        <v>1</v>
      </c>
      <c r="I1656" s="378" t="s">
        <v>7601</v>
      </c>
      <c r="J1656" s="379">
        <v>8</v>
      </c>
      <c r="K1656" s="340"/>
      <c r="L1656" s="379">
        <v>9</v>
      </c>
      <c r="M1656" s="376" t="s">
        <v>6822</v>
      </c>
      <c r="N1656" s="381"/>
      <c r="O1656" s="381"/>
      <c r="P1656" s="381"/>
      <c r="Q1656" s="381"/>
      <c r="R1656" s="381"/>
      <c r="S1656" s="381"/>
      <c r="T1656" s="381"/>
      <c r="U1656" s="381"/>
      <c r="V1656" s="381"/>
      <c r="W1656" s="381"/>
      <c r="X1656" s="381"/>
      <c r="Y1656" s="381">
        <v>3</v>
      </c>
      <c r="Z1656" s="382">
        <v>30.3</v>
      </c>
    </row>
    <row r="1657" spans="1:26" ht="30.75" customHeight="1" x14ac:dyDescent="0.35">
      <c r="A1657" s="340">
        <v>1653</v>
      </c>
      <c r="B1657" s="378" t="s">
        <v>7489</v>
      </c>
      <c r="C1657" s="333" t="s">
        <v>808</v>
      </c>
      <c r="D1657" s="376" t="s">
        <v>7574</v>
      </c>
      <c r="E1657" s="376" t="s">
        <v>7584</v>
      </c>
      <c r="F1657" s="379">
        <v>4</v>
      </c>
      <c r="G1657" s="378" t="s">
        <v>6985</v>
      </c>
      <c r="H1657" s="340" t="s">
        <v>7602</v>
      </c>
      <c r="I1657" s="378" t="s">
        <v>7607</v>
      </c>
      <c r="J1657" s="379">
        <v>3</v>
      </c>
      <c r="K1657" s="340"/>
      <c r="L1657" s="379">
        <v>9</v>
      </c>
      <c r="M1657" s="376" t="s">
        <v>7592</v>
      </c>
      <c r="N1657" s="381"/>
      <c r="O1657" s="381"/>
      <c r="P1657" s="381"/>
      <c r="Q1657" s="381"/>
      <c r="R1657" s="381"/>
      <c r="S1657" s="381"/>
      <c r="T1657" s="381"/>
      <c r="U1657" s="381"/>
      <c r="V1657" s="381"/>
      <c r="W1657" s="381"/>
      <c r="X1657" s="381"/>
      <c r="Y1657" s="381">
        <v>3</v>
      </c>
      <c r="Z1657" s="382">
        <v>30.3</v>
      </c>
    </row>
    <row r="1658" spans="1:26" ht="30.75" customHeight="1" x14ac:dyDescent="0.35">
      <c r="A1658" s="340">
        <v>1654</v>
      </c>
      <c r="B1658" s="378" t="s">
        <v>7489</v>
      </c>
      <c r="C1658" s="333" t="s">
        <v>808</v>
      </c>
      <c r="D1658" s="376" t="s">
        <v>7575</v>
      </c>
      <c r="E1658" s="376" t="s">
        <v>7585</v>
      </c>
      <c r="F1658" s="379">
        <v>4</v>
      </c>
      <c r="G1658" s="378" t="s">
        <v>6985</v>
      </c>
      <c r="H1658" s="340" t="s">
        <v>7603</v>
      </c>
      <c r="I1658" s="378" t="s">
        <v>7608</v>
      </c>
      <c r="J1658" s="379">
        <v>4</v>
      </c>
      <c r="K1658" s="340"/>
      <c r="L1658" s="379">
        <v>9</v>
      </c>
      <c r="M1658" s="376" t="s">
        <v>7591</v>
      </c>
      <c r="N1658" s="367">
        <v>90</v>
      </c>
      <c r="O1658" s="367">
        <v>210</v>
      </c>
      <c r="P1658" s="367">
        <v>300</v>
      </c>
      <c r="Q1658" s="367">
        <v>140</v>
      </c>
      <c r="R1658" s="367">
        <v>330</v>
      </c>
      <c r="S1658" s="367">
        <v>400</v>
      </c>
      <c r="T1658" s="367"/>
      <c r="U1658" s="367"/>
      <c r="V1658" s="367" t="s">
        <v>2166</v>
      </c>
      <c r="W1658" s="381"/>
      <c r="X1658" s="381"/>
      <c r="Y1658" s="381">
        <v>3</v>
      </c>
      <c r="Z1658" s="382">
        <v>30.3</v>
      </c>
    </row>
    <row r="1659" spans="1:26" ht="30.75" customHeight="1" x14ac:dyDescent="0.35">
      <c r="A1659" s="340">
        <v>1655</v>
      </c>
      <c r="B1659" s="378" t="s">
        <v>7489</v>
      </c>
      <c r="C1659" s="333" t="s">
        <v>808</v>
      </c>
      <c r="D1659" s="376" t="s">
        <v>7576</v>
      </c>
      <c r="E1659" s="376" t="s">
        <v>7586</v>
      </c>
      <c r="F1659" s="379">
        <v>4</v>
      </c>
      <c r="G1659" s="378" t="s">
        <v>6985</v>
      </c>
      <c r="H1659" s="340" t="s">
        <v>7604</v>
      </c>
      <c r="I1659" s="378" t="s">
        <v>7609</v>
      </c>
      <c r="J1659" s="379">
        <v>4</v>
      </c>
      <c r="K1659" s="340"/>
      <c r="L1659" s="379">
        <v>8</v>
      </c>
      <c r="M1659" s="376" t="s">
        <v>7593</v>
      </c>
      <c r="N1659" s="367">
        <v>80</v>
      </c>
      <c r="O1659" s="367">
        <v>190</v>
      </c>
      <c r="P1659" s="367">
        <v>270</v>
      </c>
      <c r="Q1659" s="367">
        <v>80</v>
      </c>
      <c r="R1659" s="367">
        <v>200</v>
      </c>
      <c r="S1659" s="367">
        <v>340</v>
      </c>
      <c r="T1659" s="367"/>
      <c r="U1659" s="367"/>
      <c r="V1659" s="367" t="s">
        <v>2166</v>
      </c>
      <c r="W1659" s="381"/>
      <c r="X1659" s="381"/>
      <c r="Y1659" s="381">
        <v>3</v>
      </c>
      <c r="Z1659" s="382">
        <v>30.3</v>
      </c>
    </row>
    <row r="1660" spans="1:26" ht="30.75" customHeight="1" x14ac:dyDescent="0.35">
      <c r="A1660" s="340">
        <v>1656</v>
      </c>
      <c r="B1660" s="378" t="s">
        <v>7489</v>
      </c>
      <c r="C1660" s="333" t="s">
        <v>808</v>
      </c>
      <c r="D1660" s="376" t="s">
        <v>7577</v>
      </c>
      <c r="E1660" s="376" t="s">
        <v>7587</v>
      </c>
      <c r="F1660" s="379">
        <v>4</v>
      </c>
      <c r="G1660" s="378" t="s">
        <v>6985</v>
      </c>
      <c r="H1660" s="340" t="s">
        <v>7605</v>
      </c>
      <c r="I1660" s="378" t="s">
        <v>7610</v>
      </c>
      <c r="J1660" s="379">
        <v>4</v>
      </c>
      <c r="K1660" s="340"/>
      <c r="L1660" s="379">
        <v>7</v>
      </c>
      <c r="M1660" s="376" t="s">
        <v>7594</v>
      </c>
      <c r="N1660" s="381"/>
      <c r="O1660" s="381"/>
      <c r="P1660" s="381"/>
      <c r="Q1660" s="381"/>
      <c r="R1660" s="381"/>
      <c r="S1660" s="381"/>
      <c r="T1660" s="381"/>
      <c r="U1660" s="381"/>
      <c r="V1660" s="381"/>
      <c r="W1660" s="381"/>
      <c r="X1660" s="381"/>
      <c r="Y1660" s="381">
        <v>3</v>
      </c>
      <c r="Z1660" s="382">
        <v>30.3</v>
      </c>
    </row>
    <row r="1661" spans="1:26" ht="30.75" customHeight="1" x14ac:dyDescent="0.35">
      <c r="A1661" s="340">
        <v>1657</v>
      </c>
      <c r="B1661" s="378" t="s">
        <v>7489</v>
      </c>
      <c r="C1661" s="333" t="s">
        <v>808</v>
      </c>
      <c r="D1661" s="376" t="s">
        <v>7578</v>
      </c>
      <c r="E1661" s="376" t="s">
        <v>7588</v>
      </c>
      <c r="F1661" s="379">
        <v>3</v>
      </c>
      <c r="G1661" s="378" t="s">
        <v>6985</v>
      </c>
      <c r="H1661" s="340" t="s">
        <v>7605</v>
      </c>
      <c r="I1661" s="378" t="s">
        <v>7611</v>
      </c>
      <c r="J1661" s="379">
        <v>6</v>
      </c>
      <c r="K1661" s="340"/>
      <c r="L1661" s="379">
        <v>12</v>
      </c>
      <c r="M1661" s="376" t="s">
        <v>7595</v>
      </c>
      <c r="N1661" s="381"/>
      <c r="O1661" s="381"/>
      <c r="P1661" s="381"/>
      <c r="Q1661" s="381"/>
      <c r="R1661" s="381"/>
      <c r="S1661" s="381"/>
      <c r="T1661" s="381"/>
      <c r="U1661" s="381"/>
      <c r="V1661" s="381"/>
      <c r="W1661" s="381"/>
      <c r="X1661" s="381"/>
      <c r="Y1661" s="381">
        <v>3</v>
      </c>
      <c r="Z1661" s="382">
        <v>30.3</v>
      </c>
    </row>
    <row r="1662" spans="1:26" ht="30.75" customHeight="1" x14ac:dyDescent="0.35">
      <c r="A1662" s="340">
        <v>1658</v>
      </c>
      <c r="B1662" s="378" t="s">
        <v>7489</v>
      </c>
      <c r="C1662" s="333" t="s">
        <v>808</v>
      </c>
      <c r="D1662" s="376" t="s">
        <v>7579</v>
      </c>
      <c r="E1662" s="376" t="s">
        <v>7589</v>
      </c>
      <c r="F1662" s="379">
        <v>4</v>
      </c>
      <c r="G1662" s="378" t="s">
        <v>6985</v>
      </c>
      <c r="H1662" s="340" t="s">
        <v>7606</v>
      </c>
      <c r="I1662" s="378" t="s">
        <v>7612</v>
      </c>
      <c r="J1662" s="379">
        <v>6</v>
      </c>
      <c r="K1662" s="340"/>
      <c r="L1662" s="379">
        <v>15</v>
      </c>
      <c r="M1662" s="376" t="s">
        <v>7595</v>
      </c>
      <c r="N1662" s="381"/>
      <c r="O1662" s="381"/>
      <c r="P1662" s="381"/>
      <c r="Q1662" s="381"/>
      <c r="R1662" s="381"/>
      <c r="S1662" s="381"/>
      <c r="T1662" s="381"/>
      <c r="U1662" s="381"/>
      <c r="V1662" s="381"/>
      <c r="W1662" s="381"/>
      <c r="X1662" s="381"/>
      <c r="Y1662" s="381">
        <v>3</v>
      </c>
      <c r="Z1662" s="382">
        <v>30.3</v>
      </c>
    </row>
    <row r="1663" spans="1:26" ht="30.75" customHeight="1" x14ac:dyDescent="0.35">
      <c r="A1663" s="340">
        <v>1659</v>
      </c>
      <c r="B1663" s="378" t="s">
        <v>7489</v>
      </c>
      <c r="C1663" s="333" t="s">
        <v>808</v>
      </c>
      <c r="D1663" s="376" t="s">
        <v>7580</v>
      </c>
      <c r="E1663" s="376" t="s">
        <v>7590</v>
      </c>
      <c r="F1663" s="379">
        <v>5</v>
      </c>
      <c r="G1663" s="378" t="s">
        <v>6985</v>
      </c>
      <c r="H1663" s="340" t="s">
        <v>7604</v>
      </c>
      <c r="I1663" s="378" t="s">
        <v>7613</v>
      </c>
      <c r="J1663" s="379">
        <v>7</v>
      </c>
      <c r="K1663" s="340"/>
      <c r="L1663" s="379">
        <v>11</v>
      </c>
      <c r="M1663" s="376" t="s">
        <v>7596</v>
      </c>
      <c r="N1663" s="381"/>
      <c r="O1663" s="381"/>
      <c r="P1663" s="381"/>
      <c r="Q1663" s="381"/>
      <c r="R1663" s="381"/>
      <c r="S1663" s="381"/>
      <c r="T1663" s="381"/>
      <c r="U1663" s="381"/>
      <c r="V1663" s="381"/>
      <c r="W1663" s="381"/>
      <c r="X1663" s="381"/>
      <c r="Y1663" s="381">
        <v>3</v>
      </c>
      <c r="Z1663" s="382">
        <v>30.3</v>
      </c>
    </row>
    <row r="1664" spans="1:26" ht="30.75" customHeight="1" x14ac:dyDescent="0.35">
      <c r="A1664" s="340">
        <v>1660</v>
      </c>
      <c r="B1664" s="378" t="s">
        <v>7489</v>
      </c>
      <c r="C1664" s="333" t="s">
        <v>5716</v>
      </c>
      <c r="D1664" s="332" t="s">
        <v>4230</v>
      </c>
      <c r="E1664" s="371" t="s">
        <v>4461</v>
      </c>
      <c r="F1664" s="325">
        <v>5</v>
      </c>
      <c r="G1664" s="371"/>
      <c r="H1664" s="325"/>
      <c r="I1664" s="371"/>
      <c r="J1664" s="325">
        <v>4</v>
      </c>
      <c r="K1664" s="325"/>
      <c r="L1664" s="325">
        <v>4</v>
      </c>
      <c r="M1664" s="381" t="s">
        <v>5275</v>
      </c>
      <c r="N1664" s="381"/>
      <c r="O1664" s="381"/>
      <c r="P1664" s="381">
        <v>400</v>
      </c>
      <c r="Q1664" s="381"/>
      <c r="R1664" s="381"/>
      <c r="S1664" s="381"/>
      <c r="T1664" s="381"/>
      <c r="U1664" s="381"/>
      <c r="V1664" s="381"/>
      <c r="W1664" s="381"/>
      <c r="X1664" s="381"/>
      <c r="Y1664" s="381">
        <v>3</v>
      </c>
      <c r="Z1664" s="382">
        <v>30.3</v>
      </c>
    </row>
    <row r="1665" spans="1:26" ht="30.75" customHeight="1" x14ac:dyDescent="0.35">
      <c r="A1665" s="340">
        <v>1661</v>
      </c>
      <c r="B1665" s="378" t="s">
        <v>7489</v>
      </c>
      <c r="C1665" s="333" t="s">
        <v>5716</v>
      </c>
      <c r="D1665" s="332" t="s">
        <v>4231</v>
      </c>
      <c r="E1665" s="371" t="s">
        <v>4462</v>
      </c>
      <c r="F1665" s="325">
        <v>6</v>
      </c>
      <c r="G1665" s="371"/>
      <c r="H1665" s="325"/>
      <c r="I1665" s="371"/>
      <c r="J1665" s="325">
        <v>5</v>
      </c>
      <c r="K1665" s="325"/>
      <c r="L1665" s="325">
        <v>5</v>
      </c>
      <c r="M1665" s="381" t="s">
        <v>7307</v>
      </c>
      <c r="N1665" s="381"/>
      <c r="O1665" s="381"/>
      <c r="P1665" s="381">
        <v>400</v>
      </c>
      <c r="Q1665" s="381"/>
      <c r="R1665" s="381"/>
      <c r="S1665" s="381"/>
      <c r="T1665" s="381"/>
      <c r="U1665" s="381"/>
      <c r="V1665" s="381"/>
      <c r="W1665" s="381"/>
      <c r="X1665" s="381"/>
      <c r="Y1665" s="381">
        <v>3</v>
      </c>
      <c r="Z1665" s="382">
        <v>30.3</v>
      </c>
    </row>
    <row r="1666" spans="1:26" ht="30.75" customHeight="1" x14ac:dyDescent="0.35">
      <c r="A1666" s="340">
        <v>1662</v>
      </c>
      <c r="B1666" s="378" t="s">
        <v>7489</v>
      </c>
      <c r="C1666" s="333" t="s">
        <v>5716</v>
      </c>
      <c r="D1666" s="332" t="s">
        <v>4232</v>
      </c>
      <c r="E1666" s="371" t="s">
        <v>4463</v>
      </c>
      <c r="F1666" s="325">
        <v>5</v>
      </c>
      <c r="G1666" s="371"/>
      <c r="H1666" s="325"/>
      <c r="I1666" s="371"/>
      <c r="J1666" s="325">
        <v>4</v>
      </c>
      <c r="K1666" s="325"/>
      <c r="L1666" s="325">
        <v>4</v>
      </c>
      <c r="M1666" s="381" t="s">
        <v>5275</v>
      </c>
      <c r="N1666" s="398">
        <v>18</v>
      </c>
      <c r="O1666" s="398">
        <v>30</v>
      </c>
      <c r="P1666" s="398">
        <v>48</v>
      </c>
      <c r="Q1666" s="398"/>
      <c r="R1666" s="398"/>
      <c r="S1666" s="398"/>
      <c r="T1666" s="398"/>
      <c r="U1666" s="381"/>
      <c r="V1666" s="381" t="s">
        <v>2166</v>
      </c>
      <c r="W1666" s="381" t="s">
        <v>2166</v>
      </c>
      <c r="X1666" s="381"/>
      <c r="Y1666" s="381">
        <v>3</v>
      </c>
      <c r="Z1666" s="382">
        <v>30.3</v>
      </c>
    </row>
    <row r="1667" spans="1:26" ht="30.75" customHeight="1" x14ac:dyDescent="0.35">
      <c r="A1667" s="340">
        <v>1663</v>
      </c>
      <c r="B1667" s="378" t="s">
        <v>7489</v>
      </c>
      <c r="C1667" s="333" t="s">
        <v>5716</v>
      </c>
      <c r="D1667" s="332" t="s">
        <v>4233</v>
      </c>
      <c r="E1667" s="371" t="s">
        <v>4464</v>
      </c>
      <c r="F1667" s="325">
        <v>6</v>
      </c>
      <c r="G1667" s="371"/>
      <c r="H1667" s="325"/>
      <c r="I1667" s="371"/>
      <c r="J1667" s="325">
        <v>5</v>
      </c>
      <c r="K1667" s="325"/>
      <c r="L1667" s="325">
        <v>5</v>
      </c>
      <c r="M1667" s="381"/>
      <c r="N1667" s="398">
        <v>16</v>
      </c>
      <c r="O1667" s="398">
        <v>32</v>
      </c>
      <c r="P1667" s="398">
        <v>48</v>
      </c>
      <c r="Q1667" s="398"/>
      <c r="R1667" s="398"/>
      <c r="S1667" s="398"/>
      <c r="T1667" s="398"/>
      <c r="U1667" s="381"/>
      <c r="V1667" s="381" t="s">
        <v>2166</v>
      </c>
      <c r="W1667" s="381" t="s">
        <v>2166</v>
      </c>
      <c r="X1667" s="381"/>
      <c r="Y1667" s="381">
        <v>3</v>
      </c>
      <c r="Z1667" s="382">
        <v>30.3</v>
      </c>
    </row>
    <row r="1668" spans="1:26" ht="30.75" customHeight="1" x14ac:dyDescent="0.35">
      <c r="A1668" s="340">
        <v>1664</v>
      </c>
      <c r="B1668" s="378" t="s">
        <v>7489</v>
      </c>
      <c r="C1668" s="333" t="s">
        <v>5716</v>
      </c>
      <c r="D1668" s="332" t="s">
        <v>5977</v>
      </c>
      <c r="E1668" s="327" t="s">
        <v>5978</v>
      </c>
      <c r="F1668" s="324">
        <v>4</v>
      </c>
      <c r="G1668" s="327"/>
      <c r="H1668" s="324"/>
      <c r="I1668" s="327"/>
      <c r="J1668" s="324">
        <v>7</v>
      </c>
      <c r="K1668" s="324"/>
      <c r="L1668" s="324">
        <v>7</v>
      </c>
      <c r="M1668" s="379" t="s">
        <v>5981</v>
      </c>
      <c r="N1668" s="367">
        <v>432</v>
      </c>
      <c r="O1668" s="367">
        <v>648</v>
      </c>
      <c r="P1668" s="367">
        <v>1080</v>
      </c>
      <c r="Q1668" s="398"/>
      <c r="R1668" s="398"/>
      <c r="S1668" s="398"/>
      <c r="T1668" s="398"/>
      <c r="U1668" s="381"/>
      <c r="V1668" s="381" t="s">
        <v>2166</v>
      </c>
      <c r="W1668" s="381" t="s">
        <v>2166</v>
      </c>
      <c r="X1668" s="381"/>
      <c r="Y1668" s="381">
        <v>3</v>
      </c>
      <c r="Z1668" s="382">
        <v>30.3</v>
      </c>
    </row>
    <row r="1669" spans="1:26" ht="30.75" customHeight="1" x14ac:dyDescent="0.35">
      <c r="A1669" s="340">
        <v>1665</v>
      </c>
      <c r="B1669" s="378" t="s">
        <v>7489</v>
      </c>
      <c r="C1669" s="333" t="s">
        <v>5716</v>
      </c>
      <c r="D1669" s="332" t="s">
        <v>5979</v>
      </c>
      <c r="E1669" s="327" t="s">
        <v>5980</v>
      </c>
      <c r="F1669" s="324">
        <v>3</v>
      </c>
      <c r="G1669" s="327"/>
      <c r="H1669" s="324"/>
      <c r="I1669" s="327"/>
      <c r="J1669" s="324">
        <v>6</v>
      </c>
      <c r="K1669" s="324"/>
      <c r="L1669" s="324">
        <v>6</v>
      </c>
      <c r="M1669" s="379" t="s">
        <v>5981</v>
      </c>
      <c r="N1669" s="367">
        <v>72</v>
      </c>
      <c r="O1669" s="367">
        <v>108</v>
      </c>
      <c r="P1669" s="367">
        <v>180</v>
      </c>
      <c r="Q1669" s="398"/>
      <c r="R1669" s="398"/>
      <c r="S1669" s="398"/>
      <c r="T1669" s="398"/>
      <c r="U1669" s="381"/>
      <c r="V1669" s="381" t="s">
        <v>2166</v>
      </c>
      <c r="W1669" s="381" t="s">
        <v>2166</v>
      </c>
      <c r="X1669" s="381"/>
      <c r="Y1669" s="381">
        <v>3</v>
      </c>
      <c r="Z1669" s="382">
        <v>30.3</v>
      </c>
    </row>
    <row r="1670" spans="1:26" ht="30.75" customHeight="1" x14ac:dyDescent="0.35">
      <c r="A1670" s="340">
        <v>1666</v>
      </c>
      <c r="B1670" s="378" t="s">
        <v>7489</v>
      </c>
      <c r="C1670" s="333" t="s">
        <v>5716</v>
      </c>
      <c r="D1670" s="332" t="s">
        <v>6888</v>
      </c>
      <c r="E1670" s="327" t="s">
        <v>6889</v>
      </c>
      <c r="F1670" s="324">
        <v>5</v>
      </c>
      <c r="G1670" s="327"/>
      <c r="H1670" s="324"/>
      <c r="I1670" s="327"/>
      <c r="J1670" s="324">
        <v>7</v>
      </c>
      <c r="K1670" s="324"/>
      <c r="L1670" s="324">
        <v>7</v>
      </c>
      <c r="M1670" s="379" t="s">
        <v>6545</v>
      </c>
      <c r="N1670" s="367"/>
      <c r="O1670" s="367"/>
      <c r="P1670" s="367"/>
      <c r="Q1670" s="398"/>
      <c r="R1670" s="398"/>
      <c r="S1670" s="398"/>
      <c r="T1670" s="398"/>
      <c r="U1670" s="381"/>
      <c r="V1670" s="381"/>
      <c r="W1670" s="381"/>
      <c r="X1670" s="381"/>
      <c r="Y1670" s="381">
        <v>2</v>
      </c>
      <c r="Z1670" s="350">
        <v>36.299999999999997</v>
      </c>
    </row>
    <row r="1671" spans="1:26" ht="30.75" customHeight="1" x14ac:dyDescent="0.35">
      <c r="A1671" s="340">
        <v>1667</v>
      </c>
      <c r="B1671" s="378" t="s">
        <v>7489</v>
      </c>
      <c r="C1671" s="333" t="s">
        <v>5716</v>
      </c>
      <c r="D1671" s="332" t="s">
        <v>977</v>
      </c>
      <c r="E1671" s="327" t="s">
        <v>7008</v>
      </c>
      <c r="F1671" s="325">
        <v>4</v>
      </c>
      <c r="G1671" s="371"/>
      <c r="H1671" s="325"/>
      <c r="I1671" s="371"/>
      <c r="J1671" s="325">
        <v>12</v>
      </c>
      <c r="K1671" s="325"/>
      <c r="L1671" s="325">
        <v>12</v>
      </c>
      <c r="M1671" s="381" t="s">
        <v>5490</v>
      </c>
      <c r="N1671" s="367">
        <v>77</v>
      </c>
      <c r="O1671" s="367">
        <v>83</v>
      </c>
      <c r="P1671" s="367">
        <v>160</v>
      </c>
      <c r="Q1671" s="398"/>
      <c r="R1671" s="398"/>
      <c r="S1671" s="398"/>
      <c r="T1671" s="398"/>
      <c r="U1671" s="381"/>
      <c r="V1671" s="381" t="s">
        <v>2166</v>
      </c>
      <c r="W1671" s="381"/>
      <c r="X1671" s="381"/>
      <c r="Y1671" s="381">
        <v>2</v>
      </c>
      <c r="Z1671" s="350">
        <v>36.299999999999997</v>
      </c>
    </row>
    <row r="1672" spans="1:26" ht="30.75" customHeight="1" x14ac:dyDescent="0.35">
      <c r="A1672" s="340">
        <v>1668</v>
      </c>
      <c r="B1672" s="378" t="s">
        <v>7489</v>
      </c>
      <c r="C1672" s="333" t="s">
        <v>5716</v>
      </c>
      <c r="D1672" s="332" t="s">
        <v>982</v>
      </c>
      <c r="E1672" s="371" t="s">
        <v>7010</v>
      </c>
      <c r="F1672" s="325">
        <v>6</v>
      </c>
      <c r="G1672" s="371"/>
      <c r="H1672" s="325"/>
      <c r="I1672" s="371"/>
      <c r="J1672" s="325">
        <v>9</v>
      </c>
      <c r="K1672" s="325"/>
      <c r="L1672" s="325">
        <v>9</v>
      </c>
      <c r="M1672" s="379" t="s">
        <v>4991</v>
      </c>
      <c r="N1672" s="381"/>
      <c r="O1672" s="381"/>
      <c r="P1672" s="381">
        <v>350</v>
      </c>
      <c r="Q1672" s="381"/>
      <c r="R1672" s="381"/>
      <c r="S1672" s="381"/>
      <c r="T1672" s="381"/>
      <c r="U1672" s="381"/>
      <c r="V1672" s="381"/>
      <c r="W1672" s="381"/>
      <c r="X1672" s="381"/>
      <c r="Y1672" s="381">
        <v>2</v>
      </c>
      <c r="Z1672" s="350">
        <v>36.299999999999997</v>
      </c>
    </row>
    <row r="1673" spans="1:26" ht="30.75" customHeight="1" x14ac:dyDescent="0.35">
      <c r="A1673" s="340">
        <v>1669</v>
      </c>
      <c r="B1673" s="378" t="s">
        <v>7489</v>
      </c>
      <c r="C1673" s="333" t="s">
        <v>5716</v>
      </c>
      <c r="D1673" s="332" t="s">
        <v>979</v>
      </c>
      <c r="E1673" s="371" t="s">
        <v>7011</v>
      </c>
      <c r="F1673" s="325">
        <v>5</v>
      </c>
      <c r="G1673" s="371"/>
      <c r="H1673" s="325"/>
      <c r="I1673" s="371"/>
      <c r="J1673" s="325">
        <v>9</v>
      </c>
      <c r="K1673" s="325"/>
      <c r="L1673" s="325">
        <v>9</v>
      </c>
      <c r="M1673" s="379" t="s">
        <v>5422</v>
      </c>
      <c r="N1673" s="367">
        <v>100</v>
      </c>
      <c r="O1673" s="367">
        <v>150</v>
      </c>
      <c r="P1673" s="367">
        <v>250</v>
      </c>
      <c r="Q1673" s="398"/>
      <c r="R1673" s="398"/>
      <c r="S1673" s="398"/>
      <c r="T1673" s="398"/>
      <c r="U1673" s="381"/>
      <c r="V1673" s="381" t="s">
        <v>2166</v>
      </c>
      <c r="W1673" s="381"/>
      <c r="X1673" s="381"/>
      <c r="Y1673" s="381">
        <v>2</v>
      </c>
      <c r="Z1673" s="350">
        <v>36.299999999999997</v>
      </c>
    </row>
    <row r="1674" spans="1:26" ht="30.75" customHeight="1" x14ac:dyDescent="0.35">
      <c r="A1674" s="340">
        <v>1670</v>
      </c>
      <c r="B1674" s="378" t="s">
        <v>7489</v>
      </c>
      <c r="C1674" s="333" t="s">
        <v>5716</v>
      </c>
      <c r="D1674" s="332" t="s">
        <v>978</v>
      </c>
      <c r="E1674" s="371" t="s">
        <v>7009</v>
      </c>
      <c r="F1674" s="325">
        <v>5</v>
      </c>
      <c r="G1674" s="371"/>
      <c r="H1674" s="325"/>
      <c r="I1674" s="371"/>
      <c r="J1674" s="325">
        <v>14</v>
      </c>
      <c r="K1674" s="325"/>
      <c r="L1674" s="325">
        <v>14</v>
      </c>
      <c r="M1674" s="381" t="s">
        <v>5354</v>
      </c>
      <c r="N1674" s="367">
        <v>84</v>
      </c>
      <c r="O1674" s="367">
        <v>96</v>
      </c>
      <c r="P1674" s="367">
        <v>180</v>
      </c>
      <c r="Q1674" s="398"/>
      <c r="R1674" s="398"/>
      <c r="S1674" s="398"/>
      <c r="T1674" s="398"/>
      <c r="U1674" s="381"/>
      <c r="V1674" s="381" t="s">
        <v>2166</v>
      </c>
      <c r="W1674" s="381"/>
      <c r="X1674" s="381"/>
      <c r="Y1674" s="381">
        <v>2</v>
      </c>
      <c r="Z1674" s="350">
        <v>36.299999999999997</v>
      </c>
    </row>
    <row r="1675" spans="1:26" ht="30.75" customHeight="1" x14ac:dyDescent="0.35">
      <c r="A1675" s="340">
        <v>1671</v>
      </c>
      <c r="B1675" s="378" t="s">
        <v>7489</v>
      </c>
      <c r="C1675" s="333" t="s">
        <v>5716</v>
      </c>
      <c r="D1675" s="332" t="s">
        <v>976</v>
      </c>
      <c r="E1675" s="371" t="s">
        <v>7007</v>
      </c>
      <c r="F1675" s="325">
        <v>4</v>
      </c>
      <c r="G1675" s="371"/>
      <c r="H1675" s="325"/>
      <c r="I1675" s="371"/>
      <c r="J1675" s="325">
        <v>11</v>
      </c>
      <c r="K1675" s="325"/>
      <c r="L1675" s="325">
        <v>11</v>
      </c>
      <c r="M1675" s="381" t="s">
        <v>6492</v>
      </c>
      <c r="N1675" s="367">
        <v>80</v>
      </c>
      <c r="O1675" s="367">
        <v>80</v>
      </c>
      <c r="P1675" s="367">
        <v>160</v>
      </c>
      <c r="Q1675" s="398"/>
      <c r="R1675" s="398"/>
      <c r="S1675" s="398"/>
      <c r="T1675" s="398"/>
      <c r="U1675" s="381"/>
      <c r="V1675" s="381" t="s">
        <v>2166</v>
      </c>
      <c r="W1675" s="381" t="s">
        <v>2166</v>
      </c>
      <c r="X1675" s="381"/>
      <c r="Y1675" s="381">
        <v>2</v>
      </c>
      <c r="Z1675" s="350">
        <v>36.299999999999997</v>
      </c>
    </row>
    <row r="1676" spans="1:26" ht="30.75" customHeight="1" x14ac:dyDescent="0.35">
      <c r="A1676" s="340">
        <v>1672</v>
      </c>
      <c r="B1676" s="378" t="s">
        <v>7489</v>
      </c>
      <c r="C1676" s="333" t="s">
        <v>5716</v>
      </c>
      <c r="D1676" s="332" t="s">
        <v>7314</v>
      </c>
      <c r="E1676" s="390" t="s">
        <v>7312</v>
      </c>
      <c r="F1676" s="325">
        <v>7</v>
      </c>
      <c r="G1676" s="371"/>
      <c r="H1676" s="325"/>
      <c r="I1676" s="371"/>
      <c r="J1676" s="325">
        <v>8</v>
      </c>
      <c r="K1676" s="325"/>
      <c r="L1676" s="325">
        <v>8</v>
      </c>
      <c r="M1676" s="381" t="s">
        <v>7316</v>
      </c>
      <c r="N1676" s="367"/>
      <c r="O1676" s="367"/>
      <c r="P1676" s="367"/>
      <c r="Q1676" s="398"/>
      <c r="R1676" s="398"/>
      <c r="S1676" s="398"/>
      <c r="T1676" s="398"/>
      <c r="U1676" s="381"/>
      <c r="V1676" s="381"/>
      <c r="W1676" s="381"/>
      <c r="X1676" s="381"/>
      <c r="Y1676" s="381">
        <v>3</v>
      </c>
      <c r="Z1676" s="382">
        <v>30.3</v>
      </c>
    </row>
    <row r="1677" spans="1:26" ht="30.75" customHeight="1" x14ac:dyDescent="0.35">
      <c r="A1677" s="340">
        <v>1673</v>
      </c>
      <c r="B1677" s="378" t="s">
        <v>7489</v>
      </c>
      <c r="C1677" s="333" t="s">
        <v>5716</v>
      </c>
      <c r="D1677" s="332" t="s">
        <v>7315</v>
      </c>
      <c r="E1677" s="390" t="s">
        <v>7313</v>
      </c>
      <c r="F1677" s="325">
        <v>4</v>
      </c>
      <c r="G1677" s="371"/>
      <c r="H1677" s="325"/>
      <c r="I1677" s="371"/>
      <c r="J1677" s="325">
        <v>6</v>
      </c>
      <c r="K1677" s="325"/>
      <c r="L1677" s="325">
        <v>6</v>
      </c>
      <c r="M1677" s="381" t="s">
        <v>7317</v>
      </c>
      <c r="N1677" s="367">
        <v>130</v>
      </c>
      <c r="O1677" s="367">
        <v>270</v>
      </c>
      <c r="P1677" s="367">
        <v>400</v>
      </c>
      <c r="Q1677" s="367"/>
      <c r="R1677" s="367"/>
      <c r="S1677" s="367"/>
      <c r="T1677" s="367"/>
      <c r="U1677" s="367"/>
      <c r="V1677" s="367" t="s">
        <v>2166</v>
      </c>
      <c r="W1677" s="381"/>
      <c r="X1677" s="381"/>
      <c r="Y1677" s="381">
        <v>3</v>
      </c>
      <c r="Z1677" s="382">
        <v>30.3</v>
      </c>
    </row>
    <row r="1678" spans="1:26" ht="30.75" customHeight="1" x14ac:dyDescent="0.35">
      <c r="A1678" s="340">
        <v>1674</v>
      </c>
      <c r="B1678" s="378" t="s">
        <v>7489</v>
      </c>
      <c r="C1678" s="333" t="s">
        <v>5716</v>
      </c>
      <c r="D1678" s="332" t="s">
        <v>7318</v>
      </c>
      <c r="E1678" s="390" t="s">
        <v>7319</v>
      </c>
      <c r="F1678" s="325">
        <v>4</v>
      </c>
      <c r="G1678" s="371"/>
      <c r="H1678" s="325"/>
      <c r="I1678" s="371"/>
      <c r="J1678" s="325">
        <v>5</v>
      </c>
      <c r="K1678" s="325"/>
      <c r="L1678" s="325">
        <v>5</v>
      </c>
      <c r="M1678" s="381" t="s">
        <v>7320</v>
      </c>
      <c r="N1678" s="367">
        <v>165</v>
      </c>
      <c r="O1678" s="367">
        <v>235</v>
      </c>
      <c r="P1678" s="367">
        <v>400</v>
      </c>
      <c r="Q1678" s="367"/>
      <c r="R1678" s="367"/>
      <c r="S1678" s="367"/>
      <c r="T1678" s="367"/>
      <c r="U1678" s="367"/>
      <c r="V1678" s="367" t="s">
        <v>2166</v>
      </c>
      <c r="W1678" s="381"/>
      <c r="X1678" s="381"/>
      <c r="Y1678" s="381">
        <v>3</v>
      </c>
      <c r="Z1678" s="382">
        <v>30.3</v>
      </c>
    </row>
    <row r="1679" spans="1:26" ht="30.75" customHeight="1" x14ac:dyDescent="0.35">
      <c r="A1679" s="340">
        <v>1675</v>
      </c>
      <c r="B1679" s="378" t="s">
        <v>7489</v>
      </c>
      <c r="C1679" s="333" t="s">
        <v>5716</v>
      </c>
      <c r="D1679" s="332" t="s">
        <v>7335</v>
      </c>
      <c r="E1679" s="390" t="s">
        <v>7332</v>
      </c>
      <c r="F1679" s="325">
        <v>6</v>
      </c>
      <c r="G1679" s="371"/>
      <c r="H1679" s="325"/>
      <c r="I1679" s="371"/>
      <c r="J1679" s="325">
        <v>7</v>
      </c>
      <c r="K1679" s="325"/>
      <c r="L1679" s="325">
        <v>7</v>
      </c>
      <c r="M1679" s="381" t="s">
        <v>7316</v>
      </c>
      <c r="N1679" s="367"/>
      <c r="O1679" s="367"/>
      <c r="P1679" s="367"/>
      <c r="Q1679" s="398"/>
      <c r="R1679" s="398"/>
      <c r="S1679" s="398"/>
      <c r="T1679" s="398"/>
      <c r="U1679" s="381"/>
      <c r="V1679" s="381"/>
      <c r="W1679" s="381"/>
      <c r="X1679" s="381"/>
      <c r="Y1679" s="381">
        <v>3</v>
      </c>
      <c r="Z1679" s="382">
        <v>30.3</v>
      </c>
    </row>
    <row r="1680" spans="1:26" ht="30.75" customHeight="1" x14ac:dyDescent="0.35">
      <c r="A1680" s="340">
        <v>1676</v>
      </c>
      <c r="B1680" s="378" t="s">
        <v>7489</v>
      </c>
      <c r="C1680" s="333" t="s">
        <v>5716</v>
      </c>
      <c r="D1680" s="332" t="s">
        <v>7336</v>
      </c>
      <c r="E1680" s="390" t="s">
        <v>7333</v>
      </c>
      <c r="F1680" s="325">
        <v>6</v>
      </c>
      <c r="G1680" s="371"/>
      <c r="H1680" s="325"/>
      <c r="I1680" s="371"/>
      <c r="J1680" s="325">
        <v>7</v>
      </c>
      <c r="K1680" s="325"/>
      <c r="L1680" s="325">
        <v>7</v>
      </c>
      <c r="M1680" s="381" t="s">
        <v>7316</v>
      </c>
      <c r="N1680" s="367"/>
      <c r="O1680" s="367"/>
      <c r="P1680" s="367"/>
      <c r="Q1680" s="398"/>
      <c r="R1680" s="398"/>
      <c r="S1680" s="398"/>
      <c r="T1680" s="398"/>
      <c r="U1680" s="381"/>
      <c r="V1680" s="381"/>
      <c r="W1680" s="381"/>
      <c r="X1680" s="381"/>
      <c r="Y1680" s="381">
        <v>3</v>
      </c>
      <c r="Z1680" s="382">
        <v>30.3</v>
      </c>
    </row>
    <row r="1681" spans="1:26" ht="30.75" customHeight="1" x14ac:dyDescent="0.35">
      <c r="A1681" s="340">
        <v>1677</v>
      </c>
      <c r="B1681" s="378" t="s">
        <v>7489</v>
      </c>
      <c r="C1681" s="333" t="s">
        <v>5716</v>
      </c>
      <c r="D1681" s="332" t="s">
        <v>7337</v>
      </c>
      <c r="E1681" s="390" t="s">
        <v>7334</v>
      </c>
      <c r="F1681" s="325">
        <v>5</v>
      </c>
      <c r="G1681" s="371"/>
      <c r="H1681" s="325"/>
      <c r="I1681" s="371"/>
      <c r="J1681" s="325">
        <v>5</v>
      </c>
      <c r="K1681" s="325"/>
      <c r="L1681" s="325">
        <v>5</v>
      </c>
      <c r="M1681" s="381" t="s">
        <v>7338</v>
      </c>
      <c r="N1681" s="367"/>
      <c r="O1681" s="367"/>
      <c r="P1681" s="367"/>
      <c r="Q1681" s="398"/>
      <c r="R1681" s="398"/>
      <c r="S1681" s="398"/>
      <c r="T1681" s="398"/>
      <c r="U1681" s="381"/>
      <c r="V1681" s="381"/>
      <c r="W1681" s="381"/>
      <c r="X1681" s="381"/>
      <c r="Y1681" s="381">
        <v>3</v>
      </c>
      <c r="Z1681" s="382">
        <v>30.3</v>
      </c>
    </row>
    <row r="1682" spans="1:26" ht="30.75" customHeight="1" x14ac:dyDescent="0.35">
      <c r="A1682" s="340">
        <v>1678</v>
      </c>
      <c r="B1682" s="378" t="s">
        <v>7489</v>
      </c>
      <c r="C1682" s="333" t="s">
        <v>5716</v>
      </c>
      <c r="D1682" s="332" t="s">
        <v>7339</v>
      </c>
      <c r="E1682" s="390" t="s">
        <v>7341</v>
      </c>
      <c r="F1682" s="325">
        <v>4</v>
      </c>
      <c r="G1682" s="371"/>
      <c r="H1682" s="325"/>
      <c r="I1682" s="371"/>
      <c r="J1682" s="325">
        <v>6</v>
      </c>
      <c r="K1682" s="325"/>
      <c r="L1682" s="325">
        <v>6</v>
      </c>
      <c r="M1682" s="381" t="s">
        <v>7317</v>
      </c>
      <c r="N1682" s="367"/>
      <c r="O1682" s="367"/>
      <c r="P1682" s="367"/>
      <c r="Q1682" s="398"/>
      <c r="R1682" s="398"/>
      <c r="S1682" s="398"/>
      <c r="T1682" s="398"/>
      <c r="U1682" s="381"/>
      <c r="V1682" s="381"/>
      <c r="W1682" s="381"/>
      <c r="X1682" s="381"/>
      <c r="Y1682" s="381">
        <v>3</v>
      </c>
      <c r="Z1682" s="382">
        <v>30.3</v>
      </c>
    </row>
    <row r="1683" spans="1:26" ht="30.75" customHeight="1" x14ac:dyDescent="0.35">
      <c r="A1683" s="340">
        <v>1679</v>
      </c>
      <c r="B1683" s="378" t="s">
        <v>7489</v>
      </c>
      <c r="C1683" s="333" t="s">
        <v>5716</v>
      </c>
      <c r="D1683" s="332" t="s">
        <v>7340</v>
      </c>
      <c r="E1683" s="390" t="s">
        <v>7342</v>
      </c>
      <c r="F1683" s="325">
        <v>5</v>
      </c>
      <c r="G1683" s="371"/>
      <c r="H1683" s="325"/>
      <c r="I1683" s="371"/>
      <c r="J1683" s="325">
        <v>10</v>
      </c>
      <c r="K1683" s="325"/>
      <c r="L1683" s="325">
        <v>10</v>
      </c>
      <c r="M1683" s="381" t="s">
        <v>7317</v>
      </c>
      <c r="N1683" s="367"/>
      <c r="O1683" s="367"/>
      <c r="P1683" s="367"/>
      <c r="Q1683" s="398"/>
      <c r="R1683" s="398"/>
      <c r="S1683" s="398"/>
      <c r="T1683" s="398"/>
      <c r="U1683" s="381"/>
      <c r="V1683" s="381"/>
      <c r="W1683" s="381"/>
      <c r="X1683" s="381"/>
      <c r="Y1683" s="381">
        <v>3</v>
      </c>
      <c r="Z1683" s="382">
        <v>30.3</v>
      </c>
    </row>
    <row r="1684" spans="1:26" s="476" customFormat="1" ht="30.75" customHeight="1" x14ac:dyDescent="0.35">
      <c r="A1684" s="340">
        <v>1680</v>
      </c>
      <c r="B1684" s="468" t="s">
        <v>7489</v>
      </c>
      <c r="C1684" s="469" t="s">
        <v>5716</v>
      </c>
      <c r="D1684" s="467" t="s">
        <v>7469</v>
      </c>
      <c r="E1684" s="469" t="s">
        <v>7468</v>
      </c>
      <c r="F1684" s="471">
        <v>4</v>
      </c>
      <c r="G1684" s="477"/>
      <c r="H1684" s="471"/>
      <c r="I1684" s="477"/>
      <c r="J1684" s="471"/>
      <c r="K1684" s="471"/>
      <c r="L1684" s="471">
        <v>7</v>
      </c>
      <c r="M1684" s="473" t="s">
        <v>7317</v>
      </c>
      <c r="N1684" s="474"/>
      <c r="O1684" s="474"/>
      <c r="P1684" s="474"/>
      <c r="Q1684" s="475"/>
      <c r="R1684" s="475"/>
      <c r="S1684" s="475"/>
      <c r="T1684" s="475"/>
      <c r="U1684" s="473"/>
      <c r="V1684" s="473"/>
      <c r="W1684" s="473"/>
      <c r="X1684" s="473"/>
      <c r="Y1684" s="473">
        <v>3</v>
      </c>
      <c r="Z1684" s="382">
        <v>30.3</v>
      </c>
    </row>
    <row r="1685" spans="1:26" s="476" customFormat="1" ht="30.75" customHeight="1" x14ac:dyDescent="0.35">
      <c r="A1685" s="340">
        <v>1681</v>
      </c>
      <c r="B1685" s="468" t="s">
        <v>7490</v>
      </c>
      <c r="C1685" s="469" t="s">
        <v>5716</v>
      </c>
      <c r="D1685" s="467" t="s">
        <v>7473</v>
      </c>
      <c r="E1685" s="469" t="s">
        <v>7476</v>
      </c>
      <c r="F1685" s="471">
        <v>2</v>
      </c>
      <c r="G1685" s="477"/>
      <c r="H1685" s="471"/>
      <c r="I1685" s="477"/>
      <c r="J1685" s="471"/>
      <c r="K1685" s="471"/>
      <c r="L1685" s="471">
        <v>1</v>
      </c>
      <c r="M1685" s="473" t="s">
        <v>7484</v>
      </c>
      <c r="N1685" s="367">
        <v>10</v>
      </c>
      <c r="O1685" s="367">
        <v>20</v>
      </c>
      <c r="P1685" s="367">
        <v>30</v>
      </c>
      <c r="Q1685" s="367"/>
      <c r="R1685" s="367"/>
      <c r="S1685" s="367"/>
      <c r="T1685" s="367"/>
      <c r="U1685" s="367"/>
      <c r="V1685" s="367" t="s">
        <v>2166</v>
      </c>
      <c r="W1685" s="473"/>
      <c r="X1685" s="473"/>
      <c r="Y1685" s="473">
        <v>3</v>
      </c>
      <c r="Z1685" s="382">
        <v>30.3</v>
      </c>
    </row>
    <row r="1686" spans="1:26" s="476" customFormat="1" ht="30.75" customHeight="1" x14ac:dyDescent="0.35">
      <c r="A1686" s="340">
        <v>1682</v>
      </c>
      <c r="B1686" s="468" t="s">
        <v>7490</v>
      </c>
      <c r="C1686" s="469" t="s">
        <v>5716</v>
      </c>
      <c r="D1686" s="467" t="s">
        <v>7474</v>
      </c>
      <c r="E1686" s="469" t="s">
        <v>7477</v>
      </c>
      <c r="F1686" s="471">
        <v>3</v>
      </c>
      <c r="G1686" s="477"/>
      <c r="H1686" s="471"/>
      <c r="I1686" s="477"/>
      <c r="J1686" s="471"/>
      <c r="K1686" s="471"/>
      <c r="L1686" s="471">
        <v>1</v>
      </c>
      <c r="M1686" s="473" t="s">
        <v>7482</v>
      </c>
      <c r="N1686" s="367">
        <v>15</v>
      </c>
      <c r="O1686" s="367">
        <v>30</v>
      </c>
      <c r="P1686" s="367">
        <v>45</v>
      </c>
      <c r="Q1686" s="367"/>
      <c r="R1686" s="367"/>
      <c r="S1686" s="367"/>
      <c r="T1686" s="367"/>
      <c r="U1686" s="367"/>
      <c r="V1686" s="367" t="s">
        <v>2166</v>
      </c>
      <c r="W1686" s="473"/>
      <c r="X1686" s="473"/>
      <c r="Y1686" s="473">
        <v>3</v>
      </c>
      <c r="Z1686" s="382">
        <v>30.3</v>
      </c>
    </row>
    <row r="1687" spans="1:26" s="476" customFormat="1" ht="30.75" customHeight="1" x14ac:dyDescent="0.35">
      <c r="A1687" s="340">
        <v>1683</v>
      </c>
      <c r="B1687" s="468" t="s">
        <v>7490</v>
      </c>
      <c r="C1687" s="469" t="s">
        <v>5716</v>
      </c>
      <c r="D1687" s="467" t="s">
        <v>7475</v>
      </c>
      <c r="E1687" s="469" t="s">
        <v>7478</v>
      </c>
      <c r="F1687" s="471">
        <v>4</v>
      </c>
      <c r="G1687" s="477"/>
      <c r="H1687" s="471"/>
      <c r="I1687" s="477"/>
      <c r="J1687" s="471"/>
      <c r="K1687" s="471"/>
      <c r="L1687" s="471">
        <v>1</v>
      </c>
      <c r="M1687" s="473" t="s">
        <v>7485</v>
      </c>
      <c r="N1687" s="367">
        <v>20</v>
      </c>
      <c r="O1687" s="367">
        <v>40</v>
      </c>
      <c r="P1687" s="367">
        <v>60</v>
      </c>
      <c r="Q1687" s="367"/>
      <c r="R1687" s="367"/>
      <c r="S1687" s="367"/>
      <c r="T1687" s="367"/>
      <c r="U1687" s="367"/>
      <c r="V1687" s="367" t="s">
        <v>2166</v>
      </c>
      <c r="W1687" s="473"/>
      <c r="X1687" s="473"/>
      <c r="Y1687" s="473">
        <v>3</v>
      </c>
      <c r="Z1687" s="382">
        <v>30.3</v>
      </c>
    </row>
    <row r="1688" spans="1:26" s="476" customFormat="1" ht="30.75" customHeight="1" x14ac:dyDescent="0.35">
      <c r="A1688" s="340">
        <v>1684</v>
      </c>
      <c r="B1688" s="468" t="s">
        <v>7490</v>
      </c>
      <c r="C1688" s="469" t="s">
        <v>5716</v>
      </c>
      <c r="D1688" s="467" t="s">
        <v>7470</v>
      </c>
      <c r="E1688" s="469" t="s">
        <v>7479</v>
      </c>
      <c r="F1688" s="471">
        <v>2</v>
      </c>
      <c r="G1688" s="477"/>
      <c r="H1688" s="471"/>
      <c r="I1688" s="477"/>
      <c r="J1688" s="471"/>
      <c r="K1688" s="471"/>
      <c r="L1688" s="471">
        <v>1</v>
      </c>
      <c r="M1688" s="473" t="s">
        <v>7486</v>
      </c>
      <c r="N1688" s="367">
        <v>33</v>
      </c>
      <c r="O1688" s="367">
        <v>42</v>
      </c>
      <c r="P1688" s="367">
        <v>75</v>
      </c>
      <c r="Q1688" s="367"/>
      <c r="R1688" s="367"/>
      <c r="S1688" s="367"/>
      <c r="T1688" s="367"/>
      <c r="U1688" s="367"/>
      <c r="V1688" s="367" t="s">
        <v>2166</v>
      </c>
      <c r="W1688" s="473"/>
      <c r="X1688" s="473"/>
      <c r="Y1688" s="473">
        <v>3</v>
      </c>
      <c r="Z1688" s="382">
        <v>30.3</v>
      </c>
    </row>
    <row r="1689" spans="1:26" s="476" customFormat="1" ht="30.75" customHeight="1" x14ac:dyDescent="0.35">
      <c r="A1689" s="340">
        <v>1685</v>
      </c>
      <c r="B1689" s="468" t="s">
        <v>7490</v>
      </c>
      <c r="C1689" s="469" t="s">
        <v>5716</v>
      </c>
      <c r="D1689" s="467" t="s">
        <v>7471</v>
      </c>
      <c r="E1689" s="469" t="s">
        <v>7480</v>
      </c>
      <c r="F1689" s="471">
        <v>3</v>
      </c>
      <c r="G1689" s="477"/>
      <c r="H1689" s="471"/>
      <c r="I1689" s="477"/>
      <c r="J1689" s="471"/>
      <c r="K1689" s="471"/>
      <c r="L1689" s="471">
        <v>1</v>
      </c>
      <c r="M1689" s="473" t="s">
        <v>7487</v>
      </c>
      <c r="N1689" s="367">
        <v>38.5</v>
      </c>
      <c r="O1689" s="367">
        <v>36.5</v>
      </c>
      <c r="P1689" s="367">
        <v>75</v>
      </c>
      <c r="Q1689" s="367"/>
      <c r="R1689" s="367"/>
      <c r="S1689" s="367"/>
      <c r="T1689" s="367"/>
      <c r="U1689" s="367"/>
      <c r="V1689" s="367" t="s">
        <v>2166</v>
      </c>
      <c r="W1689" s="473"/>
      <c r="X1689" s="473"/>
      <c r="Y1689" s="473">
        <v>3</v>
      </c>
      <c r="Z1689" s="382">
        <v>30.3</v>
      </c>
    </row>
    <row r="1690" spans="1:26" s="476" customFormat="1" ht="30.75" customHeight="1" x14ac:dyDescent="0.35">
      <c r="A1690" s="340">
        <v>1686</v>
      </c>
      <c r="B1690" s="468" t="s">
        <v>7490</v>
      </c>
      <c r="C1690" s="469" t="s">
        <v>5716</v>
      </c>
      <c r="D1690" s="467" t="s">
        <v>7472</v>
      </c>
      <c r="E1690" s="469" t="s">
        <v>7481</v>
      </c>
      <c r="F1690" s="471">
        <v>3</v>
      </c>
      <c r="G1690" s="477"/>
      <c r="H1690" s="471"/>
      <c r="I1690" s="477"/>
      <c r="J1690" s="471"/>
      <c r="K1690" s="471"/>
      <c r="L1690" s="471">
        <v>1</v>
      </c>
      <c r="M1690" s="473" t="s">
        <v>7483</v>
      </c>
      <c r="N1690" s="367">
        <v>7.5</v>
      </c>
      <c r="O1690" s="367">
        <v>12.5</v>
      </c>
      <c r="P1690" s="367">
        <v>20</v>
      </c>
      <c r="Q1690" s="367"/>
      <c r="R1690" s="367"/>
      <c r="S1690" s="367"/>
      <c r="T1690" s="367"/>
      <c r="U1690" s="367"/>
      <c r="V1690" s="367" t="s">
        <v>2166</v>
      </c>
      <c r="W1690" s="473"/>
      <c r="X1690" s="473"/>
      <c r="Y1690" s="473">
        <v>3</v>
      </c>
      <c r="Z1690" s="382">
        <v>30.3</v>
      </c>
    </row>
    <row r="1691" spans="1:26" ht="30.75" customHeight="1" x14ac:dyDescent="0.35">
      <c r="A1691" s="340">
        <v>1687</v>
      </c>
      <c r="B1691" s="378" t="s">
        <v>7489</v>
      </c>
      <c r="C1691" s="333" t="s">
        <v>817</v>
      </c>
      <c r="D1691" s="332" t="s">
        <v>818</v>
      </c>
      <c r="E1691" s="371" t="s">
        <v>2119</v>
      </c>
      <c r="F1691" s="325">
        <v>4</v>
      </c>
      <c r="G1691" s="371"/>
      <c r="H1691" s="325"/>
      <c r="I1691" s="371"/>
      <c r="J1691" s="325">
        <v>4</v>
      </c>
      <c r="K1691" s="325"/>
      <c r="L1691" s="325">
        <v>4</v>
      </c>
      <c r="M1691" s="381" t="s">
        <v>5354</v>
      </c>
      <c r="N1691" s="381"/>
      <c r="O1691" s="381"/>
      <c r="P1691" s="381">
        <v>240</v>
      </c>
      <c r="Q1691" s="381"/>
      <c r="R1691" s="381"/>
      <c r="S1691" s="381"/>
      <c r="T1691" s="381"/>
      <c r="U1691" s="381"/>
      <c r="V1691" s="381"/>
      <c r="W1691" s="381"/>
      <c r="X1691" s="381"/>
      <c r="Y1691" s="381">
        <v>2</v>
      </c>
      <c r="Z1691" s="350">
        <v>36.299999999999997</v>
      </c>
    </row>
    <row r="1692" spans="1:26" ht="30.75" customHeight="1" x14ac:dyDescent="0.35">
      <c r="A1692" s="340">
        <v>1688</v>
      </c>
      <c r="B1692" s="378" t="s">
        <v>7489</v>
      </c>
      <c r="C1692" s="333" t="s">
        <v>817</v>
      </c>
      <c r="D1692" s="332" t="s">
        <v>819</v>
      </c>
      <c r="E1692" s="371" t="s">
        <v>2120</v>
      </c>
      <c r="F1692" s="325">
        <v>3</v>
      </c>
      <c r="G1692" s="371"/>
      <c r="H1692" s="325"/>
      <c r="I1692" s="371"/>
      <c r="J1692" s="325">
        <v>4</v>
      </c>
      <c r="K1692" s="325"/>
      <c r="L1692" s="325">
        <v>4</v>
      </c>
      <c r="M1692" s="381" t="s">
        <v>5354</v>
      </c>
      <c r="N1692" s="381"/>
      <c r="O1692" s="381"/>
      <c r="P1692" s="381">
        <v>120</v>
      </c>
      <c r="Q1692" s="381"/>
      <c r="R1692" s="381"/>
      <c r="S1692" s="381"/>
      <c r="T1692" s="381"/>
      <c r="U1692" s="381"/>
      <c r="V1692" s="381"/>
      <c r="W1692" s="381"/>
      <c r="X1692" s="381"/>
      <c r="Y1692" s="381">
        <v>2</v>
      </c>
      <c r="Z1692" s="350">
        <v>36.299999999999997</v>
      </c>
    </row>
    <row r="1693" spans="1:26" ht="30.75" customHeight="1" x14ac:dyDescent="0.35">
      <c r="A1693" s="340">
        <v>1689</v>
      </c>
      <c r="B1693" s="378" t="s">
        <v>7489</v>
      </c>
      <c r="C1693" s="333" t="s">
        <v>817</v>
      </c>
      <c r="D1693" s="332" t="s">
        <v>821</v>
      </c>
      <c r="E1693" s="371" t="s">
        <v>2121</v>
      </c>
      <c r="F1693" s="325">
        <v>5</v>
      </c>
      <c r="G1693" s="371"/>
      <c r="H1693" s="325"/>
      <c r="I1693" s="371"/>
      <c r="J1693" s="325">
        <v>4</v>
      </c>
      <c r="K1693" s="325"/>
      <c r="L1693" s="325">
        <v>4</v>
      </c>
      <c r="M1693" s="381" t="s">
        <v>5354</v>
      </c>
      <c r="N1693" s="381"/>
      <c r="O1693" s="381"/>
      <c r="P1693" s="381">
        <v>720</v>
      </c>
      <c r="Q1693" s="381"/>
      <c r="R1693" s="381"/>
      <c r="S1693" s="381"/>
      <c r="T1693" s="381"/>
      <c r="U1693" s="381"/>
      <c r="V1693" s="381"/>
      <c r="W1693" s="381"/>
      <c r="X1693" s="381"/>
      <c r="Y1693" s="381">
        <v>2</v>
      </c>
      <c r="Z1693" s="350">
        <v>36.299999999999997</v>
      </c>
    </row>
    <row r="1694" spans="1:26" ht="30.75" customHeight="1" x14ac:dyDescent="0.35">
      <c r="A1694" s="340">
        <v>1690</v>
      </c>
      <c r="B1694" s="378" t="s">
        <v>7489</v>
      </c>
      <c r="C1694" s="333" t="s">
        <v>817</v>
      </c>
      <c r="D1694" s="332" t="s">
        <v>4385</v>
      </c>
      <c r="E1694" s="371" t="s">
        <v>2147</v>
      </c>
      <c r="F1694" s="325">
        <v>4</v>
      </c>
      <c r="G1694" s="371"/>
      <c r="H1694" s="325"/>
      <c r="I1694" s="371"/>
      <c r="J1694" s="325">
        <v>7</v>
      </c>
      <c r="K1694" s="325"/>
      <c r="L1694" s="325">
        <v>7</v>
      </c>
      <c r="M1694" s="381" t="s">
        <v>5431</v>
      </c>
      <c r="N1694" s="367">
        <v>120</v>
      </c>
      <c r="O1694" s="367">
        <v>120</v>
      </c>
      <c r="P1694" s="367">
        <v>240</v>
      </c>
      <c r="Q1694" s="398"/>
      <c r="R1694" s="398"/>
      <c r="S1694" s="398"/>
      <c r="T1694" s="398"/>
      <c r="U1694" s="381"/>
      <c r="V1694" s="381" t="s">
        <v>2166</v>
      </c>
      <c r="W1694" s="381" t="s">
        <v>2166</v>
      </c>
      <c r="X1694" s="381" t="s">
        <v>2166</v>
      </c>
      <c r="Y1694" s="381">
        <v>1</v>
      </c>
      <c r="Z1694" s="350">
        <v>42.35</v>
      </c>
    </row>
    <row r="1695" spans="1:26" ht="30.75" customHeight="1" x14ac:dyDescent="0.35">
      <c r="A1695" s="340">
        <v>1691</v>
      </c>
      <c r="B1695" s="378" t="s">
        <v>7489</v>
      </c>
      <c r="C1695" s="333" t="s">
        <v>817</v>
      </c>
      <c r="D1695" s="332" t="s">
        <v>2122</v>
      </c>
      <c r="E1695" s="371" t="s">
        <v>2934</v>
      </c>
      <c r="F1695" s="325">
        <v>5</v>
      </c>
      <c r="G1695" s="371"/>
      <c r="H1695" s="325"/>
      <c r="I1695" s="371"/>
      <c r="J1695" s="325">
        <v>7</v>
      </c>
      <c r="K1695" s="325"/>
      <c r="L1695" s="325">
        <v>7</v>
      </c>
      <c r="M1695" s="381" t="s">
        <v>5095</v>
      </c>
      <c r="N1695" s="381"/>
      <c r="O1695" s="381"/>
      <c r="P1695" s="381">
        <v>1440</v>
      </c>
      <c r="Q1695" s="381"/>
      <c r="R1695" s="381"/>
      <c r="S1695" s="381"/>
      <c r="T1695" s="381"/>
      <c r="U1695" s="381"/>
      <c r="V1695" s="381"/>
      <c r="W1695" s="381"/>
      <c r="X1695" s="381"/>
      <c r="Y1695" s="381">
        <v>2</v>
      </c>
      <c r="Z1695" s="350">
        <v>36.299999999999997</v>
      </c>
    </row>
    <row r="1696" spans="1:26" ht="30.75" customHeight="1" x14ac:dyDescent="0.35">
      <c r="A1696" s="340">
        <v>1692</v>
      </c>
      <c r="B1696" s="378" t="s">
        <v>7489</v>
      </c>
      <c r="C1696" s="333" t="s">
        <v>817</v>
      </c>
      <c r="D1696" s="332" t="s">
        <v>2123</v>
      </c>
      <c r="E1696" s="371" t="s">
        <v>2935</v>
      </c>
      <c r="F1696" s="325">
        <v>3</v>
      </c>
      <c r="G1696" s="371"/>
      <c r="H1696" s="325"/>
      <c r="I1696" s="371"/>
      <c r="J1696" s="325">
        <v>6</v>
      </c>
      <c r="K1696" s="325"/>
      <c r="L1696" s="325">
        <v>6</v>
      </c>
      <c r="M1696" s="381" t="s">
        <v>5513</v>
      </c>
      <c r="N1696" s="381"/>
      <c r="O1696" s="381"/>
      <c r="P1696" s="381">
        <v>120</v>
      </c>
      <c r="Q1696" s="381"/>
      <c r="R1696" s="381"/>
      <c r="S1696" s="381"/>
      <c r="T1696" s="381"/>
      <c r="U1696" s="381"/>
      <c r="V1696" s="381"/>
      <c r="W1696" s="381"/>
      <c r="X1696" s="381"/>
      <c r="Y1696" s="381">
        <v>3</v>
      </c>
      <c r="Z1696" s="382">
        <v>30.3</v>
      </c>
    </row>
    <row r="1697" spans="1:26" ht="30.75" customHeight="1" x14ac:dyDescent="0.35">
      <c r="A1697" s="340">
        <v>1693</v>
      </c>
      <c r="B1697" s="378" t="s">
        <v>7489</v>
      </c>
      <c r="C1697" s="333" t="s">
        <v>817</v>
      </c>
      <c r="D1697" s="332" t="s">
        <v>826</v>
      </c>
      <c r="E1697" s="371" t="s">
        <v>2936</v>
      </c>
      <c r="F1697" s="325">
        <v>3</v>
      </c>
      <c r="G1697" s="371"/>
      <c r="H1697" s="325"/>
      <c r="I1697" s="371"/>
      <c r="J1697" s="325">
        <v>7</v>
      </c>
      <c r="K1697" s="325"/>
      <c r="L1697" s="325">
        <v>7</v>
      </c>
      <c r="M1697" s="381" t="s">
        <v>5513</v>
      </c>
      <c r="N1697" s="381"/>
      <c r="O1697" s="381"/>
      <c r="P1697" s="381">
        <v>120</v>
      </c>
      <c r="Q1697" s="381"/>
      <c r="R1697" s="381"/>
      <c r="S1697" s="381"/>
      <c r="T1697" s="381"/>
      <c r="U1697" s="381"/>
      <c r="V1697" s="381"/>
      <c r="W1697" s="381"/>
      <c r="X1697" s="381"/>
      <c r="Y1697" s="381">
        <v>3</v>
      </c>
      <c r="Z1697" s="382">
        <v>30.3</v>
      </c>
    </row>
    <row r="1698" spans="1:26" ht="30.75" customHeight="1" x14ac:dyDescent="0.35">
      <c r="A1698" s="340">
        <v>1694</v>
      </c>
      <c r="B1698" s="378" t="s">
        <v>7489</v>
      </c>
      <c r="C1698" s="333" t="s">
        <v>817</v>
      </c>
      <c r="D1698" s="332" t="s">
        <v>827</v>
      </c>
      <c r="E1698" s="371" t="s">
        <v>2937</v>
      </c>
      <c r="F1698" s="325">
        <v>3</v>
      </c>
      <c r="G1698" s="371"/>
      <c r="H1698" s="325"/>
      <c r="I1698" s="371"/>
      <c r="J1698" s="325">
        <v>4</v>
      </c>
      <c r="K1698" s="325"/>
      <c r="L1698" s="325">
        <v>4</v>
      </c>
      <c r="M1698" s="381" t="s">
        <v>5513</v>
      </c>
      <c r="N1698" s="381"/>
      <c r="O1698" s="381"/>
      <c r="P1698" s="381">
        <v>120</v>
      </c>
      <c r="Q1698" s="381"/>
      <c r="R1698" s="381"/>
      <c r="S1698" s="381"/>
      <c r="T1698" s="381"/>
      <c r="U1698" s="381"/>
      <c r="V1698" s="381"/>
      <c r="W1698" s="381"/>
      <c r="X1698" s="381"/>
      <c r="Y1698" s="381">
        <v>3</v>
      </c>
      <c r="Z1698" s="382">
        <v>30.3</v>
      </c>
    </row>
    <row r="1699" spans="1:26" ht="30.75" customHeight="1" x14ac:dyDescent="0.35">
      <c r="A1699" s="340">
        <v>1695</v>
      </c>
      <c r="B1699" s="378" t="s">
        <v>7489</v>
      </c>
      <c r="C1699" s="333" t="s">
        <v>817</v>
      </c>
      <c r="D1699" s="332" t="s">
        <v>2124</v>
      </c>
      <c r="E1699" s="371" t="s">
        <v>2938</v>
      </c>
      <c r="F1699" s="325">
        <v>5</v>
      </c>
      <c r="G1699" s="371"/>
      <c r="H1699" s="325"/>
      <c r="I1699" s="371"/>
      <c r="J1699" s="325">
        <v>7</v>
      </c>
      <c r="K1699" s="325"/>
      <c r="L1699" s="325">
        <v>7</v>
      </c>
      <c r="M1699" s="381" t="s">
        <v>5354</v>
      </c>
      <c r="N1699" s="381"/>
      <c r="O1699" s="381"/>
      <c r="P1699" s="381">
        <v>480</v>
      </c>
      <c r="Q1699" s="381"/>
      <c r="R1699" s="381"/>
      <c r="S1699" s="381"/>
      <c r="T1699" s="381"/>
      <c r="U1699" s="381"/>
      <c r="V1699" s="381"/>
      <c r="W1699" s="381"/>
      <c r="X1699" s="381"/>
      <c r="Y1699" s="381">
        <v>2</v>
      </c>
      <c r="Z1699" s="350">
        <v>36.299999999999997</v>
      </c>
    </row>
    <row r="1700" spans="1:26" ht="30.75" customHeight="1" x14ac:dyDescent="0.35">
      <c r="A1700" s="340">
        <v>1696</v>
      </c>
      <c r="B1700" s="378" t="s">
        <v>7489</v>
      </c>
      <c r="C1700" s="333" t="s">
        <v>817</v>
      </c>
      <c r="D1700" s="332" t="s">
        <v>2125</v>
      </c>
      <c r="E1700" s="371" t="s">
        <v>2939</v>
      </c>
      <c r="F1700" s="325">
        <v>4</v>
      </c>
      <c r="G1700" s="371"/>
      <c r="H1700" s="325"/>
      <c r="I1700" s="371"/>
      <c r="J1700" s="325">
        <v>6</v>
      </c>
      <c r="K1700" s="325"/>
      <c r="L1700" s="325">
        <v>6</v>
      </c>
      <c r="M1700" s="381" t="s">
        <v>5095</v>
      </c>
      <c r="N1700" s="367">
        <v>120</v>
      </c>
      <c r="O1700" s="367">
        <v>120</v>
      </c>
      <c r="P1700" s="367">
        <v>240</v>
      </c>
      <c r="Q1700" s="398"/>
      <c r="R1700" s="398"/>
      <c r="S1700" s="398"/>
      <c r="T1700" s="398"/>
      <c r="U1700" s="381"/>
      <c r="V1700" s="381" t="s">
        <v>2166</v>
      </c>
      <c r="W1700" s="381" t="s">
        <v>2166</v>
      </c>
      <c r="X1700" s="381" t="s">
        <v>2166</v>
      </c>
      <c r="Y1700" s="381">
        <v>2</v>
      </c>
      <c r="Z1700" s="350">
        <v>36.299999999999997</v>
      </c>
    </row>
    <row r="1701" spans="1:26" ht="30.75" customHeight="1" x14ac:dyDescent="0.35">
      <c r="A1701" s="340">
        <v>1697</v>
      </c>
      <c r="B1701" s="378" t="s">
        <v>7489</v>
      </c>
      <c r="C1701" s="333" t="s">
        <v>817</v>
      </c>
      <c r="D1701" s="332" t="s">
        <v>2126</v>
      </c>
      <c r="E1701" s="371" t="s">
        <v>2940</v>
      </c>
      <c r="F1701" s="325">
        <v>4</v>
      </c>
      <c r="G1701" s="371"/>
      <c r="H1701" s="325"/>
      <c r="I1701" s="371"/>
      <c r="J1701" s="325">
        <v>6</v>
      </c>
      <c r="K1701" s="325"/>
      <c r="L1701" s="325">
        <v>6</v>
      </c>
      <c r="M1701" s="381" t="s">
        <v>5095</v>
      </c>
      <c r="N1701" s="367">
        <v>120</v>
      </c>
      <c r="O1701" s="367">
        <v>120</v>
      </c>
      <c r="P1701" s="367">
        <v>240</v>
      </c>
      <c r="Q1701" s="398"/>
      <c r="R1701" s="398"/>
      <c r="S1701" s="398"/>
      <c r="T1701" s="398"/>
      <c r="U1701" s="381"/>
      <c r="V1701" s="381" t="s">
        <v>2166</v>
      </c>
      <c r="W1701" s="381" t="s">
        <v>2166</v>
      </c>
      <c r="X1701" s="381" t="s">
        <v>2166</v>
      </c>
      <c r="Y1701" s="381">
        <v>2</v>
      </c>
      <c r="Z1701" s="350">
        <v>36.299999999999997</v>
      </c>
    </row>
    <row r="1702" spans="1:26" ht="30.75" customHeight="1" x14ac:dyDescent="0.35">
      <c r="A1702" s="340">
        <v>1698</v>
      </c>
      <c r="B1702" s="378" t="s">
        <v>7489</v>
      </c>
      <c r="C1702" s="333" t="s">
        <v>817</v>
      </c>
      <c r="D1702" s="332" t="s">
        <v>2127</v>
      </c>
      <c r="E1702" s="371" t="s">
        <v>2941</v>
      </c>
      <c r="F1702" s="325">
        <v>4</v>
      </c>
      <c r="G1702" s="371"/>
      <c r="H1702" s="325"/>
      <c r="I1702" s="371"/>
      <c r="J1702" s="325">
        <v>4</v>
      </c>
      <c r="K1702" s="325"/>
      <c r="L1702" s="325">
        <v>4</v>
      </c>
      <c r="M1702" s="381" t="s">
        <v>5095</v>
      </c>
      <c r="N1702" s="381"/>
      <c r="O1702" s="381"/>
      <c r="P1702" s="381">
        <v>480</v>
      </c>
      <c r="Q1702" s="381"/>
      <c r="R1702" s="381"/>
      <c r="S1702" s="381"/>
      <c r="T1702" s="381"/>
      <c r="U1702" s="381"/>
      <c r="V1702" s="381"/>
      <c r="W1702" s="381"/>
      <c r="X1702" s="381"/>
      <c r="Y1702" s="381">
        <v>2</v>
      </c>
      <c r="Z1702" s="350">
        <v>36.299999999999997</v>
      </c>
    </row>
    <row r="1703" spans="1:26" ht="30.75" customHeight="1" x14ac:dyDescent="0.35">
      <c r="A1703" s="340">
        <v>1699</v>
      </c>
      <c r="B1703" s="378" t="s">
        <v>7489</v>
      </c>
      <c r="C1703" s="333" t="s">
        <v>817</v>
      </c>
      <c r="D1703" s="332" t="s">
        <v>1987</v>
      </c>
      <c r="E1703" s="371" t="s">
        <v>2128</v>
      </c>
      <c r="F1703" s="325">
        <v>6</v>
      </c>
      <c r="G1703" s="371"/>
      <c r="H1703" s="325"/>
      <c r="I1703" s="371"/>
      <c r="J1703" s="325">
        <v>4</v>
      </c>
      <c r="K1703" s="325"/>
      <c r="L1703" s="325">
        <v>4</v>
      </c>
      <c r="M1703" s="381" t="s">
        <v>5400</v>
      </c>
      <c r="N1703" s="381"/>
      <c r="O1703" s="381"/>
      <c r="P1703" s="381">
        <v>720</v>
      </c>
      <c r="Q1703" s="381"/>
      <c r="R1703" s="381"/>
      <c r="S1703" s="381"/>
      <c r="T1703" s="381"/>
      <c r="U1703" s="381"/>
      <c r="V1703" s="381"/>
      <c r="W1703" s="381"/>
      <c r="X1703" s="381"/>
      <c r="Y1703" s="381">
        <v>2</v>
      </c>
      <c r="Z1703" s="350">
        <v>36.299999999999997</v>
      </c>
    </row>
    <row r="1704" spans="1:26" ht="30.75" customHeight="1" x14ac:dyDescent="0.35">
      <c r="A1704" s="340">
        <v>1700</v>
      </c>
      <c r="B1704" s="378" t="s">
        <v>7489</v>
      </c>
      <c r="C1704" s="333" t="s">
        <v>817</v>
      </c>
      <c r="D1704" s="332" t="s">
        <v>829</v>
      </c>
      <c r="E1704" s="371" t="s">
        <v>2129</v>
      </c>
      <c r="F1704" s="325">
        <v>4</v>
      </c>
      <c r="G1704" s="371"/>
      <c r="H1704" s="325"/>
      <c r="I1704" s="371"/>
      <c r="J1704" s="325">
        <v>5</v>
      </c>
      <c r="K1704" s="325"/>
      <c r="L1704" s="325">
        <v>5</v>
      </c>
      <c r="M1704" s="381" t="s">
        <v>5151</v>
      </c>
      <c r="N1704" s="367">
        <v>120</v>
      </c>
      <c r="O1704" s="367">
        <v>120</v>
      </c>
      <c r="P1704" s="367">
        <v>240</v>
      </c>
      <c r="Q1704" s="398"/>
      <c r="R1704" s="398"/>
      <c r="S1704" s="398"/>
      <c r="T1704" s="398"/>
      <c r="U1704" s="381"/>
      <c r="V1704" s="381" t="s">
        <v>2166</v>
      </c>
      <c r="W1704" s="381" t="s">
        <v>2166</v>
      </c>
      <c r="X1704" s="381" t="s">
        <v>2166</v>
      </c>
      <c r="Y1704" s="381">
        <v>2</v>
      </c>
      <c r="Z1704" s="350">
        <v>36.299999999999997</v>
      </c>
    </row>
    <row r="1705" spans="1:26" ht="30.75" customHeight="1" x14ac:dyDescent="0.35">
      <c r="A1705" s="340">
        <v>1701</v>
      </c>
      <c r="B1705" s="378" t="s">
        <v>7489</v>
      </c>
      <c r="C1705" s="333" t="s">
        <v>817</v>
      </c>
      <c r="D1705" s="332" t="s">
        <v>830</v>
      </c>
      <c r="E1705" s="371" t="s">
        <v>3374</v>
      </c>
      <c r="F1705" s="325">
        <v>4</v>
      </c>
      <c r="G1705" s="371"/>
      <c r="H1705" s="325"/>
      <c r="I1705" s="371"/>
      <c r="J1705" s="325">
        <v>5</v>
      </c>
      <c r="K1705" s="325"/>
      <c r="L1705" s="325">
        <v>5</v>
      </c>
      <c r="M1705" s="381" t="s">
        <v>5095</v>
      </c>
      <c r="N1705" s="381"/>
      <c r="O1705" s="381"/>
      <c r="P1705" s="381">
        <v>240</v>
      </c>
      <c r="Q1705" s="381"/>
      <c r="R1705" s="381"/>
      <c r="S1705" s="381"/>
      <c r="T1705" s="381"/>
      <c r="U1705" s="381"/>
      <c r="V1705" s="381"/>
      <c r="W1705" s="381"/>
      <c r="X1705" s="381"/>
      <c r="Y1705" s="381">
        <v>2</v>
      </c>
      <c r="Z1705" s="350">
        <v>36.299999999999997</v>
      </c>
    </row>
    <row r="1706" spans="1:26" ht="30.75" customHeight="1" x14ac:dyDescent="0.35">
      <c r="A1706" s="340">
        <v>1702</v>
      </c>
      <c r="B1706" s="378" t="s">
        <v>7489</v>
      </c>
      <c r="C1706" s="333" t="s">
        <v>817</v>
      </c>
      <c r="D1706" s="332" t="s">
        <v>831</v>
      </c>
      <c r="E1706" s="371" t="s">
        <v>4423</v>
      </c>
      <c r="F1706" s="325">
        <v>4</v>
      </c>
      <c r="G1706" s="371"/>
      <c r="H1706" s="325"/>
      <c r="I1706" s="371"/>
      <c r="J1706" s="325">
        <v>4</v>
      </c>
      <c r="K1706" s="325"/>
      <c r="L1706" s="325">
        <v>4</v>
      </c>
      <c r="M1706" s="381" t="s">
        <v>5095</v>
      </c>
      <c r="N1706" s="381"/>
      <c r="O1706" s="381"/>
      <c r="P1706" s="381">
        <v>240</v>
      </c>
      <c r="Q1706" s="381"/>
      <c r="R1706" s="381"/>
      <c r="S1706" s="381"/>
      <c r="T1706" s="381"/>
      <c r="U1706" s="381"/>
      <c r="V1706" s="381"/>
      <c r="W1706" s="381"/>
      <c r="X1706" s="381"/>
      <c r="Y1706" s="381">
        <v>2</v>
      </c>
      <c r="Z1706" s="350">
        <v>36.299999999999997</v>
      </c>
    </row>
    <row r="1707" spans="1:26" ht="30.75" customHeight="1" x14ac:dyDescent="0.35">
      <c r="A1707" s="340">
        <v>1703</v>
      </c>
      <c r="B1707" s="378" t="s">
        <v>7489</v>
      </c>
      <c r="C1707" s="333" t="s">
        <v>817</v>
      </c>
      <c r="D1707" s="332" t="s">
        <v>832</v>
      </c>
      <c r="E1707" s="371" t="s">
        <v>2130</v>
      </c>
      <c r="F1707" s="325">
        <v>3</v>
      </c>
      <c r="G1707" s="371"/>
      <c r="H1707" s="325"/>
      <c r="I1707" s="371"/>
      <c r="J1707" s="325">
        <v>4</v>
      </c>
      <c r="K1707" s="325"/>
      <c r="L1707" s="325">
        <v>4</v>
      </c>
      <c r="M1707" s="381" t="s">
        <v>5354</v>
      </c>
      <c r="N1707" s="381"/>
      <c r="O1707" s="381"/>
      <c r="P1707" s="381">
        <v>120</v>
      </c>
      <c r="Q1707" s="381"/>
      <c r="R1707" s="381"/>
      <c r="S1707" s="381"/>
      <c r="T1707" s="381"/>
      <c r="U1707" s="381"/>
      <c r="V1707" s="381"/>
      <c r="W1707" s="381"/>
      <c r="X1707" s="381"/>
      <c r="Y1707" s="381">
        <v>2</v>
      </c>
      <c r="Z1707" s="350">
        <v>36.299999999999997</v>
      </c>
    </row>
    <row r="1708" spans="1:26" ht="30.75" customHeight="1" x14ac:dyDescent="0.35">
      <c r="A1708" s="340">
        <v>1704</v>
      </c>
      <c r="B1708" s="378" t="s">
        <v>7489</v>
      </c>
      <c r="C1708" s="333" t="s">
        <v>817</v>
      </c>
      <c r="D1708" s="332" t="s">
        <v>833</v>
      </c>
      <c r="E1708" s="371" t="s">
        <v>2131</v>
      </c>
      <c r="F1708" s="325">
        <v>3</v>
      </c>
      <c r="G1708" s="371"/>
      <c r="H1708" s="325"/>
      <c r="I1708" s="371"/>
      <c r="J1708" s="325">
        <v>4</v>
      </c>
      <c r="K1708" s="325"/>
      <c r="L1708" s="325">
        <v>4</v>
      </c>
      <c r="M1708" s="381" t="s">
        <v>5353</v>
      </c>
      <c r="N1708" s="381"/>
      <c r="O1708" s="381"/>
      <c r="P1708" s="381">
        <v>120</v>
      </c>
      <c r="Q1708" s="381"/>
      <c r="R1708" s="381"/>
      <c r="S1708" s="381"/>
      <c r="T1708" s="381"/>
      <c r="U1708" s="381"/>
      <c r="V1708" s="381"/>
      <c r="W1708" s="381"/>
      <c r="X1708" s="381"/>
      <c r="Y1708" s="381">
        <v>2</v>
      </c>
      <c r="Z1708" s="350">
        <v>36.299999999999997</v>
      </c>
    </row>
    <row r="1709" spans="1:26" ht="30.75" customHeight="1" x14ac:dyDescent="0.35">
      <c r="A1709" s="340">
        <v>1705</v>
      </c>
      <c r="B1709" s="378" t="s">
        <v>7489</v>
      </c>
      <c r="C1709" s="333" t="s">
        <v>817</v>
      </c>
      <c r="D1709" s="332" t="s">
        <v>834</v>
      </c>
      <c r="E1709" s="371" t="s">
        <v>2132</v>
      </c>
      <c r="F1709" s="325">
        <v>7</v>
      </c>
      <c r="G1709" s="371"/>
      <c r="H1709" s="325"/>
      <c r="I1709" s="371"/>
      <c r="J1709" s="325">
        <v>7</v>
      </c>
      <c r="K1709" s="325"/>
      <c r="L1709" s="325">
        <v>7</v>
      </c>
      <c r="M1709" s="381" t="s">
        <v>5431</v>
      </c>
      <c r="N1709" s="381"/>
      <c r="O1709" s="381"/>
      <c r="P1709" s="381">
        <v>1440</v>
      </c>
      <c r="Q1709" s="381"/>
      <c r="R1709" s="381"/>
      <c r="S1709" s="381"/>
      <c r="T1709" s="381"/>
      <c r="U1709" s="381"/>
      <c r="V1709" s="381"/>
      <c r="W1709" s="381"/>
      <c r="X1709" s="381"/>
      <c r="Y1709" s="381">
        <v>2</v>
      </c>
      <c r="Z1709" s="350">
        <v>36.299999999999997</v>
      </c>
    </row>
    <row r="1710" spans="1:26" ht="30.75" customHeight="1" x14ac:dyDescent="0.35">
      <c r="A1710" s="340">
        <v>1706</v>
      </c>
      <c r="B1710" s="378" t="s">
        <v>7489</v>
      </c>
      <c r="C1710" s="333" t="s">
        <v>817</v>
      </c>
      <c r="D1710" s="332" t="s">
        <v>835</v>
      </c>
      <c r="E1710" s="371" t="s">
        <v>4680</v>
      </c>
      <c r="F1710" s="325">
        <v>6</v>
      </c>
      <c r="G1710" s="371"/>
      <c r="H1710" s="325"/>
      <c r="I1710" s="371"/>
      <c r="J1710" s="325">
        <v>6</v>
      </c>
      <c r="K1710" s="325"/>
      <c r="L1710" s="325">
        <v>6</v>
      </c>
      <c r="M1710" s="381" t="s">
        <v>5354</v>
      </c>
      <c r="N1710" s="381"/>
      <c r="O1710" s="381"/>
      <c r="P1710" s="381">
        <v>720</v>
      </c>
      <c r="Q1710" s="381"/>
      <c r="R1710" s="381"/>
      <c r="S1710" s="381"/>
      <c r="T1710" s="381"/>
      <c r="U1710" s="381"/>
      <c r="V1710" s="381"/>
      <c r="W1710" s="381"/>
      <c r="X1710" s="381"/>
      <c r="Y1710" s="381">
        <v>2</v>
      </c>
      <c r="Z1710" s="350">
        <v>36.299999999999997</v>
      </c>
    </row>
    <row r="1711" spans="1:26" ht="30.75" customHeight="1" x14ac:dyDescent="0.35">
      <c r="A1711" s="340">
        <v>1707</v>
      </c>
      <c r="B1711" s="378" t="s">
        <v>7489</v>
      </c>
      <c r="C1711" s="333" t="s">
        <v>817</v>
      </c>
      <c r="D1711" s="332" t="s">
        <v>2133</v>
      </c>
      <c r="E1711" s="371" t="s">
        <v>2134</v>
      </c>
      <c r="F1711" s="325">
        <v>5</v>
      </c>
      <c r="G1711" s="371"/>
      <c r="H1711" s="325"/>
      <c r="I1711" s="371"/>
      <c r="J1711" s="325">
        <v>4</v>
      </c>
      <c r="K1711" s="325"/>
      <c r="L1711" s="325">
        <v>4</v>
      </c>
      <c r="M1711" s="381" t="s">
        <v>5096</v>
      </c>
      <c r="N1711" s="381"/>
      <c r="O1711" s="381"/>
      <c r="P1711" s="381">
        <v>480</v>
      </c>
      <c r="Q1711" s="381"/>
      <c r="R1711" s="381"/>
      <c r="S1711" s="381"/>
      <c r="T1711" s="381"/>
      <c r="U1711" s="381"/>
      <c r="V1711" s="381"/>
      <c r="W1711" s="381"/>
      <c r="X1711" s="381"/>
      <c r="Y1711" s="381">
        <v>1</v>
      </c>
      <c r="Z1711" s="350">
        <v>42.35</v>
      </c>
    </row>
    <row r="1712" spans="1:26" ht="30.75" customHeight="1" x14ac:dyDescent="0.35">
      <c r="A1712" s="340">
        <v>1708</v>
      </c>
      <c r="B1712" s="378" t="s">
        <v>7489</v>
      </c>
      <c r="C1712" s="333" t="s">
        <v>817</v>
      </c>
      <c r="D1712" s="332" t="s">
        <v>838</v>
      </c>
      <c r="E1712" s="371" t="s">
        <v>2135</v>
      </c>
      <c r="F1712" s="325">
        <v>4</v>
      </c>
      <c r="G1712" s="371"/>
      <c r="H1712" s="325"/>
      <c r="I1712" s="371"/>
      <c r="J1712" s="325">
        <v>4</v>
      </c>
      <c r="K1712" s="325"/>
      <c r="L1712" s="325">
        <v>4</v>
      </c>
      <c r="M1712" s="381" t="s">
        <v>5431</v>
      </c>
      <c r="N1712" s="367">
        <v>120</v>
      </c>
      <c r="O1712" s="367">
        <v>120</v>
      </c>
      <c r="P1712" s="367">
        <v>240</v>
      </c>
      <c r="Q1712" s="398"/>
      <c r="R1712" s="398"/>
      <c r="S1712" s="398"/>
      <c r="T1712" s="398"/>
      <c r="U1712" s="381"/>
      <c r="V1712" s="381" t="s">
        <v>2166</v>
      </c>
      <c r="W1712" s="381" t="s">
        <v>2166</v>
      </c>
      <c r="X1712" s="381" t="s">
        <v>2166</v>
      </c>
      <c r="Y1712" s="381">
        <v>2</v>
      </c>
      <c r="Z1712" s="350">
        <v>36.299999999999997</v>
      </c>
    </row>
    <row r="1713" spans="1:26" ht="30.75" customHeight="1" x14ac:dyDescent="0.35">
      <c r="A1713" s="340">
        <v>1709</v>
      </c>
      <c r="B1713" s="378" t="s">
        <v>7489</v>
      </c>
      <c r="C1713" s="333" t="s">
        <v>817</v>
      </c>
      <c r="D1713" s="332" t="s">
        <v>839</v>
      </c>
      <c r="E1713" s="371" t="s">
        <v>2136</v>
      </c>
      <c r="F1713" s="325">
        <v>6</v>
      </c>
      <c r="G1713" s="371"/>
      <c r="H1713" s="325"/>
      <c r="I1713" s="371"/>
      <c r="J1713" s="325">
        <v>4</v>
      </c>
      <c r="K1713" s="325"/>
      <c r="L1713" s="325">
        <v>4</v>
      </c>
      <c r="M1713" s="381" t="s">
        <v>5431</v>
      </c>
      <c r="N1713" s="381"/>
      <c r="O1713" s="381"/>
      <c r="P1713" s="381">
        <v>240</v>
      </c>
      <c r="Q1713" s="381"/>
      <c r="R1713" s="381"/>
      <c r="S1713" s="381"/>
      <c r="T1713" s="381"/>
      <c r="U1713" s="381"/>
      <c r="V1713" s="381"/>
      <c r="W1713" s="381"/>
      <c r="X1713" s="381"/>
      <c r="Y1713" s="381">
        <v>2</v>
      </c>
      <c r="Z1713" s="350">
        <v>36.299999999999997</v>
      </c>
    </row>
    <row r="1714" spans="1:26" ht="30.75" customHeight="1" x14ac:dyDescent="0.35">
      <c r="A1714" s="340">
        <v>1710</v>
      </c>
      <c r="B1714" s="378" t="s">
        <v>7489</v>
      </c>
      <c r="C1714" s="333" t="s">
        <v>817</v>
      </c>
      <c r="D1714" s="332" t="s">
        <v>840</v>
      </c>
      <c r="E1714" s="371" t="s">
        <v>2137</v>
      </c>
      <c r="F1714" s="325">
        <v>4</v>
      </c>
      <c r="G1714" s="371"/>
      <c r="H1714" s="325"/>
      <c r="I1714" s="371"/>
      <c r="J1714" s="325">
        <v>4</v>
      </c>
      <c r="K1714" s="325"/>
      <c r="L1714" s="325">
        <v>4</v>
      </c>
      <c r="M1714" s="381" t="s">
        <v>5443</v>
      </c>
      <c r="N1714" s="381"/>
      <c r="O1714" s="381"/>
      <c r="P1714" s="381">
        <v>240</v>
      </c>
      <c r="Q1714" s="381"/>
      <c r="R1714" s="381"/>
      <c r="S1714" s="381"/>
      <c r="T1714" s="381"/>
      <c r="U1714" s="381"/>
      <c r="V1714" s="381"/>
      <c r="W1714" s="381"/>
      <c r="X1714" s="381"/>
      <c r="Y1714" s="381">
        <v>2</v>
      </c>
      <c r="Z1714" s="350">
        <v>36.299999999999997</v>
      </c>
    </row>
    <row r="1715" spans="1:26" ht="30.75" customHeight="1" x14ac:dyDescent="0.35">
      <c r="A1715" s="340">
        <v>1711</v>
      </c>
      <c r="B1715" s="378" t="s">
        <v>7489</v>
      </c>
      <c r="C1715" s="333" t="s">
        <v>817</v>
      </c>
      <c r="D1715" s="332" t="s">
        <v>841</v>
      </c>
      <c r="E1715" s="371" t="s">
        <v>2138</v>
      </c>
      <c r="F1715" s="325">
        <v>4</v>
      </c>
      <c r="G1715" s="371"/>
      <c r="H1715" s="325"/>
      <c r="I1715" s="371"/>
      <c r="J1715" s="325">
        <v>4</v>
      </c>
      <c r="K1715" s="325"/>
      <c r="L1715" s="325">
        <v>4</v>
      </c>
      <c r="M1715" s="381" t="s">
        <v>5095</v>
      </c>
      <c r="N1715" s="381"/>
      <c r="O1715" s="381"/>
      <c r="P1715" s="381">
        <v>480</v>
      </c>
      <c r="Q1715" s="381"/>
      <c r="R1715" s="381"/>
      <c r="S1715" s="381"/>
      <c r="T1715" s="381"/>
      <c r="U1715" s="381"/>
      <c r="V1715" s="381"/>
      <c r="W1715" s="381"/>
      <c r="X1715" s="381"/>
      <c r="Y1715" s="381">
        <v>2</v>
      </c>
      <c r="Z1715" s="350">
        <v>36.299999999999997</v>
      </c>
    </row>
    <row r="1716" spans="1:26" ht="30.75" customHeight="1" x14ac:dyDescent="0.35">
      <c r="A1716" s="340">
        <v>1712</v>
      </c>
      <c r="B1716" s="378" t="s">
        <v>7489</v>
      </c>
      <c r="C1716" s="333" t="s">
        <v>817</v>
      </c>
      <c r="D1716" s="332" t="s">
        <v>842</v>
      </c>
      <c r="E1716" s="371" t="s">
        <v>2139</v>
      </c>
      <c r="F1716" s="325">
        <v>4</v>
      </c>
      <c r="G1716" s="371"/>
      <c r="H1716" s="325"/>
      <c r="I1716" s="371"/>
      <c r="J1716" s="325">
        <v>4</v>
      </c>
      <c r="K1716" s="325"/>
      <c r="L1716" s="325">
        <v>4</v>
      </c>
      <c r="M1716" s="381" t="s">
        <v>5930</v>
      </c>
      <c r="N1716" s="367">
        <v>120</v>
      </c>
      <c r="O1716" s="367">
        <v>120</v>
      </c>
      <c r="P1716" s="367">
        <v>240</v>
      </c>
      <c r="Q1716" s="398"/>
      <c r="R1716" s="398"/>
      <c r="S1716" s="398"/>
      <c r="T1716" s="398"/>
      <c r="U1716" s="381"/>
      <c r="V1716" s="381" t="s">
        <v>5342</v>
      </c>
      <c r="W1716" s="381" t="s">
        <v>2166</v>
      </c>
      <c r="X1716" s="381" t="s">
        <v>2166</v>
      </c>
      <c r="Y1716" s="381">
        <v>2</v>
      </c>
      <c r="Z1716" s="350">
        <v>36.299999999999997</v>
      </c>
    </row>
    <row r="1717" spans="1:26" ht="30.75" customHeight="1" x14ac:dyDescent="0.35">
      <c r="A1717" s="340">
        <v>1713</v>
      </c>
      <c r="B1717" s="378" t="s">
        <v>7489</v>
      </c>
      <c r="C1717" s="333" t="s">
        <v>817</v>
      </c>
      <c r="D1717" s="332" t="s">
        <v>843</v>
      </c>
      <c r="E1717" s="371" t="s">
        <v>2140</v>
      </c>
      <c r="F1717" s="325">
        <v>4</v>
      </c>
      <c r="G1717" s="371"/>
      <c r="H1717" s="325"/>
      <c r="I1717" s="371"/>
      <c r="J1717" s="325">
        <v>4</v>
      </c>
      <c r="K1717" s="325"/>
      <c r="L1717" s="325">
        <v>4</v>
      </c>
      <c r="M1717" s="381" t="s">
        <v>5431</v>
      </c>
      <c r="N1717" s="381"/>
      <c r="O1717" s="381"/>
      <c r="P1717" s="381">
        <v>240</v>
      </c>
      <c r="Q1717" s="381"/>
      <c r="R1717" s="381"/>
      <c r="S1717" s="381"/>
      <c r="T1717" s="381"/>
      <c r="U1717" s="381"/>
      <c r="V1717" s="381"/>
      <c r="W1717" s="381"/>
      <c r="X1717" s="381"/>
      <c r="Y1717" s="381">
        <v>2</v>
      </c>
      <c r="Z1717" s="350">
        <v>36.299999999999997</v>
      </c>
    </row>
    <row r="1718" spans="1:26" ht="30.75" customHeight="1" x14ac:dyDescent="0.35">
      <c r="A1718" s="340">
        <v>1714</v>
      </c>
      <c r="B1718" s="378" t="s">
        <v>7489</v>
      </c>
      <c r="C1718" s="333" t="s">
        <v>817</v>
      </c>
      <c r="D1718" s="332" t="s">
        <v>844</v>
      </c>
      <c r="E1718" s="371" t="s">
        <v>2141</v>
      </c>
      <c r="F1718" s="325">
        <v>7</v>
      </c>
      <c r="G1718" s="371"/>
      <c r="H1718" s="325"/>
      <c r="I1718" s="371"/>
      <c r="J1718" s="325">
        <v>4</v>
      </c>
      <c r="K1718" s="325"/>
      <c r="L1718" s="325">
        <v>4</v>
      </c>
      <c r="M1718" s="381" t="s">
        <v>5431</v>
      </c>
      <c r="N1718" s="381"/>
      <c r="O1718" s="381"/>
      <c r="P1718" s="381">
        <v>1440</v>
      </c>
      <c r="Q1718" s="381"/>
      <c r="R1718" s="381"/>
      <c r="S1718" s="381"/>
      <c r="T1718" s="381"/>
      <c r="U1718" s="381"/>
      <c r="V1718" s="381"/>
      <c r="W1718" s="381"/>
      <c r="X1718" s="381"/>
      <c r="Y1718" s="381">
        <v>3</v>
      </c>
      <c r="Z1718" s="382">
        <v>30.3</v>
      </c>
    </row>
    <row r="1719" spans="1:26" ht="30.75" customHeight="1" x14ac:dyDescent="0.35">
      <c r="A1719" s="340">
        <v>1715</v>
      </c>
      <c r="B1719" s="378" t="s">
        <v>7489</v>
      </c>
      <c r="C1719" s="333" t="s">
        <v>817</v>
      </c>
      <c r="D1719" s="332" t="s">
        <v>845</v>
      </c>
      <c r="E1719" s="371" t="s">
        <v>2142</v>
      </c>
      <c r="F1719" s="325">
        <v>6</v>
      </c>
      <c r="G1719" s="371"/>
      <c r="H1719" s="325"/>
      <c r="I1719" s="371"/>
      <c r="J1719" s="325">
        <v>4</v>
      </c>
      <c r="K1719" s="325"/>
      <c r="L1719" s="325">
        <v>4</v>
      </c>
      <c r="M1719" s="381" t="s">
        <v>5431</v>
      </c>
      <c r="N1719" s="381"/>
      <c r="O1719" s="381"/>
      <c r="P1719" s="381">
        <v>720</v>
      </c>
      <c r="Q1719" s="381"/>
      <c r="R1719" s="381"/>
      <c r="S1719" s="381"/>
      <c r="T1719" s="381"/>
      <c r="U1719" s="381"/>
      <c r="V1719" s="381"/>
      <c r="W1719" s="381"/>
      <c r="X1719" s="381"/>
      <c r="Y1719" s="381">
        <v>3</v>
      </c>
      <c r="Z1719" s="382">
        <v>30.3</v>
      </c>
    </row>
    <row r="1720" spans="1:26" ht="30.75" customHeight="1" x14ac:dyDescent="0.35">
      <c r="A1720" s="340">
        <v>1716</v>
      </c>
      <c r="B1720" s="378" t="s">
        <v>7489</v>
      </c>
      <c r="C1720" s="333" t="s">
        <v>817</v>
      </c>
      <c r="D1720" s="332" t="s">
        <v>846</v>
      </c>
      <c r="E1720" s="371" t="s">
        <v>2143</v>
      </c>
      <c r="F1720" s="325">
        <v>5</v>
      </c>
      <c r="G1720" s="371"/>
      <c r="H1720" s="325"/>
      <c r="I1720" s="371"/>
      <c r="J1720" s="325">
        <v>4</v>
      </c>
      <c r="K1720" s="325"/>
      <c r="L1720" s="325">
        <v>4</v>
      </c>
      <c r="M1720" s="381" t="s">
        <v>5431</v>
      </c>
      <c r="N1720" s="381"/>
      <c r="O1720" s="381"/>
      <c r="P1720" s="381">
        <v>480</v>
      </c>
      <c r="Q1720" s="381"/>
      <c r="R1720" s="381"/>
      <c r="S1720" s="381"/>
      <c r="T1720" s="381"/>
      <c r="U1720" s="381"/>
      <c r="V1720" s="381"/>
      <c r="W1720" s="381"/>
      <c r="X1720" s="381"/>
      <c r="Y1720" s="381">
        <v>2</v>
      </c>
      <c r="Z1720" s="350">
        <v>36.299999999999997</v>
      </c>
    </row>
    <row r="1721" spans="1:26" ht="30.75" customHeight="1" x14ac:dyDescent="0.35">
      <c r="A1721" s="340">
        <v>1717</v>
      </c>
      <c r="B1721" s="378" t="s">
        <v>7489</v>
      </c>
      <c r="C1721" s="333" t="s">
        <v>817</v>
      </c>
      <c r="D1721" s="332" t="s">
        <v>1985</v>
      </c>
      <c r="E1721" s="371" t="s">
        <v>2144</v>
      </c>
      <c r="F1721" s="325">
        <v>6</v>
      </c>
      <c r="G1721" s="371"/>
      <c r="H1721" s="325"/>
      <c r="I1721" s="371"/>
      <c r="J1721" s="325">
        <v>5</v>
      </c>
      <c r="K1721" s="325"/>
      <c r="L1721" s="325">
        <v>5</v>
      </c>
      <c r="M1721" s="381" t="s">
        <v>5400</v>
      </c>
      <c r="N1721" s="381"/>
      <c r="O1721" s="381"/>
      <c r="P1721" s="381">
        <v>720</v>
      </c>
      <c r="Q1721" s="381"/>
      <c r="R1721" s="381"/>
      <c r="S1721" s="381"/>
      <c r="T1721" s="381"/>
      <c r="U1721" s="381"/>
      <c r="V1721" s="381"/>
      <c r="W1721" s="381"/>
      <c r="X1721" s="381"/>
      <c r="Y1721" s="381">
        <v>2</v>
      </c>
      <c r="Z1721" s="350">
        <v>36.299999999999997</v>
      </c>
    </row>
    <row r="1722" spans="1:26" ht="30.75" customHeight="1" x14ac:dyDescent="0.35">
      <c r="A1722" s="340">
        <v>1718</v>
      </c>
      <c r="B1722" s="378" t="s">
        <v>7489</v>
      </c>
      <c r="C1722" s="333" t="s">
        <v>817</v>
      </c>
      <c r="D1722" s="332" t="s">
        <v>851</v>
      </c>
      <c r="E1722" s="371" t="s">
        <v>2145</v>
      </c>
      <c r="F1722" s="325">
        <v>7</v>
      </c>
      <c r="G1722" s="371"/>
      <c r="H1722" s="325"/>
      <c r="I1722" s="371"/>
      <c r="J1722" s="325">
        <v>11</v>
      </c>
      <c r="K1722" s="325"/>
      <c r="L1722" s="325">
        <v>11</v>
      </c>
      <c r="M1722" s="381" t="s">
        <v>4991</v>
      </c>
      <c r="N1722" s="381"/>
      <c r="O1722" s="381"/>
      <c r="P1722" s="381">
        <v>1440</v>
      </c>
      <c r="Q1722" s="381"/>
      <c r="R1722" s="381"/>
      <c r="S1722" s="381"/>
      <c r="T1722" s="381"/>
      <c r="U1722" s="381"/>
      <c r="V1722" s="381"/>
      <c r="W1722" s="381"/>
      <c r="X1722" s="381"/>
      <c r="Y1722" s="381">
        <v>3</v>
      </c>
      <c r="Z1722" s="382">
        <v>30.3</v>
      </c>
    </row>
    <row r="1723" spans="1:26" ht="30.75" customHeight="1" x14ac:dyDescent="0.35">
      <c r="A1723" s="340">
        <v>1719</v>
      </c>
      <c r="B1723" s="378" t="s">
        <v>7489</v>
      </c>
      <c r="C1723" s="333" t="s">
        <v>817</v>
      </c>
      <c r="D1723" s="332" t="s">
        <v>1986</v>
      </c>
      <c r="E1723" s="371" t="s">
        <v>2146</v>
      </c>
      <c r="F1723" s="325">
        <v>6</v>
      </c>
      <c r="G1723" s="371"/>
      <c r="H1723" s="325"/>
      <c r="I1723" s="371"/>
      <c r="J1723" s="325">
        <v>11</v>
      </c>
      <c r="K1723" s="325"/>
      <c r="L1723" s="325">
        <v>11</v>
      </c>
      <c r="M1723" s="381" t="s">
        <v>4991</v>
      </c>
      <c r="N1723" s="381"/>
      <c r="O1723" s="381"/>
      <c r="P1723" s="381">
        <v>720</v>
      </c>
      <c r="Q1723" s="381"/>
      <c r="R1723" s="381"/>
      <c r="S1723" s="381"/>
      <c r="T1723" s="381"/>
      <c r="U1723" s="381"/>
      <c r="V1723" s="381"/>
      <c r="W1723" s="381"/>
      <c r="X1723" s="381"/>
      <c r="Y1723" s="381">
        <v>3</v>
      </c>
      <c r="Z1723" s="382">
        <v>30.3</v>
      </c>
    </row>
    <row r="1724" spans="1:26" ht="30.75" customHeight="1" x14ac:dyDescent="0.35">
      <c r="A1724" s="340">
        <v>1720</v>
      </c>
      <c r="B1724" s="378" t="s">
        <v>7489</v>
      </c>
      <c r="C1724" s="333" t="s">
        <v>817</v>
      </c>
      <c r="D1724" s="332" t="s">
        <v>6299</v>
      </c>
      <c r="E1724" s="371" t="s">
        <v>4421</v>
      </c>
      <c r="F1724" s="325">
        <v>4</v>
      </c>
      <c r="G1724" s="371"/>
      <c r="H1724" s="325"/>
      <c r="I1724" s="371"/>
      <c r="J1724" s="325">
        <v>4</v>
      </c>
      <c r="K1724" s="325"/>
      <c r="L1724" s="325">
        <v>4</v>
      </c>
      <c r="M1724" s="381" t="s">
        <v>4955</v>
      </c>
      <c r="N1724" s="367">
        <v>120</v>
      </c>
      <c r="O1724" s="367">
        <v>120</v>
      </c>
      <c r="P1724" s="367">
        <v>240</v>
      </c>
      <c r="Q1724" s="398"/>
      <c r="R1724" s="398"/>
      <c r="S1724" s="398"/>
      <c r="T1724" s="398"/>
      <c r="U1724" s="381"/>
      <c r="V1724" s="381" t="s">
        <v>2166</v>
      </c>
      <c r="W1724" s="381" t="s">
        <v>2166</v>
      </c>
      <c r="X1724" s="381" t="s">
        <v>2166</v>
      </c>
      <c r="Y1724" s="381">
        <v>1</v>
      </c>
      <c r="Z1724" s="350">
        <v>42.35</v>
      </c>
    </row>
    <row r="1725" spans="1:26" ht="30.75" customHeight="1" x14ac:dyDescent="0.35">
      <c r="A1725" s="340">
        <v>1721</v>
      </c>
      <c r="B1725" s="378" t="s">
        <v>7489</v>
      </c>
      <c r="C1725" s="333" t="s">
        <v>817</v>
      </c>
      <c r="D1725" s="332" t="s">
        <v>855</v>
      </c>
      <c r="E1725" s="371" t="s">
        <v>4424</v>
      </c>
      <c r="F1725" s="325">
        <v>4</v>
      </c>
      <c r="G1725" s="371"/>
      <c r="H1725" s="325"/>
      <c r="I1725" s="371"/>
      <c r="J1725" s="325">
        <v>4</v>
      </c>
      <c r="K1725" s="325"/>
      <c r="L1725" s="325">
        <v>4</v>
      </c>
      <c r="M1725" s="381" t="s">
        <v>5095</v>
      </c>
      <c r="N1725" s="381"/>
      <c r="O1725" s="381"/>
      <c r="P1725" s="381">
        <v>240</v>
      </c>
      <c r="Q1725" s="381"/>
      <c r="R1725" s="381"/>
      <c r="S1725" s="381"/>
      <c r="T1725" s="381"/>
      <c r="U1725" s="381"/>
      <c r="V1725" s="381"/>
      <c r="W1725" s="381"/>
      <c r="X1725" s="381"/>
      <c r="Y1725" s="381">
        <v>2</v>
      </c>
      <c r="Z1725" s="350">
        <v>36.299999999999997</v>
      </c>
    </row>
    <row r="1726" spans="1:26" ht="30.75" customHeight="1" x14ac:dyDescent="0.35">
      <c r="A1726" s="340">
        <v>1722</v>
      </c>
      <c r="B1726" s="378" t="s">
        <v>7489</v>
      </c>
      <c r="C1726" s="333" t="s">
        <v>817</v>
      </c>
      <c r="D1726" s="332" t="s">
        <v>857</v>
      </c>
      <c r="E1726" s="371" t="s">
        <v>4425</v>
      </c>
      <c r="F1726" s="325">
        <v>4</v>
      </c>
      <c r="G1726" s="371"/>
      <c r="H1726" s="325"/>
      <c r="I1726" s="371"/>
      <c r="J1726" s="325">
        <v>4</v>
      </c>
      <c r="K1726" s="325"/>
      <c r="L1726" s="325">
        <v>4</v>
      </c>
      <c r="M1726" s="381" t="s">
        <v>5431</v>
      </c>
      <c r="N1726" s="381"/>
      <c r="O1726" s="381"/>
      <c r="P1726" s="381">
        <v>240</v>
      </c>
      <c r="Q1726" s="381"/>
      <c r="R1726" s="381"/>
      <c r="S1726" s="381"/>
      <c r="T1726" s="381"/>
      <c r="U1726" s="381"/>
      <c r="V1726" s="381"/>
      <c r="W1726" s="381"/>
      <c r="X1726" s="381"/>
      <c r="Y1726" s="381">
        <v>1</v>
      </c>
      <c r="Z1726" s="350">
        <v>42.35</v>
      </c>
    </row>
    <row r="1727" spans="1:26" ht="30.75" customHeight="1" x14ac:dyDescent="0.35">
      <c r="A1727" s="340">
        <v>1723</v>
      </c>
      <c r="B1727" s="378" t="s">
        <v>7489</v>
      </c>
      <c r="C1727" s="333" t="s">
        <v>817</v>
      </c>
      <c r="D1727" s="332" t="s">
        <v>848</v>
      </c>
      <c r="E1727" s="371" t="s">
        <v>2148</v>
      </c>
      <c r="F1727" s="325">
        <v>5</v>
      </c>
      <c r="G1727" s="371"/>
      <c r="H1727" s="325"/>
      <c r="I1727" s="371"/>
      <c r="J1727" s="325">
        <v>4</v>
      </c>
      <c r="K1727" s="325"/>
      <c r="L1727" s="325">
        <v>4</v>
      </c>
      <c r="M1727" s="381" t="s">
        <v>5401</v>
      </c>
      <c r="N1727" s="381"/>
      <c r="O1727" s="381"/>
      <c r="P1727" s="381">
        <v>480</v>
      </c>
      <c r="Q1727" s="381"/>
      <c r="R1727" s="381"/>
      <c r="S1727" s="381"/>
      <c r="T1727" s="381"/>
      <c r="U1727" s="381"/>
      <c r="V1727" s="381"/>
      <c r="W1727" s="381"/>
      <c r="X1727" s="381"/>
      <c r="Y1727" s="381">
        <v>2</v>
      </c>
      <c r="Z1727" s="350">
        <v>36.299999999999997</v>
      </c>
    </row>
    <row r="1728" spans="1:26" ht="30.75" customHeight="1" x14ac:dyDescent="0.35">
      <c r="A1728" s="340">
        <v>1724</v>
      </c>
      <c r="B1728" s="378" t="s">
        <v>7489</v>
      </c>
      <c r="C1728" s="333" t="s">
        <v>817</v>
      </c>
      <c r="D1728" s="332" t="s">
        <v>847</v>
      </c>
      <c r="E1728" s="371" t="s">
        <v>2942</v>
      </c>
      <c r="F1728" s="325">
        <v>4</v>
      </c>
      <c r="G1728" s="371"/>
      <c r="H1728" s="325"/>
      <c r="I1728" s="371"/>
      <c r="J1728" s="325">
        <v>4</v>
      </c>
      <c r="K1728" s="325"/>
      <c r="L1728" s="325">
        <v>4</v>
      </c>
      <c r="M1728" s="381" t="s">
        <v>5402</v>
      </c>
      <c r="N1728" s="381"/>
      <c r="O1728" s="381"/>
      <c r="P1728" s="381">
        <v>240</v>
      </c>
      <c r="Q1728" s="381"/>
      <c r="R1728" s="381"/>
      <c r="S1728" s="381"/>
      <c r="T1728" s="381"/>
      <c r="U1728" s="381"/>
      <c r="V1728" s="381"/>
      <c r="W1728" s="381"/>
      <c r="X1728" s="381"/>
      <c r="Y1728" s="381">
        <v>2</v>
      </c>
      <c r="Z1728" s="350">
        <v>36.299999999999997</v>
      </c>
    </row>
    <row r="1729" spans="1:26" ht="30.75" customHeight="1" x14ac:dyDescent="0.35">
      <c r="A1729" s="340">
        <v>1725</v>
      </c>
      <c r="B1729" s="378" t="s">
        <v>7489</v>
      </c>
      <c r="C1729" s="333" t="s">
        <v>817</v>
      </c>
      <c r="D1729" s="332" t="s">
        <v>3709</v>
      </c>
      <c r="E1729" s="371" t="s">
        <v>2943</v>
      </c>
      <c r="F1729" s="325">
        <v>3</v>
      </c>
      <c r="G1729" s="371"/>
      <c r="H1729" s="325"/>
      <c r="I1729" s="371"/>
      <c r="J1729" s="325">
        <v>4</v>
      </c>
      <c r="K1729" s="325"/>
      <c r="L1729" s="325">
        <v>4</v>
      </c>
      <c r="M1729" s="381" t="s">
        <v>5466</v>
      </c>
      <c r="N1729" s="381"/>
      <c r="O1729" s="381"/>
      <c r="P1729" s="381">
        <v>120</v>
      </c>
      <c r="Q1729" s="381"/>
      <c r="R1729" s="381"/>
      <c r="S1729" s="381"/>
      <c r="T1729" s="381"/>
      <c r="U1729" s="381"/>
      <c r="V1729" s="381"/>
      <c r="W1729" s="381"/>
      <c r="X1729" s="381"/>
      <c r="Y1729" s="381">
        <v>2</v>
      </c>
      <c r="Z1729" s="350">
        <v>36.299999999999997</v>
      </c>
    </row>
    <row r="1730" spans="1:26" ht="30.75" customHeight="1" x14ac:dyDescent="0.35">
      <c r="A1730" s="340">
        <v>1726</v>
      </c>
      <c r="B1730" s="378" t="s">
        <v>7489</v>
      </c>
      <c r="C1730" s="333" t="s">
        <v>817</v>
      </c>
      <c r="D1730" s="332" t="s">
        <v>4422</v>
      </c>
      <c r="E1730" s="371" t="s">
        <v>2944</v>
      </c>
      <c r="F1730" s="325">
        <v>4</v>
      </c>
      <c r="G1730" s="371"/>
      <c r="H1730" s="325"/>
      <c r="I1730" s="371"/>
      <c r="J1730" s="325">
        <v>4</v>
      </c>
      <c r="K1730" s="325"/>
      <c r="L1730" s="325">
        <v>4</v>
      </c>
      <c r="M1730" s="381" t="s">
        <v>5466</v>
      </c>
      <c r="N1730" s="367">
        <v>120</v>
      </c>
      <c r="O1730" s="367">
        <v>120</v>
      </c>
      <c r="P1730" s="367">
        <v>240</v>
      </c>
      <c r="Q1730" s="398"/>
      <c r="R1730" s="398"/>
      <c r="S1730" s="398"/>
      <c r="T1730" s="398"/>
      <c r="U1730" s="381"/>
      <c r="V1730" s="381" t="s">
        <v>2166</v>
      </c>
      <c r="W1730" s="381" t="s">
        <v>2166</v>
      </c>
      <c r="X1730" s="381" t="s">
        <v>2166</v>
      </c>
      <c r="Y1730" s="381">
        <v>2</v>
      </c>
      <c r="Z1730" s="350">
        <v>36.299999999999997</v>
      </c>
    </row>
    <row r="1731" spans="1:26" ht="30.75" customHeight="1" x14ac:dyDescent="0.35">
      <c r="A1731" s="340">
        <v>1727</v>
      </c>
      <c r="B1731" s="378" t="s">
        <v>7489</v>
      </c>
      <c r="C1731" s="333" t="s">
        <v>817</v>
      </c>
      <c r="D1731" s="332" t="s">
        <v>1820</v>
      </c>
      <c r="E1731" s="371" t="s">
        <v>2945</v>
      </c>
      <c r="F1731" s="325">
        <v>4</v>
      </c>
      <c r="G1731" s="371"/>
      <c r="H1731" s="325"/>
      <c r="I1731" s="371"/>
      <c r="J1731" s="325">
        <v>4</v>
      </c>
      <c r="K1731" s="325"/>
      <c r="L1731" s="325">
        <v>4</v>
      </c>
      <c r="M1731" s="381" t="s">
        <v>5096</v>
      </c>
      <c r="N1731" s="381"/>
      <c r="O1731" s="381"/>
      <c r="P1731" s="381">
        <v>240</v>
      </c>
      <c r="Q1731" s="381"/>
      <c r="R1731" s="381"/>
      <c r="S1731" s="381"/>
      <c r="T1731" s="381"/>
      <c r="U1731" s="381"/>
      <c r="V1731" s="381"/>
      <c r="W1731" s="381"/>
      <c r="X1731" s="381"/>
      <c r="Y1731" s="381">
        <v>2</v>
      </c>
      <c r="Z1731" s="350">
        <v>36.299999999999997</v>
      </c>
    </row>
    <row r="1732" spans="1:26" ht="30.75" customHeight="1" x14ac:dyDescent="0.35">
      <c r="A1732" s="340">
        <v>1728</v>
      </c>
      <c r="B1732" s="378" t="s">
        <v>7489</v>
      </c>
      <c r="C1732" s="333" t="s">
        <v>817</v>
      </c>
      <c r="D1732" s="332" t="s">
        <v>1827</v>
      </c>
      <c r="E1732" s="371" t="s">
        <v>2946</v>
      </c>
      <c r="F1732" s="325">
        <v>7</v>
      </c>
      <c r="G1732" s="371"/>
      <c r="H1732" s="325"/>
      <c r="I1732" s="371"/>
      <c r="J1732" s="325">
        <v>6</v>
      </c>
      <c r="K1732" s="325"/>
      <c r="L1732" s="325">
        <v>6</v>
      </c>
      <c r="M1732" s="381" t="s">
        <v>5431</v>
      </c>
      <c r="N1732" s="381"/>
      <c r="O1732" s="381"/>
      <c r="P1732" s="381">
        <v>1440</v>
      </c>
      <c r="Q1732" s="381"/>
      <c r="R1732" s="381"/>
      <c r="S1732" s="381"/>
      <c r="T1732" s="381"/>
      <c r="U1732" s="381"/>
      <c r="V1732" s="381"/>
      <c r="W1732" s="381"/>
      <c r="X1732" s="381"/>
      <c r="Y1732" s="381">
        <v>3</v>
      </c>
      <c r="Z1732" s="382">
        <v>30.3</v>
      </c>
    </row>
    <row r="1733" spans="1:26" ht="30.75" customHeight="1" x14ac:dyDescent="0.35">
      <c r="A1733" s="340">
        <v>1729</v>
      </c>
      <c r="B1733" s="378" t="s">
        <v>7489</v>
      </c>
      <c r="C1733" s="333" t="s">
        <v>817</v>
      </c>
      <c r="D1733" s="332" t="s">
        <v>1830</v>
      </c>
      <c r="E1733" s="371" t="s">
        <v>2947</v>
      </c>
      <c r="F1733" s="325">
        <v>6</v>
      </c>
      <c r="G1733" s="371"/>
      <c r="H1733" s="325"/>
      <c r="I1733" s="371"/>
      <c r="J1733" s="325">
        <v>7</v>
      </c>
      <c r="K1733" s="325"/>
      <c r="L1733" s="325">
        <v>7</v>
      </c>
      <c r="M1733" s="381" t="s">
        <v>5431</v>
      </c>
      <c r="N1733" s="381"/>
      <c r="O1733" s="381"/>
      <c r="P1733" s="381">
        <v>720</v>
      </c>
      <c r="Q1733" s="381"/>
      <c r="R1733" s="381"/>
      <c r="S1733" s="381"/>
      <c r="T1733" s="381"/>
      <c r="U1733" s="381"/>
      <c r="V1733" s="381"/>
      <c r="W1733" s="381"/>
      <c r="X1733" s="381"/>
      <c r="Y1733" s="381">
        <v>3</v>
      </c>
      <c r="Z1733" s="382">
        <v>30.3</v>
      </c>
    </row>
    <row r="1734" spans="1:26" ht="30.75" customHeight="1" x14ac:dyDescent="0.35">
      <c r="A1734" s="340">
        <v>1730</v>
      </c>
      <c r="B1734" s="378" t="s">
        <v>7489</v>
      </c>
      <c r="C1734" s="333" t="s">
        <v>817</v>
      </c>
      <c r="D1734" s="332" t="s">
        <v>474</v>
      </c>
      <c r="E1734" s="371" t="s">
        <v>2948</v>
      </c>
      <c r="F1734" s="325">
        <v>4</v>
      </c>
      <c r="G1734" s="371"/>
      <c r="H1734" s="325"/>
      <c r="I1734" s="371"/>
      <c r="J1734" s="325">
        <v>4</v>
      </c>
      <c r="K1734" s="325"/>
      <c r="L1734" s="325">
        <v>4</v>
      </c>
      <c r="M1734" s="381" t="s">
        <v>5019</v>
      </c>
      <c r="N1734" s="381"/>
      <c r="O1734" s="381"/>
      <c r="P1734" s="381">
        <v>240</v>
      </c>
      <c r="Q1734" s="381"/>
      <c r="R1734" s="381"/>
      <c r="S1734" s="381"/>
      <c r="T1734" s="381"/>
      <c r="U1734" s="381"/>
      <c r="V1734" s="381"/>
      <c r="W1734" s="381"/>
      <c r="X1734" s="381"/>
      <c r="Y1734" s="381">
        <v>3</v>
      </c>
      <c r="Z1734" s="382">
        <v>30.3</v>
      </c>
    </row>
    <row r="1735" spans="1:26" ht="30.75" customHeight="1" x14ac:dyDescent="0.35">
      <c r="A1735" s="340">
        <v>1731</v>
      </c>
      <c r="B1735" s="378" t="s">
        <v>7489</v>
      </c>
      <c r="C1735" s="333" t="s">
        <v>817</v>
      </c>
      <c r="D1735" s="332" t="s">
        <v>3710</v>
      </c>
      <c r="E1735" s="371" t="s">
        <v>2949</v>
      </c>
      <c r="F1735" s="325">
        <v>4</v>
      </c>
      <c r="G1735" s="371"/>
      <c r="H1735" s="325"/>
      <c r="I1735" s="371"/>
      <c r="J1735" s="325">
        <v>4</v>
      </c>
      <c r="K1735" s="325"/>
      <c r="L1735" s="325">
        <v>4</v>
      </c>
      <c r="M1735" s="381" t="s">
        <v>5431</v>
      </c>
      <c r="N1735" s="381"/>
      <c r="O1735" s="381"/>
      <c r="P1735" s="381">
        <v>240</v>
      </c>
      <c r="Q1735" s="381"/>
      <c r="R1735" s="381"/>
      <c r="S1735" s="381"/>
      <c r="T1735" s="381"/>
      <c r="U1735" s="381"/>
      <c r="V1735" s="381"/>
      <c r="W1735" s="381"/>
      <c r="X1735" s="381"/>
      <c r="Y1735" s="381">
        <v>3</v>
      </c>
      <c r="Z1735" s="382">
        <v>30.3</v>
      </c>
    </row>
    <row r="1736" spans="1:26" ht="30.75" customHeight="1" x14ac:dyDescent="0.35">
      <c r="A1736" s="340">
        <v>1732</v>
      </c>
      <c r="B1736" s="378" t="s">
        <v>7489</v>
      </c>
      <c r="C1736" s="333" t="s">
        <v>817</v>
      </c>
      <c r="D1736" s="332" t="s">
        <v>1828</v>
      </c>
      <c r="E1736" s="371" t="s">
        <v>2950</v>
      </c>
      <c r="F1736" s="325">
        <v>4</v>
      </c>
      <c r="G1736" s="371"/>
      <c r="H1736" s="325"/>
      <c r="I1736" s="371"/>
      <c r="J1736" s="325">
        <v>4</v>
      </c>
      <c r="K1736" s="325"/>
      <c r="L1736" s="325">
        <v>4</v>
      </c>
      <c r="M1736" s="381" t="s">
        <v>5431</v>
      </c>
      <c r="N1736" s="398"/>
      <c r="O1736" s="398"/>
      <c r="P1736" s="367">
        <v>240</v>
      </c>
      <c r="Q1736" s="398"/>
      <c r="R1736" s="398"/>
      <c r="S1736" s="398"/>
      <c r="T1736" s="398"/>
      <c r="U1736" s="381"/>
      <c r="V1736" s="381"/>
      <c r="W1736" s="381"/>
      <c r="X1736" s="381"/>
      <c r="Y1736" s="381">
        <v>2</v>
      </c>
      <c r="Z1736" s="350">
        <v>36.299999999999997</v>
      </c>
    </row>
    <row r="1737" spans="1:26" ht="30.75" customHeight="1" x14ac:dyDescent="0.35">
      <c r="A1737" s="340">
        <v>1733</v>
      </c>
      <c r="B1737" s="378" t="s">
        <v>7489</v>
      </c>
      <c r="C1737" s="333" t="s">
        <v>817</v>
      </c>
      <c r="D1737" s="332" t="s">
        <v>3724</v>
      </c>
      <c r="E1737" s="371" t="s">
        <v>2951</v>
      </c>
      <c r="F1737" s="325">
        <v>4</v>
      </c>
      <c r="G1737" s="371"/>
      <c r="H1737" s="325"/>
      <c r="I1737" s="371"/>
      <c r="J1737" s="325">
        <v>4</v>
      </c>
      <c r="K1737" s="325"/>
      <c r="L1737" s="325">
        <v>4</v>
      </c>
      <c r="M1737" s="379" t="s">
        <v>4991</v>
      </c>
      <c r="N1737" s="381"/>
      <c r="O1737" s="381"/>
      <c r="P1737" s="381">
        <v>240</v>
      </c>
      <c r="Q1737" s="381"/>
      <c r="R1737" s="381"/>
      <c r="S1737" s="381"/>
      <c r="T1737" s="381"/>
      <c r="U1737" s="381"/>
      <c r="V1737" s="381"/>
      <c r="W1737" s="381"/>
      <c r="X1737" s="381"/>
      <c r="Y1737" s="381">
        <v>3</v>
      </c>
      <c r="Z1737" s="382">
        <v>30.3</v>
      </c>
    </row>
    <row r="1738" spans="1:26" ht="30.75" customHeight="1" x14ac:dyDescent="0.35">
      <c r="A1738" s="340">
        <v>1734</v>
      </c>
      <c r="B1738" s="378" t="s">
        <v>7489</v>
      </c>
      <c r="C1738" s="333" t="s">
        <v>817</v>
      </c>
      <c r="D1738" s="332" t="s">
        <v>1829</v>
      </c>
      <c r="E1738" s="371" t="s">
        <v>2952</v>
      </c>
      <c r="F1738" s="325">
        <v>7</v>
      </c>
      <c r="G1738" s="371"/>
      <c r="H1738" s="325"/>
      <c r="I1738" s="371"/>
      <c r="J1738" s="325">
        <v>4</v>
      </c>
      <c r="K1738" s="325"/>
      <c r="L1738" s="325">
        <v>4</v>
      </c>
      <c r="M1738" s="381" t="s">
        <v>5431</v>
      </c>
      <c r="N1738" s="381"/>
      <c r="O1738" s="381"/>
      <c r="P1738" s="381">
        <v>720</v>
      </c>
      <c r="Q1738" s="381"/>
      <c r="R1738" s="381"/>
      <c r="S1738" s="381"/>
      <c r="T1738" s="381"/>
      <c r="U1738" s="381"/>
      <c r="V1738" s="381"/>
      <c r="W1738" s="381"/>
      <c r="X1738" s="381"/>
      <c r="Y1738" s="381">
        <v>3</v>
      </c>
      <c r="Z1738" s="382">
        <v>30.3</v>
      </c>
    </row>
    <row r="1739" spans="1:26" ht="30.75" customHeight="1" x14ac:dyDescent="0.35">
      <c r="A1739" s="340">
        <v>1735</v>
      </c>
      <c r="B1739" s="378" t="s">
        <v>7489</v>
      </c>
      <c r="C1739" s="333" t="s">
        <v>817</v>
      </c>
      <c r="D1739" s="332" t="s">
        <v>3711</v>
      </c>
      <c r="E1739" s="371" t="s">
        <v>2953</v>
      </c>
      <c r="F1739" s="325">
        <v>5</v>
      </c>
      <c r="G1739" s="371"/>
      <c r="H1739" s="325"/>
      <c r="I1739" s="371"/>
      <c r="J1739" s="325">
        <v>4</v>
      </c>
      <c r="K1739" s="325"/>
      <c r="L1739" s="325">
        <v>4</v>
      </c>
      <c r="M1739" s="381" t="s">
        <v>5431</v>
      </c>
      <c r="N1739" s="381"/>
      <c r="O1739" s="381"/>
      <c r="P1739" s="381">
        <v>480</v>
      </c>
      <c r="Q1739" s="381"/>
      <c r="R1739" s="381"/>
      <c r="S1739" s="381"/>
      <c r="T1739" s="381"/>
      <c r="U1739" s="381"/>
      <c r="V1739" s="381"/>
      <c r="W1739" s="381"/>
      <c r="X1739" s="381"/>
      <c r="Y1739" s="381">
        <v>2</v>
      </c>
      <c r="Z1739" s="350">
        <v>36.299999999999997</v>
      </c>
    </row>
    <row r="1740" spans="1:26" ht="30.75" customHeight="1" x14ac:dyDescent="0.35">
      <c r="A1740" s="340">
        <v>1736</v>
      </c>
      <c r="B1740" s="378" t="s">
        <v>7489</v>
      </c>
      <c r="C1740" s="333" t="s">
        <v>817</v>
      </c>
      <c r="D1740" s="332" t="s">
        <v>850</v>
      </c>
      <c r="E1740" s="371" t="s">
        <v>2954</v>
      </c>
      <c r="F1740" s="325">
        <v>6</v>
      </c>
      <c r="G1740" s="371"/>
      <c r="H1740" s="325"/>
      <c r="I1740" s="371"/>
      <c r="J1740" s="325">
        <v>4</v>
      </c>
      <c r="K1740" s="325"/>
      <c r="L1740" s="325">
        <v>4</v>
      </c>
      <c r="M1740" s="381" t="s">
        <v>5096</v>
      </c>
      <c r="N1740" s="381"/>
      <c r="O1740" s="381"/>
      <c r="P1740" s="381">
        <v>720</v>
      </c>
      <c r="Q1740" s="381"/>
      <c r="R1740" s="381"/>
      <c r="S1740" s="381"/>
      <c r="T1740" s="381"/>
      <c r="U1740" s="381"/>
      <c r="V1740" s="381"/>
      <c r="W1740" s="381"/>
      <c r="X1740" s="381"/>
      <c r="Y1740" s="381">
        <v>1</v>
      </c>
      <c r="Z1740" s="350">
        <v>42.35</v>
      </c>
    </row>
    <row r="1741" spans="1:26" ht="30.75" customHeight="1" x14ac:dyDescent="0.35">
      <c r="A1741" s="340">
        <v>1737</v>
      </c>
      <c r="B1741" s="378" t="s">
        <v>7489</v>
      </c>
      <c r="C1741" s="333" t="s">
        <v>817</v>
      </c>
      <c r="D1741" s="332" t="s">
        <v>1981</v>
      </c>
      <c r="E1741" s="371" t="s">
        <v>2955</v>
      </c>
      <c r="F1741" s="325">
        <v>7</v>
      </c>
      <c r="G1741" s="371"/>
      <c r="H1741" s="325"/>
      <c r="I1741" s="371"/>
      <c r="J1741" s="325">
        <v>8</v>
      </c>
      <c r="K1741" s="325"/>
      <c r="L1741" s="325">
        <v>8</v>
      </c>
      <c r="M1741" s="381" t="s">
        <v>5096</v>
      </c>
      <c r="N1741" s="381"/>
      <c r="O1741" s="381"/>
      <c r="P1741" s="381">
        <v>1440</v>
      </c>
      <c r="Q1741" s="381"/>
      <c r="R1741" s="381"/>
      <c r="S1741" s="381"/>
      <c r="T1741" s="381"/>
      <c r="U1741" s="381"/>
      <c r="V1741" s="381"/>
      <c r="W1741" s="381"/>
      <c r="X1741" s="381"/>
      <c r="Y1741" s="381">
        <v>3</v>
      </c>
      <c r="Z1741" s="382">
        <v>30.3</v>
      </c>
    </row>
    <row r="1742" spans="1:26" ht="30.75" customHeight="1" x14ac:dyDescent="0.35">
      <c r="A1742" s="340">
        <v>1738</v>
      </c>
      <c r="B1742" s="378" t="s">
        <v>7489</v>
      </c>
      <c r="C1742" s="333" t="s">
        <v>817</v>
      </c>
      <c r="D1742" s="332" t="s">
        <v>6358</v>
      </c>
      <c r="E1742" s="371" t="s">
        <v>6359</v>
      </c>
      <c r="F1742" s="325">
        <v>4</v>
      </c>
      <c r="G1742" s="371"/>
      <c r="H1742" s="325"/>
      <c r="I1742" s="371"/>
      <c r="J1742" s="325">
        <v>4</v>
      </c>
      <c r="K1742" s="325"/>
      <c r="L1742" s="325">
        <v>4</v>
      </c>
      <c r="M1742" s="381" t="s">
        <v>5400</v>
      </c>
      <c r="N1742" s="381"/>
      <c r="O1742" s="381"/>
      <c r="P1742" s="381"/>
      <c r="Q1742" s="381"/>
      <c r="R1742" s="381"/>
      <c r="S1742" s="381"/>
      <c r="T1742" s="381"/>
      <c r="U1742" s="381"/>
      <c r="V1742" s="381"/>
      <c r="W1742" s="381"/>
      <c r="X1742" s="381"/>
      <c r="Y1742" s="381">
        <v>2</v>
      </c>
      <c r="Z1742" s="350">
        <v>36.299999999999997</v>
      </c>
    </row>
    <row r="1743" spans="1:26" ht="30.75" customHeight="1" x14ac:dyDescent="0.35">
      <c r="A1743" s="340">
        <v>1739</v>
      </c>
      <c r="B1743" s="378" t="s">
        <v>7489</v>
      </c>
      <c r="C1743" s="333" t="s">
        <v>817</v>
      </c>
      <c r="D1743" s="332" t="s">
        <v>7505</v>
      </c>
      <c r="E1743" s="371" t="s">
        <v>7506</v>
      </c>
      <c r="F1743" s="325">
        <v>4</v>
      </c>
      <c r="G1743" s="371"/>
      <c r="H1743" s="325"/>
      <c r="I1743" s="371"/>
      <c r="J1743" s="325">
        <v>5</v>
      </c>
      <c r="K1743" s="325"/>
      <c r="L1743" s="325">
        <v>5</v>
      </c>
      <c r="M1743" s="381" t="s">
        <v>6011</v>
      </c>
      <c r="N1743" s="381">
        <v>130</v>
      </c>
      <c r="O1743" s="381">
        <v>300</v>
      </c>
      <c r="P1743" s="381">
        <v>430</v>
      </c>
      <c r="Q1743" s="381"/>
      <c r="R1743" s="381"/>
      <c r="S1743" s="381"/>
      <c r="T1743" s="381"/>
      <c r="U1743" s="381"/>
      <c r="V1743" s="381" t="s">
        <v>2166</v>
      </c>
      <c r="W1743" s="381"/>
      <c r="X1743" s="381"/>
      <c r="Y1743" s="381">
        <v>2</v>
      </c>
      <c r="Z1743" s="350">
        <v>36.299999999999997</v>
      </c>
    </row>
    <row r="1744" spans="1:26" s="476" customFormat="1" ht="30.75" customHeight="1" x14ac:dyDescent="0.35">
      <c r="A1744" s="340">
        <v>1740</v>
      </c>
      <c r="B1744" s="468" t="s">
        <v>7489</v>
      </c>
      <c r="C1744" s="469" t="s">
        <v>817</v>
      </c>
      <c r="D1744" s="467" t="s">
        <v>7457</v>
      </c>
      <c r="E1744" s="479" t="s">
        <v>7458</v>
      </c>
      <c r="F1744" s="471">
        <v>3</v>
      </c>
      <c r="G1744" s="477"/>
      <c r="H1744" s="471"/>
      <c r="I1744" s="477"/>
      <c r="J1744" s="471">
        <v>4</v>
      </c>
      <c r="K1744" s="471"/>
      <c r="L1744" s="471">
        <v>4</v>
      </c>
      <c r="M1744" s="473" t="s">
        <v>6012</v>
      </c>
      <c r="N1744" s="473"/>
      <c r="O1744" s="473"/>
      <c r="P1744" s="473"/>
      <c r="Q1744" s="473"/>
      <c r="R1744" s="473"/>
      <c r="S1744" s="473"/>
      <c r="T1744" s="473"/>
      <c r="U1744" s="473"/>
      <c r="V1744" s="473"/>
      <c r="W1744" s="473"/>
      <c r="X1744" s="473"/>
      <c r="Y1744" s="473">
        <v>2</v>
      </c>
      <c r="Z1744" s="350">
        <v>36.299999999999997</v>
      </c>
    </row>
    <row r="1745" spans="1:26" ht="30.75" customHeight="1" x14ac:dyDescent="0.35">
      <c r="A1745" s="340">
        <v>1741</v>
      </c>
      <c r="B1745" s="378" t="s">
        <v>7489</v>
      </c>
      <c r="C1745" s="333" t="s">
        <v>859</v>
      </c>
      <c r="D1745" s="332" t="s">
        <v>4409</v>
      </c>
      <c r="E1745" s="371" t="s">
        <v>4059</v>
      </c>
      <c r="F1745" s="325">
        <v>4</v>
      </c>
      <c r="G1745" s="371"/>
      <c r="H1745" s="325"/>
      <c r="I1745" s="371"/>
      <c r="J1745" s="325">
        <v>4</v>
      </c>
      <c r="K1745" s="325"/>
      <c r="L1745" s="325">
        <v>4</v>
      </c>
      <c r="M1745" s="381" t="s">
        <v>6485</v>
      </c>
      <c r="N1745" s="367">
        <v>102</v>
      </c>
      <c r="O1745" s="367">
        <v>408</v>
      </c>
      <c r="P1745" s="367">
        <v>510</v>
      </c>
      <c r="Q1745" s="398"/>
      <c r="R1745" s="398"/>
      <c r="S1745" s="398"/>
      <c r="T1745" s="398"/>
      <c r="U1745" s="381"/>
      <c r="V1745" s="381" t="s">
        <v>2166</v>
      </c>
      <c r="W1745" s="381" t="s">
        <v>2166</v>
      </c>
      <c r="X1745" s="381" t="s">
        <v>2166</v>
      </c>
      <c r="Y1745" s="381">
        <v>1</v>
      </c>
      <c r="Z1745" s="350">
        <v>42.35</v>
      </c>
    </row>
    <row r="1746" spans="1:26" ht="30.75" customHeight="1" x14ac:dyDescent="0.35">
      <c r="A1746" s="340">
        <v>1742</v>
      </c>
      <c r="B1746" s="378" t="s">
        <v>7489</v>
      </c>
      <c r="C1746" s="333" t="s">
        <v>859</v>
      </c>
      <c r="D1746" s="332" t="s">
        <v>862</v>
      </c>
      <c r="E1746" s="371" t="s">
        <v>4060</v>
      </c>
      <c r="F1746" s="325">
        <v>4</v>
      </c>
      <c r="G1746" s="371"/>
      <c r="H1746" s="325"/>
      <c r="I1746" s="371"/>
      <c r="J1746" s="325">
        <v>5</v>
      </c>
      <c r="K1746" s="325"/>
      <c r="L1746" s="325">
        <v>5</v>
      </c>
      <c r="M1746" s="379" t="s">
        <v>5523</v>
      </c>
      <c r="N1746" s="367"/>
      <c r="O1746" s="367"/>
      <c r="P1746" s="367">
        <v>240</v>
      </c>
      <c r="Q1746" s="381"/>
      <c r="R1746" s="381"/>
      <c r="S1746" s="381"/>
      <c r="T1746" s="381"/>
      <c r="U1746" s="381"/>
      <c r="V1746" s="381"/>
      <c r="W1746" s="381"/>
      <c r="X1746" s="381"/>
      <c r="Y1746" s="381">
        <v>1</v>
      </c>
      <c r="Z1746" s="350">
        <v>42.35</v>
      </c>
    </row>
    <row r="1747" spans="1:26" ht="30.75" customHeight="1" x14ac:dyDescent="0.35">
      <c r="A1747" s="340">
        <v>1743</v>
      </c>
      <c r="B1747" s="378" t="s">
        <v>7489</v>
      </c>
      <c r="C1747" s="333" t="s">
        <v>859</v>
      </c>
      <c r="D1747" s="332" t="s">
        <v>4410</v>
      </c>
      <c r="E1747" s="371" t="s">
        <v>4061</v>
      </c>
      <c r="F1747" s="325">
        <v>1</v>
      </c>
      <c r="G1747" s="371"/>
      <c r="H1747" s="325"/>
      <c r="I1747" s="371"/>
      <c r="J1747" s="325">
        <v>4</v>
      </c>
      <c r="K1747" s="325"/>
      <c r="L1747" s="325">
        <v>4</v>
      </c>
      <c r="M1747" s="379" t="s">
        <v>5226</v>
      </c>
      <c r="N1747" s="367">
        <v>60</v>
      </c>
      <c r="O1747" s="367">
        <v>140</v>
      </c>
      <c r="P1747" s="367">
        <v>200</v>
      </c>
      <c r="Q1747" s="398"/>
      <c r="R1747" s="398"/>
      <c r="S1747" s="398"/>
      <c r="T1747" s="398"/>
      <c r="U1747" s="381"/>
      <c r="V1747" s="381" t="s">
        <v>2166</v>
      </c>
      <c r="W1747" s="381"/>
      <c r="X1747" s="381"/>
      <c r="Y1747" s="381">
        <v>1</v>
      </c>
      <c r="Z1747" s="350">
        <v>42.35</v>
      </c>
    </row>
    <row r="1748" spans="1:26" ht="30.75" customHeight="1" x14ac:dyDescent="0.35">
      <c r="A1748" s="340">
        <v>1744</v>
      </c>
      <c r="B1748" s="378" t="s">
        <v>7489</v>
      </c>
      <c r="C1748" s="333" t="s">
        <v>859</v>
      </c>
      <c r="D1748" s="332" t="s">
        <v>4411</v>
      </c>
      <c r="E1748" s="371" t="s">
        <v>4062</v>
      </c>
      <c r="F1748" s="325">
        <v>4</v>
      </c>
      <c r="G1748" s="371"/>
      <c r="H1748" s="325"/>
      <c r="I1748" s="371"/>
      <c r="J1748" s="325">
        <v>5</v>
      </c>
      <c r="K1748" s="325"/>
      <c r="L1748" s="325">
        <v>5</v>
      </c>
      <c r="M1748" s="381" t="s">
        <v>6486</v>
      </c>
      <c r="N1748" s="367">
        <v>102</v>
      </c>
      <c r="O1748" s="367">
        <v>408</v>
      </c>
      <c r="P1748" s="367">
        <v>510</v>
      </c>
      <c r="Q1748" s="398"/>
      <c r="R1748" s="398"/>
      <c r="S1748" s="398"/>
      <c r="T1748" s="398"/>
      <c r="U1748" s="381"/>
      <c r="V1748" s="381" t="s">
        <v>2166</v>
      </c>
      <c r="W1748" s="381" t="s">
        <v>2166</v>
      </c>
      <c r="X1748" s="381"/>
      <c r="Y1748" s="381">
        <v>1</v>
      </c>
      <c r="Z1748" s="350">
        <v>42.35</v>
      </c>
    </row>
    <row r="1749" spans="1:26" ht="30.75" customHeight="1" x14ac:dyDescent="0.35">
      <c r="A1749" s="340">
        <v>1745</v>
      </c>
      <c r="B1749" s="378" t="s">
        <v>7489</v>
      </c>
      <c r="C1749" s="333" t="s">
        <v>859</v>
      </c>
      <c r="D1749" s="332" t="s">
        <v>4412</v>
      </c>
      <c r="E1749" s="371" t="s">
        <v>4063</v>
      </c>
      <c r="F1749" s="325">
        <v>3</v>
      </c>
      <c r="G1749" s="371"/>
      <c r="H1749" s="325"/>
      <c r="I1749" s="371"/>
      <c r="J1749" s="325">
        <v>3</v>
      </c>
      <c r="K1749" s="325"/>
      <c r="L1749" s="325">
        <v>3</v>
      </c>
      <c r="M1749" s="381" t="s">
        <v>6487</v>
      </c>
      <c r="N1749" s="367">
        <v>60</v>
      </c>
      <c r="O1749" s="367">
        <v>150</v>
      </c>
      <c r="P1749" s="367">
        <v>210</v>
      </c>
      <c r="Q1749" s="398"/>
      <c r="R1749" s="398"/>
      <c r="S1749" s="398"/>
      <c r="T1749" s="398"/>
      <c r="U1749" s="381"/>
      <c r="V1749" s="381" t="s">
        <v>2166</v>
      </c>
      <c r="W1749" s="381" t="s">
        <v>2166</v>
      </c>
      <c r="X1749" s="381"/>
      <c r="Y1749" s="381">
        <v>1</v>
      </c>
      <c r="Z1749" s="350">
        <v>42.35</v>
      </c>
    </row>
    <row r="1750" spans="1:26" ht="30.75" customHeight="1" x14ac:dyDescent="0.35">
      <c r="A1750" s="340">
        <v>1746</v>
      </c>
      <c r="B1750" s="378" t="s">
        <v>7489</v>
      </c>
      <c r="C1750" s="333" t="s">
        <v>859</v>
      </c>
      <c r="D1750" s="332" t="s">
        <v>4064</v>
      </c>
      <c r="E1750" s="371" t="s">
        <v>4065</v>
      </c>
      <c r="F1750" s="325">
        <v>3</v>
      </c>
      <c r="G1750" s="371"/>
      <c r="H1750" s="325"/>
      <c r="I1750" s="371"/>
      <c r="J1750" s="325">
        <v>4</v>
      </c>
      <c r="K1750" s="325"/>
      <c r="L1750" s="325">
        <v>4</v>
      </c>
      <c r="M1750" s="381" t="s">
        <v>5353</v>
      </c>
      <c r="N1750" s="367">
        <v>105</v>
      </c>
      <c r="O1750" s="367">
        <v>245</v>
      </c>
      <c r="P1750" s="367">
        <v>350</v>
      </c>
      <c r="Q1750" s="398"/>
      <c r="R1750" s="398"/>
      <c r="S1750" s="398"/>
      <c r="T1750" s="398"/>
      <c r="U1750" s="381"/>
      <c r="V1750" s="381" t="s">
        <v>2166</v>
      </c>
      <c r="W1750" s="381"/>
      <c r="X1750" s="381"/>
      <c r="Y1750" s="381">
        <v>1</v>
      </c>
      <c r="Z1750" s="350">
        <v>42.35</v>
      </c>
    </row>
    <row r="1751" spans="1:26" ht="30.75" customHeight="1" x14ac:dyDescent="0.35">
      <c r="A1751" s="340">
        <v>1747</v>
      </c>
      <c r="B1751" s="378" t="s">
        <v>7489</v>
      </c>
      <c r="C1751" s="333" t="s">
        <v>859</v>
      </c>
      <c r="D1751" s="332" t="s">
        <v>4509</v>
      </c>
      <c r="E1751" s="371" t="s">
        <v>4066</v>
      </c>
      <c r="F1751" s="325">
        <v>4</v>
      </c>
      <c r="G1751" s="371"/>
      <c r="H1751" s="325"/>
      <c r="I1751" s="371"/>
      <c r="J1751" s="325">
        <v>4</v>
      </c>
      <c r="K1751" s="325"/>
      <c r="L1751" s="325">
        <v>4</v>
      </c>
      <c r="M1751" s="381" t="s">
        <v>6488</v>
      </c>
      <c r="N1751" s="367">
        <v>102</v>
      </c>
      <c r="O1751" s="367">
        <v>408</v>
      </c>
      <c r="P1751" s="367">
        <v>510</v>
      </c>
      <c r="Q1751" s="398"/>
      <c r="R1751" s="398"/>
      <c r="S1751" s="398"/>
      <c r="T1751" s="398"/>
      <c r="U1751" s="381"/>
      <c r="V1751" s="381" t="s">
        <v>2166</v>
      </c>
      <c r="W1751" s="381" t="s">
        <v>2166</v>
      </c>
      <c r="X1751" s="381"/>
      <c r="Y1751" s="381">
        <v>1</v>
      </c>
      <c r="Z1751" s="350">
        <v>42.35</v>
      </c>
    </row>
    <row r="1752" spans="1:26" ht="30.75" customHeight="1" x14ac:dyDescent="0.35">
      <c r="A1752" s="340">
        <v>1748</v>
      </c>
      <c r="B1752" s="378" t="s">
        <v>7489</v>
      </c>
      <c r="C1752" s="333" t="s">
        <v>859</v>
      </c>
      <c r="D1752" s="332" t="s">
        <v>876</v>
      </c>
      <c r="E1752" s="371" t="s">
        <v>4067</v>
      </c>
      <c r="F1752" s="325">
        <v>4</v>
      </c>
      <c r="G1752" s="371"/>
      <c r="H1752" s="325"/>
      <c r="I1752" s="371"/>
      <c r="J1752" s="325">
        <v>5</v>
      </c>
      <c r="K1752" s="325"/>
      <c r="L1752" s="325">
        <v>5</v>
      </c>
      <c r="M1752" s="381" t="s">
        <v>5431</v>
      </c>
      <c r="N1752" s="367">
        <v>72</v>
      </c>
      <c r="O1752" s="367">
        <v>168</v>
      </c>
      <c r="P1752" s="367">
        <v>240</v>
      </c>
      <c r="Q1752" s="398"/>
      <c r="R1752" s="398"/>
      <c r="S1752" s="398"/>
      <c r="T1752" s="398"/>
      <c r="U1752" s="381"/>
      <c r="V1752" s="381" t="s">
        <v>2166</v>
      </c>
      <c r="W1752" s="381"/>
      <c r="X1752" s="381"/>
      <c r="Y1752" s="381">
        <v>1</v>
      </c>
      <c r="Z1752" s="350">
        <v>42.35</v>
      </c>
    </row>
    <row r="1753" spans="1:26" ht="30.75" customHeight="1" x14ac:dyDescent="0.35">
      <c r="A1753" s="340">
        <v>1749</v>
      </c>
      <c r="B1753" s="378" t="s">
        <v>7489</v>
      </c>
      <c r="C1753" s="333" t="s">
        <v>859</v>
      </c>
      <c r="D1753" s="332" t="s">
        <v>2195</v>
      </c>
      <c r="E1753" s="371" t="s">
        <v>4077</v>
      </c>
      <c r="F1753" s="325">
        <v>4</v>
      </c>
      <c r="G1753" s="371"/>
      <c r="H1753" s="325"/>
      <c r="I1753" s="371"/>
      <c r="J1753" s="325">
        <v>4</v>
      </c>
      <c r="K1753" s="325"/>
      <c r="L1753" s="325">
        <v>4</v>
      </c>
      <c r="M1753" s="381" t="s">
        <v>5467</v>
      </c>
      <c r="N1753" s="367"/>
      <c r="O1753" s="367"/>
      <c r="P1753" s="367">
        <v>210</v>
      </c>
      <c r="Q1753" s="381"/>
      <c r="R1753" s="381"/>
      <c r="S1753" s="381"/>
      <c r="T1753" s="381"/>
      <c r="U1753" s="381"/>
      <c r="V1753" s="381"/>
      <c r="W1753" s="381"/>
      <c r="X1753" s="381"/>
      <c r="Y1753" s="381">
        <v>1</v>
      </c>
      <c r="Z1753" s="350">
        <v>42.35</v>
      </c>
    </row>
    <row r="1754" spans="1:26" ht="30.75" customHeight="1" x14ac:dyDescent="0.35">
      <c r="A1754" s="340">
        <v>1750</v>
      </c>
      <c r="B1754" s="378" t="s">
        <v>7489</v>
      </c>
      <c r="C1754" s="333" t="s">
        <v>859</v>
      </c>
      <c r="D1754" s="332" t="s">
        <v>2196</v>
      </c>
      <c r="E1754" s="371" t="s">
        <v>3501</v>
      </c>
      <c r="F1754" s="325">
        <v>4</v>
      </c>
      <c r="G1754" s="371"/>
      <c r="H1754" s="325"/>
      <c r="I1754" s="371"/>
      <c r="J1754" s="325">
        <v>4</v>
      </c>
      <c r="K1754" s="325"/>
      <c r="L1754" s="325">
        <v>4</v>
      </c>
      <c r="M1754" s="381" t="s">
        <v>5097</v>
      </c>
      <c r="N1754" s="367"/>
      <c r="O1754" s="367"/>
      <c r="P1754" s="367">
        <v>255</v>
      </c>
      <c r="Q1754" s="381"/>
      <c r="R1754" s="381"/>
      <c r="S1754" s="381"/>
      <c r="T1754" s="381"/>
      <c r="U1754" s="381"/>
      <c r="V1754" s="381"/>
      <c r="W1754" s="381"/>
      <c r="X1754" s="381"/>
      <c r="Y1754" s="381">
        <v>1</v>
      </c>
      <c r="Z1754" s="350">
        <v>42.35</v>
      </c>
    </row>
    <row r="1755" spans="1:26" ht="30.75" customHeight="1" x14ac:dyDescent="0.35">
      <c r="A1755" s="340">
        <v>1751</v>
      </c>
      <c r="B1755" s="378" t="s">
        <v>7489</v>
      </c>
      <c r="C1755" s="333" t="s">
        <v>859</v>
      </c>
      <c r="D1755" s="332" t="s">
        <v>2197</v>
      </c>
      <c r="E1755" s="371" t="s">
        <v>4069</v>
      </c>
      <c r="F1755" s="325">
        <v>4</v>
      </c>
      <c r="G1755" s="371"/>
      <c r="H1755" s="325"/>
      <c r="I1755" s="371"/>
      <c r="J1755" s="325">
        <v>3</v>
      </c>
      <c r="K1755" s="325"/>
      <c r="L1755" s="325">
        <v>3</v>
      </c>
      <c r="M1755" s="381" t="s">
        <v>5431</v>
      </c>
      <c r="N1755" s="367"/>
      <c r="O1755" s="367"/>
      <c r="P1755" s="367">
        <v>210</v>
      </c>
      <c r="Q1755" s="381"/>
      <c r="R1755" s="381"/>
      <c r="S1755" s="381"/>
      <c r="T1755" s="381"/>
      <c r="U1755" s="381"/>
      <c r="V1755" s="381"/>
      <c r="W1755" s="381"/>
      <c r="X1755" s="381"/>
      <c r="Y1755" s="381">
        <v>1</v>
      </c>
      <c r="Z1755" s="350">
        <v>42.35</v>
      </c>
    </row>
    <row r="1756" spans="1:26" ht="30.75" customHeight="1" x14ac:dyDescent="0.35">
      <c r="A1756" s="340">
        <v>1752</v>
      </c>
      <c r="B1756" s="378" t="s">
        <v>7489</v>
      </c>
      <c r="C1756" s="333" t="s">
        <v>859</v>
      </c>
      <c r="D1756" s="332" t="s">
        <v>2198</v>
      </c>
      <c r="E1756" s="371" t="s">
        <v>4070</v>
      </c>
      <c r="F1756" s="325">
        <v>4</v>
      </c>
      <c r="G1756" s="371"/>
      <c r="H1756" s="325"/>
      <c r="I1756" s="371"/>
      <c r="J1756" s="325">
        <v>3</v>
      </c>
      <c r="K1756" s="325"/>
      <c r="L1756" s="325">
        <v>3</v>
      </c>
      <c r="M1756" s="381" t="s">
        <v>5403</v>
      </c>
      <c r="N1756" s="367"/>
      <c r="O1756" s="367"/>
      <c r="P1756" s="367">
        <v>210</v>
      </c>
      <c r="Q1756" s="381"/>
      <c r="R1756" s="381"/>
      <c r="S1756" s="381"/>
      <c r="T1756" s="381"/>
      <c r="U1756" s="381"/>
      <c r="V1756" s="381"/>
      <c r="W1756" s="381"/>
      <c r="X1756" s="381"/>
      <c r="Y1756" s="381">
        <v>1</v>
      </c>
      <c r="Z1756" s="350">
        <v>42.35</v>
      </c>
    </row>
    <row r="1757" spans="1:26" ht="30.75" customHeight="1" x14ac:dyDescent="0.35">
      <c r="A1757" s="340">
        <v>1753</v>
      </c>
      <c r="B1757" s="378" t="s">
        <v>7489</v>
      </c>
      <c r="C1757" s="333" t="s">
        <v>859</v>
      </c>
      <c r="D1757" s="332" t="s">
        <v>2199</v>
      </c>
      <c r="E1757" s="371" t="s">
        <v>4071</v>
      </c>
      <c r="F1757" s="325">
        <v>4</v>
      </c>
      <c r="G1757" s="371"/>
      <c r="H1757" s="325"/>
      <c r="I1757" s="371"/>
      <c r="J1757" s="325">
        <v>3</v>
      </c>
      <c r="K1757" s="325"/>
      <c r="L1757" s="325">
        <v>3</v>
      </c>
      <c r="M1757" s="381" t="s">
        <v>5404</v>
      </c>
      <c r="N1757" s="367"/>
      <c r="O1757" s="367"/>
      <c r="P1757" s="367">
        <v>200</v>
      </c>
      <c r="Q1757" s="381"/>
      <c r="R1757" s="381"/>
      <c r="S1757" s="381"/>
      <c r="T1757" s="381"/>
      <c r="U1757" s="381"/>
      <c r="V1757" s="381"/>
      <c r="W1757" s="381"/>
      <c r="X1757" s="381"/>
      <c r="Y1757" s="381">
        <v>1</v>
      </c>
      <c r="Z1757" s="350">
        <v>42.35</v>
      </c>
    </row>
    <row r="1758" spans="1:26" ht="30.75" customHeight="1" x14ac:dyDescent="0.35">
      <c r="A1758" s="340">
        <v>1754</v>
      </c>
      <c r="B1758" s="378" t="s">
        <v>7489</v>
      </c>
      <c r="C1758" s="333" t="s">
        <v>859</v>
      </c>
      <c r="D1758" s="332" t="s">
        <v>4510</v>
      </c>
      <c r="E1758" s="371" t="s">
        <v>3502</v>
      </c>
      <c r="F1758" s="325">
        <v>4</v>
      </c>
      <c r="G1758" s="371"/>
      <c r="H1758" s="325"/>
      <c r="I1758" s="371"/>
      <c r="J1758" s="325">
        <v>3</v>
      </c>
      <c r="K1758" s="325"/>
      <c r="L1758" s="325">
        <v>3</v>
      </c>
      <c r="M1758" s="379" t="s">
        <v>5227</v>
      </c>
      <c r="N1758" s="367">
        <v>60</v>
      </c>
      <c r="O1758" s="367">
        <v>150</v>
      </c>
      <c r="P1758" s="367">
        <v>210</v>
      </c>
      <c r="Q1758" s="398"/>
      <c r="R1758" s="398"/>
      <c r="S1758" s="398"/>
      <c r="T1758" s="398"/>
      <c r="U1758" s="381"/>
      <c r="V1758" s="381" t="s">
        <v>2166</v>
      </c>
      <c r="W1758" s="381" t="s">
        <v>2166</v>
      </c>
      <c r="X1758" s="381" t="s">
        <v>2166</v>
      </c>
      <c r="Y1758" s="381">
        <v>1</v>
      </c>
      <c r="Z1758" s="350">
        <v>42.35</v>
      </c>
    </row>
    <row r="1759" spans="1:26" ht="30.75" customHeight="1" x14ac:dyDescent="0.35">
      <c r="A1759" s="340">
        <v>1755</v>
      </c>
      <c r="B1759" s="378" t="s">
        <v>7489</v>
      </c>
      <c r="C1759" s="333" t="s">
        <v>859</v>
      </c>
      <c r="D1759" s="332" t="s">
        <v>2200</v>
      </c>
      <c r="E1759" s="371" t="s">
        <v>4072</v>
      </c>
      <c r="F1759" s="325">
        <v>4</v>
      </c>
      <c r="G1759" s="371"/>
      <c r="H1759" s="325"/>
      <c r="I1759" s="371"/>
      <c r="J1759" s="325">
        <v>7</v>
      </c>
      <c r="K1759" s="325"/>
      <c r="L1759" s="325">
        <v>7</v>
      </c>
      <c r="M1759" s="381" t="s">
        <v>5098</v>
      </c>
      <c r="N1759" s="367"/>
      <c r="O1759" s="367"/>
      <c r="P1759" s="367">
        <v>240</v>
      </c>
      <c r="Q1759" s="381"/>
      <c r="R1759" s="381"/>
      <c r="S1759" s="381"/>
      <c r="T1759" s="381"/>
      <c r="U1759" s="381"/>
      <c r="V1759" s="381"/>
      <c r="W1759" s="381"/>
      <c r="X1759" s="381"/>
      <c r="Y1759" s="381">
        <v>1</v>
      </c>
      <c r="Z1759" s="350">
        <v>42.35</v>
      </c>
    </row>
    <row r="1760" spans="1:26" ht="30.75" customHeight="1" x14ac:dyDescent="0.35">
      <c r="A1760" s="340">
        <v>1756</v>
      </c>
      <c r="B1760" s="378" t="s">
        <v>7489</v>
      </c>
      <c r="C1760" s="333" t="s">
        <v>859</v>
      </c>
      <c r="D1760" s="332" t="s">
        <v>2201</v>
      </c>
      <c r="E1760" s="371" t="s">
        <v>3503</v>
      </c>
      <c r="F1760" s="325">
        <v>4</v>
      </c>
      <c r="G1760" s="371"/>
      <c r="H1760" s="325"/>
      <c r="I1760" s="371"/>
      <c r="J1760" s="325">
        <v>4</v>
      </c>
      <c r="K1760" s="325"/>
      <c r="L1760" s="325">
        <v>4</v>
      </c>
      <c r="M1760" s="379" t="s">
        <v>5405</v>
      </c>
      <c r="N1760" s="367"/>
      <c r="O1760" s="367"/>
      <c r="P1760" s="367">
        <v>210</v>
      </c>
      <c r="Q1760" s="381"/>
      <c r="R1760" s="381"/>
      <c r="S1760" s="381"/>
      <c r="T1760" s="381"/>
      <c r="U1760" s="381"/>
      <c r="V1760" s="381"/>
      <c r="W1760" s="381"/>
      <c r="X1760" s="381"/>
      <c r="Y1760" s="381">
        <v>1</v>
      </c>
      <c r="Z1760" s="350">
        <v>42.35</v>
      </c>
    </row>
    <row r="1761" spans="1:26" ht="30.75" customHeight="1" x14ac:dyDescent="0.35">
      <c r="A1761" s="340">
        <v>1757</v>
      </c>
      <c r="B1761" s="378" t="s">
        <v>7489</v>
      </c>
      <c r="C1761" s="333" t="s">
        <v>859</v>
      </c>
      <c r="D1761" s="332" t="s">
        <v>4413</v>
      </c>
      <c r="E1761" s="371" t="s">
        <v>3504</v>
      </c>
      <c r="F1761" s="325">
        <v>4</v>
      </c>
      <c r="G1761" s="371"/>
      <c r="H1761" s="325"/>
      <c r="I1761" s="371"/>
      <c r="J1761" s="325">
        <v>3</v>
      </c>
      <c r="K1761" s="325"/>
      <c r="L1761" s="325">
        <v>3</v>
      </c>
      <c r="M1761" s="381" t="s">
        <v>6012</v>
      </c>
      <c r="N1761" s="367">
        <v>60</v>
      </c>
      <c r="O1761" s="367">
        <v>150</v>
      </c>
      <c r="P1761" s="367">
        <v>210</v>
      </c>
      <c r="Q1761" s="398"/>
      <c r="R1761" s="398"/>
      <c r="S1761" s="398"/>
      <c r="T1761" s="398"/>
      <c r="U1761" s="381"/>
      <c r="V1761" s="381" t="s">
        <v>2166</v>
      </c>
      <c r="W1761" s="381" t="s">
        <v>2166</v>
      </c>
      <c r="X1761" s="381"/>
      <c r="Y1761" s="381">
        <v>1</v>
      </c>
      <c r="Z1761" s="350">
        <v>42.35</v>
      </c>
    </row>
    <row r="1762" spans="1:26" ht="30.75" customHeight="1" x14ac:dyDescent="0.35">
      <c r="A1762" s="340">
        <v>1758</v>
      </c>
      <c r="B1762" s="378" t="s">
        <v>7489</v>
      </c>
      <c r="C1762" s="333" t="s">
        <v>859</v>
      </c>
      <c r="D1762" s="332" t="s">
        <v>2202</v>
      </c>
      <c r="E1762" s="371" t="s">
        <v>3505</v>
      </c>
      <c r="F1762" s="325">
        <v>4</v>
      </c>
      <c r="G1762" s="371"/>
      <c r="H1762" s="325"/>
      <c r="I1762" s="371"/>
      <c r="J1762" s="325">
        <v>6</v>
      </c>
      <c r="K1762" s="325"/>
      <c r="L1762" s="325">
        <v>6</v>
      </c>
      <c r="M1762" s="381" t="s">
        <v>5406</v>
      </c>
      <c r="N1762" s="381"/>
      <c r="O1762" s="381"/>
      <c r="P1762" s="381">
        <v>240</v>
      </c>
      <c r="Q1762" s="381"/>
      <c r="R1762" s="381"/>
      <c r="S1762" s="381"/>
      <c r="T1762" s="381"/>
      <c r="U1762" s="381"/>
      <c r="V1762" s="381"/>
      <c r="W1762" s="381"/>
      <c r="X1762" s="381"/>
      <c r="Y1762" s="381">
        <v>1</v>
      </c>
      <c r="Z1762" s="350">
        <v>42.35</v>
      </c>
    </row>
    <row r="1763" spans="1:26" ht="30.75" customHeight="1" x14ac:dyDescent="0.35">
      <c r="A1763" s="340">
        <v>1759</v>
      </c>
      <c r="B1763" s="378" t="s">
        <v>7489</v>
      </c>
      <c r="C1763" s="333" t="s">
        <v>859</v>
      </c>
      <c r="D1763" s="332" t="s">
        <v>2203</v>
      </c>
      <c r="E1763" s="371" t="s">
        <v>3506</v>
      </c>
      <c r="F1763" s="325">
        <v>4</v>
      </c>
      <c r="G1763" s="371"/>
      <c r="H1763" s="325"/>
      <c r="I1763" s="371"/>
      <c r="J1763" s="325">
        <v>3</v>
      </c>
      <c r="K1763" s="325"/>
      <c r="L1763" s="325">
        <v>3</v>
      </c>
      <c r="M1763" s="381" t="s">
        <v>5407</v>
      </c>
      <c r="N1763" s="381"/>
      <c r="O1763" s="381"/>
      <c r="P1763" s="381">
        <v>210</v>
      </c>
      <c r="Q1763" s="381"/>
      <c r="R1763" s="381"/>
      <c r="S1763" s="381"/>
      <c r="T1763" s="381"/>
      <c r="U1763" s="381"/>
      <c r="V1763" s="381"/>
      <c r="W1763" s="381"/>
      <c r="X1763" s="381"/>
      <c r="Y1763" s="381">
        <v>1</v>
      </c>
      <c r="Z1763" s="350">
        <v>42.35</v>
      </c>
    </row>
    <row r="1764" spans="1:26" ht="30.75" customHeight="1" x14ac:dyDescent="0.35">
      <c r="A1764" s="340">
        <v>1760</v>
      </c>
      <c r="B1764" s="378" t="s">
        <v>7489</v>
      </c>
      <c r="C1764" s="333" t="s">
        <v>859</v>
      </c>
      <c r="D1764" s="332" t="s">
        <v>2204</v>
      </c>
      <c r="E1764" s="371" t="s">
        <v>3507</v>
      </c>
      <c r="F1764" s="325">
        <v>5</v>
      </c>
      <c r="G1764" s="371"/>
      <c r="H1764" s="325"/>
      <c r="I1764" s="371"/>
      <c r="J1764" s="325">
        <v>3</v>
      </c>
      <c r="K1764" s="325"/>
      <c r="L1764" s="325">
        <v>3</v>
      </c>
      <c r="M1764" s="381" t="s">
        <v>5099</v>
      </c>
      <c r="N1764" s="381"/>
      <c r="O1764" s="381"/>
      <c r="P1764" s="381">
        <v>240</v>
      </c>
      <c r="Q1764" s="381"/>
      <c r="R1764" s="381"/>
      <c r="S1764" s="381"/>
      <c r="T1764" s="381"/>
      <c r="U1764" s="381"/>
      <c r="V1764" s="381"/>
      <c r="W1764" s="381"/>
      <c r="X1764" s="381"/>
      <c r="Y1764" s="381">
        <v>1</v>
      </c>
      <c r="Z1764" s="350">
        <v>42.35</v>
      </c>
    </row>
    <row r="1765" spans="1:26" ht="30.75" customHeight="1" x14ac:dyDescent="0.35">
      <c r="A1765" s="340">
        <v>1761</v>
      </c>
      <c r="B1765" s="378" t="s">
        <v>7489</v>
      </c>
      <c r="C1765" s="333" t="s">
        <v>859</v>
      </c>
      <c r="D1765" s="332" t="s">
        <v>2779</v>
      </c>
      <c r="E1765" s="371" t="s">
        <v>3508</v>
      </c>
      <c r="F1765" s="325">
        <v>4</v>
      </c>
      <c r="G1765" s="371"/>
      <c r="H1765" s="325"/>
      <c r="I1765" s="371"/>
      <c r="J1765" s="325">
        <v>4</v>
      </c>
      <c r="K1765" s="325"/>
      <c r="L1765" s="325">
        <v>4</v>
      </c>
      <c r="M1765" s="381" t="s">
        <v>5100</v>
      </c>
      <c r="N1765" s="398"/>
      <c r="O1765" s="398"/>
      <c r="P1765" s="367">
        <v>210</v>
      </c>
      <c r="Q1765" s="398"/>
      <c r="R1765" s="398"/>
      <c r="S1765" s="398"/>
      <c r="T1765" s="398"/>
      <c r="U1765" s="381"/>
      <c r="V1765" s="381"/>
      <c r="W1765" s="381"/>
      <c r="X1765" s="381"/>
      <c r="Y1765" s="381">
        <v>1</v>
      </c>
      <c r="Z1765" s="350">
        <v>42.35</v>
      </c>
    </row>
    <row r="1766" spans="1:26" ht="30.75" customHeight="1" x14ac:dyDescent="0.35">
      <c r="A1766" s="340">
        <v>1762</v>
      </c>
      <c r="B1766" s="378" t="s">
        <v>7489</v>
      </c>
      <c r="C1766" s="333" t="s">
        <v>859</v>
      </c>
      <c r="D1766" s="332" t="s">
        <v>2205</v>
      </c>
      <c r="E1766" s="371" t="s">
        <v>4073</v>
      </c>
      <c r="F1766" s="325">
        <v>4</v>
      </c>
      <c r="G1766" s="371"/>
      <c r="H1766" s="325"/>
      <c r="I1766" s="371"/>
      <c r="J1766" s="325">
        <v>3</v>
      </c>
      <c r="K1766" s="325"/>
      <c r="L1766" s="325">
        <v>3</v>
      </c>
      <c r="M1766" s="381" t="s">
        <v>5468</v>
      </c>
      <c r="N1766" s="381"/>
      <c r="O1766" s="381"/>
      <c r="P1766" s="381">
        <v>200</v>
      </c>
      <c r="Q1766" s="381"/>
      <c r="R1766" s="381"/>
      <c r="S1766" s="381"/>
      <c r="T1766" s="381"/>
      <c r="U1766" s="381"/>
      <c r="V1766" s="381"/>
      <c r="W1766" s="381"/>
      <c r="X1766" s="381"/>
      <c r="Y1766" s="381">
        <v>1</v>
      </c>
      <c r="Z1766" s="350">
        <v>42.35</v>
      </c>
    </row>
    <row r="1767" spans="1:26" ht="30.75" customHeight="1" x14ac:dyDescent="0.35">
      <c r="A1767" s="340">
        <v>1763</v>
      </c>
      <c r="B1767" s="378" t="s">
        <v>7489</v>
      </c>
      <c r="C1767" s="333" t="s">
        <v>859</v>
      </c>
      <c r="D1767" s="332" t="s">
        <v>2206</v>
      </c>
      <c r="E1767" s="371" t="s">
        <v>4074</v>
      </c>
      <c r="F1767" s="325">
        <v>4</v>
      </c>
      <c r="G1767" s="371"/>
      <c r="H1767" s="325"/>
      <c r="I1767" s="371"/>
      <c r="J1767" s="325">
        <v>3</v>
      </c>
      <c r="K1767" s="325"/>
      <c r="L1767" s="325">
        <v>3</v>
      </c>
      <c r="M1767" s="381" t="s">
        <v>5469</v>
      </c>
      <c r="N1767" s="367">
        <v>60</v>
      </c>
      <c r="O1767" s="367">
        <v>150</v>
      </c>
      <c r="P1767" s="367">
        <v>210</v>
      </c>
      <c r="Q1767" s="398"/>
      <c r="R1767" s="398"/>
      <c r="S1767" s="398"/>
      <c r="T1767" s="398"/>
      <c r="U1767" s="381"/>
      <c r="V1767" s="381" t="s">
        <v>2166</v>
      </c>
      <c r="W1767" s="381" t="s">
        <v>2166</v>
      </c>
      <c r="X1767" s="381"/>
      <c r="Y1767" s="381">
        <v>1</v>
      </c>
      <c r="Z1767" s="350">
        <v>42.35</v>
      </c>
    </row>
    <row r="1768" spans="1:26" ht="30.75" customHeight="1" x14ac:dyDescent="0.35">
      <c r="A1768" s="340">
        <v>1764</v>
      </c>
      <c r="B1768" s="378" t="s">
        <v>7489</v>
      </c>
      <c r="C1768" s="333" t="s">
        <v>859</v>
      </c>
      <c r="D1768" s="332" t="s">
        <v>2207</v>
      </c>
      <c r="E1768" s="371" t="s">
        <v>4075</v>
      </c>
      <c r="F1768" s="325">
        <v>4</v>
      </c>
      <c r="G1768" s="371"/>
      <c r="H1768" s="325"/>
      <c r="I1768" s="371"/>
      <c r="J1768" s="325">
        <v>4</v>
      </c>
      <c r="K1768" s="325"/>
      <c r="L1768" s="325">
        <v>4</v>
      </c>
      <c r="M1768" s="381" t="s">
        <v>5408</v>
      </c>
      <c r="N1768" s="381"/>
      <c r="O1768" s="381"/>
      <c r="P1768" s="381">
        <v>210</v>
      </c>
      <c r="Q1768" s="381"/>
      <c r="R1768" s="381"/>
      <c r="S1768" s="381"/>
      <c r="T1768" s="381"/>
      <c r="U1768" s="381"/>
      <c r="V1768" s="381"/>
      <c r="W1768" s="381"/>
      <c r="X1768" s="381"/>
      <c r="Y1768" s="381">
        <v>1</v>
      </c>
      <c r="Z1768" s="350">
        <v>42.35</v>
      </c>
    </row>
    <row r="1769" spans="1:26" ht="30.75" customHeight="1" x14ac:dyDescent="0.35">
      <c r="A1769" s="340">
        <v>1765</v>
      </c>
      <c r="B1769" s="378" t="s">
        <v>7489</v>
      </c>
      <c r="C1769" s="333" t="s">
        <v>859</v>
      </c>
      <c r="D1769" s="332" t="s">
        <v>3302</v>
      </c>
      <c r="E1769" s="371" t="s">
        <v>4076</v>
      </c>
      <c r="F1769" s="325">
        <v>4</v>
      </c>
      <c r="G1769" s="371"/>
      <c r="H1769" s="325"/>
      <c r="I1769" s="371"/>
      <c r="J1769" s="325">
        <v>4</v>
      </c>
      <c r="K1769" s="325"/>
      <c r="L1769" s="325">
        <v>4</v>
      </c>
      <c r="M1769" s="381" t="s">
        <v>4958</v>
      </c>
      <c r="N1769" s="367">
        <v>108</v>
      </c>
      <c r="O1769" s="367">
        <v>432</v>
      </c>
      <c r="P1769" s="367">
        <v>540</v>
      </c>
      <c r="Q1769" s="398"/>
      <c r="R1769" s="398"/>
      <c r="S1769" s="398"/>
      <c r="T1769" s="398"/>
      <c r="U1769" s="381"/>
      <c r="V1769" s="381" t="s">
        <v>2166</v>
      </c>
      <c r="W1769" s="381" t="s">
        <v>2166</v>
      </c>
      <c r="X1769" s="381"/>
      <c r="Y1769" s="381">
        <v>1</v>
      </c>
      <c r="Z1769" s="350">
        <v>42.35</v>
      </c>
    </row>
    <row r="1770" spans="1:26" ht="30.75" customHeight="1" x14ac:dyDescent="0.35">
      <c r="A1770" s="340">
        <v>1766</v>
      </c>
      <c r="B1770" s="378" t="s">
        <v>7489</v>
      </c>
      <c r="C1770" s="333" t="s">
        <v>859</v>
      </c>
      <c r="D1770" s="332" t="s">
        <v>2208</v>
      </c>
      <c r="E1770" s="371" t="s">
        <v>3509</v>
      </c>
      <c r="F1770" s="325">
        <v>4</v>
      </c>
      <c r="G1770" s="371"/>
      <c r="H1770" s="325"/>
      <c r="I1770" s="371"/>
      <c r="J1770" s="325">
        <v>3</v>
      </c>
      <c r="K1770" s="325"/>
      <c r="L1770" s="325">
        <v>3</v>
      </c>
      <c r="M1770" s="381" t="s">
        <v>5470</v>
      </c>
      <c r="N1770" s="381"/>
      <c r="O1770" s="381"/>
      <c r="P1770" s="381">
        <v>200</v>
      </c>
      <c r="Q1770" s="381"/>
      <c r="R1770" s="381"/>
      <c r="S1770" s="381"/>
      <c r="T1770" s="381"/>
      <c r="U1770" s="381"/>
      <c r="V1770" s="381"/>
      <c r="W1770" s="381"/>
      <c r="X1770" s="381"/>
      <c r="Y1770" s="381">
        <v>1</v>
      </c>
      <c r="Z1770" s="350">
        <v>42.35</v>
      </c>
    </row>
    <row r="1771" spans="1:26" ht="30.75" customHeight="1" x14ac:dyDescent="0.35">
      <c r="A1771" s="340">
        <v>1767</v>
      </c>
      <c r="B1771" s="378" t="s">
        <v>7489</v>
      </c>
      <c r="C1771" s="333" t="s">
        <v>859</v>
      </c>
      <c r="D1771" s="332" t="s">
        <v>4068</v>
      </c>
      <c r="E1771" s="371" t="s">
        <v>4078</v>
      </c>
      <c r="F1771" s="325">
        <v>4</v>
      </c>
      <c r="G1771" s="371"/>
      <c r="H1771" s="325"/>
      <c r="I1771" s="371"/>
      <c r="J1771" s="325">
        <v>4</v>
      </c>
      <c r="K1771" s="325"/>
      <c r="L1771" s="325">
        <v>4</v>
      </c>
      <c r="M1771" s="381" t="s">
        <v>5409</v>
      </c>
      <c r="N1771" s="381"/>
      <c r="O1771" s="381"/>
      <c r="P1771" s="381">
        <v>400</v>
      </c>
      <c r="Q1771" s="381"/>
      <c r="R1771" s="381"/>
      <c r="S1771" s="381"/>
      <c r="T1771" s="381"/>
      <c r="U1771" s="381"/>
      <c r="V1771" s="381"/>
      <c r="W1771" s="381"/>
      <c r="X1771" s="381"/>
      <c r="Y1771" s="381">
        <v>1</v>
      </c>
      <c r="Z1771" s="350">
        <v>42.35</v>
      </c>
    </row>
    <row r="1772" spans="1:26" ht="30.75" customHeight="1" x14ac:dyDescent="0.35">
      <c r="A1772" s="340">
        <v>1768</v>
      </c>
      <c r="B1772" s="378" t="s">
        <v>7489</v>
      </c>
      <c r="C1772" s="333" t="s">
        <v>859</v>
      </c>
      <c r="D1772" s="332" t="s">
        <v>2209</v>
      </c>
      <c r="E1772" s="371" t="s">
        <v>3510</v>
      </c>
      <c r="F1772" s="325">
        <v>5</v>
      </c>
      <c r="G1772" s="371"/>
      <c r="H1772" s="325"/>
      <c r="I1772" s="371"/>
      <c r="J1772" s="325">
        <v>4</v>
      </c>
      <c r="K1772" s="325"/>
      <c r="L1772" s="325">
        <v>4</v>
      </c>
      <c r="M1772" s="381" t="s">
        <v>5471</v>
      </c>
      <c r="N1772" s="381"/>
      <c r="O1772" s="381"/>
      <c r="P1772" s="381">
        <v>240</v>
      </c>
      <c r="Q1772" s="381"/>
      <c r="R1772" s="381"/>
      <c r="S1772" s="381"/>
      <c r="T1772" s="381"/>
      <c r="U1772" s="381"/>
      <c r="V1772" s="381"/>
      <c r="W1772" s="381"/>
      <c r="X1772" s="381"/>
      <c r="Y1772" s="381">
        <v>1</v>
      </c>
      <c r="Z1772" s="350">
        <v>42.35</v>
      </c>
    </row>
    <row r="1773" spans="1:26" ht="30.75" customHeight="1" x14ac:dyDescent="0.35">
      <c r="A1773" s="340">
        <v>1769</v>
      </c>
      <c r="B1773" s="378" t="s">
        <v>7489</v>
      </c>
      <c r="C1773" s="333" t="s">
        <v>859</v>
      </c>
      <c r="D1773" s="332" t="s">
        <v>2210</v>
      </c>
      <c r="E1773" s="371" t="s">
        <v>3511</v>
      </c>
      <c r="F1773" s="325">
        <v>4</v>
      </c>
      <c r="G1773" s="371"/>
      <c r="H1773" s="325"/>
      <c r="I1773" s="371"/>
      <c r="J1773" s="325">
        <v>3</v>
      </c>
      <c r="K1773" s="325"/>
      <c r="L1773" s="325">
        <v>3</v>
      </c>
      <c r="M1773" s="381" t="s">
        <v>5410</v>
      </c>
      <c r="N1773" s="381"/>
      <c r="O1773" s="381"/>
      <c r="P1773" s="381">
        <v>200</v>
      </c>
      <c r="Q1773" s="381"/>
      <c r="R1773" s="381"/>
      <c r="S1773" s="381"/>
      <c r="T1773" s="381"/>
      <c r="U1773" s="381"/>
      <c r="V1773" s="381"/>
      <c r="W1773" s="381"/>
      <c r="X1773" s="381"/>
      <c r="Y1773" s="381">
        <v>1</v>
      </c>
      <c r="Z1773" s="350">
        <v>42.35</v>
      </c>
    </row>
    <row r="1774" spans="1:26" ht="30.75" customHeight="1" x14ac:dyDescent="0.35">
      <c r="A1774" s="340">
        <v>1770</v>
      </c>
      <c r="B1774" s="378" t="s">
        <v>7489</v>
      </c>
      <c r="C1774" s="333" t="s">
        <v>859</v>
      </c>
      <c r="D1774" s="332" t="s">
        <v>2211</v>
      </c>
      <c r="E1774" s="371" t="s">
        <v>3512</v>
      </c>
      <c r="F1774" s="325">
        <v>3</v>
      </c>
      <c r="G1774" s="371"/>
      <c r="H1774" s="325"/>
      <c r="I1774" s="371"/>
      <c r="J1774" s="325">
        <v>3</v>
      </c>
      <c r="K1774" s="325"/>
      <c r="L1774" s="325">
        <v>3</v>
      </c>
      <c r="M1774" s="381" t="s">
        <v>5472</v>
      </c>
      <c r="N1774" s="381">
        <v>60</v>
      </c>
      <c r="O1774" s="381">
        <v>165</v>
      </c>
      <c r="P1774" s="381">
        <v>225</v>
      </c>
      <c r="Q1774" s="381"/>
      <c r="R1774" s="381"/>
      <c r="S1774" s="381"/>
      <c r="T1774" s="381"/>
      <c r="U1774" s="381"/>
      <c r="V1774" s="381" t="s">
        <v>2166</v>
      </c>
      <c r="W1774" s="381"/>
      <c r="X1774" s="381"/>
      <c r="Y1774" s="381">
        <v>1</v>
      </c>
      <c r="Z1774" s="350">
        <v>42.35</v>
      </c>
    </row>
    <row r="1775" spans="1:26" ht="30.75" customHeight="1" x14ac:dyDescent="0.35">
      <c r="A1775" s="340">
        <v>1771</v>
      </c>
      <c r="B1775" s="378" t="s">
        <v>7489</v>
      </c>
      <c r="C1775" s="333" t="s">
        <v>859</v>
      </c>
      <c r="D1775" s="332" t="s">
        <v>2212</v>
      </c>
      <c r="E1775" s="371" t="s">
        <v>3513</v>
      </c>
      <c r="F1775" s="325">
        <v>3</v>
      </c>
      <c r="G1775" s="371"/>
      <c r="H1775" s="325"/>
      <c r="I1775" s="371"/>
      <c r="J1775" s="325">
        <v>4</v>
      </c>
      <c r="K1775" s="325"/>
      <c r="L1775" s="325">
        <v>4</v>
      </c>
      <c r="M1775" s="379" t="s">
        <v>5431</v>
      </c>
      <c r="N1775" s="381"/>
      <c r="O1775" s="381"/>
      <c r="P1775" s="381">
        <v>210</v>
      </c>
      <c r="Q1775" s="381"/>
      <c r="R1775" s="381"/>
      <c r="S1775" s="381"/>
      <c r="T1775" s="381"/>
      <c r="U1775" s="381"/>
      <c r="V1775" s="381"/>
      <c r="W1775" s="381"/>
      <c r="X1775" s="381"/>
      <c r="Y1775" s="381">
        <v>1</v>
      </c>
      <c r="Z1775" s="350">
        <v>42.35</v>
      </c>
    </row>
    <row r="1776" spans="1:26" ht="30.75" customHeight="1" x14ac:dyDescent="0.35">
      <c r="A1776" s="340">
        <v>1772</v>
      </c>
      <c r="B1776" s="378" t="s">
        <v>7489</v>
      </c>
      <c r="C1776" s="333" t="s">
        <v>859</v>
      </c>
      <c r="D1776" s="332" t="s">
        <v>2213</v>
      </c>
      <c r="E1776" s="371" t="s">
        <v>4081</v>
      </c>
      <c r="F1776" s="325">
        <v>4</v>
      </c>
      <c r="G1776" s="371"/>
      <c r="H1776" s="325"/>
      <c r="I1776" s="371"/>
      <c r="J1776" s="325">
        <v>3</v>
      </c>
      <c r="K1776" s="325"/>
      <c r="L1776" s="325">
        <v>3</v>
      </c>
      <c r="M1776" s="379" t="s">
        <v>5473</v>
      </c>
      <c r="N1776" s="381"/>
      <c r="O1776" s="381"/>
      <c r="P1776" s="381">
        <v>200</v>
      </c>
      <c r="Q1776" s="381"/>
      <c r="R1776" s="381"/>
      <c r="S1776" s="381"/>
      <c r="T1776" s="381"/>
      <c r="U1776" s="381"/>
      <c r="V1776" s="381"/>
      <c r="W1776" s="381"/>
      <c r="X1776" s="381"/>
      <c r="Y1776" s="381">
        <v>1</v>
      </c>
      <c r="Z1776" s="350">
        <v>42.35</v>
      </c>
    </row>
    <row r="1777" spans="1:26" ht="30.75" customHeight="1" x14ac:dyDescent="0.35">
      <c r="A1777" s="340">
        <v>1773</v>
      </c>
      <c r="B1777" s="378" t="s">
        <v>7489</v>
      </c>
      <c r="C1777" s="333" t="s">
        <v>859</v>
      </c>
      <c r="D1777" s="332" t="s">
        <v>2214</v>
      </c>
      <c r="E1777" s="371" t="s">
        <v>3514</v>
      </c>
      <c r="F1777" s="325">
        <v>4</v>
      </c>
      <c r="G1777" s="371"/>
      <c r="H1777" s="325"/>
      <c r="I1777" s="371"/>
      <c r="J1777" s="325">
        <v>3</v>
      </c>
      <c r="K1777" s="325"/>
      <c r="L1777" s="325">
        <v>3</v>
      </c>
      <c r="M1777" s="381" t="s">
        <v>5474</v>
      </c>
      <c r="N1777" s="381"/>
      <c r="O1777" s="381"/>
      <c r="P1777" s="381">
        <v>200</v>
      </c>
      <c r="Q1777" s="381"/>
      <c r="R1777" s="381"/>
      <c r="S1777" s="381"/>
      <c r="T1777" s="381"/>
      <c r="U1777" s="381"/>
      <c r="V1777" s="381"/>
      <c r="W1777" s="381"/>
      <c r="X1777" s="381"/>
      <c r="Y1777" s="381">
        <v>1</v>
      </c>
      <c r="Z1777" s="350">
        <v>42.35</v>
      </c>
    </row>
    <row r="1778" spans="1:26" ht="30.75" customHeight="1" x14ac:dyDescent="0.35">
      <c r="A1778" s="340">
        <v>1774</v>
      </c>
      <c r="B1778" s="378" t="s">
        <v>7489</v>
      </c>
      <c r="C1778" s="333" t="s">
        <v>859</v>
      </c>
      <c r="D1778" s="332" t="s">
        <v>2215</v>
      </c>
      <c r="E1778" s="371" t="s">
        <v>3515</v>
      </c>
      <c r="F1778" s="325">
        <v>4</v>
      </c>
      <c r="G1778" s="371"/>
      <c r="H1778" s="325"/>
      <c r="I1778" s="371"/>
      <c r="J1778" s="325">
        <v>4</v>
      </c>
      <c r="K1778" s="325"/>
      <c r="L1778" s="325">
        <v>4</v>
      </c>
      <c r="M1778" s="381" t="s">
        <v>5411</v>
      </c>
      <c r="N1778" s="381"/>
      <c r="O1778" s="381"/>
      <c r="P1778" s="381">
        <v>210</v>
      </c>
      <c r="Q1778" s="381"/>
      <c r="R1778" s="381"/>
      <c r="S1778" s="381"/>
      <c r="T1778" s="381"/>
      <c r="U1778" s="381"/>
      <c r="V1778" s="381"/>
      <c r="W1778" s="381"/>
      <c r="X1778" s="381"/>
      <c r="Y1778" s="381">
        <v>1</v>
      </c>
      <c r="Z1778" s="350">
        <v>42.35</v>
      </c>
    </row>
    <row r="1779" spans="1:26" ht="30.75" customHeight="1" x14ac:dyDescent="0.35">
      <c r="A1779" s="340">
        <v>1775</v>
      </c>
      <c r="B1779" s="378" t="s">
        <v>7489</v>
      </c>
      <c r="C1779" s="333" t="s">
        <v>859</v>
      </c>
      <c r="D1779" s="332" t="s">
        <v>2216</v>
      </c>
      <c r="E1779" s="371" t="s">
        <v>3516</v>
      </c>
      <c r="F1779" s="325">
        <v>4</v>
      </c>
      <c r="G1779" s="371"/>
      <c r="H1779" s="325"/>
      <c r="I1779" s="371"/>
      <c r="J1779" s="325">
        <v>3</v>
      </c>
      <c r="K1779" s="325"/>
      <c r="L1779" s="325">
        <v>3</v>
      </c>
      <c r="M1779" s="381" t="s">
        <v>5475</v>
      </c>
      <c r="N1779" s="381"/>
      <c r="O1779" s="381"/>
      <c r="P1779" s="381">
        <v>200</v>
      </c>
      <c r="Q1779" s="381"/>
      <c r="R1779" s="381"/>
      <c r="S1779" s="381"/>
      <c r="T1779" s="381"/>
      <c r="U1779" s="381"/>
      <c r="V1779" s="381"/>
      <c r="W1779" s="381"/>
      <c r="X1779" s="381"/>
      <c r="Y1779" s="381">
        <v>1</v>
      </c>
      <c r="Z1779" s="350">
        <v>42.35</v>
      </c>
    </row>
    <row r="1780" spans="1:26" ht="30.75" customHeight="1" x14ac:dyDescent="0.35">
      <c r="A1780" s="340">
        <v>1776</v>
      </c>
      <c r="B1780" s="378" t="s">
        <v>7489</v>
      </c>
      <c r="C1780" s="333" t="s">
        <v>859</v>
      </c>
      <c r="D1780" s="332" t="s">
        <v>2217</v>
      </c>
      <c r="E1780" s="371" t="s">
        <v>4079</v>
      </c>
      <c r="F1780" s="325">
        <v>4</v>
      </c>
      <c r="G1780" s="371"/>
      <c r="H1780" s="325"/>
      <c r="I1780" s="371"/>
      <c r="J1780" s="325">
        <v>3</v>
      </c>
      <c r="K1780" s="325"/>
      <c r="L1780" s="325">
        <v>3</v>
      </c>
      <c r="M1780" s="381" t="s">
        <v>5412</v>
      </c>
      <c r="N1780" s="381"/>
      <c r="O1780" s="381"/>
      <c r="P1780" s="381">
        <v>210</v>
      </c>
      <c r="Q1780" s="381"/>
      <c r="R1780" s="381"/>
      <c r="S1780" s="381"/>
      <c r="T1780" s="381"/>
      <c r="U1780" s="381"/>
      <c r="V1780" s="381"/>
      <c r="W1780" s="381"/>
      <c r="X1780" s="381"/>
      <c r="Y1780" s="381">
        <v>1</v>
      </c>
      <c r="Z1780" s="350">
        <v>42.35</v>
      </c>
    </row>
    <row r="1781" spans="1:26" ht="30.75" customHeight="1" x14ac:dyDescent="0.35">
      <c r="A1781" s="340">
        <v>1777</v>
      </c>
      <c r="B1781" s="378" t="s">
        <v>7489</v>
      </c>
      <c r="C1781" s="333" t="s">
        <v>859</v>
      </c>
      <c r="D1781" s="332" t="s">
        <v>4051</v>
      </c>
      <c r="E1781" s="371" t="s">
        <v>4080</v>
      </c>
      <c r="F1781" s="325">
        <v>4</v>
      </c>
      <c r="G1781" s="371"/>
      <c r="H1781" s="325"/>
      <c r="I1781" s="371"/>
      <c r="J1781" s="325">
        <v>5</v>
      </c>
      <c r="K1781" s="325"/>
      <c r="L1781" s="325">
        <v>5</v>
      </c>
      <c r="M1781" s="381" t="s">
        <v>6489</v>
      </c>
      <c r="N1781" s="398">
        <v>70</v>
      </c>
      <c r="O1781" s="398">
        <v>280</v>
      </c>
      <c r="P1781" s="398">
        <v>350</v>
      </c>
      <c r="Q1781" s="398"/>
      <c r="R1781" s="398"/>
      <c r="S1781" s="398"/>
      <c r="T1781" s="398"/>
      <c r="U1781" s="381"/>
      <c r="V1781" s="381" t="s">
        <v>2166</v>
      </c>
      <c r="W1781" s="381" t="s">
        <v>2166</v>
      </c>
      <c r="X1781" s="381"/>
      <c r="Y1781" s="381">
        <v>1</v>
      </c>
      <c r="Z1781" s="350">
        <v>42.35</v>
      </c>
    </row>
    <row r="1782" spans="1:26" ht="30.75" customHeight="1" x14ac:dyDescent="0.35">
      <c r="A1782" s="340">
        <v>1778</v>
      </c>
      <c r="B1782" s="378" t="s">
        <v>7489</v>
      </c>
      <c r="C1782" s="333" t="s">
        <v>859</v>
      </c>
      <c r="D1782" s="332" t="s">
        <v>5615</v>
      </c>
      <c r="E1782" s="371" t="s">
        <v>5638</v>
      </c>
      <c r="F1782" s="325">
        <v>4</v>
      </c>
      <c r="G1782" s="371"/>
      <c r="H1782" s="325"/>
      <c r="I1782" s="371"/>
      <c r="J1782" s="325">
        <v>4</v>
      </c>
      <c r="K1782" s="325"/>
      <c r="L1782" s="325">
        <v>4</v>
      </c>
      <c r="M1782" s="381" t="s">
        <v>5640</v>
      </c>
      <c r="N1782" s="381"/>
      <c r="O1782" s="381"/>
      <c r="P1782" s="381">
        <v>250</v>
      </c>
      <c r="Q1782" s="381"/>
      <c r="R1782" s="381"/>
      <c r="S1782" s="381"/>
      <c r="T1782" s="381"/>
      <c r="U1782" s="381"/>
      <c r="V1782" s="381"/>
      <c r="W1782" s="381"/>
      <c r="X1782" s="381"/>
      <c r="Y1782" s="381">
        <v>1</v>
      </c>
      <c r="Z1782" s="350">
        <v>42.35</v>
      </c>
    </row>
    <row r="1783" spans="1:26" ht="30.75" customHeight="1" x14ac:dyDescent="0.35">
      <c r="A1783" s="340">
        <v>1779</v>
      </c>
      <c r="B1783" s="378" t="s">
        <v>7489</v>
      </c>
      <c r="C1783" s="333" t="s">
        <v>859</v>
      </c>
      <c r="D1783" s="332" t="s">
        <v>5616</v>
      </c>
      <c r="E1783" s="371" t="s">
        <v>5639</v>
      </c>
      <c r="F1783" s="325">
        <v>2</v>
      </c>
      <c r="G1783" s="371"/>
      <c r="H1783" s="325"/>
      <c r="I1783" s="371"/>
      <c r="J1783" s="325">
        <v>3</v>
      </c>
      <c r="K1783" s="325"/>
      <c r="L1783" s="325">
        <v>3</v>
      </c>
      <c r="M1783" s="381" t="s">
        <v>5523</v>
      </c>
      <c r="N1783" s="381">
        <v>60</v>
      </c>
      <c r="O1783" s="381">
        <v>190</v>
      </c>
      <c r="P1783" s="381">
        <v>250</v>
      </c>
      <c r="Q1783" s="381"/>
      <c r="R1783" s="381"/>
      <c r="S1783" s="381"/>
      <c r="T1783" s="381"/>
      <c r="U1783" s="381"/>
      <c r="V1783" s="381" t="s">
        <v>2166</v>
      </c>
      <c r="W1783" s="381" t="s">
        <v>2166</v>
      </c>
      <c r="X1783" s="381"/>
      <c r="Y1783" s="381">
        <v>1</v>
      </c>
      <c r="Z1783" s="350">
        <v>42.35</v>
      </c>
    </row>
    <row r="1784" spans="1:26" ht="30.75" customHeight="1" x14ac:dyDescent="0.35">
      <c r="A1784" s="340">
        <v>1780</v>
      </c>
      <c r="B1784" s="378" t="s">
        <v>7489</v>
      </c>
      <c r="C1784" s="333" t="s">
        <v>859</v>
      </c>
      <c r="D1784" s="332" t="s">
        <v>5617</v>
      </c>
      <c r="E1784" s="371" t="s">
        <v>5618</v>
      </c>
      <c r="F1784" s="325">
        <v>4</v>
      </c>
      <c r="G1784" s="371"/>
      <c r="H1784" s="325"/>
      <c r="I1784" s="371"/>
      <c r="J1784" s="325">
        <v>4</v>
      </c>
      <c r="K1784" s="325"/>
      <c r="L1784" s="325">
        <v>4</v>
      </c>
      <c r="M1784" s="381" t="s">
        <v>5641</v>
      </c>
      <c r="N1784" s="381"/>
      <c r="O1784" s="381"/>
      <c r="P1784" s="381">
        <v>250</v>
      </c>
      <c r="Q1784" s="381"/>
      <c r="R1784" s="381"/>
      <c r="S1784" s="381"/>
      <c r="T1784" s="381"/>
      <c r="U1784" s="381"/>
      <c r="V1784" s="381"/>
      <c r="W1784" s="381"/>
      <c r="X1784" s="381"/>
      <c r="Y1784" s="381">
        <v>1</v>
      </c>
      <c r="Z1784" s="350">
        <v>42.35</v>
      </c>
    </row>
    <row r="1785" spans="1:26" ht="30.75" customHeight="1" x14ac:dyDescent="0.35">
      <c r="A1785" s="340">
        <v>1781</v>
      </c>
      <c r="B1785" s="378" t="s">
        <v>7489</v>
      </c>
      <c r="C1785" s="333" t="s">
        <v>859</v>
      </c>
      <c r="D1785" s="332" t="s">
        <v>5619</v>
      </c>
      <c r="E1785" s="371" t="s">
        <v>5620</v>
      </c>
      <c r="F1785" s="325">
        <v>2</v>
      </c>
      <c r="G1785" s="371"/>
      <c r="H1785" s="325"/>
      <c r="I1785" s="371"/>
      <c r="J1785" s="325">
        <v>3</v>
      </c>
      <c r="K1785" s="325"/>
      <c r="L1785" s="325">
        <v>3</v>
      </c>
      <c r="M1785" s="381" t="s">
        <v>5523</v>
      </c>
      <c r="N1785" s="381">
        <v>60</v>
      </c>
      <c r="O1785" s="381">
        <v>190</v>
      </c>
      <c r="P1785" s="381">
        <v>250</v>
      </c>
      <c r="Q1785" s="381"/>
      <c r="R1785" s="381"/>
      <c r="S1785" s="381"/>
      <c r="T1785" s="381"/>
      <c r="U1785" s="381"/>
      <c r="V1785" s="381" t="s">
        <v>2166</v>
      </c>
      <c r="W1785" s="381"/>
      <c r="X1785" s="381"/>
      <c r="Y1785" s="381">
        <v>1</v>
      </c>
      <c r="Z1785" s="350">
        <v>42.35</v>
      </c>
    </row>
    <row r="1786" spans="1:26" ht="30.75" customHeight="1" x14ac:dyDescent="0.35">
      <c r="A1786" s="340">
        <v>1782</v>
      </c>
      <c r="B1786" s="378" t="s">
        <v>7489</v>
      </c>
      <c r="C1786" s="333" t="s">
        <v>859</v>
      </c>
      <c r="D1786" s="332" t="s">
        <v>5621</v>
      </c>
      <c r="E1786" s="371" t="s">
        <v>5622</v>
      </c>
      <c r="F1786" s="325">
        <v>2</v>
      </c>
      <c r="G1786" s="371"/>
      <c r="H1786" s="325"/>
      <c r="I1786" s="371"/>
      <c r="J1786" s="325">
        <v>3</v>
      </c>
      <c r="K1786" s="325"/>
      <c r="L1786" s="325">
        <v>3</v>
      </c>
      <c r="M1786" s="381" t="s">
        <v>5523</v>
      </c>
      <c r="N1786" s="381"/>
      <c r="O1786" s="381"/>
      <c r="P1786" s="381">
        <v>200</v>
      </c>
      <c r="Q1786" s="381"/>
      <c r="R1786" s="381"/>
      <c r="S1786" s="381"/>
      <c r="T1786" s="381"/>
      <c r="U1786" s="381"/>
      <c r="V1786" s="381"/>
      <c r="W1786" s="381"/>
      <c r="X1786" s="381"/>
      <c r="Y1786" s="381">
        <v>1</v>
      </c>
      <c r="Z1786" s="350">
        <v>42.35</v>
      </c>
    </row>
    <row r="1787" spans="1:26" ht="30.75" customHeight="1" x14ac:dyDescent="0.35">
      <c r="A1787" s="340">
        <v>1783</v>
      </c>
      <c r="B1787" s="378" t="s">
        <v>7489</v>
      </c>
      <c r="C1787" s="333" t="s">
        <v>859</v>
      </c>
      <c r="D1787" s="332" t="s">
        <v>5623</v>
      </c>
      <c r="E1787" s="371" t="s">
        <v>5624</v>
      </c>
      <c r="F1787" s="325">
        <v>2</v>
      </c>
      <c r="G1787" s="371"/>
      <c r="H1787" s="325"/>
      <c r="I1787" s="371"/>
      <c r="J1787" s="325">
        <v>3</v>
      </c>
      <c r="K1787" s="325"/>
      <c r="L1787" s="325">
        <v>3</v>
      </c>
      <c r="M1787" s="381" t="s">
        <v>5523</v>
      </c>
      <c r="N1787" s="381">
        <v>60</v>
      </c>
      <c r="O1787" s="381">
        <v>190</v>
      </c>
      <c r="P1787" s="381">
        <v>250</v>
      </c>
      <c r="Q1787" s="381"/>
      <c r="R1787" s="381"/>
      <c r="S1787" s="381"/>
      <c r="T1787" s="381"/>
      <c r="U1787" s="381"/>
      <c r="V1787" s="381" t="s">
        <v>2166</v>
      </c>
      <c r="W1787" s="381"/>
      <c r="X1787" s="381"/>
      <c r="Y1787" s="381">
        <v>1</v>
      </c>
      <c r="Z1787" s="350">
        <v>42.35</v>
      </c>
    </row>
    <row r="1788" spans="1:26" ht="30.75" customHeight="1" x14ac:dyDescent="0.35">
      <c r="A1788" s="340">
        <v>1784</v>
      </c>
      <c r="B1788" s="378" t="s">
        <v>7489</v>
      </c>
      <c r="C1788" s="333" t="s">
        <v>859</v>
      </c>
      <c r="D1788" s="332" t="s">
        <v>5625</v>
      </c>
      <c r="E1788" s="371" t="s">
        <v>5626</v>
      </c>
      <c r="F1788" s="325">
        <v>2</v>
      </c>
      <c r="G1788" s="371"/>
      <c r="H1788" s="325"/>
      <c r="I1788" s="371"/>
      <c r="J1788" s="325">
        <v>3</v>
      </c>
      <c r="K1788" s="325"/>
      <c r="L1788" s="325">
        <v>3</v>
      </c>
      <c r="M1788" s="381" t="s">
        <v>5523</v>
      </c>
      <c r="N1788" s="381"/>
      <c r="O1788" s="381"/>
      <c r="P1788" s="381">
        <v>250</v>
      </c>
      <c r="Q1788" s="381"/>
      <c r="R1788" s="381"/>
      <c r="S1788" s="381"/>
      <c r="T1788" s="381"/>
      <c r="U1788" s="381"/>
      <c r="V1788" s="381"/>
      <c r="W1788" s="381"/>
      <c r="X1788" s="381"/>
      <c r="Y1788" s="381">
        <v>1</v>
      </c>
      <c r="Z1788" s="350">
        <v>42.35</v>
      </c>
    </row>
    <row r="1789" spans="1:26" ht="30.75" customHeight="1" x14ac:dyDescent="0.35">
      <c r="A1789" s="340">
        <v>1785</v>
      </c>
      <c r="B1789" s="378" t="s">
        <v>7489</v>
      </c>
      <c r="C1789" s="333" t="s">
        <v>859</v>
      </c>
      <c r="D1789" s="332" t="s">
        <v>5627</v>
      </c>
      <c r="E1789" s="371" t="s">
        <v>5628</v>
      </c>
      <c r="F1789" s="325">
        <v>4</v>
      </c>
      <c r="G1789" s="371"/>
      <c r="H1789" s="325"/>
      <c r="I1789" s="371"/>
      <c r="J1789" s="325">
        <v>3</v>
      </c>
      <c r="K1789" s="325"/>
      <c r="L1789" s="325">
        <v>3</v>
      </c>
      <c r="M1789" s="381" t="s">
        <v>5642</v>
      </c>
      <c r="N1789" s="381">
        <v>70</v>
      </c>
      <c r="O1789" s="381">
        <v>180</v>
      </c>
      <c r="P1789" s="381">
        <v>250</v>
      </c>
      <c r="Q1789" s="381"/>
      <c r="R1789" s="381"/>
      <c r="S1789" s="381"/>
      <c r="T1789" s="381"/>
      <c r="U1789" s="381"/>
      <c r="V1789" s="381" t="s">
        <v>2166</v>
      </c>
      <c r="W1789" s="381" t="s">
        <v>2166</v>
      </c>
      <c r="X1789" s="381"/>
      <c r="Y1789" s="381">
        <v>1</v>
      </c>
      <c r="Z1789" s="350">
        <v>42.35</v>
      </c>
    </row>
    <row r="1790" spans="1:26" ht="30.75" customHeight="1" x14ac:dyDescent="0.35">
      <c r="A1790" s="340">
        <v>1786</v>
      </c>
      <c r="B1790" s="378" t="s">
        <v>7489</v>
      </c>
      <c r="C1790" s="333" t="s">
        <v>859</v>
      </c>
      <c r="D1790" s="332" t="s">
        <v>5629</v>
      </c>
      <c r="E1790" s="371" t="s">
        <v>5630</v>
      </c>
      <c r="F1790" s="325">
        <v>2</v>
      </c>
      <c r="G1790" s="371"/>
      <c r="H1790" s="325"/>
      <c r="I1790" s="371"/>
      <c r="J1790" s="325">
        <v>3</v>
      </c>
      <c r="K1790" s="325"/>
      <c r="L1790" s="325">
        <v>3</v>
      </c>
      <c r="M1790" s="381" t="s">
        <v>5643</v>
      </c>
      <c r="N1790" s="381"/>
      <c r="O1790" s="381"/>
      <c r="P1790" s="381">
        <v>250</v>
      </c>
      <c r="Q1790" s="381"/>
      <c r="R1790" s="381"/>
      <c r="S1790" s="381"/>
      <c r="T1790" s="381"/>
      <c r="U1790" s="381"/>
      <c r="V1790" s="381"/>
      <c r="W1790" s="381"/>
      <c r="X1790" s="381"/>
      <c r="Y1790" s="381">
        <v>1</v>
      </c>
      <c r="Z1790" s="350">
        <v>42.35</v>
      </c>
    </row>
    <row r="1791" spans="1:26" ht="30.75" customHeight="1" x14ac:dyDescent="0.35">
      <c r="A1791" s="340">
        <v>1787</v>
      </c>
      <c r="B1791" s="378" t="s">
        <v>7489</v>
      </c>
      <c r="C1791" s="333" t="s">
        <v>859</v>
      </c>
      <c r="D1791" s="332" t="s">
        <v>7037</v>
      </c>
      <c r="E1791" s="371" t="s">
        <v>7038</v>
      </c>
      <c r="F1791" s="325">
        <v>4</v>
      </c>
      <c r="G1791" s="371"/>
      <c r="H1791" s="325"/>
      <c r="I1791" s="371"/>
      <c r="J1791" s="325">
        <v>5</v>
      </c>
      <c r="K1791" s="325"/>
      <c r="L1791" s="325">
        <v>5</v>
      </c>
      <c r="M1791" s="381" t="s">
        <v>6012</v>
      </c>
      <c r="N1791" s="367">
        <v>102</v>
      </c>
      <c r="O1791" s="367">
        <v>408</v>
      </c>
      <c r="P1791" s="367">
        <v>510</v>
      </c>
      <c r="Q1791" s="367"/>
      <c r="R1791" s="367"/>
      <c r="S1791" s="367"/>
      <c r="T1791" s="367"/>
      <c r="U1791" s="367"/>
      <c r="V1791" s="367" t="s">
        <v>2166</v>
      </c>
      <c r="W1791" s="381"/>
      <c r="X1791" s="381"/>
      <c r="Y1791" s="381">
        <v>1</v>
      </c>
      <c r="Z1791" s="350">
        <v>42.35</v>
      </c>
    </row>
    <row r="1792" spans="1:26" ht="30.75" customHeight="1" x14ac:dyDescent="0.35">
      <c r="A1792" s="340">
        <v>1788</v>
      </c>
      <c r="B1792" s="378" t="s">
        <v>7489</v>
      </c>
      <c r="C1792" s="333" t="s">
        <v>4387</v>
      </c>
      <c r="D1792" s="332" t="s">
        <v>4388</v>
      </c>
      <c r="E1792" s="371" t="s">
        <v>4389</v>
      </c>
      <c r="F1792" s="325">
        <v>4</v>
      </c>
      <c r="G1792" s="371"/>
      <c r="H1792" s="325"/>
      <c r="I1792" s="371"/>
      <c r="J1792" s="325">
        <v>7</v>
      </c>
      <c r="K1792" s="325"/>
      <c r="L1792" s="325">
        <v>7</v>
      </c>
      <c r="M1792" s="381" t="s">
        <v>5430</v>
      </c>
      <c r="N1792" s="367">
        <v>96</v>
      </c>
      <c r="O1792" s="367">
        <v>144</v>
      </c>
      <c r="P1792" s="367">
        <v>240</v>
      </c>
      <c r="Q1792" s="398"/>
      <c r="R1792" s="398"/>
      <c r="S1792" s="398"/>
      <c r="T1792" s="398"/>
      <c r="U1792" s="381"/>
      <c r="V1792" s="381" t="s">
        <v>2166</v>
      </c>
      <c r="W1792" s="381" t="s">
        <v>2166</v>
      </c>
      <c r="X1792" s="381" t="s">
        <v>2166</v>
      </c>
      <c r="Y1792" s="381">
        <v>2</v>
      </c>
      <c r="Z1792" s="350">
        <v>36.299999999999997</v>
      </c>
    </row>
    <row r="1793" spans="1:26" ht="30.75" customHeight="1" x14ac:dyDescent="0.35">
      <c r="A1793" s="340">
        <v>1789</v>
      </c>
      <c r="B1793" s="378" t="s">
        <v>7489</v>
      </c>
      <c r="C1793" s="333" t="s">
        <v>4387</v>
      </c>
      <c r="D1793" s="332" t="s">
        <v>4681</v>
      </c>
      <c r="E1793" s="371" t="s">
        <v>4682</v>
      </c>
      <c r="F1793" s="325">
        <v>5</v>
      </c>
      <c r="G1793" s="371"/>
      <c r="H1793" s="325"/>
      <c r="I1793" s="371"/>
      <c r="J1793" s="325">
        <v>5</v>
      </c>
      <c r="K1793" s="325"/>
      <c r="L1793" s="325">
        <v>5</v>
      </c>
      <c r="M1793" s="381" t="s">
        <v>5354</v>
      </c>
      <c r="N1793" s="381">
        <v>96</v>
      </c>
      <c r="O1793" s="381">
        <v>144</v>
      </c>
      <c r="P1793" s="381">
        <v>240</v>
      </c>
      <c r="Q1793" s="398"/>
      <c r="R1793" s="398"/>
      <c r="S1793" s="398"/>
      <c r="T1793" s="398"/>
      <c r="U1793" s="381"/>
      <c r="V1793" s="381" t="s">
        <v>2166</v>
      </c>
      <c r="W1793" s="381"/>
      <c r="X1793" s="381"/>
      <c r="Y1793" s="381">
        <v>2</v>
      </c>
      <c r="Z1793" s="350">
        <v>36.299999999999997</v>
      </c>
    </row>
    <row r="1794" spans="1:26" ht="30.75" customHeight="1" x14ac:dyDescent="0.35">
      <c r="A1794" s="340">
        <v>1790</v>
      </c>
      <c r="B1794" s="378" t="s">
        <v>7489</v>
      </c>
      <c r="C1794" s="333" t="s">
        <v>4387</v>
      </c>
      <c r="D1794" s="332" t="s">
        <v>4390</v>
      </c>
      <c r="E1794" s="371" t="s">
        <v>4683</v>
      </c>
      <c r="F1794" s="325">
        <v>4</v>
      </c>
      <c r="G1794" s="371"/>
      <c r="H1794" s="325"/>
      <c r="I1794" s="371"/>
      <c r="J1794" s="325">
        <v>7</v>
      </c>
      <c r="K1794" s="325"/>
      <c r="L1794" s="325">
        <v>7</v>
      </c>
      <c r="M1794" s="381" t="s">
        <v>5982</v>
      </c>
      <c r="N1794" s="381">
        <v>96</v>
      </c>
      <c r="O1794" s="381">
        <v>144</v>
      </c>
      <c r="P1794" s="381">
        <v>240</v>
      </c>
      <c r="Q1794" s="398"/>
      <c r="R1794" s="398"/>
      <c r="S1794" s="398"/>
      <c r="T1794" s="398"/>
      <c r="U1794" s="381"/>
      <c r="V1794" s="381" t="s">
        <v>2166</v>
      </c>
      <c r="W1794" s="381"/>
      <c r="X1794" s="381"/>
      <c r="Y1794" s="381">
        <v>2</v>
      </c>
      <c r="Z1794" s="350">
        <v>36.299999999999997</v>
      </c>
    </row>
    <row r="1795" spans="1:26" ht="30.75" customHeight="1" x14ac:dyDescent="0.35">
      <c r="A1795" s="340">
        <v>1791</v>
      </c>
      <c r="B1795" s="378" t="s">
        <v>7489</v>
      </c>
      <c r="C1795" s="333" t="s">
        <v>4387</v>
      </c>
      <c r="D1795" s="332" t="s">
        <v>4391</v>
      </c>
      <c r="E1795" s="371" t="s">
        <v>4684</v>
      </c>
      <c r="F1795" s="325">
        <v>4</v>
      </c>
      <c r="G1795" s="371"/>
      <c r="H1795" s="325"/>
      <c r="I1795" s="371"/>
      <c r="J1795" s="325">
        <v>4</v>
      </c>
      <c r="K1795" s="325"/>
      <c r="L1795" s="325">
        <v>4</v>
      </c>
      <c r="M1795" s="381" t="s">
        <v>5430</v>
      </c>
      <c r="N1795" s="367">
        <v>96</v>
      </c>
      <c r="O1795" s="367">
        <v>144</v>
      </c>
      <c r="P1795" s="367">
        <v>240</v>
      </c>
      <c r="Q1795" s="398"/>
      <c r="R1795" s="398"/>
      <c r="S1795" s="398"/>
      <c r="T1795" s="398"/>
      <c r="U1795" s="381"/>
      <c r="V1795" s="381" t="s">
        <v>2166</v>
      </c>
      <c r="W1795" s="381"/>
      <c r="X1795" s="381"/>
      <c r="Y1795" s="381">
        <v>2</v>
      </c>
      <c r="Z1795" s="350">
        <v>36.299999999999997</v>
      </c>
    </row>
    <row r="1796" spans="1:26" ht="30.75" customHeight="1" x14ac:dyDescent="0.35">
      <c r="A1796" s="340">
        <v>1792</v>
      </c>
      <c r="B1796" s="378" t="s">
        <v>7489</v>
      </c>
      <c r="C1796" s="333" t="s">
        <v>4387</v>
      </c>
      <c r="D1796" s="332" t="s">
        <v>4685</v>
      </c>
      <c r="E1796" s="371" t="s">
        <v>4686</v>
      </c>
      <c r="F1796" s="325">
        <v>3</v>
      </c>
      <c r="G1796" s="371"/>
      <c r="H1796" s="325"/>
      <c r="I1796" s="371"/>
      <c r="J1796" s="325">
        <v>5</v>
      </c>
      <c r="K1796" s="325"/>
      <c r="L1796" s="325">
        <v>5</v>
      </c>
      <c r="M1796" s="381" t="s">
        <v>5494</v>
      </c>
      <c r="N1796" s="367">
        <v>96</v>
      </c>
      <c r="O1796" s="367">
        <v>144</v>
      </c>
      <c r="P1796" s="367">
        <v>240</v>
      </c>
      <c r="Q1796" s="398"/>
      <c r="R1796" s="398"/>
      <c r="S1796" s="398"/>
      <c r="T1796" s="398"/>
      <c r="U1796" s="381"/>
      <c r="V1796" s="381" t="s">
        <v>2166</v>
      </c>
      <c r="W1796" s="381"/>
      <c r="X1796" s="381"/>
      <c r="Y1796" s="381">
        <v>2</v>
      </c>
      <c r="Z1796" s="350">
        <v>36.299999999999997</v>
      </c>
    </row>
    <row r="1797" spans="1:26" ht="30.75" customHeight="1" x14ac:dyDescent="0.35">
      <c r="A1797" s="340">
        <v>1793</v>
      </c>
      <c r="B1797" s="378" t="s">
        <v>7489</v>
      </c>
      <c r="C1797" s="333" t="s">
        <v>4387</v>
      </c>
      <c r="D1797" s="332" t="s">
        <v>4392</v>
      </c>
      <c r="E1797" s="371" t="s">
        <v>4687</v>
      </c>
      <c r="F1797" s="325">
        <v>3</v>
      </c>
      <c r="G1797" s="371"/>
      <c r="H1797" s="325"/>
      <c r="I1797" s="371"/>
      <c r="J1797" s="325">
        <v>4</v>
      </c>
      <c r="K1797" s="325"/>
      <c r="L1797" s="325">
        <v>4</v>
      </c>
      <c r="M1797" s="381" t="s">
        <v>5494</v>
      </c>
      <c r="N1797" s="381">
        <v>96</v>
      </c>
      <c r="O1797" s="381">
        <v>144</v>
      </c>
      <c r="P1797" s="381">
        <v>240</v>
      </c>
      <c r="Q1797" s="381"/>
      <c r="R1797" s="381"/>
      <c r="S1797" s="381"/>
      <c r="T1797" s="381"/>
      <c r="U1797" s="381"/>
      <c r="V1797" s="381" t="s">
        <v>2166</v>
      </c>
      <c r="W1797" s="381"/>
      <c r="X1797" s="381"/>
      <c r="Y1797" s="381">
        <v>2</v>
      </c>
      <c r="Z1797" s="350">
        <v>36.299999999999997</v>
      </c>
    </row>
    <row r="1798" spans="1:26" ht="30.75" customHeight="1" x14ac:dyDescent="0.35">
      <c r="A1798" s="340">
        <v>1794</v>
      </c>
      <c r="B1798" s="378" t="s">
        <v>7489</v>
      </c>
      <c r="C1798" s="333" t="s">
        <v>4387</v>
      </c>
      <c r="D1798" s="332" t="s">
        <v>4393</v>
      </c>
      <c r="E1798" s="371" t="s">
        <v>4688</v>
      </c>
      <c r="F1798" s="325">
        <v>4</v>
      </c>
      <c r="G1798" s="371"/>
      <c r="H1798" s="325"/>
      <c r="I1798" s="371"/>
      <c r="J1798" s="325">
        <v>6</v>
      </c>
      <c r="K1798" s="325"/>
      <c r="L1798" s="325">
        <v>6</v>
      </c>
      <c r="M1798" s="381" t="s">
        <v>5518</v>
      </c>
      <c r="N1798" s="381">
        <v>96</v>
      </c>
      <c r="O1798" s="381">
        <v>144</v>
      </c>
      <c r="P1798" s="381">
        <v>240</v>
      </c>
      <c r="Q1798" s="398"/>
      <c r="R1798" s="398"/>
      <c r="S1798" s="398"/>
      <c r="T1798" s="398"/>
      <c r="U1798" s="381"/>
      <c r="V1798" s="381" t="s">
        <v>2166</v>
      </c>
      <c r="W1798" s="381"/>
      <c r="X1798" s="381"/>
      <c r="Y1798" s="381">
        <v>2</v>
      </c>
      <c r="Z1798" s="350">
        <v>36.299999999999997</v>
      </c>
    </row>
    <row r="1799" spans="1:26" ht="30.75" customHeight="1" x14ac:dyDescent="0.35">
      <c r="A1799" s="340">
        <v>1795</v>
      </c>
      <c r="B1799" s="378" t="s">
        <v>7489</v>
      </c>
      <c r="C1799" s="333" t="s">
        <v>4387</v>
      </c>
      <c r="D1799" s="332" t="s">
        <v>4689</v>
      </c>
      <c r="E1799" s="371" t="s">
        <v>4394</v>
      </c>
      <c r="F1799" s="325">
        <v>4</v>
      </c>
      <c r="G1799" s="371"/>
      <c r="H1799" s="325"/>
      <c r="I1799" s="371"/>
      <c r="J1799" s="325">
        <v>5</v>
      </c>
      <c r="K1799" s="325"/>
      <c r="L1799" s="325">
        <v>5</v>
      </c>
      <c r="M1799" s="381" t="s">
        <v>5518</v>
      </c>
      <c r="N1799" s="381">
        <v>96</v>
      </c>
      <c r="O1799" s="381">
        <v>144</v>
      </c>
      <c r="P1799" s="381">
        <v>240</v>
      </c>
      <c r="Q1799" s="381"/>
      <c r="R1799" s="381"/>
      <c r="S1799" s="381"/>
      <c r="T1799" s="381"/>
      <c r="U1799" s="381"/>
      <c r="V1799" s="381" t="s">
        <v>2166</v>
      </c>
      <c r="W1799" s="381"/>
      <c r="X1799" s="381"/>
      <c r="Y1799" s="381">
        <v>2</v>
      </c>
      <c r="Z1799" s="350">
        <v>36.299999999999997</v>
      </c>
    </row>
    <row r="1800" spans="1:26" ht="30.75" customHeight="1" x14ac:dyDescent="0.35">
      <c r="A1800" s="340">
        <v>1796</v>
      </c>
      <c r="B1800" s="378" t="s">
        <v>7489</v>
      </c>
      <c r="C1800" s="333" t="s">
        <v>4387</v>
      </c>
      <c r="D1800" s="332" t="s">
        <v>4690</v>
      </c>
      <c r="E1800" s="371" t="s">
        <v>4395</v>
      </c>
      <c r="F1800" s="325">
        <v>5</v>
      </c>
      <c r="G1800" s="371"/>
      <c r="H1800" s="325"/>
      <c r="I1800" s="371"/>
      <c r="J1800" s="325">
        <v>6</v>
      </c>
      <c r="K1800" s="325"/>
      <c r="L1800" s="325">
        <v>6</v>
      </c>
      <c r="M1800" s="381" t="s">
        <v>5274</v>
      </c>
      <c r="N1800" s="381">
        <v>96</v>
      </c>
      <c r="O1800" s="381">
        <v>144</v>
      </c>
      <c r="P1800" s="381">
        <v>240</v>
      </c>
      <c r="Q1800" s="398"/>
      <c r="R1800" s="398"/>
      <c r="S1800" s="398"/>
      <c r="T1800" s="398"/>
      <c r="U1800" s="381"/>
      <c r="V1800" s="381" t="s">
        <v>2166</v>
      </c>
      <c r="W1800" s="381"/>
      <c r="X1800" s="381"/>
      <c r="Y1800" s="381">
        <v>2</v>
      </c>
      <c r="Z1800" s="350">
        <v>36.299999999999997</v>
      </c>
    </row>
    <row r="1801" spans="1:26" ht="30.75" customHeight="1" x14ac:dyDescent="0.35">
      <c r="A1801" s="340">
        <v>1797</v>
      </c>
      <c r="B1801" s="378" t="s">
        <v>7489</v>
      </c>
      <c r="C1801" s="333" t="s">
        <v>4387</v>
      </c>
      <c r="D1801" s="332" t="s">
        <v>5777</v>
      </c>
      <c r="E1801" s="371" t="s">
        <v>4465</v>
      </c>
      <c r="F1801" s="325">
        <v>5</v>
      </c>
      <c r="G1801" s="371"/>
      <c r="H1801" s="325"/>
      <c r="I1801" s="371"/>
      <c r="J1801" s="325">
        <v>5</v>
      </c>
      <c r="K1801" s="325"/>
      <c r="L1801" s="325">
        <v>5</v>
      </c>
      <c r="M1801" s="381" t="s">
        <v>5273</v>
      </c>
      <c r="N1801" s="381">
        <v>96</v>
      </c>
      <c r="O1801" s="381">
        <v>144</v>
      </c>
      <c r="P1801" s="381">
        <v>240</v>
      </c>
      <c r="Q1801" s="381"/>
      <c r="R1801" s="381"/>
      <c r="S1801" s="381"/>
      <c r="T1801" s="381"/>
      <c r="U1801" s="381"/>
      <c r="V1801" s="381" t="s">
        <v>2166</v>
      </c>
      <c r="W1801" s="381"/>
      <c r="X1801" s="381"/>
      <c r="Y1801" s="381">
        <v>2</v>
      </c>
      <c r="Z1801" s="350">
        <v>36.299999999999997</v>
      </c>
    </row>
    <row r="1802" spans="1:26" ht="30.75" customHeight="1" x14ac:dyDescent="0.35">
      <c r="A1802" s="340">
        <v>1798</v>
      </c>
      <c r="B1802" s="378" t="s">
        <v>7489</v>
      </c>
      <c r="C1802" s="333" t="s">
        <v>4387</v>
      </c>
      <c r="D1802" s="332" t="s">
        <v>4466</v>
      </c>
      <c r="E1802" s="371" t="s">
        <v>4467</v>
      </c>
      <c r="F1802" s="325">
        <v>4</v>
      </c>
      <c r="G1802" s="371"/>
      <c r="H1802" s="325"/>
      <c r="I1802" s="371"/>
      <c r="J1802" s="325">
        <v>7</v>
      </c>
      <c r="K1802" s="325"/>
      <c r="L1802" s="325">
        <v>7</v>
      </c>
      <c r="M1802" s="381" t="s">
        <v>5494</v>
      </c>
      <c r="N1802" s="381">
        <v>96</v>
      </c>
      <c r="O1802" s="381">
        <v>144</v>
      </c>
      <c r="P1802" s="381">
        <v>240</v>
      </c>
      <c r="Q1802" s="398"/>
      <c r="R1802" s="398"/>
      <c r="S1802" s="398"/>
      <c r="T1802" s="398"/>
      <c r="U1802" s="381"/>
      <c r="V1802" s="381" t="s">
        <v>2166</v>
      </c>
      <c r="W1802" s="381"/>
      <c r="X1802" s="381"/>
      <c r="Y1802" s="381">
        <v>2</v>
      </c>
      <c r="Z1802" s="350">
        <v>36.299999999999997</v>
      </c>
    </row>
    <row r="1803" spans="1:26" ht="30.75" customHeight="1" x14ac:dyDescent="0.35">
      <c r="A1803" s="340">
        <v>1799</v>
      </c>
      <c r="B1803" s="378" t="s">
        <v>7489</v>
      </c>
      <c r="C1803" s="333" t="s">
        <v>4387</v>
      </c>
      <c r="D1803" s="332" t="s">
        <v>5778</v>
      </c>
      <c r="E1803" s="371" t="s">
        <v>4468</v>
      </c>
      <c r="F1803" s="325">
        <v>3</v>
      </c>
      <c r="G1803" s="371"/>
      <c r="H1803" s="325"/>
      <c r="I1803" s="371"/>
      <c r="J1803" s="325">
        <v>6</v>
      </c>
      <c r="K1803" s="325"/>
      <c r="L1803" s="325">
        <v>6</v>
      </c>
      <c r="M1803" s="381" t="s">
        <v>5518</v>
      </c>
      <c r="N1803" s="381">
        <v>96</v>
      </c>
      <c r="O1803" s="381">
        <v>144</v>
      </c>
      <c r="P1803" s="381">
        <v>240</v>
      </c>
      <c r="Q1803" s="398"/>
      <c r="R1803" s="398"/>
      <c r="S1803" s="398"/>
      <c r="T1803" s="398"/>
      <c r="U1803" s="381"/>
      <c r="V1803" s="381" t="s">
        <v>2166</v>
      </c>
      <c r="W1803" s="381"/>
      <c r="X1803" s="381"/>
      <c r="Y1803" s="381">
        <v>2</v>
      </c>
      <c r="Z1803" s="350">
        <v>36.299999999999997</v>
      </c>
    </row>
    <row r="1804" spans="1:26" ht="30.75" customHeight="1" x14ac:dyDescent="0.35">
      <c r="A1804" s="340">
        <v>1800</v>
      </c>
      <c r="B1804" s="378" t="s">
        <v>7489</v>
      </c>
      <c r="C1804" s="333" t="s">
        <v>4387</v>
      </c>
      <c r="D1804" s="332" t="s">
        <v>6093</v>
      </c>
      <c r="E1804" s="327" t="s">
        <v>6077</v>
      </c>
      <c r="F1804" s="325">
        <v>4</v>
      </c>
      <c r="G1804" s="371"/>
      <c r="H1804" s="325"/>
      <c r="I1804" s="371"/>
      <c r="J1804" s="325">
        <v>7</v>
      </c>
      <c r="K1804" s="325"/>
      <c r="L1804" s="325">
        <v>7</v>
      </c>
      <c r="M1804" s="381" t="s">
        <v>6078</v>
      </c>
      <c r="N1804" s="367">
        <v>162</v>
      </c>
      <c r="O1804" s="367">
        <v>254</v>
      </c>
      <c r="P1804" s="397">
        <f t="shared" ref="P1804:P1806" si="2">N1804+O1804</f>
        <v>416</v>
      </c>
      <c r="Q1804" s="398"/>
      <c r="R1804" s="398"/>
      <c r="S1804" s="398"/>
      <c r="T1804" s="398"/>
      <c r="U1804" s="381"/>
      <c r="V1804" s="381" t="s">
        <v>2166</v>
      </c>
      <c r="W1804" s="381"/>
      <c r="X1804" s="381"/>
      <c r="Y1804" s="381">
        <v>2</v>
      </c>
      <c r="Z1804" s="350">
        <v>36.299999999999997</v>
      </c>
    </row>
    <row r="1805" spans="1:26" ht="30.75" customHeight="1" x14ac:dyDescent="0.35">
      <c r="A1805" s="340">
        <v>1801</v>
      </c>
      <c r="B1805" s="378" t="s">
        <v>7489</v>
      </c>
      <c r="C1805" s="333" t="s">
        <v>4387</v>
      </c>
      <c r="D1805" s="332" t="s">
        <v>6030</v>
      </c>
      <c r="E1805" s="327" t="s">
        <v>6031</v>
      </c>
      <c r="F1805" s="325">
        <v>4</v>
      </c>
      <c r="G1805" s="371"/>
      <c r="H1805" s="325"/>
      <c r="I1805" s="371"/>
      <c r="J1805" s="325">
        <v>6</v>
      </c>
      <c r="K1805" s="325"/>
      <c r="L1805" s="325">
        <v>6</v>
      </c>
      <c r="M1805" s="379" t="s">
        <v>6539</v>
      </c>
      <c r="N1805" s="367">
        <v>96</v>
      </c>
      <c r="O1805" s="367">
        <v>144</v>
      </c>
      <c r="P1805" s="397">
        <f t="shared" si="2"/>
        <v>240</v>
      </c>
      <c r="Q1805" s="398"/>
      <c r="R1805" s="398"/>
      <c r="S1805" s="398"/>
      <c r="T1805" s="398"/>
      <c r="U1805" s="381"/>
      <c r="V1805" s="381" t="s">
        <v>2166</v>
      </c>
      <c r="W1805" s="381" t="s">
        <v>2166</v>
      </c>
      <c r="X1805" s="381"/>
      <c r="Y1805" s="381">
        <v>2</v>
      </c>
      <c r="Z1805" s="350">
        <v>36.299999999999997</v>
      </c>
    </row>
    <row r="1806" spans="1:26" ht="30.75" customHeight="1" x14ac:dyDescent="0.35">
      <c r="A1806" s="340">
        <v>1802</v>
      </c>
      <c r="B1806" s="378" t="s">
        <v>7489</v>
      </c>
      <c r="C1806" s="333" t="s">
        <v>4387</v>
      </c>
      <c r="D1806" s="332" t="s">
        <v>6360</v>
      </c>
      <c r="E1806" s="327" t="s">
        <v>6361</v>
      </c>
      <c r="F1806" s="325">
        <v>2</v>
      </c>
      <c r="G1806" s="371"/>
      <c r="H1806" s="325"/>
      <c r="I1806" s="371"/>
      <c r="J1806" s="325">
        <v>4</v>
      </c>
      <c r="K1806" s="325"/>
      <c r="L1806" s="325">
        <v>4</v>
      </c>
      <c r="M1806" s="379" t="s">
        <v>6362</v>
      </c>
      <c r="N1806" s="367">
        <v>96</v>
      </c>
      <c r="O1806" s="367">
        <v>144</v>
      </c>
      <c r="P1806" s="397">
        <f t="shared" si="2"/>
        <v>240</v>
      </c>
      <c r="Q1806" s="398"/>
      <c r="R1806" s="398"/>
      <c r="S1806" s="398"/>
      <c r="T1806" s="398"/>
      <c r="U1806" s="381"/>
      <c r="V1806" s="381" t="s">
        <v>2166</v>
      </c>
      <c r="W1806" s="381"/>
      <c r="X1806" s="381"/>
      <c r="Y1806" s="381">
        <v>2</v>
      </c>
      <c r="Z1806" s="350">
        <v>36.299999999999997</v>
      </c>
    </row>
    <row r="1807" spans="1:26" ht="30.75" customHeight="1" x14ac:dyDescent="0.35">
      <c r="A1807" s="340">
        <v>1803</v>
      </c>
      <c r="B1807" s="378" t="s">
        <v>7489</v>
      </c>
      <c r="C1807" s="333" t="s">
        <v>4387</v>
      </c>
      <c r="D1807" s="332" t="s">
        <v>6363</v>
      </c>
      <c r="E1807" s="327" t="s">
        <v>6449</v>
      </c>
      <c r="F1807" s="325">
        <v>4</v>
      </c>
      <c r="G1807" s="371" t="s">
        <v>6023</v>
      </c>
      <c r="H1807" s="325">
        <v>1</v>
      </c>
      <c r="I1807" s="371" t="s">
        <v>6428</v>
      </c>
      <c r="J1807" s="325">
        <v>6</v>
      </c>
      <c r="K1807" s="325">
        <v>1</v>
      </c>
      <c r="L1807" s="325">
        <v>7</v>
      </c>
      <c r="M1807" s="379" t="s">
        <v>6362</v>
      </c>
      <c r="N1807" s="367">
        <v>96</v>
      </c>
      <c r="O1807" s="367">
        <v>144</v>
      </c>
      <c r="P1807" s="397">
        <f t="shared" ref="P1807" si="3">N1807+O1807</f>
        <v>240</v>
      </c>
      <c r="Q1807" s="367">
        <v>24</v>
      </c>
      <c r="R1807" s="367">
        <v>76</v>
      </c>
      <c r="S1807" s="367">
        <v>240</v>
      </c>
      <c r="T1807" s="398"/>
      <c r="U1807" s="381"/>
      <c r="V1807" s="381" t="s">
        <v>2166</v>
      </c>
      <c r="W1807" s="381"/>
      <c r="X1807" s="381"/>
      <c r="Y1807" s="381">
        <v>2</v>
      </c>
      <c r="Z1807" s="350">
        <v>36.299999999999997</v>
      </c>
    </row>
    <row r="1808" spans="1:26" ht="30.75" customHeight="1" x14ac:dyDescent="0.35">
      <c r="A1808" s="340">
        <v>1804</v>
      </c>
      <c r="B1808" s="378" t="s">
        <v>7489</v>
      </c>
      <c r="C1808" s="333" t="s">
        <v>4387</v>
      </c>
      <c r="D1808" s="332" t="s">
        <v>6364</v>
      </c>
      <c r="E1808" s="327" t="s">
        <v>6365</v>
      </c>
      <c r="F1808" s="325">
        <v>5</v>
      </c>
      <c r="G1808" s="371"/>
      <c r="H1808" s="325"/>
      <c r="I1808" s="371"/>
      <c r="J1808" s="325">
        <v>6</v>
      </c>
      <c r="K1808" s="325"/>
      <c r="L1808" s="325">
        <v>6</v>
      </c>
      <c r="M1808" s="379" t="s">
        <v>6362</v>
      </c>
      <c r="N1808" s="367">
        <v>96</v>
      </c>
      <c r="O1808" s="367">
        <v>144</v>
      </c>
      <c r="P1808" s="367">
        <v>240</v>
      </c>
      <c r="Q1808" s="398"/>
      <c r="R1808" s="398"/>
      <c r="S1808" s="398"/>
      <c r="T1808" s="398"/>
      <c r="U1808" s="381"/>
      <c r="V1808" s="381" t="s">
        <v>2166</v>
      </c>
      <c r="W1808" s="381"/>
      <c r="X1808" s="381"/>
      <c r="Y1808" s="381">
        <v>2</v>
      </c>
      <c r="Z1808" s="350">
        <v>36.299999999999997</v>
      </c>
    </row>
    <row r="1809" spans="1:26" ht="30.75" customHeight="1" x14ac:dyDescent="0.35">
      <c r="A1809" s="340">
        <v>1805</v>
      </c>
      <c r="B1809" s="378" t="s">
        <v>7489</v>
      </c>
      <c r="C1809" s="333" t="s">
        <v>4387</v>
      </c>
      <c r="D1809" s="332" t="s">
        <v>6537</v>
      </c>
      <c r="E1809" s="327" t="s">
        <v>6538</v>
      </c>
      <c r="F1809" s="325">
        <v>3</v>
      </c>
      <c r="G1809" s="371"/>
      <c r="H1809" s="325"/>
      <c r="I1809" s="371"/>
      <c r="J1809" s="325">
        <v>6</v>
      </c>
      <c r="K1809" s="325"/>
      <c r="L1809" s="325">
        <v>6</v>
      </c>
      <c r="M1809" s="379" t="s">
        <v>6539</v>
      </c>
      <c r="N1809" s="367">
        <v>96</v>
      </c>
      <c r="O1809" s="367">
        <v>144</v>
      </c>
      <c r="P1809" s="367">
        <v>240</v>
      </c>
      <c r="Q1809" s="398"/>
      <c r="R1809" s="398"/>
      <c r="S1809" s="398"/>
      <c r="T1809" s="398"/>
      <c r="U1809" s="381"/>
      <c r="V1809" s="381" t="s">
        <v>2166</v>
      </c>
      <c r="W1809" s="381" t="s">
        <v>2166</v>
      </c>
      <c r="X1809" s="381"/>
      <c r="Y1809" s="381">
        <v>2</v>
      </c>
      <c r="Z1809" s="350">
        <v>36.299999999999997</v>
      </c>
    </row>
    <row r="1810" spans="1:26" ht="30.75" customHeight="1" x14ac:dyDescent="0.35">
      <c r="A1810" s="340">
        <v>1806</v>
      </c>
      <c r="B1810" s="378" t="s">
        <v>7489</v>
      </c>
      <c r="C1810" s="333" t="s">
        <v>880</v>
      </c>
      <c r="D1810" s="332" t="s">
        <v>1523</v>
      </c>
      <c r="E1810" s="371" t="s">
        <v>881</v>
      </c>
      <c r="F1810" s="325">
        <v>3</v>
      </c>
      <c r="G1810" s="371"/>
      <c r="H1810" s="325"/>
      <c r="I1810" s="371"/>
      <c r="J1810" s="325">
        <v>4</v>
      </c>
      <c r="K1810" s="325"/>
      <c r="L1810" s="325">
        <v>4</v>
      </c>
      <c r="M1810" s="381" t="s">
        <v>5508</v>
      </c>
      <c r="N1810" s="367">
        <v>130</v>
      </c>
      <c r="O1810" s="367">
        <v>280</v>
      </c>
      <c r="P1810" s="367">
        <v>410</v>
      </c>
      <c r="Q1810" s="398"/>
      <c r="R1810" s="398"/>
      <c r="S1810" s="398"/>
      <c r="T1810" s="398"/>
      <c r="U1810" s="381"/>
      <c r="V1810" s="381" t="s">
        <v>2166</v>
      </c>
      <c r="W1810" s="381" t="s">
        <v>2166</v>
      </c>
      <c r="X1810" s="381"/>
      <c r="Y1810" s="381">
        <v>1</v>
      </c>
      <c r="Z1810" s="350">
        <v>42.35</v>
      </c>
    </row>
    <row r="1811" spans="1:26" ht="30.75" customHeight="1" x14ac:dyDescent="0.35">
      <c r="A1811" s="340">
        <v>1807</v>
      </c>
      <c r="B1811" s="378" t="s">
        <v>7489</v>
      </c>
      <c r="C1811" s="333" t="s">
        <v>880</v>
      </c>
      <c r="D1811" s="332" t="s">
        <v>882</v>
      </c>
      <c r="E1811" s="371" t="s">
        <v>883</v>
      </c>
      <c r="F1811" s="325">
        <v>3</v>
      </c>
      <c r="G1811" s="371"/>
      <c r="H1811" s="325"/>
      <c r="I1811" s="371"/>
      <c r="J1811" s="325">
        <v>3</v>
      </c>
      <c r="K1811" s="325"/>
      <c r="L1811" s="325">
        <v>3</v>
      </c>
      <c r="M1811" s="381" t="s">
        <v>5508</v>
      </c>
      <c r="N1811" s="381"/>
      <c r="O1811" s="381"/>
      <c r="P1811" s="381"/>
      <c r="Q1811" s="381"/>
      <c r="R1811" s="381"/>
      <c r="S1811" s="381"/>
      <c r="T1811" s="381"/>
      <c r="U1811" s="381"/>
      <c r="V1811" s="381"/>
      <c r="W1811" s="381"/>
      <c r="X1811" s="381"/>
      <c r="Y1811" s="381">
        <v>1</v>
      </c>
      <c r="Z1811" s="350">
        <v>42.35</v>
      </c>
    </row>
    <row r="1812" spans="1:26" ht="30.75" customHeight="1" x14ac:dyDescent="0.35">
      <c r="A1812" s="340">
        <v>1808</v>
      </c>
      <c r="B1812" s="378" t="s">
        <v>7489</v>
      </c>
      <c r="C1812" s="333" t="s">
        <v>880</v>
      </c>
      <c r="D1812" s="332" t="s">
        <v>884</v>
      </c>
      <c r="E1812" s="371" t="s">
        <v>885</v>
      </c>
      <c r="F1812" s="325">
        <v>3</v>
      </c>
      <c r="G1812" s="371"/>
      <c r="H1812" s="325"/>
      <c r="I1812" s="371"/>
      <c r="J1812" s="325">
        <v>3</v>
      </c>
      <c r="K1812" s="325"/>
      <c r="L1812" s="325">
        <v>3</v>
      </c>
      <c r="M1812" s="381" t="s">
        <v>5508</v>
      </c>
      <c r="N1812" s="381"/>
      <c r="O1812" s="381"/>
      <c r="P1812" s="381"/>
      <c r="Q1812" s="381"/>
      <c r="R1812" s="381"/>
      <c r="S1812" s="381"/>
      <c r="T1812" s="381"/>
      <c r="U1812" s="381"/>
      <c r="V1812" s="381"/>
      <c r="W1812" s="381"/>
      <c r="X1812" s="381"/>
      <c r="Y1812" s="381">
        <v>1</v>
      </c>
      <c r="Z1812" s="350">
        <v>42.35</v>
      </c>
    </row>
    <row r="1813" spans="1:26" ht="30.75" customHeight="1" x14ac:dyDescent="0.35">
      <c r="A1813" s="340">
        <v>1809</v>
      </c>
      <c r="B1813" s="378" t="s">
        <v>7489</v>
      </c>
      <c r="C1813" s="333" t="s">
        <v>880</v>
      </c>
      <c r="D1813" s="332" t="s">
        <v>886</v>
      </c>
      <c r="E1813" s="371" t="s">
        <v>1622</v>
      </c>
      <c r="F1813" s="325">
        <v>3</v>
      </c>
      <c r="G1813" s="371"/>
      <c r="H1813" s="325"/>
      <c r="I1813" s="371"/>
      <c r="J1813" s="325">
        <v>3</v>
      </c>
      <c r="K1813" s="325"/>
      <c r="L1813" s="325">
        <v>3</v>
      </c>
      <c r="M1813" s="381" t="s">
        <v>5101</v>
      </c>
      <c r="N1813" s="381"/>
      <c r="O1813" s="381"/>
      <c r="P1813" s="381"/>
      <c r="Q1813" s="381"/>
      <c r="R1813" s="381"/>
      <c r="S1813" s="381"/>
      <c r="T1813" s="381"/>
      <c r="U1813" s="381"/>
      <c r="V1813" s="381"/>
      <c r="W1813" s="381"/>
      <c r="X1813" s="381"/>
      <c r="Y1813" s="381">
        <v>1</v>
      </c>
      <c r="Z1813" s="350">
        <v>42.35</v>
      </c>
    </row>
    <row r="1814" spans="1:26" ht="30.75" customHeight="1" x14ac:dyDescent="0.35">
      <c r="A1814" s="340">
        <v>1810</v>
      </c>
      <c r="B1814" s="378" t="s">
        <v>7489</v>
      </c>
      <c r="C1814" s="333" t="s">
        <v>880</v>
      </c>
      <c r="D1814" s="332" t="s">
        <v>888</v>
      </c>
      <c r="E1814" s="371" t="s">
        <v>889</v>
      </c>
      <c r="F1814" s="325">
        <v>6</v>
      </c>
      <c r="G1814" s="371"/>
      <c r="H1814" s="325"/>
      <c r="I1814" s="371"/>
      <c r="J1814" s="325">
        <v>6</v>
      </c>
      <c r="K1814" s="325"/>
      <c r="L1814" s="325">
        <v>6</v>
      </c>
      <c r="M1814" s="381" t="s">
        <v>5413</v>
      </c>
      <c r="N1814" s="381"/>
      <c r="O1814" s="381"/>
      <c r="P1814" s="381"/>
      <c r="Q1814" s="381"/>
      <c r="R1814" s="381"/>
      <c r="S1814" s="381"/>
      <c r="T1814" s="381"/>
      <c r="U1814" s="381"/>
      <c r="V1814" s="381"/>
      <c r="W1814" s="381"/>
      <c r="X1814" s="381"/>
      <c r="Y1814" s="381">
        <v>1</v>
      </c>
      <c r="Z1814" s="350">
        <v>42.35</v>
      </c>
    </row>
    <row r="1815" spans="1:26" ht="30.75" customHeight="1" x14ac:dyDescent="0.35">
      <c r="A1815" s="340">
        <v>1811</v>
      </c>
      <c r="B1815" s="378" t="s">
        <v>7489</v>
      </c>
      <c r="C1815" s="333" t="s">
        <v>880</v>
      </c>
      <c r="D1815" s="332" t="s">
        <v>890</v>
      </c>
      <c r="E1815" s="371" t="s">
        <v>887</v>
      </c>
      <c r="F1815" s="325">
        <v>2</v>
      </c>
      <c r="G1815" s="371"/>
      <c r="H1815" s="325"/>
      <c r="I1815" s="371"/>
      <c r="J1815" s="325">
        <v>3</v>
      </c>
      <c r="K1815" s="325"/>
      <c r="L1815" s="325">
        <v>3</v>
      </c>
      <c r="M1815" s="381" t="s">
        <v>5509</v>
      </c>
      <c r="N1815" s="381"/>
      <c r="O1815" s="381"/>
      <c r="P1815" s="381"/>
      <c r="Q1815" s="381"/>
      <c r="R1815" s="381"/>
      <c r="S1815" s="381"/>
      <c r="T1815" s="381"/>
      <c r="U1815" s="381"/>
      <c r="V1815" s="381"/>
      <c r="W1815" s="381"/>
      <c r="X1815" s="381"/>
      <c r="Y1815" s="381">
        <v>1</v>
      </c>
      <c r="Z1815" s="350">
        <v>42.35</v>
      </c>
    </row>
    <row r="1816" spans="1:26" ht="30.75" customHeight="1" x14ac:dyDescent="0.35">
      <c r="A1816" s="340">
        <v>1812</v>
      </c>
      <c r="B1816" s="378" t="s">
        <v>7489</v>
      </c>
      <c r="C1816" s="333" t="s">
        <v>880</v>
      </c>
      <c r="D1816" s="332" t="s">
        <v>891</v>
      </c>
      <c r="E1816" s="371" t="s">
        <v>892</v>
      </c>
      <c r="F1816" s="325">
        <v>2</v>
      </c>
      <c r="G1816" s="371"/>
      <c r="H1816" s="325"/>
      <c r="I1816" s="371"/>
      <c r="J1816" s="325">
        <v>3</v>
      </c>
      <c r="K1816" s="325"/>
      <c r="L1816" s="325">
        <v>3</v>
      </c>
      <c r="M1816" s="381" t="s">
        <v>5509</v>
      </c>
      <c r="N1816" s="367">
        <v>80</v>
      </c>
      <c r="O1816" s="367">
        <v>120</v>
      </c>
      <c r="P1816" s="367">
        <v>200</v>
      </c>
      <c r="Q1816" s="398"/>
      <c r="R1816" s="398"/>
      <c r="S1816" s="398"/>
      <c r="T1816" s="398"/>
      <c r="U1816" s="381"/>
      <c r="V1816" s="381" t="s">
        <v>2166</v>
      </c>
      <c r="W1816" s="381"/>
      <c r="X1816" s="381"/>
      <c r="Y1816" s="381">
        <v>1</v>
      </c>
      <c r="Z1816" s="350">
        <v>42.35</v>
      </c>
    </row>
    <row r="1817" spans="1:26" ht="30.75" customHeight="1" x14ac:dyDescent="0.35">
      <c r="A1817" s="340">
        <v>1813</v>
      </c>
      <c r="B1817" s="378" t="s">
        <v>7489</v>
      </c>
      <c r="C1817" s="333" t="s">
        <v>880</v>
      </c>
      <c r="D1817" s="332" t="s">
        <v>893</v>
      </c>
      <c r="E1817" s="371" t="s">
        <v>894</v>
      </c>
      <c r="F1817" s="325">
        <v>1</v>
      </c>
      <c r="G1817" s="371"/>
      <c r="H1817" s="325"/>
      <c r="I1817" s="371"/>
      <c r="J1817" s="325">
        <v>3</v>
      </c>
      <c r="K1817" s="325"/>
      <c r="L1817" s="325">
        <v>3</v>
      </c>
      <c r="M1817" s="381" t="s">
        <v>5510</v>
      </c>
      <c r="N1817" s="367">
        <v>80</v>
      </c>
      <c r="O1817" s="367">
        <v>120</v>
      </c>
      <c r="P1817" s="367">
        <v>200</v>
      </c>
      <c r="Q1817" s="398"/>
      <c r="R1817" s="398"/>
      <c r="S1817" s="398"/>
      <c r="T1817" s="398"/>
      <c r="U1817" s="381"/>
      <c r="V1817" s="381" t="s">
        <v>2166</v>
      </c>
      <c r="W1817" s="381" t="s">
        <v>2166</v>
      </c>
      <c r="X1817" s="381"/>
      <c r="Y1817" s="381">
        <v>1</v>
      </c>
      <c r="Z1817" s="350">
        <v>42.35</v>
      </c>
    </row>
    <row r="1818" spans="1:26" ht="30.75" customHeight="1" x14ac:dyDescent="0.35">
      <c r="A1818" s="340">
        <v>1814</v>
      </c>
      <c r="B1818" s="378" t="s">
        <v>7489</v>
      </c>
      <c r="C1818" s="333" t="s">
        <v>880</v>
      </c>
      <c r="D1818" s="332" t="s">
        <v>897</v>
      </c>
      <c r="E1818" s="371" t="s">
        <v>4691</v>
      </c>
      <c r="F1818" s="325">
        <v>3</v>
      </c>
      <c r="G1818" s="371"/>
      <c r="H1818" s="325"/>
      <c r="I1818" s="371"/>
      <c r="J1818" s="325">
        <v>3</v>
      </c>
      <c r="K1818" s="325"/>
      <c r="L1818" s="325">
        <v>3</v>
      </c>
      <c r="M1818" s="381" t="s">
        <v>5523</v>
      </c>
      <c r="N1818" s="367">
        <v>70</v>
      </c>
      <c r="O1818" s="367">
        <v>130</v>
      </c>
      <c r="P1818" s="367">
        <v>200</v>
      </c>
      <c r="Q1818" s="398"/>
      <c r="R1818" s="398"/>
      <c r="S1818" s="398"/>
      <c r="T1818" s="398"/>
      <c r="U1818" s="381"/>
      <c r="V1818" s="381" t="s">
        <v>2166</v>
      </c>
      <c r="W1818" s="381" t="s">
        <v>2166</v>
      </c>
      <c r="X1818" s="381"/>
      <c r="Y1818" s="381">
        <v>1</v>
      </c>
      <c r="Z1818" s="350">
        <v>42.35</v>
      </c>
    </row>
    <row r="1819" spans="1:26" ht="30.75" customHeight="1" x14ac:dyDescent="0.35">
      <c r="A1819" s="340">
        <v>1815</v>
      </c>
      <c r="B1819" s="378" t="s">
        <v>7489</v>
      </c>
      <c r="C1819" s="333" t="s">
        <v>880</v>
      </c>
      <c r="D1819" s="332" t="s">
        <v>899</v>
      </c>
      <c r="E1819" s="371" t="s">
        <v>4692</v>
      </c>
      <c r="F1819" s="325">
        <v>3</v>
      </c>
      <c r="G1819" s="371"/>
      <c r="H1819" s="325"/>
      <c r="I1819" s="371"/>
      <c r="J1819" s="325">
        <v>3</v>
      </c>
      <c r="K1819" s="325"/>
      <c r="L1819" s="325">
        <v>3</v>
      </c>
      <c r="M1819" s="381" t="s">
        <v>5414</v>
      </c>
      <c r="N1819" s="367">
        <v>120</v>
      </c>
      <c r="O1819" s="367">
        <v>200</v>
      </c>
      <c r="P1819" s="367">
        <v>320</v>
      </c>
      <c r="Q1819" s="398"/>
      <c r="R1819" s="398"/>
      <c r="S1819" s="398"/>
      <c r="T1819" s="398"/>
      <c r="U1819" s="381"/>
      <c r="V1819" s="381" t="s">
        <v>2166</v>
      </c>
      <c r="W1819" s="381" t="s">
        <v>2166</v>
      </c>
      <c r="X1819" s="381"/>
      <c r="Y1819" s="381">
        <v>1</v>
      </c>
      <c r="Z1819" s="350">
        <v>42.35</v>
      </c>
    </row>
    <row r="1820" spans="1:26" ht="30.75" customHeight="1" x14ac:dyDescent="0.35">
      <c r="A1820" s="340">
        <v>1816</v>
      </c>
      <c r="B1820" s="378" t="s">
        <v>7489</v>
      </c>
      <c r="C1820" s="333" t="s">
        <v>880</v>
      </c>
      <c r="D1820" s="332" t="s">
        <v>901</v>
      </c>
      <c r="E1820" s="371" t="s">
        <v>4693</v>
      </c>
      <c r="F1820" s="325">
        <v>5</v>
      </c>
      <c r="G1820" s="371"/>
      <c r="H1820" s="325"/>
      <c r="I1820" s="371"/>
      <c r="J1820" s="325">
        <v>3</v>
      </c>
      <c r="K1820" s="325"/>
      <c r="L1820" s="325">
        <v>3</v>
      </c>
      <c r="M1820" s="381" t="s">
        <v>5102</v>
      </c>
      <c r="N1820" s="381"/>
      <c r="O1820" s="381"/>
      <c r="P1820" s="381"/>
      <c r="Q1820" s="381"/>
      <c r="R1820" s="381"/>
      <c r="S1820" s="381"/>
      <c r="T1820" s="381"/>
      <c r="U1820" s="381"/>
      <c r="V1820" s="381"/>
      <c r="W1820" s="381"/>
      <c r="X1820" s="381"/>
      <c r="Y1820" s="381">
        <v>1</v>
      </c>
      <c r="Z1820" s="350">
        <v>42.35</v>
      </c>
    </row>
    <row r="1821" spans="1:26" ht="30.75" customHeight="1" x14ac:dyDescent="0.35">
      <c r="A1821" s="340">
        <v>1817</v>
      </c>
      <c r="B1821" s="378" t="s">
        <v>7489</v>
      </c>
      <c r="C1821" s="333" t="s">
        <v>880</v>
      </c>
      <c r="D1821" s="332" t="s">
        <v>6300</v>
      </c>
      <c r="E1821" s="371" t="s">
        <v>4694</v>
      </c>
      <c r="F1821" s="325">
        <v>2</v>
      </c>
      <c r="G1821" s="371"/>
      <c r="H1821" s="325"/>
      <c r="I1821" s="371"/>
      <c r="J1821" s="325">
        <v>3</v>
      </c>
      <c r="K1821" s="325"/>
      <c r="L1821" s="325">
        <v>3</v>
      </c>
      <c r="M1821" s="381" t="s">
        <v>5547</v>
      </c>
      <c r="N1821" s="381"/>
      <c r="O1821" s="381"/>
      <c r="P1821" s="381">
        <v>200</v>
      </c>
      <c r="Q1821" s="381"/>
      <c r="R1821" s="381"/>
      <c r="S1821" s="381"/>
      <c r="T1821" s="381"/>
      <c r="U1821" s="381"/>
      <c r="V1821" s="381"/>
      <c r="W1821" s="381"/>
      <c r="X1821" s="381"/>
      <c r="Y1821" s="381">
        <v>1</v>
      </c>
      <c r="Z1821" s="350">
        <v>42.35</v>
      </c>
    </row>
    <row r="1822" spans="1:26" ht="30.75" customHeight="1" x14ac:dyDescent="0.35">
      <c r="A1822" s="340">
        <v>1818</v>
      </c>
      <c r="B1822" s="378" t="s">
        <v>7489</v>
      </c>
      <c r="C1822" s="333" t="s">
        <v>880</v>
      </c>
      <c r="D1822" s="332" t="s">
        <v>904</v>
      </c>
      <c r="E1822" s="371" t="s">
        <v>4695</v>
      </c>
      <c r="F1822" s="325">
        <v>8</v>
      </c>
      <c r="G1822" s="371"/>
      <c r="H1822" s="325"/>
      <c r="I1822" s="371"/>
      <c r="J1822" s="325">
        <v>6</v>
      </c>
      <c r="K1822" s="325"/>
      <c r="L1822" s="325">
        <v>6</v>
      </c>
      <c r="M1822" s="381" t="s">
        <v>5103</v>
      </c>
      <c r="N1822" s="381"/>
      <c r="O1822" s="381"/>
      <c r="P1822" s="381"/>
      <c r="Q1822" s="381"/>
      <c r="R1822" s="381"/>
      <c r="S1822" s="381"/>
      <c r="T1822" s="381"/>
      <c r="U1822" s="381"/>
      <c r="V1822" s="381"/>
      <c r="W1822" s="381"/>
      <c r="X1822" s="381"/>
      <c r="Y1822" s="381">
        <v>1</v>
      </c>
      <c r="Z1822" s="350">
        <v>42.35</v>
      </c>
    </row>
    <row r="1823" spans="1:26" ht="30.75" customHeight="1" x14ac:dyDescent="0.35">
      <c r="A1823" s="340">
        <v>1819</v>
      </c>
      <c r="B1823" s="378" t="s">
        <v>7489</v>
      </c>
      <c r="C1823" s="333" t="s">
        <v>880</v>
      </c>
      <c r="D1823" s="332" t="s">
        <v>906</v>
      </c>
      <c r="E1823" s="371" t="s">
        <v>4696</v>
      </c>
      <c r="F1823" s="325">
        <v>8</v>
      </c>
      <c r="G1823" s="371"/>
      <c r="H1823" s="325"/>
      <c r="I1823" s="371"/>
      <c r="J1823" s="325">
        <v>6</v>
      </c>
      <c r="K1823" s="325"/>
      <c r="L1823" s="325">
        <v>6</v>
      </c>
      <c r="M1823" s="381" t="s">
        <v>5104</v>
      </c>
      <c r="N1823" s="381"/>
      <c r="O1823" s="381"/>
      <c r="P1823" s="381"/>
      <c r="Q1823" s="381"/>
      <c r="R1823" s="381"/>
      <c r="S1823" s="381"/>
      <c r="T1823" s="381"/>
      <c r="U1823" s="381"/>
      <c r="V1823" s="381"/>
      <c r="W1823" s="381"/>
      <c r="X1823" s="381"/>
      <c r="Y1823" s="381">
        <v>1</v>
      </c>
      <c r="Z1823" s="350">
        <v>42.35</v>
      </c>
    </row>
    <row r="1824" spans="1:26" ht="30.75" customHeight="1" x14ac:dyDescent="0.35">
      <c r="A1824" s="340">
        <v>1820</v>
      </c>
      <c r="B1824" s="378" t="s">
        <v>7489</v>
      </c>
      <c r="C1824" s="333" t="s">
        <v>880</v>
      </c>
      <c r="D1824" s="332" t="s">
        <v>908</v>
      </c>
      <c r="E1824" s="371" t="s">
        <v>4697</v>
      </c>
      <c r="F1824" s="325">
        <v>6</v>
      </c>
      <c r="G1824" s="371"/>
      <c r="H1824" s="325"/>
      <c r="I1824" s="371"/>
      <c r="J1824" s="325">
        <v>3</v>
      </c>
      <c r="K1824" s="325"/>
      <c r="L1824" s="325">
        <v>3</v>
      </c>
      <c r="M1824" s="381" t="s">
        <v>5105</v>
      </c>
      <c r="N1824" s="381"/>
      <c r="O1824" s="381"/>
      <c r="P1824" s="381"/>
      <c r="Q1824" s="381"/>
      <c r="R1824" s="381"/>
      <c r="S1824" s="381"/>
      <c r="T1824" s="381"/>
      <c r="U1824" s="381"/>
      <c r="V1824" s="381"/>
      <c r="W1824" s="381"/>
      <c r="X1824" s="381"/>
      <c r="Y1824" s="381">
        <v>1</v>
      </c>
      <c r="Z1824" s="350">
        <v>42.35</v>
      </c>
    </row>
    <row r="1825" spans="1:26" ht="30.75" customHeight="1" x14ac:dyDescent="0.35">
      <c r="A1825" s="340">
        <v>1821</v>
      </c>
      <c r="B1825" s="378" t="s">
        <v>7489</v>
      </c>
      <c r="C1825" s="333" t="s">
        <v>880</v>
      </c>
      <c r="D1825" s="332" t="s">
        <v>910</v>
      </c>
      <c r="E1825" s="371" t="s">
        <v>4698</v>
      </c>
      <c r="F1825" s="325">
        <v>7</v>
      </c>
      <c r="G1825" s="371"/>
      <c r="H1825" s="325"/>
      <c r="I1825" s="371"/>
      <c r="J1825" s="325">
        <v>3</v>
      </c>
      <c r="K1825" s="325"/>
      <c r="L1825" s="325">
        <v>3</v>
      </c>
      <c r="M1825" s="381" t="s">
        <v>5106</v>
      </c>
      <c r="N1825" s="381"/>
      <c r="O1825" s="381"/>
      <c r="P1825" s="381"/>
      <c r="Q1825" s="381"/>
      <c r="R1825" s="381"/>
      <c r="S1825" s="381"/>
      <c r="T1825" s="381"/>
      <c r="U1825" s="381"/>
      <c r="V1825" s="381"/>
      <c r="W1825" s="381"/>
      <c r="X1825" s="381"/>
      <c r="Y1825" s="381">
        <v>1</v>
      </c>
      <c r="Z1825" s="350">
        <v>42.35</v>
      </c>
    </row>
    <row r="1826" spans="1:26" ht="30.75" customHeight="1" x14ac:dyDescent="0.35">
      <c r="A1826" s="340">
        <v>1822</v>
      </c>
      <c r="B1826" s="378" t="s">
        <v>7489</v>
      </c>
      <c r="C1826" s="333" t="s">
        <v>880</v>
      </c>
      <c r="D1826" s="332" t="s">
        <v>912</v>
      </c>
      <c r="E1826" s="371" t="s">
        <v>4699</v>
      </c>
      <c r="F1826" s="325">
        <v>3</v>
      </c>
      <c r="G1826" s="371"/>
      <c r="H1826" s="325"/>
      <c r="I1826" s="371"/>
      <c r="J1826" s="325">
        <v>3</v>
      </c>
      <c r="K1826" s="325"/>
      <c r="L1826" s="325">
        <v>3</v>
      </c>
      <c r="M1826" s="381" t="s">
        <v>5508</v>
      </c>
      <c r="N1826" s="381"/>
      <c r="O1826" s="381"/>
      <c r="P1826" s="381"/>
      <c r="Q1826" s="381"/>
      <c r="R1826" s="381"/>
      <c r="S1826" s="381"/>
      <c r="T1826" s="381"/>
      <c r="U1826" s="381"/>
      <c r="V1826" s="381"/>
      <c r="W1826" s="381"/>
      <c r="X1826" s="381"/>
      <c r="Y1826" s="381">
        <v>1</v>
      </c>
      <c r="Z1826" s="350">
        <v>42.35</v>
      </c>
    </row>
    <row r="1827" spans="1:26" ht="30.75" customHeight="1" x14ac:dyDescent="0.35">
      <c r="A1827" s="340">
        <v>1823</v>
      </c>
      <c r="B1827" s="378" t="s">
        <v>7489</v>
      </c>
      <c r="C1827" s="333" t="s">
        <v>880</v>
      </c>
      <c r="D1827" s="332" t="s">
        <v>914</v>
      </c>
      <c r="E1827" s="371" t="s">
        <v>915</v>
      </c>
      <c r="F1827" s="325">
        <v>7</v>
      </c>
      <c r="G1827" s="371"/>
      <c r="H1827" s="325"/>
      <c r="I1827" s="371"/>
      <c r="J1827" s="325">
        <v>10</v>
      </c>
      <c r="K1827" s="325"/>
      <c r="L1827" s="325">
        <v>10</v>
      </c>
      <c r="M1827" s="381" t="s">
        <v>5107</v>
      </c>
      <c r="N1827" s="381"/>
      <c r="O1827" s="381"/>
      <c r="P1827" s="381"/>
      <c r="Q1827" s="381"/>
      <c r="R1827" s="381"/>
      <c r="S1827" s="381"/>
      <c r="T1827" s="381"/>
      <c r="U1827" s="381"/>
      <c r="V1827" s="381"/>
      <c r="W1827" s="381"/>
      <c r="X1827" s="381"/>
      <c r="Y1827" s="381">
        <v>1</v>
      </c>
      <c r="Z1827" s="350">
        <v>42.35</v>
      </c>
    </row>
    <row r="1828" spans="1:26" ht="30.75" customHeight="1" x14ac:dyDescent="0.35">
      <c r="A1828" s="340">
        <v>1824</v>
      </c>
      <c r="B1828" s="378" t="s">
        <v>7489</v>
      </c>
      <c r="C1828" s="333" t="s">
        <v>880</v>
      </c>
      <c r="D1828" s="332" t="s">
        <v>916</v>
      </c>
      <c r="E1828" s="371" t="s">
        <v>917</v>
      </c>
      <c r="F1828" s="325">
        <v>5</v>
      </c>
      <c r="G1828" s="371"/>
      <c r="H1828" s="325"/>
      <c r="I1828" s="371"/>
      <c r="J1828" s="325">
        <v>5</v>
      </c>
      <c r="K1828" s="325"/>
      <c r="L1828" s="325">
        <v>5</v>
      </c>
      <c r="M1828" s="381" t="s">
        <v>5415</v>
      </c>
      <c r="N1828" s="381"/>
      <c r="O1828" s="381"/>
      <c r="P1828" s="381"/>
      <c r="Q1828" s="381"/>
      <c r="R1828" s="381"/>
      <c r="S1828" s="381"/>
      <c r="T1828" s="381"/>
      <c r="U1828" s="381"/>
      <c r="V1828" s="381"/>
      <c r="W1828" s="381"/>
      <c r="X1828" s="381"/>
      <c r="Y1828" s="381">
        <v>1</v>
      </c>
      <c r="Z1828" s="350">
        <v>42.35</v>
      </c>
    </row>
    <row r="1829" spans="1:26" ht="30.75" customHeight="1" x14ac:dyDescent="0.35">
      <c r="A1829" s="340">
        <v>1825</v>
      </c>
      <c r="B1829" s="378" t="s">
        <v>7489</v>
      </c>
      <c r="C1829" s="333" t="s">
        <v>880</v>
      </c>
      <c r="D1829" s="332" t="s">
        <v>918</v>
      </c>
      <c r="E1829" s="371" t="s">
        <v>919</v>
      </c>
      <c r="F1829" s="325">
        <v>3</v>
      </c>
      <c r="G1829" s="371"/>
      <c r="H1829" s="325"/>
      <c r="I1829" s="371"/>
      <c r="J1829" s="325">
        <v>3</v>
      </c>
      <c r="K1829" s="325"/>
      <c r="L1829" s="325">
        <v>3</v>
      </c>
      <c r="M1829" s="381" t="s">
        <v>5348</v>
      </c>
      <c r="N1829" s="381"/>
      <c r="O1829" s="381"/>
      <c r="P1829" s="381"/>
      <c r="Q1829" s="381"/>
      <c r="R1829" s="381"/>
      <c r="S1829" s="381"/>
      <c r="T1829" s="381"/>
      <c r="U1829" s="381"/>
      <c r="V1829" s="381"/>
      <c r="W1829" s="381"/>
      <c r="X1829" s="381"/>
      <c r="Y1829" s="381">
        <v>1</v>
      </c>
      <c r="Z1829" s="350">
        <v>42.35</v>
      </c>
    </row>
    <row r="1830" spans="1:26" ht="30.75" customHeight="1" x14ac:dyDescent="0.35">
      <c r="A1830" s="340">
        <v>1826</v>
      </c>
      <c r="B1830" s="378" t="s">
        <v>7489</v>
      </c>
      <c r="C1830" s="333" t="s">
        <v>880</v>
      </c>
      <c r="D1830" s="332" t="s">
        <v>920</v>
      </c>
      <c r="E1830" s="371" t="s">
        <v>921</v>
      </c>
      <c r="F1830" s="325">
        <v>4</v>
      </c>
      <c r="G1830" s="371"/>
      <c r="H1830" s="325"/>
      <c r="I1830" s="371"/>
      <c r="J1830" s="325">
        <v>4</v>
      </c>
      <c r="K1830" s="325"/>
      <c r="L1830" s="325">
        <v>4</v>
      </c>
      <c r="M1830" s="381" t="s">
        <v>5354</v>
      </c>
      <c r="N1830" s="381"/>
      <c r="O1830" s="381"/>
      <c r="P1830" s="381"/>
      <c r="Q1830" s="381"/>
      <c r="R1830" s="381"/>
      <c r="S1830" s="381"/>
      <c r="T1830" s="381"/>
      <c r="U1830" s="381"/>
      <c r="V1830" s="381"/>
      <c r="W1830" s="381"/>
      <c r="X1830" s="381"/>
      <c r="Y1830" s="381">
        <v>1</v>
      </c>
      <c r="Z1830" s="350">
        <v>42.35</v>
      </c>
    </row>
    <row r="1831" spans="1:26" ht="30.75" customHeight="1" x14ac:dyDescent="0.35">
      <c r="A1831" s="340">
        <v>1827</v>
      </c>
      <c r="B1831" s="378" t="s">
        <v>7489</v>
      </c>
      <c r="C1831" s="333" t="s">
        <v>880</v>
      </c>
      <c r="D1831" s="332" t="s">
        <v>922</v>
      </c>
      <c r="E1831" s="371" t="s">
        <v>923</v>
      </c>
      <c r="F1831" s="325">
        <v>4</v>
      </c>
      <c r="G1831" s="371"/>
      <c r="H1831" s="325"/>
      <c r="I1831" s="371"/>
      <c r="J1831" s="325">
        <v>5</v>
      </c>
      <c r="K1831" s="325"/>
      <c r="L1831" s="325">
        <v>5</v>
      </c>
      <c r="M1831" s="381" t="s">
        <v>5544</v>
      </c>
      <c r="N1831" s="367">
        <v>278</v>
      </c>
      <c r="O1831" s="367">
        <v>418</v>
      </c>
      <c r="P1831" s="367">
        <v>696</v>
      </c>
      <c r="Q1831" s="398"/>
      <c r="R1831" s="398"/>
      <c r="S1831" s="398"/>
      <c r="T1831" s="398"/>
      <c r="U1831" s="381"/>
      <c r="V1831" s="381" t="s">
        <v>2166</v>
      </c>
      <c r="W1831" s="381"/>
      <c r="X1831" s="381"/>
      <c r="Y1831" s="381">
        <v>1</v>
      </c>
      <c r="Z1831" s="350">
        <v>42.35</v>
      </c>
    </row>
    <row r="1832" spans="1:26" ht="30.75" customHeight="1" x14ac:dyDescent="0.35">
      <c r="A1832" s="340">
        <v>1828</v>
      </c>
      <c r="B1832" s="378" t="s">
        <v>7489</v>
      </c>
      <c r="C1832" s="333" t="s">
        <v>880</v>
      </c>
      <c r="D1832" s="332" t="s">
        <v>924</v>
      </c>
      <c r="E1832" s="371" t="s">
        <v>4700</v>
      </c>
      <c r="F1832" s="325">
        <v>3</v>
      </c>
      <c r="G1832" s="371"/>
      <c r="H1832" s="325"/>
      <c r="I1832" s="371"/>
      <c r="J1832" s="325">
        <v>3</v>
      </c>
      <c r="K1832" s="325"/>
      <c r="L1832" s="325">
        <v>3</v>
      </c>
      <c r="M1832" s="381" t="s">
        <v>5508</v>
      </c>
      <c r="N1832" s="381"/>
      <c r="O1832" s="381"/>
      <c r="P1832" s="381"/>
      <c r="Q1832" s="381"/>
      <c r="R1832" s="381"/>
      <c r="S1832" s="381"/>
      <c r="T1832" s="381"/>
      <c r="U1832" s="381"/>
      <c r="V1832" s="381"/>
      <c r="W1832" s="381"/>
      <c r="X1832" s="381"/>
      <c r="Y1832" s="381">
        <v>1</v>
      </c>
      <c r="Z1832" s="350">
        <v>42.35</v>
      </c>
    </row>
    <row r="1833" spans="1:26" ht="30.75" customHeight="1" x14ac:dyDescent="0.35">
      <c r="A1833" s="340">
        <v>1829</v>
      </c>
      <c r="B1833" s="378" t="s">
        <v>7489</v>
      </c>
      <c r="C1833" s="333" t="s">
        <v>880</v>
      </c>
      <c r="D1833" s="332" t="s">
        <v>925</v>
      </c>
      <c r="E1833" s="371" t="s">
        <v>926</v>
      </c>
      <c r="F1833" s="325">
        <v>2</v>
      </c>
      <c r="G1833" s="371"/>
      <c r="H1833" s="325"/>
      <c r="I1833" s="371"/>
      <c r="J1833" s="325">
        <v>3</v>
      </c>
      <c r="K1833" s="325"/>
      <c r="L1833" s="325">
        <v>3</v>
      </c>
      <c r="M1833" s="381" t="s">
        <v>5509</v>
      </c>
      <c r="N1833" s="381"/>
      <c r="O1833" s="381"/>
      <c r="P1833" s="381"/>
      <c r="Q1833" s="381"/>
      <c r="R1833" s="381"/>
      <c r="S1833" s="381"/>
      <c r="T1833" s="381"/>
      <c r="U1833" s="381"/>
      <c r="V1833" s="381"/>
      <c r="W1833" s="381"/>
      <c r="X1833" s="381"/>
      <c r="Y1833" s="381">
        <v>1</v>
      </c>
      <c r="Z1833" s="350">
        <v>42.35</v>
      </c>
    </row>
    <row r="1834" spans="1:26" ht="30.75" customHeight="1" x14ac:dyDescent="0.35">
      <c r="A1834" s="340">
        <v>1830</v>
      </c>
      <c r="B1834" s="378" t="s">
        <v>7489</v>
      </c>
      <c r="C1834" s="333" t="s">
        <v>880</v>
      </c>
      <c r="D1834" s="332" t="s">
        <v>927</v>
      </c>
      <c r="E1834" s="371" t="s">
        <v>4701</v>
      </c>
      <c r="F1834" s="325">
        <v>7</v>
      </c>
      <c r="G1834" s="371"/>
      <c r="H1834" s="325"/>
      <c r="I1834" s="371"/>
      <c r="J1834" s="325">
        <v>5</v>
      </c>
      <c r="K1834" s="325"/>
      <c r="L1834" s="325">
        <v>5</v>
      </c>
      <c r="M1834" s="381" t="s">
        <v>5108</v>
      </c>
      <c r="N1834" s="381"/>
      <c r="O1834" s="381"/>
      <c r="P1834" s="381"/>
      <c r="Q1834" s="381"/>
      <c r="R1834" s="381"/>
      <c r="S1834" s="381"/>
      <c r="T1834" s="381"/>
      <c r="U1834" s="381"/>
      <c r="V1834" s="381"/>
      <c r="W1834" s="381"/>
      <c r="X1834" s="381"/>
      <c r="Y1834" s="381">
        <v>1</v>
      </c>
      <c r="Z1834" s="350">
        <v>42.35</v>
      </c>
    </row>
    <row r="1835" spans="1:26" ht="30.75" customHeight="1" x14ac:dyDescent="0.35">
      <c r="A1835" s="340">
        <v>1831</v>
      </c>
      <c r="B1835" s="378" t="s">
        <v>7489</v>
      </c>
      <c r="C1835" s="333" t="s">
        <v>2164</v>
      </c>
      <c r="D1835" s="332" t="s">
        <v>5583</v>
      </c>
      <c r="E1835" s="371" t="s">
        <v>5584</v>
      </c>
      <c r="F1835" s="325">
        <v>2</v>
      </c>
      <c r="G1835" s="371"/>
      <c r="H1835" s="325"/>
      <c r="I1835" s="371"/>
      <c r="J1835" s="325">
        <v>3</v>
      </c>
      <c r="K1835" s="325"/>
      <c r="L1835" s="325">
        <v>3</v>
      </c>
      <c r="M1835" s="381" t="s">
        <v>5725</v>
      </c>
      <c r="N1835" s="381"/>
      <c r="O1835" s="381"/>
      <c r="P1835" s="381"/>
      <c r="Q1835" s="381"/>
      <c r="R1835" s="381"/>
      <c r="S1835" s="381"/>
      <c r="T1835" s="381"/>
      <c r="U1835" s="381"/>
      <c r="V1835" s="381"/>
      <c r="W1835" s="381"/>
      <c r="X1835" s="381"/>
      <c r="Y1835" s="381">
        <v>1</v>
      </c>
      <c r="Z1835" s="350">
        <v>42.35</v>
      </c>
    </row>
    <row r="1836" spans="1:26" ht="30.75" customHeight="1" x14ac:dyDescent="0.35">
      <c r="A1836" s="340">
        <v>1832</v>
      </c>
      <c r="B1836" s="378" t="s">
        <v>7489</v>
      </c>
      <c r="C1836" s="333" t="s">
        <v>2164</v>
      </c>
      <c r="D1836" s="332" t="s">
        <v>5585</v>
      </c>
      <c r="E1836" s="371" t="s">
        <v>5586</v>
      </c>
      <c r="F1836" s="325">
        <v>4</v>
      </c>
      <c r="G1836" s="371"/>
      <c r="H1836" s="325"/>
      <c r="I1836" s="371"/>
      <c r="J1836" s="325">
        <v>3</v>
      </c>
      <c r="K1836" s="325"/>
      <c r="L1836" s="325">
        <v>3</v>
      </c>
      <c r="M1836" s="379" t="s">
        <v>5987</v>
      </c>
      <c r="N1836" s="381"/>
      <c r="O1836" s="381"/>
      <c r="P1836" s="381"/>
      <c r="Q1836" s="381"/>
      <c r="R1836" s="381"/>
      <c r="S1836" s="381"/>
      <c r="T1836" s="381"/>
      <c r="U1836" s="381"/>
      <c r="V1836" s="381"/>
      <c r="W1836" s="381"/>
      <c r="X1836" s="381"/>
      <c r="Y1836" s="381">
        <v>1</v>
      </c>
      <c r="Z1836" s="350">
        <v>42.35</v>
      </c>
    </row>
    <row r="1837" spans="1:26" ht="30.75" customHeight="1" x14ac:dyDescent="0.35">
      <c r="A1837" s="340">
        <v>1833</v>
      </c>
      <c r="B1837" s="378" t="s">
        <v>7489</v>
      </c>
      <c r="C1837" s="333" t="s">
        <v>2164</v>
      </c>
      <c r="D1837" s="332" t="s">
        <v>5587</v>
      </c>
      <c r="E1837" s="371" t="s">
        <v>5588</v>
      </c>
      <c r="F1837" s="325">
        <v>4</v>
      </c>
      <c r="G1837" s="371"/>
      <c r="H1837" s="325"/>
      <c r="I1837" s="371"/>
      <c r="J1837" s="325">
        <v>3</v>
      </c>
      <c r="K1837" s="325"/>
      <c r="L1837" s="325">
        <v>3</v>
      </c>
      <c r="M1837" s="379" t="s">
        <v>5987</v>
      </c>
      <c r="N1837" s="381"/>
      <c r="O1837" s="381"/>
      <c r="P1837" s="381"/>
      <c r="Q1837" s="381"/>
      <c r="R1837" s="381"/>
      <c r="S1837" s="381"/>
      <c r="T1837" s="381"/>
      <c r="U1837" s="381"/>
      <c r="V1837" s="381"/>
      <c r="W1837" s="381"/>
      <c r="X1837" s="381"/>
      <c r="Y1837" s="381">
        <v>1</v>
      </c>
      <c r="Z1837" s="350">
        <v>42.35</v>
      </c>
    </row>
    <row r="1838" spans="1:26" ht="30.75" customHeight="1" x14ac:dyDescent="0.35">
      <c r="A1838" s="340">
        <v>1834</v>
      </c>
      <c r="B1838" s="378" t="s">
        <v>7489</v>
      </c>
      <c r="C1838" s="333" t="s">
        <v>2164</v>
      </c>
      <c r="D1838" s="332" t="s">
        <v>5589</v>
      </c>
      <c r="E1838" s="371" t="s">
        <v>5590</v>
      </c>
      <c r="F1838" s="325">
        <v>4</v>
      </c>
      <c r="G1838" s="371"/>
      <c r="H1838" s="325"/>
      <c r="I1838" s="371"/>
      <c r="J1838" s="325">
        <v>3</v>
      </c>
      <c r="K1838" s="325"/>
      <c r="L1838" s="325">
        <v>3</v>
      </c>
      <c r="M1838" s="379" t="s">
        <v>5988</v>
      </c>
      <c r="N1838" s="381"/>
      <c r="O1838" s="381"/>
      <c r="P1838" s="381"/>
      <c r="Q1838" s="381"/>
      <c r="R1838" s="381"/>
      <c r="S1838" s="381"/>
      <c r="T1838" s="381"/>
      <c r="U1838" s="381"/>
      <c r="V1838" s="381"/>
      <c r="W1838" s="381"/>
      <c r="X1838" s="381"/>
      <c r="Y1838" s="381">
        <v>1</v>
      </c>
      <c r="Z1838" s="350">
        <v>42.35</v>
      </c>
    </row>
    <row r="1839" spans="1:26" ht="30.75" customHeight="1" x14ac:dyDescent="0.35">
      <c r="A1839" s="340">
        <v>1835</v>
      </c>
      <c r="B1839" s="378" t="s">
        <v>7489</v>
      </c>
      <c r="C1839" s="333" t="s">
        <v>2164</v>
      </c>
      <c r="D1839" s="332" t="s">
        <v>5591</v>
      </c>
      <c r="E1839" s="371" t="s">
        <v>5592</v>
      </c>
      <c r="F1839" s="325">
        <v>2</v>
      </c>
      <c r="G1839" s="371"/>
      <c r="H1839" s="325"/>
      <c r="I1839" s="371"/>
      <c r="J1839" s="325">
        <v>3</v>
      </c>
      <c r="K1839" s="325"/>
      <c r="L1839" s="325">
        <v>3</v>
      </c>
      <c r="M1839" s="379" t="s">
        <v>5725</v>
      </c>
      <c r="N1839" s="381"/>
      <c r="O1839" s="381"/>
      <c r="P1839" s="381"/>
      <c r="Q1839" s="381"/>
      <c r="R1839" s="381"/>
      <c r="S1839" s="381"/>
      <c r="T1839" s="381"/>
      <c r="U1839" s="381"/>
      <c r="V1839" s="381"/>
      <c r="W1839" s="381"/>
      <c r="X1839" s="381"/>
      <c r="Y1839" s="381">
        <v>1</v>
      </c>
      <c r="Z1839" s="350">
        <v>42.35</v>
      </c>
    </row>
    <row r="1840" spans="1:26" ht="30.75" customHeight="1" x14ac:dyDescent="0.35">
      <c r="A1840" s="340">
        <v>1836</v>
      </c>
      <c r="B1840" s="378" t="s">
        <v>7489</v>
      </c>
      <c r="C1840" s="333" t="s">
        <v>2164</v>
      </c>
      <c r="D1840" s="332" t="s">
        <v>5593</v>
      </c>
      <c r="E1840" s="371" t="s">
        <v>5594</v>
      </c>
      <c r="F1840" s="325">
        <v>4</v>
      </c>
      <c r="G1840" s="371"/>
      <c r="H1840" s="325"/>
      <c r="I1840" s="371"/>
      <c r="J1840" s="325">
        <v>3</v>
      </c>
      <c r="K1840" s="325"/>
      <c r="L1840" s="325">
        <v>3</v>
      </c>
      <c r="M1840" s="381" t="s">
        <v>5989</v>
      </c>
      <c r="N1840" s="381">
        <v>65</v>
      </c>
      <c r="O1840" s="381">
        <v>135</v>
      </c>
      <c r="P1840" s="381">
        <v>200</v>
      </c>
      <c r="Q1840" s="381"/>
      <c r="R1840" s="381"/>
      <c r="S1840" s="381"/>
      <c r="T1840" s="381"/>
      <c r="U1840" s="381"/>
      <c r="V1840" s="381" t="s">
        <v>2166</v>
      </c>
      <c r="W1840" s="381" t="s">
        <v>2166</v>
      </c>
      <c r="X1840" s="381"/>
      <c r="Y1840" s="381">
        <v>1</v>
      </c>
      <c r="Z1840" s="350">
        <v>42.35</v>
      </c>
    </row>
    <row r="1841" spans="1:26" ht="30.75" customHeight="1" x14ac:dyDescent="0.35">
      <c r="A1841" s="340">
        <v>1837</v>
      </c>
      <c r="B1841" s="378" t="s">
        <v>7489</v>
      </c>
      <c r="C1841" s="333" t="s">
        <v>2164</v>
      </c>
      <c r="D1841" s="332" t="s">
        <v>5595</v>
      </c>
      <c r="E1841" s="371" t="s">
        <v>5596</v>
      </c>
      <c r="F1841" s="325">
        <v>4</v>
      </c>
      <c r="G1841" s="371"/>
      <c r="H1841" s="325"/>
      <c r="I1841" s="371"/>
      <c r="J1841" s="325">
        <v>3</v>
      </c>
      <c r="K1841" s="325"/>
      <c r="L1841" s="325">
        <v>3</v>
      </c>
      <c r="M1841" s="379" t="s">
        <v>5982</v>
      </c>
      <c r="N1841" s="381"/>
      <c r="O1841" s="381"/>
      <c r="P1841" s="381"/>
      <c r="Q1841" s="381"/>
      <c r="R1841" s="381"/>
      <c r="S1841" s="381"/>
      <c r="T1841" s="381"/>
      <c r="U1841" s="381"/>
      <c r="V1841" s="381"/>
      <c r="W1841" s="381"/>
      <c r="X1841" s="381"/>
      <c r="Y1841" s="381">
        <v>1</v>
      </c>
      <c r="Z1841" s="350">
        <v>42.35</v>
      </c>
    </row>
    <row r="1842" spans="1:26" ht="30.75" customHeight="1" x14ac:dyDescent="0.35">
      <c r="A1842" s="340">
        <v>1838</v>
      </c>
      <c r="B1842" s="378" t="s">
        <v>7489</v>
      </c>
      <c r="C1842" s="333" t="s">
        <v>2164</v>
      </c>
      <c r="D1842" s="332" t="s">
        <v>5597</v>
      </c>
      <c r="E1842" s="371" t="s">
        <v>5598</v>
      </c>
      <c r="F1842" s="325">
        <v>3</v>
      </c>
      <c r="G1842" s="371"/>
      <c r="H1842" s="325"/>
      <c r="I1842" s="371"/>
      <c r="J1842" s="325">
        <v>3</v>
      </c>
      <c r="K1842" s="325"/>
      <c r="L1842" s="325">
        <v>3</v>
      </c>
      <c r="M1842" s="379" t="s">
        <v>5982</v>
      </c>
      <c r="N1842" s="381"/>
      <c r="O1842" s="381"/>
      <c r="P1842" s="381"/>
      <c r="Q1842" s="381"/>
      <c r="R1842" s="381"/>
      <c r="S1842" s="381"/>
      <c r="T1842" s="381"/>
      <c r="U1842" s="381"/>
      <c r="V1842" s="381"/>
      <c r="W1842" s="381"/>
      <c r="X1842" s="381"/>
      <c r="Y1842" s="381">
        <v>1</v>
      </c>
      <c r="Z1842" s="350">
        <v>42.35</v>
      </c>
    </row>
    <row r="1843" spans="1:26" ht="30.75" customHeight="1" x14ac:dyDescent="0.35">
      <c r="A1843" s="340">
        <v>1839</v>
      </c>
      <c r="B1843" s="378" t="s">
        <v>7489</v>
      </c>
      <c r="C1843" s="333" t="s">
        <v>2164</v>
      </c>
      <c r="D1843" s="332" t="s">
        <v>5599</v>
      </c>
      <c r="E1843" s="371" t="s">
        <v>5600</v>
      </c>
      <c r="F1843" s="325">
        <v>4</v>
      </c>
      <c r="G1843" s="371"/>
      <c r="H1843" s="325"/>
      <c r="I1843" s="371"/>
      <c r="J1843" s="325">
        <v>3</v>
      </c>
      <c r="K1843" s="325"/>
      <c r="L1843" s="325">
        <v>3</v>
      </c>
      <c r="M1843" s="379" t="s">
        <v>5990</v>
      </c>
      <c r="N1843" s="381"/>
      <c r="O1843" s="381"/>
      <c r="P1843" s="381"/>
      <c r="Q1843" s="381"/>
      <c r="R1843" s="381"/>
      <c r="S1843" s="381"/>
      <c r="T1843" s="381"/>
      <c r="U1843" s="381"/>
      <c r="V1843" s="381"/>
      <c r="W1843" s="381"/>
      <c r="X1843" s="381"/>
      <c r="Y1843" s="381">
        <v>1</v>
      </c>
      <c r="Z1843" s="350">
        <v>42.35</v>
      </c>
    </row>
    <row r="1844" spans="1:26" ht="30.75" customHeight="1" x14ac:dyDescent="0.35">
      <c r="A1844" s="340">
        <v>1840</v>
      </c>
      <c r="B1844" s="378" t="s">
        <v>7489</v>
      </c>
      <c r="C1844" s="333" t="s">
        <v>2164</v>
      </c>
      <c r="D1844" s="332" t="s">
        <v>5601</v>
      </c>
      <c r="E1844" s="371" t="s">
        <v>5602</v>
      </c>
      <c r="F1844" s="325">
        <v>6</v>
      </c>
      <c r="G1844" s="371"/>
      <c r="H1844" s="325"/>
      <c r="I1844" s="371"/>
      <c r="J1844" s="325">
        <v>4</v>
      </c>
      <c r="K1844" s="325"/>
      <c r="L1844" s="325">
        <v>4</v>
      </c>
      <c r="M1844" s="379" t="s">
        <v>5990</v>
      </c>
      <c r="N1844" s="381"/>
      <c r="O1844" s="381"/>
      <c r="P1844" s="381"/>
      <c r="Q1844" s="381"/>
      <c r="R1844" s="381"/>
      <c r="S1844" s="381"/>
      <c r="T1844" s="381"/>
      <c r="U1844" s="381"/>
      <c r="V1844" s="381"/>
      <c r="W1844" s="381"/>
      <c r="X1844" s="381"/>
      <c r="Y1844" s="381">
        <v>1</v>
      </c>
      <c r="Z1844" s="350">
        <v>42.35</v>
      </c>
    </row>
    <row r="1845" spans="1:26" ht="30.75" customHeight="1" x14ac:dyDescent="0.35">
      <c r="A1845" s="340">
        <v>1841</v>
      </c>
      <c r="B1845" s="378" t="s">
        <v>7489</v>
      </c>
      <c r="C1845" s="333" t="s">
        <v>2164</v>
      </c>
      <c r="D1845" s="332" t="s">
        <v>5603</v>
      </c>
      <c r="E1845" s="371" t="s">
        <v>5604</v>
      </c>
      <c r="F1845" s="325">
        <v>5</v>
      </c>
      <c r="G1845" s="371"/>
      <c r="H1845" s="325"/>
      <c r="I1845" s="371"/>
      <c r="J1845" s="325">
        <v>4</v>
      </c>
      <c r="K1845" s="325"/>
      <c r="L1845" s="325">
        <v>4</v>
      </c>
      <c r="M1845" s="379" t="s">
        <v>5991</v>
      </c>
      <c r="N1845" s="381"/>
      <c r="O1845" s="381"/>
      <c r="P1845" s="381"/>
      <c r="Q1845" s="381"/>
      <c r="R1845" s="381"/>
      <c r="S1845" s="381"/>
      <c r="T1845" s="381"/>
      <c r="U1845" s="381"/>
      <c r="V1845" s="381"/>
      <c r="W1845" s="381"/>
      <c r="X1845" s="381"/>
      <c r="Y1845" s="381">
        <v>1</v>
      </c>
      <c r="Z1845" s="350">
        <v>42.35</v>
      </c>
    </row>
    <row r="1846" spans="1:26" ht="30.75" customHeight="1" x14ac:dyDescent="0.35">
      <c r="A1846" s="340">
        <v>1842</v>
      </c>
      <c r="B1846" s="378" t="s">
        <v>7489</v>
      </c>
      <c r="C1846" s="333" t="s">
        <v>2164</v>
      </c>
      <c r="D1846" s="332" t="s">
        <v>5779</v>
      </c>
      <c r="E1846" s="371" t="s">
        <v>4702</v>
      </c>
      <c r="F1846" s="325">
        <v>4</v>
      </c>
      <c r="G1846" s="371"/>
      <c r="H1846" s="325"/>
      <c r="I1846" s="371"/>
      <c r="J1846" s="325">
        <v>4</v>
      </c>
      <c r="K1846" s="325"/>
      <c r="L1846" s="325">
        <v>4</v>
      </c>
      <c r="M1846" s="381" t="s">
        <v>5545</v>
      </c>
      <c r="N1846" s="367">
        <v>117</v>
      </c>
      <c r="O1846" s="367">
        <v>233</v>
      </c>
      <c r="P1846" s="367">
        <v>350</v>
      </c>
      <c r="Q1846" s="398"/>
      <c r="R1846" s="398"/>
      <c r="S1846" s="398"/>
      <c r="T1846" s="398"/>
      <c r="U1846" s="381"/>
      <c r="V1846" s="381" t="s">
        <v>2166</v>
      </c>
      <c r="W1846" s="381" t="s">
        <v>2166</v>
      </c>
      <c r="X1846" s="381"/>
      <c r="Y1846" s="381">
        <v>1</v>
      </c>
      <c r="Z1846" s="350">
        <v>42.35</v>
      </c>
    </row>
    <row r="1847" spans="1:26" ht="30.75" customHeight="1" x14ac:dyDescent="0.35">
      <c r="A1847" s="340">
        <v>1843</v>
      </c>
      <c r="B1847" s="378" t="s">
        <v>7489</v>
      </c>
      <c r="C1847" s="333" t="s">
        <v>2164</v>
      </c>
      <c r="D1847" s="332" t="s">
        <v>5780</v>
      </c>
      <c r="E1847" s="371" t="s">
        <v>4703</v>
      </c>
      <c r="F1847" s="325">
        <v>2</v>
      </c>
      <c r="G1847" s="371"/>
      <c r="H1847" s="325"/>
      <c r="I1847" s="371"/>
      <c r="J1847" s="325">
        <v>6</v>
      </c>
      <c r="K1847" s="325"/>
      <c r="L1847" s="325">
        <v>6</v>
      </c>
      <c r="M1847" s="381" t="s">
        <v>5523</v>
      </c>
      <c r="N1847" s="367">
        <v>52</v>
      </c>
      <c r="O1847" s="367">
        <v>123</v>
      </c>
      <c r="P1847" s="367">
        <v>175</v>
      </c>
      <c r="Q1847" s="398"/>
      <c r="R1847" s="398"/>
      <c r="S1847" s="398"/>
      <c r="T1847" s="398"/>
      <c r="U1847" s="381"/>
      <c r="V1847" s="381" t="s">
        <v>2166</v>
      </c>
      <c r="W1847" s="381" t="s">
        <v>2166</v>
      </c>
      <c r="X1847" s="381"/>
      <c r="Y1847" s="381">
        <v>1</v>
      </c>
      <c r="Z1847" s="350">
        <v>42.35</v>
      </c>
    </row>
    <row r="1848" spans="1:26" ht="30.75" customHeight="1" x14ac:dyDescent="0.35">
      <c r="A1848" s="340">
        <v>1844</v>
      </c>
      <c r="B1848" s="378" t="s">
        <v>7489</v>
      </c>
      <c r="C1848" s="333" t="s">
        <v>2164</v>
      </c>
      <c r="D1848" s="332" t="s">
        <v>5781</v>
      </c>
      <c r="E1848" s="371" t="s">
        <v>4704</v>
      </c>
      <c r="F1848" s="325">
        <v>5</v>
      </c>
      <c r="G1848" s="371"/>
      <c r="H1848" s="325"/>
      <c r="I1848" s="371"/>
      <c r="J1848" s="325">
        <v>6</v>
      </c>
      <c r="K1848" s="325"/>
      <c r="L1848" s="325">
        <v>6</v>
      </c>
      <c r="M1848" s="379" t="s">
        <v>5523</v>
      </c>
      <c r="N1848" s="381">
        <v>120</v>
      </c>
      <c r="O1848" s="381">
        <v>230</v>
      </c>
      <c r="P1848" s="381">
        <v>350</v>
      </c>
      <c r="Q1848" s="381"/>
      <c r="R1848" s="381"/>
      <c r="S1848" s="381"/>
      <c r="T1848" s="381"/>
      <c r="U1848" s="381"/>
      <c r="V1848" s="381" t="s">
        <v>2166</v>
      </c>
      <c r="W1848" s="381" t="s">
        <v>2166</v>
      </c>
      <c r="X1848" s="381"/>
      <c r="Y1848" s="381">
        <v>1</v>
      </c>
      <c r="Z1848" s="350">
        <v>42.35</v>
      </c>
    </row>
    <row r="1849" spans="1:26" ht="30.75" customHeight="1" x14ac:dyDescent="0.35">
      <c r="A1849" s="340">
        <v>1845</v>
      </c>
      <c r="B1849" s="378" t="s">
        <v>7489</v>
      </c>
      <c r="C1849" s="333" t="s">
        <v>2164</v>
      </c>
      <c r="D1849" s="332" t="s">
        <v>5782</v>
      </c>
      <c r="E1849" s="371" t="s">
        <v>4705</v>
      </c>
      <c r="F1849" s="325">
        <v>4</v>
      </c>
      <c r="G1849" s="371"/>
      <c r="H1849" s="325"/>
      <c r="I1849" s="371"/>
      <c r="J1849" s="325">
        <v>4</v>
      </c>
      <c r="K1849" s="325"/>
      <c r="L1849" s="325">
        <v>4</v>
      </c>
      <c r="M1849" s="379" t="s">
        <v>5523</v>
      </c>
      <c r="N1849" s="367">
        <v>58</v>
      </c>
      <c r="O1849" s="367">
        <v>117</v>
      </c>
      <c r="P1849" s="367">
        <v>175</v>
      </c>
      <c r="Q1849" s="398"/>
      <c r="R1849" s="398"/>
      <c r="S1849" s="398"/>
      <c r="T1849" s="398"/>
      <c r="U1849" s="381"/>
      <c r="V1849" s="381" t="s">
        <v>2166</v>
      </c>
      <c r="W1849" s="381"/>
      <c r="X1849" s="381"/>
      <c r="Y1849" s="381">
        <v>1</v>
      </c>
      <c r="Z1849" s="350">
        <v>42.35</v>
      </c>
    </row>
    <row r="1850" spans="1:26" ht="30.75" customHeight="1" x14ac:dyDescent="0.35">
      <c r="A1850" s="340">
        <v>1846</v>
      </c>
      <c r="B1850" s="378" t="s">
        <v>7489</v>
      </c>
      <c r="C1850" s="333" t="s">
        <v>2164</v>
      </c>
      <c r="D1850" s="332" t="s">
        <v>3278</v>
      </c>
      <c r="E1850" s="371" t="s">
        <v>4706</v>
      </c>
      <c r="F1850" s="325">
        <v>2</v>
      </c>
      <c r="G1850" s="371"/>
      <c r="H1850" s="325"/>
      <c r="I1850" s="371"/>
      <c r="J1850" s="325">
        <v>3</v>
      </c>
      <c r="K1850" s="325"/>
      <c r="L1850" s="325">
        <v>3</v>
      </c>
      <c r="M1850" s="379" t="s">
        <v>5523</v>
      </c>
      <c r="N1850" s="381"/>
      <c r="O1850" s="381"/>
      <c r="P1850" s="381">
        <v>400</v>
      </c>
      <c r="Q1850" s="381"/>
      <c r="R1850" s="381"/>
      <c r="S1850" s="381"/>
      <c r="T1850" s="381"/>
      <c r="U1850" s="381"/>
      <c r="V1850" s="381"/>
      <c r="W1850" s="381"/>
      <c r="X1850" s="381"/>
      <c r="Y1850" s="381">
        <v>1</v>
      </c>
      <c r="Z1850" s="350">
        <v>42.35</v>
      </c>
    </row>
    <row r="1851" spans="1:26" ht="30.75" customHeight="1" x14ac:dyDescent="0.35">
      <c r="A1851" s="340">
        <v>1847</v>
      </c>
      <c r="B1851" s="378" t="s">
        <v>7489</v>
      </c>
      <c r="C1851" s="333" t="s">
        <v>2164</v>
      </c>
      <c r="D1851" s="332" t="s">
        <v>3279</v>
      </c>
      <c r="E1851" s="371" t="s">
        <v>4707</v>
      </c>
      <c r="F1851" s="325">
        <v>4</v>
      </c>
      <c r="G1851" s="371"/>
      <c r="H1851" s="325"/>
      <c r="I1851" s="371"/>
      <c r="J1851" s="325">
        <v>3</v>
      </c>
      <c r="K1851" s="325"/>
      <c r="L1851" s="325">
        <v>3</v>
      </c>
      <c r="M1851" s="381" t="s">
        <v>5431</v>
      </c>
      <c r="N1851" s="381"/>
      <c r="O1851" s="381"/>
      <c r="P1851" s="381">
        <v>400</v>
      </c>
      <c r="Q1851" s="381"/>
      <c r="R1851" s="381"/>
      <c r="S1851" s="381"/>
      <c r="T1851" s="381"/>
      <c r="U1851" s="381"/>
      <c r="V1851" s="381"/>
      <c r="W1851" s="381"/>
      <c r="X1851" s="381"/>
      <c r="Y1851" s="381">
        <v>1</v>
      </c>
      <c r="Z1851" s="350">
        <v>42.35</v>
      </c>
    </row>
    <row r="1852" spans="1:26" ht="30.75" customHeight="1" x14ac:dyDescent="0.35">
      <c r="A1852" s="340">
        <v>1848</v>
      </c>
      <c r="B1852" s="378" t="s">
        <v>7489</v>
      </c>
      <c r="C1852" s="333" t="s">
        <v>2164</v>
      </c>
      <c r="D1852" s="332" t="s">
        <v>2310</v>
      </c>
      <c r="E1852" s="371" t="s">
        <v>4708</v>
      </c>
      <c r="F1852" s="325">
        <v>5</v>
      </c>
      <c r="G1852" s="371"/>
      <c r="H1852" s="325"/>
      <c r="I1852" s="371"/>
      <c r="J1852" s="325">
        <v>5</v>
      </c>
      <c r="K1852" s="325"/>
      <c r="L1852" s="325">
        <v>5</v>
      </c>
      <c r="M1852" s="381" t="s">
        <v>5431</v>
      </c>
      <c r="N1852" s="381"/>
      <c r="O1852" s="381"/>
      <c r="P1852" s="381">
        <v>400</v>
      </c>
      <c r="Q1852" s="381"/>
      <c r="R1852" s="381"/>
      <c r="S1852" s="381"/>
      <c r="T1852" s="381"/>
      <c r="U1852" s="381"/>
      <c r="V1852" s="381"/>
      <c r="W1852" s="381"/>
      <c r="X1852" s="381"/>
      <c r="Y1852" s="381">
        <v>1</v>
      </c>
      <c r="Z1852" s="350">
        <v>42.35</v>
      </c>
    </row>
    <row r="1853" spans="1:26" ht="30.75" customHeight="1" x14ac:dyDescent="0.35">
      <c r="A1853" s="340">
        <v>1849</v>
      </c>
      <c r="B1853" s="378" t="s">
        <v>7489</v>
      </c>
      <c r="C1853" s="333" t="s">
        <v>2164</v>
      </c>
      <c r="D1853" s="332" t="s">
        <v>2311</v>
      </c>
      <c r="E1853" s="371" t="s">
        <v>4709</v>
      </c>
      <c r="F1853" s="325">
        <v>4</v>
      </c>
      <c r="G1853" s="371"/>
      <c r="H1853" s="325"/>
      <c r="I1853" s="371"/>
      <c r="J1853" s="325">
        <v>6</v>
      </c>
      <c r="K1853" s="325"/>
      <c r="L1853" s="325">
        <v>6</v>
      </c>
      <c r="M1853" s="381" t="s">
        <v>5354</v>
      </c>
      <c r="N1853" s="381"/>
      <c r="O1853" s="381"/>
      <c r="P1853" s="381"/>
      <c r="Q1853" s="381"/>
      <c r="R1853" s="381"/>
      <c r="S1853" s="381"/>
      <c r="T1853" s="381"/>
      <c r="U1853" s="381"/>
      <c r="V1853" s="381"/>
      <c r="W1853" s="381"/>
      <c r="X1853" s="381"/>
      <c r="Y1853" s="381">
        <v>1</v>
      </c>
      <c r="Z1853" s="350">
        <v>42.35</v>
      </c>
    </row>
    <row r="1854" spans="1:26" ht="30.75" customHeight="1" x14ac:dyDescent="0.35">
      <c r="A1854" s="340">
        <v>1850</v>
      </c>
      <c r="B1854" s="378" t="s">
        <v>7489</v>
      </c>
      <c r="C1854" s="333" t="s">
        <v>2164</v>
      </c>
      <c r="D1854" s="332" t="s">
        <v>2312</v>
      </c>
      <c r="E1854" s="371" t="s">
        <v>4710</v>
      </c>
      <c r="F1854" s="325">
        <v>3</v>
      </c>
      <c r="G1854" s="371"/>
      <c r="H1854" s="325"/>
      <c r="I1854" s="371"/>
      <c r="J1854" s="325">
        <v>3</v>
      </c>
      <c r="K1854" s="325"/>
      <c r="L1854" s="325">
        <v>3</v>
      </c>
      <c r="M1854" s="381" t="s">
        <v>5523</v>
      </c>
      <c r="N1854" s="367">
        <v>106</v>
      </c>
      <c r="O1854" s="367">
        <v>244</v>
      </c>
      <c r="P1854" s="367">
        <v>350</v>
      </c>
      <c r="Q1854" s="398"/>
      <c r="R1854" s="398"/>
      <c r="S1854" s="398"/>
      <c r="T1854" s="398"/>
      <c r="U1854" s="381"/>
      <c r="V1854" s="381" t="s">
        <v>2166</v>
      </c>
      <c r="W1854" s="381" t="s">
        <v>2166</v>
      </c>
      <c r="X1854" s="381"/>
      <c r="Y1854" s="381">
        <v>1</v>
      </c>
      <c r="Z1854" s="350">
        <v>42.35</v>
      </c>
    </row>
    <row r="1855" spans="1:26" ht="30.75" customHeight="1" x14ac:dyDescent="0.35">
      <c r="A1855" s="340">
        <v>1851</v>
      </c>
      <c r="B1855" s="378" t="s">
        <v>7489</v>
      </c>
      <c r="C1855" s="333" t="s">
        <v>2164</v>
      </c>
      <c r="D1855" s="332" t="s">
        <v>2313</v>
      </c>
      <c r="E1855" s="371" t="s">
        <v>4711</v>
      </c>
      <c r="F1855" s="325">
        <v>4</v>
      </c>
      <c r="G1855" s="371"/>
      <c r="H1855" s="325"/>
      <c r="I1855" s="371"/>
      <c r="J1855" s="325">
        <v>4</v>
      </c>
      <c r="K1855" s="325"/>
      <c r="L1855" s="325">
        <v>4</v>
      </c>
      <c r="M1855" s="381" t="s">
        <v>5523</v>
      </c>
      <c r="N1855" s="367"/>
      <c r="O1855" s="367"/>
      <c r="P1855" s="367"/>
      <c r="Q1855" s="381"/>
      <c r="R1855" s="381"/>
      <c r="S1855" s="381"/>
      <c r="T1855" s="381"/>
      <c r="U1855" s="381"/>
      <c r="V1855" s="381"/>
      <c r="W1855" s="381"/>
      <c r="X1855" s="381"/>
      <c r="Y1855" s="381">
        <v>1</v>
      </c>
      <c r="Z1855" s="350">
        <v>42.35</v>
      </c>
    </row>
    <row r="1856" spans="1:26" ht="30.75" customHeight="1" x14ac:dyDescent="0.35">
      <c r="A1856" s="340">
        <v>1852</v>
      </c>
      <c r="B1856" s="378" t="s">
        <v>7489</v>
      </c>
      <c r="C1856" s="333" t="s">
        <v>2164</v>
      </c>
      <c r="D1856" s="332" t="s">
        <v>3280</v>
      </c>
      <c r="E1856" s="371" t="s">
        <v>4712</v>
      </c>
      <c r="F1856" s="325">
        <v>3</v>
      </c>
      <c r="G1856" s="371"/>
      <c r="H1856" s="325"/>
      <c r="I1856" s="371"/>
      <c r="J1856" s="325">
        <v>3</v>
      </c>
      <c r="K1856" s="325"/>
      <c r="L1856" s="325">
        <v>3</v>
      </c>
      <c r="M1856" s="381" t="s">
        <v>5523</v>
      </c>
      <c r="N1856" s="367">
        <v>120</v>
      </c>
      <c r="O1856" s="367">
        <v>230</v>
      </c>
      <c r="P1856" s="367">
        <v>350</v>
      </c>
      <c r="Q1856" s="381"/>
      <c r="R1856" s="381"/>
      <c r="S1856" s="381"/>
      <c r="T1856" s="381"/>
      <c r="U1856" s="381"/>
      <c r="V1856" s="381" t="s">
        <v>2166</v>
      </c>
      <c r="W1856" s="381"/>
      <c r="X1856" s="381"/>
      <c r="Y1856" s="381">
        <v>1</v>
      </c>
      <c r="Z1856" s="350">
        <v>42.35</v>
      </c>
    </row>
    <row r="1857" spans="1:26" ht="30.75" customHeight="1" x14ac:dyDescent="0.35">
      <c r="A1857" s="340">
        <v>1853</v>
      </c>
      <c r="B1857" s="378" t="s">
        <v>7489</v>
      </c>
      <c r="C1857" s="333" t="s">
        <v>2164</v>
      </c>
      <c r="D1857" s="332" t="s">
        <v>5783</v>
      </c>
      <c r="E1857" s="371" t="s">
        <v>4396</v>
      </c>
      <c r="F1857" s="325">
        <v>3</v>
      </c>
      <c r="G1857" s="371"/>
      <c r="H1857" s="325"/>
      <c r="I1857" s="371"/>
      <c r="J1857" s="325">
        <v>2</v>
      </c>
      <c r="K1857" s="325"/>
      <c r="L1857" s="325">
        <v>2</v>
      </c>
      <c r="M1857" s="381" t="s">
        <v>5431</v>
      </c>
      <c r="N1857" s="367">
        <v>65</v>
      </c>
      <c r="O1857" s="367">
        <v>135</v>
      </c>
      <c r="P1857" s="367">
        <v>200</v>
      </c>
      <c r="Q1857" s="398"/>
      <c r="R1857" s="398"/>
      <c r="S1857" s="398"/>
      <c r="T1857" s="398"/>
      <c r="U1857" s="381"/>
      <c r="V1857" s="381" t="s">
        <v>2166</v>
      </c>
      <c r="W1857" s="381" t="s">
        <v>2166</v>
      </c>
      <c r="X1857" s="381"/>
      <c r="Y1857" s="381">
        <v>1</v>
      </c>
      <c r="Z1857" s="350">
        <v>42.35</v>
      </c>
    </row>
    <row r="1858" spans="1:26" ht="30.75" customHeight="1" x14ac:dyDescent="0.35">
      <c r="A1858" s="340">
        <v>1854</v>
      </c>
      <c r="B1858" s="378" t="s">
        <v>7489</v>
      </c>
      <c r="C1858" s="333" t="s">
        <v>2164</v>
      </c>
      <c r="D1858" s="332" t="s">
        <v>4713</v>
      </c>
      <c r="E1858" s="371" t="s">
        <v>4397</v>
      </c>
      <c r="F1858" s="325">
        <v>3</v>
      </c>
      <c r="G1858" s="371"/>
      <c r="H1858" s="325"/>
      <c r="I1858" s="371"/>
      <c r="J1858" s="325">
        <v>4</v>
      </c>
      <c r="K1858" s="325"/>
      <c r="L1858" s="325">
        <v>4</v>
      </c>
      <c r="M1858" s="381" t="s">
        <v>5431</v>
      </c>
      <c r="N1858" s="367">
        <v>100</v>
      </c>
      <c r="O1858" s="367">
        <v>100</v>
      </c>
      <c r="P1858" s="367">
        <v>200</v>
      </c>
      <c r="Q1858" s="398"/>
      <c r="R1858" s="398"/>
      <c r="S1858" s="398"/>
      <c r="T1858" s="398"/>
      <c r="U1858" s="381"/>
      <c r="V1858" s="381" t="s">
        <v>2166</v>
      </c>
      <c r="W1858" s="381" t="s">
        <v>2166</v>
      </c>
      <c r="X1858" s="381"/>
      <c r="Y1858" s="381">
        <v>1</v>
      </c>
      <c r="Z1858" s="350">
        <v>42.35</v>
      </c>
    </row>
    <row r="1859" spans="1:26" ht="30.75" customHeight="1" x14ac:dyDescent="0.35">
      <c r="A1859" s="340">
        <v>1855</v>
      </c>
      <c r="B1859" s="378" t="s">
        <v>7489</v>
      </c>
      <c r="C1859" s="333" t="s">
        <v>2164</v>
      </c>
      <c r="D1859" s="332" t="s">
        <v>4714</v>
      </c>
      <c r="E1859" s="371" t="s">
        <v>4398</v>
      </c>
      <c r="F1859" s="325">
        <v>4</v>
      </c>
      <c r="G1859" s="371"/>
      <c r="H1859" s="325"/>
      <c r="I1859" s="371"/>
      <c r="J1859" s="325">
        <v>4</v>
      </c>
      <c r="K1859" s="325"/>
      <c r="L1859" s="325">
        <v>4</v>
      </c>
      <c r="M1859" s="381" t="s">
        <v>5272</v>
      </c>
      <c r="N1859" s="367">
        <v>120</v>
      </c>
      <c r="O1859" s="367">
        <v>230</v>
      </c>
      <c r="P1859" s="367">
        <v>350</v>
      </c>
      <c r="Q1859" s="398"/>
      <c r="R1859" s="398"/>
      <c r="S1859" s="398"/>
      <c r="T1859" s="398"/>
      <c r="U1859" s="381"/>
      <c r="V1859" s="381" t="s">
        <v>2166</v>
      </c>
      <c r="W1859" s="381" t="s">
        <v>2166</v>
      </c>
      <c r="X1859" s="381"/>
      <c r="Y1859" s="381">
        <v>1</v>
      </c>
      <c r="Z1859" s="350">
        <v>42.35</v>
      </c>
    </row>
    <row r="1860" spans="1:26" ht="30.75" customHeight="1" x14ac:dyDescent="0.35">
      <c r="A1860" s="340">
        <v>1856</v>
      </c>
      <c r="B1860" s="378" t="s">
        <v>7489</v>
      </c>
      <c r="C1860" s="333" t="s">
        <v>2164</v>
      </c>
      <c r="D1860" s="374" t="s">
        <v>5784</v>
      </c>
      <c r="E1860" s="371" t="s">
        <v>4399</v>
      </c>
      <c r="F1860" s="325">
        <v>3</v>
      </c>
      <c r="G1860" s="371"/>
      <c r="H1860" s="325"/>
      <c r="I1860" s="371"/>
      <c r="J1860" s="325">
        <v>4</v>
      </c>
      <c r="K1860" s="325"/>
      <c r="L1860" s="325">
        <v>4</v>
      </c>
      <c r="M1860" s="381" t="s">
        <v>5271</v>
      </c>
      <c r="N1860" s="367">
        <v>120</v>
      </c>
      <c r="O1860" s="367">
        <v>230</v>
      </c>
      <c r="P1860" s="367">
        <v>350</v>
      </c>
      <c r="Q1860" s="398"/>
      <c r="R1860" s="398"/>
      <c r="S1860" s="398"/>
      <c r="T1860" s="398"/>
      <c r="U1860" s="381"/>
      <c r="V1860" s="381" t="s">
        <v>2166</v>
      </c>
      <c r="W1860" s="381" t="s">
        <v>2166</v>
      </c>
      <c r="X1860" s="381"/>
      <c r="Y1860" s="381">
        <v>1</v>
      </c>
      <c r="Z1860" s="350">
        <v>42.35</v>
      </c>
    </row>
    <row r="1861" spans="1:26" ht="30.75" customHeight="1" x14ac:dyDescent="0.35">
      <c r="A1861" s="340">
        <v>1857</v>
      </c>
      <c r="B1861" s="378" t="s">
        <v>7489</v>
      </c>
      <c r="C1861" s="333" t="s">
        <v>2164</v>
      </c>
      <c r="D1861" s="374" t="s">
        <v>5785</v>
      </c>
      <c r="E1861" s="371" t="s">
        <v>4400</v>
      </c>
      <c r="F1861" s="325">
        <v>3</v>
      </c>
      <c r="G1861" s="371"/>
      <c r="H1861" s="325"/>
      <c r="I1861" s="371"/>
      <c r="J1861" s="325">
        <v>3</v>
      </c>
      <c r="K1861" s="325"/>
      <c r="L1861" s="325">
        <v>3</v>
      </c>
      <c r="M1861" s="381" t="s">
        <v>5354</v>
      </c>
      <c r="N1861" s="381">
        <v>70</v>
      </c>
      <c r="O1861" s="381">
        <v>130</v>
      </c>
      <c r="P1861" s="381">
        <v>200</v>
      </c>
      <c r="Q1861" s="381"/>
      <c r="R1861" s="381"/>
      <c r="S1861" s="381"/>
      <c r="T1861" s="381"/>
      <c r="U1861" s="381"/>
      <c r="V1861" s="381" t="s">
        <v>2166</v>
      </c>
      <c r="W1861" s="381" t="s">
        <v>2166</v>
      </c>
      <c r="X1861" s="381"/>
      <c r="Y1861" s="381">
        <v>1</v>
      </c>
      <c r="Z1861" s="350">
        <v>42.35</v>
      </c>
    </row>
    <row r="1862" spans="1:26" ht="30.75" customHeight="1" x14ac:dyDescent="0.35">
      <c r="A1862" s="340">
        <v>1858</v>
      </c>
      <c r="B1862" s="378" t="s">
        <v>7489</v>
      </c>
      <c r="C1862" s="333" t="s">
        <v>2164</v>
      </c>
      <c r="D1862" s="332" t="s">
        <v>5786</v>
      </c>
      <c r="E1862" s="371" t="s">
        <v>4401</v>
      </c>
      <c r="F1862" s="325">
        <v>4</v>
      </c>
      <c r="G1862" s="371"/>
      <c r="H1862" s="325"/>
      <c r="I1862" s="371"/>
      <c r="J1862" s="325">
        <v>5</v>
      </c>
      <c r="K1862" s="325"/>
      <c r="L1862" s="325">
        <v>5</v>
      </c>
      <c r="M1862" s="381" t="s">
        <v>5271</v>
      </c>
      <c r="N1862" s="381"/>
      <c r="O1862" s="381"/>
      <c r="P1862" s="381"/>
      <c r="Q1862" s="381"/>
      <c r="R1862" s="381"/>
      <c r="S1862" s="381"/>
      <c r="T1862" s="381"/>
      <c r="U1862" s="381"/>
      <c r="V1862" s="381"/>
      <c r="W1862" s="381"/>
      <c r="X1862" s="381"/>
      <c r="Y1862" s="381">
        <v>1</v>
      </c>
      <c r="Z1862" s="350">
        <v>42.35</v>
      </c>
    </row>
    <row r="1863" spans="1:26" ht="30.75" customHeight="1" x14ac:dyDescent="0.35">
      <c r="A1863" s="340">
        <v>1859</v>
      </c>
      <c r="B1863" s="378" t="s">
        <v>7489</v>
      </c>
      <c r="C1863" s="333" t="s">
        <v>2164</v>
      </c>
      <c r="D1863" s="332" t="s">
        <v>4402</v>
      </c>
      <c r="E1863" s="371" t="s">
        <v>4403</v>
      </c>
      <c r="F1863" s="325">
        <v>5</v>
      </c>
      <c r="G1863" s="371"/>
      <c r="H1863" s="325"/>
      <c r="I1863" s="371"/>
      <c r="J1863" s="325">
        <v>4</v>
      </c>
      <c r="K1863" s="325"/>
      <c r="L1863" s="325">
        <v>4</v>
      </c>
      <c r="M1863" s="381" t="s">
        <v>4940</v>
      </c>
      <c r="N1863" s="398"/>
      <c r="O1863" s="398"/>
      <c r="P1863" s="367">
        <v>200</v>
      </c>
      <c r="Q1863" s="398"/>
      <c r="R1863" s="398"/>
      <c r="S1863" s="398"/>
      <c r="T1863" s="398"/>
      <c r="U1863" s="381"/>
      <c r="V1863" s="381"/>
      <c r="W1863" s="381"/>
      <c r="X1863" s="381"/>
      <c r="Y1863" s="381">
        <v>1</v>
      </c>
      <c r="Z1863" s="350">
        <v>42.35</v>
      </c>
    </row>
    <row r="1864" spans="1:26" ht="30.75" customHeight="1" x14ac:dyDescent="0.35">
      <c r="A1864" s="340">
        <v>1860</v>
      </c>
      <c r="B1864" s="378" t="s">
        <v>7489</v>
      </c>
      <c r="C1864" s="333" t="s">
        <v>2164</v>
      </c>
      <c r="D1864" s="332" t="s">
        <v>5912</v>
      </c>
      <c r="E1864" s="371" t="s">
        <v>5913</v>
      </c>
      <c r="F1864" s="325">
        <v>6</v>
      </c>
      <c r="G1864" s="371"/>
      <c r="H1864" s="325"/>
      <c r="I1864" s="371"/>
      <c r="J1864" s="325">
        <v>4</v>
      </c>
      <c r="K1864" s="325"/>
      <c r="L1864" s="325">
        <v>4</v>
      </c>
      <c r="M1864" s="381" t="s">
        <v>5911</v>
      </c>
      <c r="N1864" s="381"/>
      <c r="O1864" s="398"/>
      <c r="P1864" s="367">
        <v>600</v>
      </c>
      <c r="Q1864" s="367"/>
      <c r="R1864" s="367"/>
      <c r="S1864" s="367"/>
      <c r="T1864" s="367"/>
      <c r="U1864" s="381"/>
      <c r="V1864" s="381"/>
      <c r="W1864" s="381"/>
      <c r="X1864" s="381"/>
      <c r="Y1864" s="381">
        <v>1</v>
      </c>
      <c r="Z1864" s="350">
        <v>42.35</v>
      </c>
    </row>
    <row r="1865" spans="1:26" ht="30.75" customHeight="1" x14ac:dyDescent="0.35">
      <c r="A1865" s="340">
        <v>1861</v>
      </c>
      <c r="B1865" s="378" t="s">
        <v>7489</v>
      </c>
      <c r="C1865" s="333" t="s">
        <v>2164</v>
      </c>
      <c r="D1865" s="332" t="s">
        <v>5914</v>
      </c>
      <c r="E1865" s="371" t="s">
        <v>5931</v>
      </c>
      <c r="F1865" s="325">
        <v>6</v>
      </c>
      <c r="G1865" s="371"/>
      <c r="H1865" s="325"/>
      <c r="I1865" s="371"/>
      <c r="J1865" s="325">
        <v>4</v>
      </c>
      <c r="K1865" s="325"/>
      <c r="L1865" s="325">
        <v>4</v>
      </c>
      <c r="M1865" s="381" t="s">
        <v>5911</v>
      </c>
      <c r="N1865" s="381"/>
      <c r="O1865" s="398"/>
      <c r="P1865" s="367">
        <v>350</v>
      </c>
      <c r="Q1865" s="367"/>
      <c r="R1865" s="367"/>
      <c r="S1865" s="367"/>
      <c r="T1865" s="367"/>
      <c r="U1865" s="381"/>
      <c r="V1865" s="381"/>
      <c r="W1865" s="381"/>
      <c r="X1865" s="381"/>
      <c r="Y1865" s="381">
        <v>1</v>
      </c>
      <c r="Z1865" s="350">
        <v>42.35</v>
      </c>
    </row>
    <row r="1866" spans="1:26" ht="30.75" customHeight="1" x14ac:dyDescent="0.35">
      <c r="A1866" s="340">
        <v>1862</v>
      </c>
      <c r="B1866" s="378" t="s">
        <v>7489</v>
      </c>
      <c r="C1866" s="333" t="s">
        <v>2164</v>
      </c>
      <c r="D1866" s="332" t="s">
        <v>5915</v>
      </c>
      <c r="E1866" s="371" t="s">
        <v>5916</v>
      </c>
      <c r="F1866" s="325">
        <v>4</v>
      </c>
      <c r="G1866" s="371"/>
      <c r="H1866" s="325"/>
      <c r="I1866" s="371"/>
      <c r="J1866" s="325">
        <v>5</v>
      </c>
      <c r="K1866" s="325"/>
      <c r="L1866" s="325">
        <v>5</v>
      </c>
      <c r="M1866" s="381" t="s">
        <v>5917</v>
      </c>
      <c r="N1866" s="381"/>
      <c r="O1866" s="398"/>
      <c r="P1866" s="367">
        <v>350</v>
      </c>
      <c r="Q1866" s="367"/>
      <c r="R1866" s="367"/>
      <c r="S1866" s="367"/>
      <c r="T1866" s="367"/>
      <c r="U1866" s="381"/>
      <c r="V1866" s="381"/>
      <c r="W1866" s="381"/>
      <c r="X1866" s="381"/>
      <c r="Y1866" s="381">
        <v>1</v>
      </c>
      <c r="Z1866" s="350">
        <v>42.35</v>
      </c>
    </row>
    <row r="1867" spans="1:26" ht="30.75" customHeight="1" x14ac:dyDescent="0.35">
      <c r="A1867" s="340">
        <v>1863</v>
      </c>
      <c r="B1867" s="378" t="s">
        <v>7489</v>
      </c>
      <c r="C1867" s="333" t="s">
        <v>2164</v>
      </c>
      <c r="D1867" s="332" t="s">
        <v>6070</v>
      </c>
      <c r="E1867" s="327" t="s">
        <v>6071</v>
      </c>
      <c r="F1867" s="325">
        <v>4</v>
      </c>
      <c r="G1867" s="371"/>
      <c r="H1867" s="325"/>
      <c r="I1867" s="371"/>
      <c r="J1867" s="325">
        <v>6</v>
      </c>
      <c r="K1867" s="325"/>
      <c r="L1867" s="325">
        <v>6</v>
      </c>
      <c r="M1867" s="379" t="s">
        <v>6073</v>
      </c>
      <c r="N1867" s="381">
        <v>120</v>
      </c>
      <c r="O1867" s="367">
        <v>230</v>
      </c>
      <c r="P1867" s="367">
        <v>350</v>
      </c>
      <c r="Q1867" s="367"/>
      <c r="R1867" s="367"/>
      <c r="S1867" s="367"/>
      <c r="T1867" s="367"/>
      <c r="U1867" s="381"/>
      <c r="V1867" s="381" t="s">
        <v>2166</v>
      </c>
      <c r="W1867" s="381" t="s">
        <v>2166</v>
      </c>
      <c r="X1867" s="381"/>
      <c r="Y1867" s="381">
        <v>1</v>
      </c>
      <c r="Z1867" s="350">
        <v>42.35</v>
      </c>
    </row>
    <row r="1868" spans="1:26" ht="30.75" customHeight="1" x14ac:dyDescent="0.35">
      <c r="A1868" s="340">
        <v>1864</v>
      </c>
      <c r="B1868" s="378" t="s">
        <v>7489</v>
      </c>
      <c r="C1868" s="333" t="s">
        <v>2164</v>
      </c>
      <c r="D1868" s="332" t="s">
        <v>6091</v>
      </c>
      <c r="E1868" s="327" t="s">
        <v>6072</v>
      </c>
      <c r="F1868" s="325">
        <v>3</v>
      </c>
      <c r="G1868" s="371"/>
      <c r="H1868" s="325"/>
      <c r="I1868" s="371"/>
      <c r="J1868" s="325">
        <v>6</v>
      </c>
      <c r="K1868" s="325"/>
      <c r="L1868" s="325">
        <v>6</v>
      </c>
      <c r="M1868" s="379" t="s">
        <v>6074</v>
      </c>
      <c r="N1868" s="381">
        <v>150</v>
      </c>
      <c r="O1868" s="367">
        <v>200</v>
      </c>
      <c r="P1868" s="367">
        <v>350</v>
      </c>
      <c r="Q1868" s="367"/>
      <c r="R1868" s="367"/>
      <c r="S1868" s="367"/>
      <c r="T1868" s="367"/>
      <c r="U1868" s="381"/>
      <c r="V1868" s="381" t="s">
        <v>2166</v>
      </c>
      <c r="W1868" s="381" t="s">
        <v>2166</v>
      </c>
      <c r="X1868" s="381"/>
      <c r="Y1868" s="381">
        <v>2</v>
      </c>
      <c r="Z1868" s="350">
        <v>36.299999999999997</v>
      </c>
    </row>
    <row r="1869" spans="1:26" ht="30.75" customHeight="1" x14ac:dyDescent="0.35">
      <c r="A1869" s="340">
        <v>1865</v>
      </c>
      <c r="B1869" s="378" t="s">
        <v>7489</v>
      </c>
      <c r="C1869" s="333" t="s">
        <v>2164</v>
      </c>
      <c r="D1869" s="332" t="s">
        <v>6707</v>
      </c>
      <c r="E1869" s="327" t="s">
        <v>6708</v>
      </c>
      <c r="F1869" s="325">
        <v>4</v>
      </c>
      <c r="G1869" s="371"/>
      <c r="H1869" s="325"/>
      <c r="I1869" s="371"/>
      <c r="J1869" s="325">
        <v>7</v>
      </c>
      <c r="K1869" s="325"/>
      <c r="L1869" s="325">
        <v>7</v>
      </c>
      <c r="M1869" s="379" t="s">
        <v>6074</v>
      </c>
      <c r="N1869" s="381">
        <v>100</v>
      </c>
      <c r="O1869" s="367">
        <v>200</v>
      </c>
      <c r="P1869" s="367">
        <v>300</v>
      </c>
      <c r="Q1869" s="367"/>
      <c r="R1869" s="367"/>
      <c r="S1869" s="367"/>
      <c r="T1869" s="367"/>
      <c r="U1869" s="381"/>
      <c r="V1869" s="381" t="s">
        <v>2166</v>
      </c>
      <c r="W1869" s="381" t="s">
        <v>2166</v>
      </c>
      <c r="X1869" s="381"/>
      <c r="Y1869" s="381">
        <v>1</v>
      </c>
      <c r="Z1869" s="350">
        <v>42.35</v>
      </c>
    </row>
    <row r="1870" spans="1:26" ht="30.75" customHeight="1" x14ac:dyDescent="0.35">
      <c r="A1870" s="340">
        <v>1866</v>
      </c>
      <c r="B1870" s="378" t="s">
        <v>7489</v>
      </c>
      <c r="C1870" s="333" t="s">
        <v>929</v>
      </c>
      <c r="D1870" s="374" t="s">
        <v>566</v>
      </c>
      <c r="E1870" s="371" t="s">
        <v>930</v>
      </c>
      <c r="F1870" s="325">
        <v>2</v>
      </c>
      <c r="G1870" s="371"/>
      <c r="H1870" s="325"/>
      <c r="I1870" s="371"/>
      <c r="J1870" s="325">
        <v>11</v>
      </c>
      <c r="K1870" s="325"/>
      <c r="L1870" s="325">
        <v>11</v>
      </c>
      <c r="M1870" s="381" t="s">
        <v>5109</v>
      </c>
      <c r="N1870" s="367">
        <v>100</v>
      </c>
      <c r="O1870" s="367">
        <v>100</v>
      </c>
      <c r="P1870" s="367">
        <v>200</v>
      </c>
      <c r="Q1870" s="398"/>
      <c r="R1870" s="398"/>
      <c r="S1870" s="398"/>
      <c r="T1870" s="398"/>
      <c r="U1870" s="381"/>
      <c r="V1870" s="381" t="s">
        <v>2166</v>
      </c>
      <c r="W1870" s="381" t="s">
        <v>2166</v>
      </c>
      <c r="X1870" s="381"/>
      <c r="Y1870" s="381">
        <v>2</v>
      </c>
      <c r="Z1870" s="350">
        <v>36.299999999999997</v>
      </c>
    </row>
    <row r="1871" spans="1:26" ht="30.75" customHeight="1" x14ac:dyDescent="0.35">
      <c r="A1871" s="340">
        <v>1867</v>
      </c>
      <c r="B1871" s="378" t="s">
        <v>7489</v>
      </c>
      <c r="C1871" s="333" t="s">
        <v>929</v>
      </c>
      <c r="D1871" s="374" t="s">
        <v>4414</v>
      </c>
      <c r="E1871" s="371" t="s">
        <v>932</v>
      </c>
      <c r="F1871" s="325">
        <v>4</v>
      </c>
      <c r="G1871" s="371"/>
      <c r="H1871" s="325"/>
      <c r="I1871" s="371"/>
      <c r="J1871" s="325">
        <v>16</v>
      </c>
      <c r="K1871" s="325"/>
      <c r="L1871" s="325">
        <v>16</v>
      </c>
      <c r="M1871" s="381" t="s">
        <v>5431</v>
      </c>
      <c r="N1871" s="367">
        <v>140</v>
      </c>
      <c r="O1871" s="367">
        <v>140</v>
      </c>
      <c r="P1871" s="367">
        <v>280</v>
      </c>
      <c r="Q1871" s="398"/>
      <c r="R1871" s="398"/>
      <c r="S1871" s="398"/>
      <c r="T1871" s="398"/>
      <c r="U1871" s="381"/>
      <c r="V1871" s="381" t="s">
        <v>2166</v>
      </c>
      <c r="W1871" s="381" t="s">
        <v>2166</v>
      </c>
      <c r="X1871" s="381" t="s">
        <v>2166</v>
      </c>
      <c r="Y1871" s="381">
        <v>2</v>
      </c>
      <c r="Z1871" s="350">
        <v>36.299999999999997</v>
      </c>
    </row>
    <row r="1872" spans="1:26" ht="30.75" customHeight="1" x14ac:dyDescent="0.35">
      <c r="A1872" s="340">
        <v>1868</v>
      </c>
      <c r="B1872" s="378" t="s">
        <v>7489</v>
      </c>
      <c r="C1872" s="333" t="s">
        <v>929</v>
      </c>
      <c r="D1872" s="374" t="s">
        <v>5992</v>
      </c>
      <c r="E1872" s="371" t="s">
        <v>934</v>
      </c>
      <c r="F1872" s="325">
        <v>1</v>
      </c>
      <c r="G1872" s="371"/>
      <c r="H1872" s="325"/>
      <c r="I1872" s="371"/>
      <c r="J1872" s="325">
        <v>8</v>
      </c>
      <c r="K1872" s="325"/>
      <c r="L1872" s="325">
        <v>8</v>
      </c>
      <c r="M1872" s="381" t="s">
        <v>5110</v>
      </c>
      <c r="N1872" s="367">
        <v>100</v>
      </c>
      <c r="O1872" s="367">
        <v>100</v>
      </c>
      <c r="P1872" s="367">
        <v>200</v>
      </c>
      <c r="Q1872" s="398"/>
      <c r="R1872" s="398"/>
      <c r="S1872" s="398"/>
      <c r="T1872" s="398"/>
      <c r="U1872" s="381"/>
      <c r="V1872" s="381" t="s">
        <v>2166</v>
      </c>
      <c r="W1872" s="381"/>
      <c r="X1872" s="381"/>
      <c r="Y1872" s="381">
        <v>2</v>
      </c>
      <c r="Z1872" s="350">
        <v>36.299999999999997</v>
      </c>
    </row>
    <row r="1873" spans="1:26" ht="30.75" customHeight="1" x14ac:dyDescent="0.35">
      <c r="A1873" s="340">
        <v>1869</v>
      </c>
      <c r="B1873" s="378" t="s">
        <v>7489</v>
      </c>
      <c r="C1873" s="333" t="s">
        <v>929</v>
      </c>
      <c r="D1873" s="332" t="s">
        <v>5322</v>
      </c>
      <c r="E1873" s="371" t="s">
        <v>5323</v>
      </c>
      <c r="F1873" s="325">
        <v>4</v>
      </c>
      <c r="G1873" s="371"/>
      <c r="H1873" s="325"/>
      <c r="I1873" s="371"/>
      <c r="J1873" s="325">
        <v>7</v>
      </c>
      <c r="K1873" s="325"/>
      <c r="L1873" s="325">
        <v>7</v>
      </c>
      <c r="M1873" s="381" t="s">
        <v>5476</v>
      </c>
      <c r="N1873" s="367">
        <v>140</v>
      </c>
      <c r="O1873" s="367">
        <v>140</v>
      </c>
      <c r="P1873" s="367">
        <v>280</v>
      </c>
      <c r="Q1873" s="398"/>
      <c r="R1873" s="398"/>
      <c r="S1873" s="398"/>
      <c r="T1873" s="398"/>
      <c r="U1873" s="381"/>
      <c r="V1873" s="381" t="s">
        <v>2166</v>
      </c>
      <c r="W1873" s="381" t="s">
        <v>2166</v>
      </c>
      <c r="X1873" s="381"/>
      <c r="Y1873" s="381">
        <v>2</v>
      </c>
      <c r="Z1873" s="350">
        <v>36.299999999999997</v>
      </c>
    </row>
    <row r="1874" spans="1:26" ht="30.75" customHeight="1" x14ac:dyDescent="0.35">
      <c r="A1874" s="340">
        <v>1870</v>
      </c>
      <c r="B1874" s="378" t="s">
        <v>7489</v>
      </c>
      <c r="C1874" s="333" t="s">
        <v>929</v>
      </c>
      <c r="D1874" s="332" t="s">
        <v>5324</v>
      </c>
      <c r="E1874" s="371" t="s">
        <v>5325</v>
      </c>
      <c r="F1874" s="325">
        <v>4</v>
      </c>
      <c r="G1874" s="371"/>
      <c r="H1874" s="325"/>
      <c r="I1874" s="371"/>
      <c r="J1874" s="325">
        <v>5</v>
      </c>
      <c r="K1874" s="325"/>
      <c r="L1874" s="325">
        <v>5</v>
      </c>
      <c r="M1874" s="381" t="s">
        <v>5353</v>
      </c>
      <c r="N1874" s="367">
        <v>140</v>
      </c>
      <c r="O1874" s="367">
        <v>140</v>
      </c>
      <c r="P1874" s="367">
        <v>280</v>
      </c>
      <c r="Q1874" s="398"/>
      <c r="R1874" s="398"/>
      <c r="S1874" s="398"/>
      <c r="T1874" s="398"/>
      <c r="U1874" s="381"/>
      <c r="V1874" s="381" t="s">
        <v>2166</v>
      </c>
      <c r="W1874" s="381"/>
      <c r="X1874" s="381"/>
      <c r="Y1874" s="381">
        <v>2</v>
      </c>
      <c r="Z1874" s="350">
        <v>36.299999999999997</v>
      </c>
    </row>
    <row r="1875" spans="1:26" ht="30.75" customHeight="1" x14ac:dyDescent="0.35">
      <c r="A1875" s="340">
        <v>1871</v>
      </c>
      <c r="B1875" s="378" t="s">
        <v>7489</v>
      </c>
      <c r="C1875" s="333" t="s">
        <v>929</v>
      </c>
      <c r="D1875" s="332" t="s">
        <v>4415</v>
      </c>
      <c r="E1875" s="371" t="s">
        <v>936</v>
      </c>
      <c r="F1875" s="325">
        <v>3</v>
      </c>
      <c r="G1875" s="371"/>
      <c r="H1875" s="325"/>
      <c r="I1875" s="371"/>
      <c r="J1875" s="325">
        <v>12</v>
      </c>
      <c r="K1875" s="325"/>
      <c r="L1875" s="325">
        <v>12</v>
      </c>
      <c r="M1875" s="381" t="s">
        <v>5431</v>
      </c>
      <c r="N1875" s="367">
        <v>140</v>
      </c>
      <c r="O1875" s="367">
        <v>140</v>
      </c>
      <c r="P1875" s="367">
        <v>280</v>
      </c>
      <c r="Q1875" s="398"/>
      <c r="R1875" s="398"/>
      <c r="S1875" s="398"/>
      <c r="T1875" s="398"/>
      <c r="U1875" s="381"/>
      <c r="V1875" s="381" t="s">
        <v>2166</v>
      </c>
      <c r="W1875" s="381" t="s">
        <v>2166</v>
      </c>
      <c r="X1875" s="381" t="s">
        <v>2166</v>
      </c>
      <c r="Y1875" s="381">
        <v>2</v>
      </c>
      <c r="Z1875" s="350">
        <v>36.299999999999997</v>
      </c>
    </row>
    <row r="1876" spans="1:26" ht="30.75" customHeight="1" x14ac:dyDescent="0.35">
      <c r="A1876" s="340">
        <v>1872</v>
      </c>
      <c r="B1876" s="378" t="s">
        <v>7489</v>
      </c>
      <c r="C1876" s="333" t="s">
        <v>929</v>
      </c>
      <c r="D1876" s="332" t="s">
        <v>5968</v>
      </c>
      <c r="E1876" s="371" t="s">
        <v>4469</v>
      </c>
      <c r="F1876" s="325">
        <v>4</v>
      </c>
      <c r="G1876" s="371"/>
      <c r="H1876" s="325"/>
      <c r="I1876" s="371"/>
      <c r="J1876" s="325">
        <v>8</v>
      </c>
      <c r="K1876" s="325"/>
      <c r="L1876" s="325">
        <v>8</v>
      </c>
      <c r="M1876" s="381" t="s">
        <v>5494</v>
      </c>
      <c r="N1876" s="367">
        <v>140</v>
      </c>
      <c r="O1876" s="367">
        <v>140</v>
      </c>
      <c r="P1876" s="367">
        <v>280</v>
      </c>
      <c r="Q1876" s="398"/>
      <c r="R1876" s="398"/>
      <c r="S1876" s="398"/>
      <c r="T1876" s="398"/>
      <c r="U1876" s="381"/>
      <c r="V1876" s="381" t="s">
        <v>2166</v>
      </c>
      <c r="W1876" s="381" t="s">
        <v>2166</v>
      </c>
      <c r="X1876" s="381"/>
      <c r="Y1876" s="381">
        <v>3</v>
      </c>
      <c r="Z1876" s="382">
        <v>30.3</v>
      </c>
    </row>
    <row r="1877" spans="1:26" ht="30.75" customHeight="1" x14ac:dyDescent="0.35">
      <c r="A1877" s="340">
        <v>1873</v>
      </c>
      <c r="B1877" s="378" t="s">
        <v>7489</v>
      </c>
      <c r="C1877" s="333" t="s">
        <v>929</v>
      </c>
      <c r="D1877" s="332" t="s">
        <v>5889</v>
      </c>
      <c r="E1877" s="371" t="s">
        <v>4470</v>
      </c>
      <c r="F1877" s="325">
        <v>5</v>
      </c>
      <c r="G1877" s="371"/>
      <c r="H1877" s="325"/>
      <c r="I1877" s="371"/>
      <c r="J1877" s="325">
        <v>9</v>
      </c>
      <c r="K1877" s="325"/>
      <c r="L1877" s="325">
        <v>9</v>
      </c>
      <c r="M1877" s="381" t="s">
        <v>5430</v>
      </c>
      <c r="N1877" s="367">
        <v>175</v>
      </c>
      <c r="O1877" s="367">
        <v>175</v>
      </c>
      <c r="P1877" s="367">
        <v>350</v>
      </c>
      <c r="Q1877" s="398"/>
      <c r="R1877" s="398"/>
      <c r="S1877" s="398"/>
      <c r="T1877" s="398"/>
      <c r="U1877" s="381"/>
      <c r="V1877" s="381" t="s">
        <v>2166</v>
      </c>
      <c r="W1877" s="381"/>
      <c r="X1877" s="381"/>
      <c r="Y1877" s="381">
        <v>3</v>
      </c>
      <c r="Z1877" s="382">
        <v>30.3</v>
      </c>
    </row>
    <row r="1878" spans="1:26" ht="30.75" customHeight="1" x14ac:dyDescent="0.35">
      <c r="A1878" s="340">
        <v>1874</v>
      </c>
      <c r="B1878" s="378" t="s">
        <v>7489</v>
      </c>
      <c r="C1878" s="333" t="s">
        <v>929</v>
      </c>
      <c r="D1878" s="332" t="s">
        <v>5891</v>
      </c>
      <c r="E1878" s="371" t="s">
        <v>4471</v>
      </c>
      <c r="F1878" s="325">
        <v>6</v>
      </c>
      <c r="G1878" s="371"/>
      <c r="H1878" s="325"/>
      <c r="I1878" s="371"/>
      <c r="J1878" s="325">
        <v>11</v>
      </c>
      <c r="K1878" s="325"/>
      <c r="L1878" s="325">
        <v>11</v>
      </c>
      <c r="M1878" s="381" t="s">
        <v>5430</v>
      </c>
      <c r="N1878" s="367">
        <v>175</v>
      </c>
      <c r="O1878" s="367">
        <v>175</v>
      </c>
      <c r="P1878" s="367">
        <v>350</v>
      </c>
      <c r="Q1878" s="398"/>
      <c r="R1878" s="398"/>
      <c r="S1878" s="398"/>
      <c r="T1878" s="398"/>
      <c r="U1878" s="381"/>
      <c r="V1878" s="381" t="s">
        <v>2166</v>
      </c>
      <c r="W1878" s="381"/>
      <c r="X1878" s="381"/>
      <c r="Y1878" s="381">
        <v>3</v>
      </c>
      <c r="Z1878" s="382">
        <v>30.3</v>
      </c>
    </row>
    <row r="1879" spans="1:26" ht="30.75" customHeight="1" x14ac:dyDescent="0.35">
      <c r="A1879" s="340">
        <v>1875</v>
      </c>
      <c r="B1879" s="378" t="s">
        <v>7489</v>
      </c>
      <c r="C1879" s="333" t="s">
        <v>929</v>
      </c>
      <c r="D1879" s="332" t="s">
        <v>5890</v>
      </c>
      <c r="E1879" s="371" t="s">
        <v>4472</v>
      </c>
      <c r="F1879" s="325">
        <v>7</v>
      </c>
      <c r="G1879" s="371"/>
      <c r="H1879" s="325"/>
      <c r="I1879" s="371"/>
      <c r="J1879" s="325">
        <v>9</v>
      </c>
      <c r="K1879" s="325"/>
      <c r="L1879" s="325">
        <v>9</v>
      </c>
      <c r="M1879" s="381" t="s">
        <v>5430</v>
      </c>
      <c r="N1879" s="367">
        <v>175</v>
      </c>
      <c r="O1879" s="367">
        <v>175</v>
      </c>
      <c r="P1879" s="367">
        <v>350</v>
      </c>
      <c r="Q1879" s="398"/>
      <c r="R1879" s="398"/>
      <c r="S1879" s="398"/>
      <c r="T1879" s="398"/>
      <c r="U1879" s="381"/>
      <c r="V1879" s="381" t="s">
        <v>2166</v>
      </c>
      <c r="W1879" s="381"/>
      <c r="X1879" s="381"/>
      <c r="Y1879" s="381">
        <v>3</v>
      </c>
      <c r="Z1879" s="382">
        <v>30.3</v>
      </c>
    </row>
    <row r="1880" spans="1:26" ht="30.75" customHeight="1" x14ac:dyDescent="0.35">
      <c r="A1880" s="340">
        <v>1876</v>
      </c>
      <c r="B1880" s="378" t="s">
        <v>7489</v>
      </c>
      <c r="C1880" s="333" t="s">
        <v>929</v>
      </c>
      <c r="D1880" s="332" t="s">
        <v>1990</v>
      </c>
      <c r="E1880" s="371" t="s">
        <v>2443</v>
      </c>
      <c r="F1880" s="325">
        <v>4</v>
      </c>
      <c r="G1880" s="371"/>
      <c r="H1880" s="325"/>
      <c r="I1880" s="371"/>
      <c r="J1880" s="325">
        <v>5</v>
      </c>
      <c r="K1880" s="325"/>
      <c r="L1880" s="325">
        <v>5</v>
      </c>
      <c r="M1880" s="381" t="s">
        <v>5431</v>
      </c>
      <c r="N1880" s="367">
        <v>140</v>
      </c>
      <c r="O1880" s="367">
        <v>140</v>
      </c>
      <c r="P1880" s="367">
        <v>280</v>
      </c>
      <c r="Q1880" s="398"/>
      <c r="R1880" s="398"/>
      <c r="S1880" s="398"/>
      <c r="T1880" s="398"/>
      <c r="U1880" s="381"/>
      <c r="V1880" s="381" t="s">
        <v>2166</v>
      </c>
      <c r="W1880" s="381" t="s">
        <v>2166</v>
      </c>
      <c r="X1880" s="381" t="s">
        <v>2166</v>
      </c>
      <c r="Y1880" s="381">
        <v>2</v>
      </c>
      <c r="Z1880" s="350">
        <v>36.299999999999997</v>
      </c>
    </row>
    <row r="1881" spans="1:26" ht="30.75" customHeight="1" x14ac:dyDescent="0.35">
      <c r="A1881" s="340">
        <v>1877</v>
      </c>
      <c r="B1881" s="378" t="s">
        <v>7489</v>
      </c>
      <c r="C1881" s="333" t="s">
        <v>929</v>
      </c>
      <c r="D1881" s="332" t="s">
        <v>4416</v>
      </c>
      <c r="E1881" s="371" t="s">
        <v>4386</v>
      </c>
      <c r="F1881" s="325">
        <v>5</v>
      </c>
      <c r="G1881" s="371"/>
      <c r="H1881" s="325"/>
      <c r="I1881" s="371"/>
      <c r="J1881" s="325">
        <v>11</v>
      </c>
      <c r="K1881" s="325"/>
      <c r="L1881" s="325">
        <v>11</v>
      </c>
      <c r="M1881" s="381" t="s">
        <v>5353</v>
      </c>
      <c r="N1881" s="367">
        <v>175</v>
      </c>
      <c r="O1881" s="367">
        <v>175</v>
      </c>
      <c r="P1881" s="367">
        <v>350</v>
      </c>
      <c r="Q1881" s="398"/>
      <c r="R1881" s="398"/>
      <c r="S1881" s="398"/>
      <c r="T1881" s="398"/>
      <c r="U1881" s="381"/>
      <c r="V1881" s="381" t="s">
        <v>2166</v>
      </c>
      <c r="W1881" s="381" t="s">
        <v>2166</v>
      </c>
      <c r="X1881" s="381"/>
      <c r="Y1881" s="381">
        <v>2</v>
      </c>
      <c r="Z1881" s="350">
        <v>36.299999999999997</v>
      </c>
    </row>
    <row r="1882" spans="1:26" ht="30.75" customHeight="1" x14ac:dyDescent="0.35">
      <c r="A1882" s="340">
        <v>1878</v>
      </c>
      <c r="B1882" s="378" t="s">
        <v>7489</v>
      </c>
      <c r="C1882" s="333" t="s">
        <v>929</v>
      </c>
      <c r="D1882" s="332" t="s">
        <v>1992</v>
      </c>
      <c r="E1882" s="371" t="s">
        <v>4715</v>
      </c>
      <c r="F1882" s="325">
        <v>6</v>
      </c>
      <c r="G1882" s="371"/>
      <c r="H1882" s="325"/>
      <c r="I1882" s="371"/>
      <c r="J1882" s="325">
        <v>12</v>
      </c>
      <c r="K1882" s="325"/>
      <c r="L1882" s="325">
        <v>12</v>
      </c>
      <c r="M1882" s="381" t="s">
        <v>5111</v>
      </c>
      <c r="N1882" s="367">
        <v>175</v>
      </c>
      <c r="O1882" s="367">
        <v>175</v>
      </c>
      <c r="P1882" s="367">
        <v>350</v>
      </c>
      <c r="Q1882" s="398"/>
      <c r="R1882" s="398"/>
      <c r="S1882" s="398"/>
      <c r="T1882" s="398"/>
      <c r="U1882" s="381"/>
      <c r="V1882" s="381" t="s">
        <v>2166</v>
      </c>
      <c r="W1882" s="381"/>
      <c r="X1882" s="381"/>
      <c r="Y1882" s="381">
        <v>2</v>
      </c>
      <c r="Z1882" s="350">
        <v>36.299999999999997</v>
      </c>
    </row>
    <row r="1883" spans="1:26" ht="30.75" customHeight="1" x14ac:dyDescent="0.35">
      <c r="A1883" s="340">
        <v>1879</v>
      </c>
      <c r="B1883" s="378" t="s">
        <v>7489</v>
      </c>
      <c r="C1883" s="333" t="s">
        <v>929</v>
      </c>
      <c r="D1883" s="332" t="s">
        <v>5755</v>
      </c>
      <c r="E1883" s="371" t="s">
        <v>5756</v>
      </c>
      <c r="F1883" s="325">
        <v>7</v>
      </c>
      <c r="G1883" s="371"/>
      <c r="H1883" s="325"/>
      <c r="I1883" s="371"/>
      <c r="J1883" s="325">
        <v>8</v>
      </c>
      <c r="K1883" s="325"/>
      <c r="L1883" s="325">
        <v>8</v>
      </c>
      <c r="M1883" s="381" t="s">
        <v>5750</v>
      </c>
      <c r="N1883" s="367">
        <v>175</v>
      </c>
      <c r="O1883" s="367">
        <v>175</v>
      </c>
      <c r="P1883" s="367">
        <v>350</v>
      </c>
      <c r="Q1883" s="398"/>
      <c r="R1883" s="398"/>
      <c r="S1883" s="398"/>
      <c r="T1883" s="398"/>
      <c r="U1883" s="381"/>
      <c r="V1883" s="381" t="s">
        <v>2166</v>
      </c>
      <c r="W1883" s="381"/>
      <c r="X1883" s="381"/>
      <c r="Y1883" s="381">
        <v>2</v>
      </c>
      <c r="Z1883" s="350">
        <v>36.299999999999997</v>
      </c>
    </row>
    <row r="1884" spans="1:26" ht="30.75" customHeight="1" x14ac:dyDescent="0.35">
      <c r="A1884" s="340">
        <v>1880</v>
      </c>
      <c r="B1884" s="378" t="s">
        <v>7489</v>
      </c>
      <c r="C1884" s="333" t="s">
        <v>929</v>
      </c>
      <c r="D1884" s="332" t="s">
        <v>5749</v>
      </c>
      <c r="E1884" s="371" t="s">
        <v>5757</v>
      </c>
      <c r="F1884" s="325">
        <v>5</v>
      </c>
      <c r="G1884" s="371"/>
      <c r="H1884" s="325"/>
      <c r="I1884" s="371"/>
      <c r="J1884" s="325">
        <v>6</v>
      </c>
      <c r="K1884" s="325"/>
      <c r="L1884" s="325">
        <v>6</v>
      </c>
      <c r="M1884" s="381" t="s">
        <v>5751</v>
      </c>
      <c r="N1884" s="367">
        <v>175</v>
      </c>
      <c r="O1884" s="367">
        <v>175</v>
      </c>
      <c r="P1884" s="367">
        <v>350</v>
      </c>
      <c r="Q1884" s="398"/>
      <c r="R1884" s="398"/>
      <c r="S1884" s="398"/>
      <c r="T1884" s="398"/>
      <c r="U1884" s="381"/>
      <c r="V1884" s="381" t="s">
        <v>2166</v>
      </c>
      <c r="W1884" s="381"/>
      <c r="X1884" s="381"/>
      <c r="Y1884" s="381">
        <v>2</v>
      </c>
      <c r="Z1884" s="350">
        <v>36.299999999999997</v>
      </c>
    </row>
    <row r="1885" spans="1:26" ht="30.75" customHeight="1" x14ac:dyDescent="0.35">
      <c r="A1885" s="340">
        <v>1881</v>
      </c>
      <c r="B1885" s="378" t="s">
        <v>7489</v>
      </c>
      <c r="C1885" s="333" t="s">
        <v>929</v>
      </c>
      <c r="D1885" s="332" t="s">
        <v>6349</v>
      </c>
      <c r="E1885" s="371" t="s">
        <v>5932</v>
      </c>
      <c r="F1885" s="325">
        <v>4</v>
      </c>
      <c r="G1885" s="371"/>
      <c r="H1885" s="325"/>
      <c r="I1885" s="371"/>
      <c r="J1885" s="325">
        <v>9</v>
      </c>
      <c r="K1885" s="325"/>
      <c r="L1885" s="325">
        <v>9</v>
      </c>
      <c r="M1885" s="381" t="s">
        <v>5447</v>
      </c>
      <c r="N1885" s="367">
        <v>140</v>
      </c>
      <c r="O1885" s="367">
        <v>140</v>
      </c>
      <c r="P1885" s="367">
        <v>280</v>
      </c>
      <c r="Q1885" s="398"/>
      <c r="R1885" s="398"/>
      <c r="S1885" s="398"/>
      <c r="T1885" s="398"/>
      <c r="U1885" s="381"/>
      <c r="V1885" s="381" t="s">
        <v>2166</v>
      </c>
      <c r="W1885" s="381"/>
      <c r="X1885" s="381"/>
      <c r="Y1885" s="381">
        <v>2</v>
      </c>
      <c r="Z1885" s="350">
        <v>36.299999999999997</v>
      </c>
    </row>
    <row r="1886" spans="1:26" ht="30.75" customHeight="1" x14ac:dyDescent="0.35">
      <c r="A1886" s="340">
        <v>1882</v>
      </c>
      <c r="B1886" s="378" t="s">
        <v>7489</v>
      </c>
      <c r="C1886" s="333" t="s">
        <v>937</v>
      </c>
      <c r="D1886" s="332" t="s">
        <v>2029</v>
      </c>
      <c r="E1886" s="371" t="s">
        <v>4716</v>
      </c>
      <c r="F1886" s="325">
        <v>4</v>
      </c>
      <c r="G1886" s="371"/>
      <c r="H1886" s="325"/>
      <c r="I1886" s="371"/>
      <c r="J1886" s="325">
        <v>7</v>
      </c>
      <c r="K1886" s="325"/>
      <c r="L1886" s="325">
        <v>7</v>
      </c>
      <c r="M1886" s="381" t="s">
        <v>6012</v>
      </c>
      <c r="N1886" s="367">
        <v>140</v>
      </c>
      <c r="O1886" s="367">
        <v>210</v>
      </c>
      <c r="P1886" s="367">
        <v>350</v>
      </c>
      <c r="Q1886" s="398"/>
      <c r="R1886" s="398"/>
      <c r="S1886" s="398"/>
      <c r="T1886" s="398"/>
      <c r="U1886" s="381"/>
      <c r="V1886" s="381" t="s">
        <v>2166</v>
      </c>
      <c r="W1886" s="381" t="s">
        <v>2166</v>
      </c>
      <c r="X1886" s="381" t="s">
        <v>2166</v>
      </c>
      <c r="Y1886" s="381">
        <v>1</v>
      </c>
      <c r="Z1886" s="350">
        <v>42.35</v>
      </c>
    </row>
    <row r="1887" spans="1:26" ht="30.75" customHeight="1" x14ac:dyDescent="0.35">
      <c r="A1887" s="340">
        <v>1883</v>
      </c>
      <c r="B1887" s="378" t="s">
        <v>7489</v>
      </c>
      <c r="C1887" s="333" t="s">
        <v>937</v>
      </c>
      <c r="D1887" s="332" t="s">
        <v>2031</v>
      </c>
      <c r="E1887" s="371" t="s">
        <v>4719</v>
      </c>
      <c r="F1887" s="325">
        <v>3</v>
      </c>
      <c r="G1887" s="371"/>
      <c r="H1887" s="325"/>
      <c r="I1887" s="371"/>
      <c r="J1887" s="325">
        <v>6</v>
      </c>
      <c r="K1887" s="325"/>
      <c r="L1887" s="325">
        <v>6</v>
      </c>
      <c r="M1887" s="379" t="s">
        <v>5430</v>
      </c>
      <c r="N1887" s="381"/>
      <c r="O1887" s="381"/>
      <c r="P1887" s="381">
        <v>300</v>
      </c>
      <c r="Q1887" s="381"/>
      <c r="R1887" s="381"/>
      <c r="S1887" s="381"/>
      <c r="T1887" s="381"/>
      <c r="U1887" s="381"/>
      <c r="V1887" s="381"/>
      <c r="W1887" s="381"/>
      <c r="X1887" s="381"/>
      <c r="Y1887" s="381">
        <v>1</v>
      </c>
      <c r="Z1887" s="350">
        <v>42.35</v>
      </c>
    </row>
    <row r="1888" spans="1:26" ht="30.75" customHeight="1" x14ac:dyDescent="0.35">
      <c r="A1888" s="340">
        <v>1884</v>
      </c>
      <c r="B1888" s="378" t="s">
        <v>7489</v>
      </c>
      <c r="C1888" s="333" t="s">
        <v>937</v>
      </c>
      <c r="D1888" s="332" t="s">
        <v>2893</v>
      </c>
      <c r="E1888" s="371" t="s">
        <v>4722</v>
      </c>
      <c r="F1888" s="325">
        <v>4</v>
      </c>
      <c r="G1888" s="371"/>
      <c r="H1888" s="325"/>
      <c r="I1888" s="371"/>
      <c r="J1888" s="325">
        <v>8</v>
      </c>
      <c r="K1888" s="325"/>
      <c r="L1888" s="325">
        <v>8</v>
      </c>
      <c r="M1888" s="379" t="s">
        <v>5478</v>
      </c>
      <c r="N1888" s="367">
        <v>140</v>
      </c>
      <c r="O1888" s="367">
        <v>210</v>
      </c>
      <c r="P1888" s="367">
        <v>350</v>
      </c>
      <c r="Q1888" s="398"/>
      <c r="R1888" s="398"/>
      <c r="S1888" s="398"/>
      <c r="T1888" s="398"/>
      <c r="U1888" s="381"/>
      <c r="V1888" s="381" t="s">
        <v>2166</v>
      </c>
      <c r="W1888" s="381" t="s">
        <v>2166</v>
      </c>
      <c r="X1888" s="381" t="s">
        <v>2166</v>
      </c>
      <c r="Y1888" s="381">
        <v>1</v>
      </c>
      <c r="Z1888" s="350">
        <v>42.35</v>
      </c>
    </row>
    <row r="1889" spans="1:26" ht="72.75" customHeight="1" x14ac:dyDescent="0.35">
      <c r="A1889" s="340">
        <v>1885</v>
      </c>
      <c r="B1889" s="378" t="s">
        <v>7489</v>
      </c>
      <c r="C1889" s="333" t="s">
        <v>937</v>
      </c>
      <c r="D1889" s="332" t="s">
        <v>2724</v>
      </c>
      <c r="E1889" s="371" t="s">
        <v>4723</v>
      </c>
      <c r="F1889" s="325">
        <v>4</v>
      </c>
      <c r="G1889" s="371"/>
      <c r="H1889" s="325"/>
      <c r="I1889" s="371"/>
      <c r="J1889" s="325">
        <v>7</v>
      </c>
      <c r="K1889" s="325"/>
      <c r="L1889" s="325">
        <v>7</v>
      </c>
      <c r="M1889" s="379" t="s">
        <v>5478</v>
      </c>
      <c r="N1889" s="381"/>
      <c r="O1889" s="381"/>
      <c r="P1889" s="381">
        <v>300</v>
      </c>
      <c r="Q1889" s="381"/>
      <c r="R1889" s="381"/>
      <c r="S1889" s="381"/>
      <c r="T1889" s="381"/>
      <c r="U1889" s="381"/>
      <c r="V1889" s="381"/>
      <c r="W1889" s="381"/>
      <c r="X1889" s="381"/>
      <c r="Y1889" s="381">
        <v>2</v>
      </c>
      <c r="Z1889" s="350">
        <v>36.299999999999997</v>
      </c>
    </row>
    <row r="1890" spans="1:26" ht="30.75" customHeight="1" x14ac:dyDescent="0.35">
      <c r="A1890" s="340">
        <v>1886</v>
      </c>
      <c r="B1890" s="378" t="s">
        <v>7489</v>
      </c>
      <c r="C1890" s="333" t="s">
        <v>937</v>
      </c>
      <c r="D1890" s="332" t="s">
        <v>2894</v>
      </c>
      <c r="E1890" s="371" t="s">
        <v>4724</v>
      </c>
      <c r="F1890" s="325">
        <v>4</v>
      </c>
      <c r="G1890" s="371"/>
      <c r="H1890" s="325"/>
      <c r="I1890" s="371"/>
      <c r="J1890" s="325">
        <v>7</v>
      </c>
      <c r="K1890" s="325"/>
      <c r="L1890" s="325">
        <v>7</v>
      </c>
      <c r="M1890" s="379" t="s">
        <v>5430</v>
      </c>
      <c r="N1890" s="381"/>
      <c r="O1890" s="381"/>
      <c r="P1890" s="381">
        <v>350</v>
      </c>
      <c r="Q1890" s="381"/>
      <c r="R1890" s="381"/>
      <c r="S1890" s="381"/>
      <c r="T1890" s="381"/>
      <c r="U1890" s="381"/>
      <c r="V1890" s="381"/>
      <c r="W1890" s="381"/>
      <c r="X1890" s="381"/>
      <c r="Y1890" s="381">
        <v>1</v>
      </c>
      <c r="Z1890" s="350">
        <v>42.35</v>
      </c>
    </row>
    <row r="1891" spans="1:26" ht="30.75" customHeight="1" x14ac:dyDescent="0.35">
      <c r="A1891" s="340">
        <v>1887</v>
      </c>
      <c r="B1891" s="378" t="s">
        <v>7489</v>
      </c>
      <c r="C1891" s="333" t="s">
        <v>937</v>
      </c>
      <c r="D1891" s="332" t="s">
        <v>2725</v>
      </c>
      <c r="E1891" s="371" t="s">
        <v>4725</v>
      </c>
      <c r="F1891" s="325">
        <v>5</v>
      </c>
      <c r="G1891" s="371"/>
      <c r="H1891" s="325"/>
      <c r="I1891" s="371"/>
      <c r="J1891" s="325">
        <v>7</v>
      </c>
      <c r="K1891" s="325"/>
      <c r="L1891" s="325">
        <v>7</v>
      </c>
      <c r="M1891" s="381" t="s">
        <v>5416</v>
      </c>
      <c r="N1891" s="381"/>
      <c r="O1891" s="381"/>
      <c r="P1891" s="381">
        <v>300</v>
      </c>
      <c r="Q1891" s="381"/>
      <c r="R1891" s="381"/>
      <c r="S1891" s="381"/>
      <c r="T1891" s="381"/>
      <c r="U1891" s="381"/>
      <c r="V1891" s="381"/>
      <c r="W1891" s="381"/>
      <c r="X1891" s="381"/>
      <c r="Y1891" s="381">
        <v>1</v>
      </c>
      <c r="Z1891" s="350">
        <v>42.35</v>
      </c>
    </row>
    <row r="1892" spans="1:26" ht="30.75" customHeight="1" x14ac:dyDescent="0.35">
      <c r="A1892" s="340">
        <v>1888</v>
      </c>
      <c r="B1892" s="378" t="s">
        <v>7489</v>
      </c>
      <c r="C1892" s="333" t="s">
        <v>937</v>
      </c>
      <c r="D1892" s="332" t="s">
        <v>6301</v>
      </c>
      <c r="E1892" s="371" t="s">
        <v>4727</v>
      </c>
      <c r="F1892" s="325">
        <v>4</v>
      </c>
      <c r="G1892" s="371"/>
      <c r="H1892" s="325"/>
      <c r="I1892" s="371"/>
      <c r="J1892" s="325">
        <v>7</v>
      </c>
      <c r="K1892" s="325"/>
      <c r="L1892" s="325">
        <v>7</v>
      </c>
      <c r="M1892" s="381" t="s">
        <v>5431</v>
      </c>
      <c r="N1892" s="367">
        <v>140</v>
      </c>
      <c r="O1892" s="367">
        <v>210</v>
      </c>
      <c r="P1892" s="367">
        <v>350</v>
      </c>
      <c r="Q1892" s="398"/>
      <c r="R1892" s="398"/>
      <c r="S1892" s="398"/>
      <c r="T1892" s="398"/>
      <c r="U1892" s="381"/>
      <c r="V1892" s="381" t="s">
        <v>2166</v>
      </c>
      <c r="W1892" s="381" t="s">
        <v>2166</v>
      </c>
      <c r="X1892" s="381" t="s">
        <v>2166</v>
      </c>
      <c r="Y1892" s="381">
        <v>1</v>
      </c>
      <c r="Z1892" s="350">
        <v>42.35</v>
      </c>
    </row>
    <row r="1893" spans="1:26" ht="30.75" customHeight="1" x14ac:dyDescent="0.35">
      <c r="A1893" s="340">
        <v>1889</v>
      </c>
      <c r="B1893" s="378" t="s">
        <v>7489</v>
      </c>
      <c r="C1893" s="333" t="s">
        <v>937</v>
      </c>
      <c r="D1893" s="332" t="s">
        <v>6302</v>
      </c>
      <c r="E1893" s="371" t="s">
        <v>4728</v>
      </c>
      <c r="F1893" s="325">
        <v>4</v>
      </c>
      <c r="G1893" s="371"/>
      <c r="H1893" s="325"/>
      <c r="I1893" s="371"/>
      <c r="J1893" s="325">
        <v>7</v>
      </c>
      <c r="K1893" s="325"/>
      <c r="L1893" s="325">
        <v>7</v>
      </c>
      <c r="M1893" s="381" t="s">
        <v>6012</v>
      </c>
      <c r="N1893" s="367">
        <v>140</v>
      </c>
      <c r="O1893" s="367">
        <v>210</v>
      </c>
      <c r="P1893" s="367">
        <v>350</v>
      </c>
      <c r="Q1893" s="398"/>
      <c r="R1893" s="398"/>
      <c r="S1893" s="398"/>
      <c r="T1893" s="398"/>
      <c r="U1893" s="381"/>
      <c r="V1893" s="381" t="s">
        <v>2166</v>
      </c>
      <c r="W1893" s="381" t="s">
        <v>2166</v>
      </c>
      <c r="X1893" s="381" t="s">
        <v>2166</v>
      </c>
      <c r="Y1893" s="381">
        <v>1</v>
      </c>
      <c r="Z1893" s="350">
        <v>42.35</v>
      </c>
    </row>
    <row r="1894" spans="1:26" ht="30.75" customHeight="1" x14ac:dyDescent="0.35">
      <c r="A1894" s="340">
        <v>1890</v>
      </c>
      <c r="B1894" s="378" t="s">
        <v>7489</v>
      </c>
      <c r="C1894" s="333" t="s">
        <v>937</v>
      </c>
      <c r="D1894" s="332" t="s">
        <v>6303</v>
      </c>
      <c r="E1894" s="371" t="s">
        <v>4729</v>
      </c>
      <c r="F1894" s="325">
        <v>4</v>
      </c>
      <c r="G1894" s="371"/>
      <c r="H1894" s="325"/>
      <c r="I1894" s="371"/>
      <c r="J1894" s="325">
        <v>7</v>
      </c>
      <c r="K1894" s="325"/>
      <c r="L1894" s="325">
        <v>7</v>
      </c>
      <c r="M1894" s="379" t="s">
        <v>5477</v>
      </c>
      <c r="N1894" s="398">
        <v>140</v>
      </c>
      <c r="O1894" s="398">
        <v>210</v>
      </c>
      <c r="P1894" s="398">
        <v>350</v>
      </c>
      <c r="Q1894" s="398"/>
      <c r="R1894" s="398"/>
      <c r="S1894" s="398"/>
      <c r="T1894" s="398"/>
      <c r="U1894" s="381"/>
      <c r="V1894" s="381" t="s">
        <v>2166</v>
      </c>
      <c r="W1894" s="381"/>
      <c r="X1894" s="381"/>
      <c r="Y1894" s="381">
        <v>1</v>
      </c>
      <c r="Z1894" s="350">
        <v>42.35</v>
      </c>
    </row>
    <row r="1895" spans="1:26" ht="30.75" customHeight="1" x14ac:dyDescent="0.35">
      <c r="A1895" s="340">
        <v>1891</v>
      </c>
      <c r="B1895" s="378" t="s">
        <v>7489</v>
      </c>
      <c r="C1895" s="333" t="s">
        <v>937</v>
      </c>
      <c r="D1895" s="332" t="s">
        <v>6304</v>
      </c>
      <c r="E1895" s="371" t="s">
        <v>4730</v>
      </c>
      <c r="F1895" s="325">
        <v>4</v>
      </c>
      <c r="G1895" s="371"/>
      <c r="H1895" s="325"/>
      <c r="I1895" s="371"/>
      <c r="J1895" s="325">
        <v>7</v>
      </c>
      <c r="K1895" s="325"/>
      <c r="L1895" s="325">
        <v>7</v>
      </c>
      <c r="M1895" s="381" t="s">
        <v>6012</v>
      </c>
      <c r="N1895" s="367">
        <v>140</v>
      </c>
      <c r="O1895" s="367">
        <v>210</v>
      </c>
      <c r="P1895" s="367">
        <v>350</v>
      </c>
      <c r="Q1895" s="398"/>
      <c r="R1895" s="398"/>
      <c r="S1895" s="398"/>
      <c r="T1895" s="398"/>
      <c r="U1895" s="381"/>
      <c r="V1895" s="381" t="s">
        <v>2166</v>
      </c>
      <c r="W1895" s="381" t="s">
        <v>2166</v>
      </c>
      <c r="X1895" s="381" t="s">
        <v>2166</v>
      </c>
      <c r="Y1895" s="381">
        <v>1</v>
      </c>
      <c r="Z1895" s="350">
        <v>42.35</v>
      </c>
    </row>
    <row r="1896" spans="1:26" ht="30.75" customHeight="1" x14ac:dyDescent="0.35">
      <c r="A1896" s="340">
        <v>1892</v>
      </c>
      <c r="B1896" s="378" t="s">
        <v>7489</v>
      </c>
      <c r="C1896" s="333" t="s">
        <v>937</v>
      </c>
      <c r="D1896" s="332" t="s">
        <v>2032</v>
      </c>
      <c r="E1896" s="371" t="s">
        <v>4732</v>
      </c>
      <c r="F1896" s="325">
        <v>4</v>
      </c>
      <c r="G1896" s="371"/>
      <c r="H1896" s="325"/>
      <c r="I1896" s="371"/>
      <c r="J1896" s="325">
        <v>7</v>
      </c>
      <c r="K1896" s="325"/>
      <c r="L1896" s="325">
        <v>7</v>
      </c>
      <c r="M1896" s="379" t="s">
        <v>5479</v>
      </c>
      <c r="N1896" s="381"/>
      <c r="O1896" s="381"/>
      <c r="P1896" s="381">
        <v>350</v>
      </c>
      <c r="Q1896" s="381"/>
      <c r="R1896" s="381"/>
      <c r="S1896" s="381"/>
      <c r="T1896" s="381"/>
      <c r="U1896" s="381"/>
      <c r="V1896" s="381"/>
      <c r="W1896" s="381"/>
      <c r="X1896" s="381"/>
      <c r="Y1896" s="381">
        <v>1</v>
      </c>
      <c r="Z1896" s="350">
        <v>42.35</v>
      </c>
    </row>
    <row r="1897" spans="1:26" ht="30.75" customHeight="1" x14ac:dyDescent="0.35">
      <c r="A1897" s="340">
        <v>1893</v>
      </c>
      <c r="B1897" s="378" t="s">
        <v>7489</v>
      </c>
      <c r="C1897" s="333" t="s">
        <v>937</v>
      </c>
      <c r="D1897" s="332" t="s">
        <v>2019</v>
      </c>
      <c r="E1897" s="371" t="s">
        <v>4733</v>
      </c>
      <c r="F1897" s="325">
        <v>4</v>
      </c>
      <c r="G1897" s="371"/>
      <c r="H1897" s="325"/>
      <c r="I1897" s="371"/>
      <c r="J1897" s="325">
        <v>7</v>
      </c>
      <c r="K1897" s="325"/>
      <c r="L1897" s="325">
        <v>7</v>
      </c>
      <c r="M1897" s="381" t="s">
        <v>5480</v>
      </c>
      <c r="N1897" s="381"/>
      <c r="O1897" s="381"/>
      <c r="P1897" s="381">
        <v>350</v>
      </c>
      <c r="Q1897" s="381"/>
      <c r="R1897" s="381"/>
      <c r="S1897" s="381"/>
      <c r="T1897" s="381"/>
      <c r="U1897" s="381"/>
      <c r="V1897" s="381"/>
      <c r="W1897" s="381"/>
      <c r="X1897" s="381"/>
      <c r="Y1897" s="381">
        <v>1</v>
      </c>
      <c r="Z1897" s="350">
        <v>42.35</v>
      </c>
    </row>
    <row r="1898" spans="1:26" ht="30.75" customHeight="1" x14ac:dyDescent="0.35">
      <c r="A1898" s="340">
        <v>1894</v>
      </c>
      <c r="B1898" s="378" t="s">
        <v>7489</v>
      </c>
      <c r="C1898" s="333" t="s">
        <v>937</v>
      </c>
      <c r="D1898" s="332" t="s">
        <v>2895</v>
      </c>
      <c r="E1898" s="371" t="s">
        <v>4734</v>
      </c>
      <c r="F1898" s="325">
        <v>4</v>
      </c>
      <c r="G1898" s="371"/>
      <c r="H1898" s="325"/>
      <c r="I1898" s="371"/>
      <c r="J1898" s="325">
        <v>6</v>
      </c>
      <c r="K1898" s="325"/>
      <c r="L1898" s="325">
        <v>6</v>
      </c>
      <c r="M1898" s="381" t="s">
        <v>5430</v>
      </c>
      <c r="N1898" s="381"/>
      <c r="O1898" s="381"/>
      <c r="P1898" s="381">
        <v>300</v>
      </c>
      <c r="Q1898" s="381"/>
      <c r="R1898" s="381"/>
      <c r="S1898" s="381"/>
      <c r="T1898" s="381"/>
      <c r="U1898" s="381"/>
      <c r="V1898" s="381"/>
      <c r="W1898" s="381"/>
      <c r="X1898" s="381"/>
      <c r="Y1898" s="381">
        <v>1</v>
      </c>
      <c r="Z1898" s="350">
        <v>42.35</v>
      </c>
    </row>
    <row r="1899" spans="1:26" ht="30.75" customHeight="1" x14ac:dyDescent="0.35">
      <c r="A1899" s="340">
        <v>1895</v>
      </c>
      <c r="B1899" s="378" t="s">
        <v>7489</v>
      </c>
      <c r="C1899" s="333" t="s">
        <v>937</v>
      </c>
      <c r="D1899" s="332" t="s">
        <v>2896</v>
      </c>
      <c r="E1899" s="371" t="s">
        <v>4735</v>
      </c>
      <c r="F1899" s="325">
        <v>4</v>
      </c>
      <c r="G1899" s="371"/>
      <c r="H1899" s="325"/>
      <c r="I1899" s="371"/>
      <c r="J1899" s="325">
        <v>5</v>
      </c>
      <c r="K1899" s="325"/>
      <c r="L1899" s="325">
        <v>5</v>
      </c>
      <c r="M1899" s="381" t="s">
        <v>5430</v>
      </c>
      <c r="N1899" s="381"/>
      <c r="O1899" s="381"/>
      <c r="P1899" s="381">
        <v>250</v>
      </c>
      <c r="Q1899" s="381"/>
      <c r="R1899" s="381"/>
      <c r="S1899" s="381"/>
      <c r="T1899" s="381"/>
      <c r="U1899" s="381"/>
      <c r="V1899" s="381"/>
      <c r="W1899" s="381"/>
      <c r="X1899" s="381"/>
      <c r="Y1899" s="381">
        <v>1</v>
      </c>
      <c r="Z1899" s="350">
        <v>42.35</v>
      </c>
    </row>
    <row r="1900" spans="1:26" ht="30.75" customHeight="1" x14ac:dyDescent="0.35">
      <c r="A1900" s="340">
        <v>1896</v>
      </c>
      <c r="B1900" s="378" t="s">
        <v>7489</v>
      </c>
      <c r="C1900" s="333" t="s">
        <v>937</v>
      </c>
      <c r="D1900" s="332" t="s">
        <v>2897</v>
      </c>
      <c r="E1900" s="371" t="s">
        <v>4736</v>
      </c>
      <c r="F1900" s="325">
        <v>4</v>
      </c>
      <c r="G1900" s="371"/>
      <c r="H1900" s="325"/>
      <c r="I1900" s="371"/>
      <c r="J1900" s="325">
        <v>7</v>
      </c>
      <c r="K1900" s="325"/>
      <c r="L1900" s="325">
        <v>7</v>
      </c>
      <c r="M1900" s="381" t="s">
        <v>5480</v>
      </c>
      <c r="N1900" s="381"/>
      <c r="O1900" s="381"/>
      <c r="P1900" s="381">
        <v>350</v>
      </c>
      <c r="Q1900" s="381"/>
      <c r="R1900" s="381"/>
      <c r="S1900" s="381"/>
      <c r="T1900" s="381"/>
      <c r="U1900" s="381"/>
      <c r="V1900" s="381"/>
      <c r="W1900" s="381"/>
      <c r="X1900" s="381"/>
      <c r="Y1900" s="381">
        <v>1</v>
      </c>
      <c r="Z1900" s="350">
        <v>42.35</v>
      </c>
    </row>
    <row r="1901" spans="1:26" ht="30.75" customHeight="1" x14ac:dyDescent="0.35">
      <c r="A1901" s="340">
        <v>1897</v>
      </c>
      <c r="B1901" s="378" t="s">
        <v>7489</v>
      </c>
      <c r="C1901" s="333" t="s">
        <v>937</v>
      </c>
      <c r="D1901" s="332" t="s">
        <v>6305</v>
      </c>
      <c r="E1901" s="371" t="s">
        <v>4737</v>
      </c>
      <c r="F1901" s="325">
        <v>4</v>
      </c>
      <c r="G1901" s="371"/>
      <c r="H1901" s="325"/>
      <c r="I1901" s="371"/>
      <c r="J1901" s="325">
        <v>6</v>
      </c>
      <c r="K1901" s="325"/>
      <c r="L1901" s="325">
        <v>6</v>
      </c>
      <c r="M1901" s="379" t="s">
        <v>5481</v>
      </c>
      <c r="N1901" s="381"/>
      <c r="O1901" s="381"/>
      <c r="P1901" s="381">
        <v>300</v>
      </c>
      <c r="Q1901" s="381"/>
      <c r="R1901" s="381"/>
      <c r="S1901" s="381"/>
      <c r="T1901" s="381"/>
      <c r="U1901" s="381"/>
      <c r="V1901" s="381"/>
      <c r="W1901" s="381"/>
      <c r="X1901" s="381"/>
      <c r="Y1901" s="381">
        <v>1</v>
      </c>
      <c r="Z1901" s="350">
        <v>42.35</v>
      </c>
    </row>
    <row r="1902" spans="1:26" ht="30.75" customHeight="1" x14ac:dyDescent="0.35">
      <c r="A1902" s="340">
        <v>1898</v>
      </c>
      <c r="B1902" s="378" t="s">
        <v>7489</v>
      </c>
      <c r="C1902" s="333" t="s">
        <v>937</v>
      </c>
      <c r="D1902" s="332" t="s">
        <v>6306</v>
      </c>
      <c r="E1902" s="371" t="s">
        <v>4738</v>
      </c>
      <c r="F1902" s="325">
        <v>5</v>
      </c>
      <c r="G1902" s="371"/>
      <c r="H1902" s="325"/>
      <c r="I1902" s="371"/>
      <c r="J1902" s="325">
        <v>7</v>
      </c>
      <c r="K1902" s="325"/>
      <c r="L1902" s="325">
        <v>7</v>
      </c>
      <c r="M1902" s="379" t="s">
        <v>5416</v>
      </c>
      <c r="N1902" s="381"/>
      <c r="O1902" s="381"/>
      <c r="P1902" s="381">
        <v>350</v>
      </c>
      <c r="Q1902" s="381"/>
      <c r="R1902" s="381"/>
      <c r="S1902" s="381"/>
      <c r="T1902" s="381"/>
      <c r="U1902" s="381"/>
      <c r="V1902" s="381"/>
      <c r="W1902" s="381"/>
      <c r="X1902" s="381"/>
      <c r="Y1902" s="381">
        <v>1</v>
      </c>
      <c r="Z1902" s="350">
        <v>42.35</v>
      </c>
    </row>
    <row r="1903" spans="1:26" ht="30.75" customHeight="1" x14ac:dyDescent="0.35">
      <c r="A1903" s="340">
        <v>1899</v>
      </c>
      <c r="B1903" s="378" t="s">
        <v>7489</v>
      </c>
      <c r="C1903" s="333" t="s">
        <v>937</v>
      </c>
      <c r="D1903" s="332" t="s">
        <v>2726</v>
      </c>
      <c r="E1903" s="371" t="s">
        <v>4739</v>
      </c>
      <c r="F1903" s="325">
        <v>4</v>
      </c>
      <c r="G1903" s="371"/>
      <c r="H1903" s="325"/>
      <c r="I1903" s="371"/>
      <c r="J1903" s="325">
        <v>7</v>
      </c>
      <c r="K1903" s="325"/>
      <c r="L1903" s="325">
        <v>7</v>
      </c>
      <c r="M1903" s="379" t="s">
        <v>5434</v>
      </c>
      <c r="N1903" s="381"/>
      <c r="O1903" s="381"/>
      <c r="P1903" s="381">
        <v>350</v>
      </c>
      <c r="Q1903" s="381"/>
      <c r="R1903" s="381"/>
      <c r="S1903" s="381"/>
      <c r="T1903" s="381"/>
      <c r="U1903" s="381"/>
      <c r="V1903" s="381"/>
      <c r="W1903" s="381"/>
      <c r="X1903" s="381"/>
      <c r="Y1903" s="381">
        <v>1</v>
      </c>
      <c r="Z1903" s="350">
        <v>42.35</v>
      </c>
    </row>
    <row r="1904" spans="1:26" ht="30.75" customHeight="1" x14ac:dyDescent="0.35">
      <c r="A1904" s="340">
        <v>1900</v>
      </c>
      <c r="B1904" s="378" t="s">
        <v>7489</v>
      </c>
      <c r="C1904" s="333" t="s">
        <v>937</v>
      </c>
      <c r="D1904" s="332" t="s">
        <v>6307</v>
      </c>
      <c r="E1904" s="371" t="s">
        <v>4740</v>
      </c>
      <c r="F1904" s="325">
        <v>4</v>
      </c>
      <c r="G1904" s="371"/>
      <c r="H1904" s="325"/>
      <c r="I1904" s="371"/>
      <c r="J1904" s="325">
        <v>6</v>
      </c>
      <c r="K1904" s="325"/>
      <c r="L1904" s="325">
        <v>6</v>
      </c>
      <c r="M1904" s="379" t="s">
        <v>5482</v>
      </c>
      <c r="N1904" s="381"/>
      <c r="O1904" s="381"/>
      <c r="P1904" s="381">
        <v>300</v>
      </c>
      <c r="Q1904" s="381"/>
      <c r="R1904" s="381"/>
      <c r="S1904" s="381"/>
      <c r="T1904" s="381"/>
      <c r="U1904" s="381"/>
      <c r="V1904" s="381"/>
      <c r="W1904" s="381"/>
      <c r="X1904" s="381"/>
      <c r="Y1904" s="381">
        <v>1</v>
      </c>
      <c r="Z1904" s="350">
        <v>42.35</v>
      </c>
    </row>
    <row r="1905" spans="1:26" ht="30.75" customHeight="1" x14ac:dyDescent="0.35">
      <c r="A1905" s="340">
        <v>1901</v>
      </c>
      <c r="B1905" s="378" t="s">
        <v>7489</v>
      </c>
      <c r="C1905" s="333" t="s">
        <v>937</v>
      </c>
      <c r="D1905" s="332" t="s">
        <v>2033</v>
      </c>
      <c r="E1905" s="371" t="s">
        <v>4741</v>
      </c>
      <c r="F1905" s="325">
        <v>5</v>
      </c>
      <c r="G1905" s="371"/>
      <c r="H1905" s="325"/>
      <c r="I1905" s="371"/>
      <c r="J1905" s="325">
        <v>5</v>
      </c>
      <c r="K1905" s="325"/>
      <c r="L1905" s="325">
        <v>5</v>
      </c>
      <c r="M1905" s="379" t="s">
        <v>4909</v>
      </c>
      <c r="N1905" s="381"/>
      <c r="O1905" s="381"/>
      <c r="P1905" s="381">
        <v>350</v>
      </c>
      <c r="Q1905" s="381"/>
      <c r="R1905" s="381"/>
      <c r="S1905" s="381"/>
      <c r="T1905" s="381"/>
      <c r="U1905" s="381"/>
      <c r="V1905" s="381"/>
      <c r="W1905" s="381"/>
      <c r="X1905" s="381"/>
      <c r="Y1905" s="381">
        <v>1</v>
      </c>
      <c r="Z1905" s="350">
        <v>42.35</v>
      </c>
    </row>
    <row r="1906" spans="1:26" ht="30.75" customHeight="1" x14ac:dyDescent="0.35">
      <c r="A1906" s="340">
        <v>1902</v>
      </c>
      <c r="B1906" s="378" t="s">
        <v>7489</v>
      </c>
      <c r="C1906" s="333" t="s">
        <v>937</v>
      </c>
      <c r="D1906" s="332" t="s">
        <v>2727</v>
      </c>
      <c r="E1906" s="371" t="s">
        <v>4742</v>
      </c>
      <c r="F1906" s="325">
        <v>5</v>
      </c>
      <c r="G1906" s="371"/>
      <c r="H1906" s="325"/>
      <c r="I1906" s="371"/>
      <c r="J1906" s="325">
        <v>5</v>
      </c>
      <c r="K1906" s="325"/>
      <c r="L1906" s="325">
        <v>5</v>
      </c>
      <c r="M1906" s="381" t="s">
        <v>4909</v>
      </c>
      <c r="N1906" s="381"/>
      <c r="O1906" s="381"/>
      <c r="P1906" s="381">
        <v>350</v>
      </c>
      <c r="Q1906" s="381"/>
      <c r="R1906" s="381"/>
      <c r="S1906" s="381"/>
      <c r="T1906" s="381"/>
      <c r="U1906" s="381"/>
      <c r="V1906" s="381"/>
      <c r="W1906" s="381"/>
      <c r="X1906" s="381"/>
      <c r="Y1906" s="381">
        <v>1</v>
      </c>
      <c r="Z1906" s="350">
        <v>42.35</v>
      </c>
    </row>
    <row r="1907" spans="1:26" ht="30.75" customHeight="1" x14ac:dyDescent="0.35">
      <c r="A1907" s="340">
        <v>1903</v>
      </c>
      <c r="B1907" s="378" t="s">
        <v>7489</v>
      </c>
      <c r="C1907" s="333" t="s">
        <v>937</v>
      </c>
      <c r="D1907" s="332" t="s">
        <v>2034</v>
      </c>
      <c r="E1907" s="371" t="s">
        <v>4743</v>
      </c>
      <c r="F1907" s="325">
        <v>5</v>
      </c>
      <c r="G1907" s="371"/>
      <c r="H1907" s="325"/>
      <c r="I1907" s="371"/>
      <c r="J1907" s="325">
        <v>5</v>
      </c>
      <c r="K1907" s="325"/>
      <c r="L1907" s="325">
        <v>5</v>
      </c>
      <c r="M1907" s="379" t="s">
        <v>4909</v>
      </c>
      <c r="N1907" s="381"/>
      <c r="O1907" s="381"/>
      <c r="P1907" s="381">
        <v>350</v>
      </c>
      <c r="Q1907" s="381"/>
      <c r="R1907" s="381"/>
      <c r="S1907" s="381"/>
      <c r="T1907" s="381"/>
      <c r="U1907" s="381"/>
      <c r="V1907" s="381"/>
      <c r="W1907" s="381"/>
      <c r="X1907" s="381"/>
      <c r="Y1907" s="381">
        <v>1</v>
      </c>
      <c r="Z1907" s="350">
        <v>42.35</v>
      </c>
    </row>
    <row r="1908" spans="1:26" ht="30.75" customHeight="1" x14ac:dyDescent="0.35">
      <c r="A1908" s="340">
        <v>1904</v>
      </c>
      <c r="B1908" s="378" t="s">
        <v>7489</v>
      </c>
      <c r="C1908" s="333" t="s">
        <v>937</v>
      </c>
      <c r="D1908" s="332" t="s">
        <v>2035</v>
      </c>
      <c r="E1908" s="371" t="s">
        <v>4744</v>
      </c>
      <c r="F1908" s="325">
        <v>5</v>
      </c>
      <c r="G1908" s="371"/>
      <c r="H1908" s="325"/>
      <c r="I1908" s="371"/>
      <c r="J1908" s="325">
        <v>5</v>
      </c>
      <c r="K1908" s="325"/>
      <c r="L1908" s="325">
        <v>5</v>
      </c>
      <c r="M1908" s="381" t="s">
        <v>4909</v>
      </c>
      <c r="N1908" s="381"/>
      <c r="O1908" s="381"/>
      <c r="P1908" s="381">
        <v>350</v>
      </c>
      <c r="Q1908" s="381"/>
      <c r="R1908" s="381"/>
      <c r="S1908" s="381"/>
      <c r="T1908" s="381"/>
      <c r="U1908" s="381"/>
      <c r="V1908" s="381"/>
      <c r="W1908" s="381"/>
      <c r="X1908" s="381"/>
      <c r="Y1908" s="381">
        <v>1</v>
      </c>
      <c r="Z1908" s="350">
        <v>42.35</v>
      </c>
    </row>
    <row r="1909" spans="1:26" ht="30.75" customHeight="1" x14ac:dyDescent="0.35">
      <c r="A1909" s="340">
        <v>1905</v>
      </c>
      <c r="B1909" s="378" t="s">
        <v>7489</v>
      </c>
      <c r="C1909" s="333" t="s">
        <v>937</v>
      </c>
      <c r="D1909" s="332" t="s">
        <v>2020</v>
      </c>
      <c r="E1909" s="371" t="s">
        <v>4745</v>
      </c>
      <c r="F1909" s="325">
        <v>5</v>
      </c>
      <c r="G1909" s="371"/>
      <c r="H1909" s="325"/>
      <c r="I1909" s="371"/>
      <c r="J1909" s="325">
        <v>7</v>
      </c>
      <c r="K1909" s="325"/>
      <c r="L1909" s="325">
        <v>7</v>
      </c>
      <c r="M1909" s="381" t="s">
        <v>5112</v>
      </c>
      <c r="N1909" s="381"/>
      <c r="O1909" s="381"/>
      <c r="P1909" s="381">
        <v>350</v>
      </c>
      <c r="Q1909" s="381"/>
      <c r="R1909" s="381"/>
      <c r="S1909" s="381"/>
      <c r="T1909" s="381"/>
      <c r="U1909" s="381"/>
      <c r="V1909" s="381"/>
      <c r="W1909" s="381"/>
      <c r="X1909" s="381"/>
      <c r="Y1909" s="381">
        <v>1</v>
      </c>
      <c r="Z1909" s="350">
        <v>42.35</v>
      </c>
    </row>
    <row r="1910" spans="1:26" ht="30.75" customHeight="1" x14ac:dyDescent="0.35">
      <c r="A1910" s="340">
        <v>1906</v>
      </c>
      <c r="B1910" s="378" t="s">
        <v>7489</v>
      </c>
      <c r="C1910" s="333" t="s">
        <v>937</v>
      </c>
      <c r="D1910" s="332" t="s">
        <v>2023</v>
      </c>
      <c r="E1910" s="371" t="s">
        <v>4746</v>
      </c>
      <c r="F1910" s="325">
        <v>5</v>
      </c>
      <c r="G1910" s="371"/>
      <c r="H1910" s="325"/>
      <c r="I1910" s="371"/>
      <c r="J1910" s="325">
        <v>5</v>
      </c>
      <c r="K1910" s="325"/>
      <c r="L1910" s="325">
        <v>5</v>
      </c>
      <c r="M1910" s="381" t="s">
        <v>4909</v>
      </c>
      <c r="N1910" s="381"/>
      <c r="O1910" s="381"/>
      <c r="P1910" s="381">
        <v>300</v>
      </c>
      <c r="Q1910" s="381"/>
      <c r="R1910" s="381"/>
      <c r="S1910" s="381"/>
      <c r="T1910" s="381"/>
      <c r="U1910" s="381"/>
      <c r="V1910" s="381"/>
      <c r="W1910" s="381"/>
      <c r="X1910" s="381"/>
      <c r="Y1910" s="381">
        <v>1</v>
      </c>
      <c r="Z1910" s="350">
        <v>42.35</v>
      </c>
    </row>
    <row r="1911" spans="1:26" ht="30.75" customHeight="1" x14ac:dyDescent="0.35">
      <c r="A1911" s="340">
        <v>1907</v>
      </c>
      <c r="B1911" s="378" t="s">
        <v>7489</v>
      </c>
      <c r="C1911" s="333" t="s">
        <v>937</v>
      </c>
      <c r="D1911" s="332" t="s">
        <v>2036</v>
      </c>
      <c r="E1911" s="371" t="s">
        <v>4747</v>
      </c>
      <c r="F1911" s="325">
        <v>6</v>
      </c>
      <c r="G1911" s="371"/>
      <c r="H1911" s="325"/>
      <c r="I1911" s="371"/>
      <c r="J1911" s="325">
        <v>5</v>
      </c>
      <c r="K1911" s="325"/>
      <c r="L1911" s="325">
        <v>5</v>
      </c>
      <c r="M1911" s="379" t="s">
        <v>5228</v>
      </c>
      <c r="N1911" s="381"/>
      <c r="O1911" s="381"/>
      <c r="P1911" s="381">
        <v>350</v>
      </c>
      <c r="Q1911" s="381"/>
      <c r="R1911" s="381"/>
      <c r="S1911" s="381"/>
      <c r="T1911" s="381"/>
      <c r="U1911" s="381"/>
      <c r="V1911" s="381"/>
      <c r="W1911" s="381"/>
      <c r="X1911" s="381"/>
      <c r="Y1911" s="381">
        <v>1</v>
      </c>
      <c r="Z1911" s="350">
        <v>42.35</v>
      </c>
    </row>
    <row r="1912" spans="1:26" ht="30.75" customHeight="1" x14ac:dyDescent="0.35">
      <c r="A1912" s="340">
        <v>1908</v>
      </c>
      <c r="B1912" s="378" t="s">
        <v>7489</v>
      </c>
      <c r="C1912" s="333" t="s">
        <v>937</v>
      </c>
      <c r="D1912" s="332" t="s">
        <v>2728</v>
      </c>
      <c r="E1912" s="371" t="s">
        <v>4748</v>
      </c>
      <c r="F1912" s="325">
        <v>5</v>
      </c>
      <c r="G1912" s="371"/>
      <c r="H1912" s="325"/>
      <c r="I1912" s="371"/>
      <c r="J1912" s="325">
        <v>5</v>
      </c>
      <c r="K1912" s="325"/>
      <c r="L1912" s="325">
        <v>5</v>
      </c>
      <c r="M1912" s="381" t="s">
        <v>5353</v>
      </c>
      <c r="N1912" s="381"/>
      <c r="O1912" s="381"/>
      <c r="P1912" s="381">
        <v>350</v>
      </c>
      <c r="Q1912" s="381"/>
      <c r="R1912" s="381"/>
      <c r="S1912" s="381"/>
      <c r="T1912" s="381"/>
      <c r="U1912" s="381"/>
      <c r="V1912" s="381"/>
      <c r="W1912" s="381"/>
      <c r="X1912" s="381"/>
      <c r="Y1912" s="381">
        <v>1</v>
      </c>
      <c r="Z1912" s="350">
        <v>42.35</v>
      </c>
    </row>
    <row r="1913" spans="1:26" ht="30.75" customHeight="1" x14ac:dyDescent="0.35">
      <c r="A1913" s="340">
        <v>1909</v>
      </c>
      <c r="B1913" s="378" t="s">
        <v>7489</v>
      </c>
      <c r="C1913" s="333" t="s">
        <v>937</v>
      </c>
      <c r="D1913" s="332" t="s">
        <v>2037</v>
      </c>
      <c r="E1913" s="371" t="s">
        <v>4749</v>
      </c>
      <c r="F1913" s="325">
        <v>4</v>
      </c>
      <c r="G1913" s="371"/>
      <c r="H1913" s="325"/>
      <c r="I1913" s="371"/>
      <c r="J1913" s="325">
        <v>5</v>
      </c>
      <c r="K1913" s="325"/>
      <c r="L1913" s="325">
        <v>5</v>
      </c>
      <c r="M1913" s="381" t="s">
        <v>5353</v>
      </c>
      <c r="N1913" s="381"/>
      <c r="O1913" s="381"/>
      <c r="P1913" s="381">
        <v>350</v>
      </c>
      <c r="Q1913" s="381"/>
      <c r="R1913" s="381"/>
      <c r="S1913" s="381"/>
      <c r="T1913" s="381"/>
      <c r="U1913" s="381"/>
      <c r="V1913" s="381"/>
      <c r="W1913" s="381"/>
      <c r="X1913" s="381"/>
      <c r="Y1913" s="381">
        <v>1</v>
      </c>
      <c r="Z1913" s="350">
        <v>42.35</v>
      </c>
    </row>
    <row r="1914" spans="1:26" ht="30.75" customHeight="1" x14ac:dyDescent="0.35">
      <c r="A1914" s="340">
        <v>1910</v>
      </c>
      <c r="B1914" s="378" t="s">
        <v>7489</v>
      </c>
      <c r="C1914" s="333" t="s">
        <v>937</v>
      </c>
      <c r="D1914" s="332" t="s">
        <v>2729</v>
      </c>
      <c r="E1914" s="371" t="s">
        <v>4750</v>
      </c>
      <c r="F1914" s="325">
        <v>5</v>
      </c>
      <c r="G1914" s="371"/>
      <c r="H1914" s="325"/>
      <c r="I1914" s="371"/>
      <c r="J1914" s="325">
        <v>5</v>
      </c>
      <c r="K1914" s="325"/>
      <c r="L1914" s="325">
        <v>5</v>
      </c>
      <c r="M1914" s="379" t="s">
        <v>5417</v>
      </c>
      <c r="N1914" s="381"/>
      <c r="O1914" s="381"/>
      <c r="P1914" s="381">
        <v>300</v>
      </c>
      <c r="Q1914" s="381"/>
      <c r="R1914" s="381"/>
      <c r="S1914" s="381"/>
      <c r="T1914" s="381"/>
      <c r="U1914" s="381"/>
      <c r="V1914" s="381"/>
      <c r="W1914" s="381"/>
      <c r="X1914" s="381"/>
      <c r="Y1914" s="381">
        <v>1</v>
      </c>
      <c r="Z1914" s="350">
        <v>42.35</v>
      </c>
    </row>
    <row r="1915" spans="1:26" ht="30.75" customHeight="1" x14ac:dyDescent="0.35">
      <c r="A1915" s="340">
        <v>1911</v>
      </c>
      <c r="B1915" s="378" t="s">
        <v>7489</v>
      </c>
      <c r="C1915" s="333" t="s">
        <v>937</v>
      </c>
      <c r="D1915" s="332" t="s">
        <v>2730</v>
      </c>
      <c r="E1915" s="371" t="s">
        <v>4751</v>
      </c>
      <c r="F1915" s="325">
        <v>5</v>
      </c>
      <c r="G1915" s="371"/>
      <c r="H1915" s="325"/>
      <c r="I1915" s="371"/>
      <c r="J1915" s="325">
        <v>5</v>
      </c>
      <c r="K1915" s="325"/>
      <c r="L1915" s="325">
        <v>5</v>
      </c>
      <c r="M1915" s="381" t="s">
        <v>4909</v>
      </c>
      <c r="N1915" s="381"/>
      <c r="O1915" s="381"/>
      <c r="P1915" s="381">
        <v>350</v>
      </c>
      <c r="Q1915" s="381"/>
      <c r="R1915" s="381"/>
      <c r="S1915" s="381"/>
      <c r="T1915" s="381"/>
      <c r="U1915" s="381"/>
      <c r="V1915" s="381"/>
      <c r="W1915" s="381"/>
      <c r="X1915" s="381"/>
      <c r="Y1915" s="381">
        <v>1</v>
      </c>
      <c r="Z1915" s="350">
        <v>42.35</v>
      </c>
    </row>
    <row r="1916" spans="1:26" ht="30.75" customHeight="1" x14ac:dyDescent="0.35">
      <c r="A1916" s="340">
        <v>1912</v>
      </c>
      <c r="B1916" s="378" t="s">
        <v>7489</v>
      </c>
      <c r="C1916" s="333" t="s">
        <v>937</v>
      </c>
      <c r="D1916" s="332" t="s">
        <v>2038</v>
      </c>
      <c r="E1916" s="371" t="s">
        <v>4752</v>
      </c>
      <c r="F1916" s="325">
        <v>4</v>
      </c>
      <c r="G1916" s="371"/>
      <c r="H1916" s="325"/>
      <c r="I1916" s="371"/>
      <c r="J1916" s="325">
        <v>7</v>
      </c>
      <c r="K1916" s="325"/>
      <c r="L1916" s="325">
        <v>7</v>
      </c>
      <c r="M1916" s="379" t="s">
        <v>5430</v>
      </c>
      <c r="N1916" s="381"/>
      <c r="O1916" s="381"/>
      <c r="P1916" s="381">
        <v>350</v>
      </c>
      <c r="Q1916" s="381"/>
      <c r="R1916" s="381"/>
      <c r="S1916" s="381"/>
      <c r="T1916" s="381"/>
      <c r="U1916" s="381"/>
      <c r="V1916" s="381"/>
      <c r="W1916" s="381"/>
      <c r="X1916" s="381"/>
      <c r="Y1916" s="381">
        <v>1</v>
      </c>
      <c r="Z1916" s="350">
        <v>42.35</v>
      </c>
    </row>
    <row r="1917" spans="1:26" ht="30.75" customHeight="1" x14ac:dyDescent="0.35">
      <c r="A1917" s="340">
        <v>1913</v>
      </c>
      <c r="B1917" s="378" t="s">
        <v>7489</v>
      </c>
      <c r="C1917" s="333" t="s">
        <v>937</v>
      </c>
      <c r="D1917" s="332" t="s">
        <v>2039</v>
      </c>
      <c r="E1917" s="371" t="s">
        <v>4753</v>
      </c>
      <c r="F1917" s="325">
        <v>4</v>
      </c>
      <c r="G1917" s="371"/>
      <c r="H1917" s="325"/>
      <c r="I1917" s="371"/>
      <c r="J1917" s="325">
        <v>7</v>
      </c>
      <c r="K1917" s="325"/>
      <c r="L1917" s="325">
        <v>7</v>
      </c>
      <c r="M1917" s="379" t="s">
        <v>5479</v>
      </c>
      <c r="N1917" s="381"/>
      <c r="O1917" s="381"/>
      <c r="P1917" s="381">
        <v>350</v>
      </c>
      <c r="Q1917" s="381"/>
      <c r="R1917" s="381"/>
      <c r="S1917" s="381"/>
      <c r="T1917" s="381"/>
      <c r="U1917" s="381"/>
      <c r="V1917" s="381"/>
      <c r="W1917" s="381"/>
      <c r="X1917" s="381"/>
      <c r="Y1917" s="381">
        <v>1</v>
      </c>
      <c r="Z1917" s="350">
        <v>42.35</v>
      </c>
    </row>
    <row r="1918" spans="1:26" ht="30.75" customHeight="1" x14ac:dyDescent="0.35">
      <c r="A1918" s="340">
        <v>1914</v>
      </c>
      <c r="B1918" s="378" t="s">
        <v>7489</v>
      </c>
      <c r="C1918" s="333" t="s">
        <v>937</v>
      </c>
      <c r="D1918" s="332" t="s">
        <v>2040</v>
      </c>
      <c r="E1918" s="371" t="s">
        <v>4754</v>
      </c>
      <c r="F1918" s="325">
        <v>4</v>
      </c>
      <c r="G1918" s="371"/>
      <c r="H1918" s="325"/>
      <c r="I1918" s="371"/>
      <c r="J1918" s="325">
        <v>7</v>
      </c>
      <c r="K1918" s="325"/>
      <c r="L1918" s="325">
        <v>7</v>
      </c>
      <c r="M1918" s="379" t="s">
        <v>5479</v>
      </c>
      <c r="N1918" s="381"/>
      <c r="O1918" s="381"/>
      <c r="P1918" s="381">
        <v>350</v>
      </c>
      <c r="Q1918" s="381"/>
      <c r="R1918" s="381"/>
      <c r="S1918" s="381"/>
      <c r="T1918" s="381"/>
      <c r="U1918" s="381"/>
      <c r="V1918" s="381"/>
      <c r="W1918" s="381"/>
      <c r="X1918" s="381"/>
      <c r="Y1918" s="381">
        <v>1</v>
      </c>
      <c r="Z1918" s="350">
        <v>42.35</v>
      </c>
    </row>
    <row r="1919" spans="1:26" ht="30.75" customHeight="1" x14ac:dyDescent="0.35">
      <c r="A1919" s="340">
        <v>1915</v>
      </c>
      <c r="B1919" s="378" t="s">
        <v>7489</v>
      </c>
      <c r="C1919" s="333" t="s">
        <v>937</v>
      </c>
      <c r="D1919" s="332" t="s">
        <v>2898</v>
      </c>
      <c r="E1919" s="371" t="s">
        <v>4755</v>
      </c>
      <c r="F1919" s="325">
        <v>4</v>
      </c>
      <c r="G1919" s="371"/>
      <c r="H1919" s="325"/>
      <c r="I1919" s="371"/>
      <c r="J1919" s="325">
        <v>7</v>
      </c>
      <c r="K1919" s="325"/>
      <c r="L1919" s="325">
        <v>7</v>
      </c>
      <c r="M1919" s="379" t="s">
        <v>5430</v>
      </c>
      <c r="N1919" s="381"/>
      <c r="O1919" s="381"/>
      <c r="P1919" s="381">
        <v>350</v>
      </c>
      <c r="Q1919" s="381"/>
      <c r="R1919" s="381"/>
      <c r="S1919" s="381"/>
      <c r="T1919" s="381"/>
      <c r="U1919" s="381"/>
      <c r="V1919" s="381"/>
      <c r="W1919" s="381"/>
      <c r="X1919" s="381"/>
      <c r="Y1919" s="381">
        <v>1</v>
      </c>
      <c r="Z1919" s="350">
        <v>42.35</v>
      </c>
    </row>
    <row r="1920" spans="1:26" ht="30.75" customHeight="1" x14ac:dyDescent="0.35">
      <c r="A1920" s="340">
        <v>1916</v>
      </c>
      <c r="B1920" s="378" t="s">
        <v>7489</v>
      </c>
      <c r="C1920" s="333" t="s">
        <v>937</v>
      </c>
      <c r="D1920" s="332" t="s">
        <v>2899</v>
      </c>
      <c r="E1920" s="371" t="s">
        <v>4756</v>
      </c>
      <c r="F1920" s="325">
        <v>4</v>
      </c>
      <c r="G1920" s="371"/>
      <c r="H1920" s="325"/>
      <c r="I1920" s="371"/>
      <c r="J1920" s="325">
        <v>7</v>
      </c>
      <c r="K1920" s="325"/>
      <c r="L1920" s="325">
        <v>7</v>
      </c>
      <c r="M1920" s="379" t="s">
        <v>5483</v>
      </c>
      <c r="N1920" s="381"/>
      <c r="O1920" s="381"/>
      <c r="P1920" s="381">
        <v>350</v>
      </c>
      <c r="Q1920" s="381"/>
      <c r="R1920" s="381"/>
      <c r="S1920" s="381"/>
      <c r="T1920" s="381"/>
      <c r="U1920" s="381"/>
      <c r="V1920" s="381"/>
      <c r="W1920" s="381"/>
      <c r="X1920" s="381"/>
      <c r="Y1920" s="381">
        <v>1</v>
      </c>
      <c r="Z1920" s="350">
        <v>42.35</v>
      </c>
    </row>
    <row r="1921" spans="1:26" ht="30.75" customHeight="1" x14ac:dyDescent="0.35">
      <c r="A1921" s="340">
        <v>1917</v>
      </c>
      <c r="B1921" s="378" t="s">
        <v>7489</v>
      </c>
      <c r="C1921" s="333" t="s">
        <v>937</v>
      </c>
      <c r="D1921" s="332" t="s">
        <v>2900</v>
      </c>
      <c r="E1921" s="371" t="s">
        <v>4757</v>
      </c>
      <c r="F1921" s="325">
        <v>4</v>
      </c>
      <c r="G1921" s="371"/>
      <c r="H1921" s="325"/>
      <c r="I1921" s="371"/>
      <c r="J1921" s="325">
        <v>7</v>
      </c>
      <c r="K1921" s="325"/>
      <c r="L1921" s="325">
        <v>7</v>
      </c>
      <c r="M1921" s="379" t="s">
        <v>5477</v>
      </c>
      <c r="N1921" s="381"/>
      <c r="O1921" s="381"/>
      <c r="P1921" s="381">
        <v>350</v>
      </c>
      <c r="Q1921" s="381"/>
      <c r="R1921" s="381"/>
      <c r="S1921" s="381"/>
      <c r="T1921" s="381"/>
      <c r="U1921" s="381"/>
      <c r="V1921" s="381"/>
      <c r="W1921" s="381"/>
      <c r="X1921" s="381"/>
      <c r="Y1921" s="381">
        <v>1</v>
      </c>
      <c r="Z1921" s="350">
        <v>42.35</v>
      </c>
    </row>
    <row r="1922" spans="1:26" ht="30.75" customHeight="1" x14ac:dyDescent="0.35">
      <c r="A1922" s="340">
        <v>1918</v>
      </c>
      <c r="B1922" s="378" t="s">
        <v>7489</v>
      </c>
      <c r="C1922" s="333" t="s">
        <v>937</v>
      </c>
      <c r="D1922" s="332" t="s">
        <v>2901</v>
      </c>
      <c r="E1922" s="371" t="s">
        <v>4758</v>
      </c>
      <c r="F1922" s="325">
        <v>4</v>
      </c>
      <c r="G1922" s="371"/>
      <c r="H1922" s="325"/>
      <c r="I1922" s="371"/>
      <c r="J1922" s="325">
        <v>7</v>
      </c>
      <c r="K1922" s="325"/>
      <c r="L1922" s="325">
        <v>7</v>
      </c>
      <c r="M1922" s="379" t="s">
        <v>5479</v>
      </c>
      <c r="N1922" s="381"/>
      <c r="O1922" s="381"/>
      <c r="P1922" s="381">
        <v>350</v>
      </c>
      <c r="Q1922" s="381"/>
      <c r="R1922" s="381"/>
      <c r="S1922" s="381"/>
      <c r="T1922" s="381"/>
      <c r="U1922" s="381"/>
      <c r="V1922" s="381"/>
      <c r="W1922" s="381"/>
      <c r="X1922" s="381"/>
      <c r="Y1922" s="381">
        <v>1</v>
      </c>
      <c r="Z1922" s="350">
        <v>42.35</v>
      </c>
    </row>
    <row r="1923" spans="1:26" ht="30.75" customHeight="1" x14ac:dyDescent="0.35">
      <c r="A1923" s="340">
        <v>1919</v>
      </c>
      <c r="B1923" s="378" t="s">
        <v>7489</v>
      </c>
      <c r="C1923" s="333" t="s">
        <v>937</v>
      </c>
      <c r="D1923" s="332" t="s">
        <v>2902</v>
      </c>
      <c r="E1923" s="371" t="s">
        <v>4763</v>
      </c>
      <c r="F1923" s="325">
        <v>5</v>
      </c>
      <c r="G1923" s="371"/>
      <c r="H1923" s="325"/>
      <c r="I1923" s="371"/>
      <c r="J1923" s="325">
        <v>5</v>
      </c>
      <c r="K1923" s="325"/>
      <c r="L1923" s="325">
        <v>5</v>
      </c>
      <c r="M1923" s="381" t="s">
        <v>5353</v>
      </c>
      <c r="N1923" s="381"/>
      <c r="O1923" s="381"/>
      <c r="P1923" s="381">
        <v>350</v>
      </c>
      <c r="Q1923" s="381"/>
      <c r="R1923" s="381"/>
      <c r="S1923" s="381"/>
      <c r="T1923" s="381"/>
      <c r="U1923" s="381"/>
      <c r="V1923" s="381"/>
      <c r="W1923" s="381"/>
      <c r="X1923" s="381"/>
      <c r="Y1923" s="381">
        <v>1</v>
      </c>
      <c r="Z1923" s="350">
        <v>42.35</v>
      </c>
    </row>
    <row r="1924" spans="1:26" ht="30.75" customHeight="1" x14ac:dyDescent="0.35">
      <c r="A1924" s="340">
        <v>1920</v>
      </c>
      <c r="B1924" s="378" t="s">
        <v>7489</v>
      </c>
      <c r="C1924" s="333" t="s">
        <v>937</v>
      </c>
      <c r="D1924" s="332" t="s">
        <v>2731</v>
      </c>
      <c r="E1924" s="371" t="s">
        <v>4764</v>
      </c>
      <c r="F1924" s="325">
        <v>5</v>
      </c>
      <c r="G1924" s="371"/>
      <c r="H1924" s="325"/>
      <c r="I1924" s="371"/>
      <c r="J1924" s="325">
        <v>7</v>
      </c>
      <c r="K1924" s="325"/>
      <c r="L1924" s="325">
        <v>7</v>
      </c>
      <c r="M1924" s="379" t="s">
        <v>5418</v>
      </c>
      <c r="N1924" s="381"/>
      <c r="O1924" s="381"/>
      <c r="P1924" s="381">
        <v>300</v>
      </c>
      <c r="Q1924" s="381"/>
      <c r="R1924" s="381"/>
      <c r="S1924" s="381"/>
      <c r="T1924" s="381"/>
      <c r="U1924" s="381"/>
      <c r="V1924" s="381"/>
      <c r="W1924" s="381"/>
      <c r="X1924" s="381"/>
      <c r="Y1924" s="381">
        <v>1</v>
      </c>
      <c r="Z1924" s="350">
        <v>42.35</v>
      </c>
    </row>
    <row r="1925" spans="1:26" ht="30.75" customHeight="1" x14ac:dyDescent="0.35">
      <c r="A1925" s="340">
        <v>1921</v>
      </c>
      <c r="B1925" s="378" t="s">
        <v>7489</v>
      </c>
      <c r="C1925" s="333" t="s">
        <v>937</v>
      </c>
      <c r="D1925" s="332" t="s">
        <v>2732</v>
      </c>
      <c r="E1925" s="371" t="s">
        <v>4765</v>
      </c>
      <c r="F1925" s="325">
        <v>4</v>
      </c>
      <c r="G1925" s="371"/>
      <c r="H1925" s="325"/>
      <c r="I1925" s="371"/>
      <c r="J1925" s="325">
        <v>7</v>
      </c>
      <c r="K1925" s="325"/>
      <c r="L1925" s="325">
        <v>7</v>
      </c>
      <c r="M1925" s="379" t="s">
        <v>5480</v>
      </c>
      <c r="N1925" s="381"/>
      <c r="O1925" s="381"/>
      <c r="P1925" s="381">
        <v>300</v>
      </c>
      <c r="Q1925" s="381"/>
      <c r="R1925" s="381"/>
      <c r="S1925" s="381"/>
      <c r="T1925" s="381"/>
      <c r="U1925" s="381"/>
      <c r="V1925" s="381"/>
      <c r="W1925" s="381"/>
      <c r="X1925" s="381"/>
      <c r="Y1925" s="381">
        <v>1</v>
      </c>
      <c r="Z1925" s="350">
        <v>42.35</v>
      </c>
    </row>
    <row r="1926" spans="1:26" ht="30.75" customHeight="1" x14ac:dyDescent="0.35">
      <c r="A1926" s="340">
        <v>1922</v>
      </c>
      <c r="B1926" s="378" t="s">
        <v>7489</v>
      </c>
      <c r="C1926" s="333" t="s">
        <v>937</v>
      </c>
      <c r="D1926" s="332" t="s">
        <v>2042</v>
      </c>
      <c r="E1926" s="371" t="s">
        <v>4769</v>
      </c>
      <c r="F1926" s="325">
        <v>5</v>
      </c>
      <c r="G1926" s="371"/>
      <c r="H1926" s="325"/>
      <c r="I1926" s="371"/>
      <c r="J1926" s="325">
        <v>5</v>
      </c>
      <c r="K1926" s="325"/>
      <c r="L1926" s="325">
        <v>5</v>
      </c>
      <c r="M1926" s="381" t="s">
        <v>5353</v>
      </c>
      <c r="N1926" s="381"/>
      <c r="O1926" s="381"/>
      <c r="P1926" s="381">
        <v>350</v>
      </c>
      <c r="Q1926" s="381"/>
      <c r="R1926" s="381"/>
      <c r="S1926" s="381"/>
      <c r="T1926" s="381"/>
      <c r="U1926" s="381"/>
      <c r="V1926" s="381"/>
      <c r="W1926" s="381"/>
      <c r="X1926" s="381"/>
      <c r="Y1926" s="381">
        <v>1</v>
      </c>
      <c r="Z1926" s="350">
        <v>42.35</v>
      </c>
    </row>
    <row r="1927" spans="1:26" ht="30.75" customHeight="1" x14ac:dyDescent="0.35">
      <c r="A1927" s="340">
        <v>1923</v>
      </c>
      <c r="B1927" s="378" t="s">
        <v>7489</v>
      </c>
      <c r="C1927" s="333" t="s">
        <v>937</v>
      </c>
      <c r="D1927" s="332" t="s">
        <v>2043</v>
      </c>
      <c r="E1927" s="371" t="s">
        <v>4771</v>
      </c>
      <c r="F1927" s="325">
        <v>3</v>
      </c>
      <c r="G1927" s="371"/>
      <c r="H1927" s="325"/>
      <c r="I1927" s="371"/>
      <c r="J1927" s="325">
        <v>3</v>
      </c>
      <c r="K1927" s="325"/>
      <c r="L1927" s="325">
        <v>3</v>
      </c>
      <c r="M1927" s="381" t="s">
        <v>6490</v>
      </c>
      <c r="N1927" s="367">
        <v>140</v>
      </c>
      <c r="O1927" s="367">
        <v>210</v>
      </c>
      <c r="P1927" s="367">
        <v>350</v>
      </c>
      <c r="Q1927" s="398"/>
      <c r="R1927" s="398"/>
      <c r="S1927" s="398"/>
      <c r="T1927" s="398"/>
      <c r="U1927" s="381"/>
      <c r="V1927" s="381" t="s">
        <v>2166</v>
      </c>
      <c r="W1927" s="381" t="s">
        <v>2166</v>
      </c>
      <c r="X1927" s="381" t="s">
        <v>2166</v>
      </c>
      <c r="Y1927" s="381">
        <v>1</v>
      </c>
      <c r="Z1927" s="350">
        <v>42.35</v>
      </c>
    </row>
    <row r="1928" spans="1:26" ht="30.75" customHeight="1" x14ac:dyDescent="0.35">
      <c r="A1928" s="340">
        <v>1924</v>
      </c>
      <c r="B1928" s="378" t="s">
        <v>7489</v>
      </c>
      <c r="C1928" s="333" t="s">
        <v>937</v>
      </c>
      <c r="D1928" s="332" t="s">
        <v>2742</v>
      </c>
      <c r="E1928" s="371" t="s">
        <v>4772</v>
      </c>
      <c r="F1928" s="325">
        <v>6</v>
      </c>
      <c r="G1928" s="371"/>
      <c r="H1928" s="325"/>
      <c r="I1928" s="371"/>
      <c r="J1928" s="325">
        <v>3</v>
      </c>
      <c r="K1928" s="325"/>
      <c r="L1928" s="325">
        <v>3</v>
      </c>
      <c r="M1928" s="381" t="s">
        <v>5419</v>
      </c>
      <c r="N1928" s="381"/>
      <c r="O1928" s="381"/>
      <c r="P1928" s="381">
        <v>350</v>
      </c>
      <c r="Q1928" s="381"/>
      <c r="R1928" s="381"/>
      <c r="S1928" s="381"/>
      <c r="T1928" s="381"/>
      <c r="U1928" s="381"/>
      <c r="V1928" s="381"/>
      <c r="W1928" s="381"/>
      <c r="X1928" s="381"/>
      <c r="Y1928" s="381">
        <v>1</v>
      </c>
      <c r="Z1928" s="350">
        <v>42.35</v>
      </c>
    </row>
    <row r="1929" spans="1:26" ht="30.75" customHeight="1" x14ac:dyDescent="0.35">
      <c r="A1929" s="340">
        <v>1925</v>
      </c>
      <c r="B1929" s="378" t="s">
        <v>7489</v>
      </c>
      <c r="C1929" s="333" t="s">
        <v>937</v>
      </c>
      <c r="D1929" s="332" t="s">
        <v>2018</v>
      </c>
      <c r="E1929" s="371" t="s">
        <v>4773</v>
      </c>
      <c r="F1929" s="325">
        <v>4</v>
      </c>
      <c r="G1929" s="371"/>
      <c r="H1929" s="325"/>
      <c r="I1929" s="371"/>
      <c r="J1929" s="325">
        <v>6</v>
      </c>
      <c r="K1929" s="325"/>
      <c r="L1929" s="325">
        <v>6</v>
      </c>
      <c r="M1929" s="381" t="s">
        <v>5434</v>
      </c>
      <c r="N1929" s="381"/>
      <c r="O1929" s="381"/>
      <c r="P1929" s="381">
        <v>250</v>
      </c>
      <c r="Q1929" s="381"/>
      <c r="R1929" s="381"/>
      <c r="S1929" s="381"/>
      <c r="T1929" s="381"/>
      <c r="U1929" s="381"/>
      <c r="V1929" s="381"/>
      <c r="W1929" s="381"/>
      <c r="X1929" s="381"/>
      <c r="Y1929" s="381">
        <v>1</v>
      </c>
      <c r="Z1929" s="350">
        <v>42.35</v>
      </c>
    </row>
    <row r="1930" spans="1:26" ht="30.75" customHeight="1" x14ac:dyDescent="0.35">
      <c r="A1930" s="340">
        <v>1926</v>
      </c>
      <c r="B1930" s="378" t="s">
        <v>7489</v>
      </c>
      <c r="C1930" s="333" t="s">
        <v>937</v>
      </c>
      <c r="D1930" s="332" t="s">
        <v>2733</v>
      </c>
      <c r="E1930" s="371" t="s">
        <v>4774</v>
      </c>
      <c r="F1930" s="325">
        <v>4</v>
      </c>
      <c r="G1930" s="371"/>
      <c r="H1930" s="325"/>
      <c r="I1930" s="371"/>
      <c r="J1930" s="325">
        <v>7</v>
      </c>
      <c r="K1930" s="325"/>
      <c r="L1930" s="325">
        <v>7</v>
      </c>
      <c r="M1930" s="381" t="s">
        <v>5430</v>
      </c>
      <c r="N1930" s="381"/>
      <c r="O1930" s="381"/>
      <c r="P1930" s="381">
        <v>350</v>
      </c>
      <c r="Q1930" s="381"/>
      <c r="R1930" s="381"/>
      <c r="S1930" s="381"/>
      <c r="T1930" s="381"/>
      <c r="U1930" s="381"/>
      <c r="V1930" s="381"/>
      <c r="W1930" s="381"/>
      <c r="X1930" s="381"/>
      <c r="Y1930" s="381">
        <v>1</v>
      </c>
      <c r="Z1930" s="350">
        <v>42.35</v>
      </c>
    </row>
    <row r="1931" spans="1:26" ht="30.75" customHeight="1" x14ac:dyDescent="0.35">
      <c r="A1931" s="340">
        <v>1927</v>
      </c>
      <c r="B1931" s="378" t="s">
        <v>7489</v>
      </c>
      <c r="C1931" s="333" t="s">
        <v>937</v>
      </c>
      <c r="D1931" s="332" t="s">
        <v>2903</v>
      </c>
      <c r="E1931" s="371" t="s">
        <v>4776</v>
      </c>
      <c r="F1931" s="325">
        <v>4</v>
      </c>
      <c r="G1931" s="371"/>
      <c r="H1931" s="325"/>
      <c r="I1931" s="371"/>
      <c r="J1931" s="325">
        <v>7</v>
      </c>
      <c r="K1931" s="325"/>
      <c r="L1931" s="325">
        <v>7</v>
      </c>
      <c r="M1931" s="381" t="s">
        <v>5480</v>
      </c>
      <c r="N1931" s="381"/>
      <c r="O1931" s="381"/>
      <c r="P1931" s="381">
        <v>300</v>
      </c>
      <c r="Q1931" s="381"/>
      <c r="R1931" s="381"/>
      <c r="S1931" s="381"/>
      <c r="T1931" s="381"/>
      <c r="U1931" s="381"/>
      <c r="V1931" s="381"/>
      <c r="W1931" s="381"/>
      <c r="X1931" s="381"/>
      <c r="Y1931" s="381">
        <v>1</v>
      </c>
      <c r="Z1931" s="350">
        <v>42.35</v>
      </c>
    </row>
    <row r="1932" spans="1:26" ht="30.75" customHeight="1" x14ac:dyDescent="0.35">
      <c r="A1932" s="340">
        <v>1928</v>
      </c>
      <c r="B1932" s="378" t="s">
        <v>7489</v>
      </c>
      <c r="C1932" s="333" t="s">
        <v>937</v>
      </c>
      <c r="D1932" s="332" t="s">
        <v>2904</v>
      </c>
      <c r="E1932" s="371" t="s">
        <v>4777</v>
      </c>
      <c r="F1932" s="325">
        <v>4</v>
      </c>
      <c r="G1932" s="371"/>
      <c r="H1932" s="325"/>
      <c r="I1932" s="371"/>
      <c r="J1932" s="325">
        <v>7</v>
      </c>
      <c r="K1932" s="325"/>
      <c r="L1932" s="325">
        <v>7</v>
      </c>
      <c r="M1932" s="381" t="s">
        <v>5434</v>
      </c>
      <c r="N1932" s="381"/>
      <c r="O1932" s="381"/>
      <c r="P1932" s="381">
        <v>300</v>
      </c>
      <c r="Q1932" s="381"/>
      <c r="R1932" s="381"/>
      <c r="S1932" s="381"/>
      <c r="T1932" s="381"/>
      <c r="U1932" s="381"/>
      <c r="V1932" s="381"/>
      <c r="W1932" s="381"/>
      <c r="X1932" s="381"/>
      <c r="Y1932" s="381">
        <v>1</v>
      </c>
      <c r="Z1932" s="350">
        <v>42.35</v>
      </c>
    </row>
    <row r="1933" spans="1:26" ht="30.75" customHeight="1" x14ac:dyDescent="0.35">
      <c r="A1933" s="340">
        <v>1929</v>
      </c>
      <c r="B1933" s="378" t="s">
        <v>7489</v>
      </c>
      <c r="C1933" s="333" t="s">
        <v>937</v>
      </c>
      <c r="D1933" s="332" t="s">
        <v>2905</v>
      </c>
      <c r="E1933" s="371" t="s">
        <v>4778</v>
      </c>
      <c r="F1933" s="325">
        <v>4</v>
      </c>
      <c r="G1933" s="371"/>
      <c r="H1933" s="325"/>
      <c r="I1933" s="371"/>
      <c r="J1933" s="325">
        <v>7</v>
      </c>
      <c r="K1933" s="325"/>
      <c r="L1933" s="325">
        <v>7</v>
      </c>
      <c r="M1933" s="381" t="s">
        <v>5484</v>
      </c>
      <c r="N1933" s="381"/>
      <c r="O1933" s="381"/>
      <c r="P1933" s="381">
        <v>300</v>
      </c>
      <c r="Q1933" s="381"/>
      <c r="R1933" s="381"/>
      <c r="S1933" s="381"/>
      <c r="T1933" s="381"/>
      <c r="U1933" s="381"/>
      <c r="V1933" s="381"/>
      <c r="W1933" s="381"/>
      <c r="X1933" s="381"/>
      <c r="Y1933" s="381">
        <v>1</v>
      </c>
      <c r="Z1933" s="350">
        <v>42.35</v>
      </c>
    </row>
    <row r="1934" spans="1:26" ht="30.75" customHeight="1" x14ac:dyDescent="0.35">
      <c r="A1934" s="340">
        <v>1930</v>
      </c>
      <c r="B1934" s="378" t="s">
        <v>7489</v>
      </c>
      <c r="C1934" s="333" t="s">
        <v>937</v>
      </c>
      <c r="D1934" s="332" t="s">
        <v>2906</v>
      </c>
      <c r="E1934" s="371" t="s">
        <v>4779</v>
      </c>
      <c r="F1934" s="325">
        <v>4</v>
      </c>
      <c r="G1934" s="371"/>
      <c r="H1934" s="325"/>
      <c r="I1934" s="371"/>
      <c r="J1934" s="325">
        <v>7</v>
      </c>
      <c r="K1934" s="325"/>
      <c r="L1934" s="325">
        <v>7</v>
      </c>
      <c r="M1934" s="381" t="s">
        <v>5434</v>
      </c>
      <c r="N1934" s="381"/>
      <c r="O1934" s="381"/>
      <c r="P1934" s="381">
        <v>350</v>
      </c>
      <c r="Q1934" s="381"/>
      <c r="R1934" s="381"/>
      <c r="S1934" s="381"/>
      <c r="T1934" s="381"/>
      <c r="U1934" s="381"/>
      <c r="V1934" s="381"/>
      <c r="W1934" s="381"/>
      <c r="X1934" s="381"/>
      <c r="Y1934" s="381">
        <v>1</v>
      </c>
      <c r="Z1934" s="350">
        <v>42.35</v>
      </c>
    </row>
    <row r="1935" spans="1:26" ht="30.75" customHeight="1" x14ac:dyDescent="0.35">
      <c r="A1935" s="340">
        <v>1931</v>
      </c>
      <c r="B1935" s="378" t="s">
        <v>7489</v>
      </c>
      <c r="C1935" s="333" t="s">
        <v>937</v>
      </c>
      <c r="D1935" s="332" t="s">
        <v>2907</v>
      </c>
      <c r="E1935" s="371" t="s">
        <v>4780</v>
      </c>
      <c r="F1935" s="325">
        <v>5</v>
      </c>
      <c r="G1935" s="371"/>
      <c r="H1935" s="325"/>
      <c r="I1935" s="371"/>
      <c r="J1935" s="325">
        <v>5</v>
      </c>
      <c r="K1935" s="325"/>
      <c r="L1935" s="325">
        <v>5</v>
      </c>
      <c r="M1935" s="381" t="s">
        <v>5434</v>
      </c>
      <c r="N1935" s="381"/>
      <c r="O1935" s="381"/>
      <c r="P1935" s="381">
        <v>250</v>
      </c>
      <c r="Q1935" s="381"/>
      <c r="R1935" s="381"/>
      <c r="S1935" s="381"/>
      <c r="T1935" s="381"/>
      <c r="U1935" s="381"/>
      <c r="V1935" s="381"/>
      <c r="W1935" s="381"/>
      <c r="X1935" s="381"/>
      <c r="Y1935" s="381">
        <v>1</v>
      </c>
      <c r="Z1935" s="350">
        <v>42.35</v>
      </c>
    </row>
    <row r="1936" spans="1:26" ht="30.75" customHeight="1" x14ac:dyDescent="0.35">
      <c r="A1936" s="340">
        <v>1932</v>
      </c>
      <c r="B1936" s="378" t="s">
        <v>7489</v>
      </c>
      <c r="C1936" s="333" t="s">
        <v>937</v>
      </c>
      <c r="D1936" s="332" t="s">
        <v>2908</v>
      </c>
      <c r="E1936" s="371" t="s">
        <v>4781</v>
      </c>
      <c r="F1936" s="325">
        <v>4</v>
      </c>
      <c r="G1936" s="371"/>
      <c r="H1936" s="325"/>
      <c r="I1936" s="371"/>
      <c r="J1936" s="325">
        <v>7</v>
      </c>
      <c r="K1936" s="325"/>
      <c r="L1936" s="325">
        <v>7</v>
      </c>
      <c r="M1936" s="379" t="s">
        <v>5430</v>
      </c>
      <c r="N1936" s="381"/>
      <c r="O1936" s="381"/>
      <c r="P1936" s="381">
        <v>350</v>
      </c>
      <c r="Q1936" s="381"/>
      <c r="R1936" s="381"/>
      <c r="S1936" s="381"/>
      <c r="T1936" s="381"/>
      <c r="U1936" s="381"/>
      <c r="V1936" s="381"/>
      <c r="W1936" s="381"/>
      <c r="X1936" s="381"/>
      <c r="Y1936" s="381">
        <v>1</v>
      </c>
      <c r="Z1936" s="350">
        <v>42.35</v>
      </c>
    </row>
    <row r="1937" spans="1:26" ht="30.75" customHeight="1" x14ac:dyDescent="0.35">
      <c r="A1937" s="340">
        <v>1933</v>
      </c>
      <c r="B1937" s="378" t="s">
        <v>7489</v>
      </c>
      <c r="C1937" s="333" t="s">
        <v>937</v>
      </c>
      <c r="D1937" s="332" t="s">
        <v>2909</v>
      </c>
      <c r="E1937" s="371" t="s">
        <v>4782</v>
      </c>
      <c r="F1937" s="325">
        <v>4</v>
      </c>
      <c r="G1937" s="371"/>
      <c r="H1937" s="325"/>
      <c r="I1937" s="371"/>
      <c r="J1937" s="325">
        <v>7</v>
      </c>
      <c r="K1937" s="325"/>
      <c r="L1937" s="325">
        <v>7</v>
      </c>
      <c r="M1937" s="379" t="s">
        <v>5430</v>
      </c>
      <c r="N1937" s="381"/>
      <c r="O1937" s="381"/>
      <c r="P1937" s="381">
        <v>350</v>
      </c>
      <c r="Q1937" s="381"/>
      <c r="R1937" s="381"/>
      <c r="S1937" s="381"/>
      <c r="T1937" s="381"/>
      <c r="U1937" s="381"/>
      <c r="V1937" s="381"/>
      <c r="W1937" s="381"/>
      <c r="X1937" s="381"/>
      <c r="Y1937" s="381">
        <v>1</v>
      </c>
      <c r="Z1937" s="350">
        <v>42.35</v>
      </c>
    </row>
    <row r="1938" spans="1:26" ht="30.75" customHeight="1" x14ac:dyDescent="0.35">
      <c r="A1938" s="340">
        <v>1934</v>
      </c>
      <c r="B1938" s="378" t="s">
        <v>7489</v>
      </c>
      <c r="C1938" s="333" t="s">
        <v>937</v>
      </c>
      <c r="D1938" s="332" t="s">
        <v>2910</v>
      </c>
      <c r="E1938" s="371" t="s">
        <v>4783</v>
      </c>
      <c r="F1938" s="325">
        <v>4</v>
      </c>
      <c r="G1938" s="371"/>
      <c r="H1938" s="325"/>
      <c r="I1938" s="371"/>
      <c r="J1938" s="325">
        <v>7</v>
      </c>
      <c r="K1938" s="325"/>
      <c r="L1938" s="325">
        <v>7</v>
      </c>
      <c r="M1938" s="379" t="s">
        <v>5430</v>
      </c>
      <c r="N1938" s="381"/>
      <c r="O1938" s="381"/>
      <c r="P1938" s="381">
        <v>350</v>
      </c>
      <c r="Q1938" s="381"/>
      <c r="R1938" s="381"/>
      <c r="S1938" s="381"/>
      <c r="T1938" s="381"/>
      <c r="U1938" s="381"/>
      <c r="V1938" s="381"/>
      <c r="W1938" s="381"/>
      <c r="X1938" s="381"/>
      <c r="Y1938" s="381">
        <v>1</v>
      </c>
      <c r="Z1938" s="350">
        <v>42.35</v>
      </c>
    </row>
    <row r="1939" spans="1:26" ht="30.75" customHeight="1" x14ac:dyDescent="0.35">
      <c r="A1939" s="340">
        <v>1935</v>
      </c>
      <c r="B1939" s="378" t="s">
        <v>7489</v>
      </c>
      <c r="C1939" s="333" t="s">
        <v>937</v>
      </c>
      <c r="D1939" s="332" t="s">
        <v>2911</v>
      </c>
      <c r="E1939" s="371" t="s">
        <v>4784</v>
      </c>
      <c r="F1939" s="325">
        <v>4</v>
      </c>
      <c r="G1939" s="371"/>
      <c r="H1939" s="325"/>
      <c r="I1939" s="371"/>
      <c r="J1939" s="325">
        <v>7</v>
      </c>
      <c r="K1939" s="325"/>
      <c r="L1939" s="325">
        <v>7</v>
      </c>
      <c r="M1939" s="379" t="s">
        <v>5430</v>
      </c>
      <c r="N1939" s="381"/>
      <c r="O1939" s="381"/>
      <c r="P1939" s="381">
        <v>350</v>
      </c>
      <c r="Q1939" s="381"/>
      <c r="R1939" s="381"/>
      <c r="S1939" s="381"/>
      <c r="T1939" s="381"/>
      <c r="U1939" s="381"/>
      <c r="V1939" s="381"/>
      <c r="W1939" s="381"/>
      <c r="X1939" s="381"/>
      <c r="Y1939" s="381">
        <v>1</v>
      </c>
      <c r="Z1939" s="350">
        <v>42.35</v>
      </c>
    </row>
    <row r="1940" spans="1:26" ht="30.75" customHeight="1" x14ac:dyDescent="0.35">
      <c r="A1940" s="340">
        <v>1936</v>
      </c>
      <c r="B1940" s="378" t="s">
        <v>7489</v>
      </c>
      <c r="C1940" s="333" t="s">
        <v>937</v>
      </c>
      <c r="D1940" s="332" t="s">
        <v>2912</v>
      </c>
      <c r="E1940" s="371" t="s">
        <v>4785</v>
      </c>
      <c r="F1940" s="325">
        <v>4</v>
      </c>
      <c r="G1940" s="371"/>
      <c r="H1940" s="325"/>
      <c r="I1940" s="371"/>
      <c r="J1940" s="325">
        <v>7</v>
      </c>
      <c r="K1940" s="325"/>
      <c r="L1940" s="325">
        <v>7</v>
      </c>
      <c r="M1940" s="379" t="s">
        <v>5430</v>
      </c>
      <c r="N1940" s="381"/>
      <c r="O1940" s="381"/>
      <c r="P1940" s="381">
        <v>350</v>
      </c>
      <c r="Q1940" s="381"/>
      <c r="R1940" s="381"/>
      <c r="S1940" s="381"/>
      <c r="T1940" s="381"/>
      <c r="U1940" s="381"/>
      <c r="V1940" s="381"/>
      <c r="W1940" s="381"/>
      <c r="X1940" s="381"/>
      <c r="Y1940" s="381">
        <v>1</v>
      </c>
      <c r="Z1940" s="350">
        <v>42.35</v>
      </c>
    </row>
    <row r="1941" spans="1:26" ht="30.75" customHeight="1" x14ac:dyDescent="0.35">
      <c r="A1941" s="340">
        <v>1937</v>
      </c>
      <c r="B1941" s="378" t="s">
        <v>7489</v>
      </c>
      <c r="C1941" s="333" t="s">
        <v>937</v>
      </c>
      <c r="D1941" s="332" t="s">
        <v>2913</v>
      </c>
      <c r="E1941" s="371" t="s">
        <v>4786</v>
      </c>
      <c r="F1941" s="325">
        <v>4</v>
      </c>
      <c r="G1941" s="371"/>
      <c r="H1941" s="325"/>
      <c r="I1941" s="371"/>
      <c r="J1941" s="325">
        <v>7</v>
      </c>
      <c r="K1941" s="325"/>
      <c r="L1941" s="325">
        <v>7</v>
      </c>
      <c r="M1941" s="379" t="s">
        <v>5430</v>
      </c>
      <c r="N1941" s="381"/>
      <c r="O1941" s="381"/>
      <c r="P1941" s="381">
        <v>350</v>
      </c>
      <c r="Q1941" s="381"/>
      <c r="R1941" s="381"/>
      <c r="S1941" s="381"/>
      <c r="T1941" s="381"/>
      <c r="U1941" s="381"/>
      <c r="V1941" s="381"/>
      <c r="W1941" s="381"/>
      <c r="X1941" s="381"/>
      <c r="Y1941" s="381">
        <v>1</v>
      </c>
      <c r="Z1941" s="350">
        <v>42.35</v>
      </c>
    </row>
    <row r="1942" spans="1:26" ht="30.75" customHeight="1" x14ac:dyDescent="0.35">
      <c r="A1942" s="340">
        <v>1938</v>
      </c>
      <c r="B1942" s="378" t="s">
        <v>7489</v>
      </c>
      <c r="C1942" s="333" t="s">
        <v>937</v>
      </c>
      <c r="D1942" s="332" t="s">
        <v>2914</v>
      </c>
      <c r="E1942" s="371" t="s">
        <v>4787</v>
      </c>
      <c r="F1942" s="325">
        <v>4</v>
      </c>
      <c r="G1942" s="371"/>
      <c r="H1942" s="325"/>
      <c r="I1942" s="371"/>
      <c r="J1942" s="325">
        <v>7</v>
      </c>
      <c r="K1942" s="325"/>
      <c r="L1942" s="325">
        <v>7</v>
      </c>
      <c r="M1942" s="379" t="s">
        <v>5430</v>
      </c>
      <c r="N1942" s="381"/>
      <c r="O1942" s="381"/>
      <c r="P1942" s="381">
        <v>350</v>
      </c>
      <c r="Q1942" s="381"/>
      <c r="R1942" s="381"/>
      <c r="S1942" s="381"/>
      <c r="T1942" s="381"/>
      <c r="U1942" s="381"/>
      <c r="V1942" s="381"/>
      <c r="W1942" s="381"/>
      <c r="X1942" s="381"/>
      <c r="Y1942" s="381">
        <v>1</v>
      </c>
      <c r="Z1942" s="350">
        <v>42.35</v>
      </c>
    </row>
    <row r="1943" spans="1:26" ht="30.75" customHeight="1" x14ac:dyDescent="0.35">
      <c r="A1943" s="340">
        <v>1939</v>
      </c>
      <c r="B1943" s="378" t="s">
        <v>7489</v>
      </c>
      <c r="C1943" s="333" t="s">
        <v>937</v>
      </c>
      <c r="D1943" s="332" t="s">
        <v>2915</v>
      </c>
      <c r="E1943" s="371" t="s">
        <v>4788</v>
      </c>
      <c r="F1943" s="325">
        <v>4</v>
      </c>
      <c r="G1943" s="371"/>
      <c r="H1943" s="325"/>
      <c r="I1943" s="371"/>
      <c r="J1943" s="325">
        <v>7</v>
      </c>
      <c r="K1943" s="325"/>
      <c r="L1943" s="325">
        <v>7</v>
      </c>
      <c r="M1943" s="379" t="s">
        <v>5430</v>
      </c>
      <c r="N1943" s="381"/>
      <c r="O1943" s="381"/>
      <c r="P1943" s="381">
        <v>350</v>
      </c>
      <c r="Q1943" s="381"/>
      <c r="R1943" s="381"/>
      <c r="S1943" s="381"/>
      <c r="T1943" s="381"/>
      <c r="U1943" s="381"/>
      <c r="V1943" s="381"/>
      <c r="W1943" s="381"/>
      <c r="X1943" s="381"/>
      <c r="Y1943" s="381">
        <v>1</v>
      </c>
      <c r="Z1943" s="350">
        <v>42.35</v>
      </c>
    </row>
    <row r="1944" spans="1:26" ht="30.75" customHeight="1" x14ac:dyDescent="0.35">
      <c r="A1944" s="340">
        <v>1940</v>
      </c>
      <c r="B1944" s="378" t="s">
        <v>7489</v>
      </c>
      <c r="C1944" s="333" t="s">
        <v>937</v>
      </c>
      <c r="D1944" s="332" t="s">
        <v>2021</v>
      </c>
      <c r="E1944" s="371" t="s">
        <v>4793</v>
      </c>
      <c r="F1944" s="325">
        <v>5</v>
      </c>
      <c r="G1944" s="371"/>
      <c r="H1944" s="325"/>
      <c r="I1944" s="371"/>
      <c r="J1944" s="325">
        <v>7</v>
      </c>
      <c r="K1944" s="325"/>
      <c r="L1944" s="325">
        <v>7</v>
      </c>
      <c r="M1944" s="381" t="s">
        <v>5420</v>
      </c>
      <c r="N1944" s="381"/>
      <c r="O1944" s="381"/>
      <c r="P1944" s="381">
        <v>300</v>
      </c>
      <c r="Q1944" s="381"/>
      <c r="R1944" s="381"/>
      <c r="S1944" s="381"/>
      <c r="T1944" s="381"/>
      <c r="U1944" s="381"/>
      <c r="V1944" s="381"/>
      <c r="W1944" s="381"/>
      <c r="X1944" s="381"/>
      <c r="Y1944" s="381">
        <v>1</v>
      </c>
      <c r="Z1944" s="350">
        <v>42.35</v>
      </c>
    </row>
    <row r="1945" spans="1:26" ht="30.75" customHeight="1" x14ac:dyDescent="0.35">
      <c r="A1945" s="340">
        <v>1941</v>
      </c>
      <c r="B1945" s="378" t="s">
        <v>7489</v>
      </c>
      <c r="C1945" s="333" t="s">
        <v>937</v>
      </c>
      <c r="D1945" s="332" t="s">
        <v>2734</v>
      </c>
      <c r="E1945" s="371" t="s">
        <v>4794</v>
      </c>
      <c r="F1945" s="325">
        <v>4</v>
      </c>
      <c r="G1945" s="371"/>
      <c r="H1945" s="325"/>
      <c r="I1945" s="371"/>
      <c r="J1945" s="325">
        <v>5</v>
      </c>
      <c r="K1945" s="325"/>
      <c r="L1945" s="325">
        <v>5</v>
      </c>
      <c r="M1945" s="381" t="s">
        <v>5430</v>
      </c>
      <c r="N1945" s="381"/>
      <c r="O1945" s="381"/>
      <c r="P1945" s="381">
        <v>250</v>
      </c>
      <c r="Q1945" s="381"/>
      <c r="R1945" s="381"/>
      <c r="S1945" s="381"/>
      <c r="T1945" s="381"/>
      <c r="U1945" s="381"/>
      <c r="V1945" s="381"/>
      <c r="W1945" s="381"/>
      <c r="X1945" s="381"/>
      <c r="Y1945" s="381">
        <v>1</v>
      </c>
      <c r="Z1945" s="350">
        <v>42.35</v>
      </c>
    </row>
    <row r="1946" spans="1:26" ht="30.75" customHeight="1" x14ac:dyDescent="0.35">
      <c r="A1946" s="340">
        <v>1942</v>
      </c>
      <c r="B1946" s="378" t="s">
        <v>7489</v>
      </c>
      <c r="C1946" s="333" t="s">
        <v>937</v>
      </c>
      <c r="D1946" s="332" t="s">
        <v>2735</v>
      </c>
      <c r="E1946" s="371" t="s">
        <v>4795</v>
      </c>
      <c r="F1946" s="325">
        <v>4</v>
      </c>
      <c r="G1946" s="371"/>
      <c r="H1946" s="325"/>
      <c r="I1946" s="371"/>
      <c r="J1946" s="325">
        <v>6</v>
      </c>
      <c r="K1946" s="325"/>
      <c r="L1946" s="325">
        <v>6</v>
      </c>
      <c r="M1946" s="381" t="s">
        <v>5485</v>
      </c>
      <c r="N1946" s="381"/>
      <c r="O1946" s="381"/>
      <c r="P1946" s="381">
        <v>250</v>
      </c>
      <c r="Q1946" s="381"/>
      <c r="R1946" s="381"/>
      <c r="S1946" s="381"/>
      <c r="T1946" s="381"/>
      <c r="U1946" s="381"/>
      <c r="V1946" s="381"/>
      <c r="W1946" s="381"/>
      <c r="X1946" s="381"/>
      <c r="Y1946" s="381">
        <v>1</v>
      </c>
      <c r="Z1946" s="350">
        <v>42.35</v>
      </c>
    </row>
    <row r="1947" spans="1:26" ht="30.75" customHeight="1" x14ac:dyDescent="0.35">
      <c r="A1947" s="340">
        <v>1943</v>
      </c>
      <c r="B1947" s="378" t="s">
        <v>7489</v>
      </c>
      <c r="C1947" s="333" t="s">
        <v>937</v>
      </c>
      <c r="D1947" s="332" t="s">
        <v>2736</v>
      </c>
      <c r="E1947" s="371" t="s">
        <v>4796</v>
      </c>
      <c r="F1947" s="325">
        <v>4</v>
      </c>
      <c r="G1947" s="371"/>
      <c r="H1947" s="325"/>
      <c r="I1947" s="371"/>
      <c r="J1947" s="325">
        <v>6</v>
      </c>
      <c r="K1947" s="325"/>
      <c r="L1947" s="325">
        <v>6</v>
      </c>
      <c r="M1947" s="381" t="s">
        <v>5430</v>
      </c>
      <c r="N1947" s="381"/>
      <c r="O1947" s="381"/>
      <c r="P1947" s="381">
        <v>250</v>
      </c>
      <c r="Q1947" s="381"/>
      <c r="R1947" s="381"/>
      <c r="S1947" s="381"/>
      <c r="T1947" s="381"/>
      <c r="U1947" s="381"/>
      <c r="V1947" s="381"/>
      <c r="W1947" s="381"/>
      <c r="X1947" s="381"/>
      <c r="Y1947" s="381">
        <v>1</v>
      </c>
      <c r="Z1947" s="350">
        <v>42.35</v>
      </c>
    </row>
    <row r="1948" spans="1:26" ht="30.75" customHeight="1" x14ac:dyDescent="0.35">
      <c r="A1948" s="340">
        <v>1944</v>
      </c>
      <c r="B1948" s="378" t="s">
        <v>7489</v>
      </c>
      <c r="C1948" s="333" t="s">
        <v>937</v>
      </c>
      <c r="D1948" s="332" t="s">
        <v>2737</v>
      </c>
      <c r="E1948" s="371" t="s">
        <v>4797</v>
      </c>
      <c r="F1948" s="325">
        <v>4</v>
      </c>
      <c r="G1948" s="371"/>
      <c r="H1948" s="325"/>
      <c r="I1948" s="371"/>
      <c r="J1948" s="325">
        <v>6</v>
      </c>
      <c r="K1948" s="325"/>
      <c r="L1948" s="325">
        <v>6</v>
      </c>
      <c r="M1948" s="381" t="s">
        <v>5486</v>
      </c>
      <c r="N1948" s="381"/>
      <c r="O1948" s="381"/>
      <c r="P1948" s="381">
        <v>300</v>
      </c>
      <c r="Q1948" s="381"/>
      <c r="R1948" s="381"/>
      <c r="S1948" s="381"/>
      <c r="T1948" s="381"/>
      <c r="U1948" s="381"/>
      <c r="V1948" s="381"/>
      <c r="W1948" s="381"/>
      <c r="X1948" s="381"/>
      <c r="Y1948" s="381">
        <v>1</v>
      </c>
      <c r="Z1948" s="350">
        <v>42.35</v>
      </c>
    </row>
    <row r="1949" spans="1:26" ht="30.75" customHeight="1" x14ac:dyDescent="0.35">
      <c r="A1949" s="340">
        <v>1945</v>
      </c>
      <c r="B1949" s="378" t="s">
        <v>7489</v>
      </c>
      <c r="C1949" s="333" t="s">
        <v>937</v>
      </c>
      <c r="D1949" s="332" t="s">
        <v>3712</v>
      </c>
      <c r="E1949" s="371" t="s">
        <v>4798</v>
      </c>
      <c r="F1949" s="325">
        <v>3</v>
      </c>
      <c r="G1949" s="371"/>
      <c r="H1949" s="325"/>
      <c r="I1949" s="371"/>
      <c r="J1949" s="325">
        <v>6</v>
      </c>
      <c r="K1949" s="325"/>
      <c r="L1949" s="325">
        <v>6</v>
      </c>
      <c r="M1949" s="381" t="s">
        <v>5430</v>
      </c>
      <c r="N1949" s="381"/>
      <c r="O1949" s="381"/>
      <c r="P1949" s="381">
        <v>250</v>
      </c>
      <c r="Q1949" s="381"/>
      <c r="R1949" s="381"/>
      <c r="S1949" s="381"/>
      <c r="T1949" s="381"/>
      <c r="U1949" s="381"/>
      <c r="V1949" s="381"/>
      <c r="W1949" s="381"/>
      <c r="X1949" s="381"/>
      <c r="Y1949" s="381">
        <v>1</v>
      </c>
      <c r="Z1949" s="350">
        <v>42.35</v>
      </c>
    </row>
    <row r="1950" spans="1:26" ht="30.75" customHeight="1" x14ac:dyDescent="0.35">
      <c r="A1950" s="340">
        <v>1946</v>
      </c>
      <c r="B1950" s="378" t="s">
        <v>7489</v>
      </c>
      <c r="C1950" s="333" t="s">
        <v>937</v>
      </c>
      <c r="D1950" s="332" t="s">
        <v>2017</v>
      </c>
      <c r="E1950" s="371" t="s">
        <v>4799</v>
      </c>
      <c r="F1950" s="325">
        <v>5</v>
      </c>
      <c r="G1950" s="371"/>
      <c r="H1950" s="325"/>
      <c r="I1950" s="371"/>
      <c r="J1950" s="325">
        <v>6</v>
      </c>
      <c r="K1950" s="325"/>
      <c r="L1950" s="325">
        <v>6</v>
      </c>
      <c r="M1950" s="381" t="s">
        <v>5062</v>
      </c>
      <c r="N1950" s="381"/>
      <c r="O1950" s="381"/>
      <c r="P1950" s="381">
        <v>250</v>
      </c>
      <c r="Q1950" s="381"/>
      <c r="R1950" s="381"/>
      <c r="S1950" s="381"/>
      <c r="T1950" s="381"/>
      <c r="U1950" s="381"/>
      <c r="V1950" s="381"/>
      <c r="W1950" s="381"/>
      <c r="X1950" s="381"/>
      <c r="Y1950" s="381">
        <v>1</v>
      </c>
      <c r="Z1950" s="350">
        <v>42.35</v>
      </c>
    </row>
    <row r="1951" spans="1:26" ht="30.75" customHeight="1" x14ac:dyDescent="0.35">
      <c r="A1951" s="340">
        <v>1947</v>
      </c>
      <c r="B1951" s="378" t="s">
        <v>7489</v>
      </c>
      <c r="C1951" s="333" t="s">
        <v>937</v>
      </c>
      <c r="D1951" s="332" t="s">
        <v>2738</v>
      </c>
      <c r="E1951" s="371" t="s">
        <v>4800</v>
      </c>
      <c r="F1951" s="325">
        <v>4</v>
      </c>
      <c r="G1951" s="371"/>
      <c r="H1951" s="325"/>
      <c r="I1951" s="371"/>
      <c r="J1951" s="325">
        <v>5</v>
      </c>
      <c r="K1951" s="325"/>
      <c r="L1951" s="325">
        <v>5</v>
      </c>
      <c r="M1951" s="381" t="s">
        <v>5486</v>
      </c>
      <c r="N1951" s="381"/>
      <c r="O1951" s="381"/>
      <c r="P1951" s="381">
        <v>250</v>
      </c>
      <c r="Q1951" s="381"/>
      <c r="R1951" s="381"/>
      <c r="S1951" s="381"/>
      <c r="T1951" s="381"/>
      <c r="U1951" s="381"/>
      <c r="V1951" s="381"/>
      <c r="W1951" s="381"/>
      <c r="X1951" s="381"/>
      <c r="Y1951" s="381">
        <v>1</v>
      </c>
      <c r="Z1951" s="350">
        <v>42.35</v>
      </c>
    </row>
    <row r="1952" spans="1:26" ht="30.75" customHeight="1" x14ac:dyDescent="0.35">
      <c r="A1952" s="340">
        <v>1948</v>
      </c>
      <c r="B1952" s="378" t="s">
        <v>7489</v>
      </c>
      <c r="C1952" s="333" t="s">
        <v>937</v>
      </c>
      <c r="D1952" s="332" t="s">
        <v>2028</v>
      </c>
      <c r="E1952" s="371" t="s">
        <v>4801</v>
      </c>
      <c r="F1952" s="325">
        <v>4</v>
      </c>
      <c r="G1952" s="371"/>
      <c r="H1952" s="325"/>
      <c r="I1952" s="371"/>
      <c r="J1952" s="325">
        <v>7</v>
      </c>
      <c r="K1952" s="325"/>
      <c r="L1952" s="325">
        <v>7</v>
      </c>
      <c r="M1952" s="381" t="s">
        <v>5485</v>
      </c>
      <c r="N1952" s="381"/>
      <c r="O1952" s="381"/>
      <c r="P1952" s="381">
        <v>300</v>
      </c>
      <c r="Q1952" s="381"/>
      <c r="R1952" s="381"/>
      <c r="S1952" s="381"/>
      <c r="T1952" s="381"/>
      <c r="U1952" s="381"/>
      <c r="V1952" s="381"/>
      <c r="W1952" s="381"/>
      <c r="X1952" s="381"/>
      <c r="Y1952" s="381">
        <v>1</v>
      </c>
      <c r="Z1952" s="350">
        <v>42.35</v>
      </c>
    </row>
    <row r="1953" spans="1:26" ht="30.75" customHeight="1" x14ac:dyDescent="0.35">
      <c r="A1953" s="340">
        <v>1949</v>
      </c>
      <c r="B1953" s="378" t="s">
        <v>7489</v>
      </c>
      <c r="C1953" s="333" t="s">
        <v>937</v>
      </c>
      <c r="D1953" s="332" t="s">
        <v>2918</v>
      </c>
      <c r="E1953" s="371" t="s">
        <v>4802</v>
      </c>
      <c r="F1953" s="325">
        <v>4</v>
      </c>
      <c r="G1953" s="371"/>
      <c r="H1953" s="325"/>
      <c r="I1953" s="371"/>
      <c r="J1953" s="325">
        <v>7</v>
      </c>
      <c r="K1953" s="325"/>
      <c r="L1953" s="325">
        <v>7</v>
      </c>
      <c r="M1953" s="381" t="s">
        <v>5486</v>
      </c>
      <c r="N1953" s="381"/>
      <c r="O1953" s="381"/>
      <c r="P1953" s="381">
        <v>300</v>
      </c>
      <c r="Q1953" s="381"/>
      <c r="R1953" s="381"/>
      <c r="S1953" s="381"/>
      <c r="T1953" s="381"/>
      <c r="U1953" s="381"/>
      <c r="V1953" s="381"/>
      <c r="W1953" s="381"/>
      <c r="X1953" s="381"/>
      <c r="Y1953" s="381">
        <v>1</v>
      </c>
      <c r="Z1953" s="350">
        <v>42.35</v>
      </c>
    </row>
    <row r="1954" spans="1:26" ht="30.75" customHeight="1" x14ac:dyDescent="0.35">
      <c r="A1954" s="340">
        <v>1950</v>
      </c>
      <c r="B1954" s="378" t="s">
        <v>7489</v>
      </c>
      <c r="C1954" s="333" t="s">
        <v>937</v>
      </c>
      <c r="D1954" s="332" t="s">
        <v>2022</v>
      </c>
      <c r="E1954" s="371" t="s">
        <v>4803</v>
      </c>
      <c r="F1954" s="325">
        <v>4</v>
      </c>
      <c r="G1954" s="371"/>
      <c r="H1954" s="325"/>
      <c r="I1954" s="371"/>
      <c r="J1954" s="325">
        <v>7</v>
      </c>
      <c r="K1954" s="325"/>
      <c r="L1954" s="325">
        <v>7</v>
      </c>
      <c r="M1954" s="381" t="s">
        <v>5486</v>
      </c>
      <c r="N1954" s="381"/>
      <c r="O1954" s="381"/>
      <c r="P1954" s="381">
        <v>300</v>
      </c>
      <c r="Q1954" s="381"/>
      <c r="R1954" s="381"/>
      <c r="S1954" s="381"/>
      <c r="T1954" s="381"/>
      <c r="U1954" s="381"/>
      <c r="V1954" s="381"/>
      <c r="W1954" s="381"/>
      <c r="X1954" s="381"/>
      <c r="Y1954" s="381">
        <v>1</v>
      </c>
      <c r="Z1954" s="350">
        <v>42.35</v>
      </c>
    </row>
    <row r="1955" spans="1:26" ht="30.75" customHeight="1" x14ac:dyDescent="0.35">
      <c r="A1955" s="340">
        <v>1951</v>
      </c>
      <c r="B1955" s="378" t="s">
        <v>7489</v>
      </c>
      <c r="C1955" s="333" t="s">
        <v>937</v>
      </c>
      <c r="D1955" s="332" t="s">
        <v>2919</v>
      </c>
      <c r="E1955" s="371" t="s">
        <v>4804</v>
      </c>
      <c r="F1955" s="325">
        <v>5</v>
      </c>
      <c r="G1955" s="371"/>
      <c r="H1955" s="325"/>
      <c r="I1955" s="371"/>
      <c r="J1955" s="325">
        <v>5</v>
      </c>
      <c r="K1955" s="325"/>
      <c r="L1955" s="325">
        <v>5</v>
      </c>
      <c r="M1955" s="381" t="s">
        <v>5112</v>
      </c>
      <c r="N1955" s="381"/>
      <c r="O1955" s="381"/>
      <c r="P1955" s="381">
        <v>250</v>
      </c>
      <c r="Q1955" s="381"/>
      <c r="R1955" s="381"/>
      <c r="S1955" s="381"/>
      <c r="T1955" s="381"/>
      <c r="U1955" s="381"/>
      <c r="V1955" s="381"/>
      <c r="W1955" s="381"/>
      <c r="X1955" s="381"/>
      <c r="Y1955" s="381">
        <v>1</v>
      </c>
      <c r="Z1955" s="350">
        <v>42.35</v>
      </c>
    </row>
    <row r="1956" spans="1:26" ht="30.75" customHeight="1" x14ac:dyDescent="0.35">
      <c r="A1956" s="340">
        <v>1952</v>
      </c>
      <c r="B1956" s="378" t="s">
        <v>7489</v>
      </c>
      <c r="C1956" s="333" t="s">
        <v>937</v>
      </c>
      <c r="D1956" s="332" t="s">
        <v>2739</v>
      </c>
      <c r="E1956" s="371" t="s">
        <v>4805</v>
      </c>
      <c r="F1956" s="325">
        <v>4</v>
      </c>
      <c r="G1956" s="371"/>
      <c r="H1956" s="325"/>
      <c r="I1956" s="371"/>
      <c r="J1956" s="325">
        <v>7</v>
      </c>
      <c r="K1956" s="325"/>
      <c r="L1956" s="325">
        <v>7</v>
      </c>
      <c r="M1956" s="381" t="s">
        <v>5486</v>
      </c>
      <c r="N1956" s="381"/>
      <c r="O1956" s="381"/>
      <c r="P1956" s="381">
        <v>300</v>
      </c>
      <c r="Q1956" s="381"/>
      <c r="R1956" s="381"/>
      <c r="S1956" s="381"/>
      <c r="T1956" s="381"/>
      <c r="U1956" s="381"/>
      <c r="V1956" s="381"/>
      <c r="W1956" s="381"/>
      <c r="X1956" s="381"/>
      <c r="Y1956" s="381">
        <v>1</v>
      </c>
      <c r="Z1956" s="350">
        <v>42.35</v>
      </c>
    </row>
    <row r="1957" spans="1:26" ht="30.75" customHeight="1" x14ac:dyDescent="0.35">
      <c r="A1957" s="340">
        <v>1953</v>
      </c>
      <c r="B1957" s="378" t="s">
        <v>7489</v>
      </c>
      <c r="C1957" s="333" t="s">
        <v>937</v>
      </c>
      <c r="D1957" s="332" t="s">
        <v>2024</v>
      </c>
      <c r="E1957" s="371" t="s">
        <v>4806</v>
      </c>
      <c r="F1957" s="325">
        <v>4</v>
      </c>
      <c r="G1957" s="371"/>
      <c r="H1957" s="325"/>
      <c r="I1957" s="371"/>
      <c r="J1957" s="325">
        <v>7</v>
      </c>
      <c r="K1957" s="325"/>
      <c r="L1957" s="325">
        <v>7</v>
      </c>
      <c r="M1957" s="381" t="s">
        <v>5486</v>
      </c>
      <c r="N1957" s="381"/>
      <c r="O1957" s="381"/>
      <c r="P1957" s="381">
        <v>300</v>
      </c>
      <c r="Q1957" s="381"/>
      <c r="R1957" s="381"/>
      <c r="S1957" s="381"/>
      <c r="T1957" s="381"/>
      <c r="U1957" s="381"/>
      <c r="V1957" s="381"/>
      <c r="W1957" s="381"/>
      <c r="X1957" s="381"/>
      <c r="Y1957" s="381">
        <v>1</v>
      </c>
      <c r="Z1957" s="350">
        <v>42.35</v>
      </c>
    </row>
    <row r="1958" spans="1:26" ht="30.75" customHeight="1" x14ac:dyDescent="0.35">
      <c r="A1958" s="340">
        <v>1954</v>
      </c>
      <c r="B1958" s="378" t="s">
        <v>7489</v>
      </c>
      <c r="C1958" s="333" t="s">
        <v>937</v>
      </c>
      <c r="D1958" s="332" t="s">
        <v>2025</v>
      </c>
      <c r="E1958" s="371" t="s">
        <v>4807</v>
      </c>
      <c r="F1958" s="325">
        <v>4</v>
      </c>
      <c r="G1958" s="371"/>
      <c r="H1958" s="325"/>
      <c r="I1958" s="371"/>
      <c r="J1958" s="325">
        <v>7</v>
      </c>
      <c r="K1958" s="325"/>
      <c r="L1958" s="325">
        <v>7</v>
      </c>
      <c r="M1958" s="381" t="s">
        <v>5434</v>
      </c>
      <c r="N1958" s="381"/>
      <c r="O1958" s="381"/>
      <c r="P1958" s="381">
        <v>250</v>
      </c>
      <c r="Q1958" s="381"/>
      <c r="R1958" s="381"/>
      <c r="S1958" s="381"/>
      <c r="T1958" s="381"/>
      <c r="U1958" s="381"/>
      <c r="V1958" s="381"/>
      <c r="W1958" s="381"/>
      <c r="X1958" s="381"/>
      <c r="Y1958" s="381">
        <v>1</v>
      </c>
      <c r="Z1958" s="350">
        <v>42.35</v>
      </c>
    </row>
    <row r="1959" spans="1:26" ht="30.75" customHeight="1" x14ac:dyDescent="0.35">
      <c r="A1959" s="340">
        <v>1955</v>
      </c>
      <c r="B1959" s="378" t="s">
        <v>7489</v>
      </c>
      <c r="C1959" s="333" t="s">
        <v>937</v>
      </c>
      <c r="D1959" s="332" t="s">
        <v>2027</v>
      </c>
      <c r="E1959" s="371" t="s">
        <v>4808</v>
      </c>
      <c r="F1959" s="325">
        <v>4</v>
      </c>
      <c r="G1959" s="371"/>
      <c r="H1959" s="325"/>
      <c r="I1959" s="371"/>
      <c r="J1959" s="325">
        <v>7</v>
      </c>
      <c r="K1959" s="325"/>
      <c r="L1959" s="325">
        <v>7</v>
      </c>
      <c r="M1959" s="381" t="s">
        <v>5434</v>
      </c>
      <c r="N1959" s="381"/>
      <c r="O1959" s="381"/>
      <c r="P1959" s="381">
        <v>250</v>
      </c>
      <c r="Q1959" s="381"/>
      <c r="R1959" s="381"/>
      <c r="S1959" s="381"/>
      <c r="T1959" s="381"/>
      <c r="U1959" s="381"/>
      <c r="V1959" s="381"/>
      <c r="W1959" s="381"/>
      <c r="X1959" s="381"/>
      <c r="Y1959" s="381">
        <v>1</v>
      </c>
      <c r="Z1959" s="350">
        <v>42.35</v>
      </c>
    </row>
    <row r="1960" spans="1:26" ht="30.75" customHeight="1" x14ac:dyDescent="0.35">
      <c r="A1960" s="340">
        <v>1956</v>
      </c>
      <c r="B1960" s="378" t="s">
        <v>7489</v>
      </c>
      <c r="C1960" s="333" t="s">
        <v>937</v>
      </c>
      <c r="D1960" s="332" t="s">
        <v>2026</v>
      </c>
      <c r="E1960" s="371" t="s">
        <v>4809</v>
      </c>
      <c r="F1960" s="325">
        <v>4</v>
      </c>
      <c r="G1960" s="371"/>
      <c r="H1960" s="325"/>
      <c r="I1960" s="371"/>
      <c r="J1960" s="325">
        <v>7</v>
      </c>
      <c r="K1960" s="325"/>
      <c r="L1960" s="325">
        <v>7</v>
      </c>
      <c r="M1960" s="381" t="s">
        <v>5434</v>
      </c>
      <c r="N1960" s="381"/>
      <c r="O1960" s="381"/>
      <c r="P1960" s="381">
        <v>350</v>
      </c>
      <c r="Q1960" s="381"/>
      <c r="R1960" s="381"/>
      <c r="S1960" s="381"/>
      <c r="T1960" s="381"/>
      <c r="U1960" s="381"/>
      <c r="V1960" s="381"/>
      <c r="W1960" s="381"/>
      <c r="X1960" s="381"/>
      <c r="Y1960" s="381">
        <v>1</v>
      </c>
      <c r="Z1960" s="350">
        <v>42.35</v>
      </c>
    </row>
    <row r="1961" spans="1:26" ht="30.75" customHeight="1" x14ac:dyDescent="0.35">
      <c r="A1961" s="340">
        <v>1957</v>
      </c>
      <c r="B1961" s="378" t="s">
        <v>7489</v>
      </c>
      <c r="C1961" s="333" t="s">
        <v>937</v>
      </c>
      <c r="D1961" s="332" t="s">
        <v>2740</v>
      </c>
      <c r="E1961" s="371" t="s">
        <v>4810</v>
      </c>
      <c r="F1961" s="325">
        <v>4</v>
      </c>
      <c r="G1961" s="371"/>
      <c r="H1961" s="325"/>
      <c r="I1961" s="371"/>
      <c r="J1961" s="325">
        <v>7</v>
      </c>
      <c r="K1961" s="325"/>
      <c r="L1961" s="325">
        <v>7</v>
      </c>
      <c r="M1961" s="381" t="s">
        <v>5487</v>
      </c>
      <c r="N1961" s="381"/>
      <c r="O1961" s="381"/>
      <c r="P1961" s="381">
        <v>300</v>
      </c>
      <c r="Q1961" s="381"/>
      <c r="R1961" s="381"/>
      <c r="S1961" s="381"/>
      <c r="T1961" s="381"/>
      <c r="U1961" s="381"/>
      <c r="V1961" s="381"/>
      <c r="W1961" s="381"/>
      <c r="X1961" s="381"/>
      <c r="Y1961" s="381">
        <v>1</v>
      </c>
      <c r="Z1961" s="350">
        <v>42.35</v>
      </c>
    </row>
    <row r="1962" spans="1:26" ht="30.75" customHeight="1" x14ac:dyDescent="0.35">
      <c r="A1962" s="340">
        <v>1958</v>
      </c>
      <c r="B1962" s="378" t="s">
        <v>7489</v>
      </c>
      <c r="C1962" s="333" t="s">
        <v>937</v>
      </c>
      <c r="D1962" s="332" t="s">
        <v>2920</v>
      </c>
      <c r="E1962" s="371" t="s">
        <v>4811</v>
      </c>
      <c r="F1962" s="325">
        <v>4</v>
      </c>
      <c r="G1962" s="371"/>
      <c r="H1962" s="325"/>
      <c r="I1962" s="371"/>
      <c r="J1962" s="325">
        <v>6</v>
      </c>
      <c r="K1962" s="325"/>
      <c r="L1962" s="325">
        <v>6</v>
      </c>
      <c r="M1962" s="381" t="s">
        <v>5430</v>
      </c>
      <c r="N1962" s="381"/>
      <c r="O1962" s="381"/>
      <c r="P1962" s="381">
        <v>300</v>
      </c>
      <c r="Q1962" s="381"/>
      <c r="R1962" s="381"/>
      <c r="S1962" s="381"/>
      <c r="T1962" s="381"/>
      <c r="U1962" s="381"/>
      <c r="V1962" s="381"/>
      <c r="W1962" s="381"/>
      <c r="X1962" s="381"/>
      <c r="Y1962" s="381">
        <v>1</v>
      </c>
      <c r="Z1962" s="350">
        <v>42.35</v>
      </c>
    </row>
    <row r="1963" spans="1:26" ht="30.75" customHeight="1" x14ac:dyDescent="0.35">
      <c r="A1963" s="340">
        <v>1959</v>
      </c>
      <c r="B1963" s="378" t="s">
        <v>7489</v>
      </c>
      <c r="C1963" s="333" t="s">
        <v>937</v>
      </c>
      <c r="D1963" s="332" t="s">
        <v>2921</v>
      </c>
      <c r="E1963" s="371" t="s">
        <v>4812</v>
      </c>
      <c r="F1963" s="325">
        <v>4</v>
      </c>
      <c r="G1963" s="371"/>
      <c r="H1963" s="325"/>
      <c r="I1963" s="371"/>
      <c r="J1963" s="325">
        <v>6</v>
      </c>
      <c r="K1963" s="325"/>
      <c r="L1963" s="325">
        <v>6</v>
      </c>
      <c r="M1963" s="381" t="s">
        <v>5434</v>
      </c>
      <c r="N1963" s="381"/>
      <c r="O1963" s="381"/>
      <c r="P1963" s="381">
        <v>250</v>
      </c>
      <c r="Q1963" s="381"/>
      <c r="R1963" s="381"/>
      <c r="S1963" s="381"/>
      <c r="T1963" s="381"/>
      <c r="U1963" s="381"/>
      <c r="V1963" s="381"/>
      <c r="W1963" s="381"/>
      <c r="X1963" s="381"/>
      <c r="Y1963" s="381">
        <v>1</v>
      </c>
      <c r="Z1963" s="350">
        <v>42.35</v>
      </c>
    </row>
    <row r="1964" spans="1:26" ht="30.75" customHeight="1" x14ac:dyDescent="0.35">
      <c r="A1964" s="340">
        <v>1960</v>
      </c>
      <c r="B1964" s="378" t="s">
        <v>7489</v>
      </c>
      <c r="C1964" s="333" t="s">
        <v>937</v>
      </c>
      <c r="D1964" s="332" t="s">
        <v>2922</v>
      </c>
      <c r="E1964" s="371" t="s">
        <v>4813</v>
      </c>
      <c r="F1964" s="325">
        <v>4</v>
      </c>
      <c r="G1964" s="371"/>
      <c r="H1964" s="325"/>
      <c r="I1964" s="371"/>
      <c r="J1964" s="325">
        <v>6</v>
      </c>
      <c r="K1964" s="325"/>
      <c r="L1964" s="325">
        <v>6</v>
      </c>
      <c r="M1964" s="381" t="s">
        <v>5485</v>
      </c>
      <c r="N1964" s="381"/>
      <c r="O1964" s="381"/>
      <c r="P1964" s="381">
        <v>300</v>
      </c>
      <c r="Q1964" s="381"/>
      <c r="R1964" s="381"/>
      <c r="S1964" s="381"/>
      <c r="T1964" s="381"/>
      <c r="U1964" s="381"/>
      <c r="V1964" s="381"/>
      <c r="W1964" s="381"/>
      <c r="X1964" s="381"/>
      <c r="Y1964" s="381">
        <v>1</v>
      </c>
      <c r="Z1964" s="350">
        <v>42.35</v>
      </c>
    </row>
    <row r="1965" spans="1:26" ht="30.75" customHeight="1" x14ac:dyDescent="0.35">
      <c r="A1965" s="340">
        <v>1961</v>
      </c>
      <c r="B1965" s="378" t="s">
        <v>7489</v>
      </c>
      <c r="C1965" s="333" t="s">
        <v>937</v>
      </c>
      <c r="D1965" s="332" t="s">
        <v>2923</v>
      </c>
      <c r="E1965" s="371" t="s">
        <v>4814</v>
      </c>
      <c r="F1965" s="325">
        <v>4</v>
      </c>
      <c r="G1965" s="371"/>
      <c r="H1965" s="325"/>
      <c r="I1965" s="371"/>
      <c r="J1965" s="325">
        <v>7</v>
      </c>
      <c r="K1965" s="325"/>
      <c r="L1965" s="325">
        <v>7</v>
      </c>
      <c r="M1965" s="381" t="s">
        <v>5488</v>
      </c>
      <c r="N1965" s="381"/>
      <c r="O1965" s="381"/>
      <c r="P1965" s="381">
        <v>300</v>
      </c>
      <c r="Q1965" s="381"/>
      <c r="R1965" s="381"/>
      <c r="S1965" s="381"/>
      <c r="T1965" s="381"/>
      <c r="U1965" s="381"/>
      <c r="V1965" s="381"/>
      <c r="W1965" s="381"/>
      <c r="X1965" s="381"/>
      <c r="Y1965" s="381">
        <v>1</v>
      </c>
      <c r="Z1965" s="350">
        <v>42.35</v>
      </c>
    </row>
    <row r="1966" spans="1:26" ht="30.75" customHeight="1" x14ac:dyDescent="0.35">
      <c r="A1966" s="340">
        <v>1962</v>
      </c>
      <c r="B1966" s="378" t="s">
        <v>7489</v>
      </c>
      <c r="C1966" s="333" t="s">
        <v>937</v>
      </c>
      <c r="D1966" s="332" t="s">
        <v>2741</v>
      </c>
      <c r="E1966" s="371" t="s">
        <v>4815</v>
      </c>
      <c r="F1966" s="325">
        <v>4</v>
      </c>
      <c r="G1966" s="371"/>
      <c r="H1966" s="325"/>
      <c r="I1966" s="371"/>
      <c r="J1966" s="325">
        <v>6</v>
      </c>
      <c r="K1966" s="325"/>
      <c r="L1966" s="325">
        <v>6</v>
      </c>
      <c r="M1966" s="381" t="s">
        <v>5480</v>
      </c>
      <c r="N1966" s="381"/>
      <c r="O1966" s="381"/>
      <c r="P1966" s="381">
        <v>300</v>
      </c>
      <c r="Q1966" s="381"/>
      <c r="R1966" s="381"/>
      <c r="S1966" s="381"/>
      <c r="T1966" s="381"/>
      <c r="U1966" s="381"/>
      <c r="V1966" s="381"/>
      <c r="W1966" s="381"/>
      <c r="X1966" s="381"/>
      <c r="Y1966" s="381">
        <v>1</v>
      </c>
      <c r="Z1966" s="350">
        <v>42.35</v>
      </c>
    </row>
    <row r="1967" spans="1:26" ht="30.75" customHeight="1" x14ac:dyDescent="0.35">
      <c r="A1967" s="340">
        <v>1963</v>
      </c>
      <c r="B1967" s="378" t="s">
        <v>7489</v>
      </c>
      <c r="C1967" s="333" t="s">
        <v>937</v>
      </c>
      <c r="D1967" s="332" t="s">
        <v>2924</v>
      </c>
      <c r="E1967" s="371" t="s">
        <v>4816</v>
      </c>
      <c r="F1967" s="325">
        <v>4</v>
      </c>
      <c r="G1967" s="371"/>
      <c r="H1967" s="325"/>
      <c r="I1967" s="371"/>
      <c r="J1967" s="325">
        <v>7</v>
      </c>
      <c r="K1967" s="325"/>
      <c r="L1967" s="325">
        <v>7</v>
      </c>
      <c r="M1967" s="381" t="s">
        <v>5430</v>
      </c>
      <c r="N1967" s="381"/>
      <c r="O1967" s="381"/>
      <c r="P1967" s="381">
        <v>350</v>
      </c>
      <c r="Q1967" s="381"/>
      <c r="R1967" s="381"/>
      <c r="S1967" s="381"/>
      <c r="T1967" s="381"/>
      <c r="U1967" s="381"/>
      <c r="V1967" s="381"/>
      <c r="W1967" s="381" t="s">
        <v>2166</v>
      </c>
      <c r="X1967" s="381"/>
      <c r="Y1967" s="381">
        <v>1</v>
      </c>
      <c r="Z1967" s="350">
        <v>42.35</v>
      </c>
    </row>
    <row r="1968" spans="1:26" ht="30.75" customHeight="1" x14ac:dyDescent="0.35">
      <c r="A1968" s="340">
        <v>1964</v>
      </c>
      <c r="B1968" s="378" t="s">
        <v>7489</v>
      </c>
      <c r="C1968" s="333" t="s">
        <v>937</v>
      </c>
      <c r="D1968" s="332" t="s">
        <v>2925</v>
      </c>
      <c r="E1968" s="371" t="s">
        <v>4817</v>
      </c>
      <c r="F1968" s="325">
        <v>4</v>
      </c>
      <c r="G1968" s="371"/>
      <c r="H1968" s="325"/>
      <c r="I1968" s="371"/>
      <c r="J1968" s="325">
        <v>6</v>
      </c>
      <c r="K1968" s="325"/>
      <c r="L1968" s="325">
        <v>6</v>
      </c>
      <c r="M1968" s="381" t="s">
        <v>5430</v>
      </c>
      <c r="N1968" s="381"/>
      <c r="O1968" s="381"/>
      <c r="P1968" s="381">
        <v>300</v>
      </c>
      <c r="Q1968" s="381"/>
      <c r="R1968" s="381"/>
      <c r="S1968" s="381"/>
      <c r="T1968" s="381"/>
      <c r="U1968" s="381"/>
      <c r="V1968" s="381"/>
      <c r="W1968" s="381"/>
      <c r="X1968" s="381"/>
      <c r="Y1968" s="381">
        <v>1</v>
      </c>
      <c r="Z1968" s="350">
        <v>42.35</v>
      </c>
    </row>
    <row r="1969" spans="1:26" ht="30.75" customHeight="1" x14ac:dyDescent="0.35">
      <c r="A1969" s="340">
        <v>1965</v>
      </c>
      <c r="B1969" s="378" t="s">
        <v>7489</v>
      </c>
      <c r="C1969" s="333" t="s">
        <v>937</v>
      </c>
      <c r="D1969" s="332" t="s">
        <v>973</v>
      </c>
      <c r="E1969" s="371" t="s">
        <v>3517</v>
      </c>
      <c r="F1969" s="325">
        <v>6</v>
      </c>
      <c r="G1969" s="371"/>
      <c r="H1969" s="325"/>
      <c r="I1969" s="371"/>
      <c r="J1969" s="325">
        <v>5</v>
      </c>
      <c r="K1969" s="325"/>
      <c r="L1969" s="325">
        <v>5</v>
      </c>
      <c r="M1969" s="381" t="s">
        <v>5113</v>
      </c>
      <c r="N1969" s="381"/>
      <c r="O1969" s="381"/>
      <c r="P1969" s="381">
        <v>300</v>
      </c>
      <c r="Q1969" s="381"/>
      <c r="R1969" s="381"/>
      <c r="S1969" s="381"/>
      <c r="T1969" s="381"/>
      <c r="U1969" s="381"/>
      <c r="V1969" s="381"/>
      <c r="W1969" s="381"/>
      <c r="X1969" s="381"/>
      <c r="Y1969" s="381">
        <v>2</v>
      </c>
      <c r="Z1969" s="350">
        <v>36.299999999999997</v>
      </c>
    </row>
    <row r="1970" spans="1:26" ht="30.75" customHeight="1" x14ac:dyDescent="0.35">
      <c r="A1970" s="340">
        <v>1966</v>
      </c>
      <c r="B1970" s="378" t="s">
        <v>7489</v>
      </c>
      <c r="C1970" s="333" t="s">
        <v>937</v>
      </c>
      <c r="D1970" s="332" t="s">
        <v>971</v>
      </c>
      <c r="E1970" s="371" t="s">
        <v>3518</v>
      </c>
      <c r="F1970" s="325">
        <v>5</v>
      </c>
      <c r="G1970" s="371"/>
      <c r="H1970" s="325"/>
      <c r="I1970" s="371"/>
      <c r="J1970" s="325">
        <v>5</v>
      </c>
      <c r="K1970" s="325"/>
      <c r="L1970" s="325">
        <v>5</v>
      </c>
      <c r="M1970" s="381" t="s">
        <v>5113</v>
      </c>
      <c r="N1970" s="381"/>
      <c r="O1970" s="381"/>
      <c r="P1970" s="381">
        <v>300</v>
      </c>
      <c r="Q1970" s="381"/>
      <c r="R1970" s="381"/>
      <c r="S1970" s="381"/>
      <c r="T1970" s="381"/>
      <c r="U1970" s="381"/>
      <c r="V1970" s="381"/>
      <c r="W1970" s="381"/>
      <c r="X1970" s="381"/>
      <c r="Y1970" s="381">
        <v>2</v>
      </c>
      <c r="Z1970" s="350">
        <v>36.299999999999997</v>
      </c>
    </row>
    <row r="1971" spans="1:26" ht="30.75" customHeight="1" x14ac:dyDescent="0.35">
      <c r="A1971" s="340">
        <v>1967</v>
      </c>
      <c r="B1971" s="378" t="s">
        <v>7489</v>
      </c>
      <c r="C1971" s="333" t="s">
        <v>937</v>
      </c>
      <c r="D1971" s="332" t="s">
        <v>970</v>
      </c>
      <c r="E1971" s="371" t="s">
        <v>3519</v>
      </c>
      <c r="F1971" s="325">
        <v>4</v>
      </c>
      <c r="G1971" s="371"/>
      <c r="H1971" s="325"/>
      <c r="I1971" s="371"/>
      <c r="J1971" s="325">
        <v>3</v>
      </c>
      <c r="K1971" s="325"/>
      <c r="L1971" s="325">
        <v>3</v>
      </c>
      <c r="M1971" s="381" t="s">
        <v>5430</v>
      </c>
      <c r="N1971" s="381"/>
      <c r="O1971" s="381"/>
      <c r="P1971" s="381">
        <v>250</v>
      </c>
      <c r="Q1971" s="381"/>
      <c r="R1971" s="381"/>
      <c r="S1971" s="381"/>
      <c r="T1971" s="381"/>
      <c r="U1971" s="381"/>
      <c r="V1971" s="381"/>
      <c r="W1971" s="381"/>
      <c r="X1971" s="381"/>
      <c r="Y1971" s="381">
        <v>2</v>
      </c>
      <c r="Z1971" s="350">
        <v>36.299999999999997</v>
      </c>
    </row>
    <row r="1972" spans="1:26" ht="30.75" customHeight="1" x14ac:dyDescent="0.35">
      <c r="A1972" s="340">
        <v>1968</v>
      </c>
      <c r="B1972" s="378" t="s">
        <v>7489</v>
      </c>
      <c r="C1972" s="333" t="s">
        <v>937</v>
      </c>
      <c r="D1972" s="332" t="s">
        <v>2926</v>
      </c>
      <c r="E1972" s="371" t="s">
        <v>3520</v>
      </c>
      <c r="F1972" s="325">
        <v>4</v>
      </c>
      <c r="G1972" s="371"/>
      <c r="H1972" s="325"/>
      <c r="I1972" s="371"/>
      <c r="J1972" s="325">
        <v>3</v>
      </c>
      <c r="K1972" s="325"/>
      <c r="L1972" s="325">
        <v>3</v>
      </c>
      <c r="M1972" s="381" t="s">
        <v>5430</v>
      </c>
      <c r="N1972" s="381"/>
      <c r="O1972" s="381"/>
      <c r="P1972" s="381">
        <v>250</v>
      </c>
      <c r="Q1972" s="381"/>
      <c r="R1972" s="381"/>
      <c r="S1972" s="381"/>
      <c r="T1972" s="381"/>
      <c r="U1972" s="381"/>
      <c r="V1972" s="381"/>
      <c r="W1972" s="381"/>
      <c r="X1972" s="381"/>
      <c r="Y1972" s="381">
        <v>2</v>
      </c>
      <c r="Z1972" s="350">
        <v>36.299999999999997</v>
      </c>
    </row>
    <row r="1973" spans="1:26" ht="30.75" customHeight="1" x14ac:dyDescent="0.35">
      <c r="A1973" s="340">
        <v>1969</v>
      </c>
      <c r="B1973" s="378" t="s">
        <v>7489</v>
      </c>
      <c r="C1973" s="333" t="s">
        <v>937</v>
      </c>
      <c r="D1973" s="332" t="s">
        <v>2927</v>
      </c>
      <c r="E1973" s="371" t="s">
        <v>3521</v>
      </c>
      <c r="F1973" s="325">
        <v>4</v>
      </c>
      <c r="G1973" s="371"/>
      <c r="H1973" s="325"/>
      <c r="I1973" s="371"/>
      <c r="J1973" s="325">
        <v>3</v>
      </c>
      <c r="K1973" s="325"/>
      <c r="L1973" s="325">
        <v>3</v>
      </c>
      <c r="M1973" s="381" t="s">
        <v>5430</v>
      </c>
      <c r="N1973" s="367">
        <v>80</v>
      </c>
      <c r="O1973" s="367">
        <v>120</v>
      </c>
      <c r="P1973" s="367">
        <v>200</v>
      </c>
      <c r="Q1973" s="398"/>
      <c r="R1973" s="398"/>
      <c r="S1973" s="398"/>
      <c r="T1973" s="398"/>
      <c r="U1973" s="381"/>
      <c r="V1973" s="381" t="s">
        <v>2166</v>
      </c>
      <c r="W1973" s="381" t="s">
        <v>2166</v>
      </c>
      <c r="X1973" s="381" t="s">
        <v>2166</v>
      </c>
      <c r="Y1973" s="381">
        <v>2</v>
      </c>
      <c r="Z1973" s="350">
        <v>36.299999999999997</v>
      </c>
    </row>
    <row r="1974" spans="1:26" ht="30.75" customHeight="1" x14ac:dyDescent="0.35">
      <c r="A1974" s="340">
        <v>1970</v>
      </c>
      <c r="B1974" s="378" t="s">
        <v>7489</v>
      </c>
      <c r="C1974" s="333" t="s">
        <v>937</v>
      </c>
      <c r="D1974" s="332" t="s">
        <v>2753</v>
      </c>
      <c r="E1974" s="371" t="s">
        <v>4824</v>
      </c>
      <c r="F1974" s="325">
        <v>3</v>
      </c>
      <c r="G1974" s="371"/>
      <c r="H1974" s="325"/>
      <c r="I1974" s="371"/>
      <c r="J1974" s="325">
        <v>3</v>
      </c>
      <c r="K1974" s="325"/>
      <c r="L1974" s="325">
        <v>3</v>
      </c>
      <c r="M1974" s="379" t="s">
        <v>5518</v>
      </c>
      <c r="N1974" s="381"/>
      <c r="O1974" s="381"/>
      <c r="P1974" s="381">
        <v>250</v>
      </c>
      <c r="Q1974" s="381"/>
      <c r="R1974" s="381"/>
      <c r="S1974" s="381"/>
      <c r="T1974" s="381"/>
      <c r="U1974" s="381"/>
      <c r="V1974" s="381"/>
      <c r="W1974" s="381"/>
      <c r="X1974" s="381"/>
      <c r="Y1974" s="381">
        <v>2</v>
      </c>
      <c r="Z1974" s="350">
        <v>36.299999999999997</v>
      </c>
    </row>
    <row r="1975" spans="1:26" ht="30.75" customHeight="1" x14ac:dyDescent="0.35">
      <c r="A1975" s="340">
        <v>1971</v>
      </c>
      <c r="B1975" s="378" t="s">
        <v>7489</v>
      </c>
      <c r="C1975" s="333" t="s">
        <v>937</v>
      </c>
      <c r="D1975" s="332" t="s">
        <v>2752</v>
      </c>
      <c r="E1975" s="371" t="s">
        <v>4825</v>
      </c>
      <c r="F1975" s="325">
        <v>3</v>
      </c>
      <c r="G1975" s="371"/>
      <c r="H1975" s="325"/>
      <c r="I1975" s="371"/>
      <c r="J1975" s="325">
        <v>2</v>
      </c>
      <c r="K1975" s="325"/>
      <c r="L1975" s="325">
        <v>2</v>
      </c>
      <c r="M1975" s="379" t="s">
        <v>5518</v>
      </c>
      <c r="N1975" s="381"/>
      <c r="O1975" s="381"/>
      <c r="P1975" s="381">
        <v>250</v>
      </c>
      <c r="Q1975" s="381"/>
      <c r="R1975" s="381"/>
      <c r="S1975" s="381"/>
      <c r="T1975" s="381"/>
      <c r="U1975" s="381"/>
      <c r="V1975" s="381"/>
      <c r="W1975" s="381"/>
      <c r="X1975" s="381"/>
      <c r="Y1975" s="381">
        <v>2</v>
      </c>
      <c r="Z1975" s="350">
        <v>36.299999999999997</v>
      </c>
    </row>
    <row r="1976" spans="1:26" ht="30.75" customHeight="1" x14ac:dyDescent="0.35">
      <c r="A1976" s="340">
        <v>1972</v>
      </c>
      <c r="B1976" s="378" t="s">
        <v>7489</v>
      </c>
      <c r="C1976" s="333" t="s">
        <v>937</v>
      </c>
      <c r="D1976" s="332" t="s">
        <v>1821</v>
      </c>
      <c r="E1976" s="371" t="s">
        <v>4826</v>
      </c>
      <c r="F1976" s="325">
        <v>4</v>
      </c>
      <c r="G1976" s="371"/>
      <c r="H1976" s="325"/>
      <c r="I1976" s="371"/>
      <c r="J1976" s="325">
        <v>3</v>
      </c>
      <c r="K1976" s="325"/>
      <c r="L1976" s="325">
        <v>3</v>
      </c>
      <c r="M1976" s="379" t="s">
        <v>5430</v>
      </c>
      <c r="N1976" s="367">
        <v>80</v>
      </c>
      <c r="O1976" s="367">
        <v>120</v>
      </c>
      <c r="P1976" s="367">
        <v>200</v>
      </c>
      <c r="Q1976" s="398"/>
      <c r="R1976" s="398"/>
      <c r="S1976" s="398"/>
      <c r="T1976" s="398"/>
      <c r="U1976" s="381"/>
      <c r="V1976" s="381" t="s">
        <v>2166</v>
      </c>
      <c r="W1976" s="381" t="s">
        <v>2166</v>
      </c>
      <c r="X1976" s="381" t="s">
        <v>2166</v>
      </c>
      <c r="Y1976" s="381">
        <v>2</v>
      </c>
      <c r="Z1976" s="350">
        <v>36.299999999999997</v>
      </c>
    </row>
    <row r="1977" spans="1:26" ht="30.75" customHeight="1" x14ac:dyDescent="0.35">
      <c r="A1977" s="340">
        <v>1973</v>
      </c>
      <c r="B1977" s="378" t="s">
        <v>7489</v>
      </c>
      <c r="C1977" s="333" t="s">
        <v>937</v>
      </c>
      <c r="D1977" s="332" t="s">
        <v>2743</v>
      </c>
      <c r="E1977" s="371" t="s">
        <v>4827</v>
      </c>
      <c r="F1977" s="325">
        <v>4</v>
      </c>
      <c r="G1977" s="371"/>
      <c r="H1977" s="325"/>
      <c r="I1977" s="371"/>
      <c r="J1977" s="325">
        <v>4</v>
      </c>
      <c r="K1977" s="325"/>
      <c r="L1977" s="325">
        <v>4</v>
      </c>
      <c r="M1977" s="379" t="s">
        <v>5430</v>
      </c>
      <c r="N1977" s="381"/>
      <c r="O1977" s="381"/>
      <c r="P1977" s="381">
        <v>200</v>
      </c>
      <c r="Q1977" s="381"/>
      <c r="R1977" s="381"/>
      <c r="S1977" s="381"/>
      <c r="T1977" s="381"/>
      <c r="U1977" s="381"/>
      <c r="V1977" s="381"/>
      <c r="W1977" s="381"/>
      <c r="X1977" s="381"/>
      <c r="Y1977" s="381">
        <v>2</v>
      </c>
      <c r="Z1977" s="350">
        <v>36.299999999999997</v>
      </c>
    </row>
    <row r="1978" spans="1:26" ht="30.75" customHeight="1" x14ac:dyDescent="0.35">
      <c r="A1978" s="340">
        <v>1974</v>
      </c>
      <c r="B1978" s="378" t="s">
        <v>7489</v>
      </c>
      <c r="C1978" s="333" t="s">
        <v>937</v>
      </c>
      <c r="D1978" s="332" t="s">
        <v>2746</v>
      </c>
      <c r="E1978" s="371" t="s">
        <v>4828</v>
      </c>
      <c r="F1978" s="325">
        <v>6</v>
      </c>
      <c r="G1978" s="371"/>
      <c r="H1978" s="325"/>
      <c r="I1978" s="371"/>
      <c r="J1978" s="325">
        <v>7</v>
      </c>
      <c r="K1978" s="325"/>
      <c r="L1978" s="325">
        <v>7</v>
      </c>
      <c r="M1978" s="381" t="s">
        <v>5113</v>
      </c>
      <c r="N1978" s="381"/>
      <c r="O1978" s="381"/>
      <c r="P1978" s="381">
        <v>300</v>
      </c>
      <c r="Q1978" s="381"/>
      <c r="R1978" s="381"/>
      <c r="S1978" s="381"/>
      <c r="T1978" s="381"/>
      <c r="U1978" s="381"/>
      <c r="V1978" s="381"/>
      <c r="W1978" s="381"/>
      <c r="X1978" s="381"/>
      <c r="Y1978" s="381">
        <v>2</v>
      </c>
      <c r="Z1978" s="350">
        <v>36.299999999999997</v>
      </c>
    </row>
    <row r="1979" spans="1:26" ht="30.75" customHeight="1" x14ac:dyDescent="0.35">
      <c r="A1979" s="340">
        <v>1975</v>
      </c>
      <c r="B1979" s="378" t="s">
        <v>7489</v>
      </c>
      <c r="C1979" s="333" t="s">
        <v>937</v>
      </c>
      <c r="D1979" s="332" t="s">
        <v>2747</v>
      </c>
      <c r="E1979" s="371" t="s">
        <v>4829</v>
      </c>
      <c r="F1979" s="325">
        <v>5</v>
      </c>
      <c r="G1979" s="371"/>
      <c r="H1979" s="325"/>
      <c r="I1979" s="371"/>
      <c r="J1979" s="325">
        <v>4</v>
      </c>
      <c r="K1979" s="325"/>
      <c r="L1979" s="325">
        <v>4</v>
      </c>
      <c r="M1979" s="381" t="s">
        <v>5114</v>
      </c>
      <c r="N1979" s="381"/>
      <c r="O1979" s="381"/>
      <c r="P1979" s="381">
        <v>350</v>
      </c>
      <c r="Q1979" s="381"/>
      <c r="R1979" s="381"/>
      <c r="S1979" s="381"/>
      <c r="T1979" s="381"/>
      <c r="U1979" s="381"/>
      <c r="V1979" s="381"/>
      <c r="W1979" s="381"/>
      <c r="X1979" s="381"/>
      <c r="Y1979" s="381">
        <v>2</v>
      </c>
      <c r="Z1979" s="350">
        <v>36.299999999999997</v>
      </c>
    </row>
    <row r="1980" spans="1:26" ht="30.75" customHeight="1" x14ac:dyDescent="0.35">
      <c r="A1980" s="340">
        <v>1976</v>
      </c>
      <c r="B1980" s="378" t="s">
        <v>7489</v>
      </c>
      <c r="C1980" s="333" t="s">
        <v>937</v>
      </c>
      <c r="D1980" s="332" t="s">
        <v>1822</v>
      </c>
      <c r="E1980" s="371" t="s">
        <v>4830</v>
      </c>
      <c r="F1980" s="325">
        <v>4</v>
      </c>
      <c r="G1980" s="371"/>
      <c r="H1980" s="325"/>
      <c r="I1980" s="371"/>
      <c r="J1980" s="325">
        <v>3</v>
      </c>
      <c r="K1980" s="325"/>
      <c r="L1980" s="325">
        <v>3</v>
      </c>
      <c r="M1980" s="381" t="s">
        <v>6491</v>
      </c>
      <c r="N1980" s="367">
        <v>80</v>
      </c>
      <c r="O1980" s="367">
        <v>120</v>
      </c>
      <c r="P1980" s="367">
        <v>200</v>
      </c>
      <c r="Q1980" s="398"/>
      <c r="R1980" s="398"/>
      <c r="S1980" s="398"/>
      <c r="T1980" s="398"/>
      <c r="U1980" s="381"/>
      <c r="V1980" s="381" t="s">
        <v>2166</v>
      </c>
      <c r="W1980" s="381" t="s">
        <v>2166</v>
      </c>
      <c r="X1980" s="381" t="s">
        <v>2166</v>
      </c>
      <c r="Y1980" s="381">
        <v>2</v>
      </c>
      <c r="Z1980" s="350">
        <v>36.299999999999997</v>
      </c>
    </row>
    <row r="1981" spans="1:26" ht="30.75" customHeight="1" x14ac:dyDescent="0.35">
      <c r="A1981" s="340">
        <v>1977</v>
      </c>
      <c r="B1981" s="378" t="s">
        <v>7489</v>
      </c>
      <c r="C1981" s="333" t="s">
        <v>937</v>
      </c>
      <c r="D1981" s="332" t="s">
        <v>2748</v>
      </c>
      <c r="E1981" s="371" t="s">
        <v>4831</v>
      </c>
      <c r="F1981" s="325">
        <v>4</v>
      </c>
      <c r="G1981" s="371"/>
      <c r="H1981" s="325"/>
      <c r="I1981" s="371"/>
      <c r="J1981" s="325">
        <v>3</v>
      </c>
      <c r="K1981" s="325"/>
      <c r="L1981" s="325">
        <v>3</v>
      </c>
      <c r="M1981" s="379" t="s">
        <v>5421</v>
      </c>
      <c r="N1981" s="381"/>
      <c r="O1981" s="381"/>
      <c r="P1981" s="381">
        <v>200</v>
      </c>
      <c r="Q1981" s="381"/>
      <c r="R1981" s="381"/>
      <c r="S1981" s="381"/>
      <c r="T1981" s="381"/>
      <c r="U1981" s="381"/>
      <c r="V1981" s="381"/>
      <c r="W1981" s="381"/>
      <c r="X1981" s="381"/>
      <c r="Y1981" s="381">
        <v>2</v>
      </c>
      <c r="Z1981" s="350">
        <v>36.299999999999997</v>
      </c>
    </row>
    <row r="1982" spans="1:26" ht="30.75" customHeight="1" x14ac:dyDescent="0.35">
      <c r="A1982" s="340">
        <v>1978</v>
      </c>
      <c r="B1982" s="378" t="s">
        <v>7489</v>
      </c>
      <c r="C1982" s="333" t="s">
        <v>937</v>
      </c>
      <c r="D1982" s="332" t="s">
        <v>2749</v>
      </c>
      <c r="E1982" s="371" t="s">
        <v>4832</v>
      </c>
      <c r="F1982" s="325">
        <v>5</v>
      </c>
      <c r="G1982" s="371"/>
      <c r="H1982" s="325"/>
      <c r="I1982" s="371"/>
      <c r="J1982" s="325">
        <v>4</v>
      </c>
      <c r="K1982" s="325"/>
      <c r="L1982" s="325">
        <v>4</v>
      </c>
      <c r="M1982" s="379" t="s">
        <v>5229</v>
      </c>
      <c r="N1982" s="381"/>
      <c r="O1982" s="381"/>
      <c r="P1982" s="381">
        <v>200</v>
      </c>
      <c r="Q1982" s="381"/>
      <c r="R1982" s="381"/>
      <c r="S1982" s="381"/>
      <c r="T1982" s="381"/>
      <c r="U1982" s="381"/>
      <c r="V1982" s="381"/>
      <c r="W1982" s="381"/>
      <c r="X1982" s="381"/>
      <c r="Y1982" s="381">
        <v>2</v>
      </c>
      <c r="Z1982" s="350">
        <v>36.299999999999997</v>
      </c>
    </row>
    <row r="1983" spans="1:26" ht="30.75" customHeight="1" x14ac:dyDescent="0.35">
      <c r="A1983" s="340">
        <v>1979</v>
      </c>
      <c r="B1983" s="378" t="s">
        <v>7489</v>
      </c>
      <c r="C1983" s="333" t="s">
        <v>937</v>
      </c>
      <c r="D1983" s="332" t="s">
        <v>2750</v>
      </c>
      <c r="E1983" s="371" t="s">
        <v>4833</v>
      </c>
      <c r="F1983" s="325">
        <v>6</v>
      </c>
      <c r="G1983" s="371"/>
      <c r="H1983" s="325"/>
      <c r="I1983" s="371"/>
      <c r="J1983" s="325">
        <v>7</v>
      </c>
      <c r="K1983" s="325"/>
      <c r="L1983" s="325">
        <v>7</v>
      </c>
      <c r="M1983" s="381" t="s">
        <v>5115</v>
      </c>
      <c r="N1983" s="381"/>
      <c r="O1983" s="381"/>
      <c r="P1983" s="381">
        <v>300</v>
      </c>
      <c r="Q1983" s="381"/>
      <c r="R1983" s="381"/>
      <c r="S1983" s="381"/>
      <c r="T1983" s="381"/>
      <c r="U1983" s="381"/>
      <c r="V1983" s="381"/>
      <c r="W1983" s="381"/>
      <c r="X1983" s="381"/>
      <c r="Y1983" s="381">
        <v>2</v>
      </c>
      <c r="Z1983" s="350">
        <v>36.299999999999997</v>
      </c>
    </row>
    <row r="1984" spans="1:26" ht="30.75" customHeight="1" x14ac:dyDescent="0.35">
      <c r="A1984" s="340">
        <v>1980</v>
      </c>
      <c r="B1984" s="378" t="s">
        <v>7489</v>
      </c>
      <c r="C1984" s="333" t="s">
        <v>937</v>
      </c>
      <c r="D1984" s="332" t="s">
        <v>2751</v>
      </c>
      <c r="E1984" s="371" t="s">
        <v>4834</v>
      </c>
      <c r="F1984" s="325">
        <v>5</v>
      </c>
      <c r="G1984" s="371"/>
      <c r="H1984" s="325"/>
      <c r="I1984" s="371"/>
      <c r="J1984" s="325">
        <v>7</v>
      </c>
      <c r="K1984" s="325"/>
      <c r="L1984" s="325">
        <v>7</v>
      </c>
      <c r="M1984" s="381" t="s">
        <v>5114</v>
      </c>
      <c r="N1984" s="381"/>
      <c r="O1984" s="381"/>
      <c r="P1984" s="381">
        <v>300</v>
      </c>
      <c r="Q1984" s="381"/>
      <c r="R1984" s="381"/>
      <c r="S1984" s="381"/>
      <c r="T1984" s="381"/>
      <c r="U1984" s="381"/>
      <c r="V1984" s="381"/>
      <c r="W1984" s="381"/>
      <c r="X1984" s="381"/>
      <c r="Y1984" s="381">
        <v>2</v>
      </c>
      <c r="Z1984" s="350">
        <v>36.299999999999997</v>
      </c>
    </row>
    <row r="1985" spans="1:26" ht="30.75" customHeight="1" x14ac:dyDescent="0.35">
      <c r="A1985" s="340">
        <v>1981</v>
      </c>
      <c r="B1985" s="378" t="s">
        <v>7489</v>
      </c>
      <c r="C1985" s="333" t="s">
        <v>937</v>
      </c>
      <c r="D1985" s="332" t="s">
        <v>2754</v>
      </c>
      <c r="E1985" s="371" t="s">
        <v>4835</v>
      </c>
      <c r="F1985" s="325">
        <v>6</v>
      </c>
      <c r="G1985" s="371"/>
      <c r="H1985" s="325"/>
      <c r="I1985" s="371"/>
      <c r="J1985" s="325">
        <v>7</v>
      </c>
      <c r="K1985" s="325"/>
      <c r="L1985" s="325">
        <v>7</v>
      </c>
      <c r="M1985" s="381" t="s">
        <v>5116</v>
      </c>
      <c r="N1985" s="381"/>
      <c r="O1985" s="381"/>
      <c r="P1985" s="381">
        <v>300</v>
      </c>
      <c r="Q1985" s="381"/>
      <c r="R1985" s="381"/>
      <c r="S1985" s="381"/>
      <c r="T1985" s="381"/>
      <c r="U1985" s="381"/>
      <c r="V1985" s="381"/>
      <c r="W1985" s="381"/>
      <c r="X1985" s="381"/>
      <c r="Y1985" s="381">
        <v>2</v>
      </c>
      <c r="Z1985" s="350">
        <v>36.299999999999997</v>
      </c>
    </row>
    <row r="1986" spans="1:26" ht="30.75" customHeight="1" x14ac:dyDescent="0.35">
      <c r="A1986" s="340">
        <v>1982</v>
      </c>
      <c r="B1986" s="378" t="s">
        <v>7489</v>
      </c>
      <c r="C1986" s="333" t="s">
        <v>937</v>
      </c>
      <c r="D1986" s="332" t="s">
        <v>2755</v>
      </c>
      <c r="E1986" s="371" t="s">
        <v>4836</v>
      </c>
      <c r="F1986" s="325">
        <v>5</v>
      </c>
      <c r="G1986" s="371"/>
      <c r="H1986" s="325"/>
      <c r="I1986" s="371"/>
      <c r="J1986" s="325">
        <v>4</v>
      </c>
      <c r="K1986" s="325"/>
      <c r="L1986" s="325">
        <v>4</v>
      </c>
      <c r="M1986" s="379" t="s">
        <v>5114</v>
      </c>
      <c r="N1986" s="381"/>
      <c r="O1986" s="381"/>
      <c r="P1986" s="381">
        <v>300</v>
      </c>
      <c r="Q1986" s="381"/>
      <c r="R1986" s="381"/>
      <c r="S1986" s="381"/>
      <c r="T1986" s="381"/>
      <c r="U1986" s="381"/>
      <c r="V1986" s="381"/>
      <c r="W1986" s="381"/>
      <c r="X1986" s="381"/>
      <c r="Y1986" s="381">
        <v>2</v>
      </c>
      <c r="Z1986" s="350">
        <v>36.299999999999997</v>
      </c>
    </row>
    <row r="1987" spans="1:26" ht="30.75" customHeight="1" x14ac:dyDescent="0.35">
      <c r="A1987" s="340">
        <v>1983</v>
      </c>
      <c r="B1987" s="378" t="s">
        <v>7489</v>
      </c>
      <c r="C1987" s="333" t="s">
        <v>937</v>
      </c>
      <c r="D1987" s="332" t="s">
        <v>2756</v>
      </c>
      <c r="E1987" s="371" t="s">
        <v>4837</v>
      </c>
      <c r="F1987" s="325">
        <v>3</v>
      </c>
      <c r="G1987" s="371"/>
      <c r="H1987" s="325"/>
      <c r="I1987" s="371"/>
      <c r="J1987" s="325">
        <v>3</v>
      </c>
      <c r="K1987" s="325"/>
      <c r="L1987" s="325">
        <v>3</v>
      </c>
      <c r="M1987" s="379" t="s">
        <v>5421</v>
      </c>
      <c r="N1987" s="381"/>
      <c r="O1987" s="381"/>
      <c r="P1987" s="381">
        <v>350</v>
      </c>
      <c r="Q1987" s="381"/>
      <c r="R1987" s="381"/>
      <c r="S1987" s="381"/>
      <c r="T1987" s="381"/>
      <c r="U1987" s="381"/>
      <c r="V1987" s="381"/>
      <c r="W1987" s="381"/>
      <c r="X1987" s="381"/>
      <c r="Y1987" s="381">
        <v>2</v>
      </c>
      <c r="Z1987" s="350">
        <v>36.299999999999997</v>
      </c>
    </row>
    <row r="1988" spans="1:26" ht="30.75" customHeight="1" x14ac:dyDescent="0.35">
      <c r="A1988" s="340">
        <v>1984</v>
      </c>
      <c r="B1988" s="378" t="s">
        <v>7489</v>
      </c>
      <c r="C1988" s="333" t="s">
        <v>937</v>
      </c>
      <c r="D1988" s="332" t="s">
        <v>2757</v>
      </c>
      <c r="E1988" s="371" t="s">
        <v>4838</v>
      </c>
      <c r="F1988" s="325">
        <v>6</v>
      </c>
      <c r="G1988" s="371"/>
      <c r="H1988" s="325"/>
      <c r="I1988" s="371"/>
      <c r="J1988" s="325">
        <v>5</v>
      </c>
      <c r="K1988" s="325"/>
      <c r="L1988" s="325">
        <v>5</v>
      </c>
      <c r="M1988" s="381" t="s">
        <v>5113</v>
      </c>
      <c r="N1988" s="381"/>
      <c r="O1988" s="381"/>
      <c r="P1988" s="381">
        <v>250</v>
      </c>
      <c r="Q1988" s="381"/>
      <c r="R1988" s="381"/>
      <c r="S1988" s="381"/>
      <c r="T1988" s="381"/>
      <c r="U1988" s="381"/>
      <c r="V1988" s="381"/>
      <c r="W1988" s="381"/>
      <c r="X1988" s="381"/>
      <c r="Y1988" s="381">
        <v>2</v>
      </c>
      <c r="Z1988" s="350">
        <v>36.299999999999997</v>
      </c>
    </row>
    <row r="1989" spans="1:26" ht="30.75" customHeight="1" x14ac:dyDescent="0.35">
      <c r="A1989" s="340">
        <v>1985</v>
      </c>
      <c r="B1989" s="378" t="s">
        <v>7489</v>
      </c>
      <c r="C1989" s="333" t="s">
        <v>937</v>
      </c>
      <c r="D1989" s="332" t="s">
        <v>2758</v>
      </c>
      <c r="E1989" s="371" t="s">
        <v>4839</v>
      </c>
      <c r="F1989" s="325">
        <v>5</v>
      </c>
      <c r="G1989" s="371"/>
      <c r="H1989" s="325"/>
      <c r="I1989" s="371"/>
      <c r="J1989" s="325">
        <v>7</v>
      </c>
      <c r="K1989" s="325"/>
      <c r="L1989" s="325">
        <v>7</v>
      </c>
      <c r="M1989" s="381" t="s">
        <v>5117</v>
      </c>
      <c r="N1989" s="381"/>
      <c r="O1989" s="381"/>
      <c r="P1989" s="381">
        <v>300</v>
      </c>
      <c r="Q1989" s="381"/>
      <c r="R1989" s="381"/>
      <c r="S1989" s="381"/>
      <c r="T1989" s="381"/>
      <c r="U1989" s="381"/>
      <c r="V1989" s="381"/>
      <c r="W1989" s="381"/>
      <c r="X1989" s="381"/>
      <c r="Y1989" s="381">
        <v>2</v>
      </c>
      <c r="Z1989" s="350">
        <v>36.299999999999997</v>
      </c>
    </row>
    <row r="1990" spans="1:26" ht="30.75" customHeight="1" x14ac:dyDescent="0.35">
      <c r="A1990" s="340">
        <v>1986</v>
      </c>
      <c r="B1990" s="378" t="s">
        <v>7489</v>
      </c>
      <c r="C1990" s="333" t="s">
        <v>937</v>
      </c>
      <c r="D1990" s="332" t="s">
        <v>2759</v>
      </c>
      <c r="E1990" s="371" t="s">
        <v>4840</v>
      </c>
      <c r="F1990" s="325">
        <v>4</v>
      </c>
      <c r="G1990" s="371"/>
      <c r="H1990" s="325"/>
      <c r="I1990" s="371"/>
      <c r="J1990" s="325">
        <v>5</v>
      </c>
      <c r="K1990" s="325"/>
      <c r="L1990" s="325">
        <v>5</v>
      </c>
      <c r="M1990" s="381" t="s">
        <v>5430</v>
      </c>
      <c r="N1990" s="381"/>
      <c r="O1990" s="381"/>
      <c r="P1990" s="381">
        <v>250</v>
      </c>
      <c r="Q1990" s="381"/>
      <c r="R1990" s="381"/>
      <c r="S1990" s="381"/>
      <c r="T1990" s="381"/>
      <c r="U1990" s="381"/>
      <c r="V1990" s="381"/>
      <c r="W1990" s="381"/>
      <c r="X1990" s="381"/>
      <c r="Y1990" s="381">
        <v>2</v>
      </c>
      <c r="Z1990" s="350">
        <v>36.299999999999997</v>
      </c>
    </row>
    <row r="1991" spans="1:26" ht="30.75" customHeight="1" x14ac:dyDescent="0.35">
      <c r="A1991" s="340">
        <v>1987</v>
      </c>
      <c r="B1991" s="378" t="s">
        <v>7489</v>
      </c>
      <c r="C1991" s="333" t="s">
        <v>937</v>
      </c>
      <c r="D1991" s="332" t="s">
        <v>2928</v>
      </c>
      <c r="E1991" s="371" t="s">
        <v>7269</v>
      </c>
      <c r="F1991" s="325">
        <v>4</v>
      </c>
      <c r="G1991" s="371"/>
      <c r="H1991" s="325"/>
      <c r="I1991" s="371"/>
      <c r="J1991" s="325">
        <v>3</v>
      </c>
      <c r="K1991" s="325"/>
      <c r="L1991" s="325">
        <v>3</v>
      </c>
      <c r="M1991" s="381" t="s">
        <v>5118</v>
      </c>
      <c r="N1991" s="381"/>
      <c r="O1991" s="381"/>
      <c r="P1991" s="381">
        <v>250</v>
      </c>
      <c r="Q1991" s="381"/>
      <c r="R1991" s="381"/>
      <c r="S1991" s="381"/>
      <c r="T1991" s="381"/>
      <c r="U1991" s="381"/>
      <c r="V1991" s="381"/>
      <c r="W1991" s="381"/>
      <c r="X1991" s="381"/>
      <c r="Y1991" s="381">
        <v>2</v>
      </c>
      <c r="Z1991" s="350">
        <v>36.299999999999997</v>
      </c>
    </row>
    <row r="1992" spans="1:26" ht="30.75" customHeight="1" x14ac:dyDescent="0.35">
      <c r="A1992" s="340">
        <v>1988</v>
      </c>
      <c r="B1992" s="378" t="s">
        <v>7489</v>
      </c>
      <c r="C1992" s="333" t="s">
        <v>937</v>
      </c>
      <c r="D1992" s="332" t="s">
        <v>2745</v>
      </c>
      <c r="E1992" s="371" t="s">
        <v>4842</v>
      </c>
      <c r="F1992" s="325">
        <v>3</v>
      </c>
      <c r="G1992" s="371"/>
      <c r="H1992" s="325"/>
      <c r="I1992" s="371"/>
      <c r="J1992" s="325">
        <v>4</v>
      </c>
      <c r="K1992" s="325"/>
      <c r="L1992" s="325">
        <v>4</v>
      </c>
      <c r="M1992" s="381" t="s">
        <v>5113</v>
      </c>
      <c r="N1992" s="381"/>
      <c r="O1992" s="381"/>
      <c r="P1992" s="381">
        <v>250</v>
      </c>
      <c r="Q1992" s="381"/>
      <c r="R1992" s="381"/>
      <c r="S1992" s="381"/>
      <c r="T1992" s="381"/>
      <c r="U1992" s="381"/>
      <c r="V1992" s="381"/>
      <c r="W1992" s="381"/>
      <c r="X1992" s="381"/>
      <c r="Y1992" s="381">
        <v>2</v>
      </c>
      <c r="Z1992" s="350">
        <v>36.299999999999997</v>
      </c>
    </row>
    <row r="1993" spans="1:26" ht="30.75" customHeight="1" x14ac:dyDescent="0.35">
      <c r="A1993" s="340">
        <v>1989</v>
      </c>
      <c r="B1993" s="378" t="s">
        <v>7489</v>
      </c>
      <c r="C1993" s="333" t="s">
        <v>937</v>
      </c>
      <c r="D1993" s="332" t="s">
        <v>2760</v>
      </c>
      <c r="E1993" s="371" t="s">
        <v>4843</v>
      </c>
      <c r="F1993" s="325">
        <v>5</v>
      </c>
      <c r="G1993" s="371"/>
      <c r="H1993" s="325"/>
      <c r="I1993" s="371"/>
      <c r="J1993" s="325">
        <v>4</v>
      </c>
      <c r="K1993" s="325"/>
      <c r="L1993" s="325">
        <v>4</v>
      </c>
      <c r="M1993" s="379" t="s">
        <v>5230</v>
      </c>
      <c r="N1993" s="381"/>
      <c r="O1993" s="381"/>
      <c r="P1993" s="381">
        <v>300</v>
      </c>
      <c r="Q1993" s="381"/>
      <c r="R1993" s="381"/>
      <c r="S1993" s="381"/>
      <c r="T1993" s="381"/>
      <c r="U1993" s="381"/>
      <c r="V1993" s="381"/>
      <c r="W1993" s="381"/>
      <c r="X1993" s="381"/>
      <c r="Y1993" s="381">
        <v>2</v>
      </c>
      <c r="Z1993" s="350">
        <v>36.299999999999997</v>
      </c>
    </row>
    <row r="1994" spans="1:26" ht="30.75" customHeight="1" x14ac:dyDescent="0.35">
      <c r="A1994" s="340">
        <v>1990</v>
      </c>
      <c r="B1994" s="378" t="s">
        <v>7489</v>
      </c>
      <c r="C1994" s="333" t="s">
        <v>937</v>
      </c>
      <c r="D1994" s="332" t="s">
        <v>2744</v>
      </c>
      <c r="E1994" s="371" t="s">
        <v>4844</v>
      </c>
      <c r="F1994" s="325">
        <v>6</v>
      </c>
      <c r="G1994" s="371"/>
      <c r="H1994" s="325"/>
      <c r="I1994" s="371"/>
      <c r="J1994" s="325">
        <v>3</v>
      </c>
      <c r="K1994" s="325"/>
      <c r="L1994" s="325">
        <v>3</v>
      </c>
      <c r="M1994" s="379" t="s">
        <v>5419</v>
      </c>
      <c r="N1994" s="381"/>
      <c r="O1994" s="381"/>
      <c r="P1994" s="381">
        <v>250</v>
      </c>
      <c r="Q1994" s="381"/>
      <c r="R1994" s="381"/>
      <c r="S1994" s="381"/>
      <c r="T1994" s="381"/>
      <c r="U1994" s="381"/>
      <c r="V1994" s="381"/>
      <c r="W1994" s="381"/>
      <c r="X1994" s="381"/>
      <c r="Y1994" s="381">
        <v>2</v>
      </c>
      <c r="Z1994" s="350">
        <v>36.299999999999997</v>
      </c>
    </row>
    <row r="1995" spans="1:26" ht="30.75" customHeight="1" x14ac:dyDescent="0.35">
      <c r="A1995" s="340">
        <v>1991</v>
      </c>
      <c r="B1995" s="378" t="s">
        <v>7489</v>
      </c>
      <c r="C1995" s="333" t="s">
        <v>937</v>
      </c>
      <c r="D1995" s="332" t="s">
        <v>1825</v>
      </c>
      <c r="E1995" s="371" t="s">
        <v>4845</v>
      </c>
      <c r="F1995" s="325">
        <v>4</v>
      </c>
      <c r="G1995" s="371"/>
      <c r="H1995" s="325"/>
      <c r="I1995" s="371"/>
      <c r="J1995" s="325">
        <v>3</v>
      </c>
      <c r="K1995" s="325"/>
      <c r="L1995" s="325">
        <v>3</v>
      </c>
      <c r="M1995" s="381" t="s">
        <v>5119</v>
      </c>
      <c r="N1995" s="381"/>
      <c r="O1995" s="381"/>
      <c r="P1995" s="381">
        <v>300</v>
      </c>
      <c r="Q1995" s="381"/>
      <c r="R1995" s="381"/>
      <c r="S1995" s="381"/>
      <c r="T1995" s="381"/>
      <c r="U1995" s="381"/>
      <c r="V1995" s="381"/>
      <c r="W1995" s="381"/>
      <c r="X1995" s="381"/>
      <c r="Y1995" s="381">
        <v>2</v>
      </c>
      <c r="Z1995" s="350">
        <v>36.299999999999997</v>
      </c>
    </row>
    <row r="1996" spans="1:26" ht="30.75" customHeight="1" x14ac:dyDescent="0.35">
      <c r="A1996" s="340">
        <v>1992</v>
      </c>
      <c r="B1996" s="378" t="s">
        <v>7489</v>
      </c>
      <c r="C1996" s="333" t="s">
        <v>937</v>
      </c>
      <c r="D1996" s="332" t="s">
        <v>1824</v>
      </c>
      <c r="E1996" s="371" t="s">
        <v>4846</v>
      </c>
      <c r="F1996" s="325">
        <v>4</v>
      </c>
      <c r="G1996" s="371"/>
      <c r="H1996" s="325"/>
      <c r="I1996" s="371"/>
      <c r="J1996" s="325">
        <v>3</v>
      </c>
      <c r="K1996" s="325"/>
      <c r="L1996" s="325">
        <v>3</v>
      </c>
      <c r="M1996" s="381" t="s">
        <v>5118</v>
      </c>
      <c r="N1996" s="381"/>
      <c r="O1996" s="381"/>
      <c r="P1996" s="381">
        <v>250</v>
      </c>
      <c r="Q1996" s="381"/>
      <c r="R1996" s="381"/>
      <c r="S1996" s="381"/>
      <c r="T1996" s="381"/>
      <c r="U1996" s="381"/>
      <c r="V1996" s="381"/>
      <c r="W1996" s="381"/>
      <c r="X1996" s="381"/>
      <c r="Y1996" s="381">
        <v>2</v>
      </c>
      <c r="Z1996" s="350">
        <v>36.299999999999997</v>
      </c>
    </row>
    <row r="1997" spans="1:26" ht="30.75" customHeight="1" x14ac:dyDescent="0.35">
      <c r="A1997" s="340">
        <v>1993</v>
      </c>
      <c r="B1997" s="378" t="s">
        <v>7489</v>
      </c>
      <c r="C1997" s="333" t="s">
        <v>937</v>
      </c>
      <c r="D1997" s="332" t="s">
        <v>1823</v>
      </c>
      <c r="E1997" s="371" t="s">
        <v>4847</v>
      </c>
      <c r="F1997" s="325">
        <v>3</v>
      </c>
      <c r="G1997" s="371"/>
      <c r="H1997" s="325"/>
      <c r="I1997" s="371"/>
      <c r="J1997" s="325">
        <v>3</v>
      </c>
      <c r="K1997" s="325"/>
      <c r="L1997" s="325">
        <v>3</v>
      </c>
      <c r="M1997" s="381" t="s">
        <v>5120</v>
      </c>
      <c r="N1997" s="381"/>
      <c r="O1997" s="381"/>
      <c r="P1997" s="381">
        <v>250</v>
      </c>
      <c r="Q1997" s="381"/>
      <c r="R1997" s="381"/>
      <c r="S1997" s="381"/>
      <c r="T1997" s="381"/>
      <c r="U1997" s="381"/>
      <c r="V1997" s="381"/>
      <c r="W1997" s="381"/>
      <c r="X1997" s="381"/>
      <c r="Y1997" s="381">
        <v>2</v>
      </c>
      <c r="Z1997" s="350">
        <v>36.299999999999997</v>
      </c>
    </row>
    <row r="1998" spans="1:26" ht="30.75" customHeight="1" x14ac:dyDescent="0.35">
      <c r="A1998" s="340">
        <v>1994</v>
      </c>
      <c r="B1998" s="378" t="s">
        <v>7489</v>
      </c>
      <c r="C1998" s="333" t="s">
        <v>937</v>
      </c>
      <c r="D1998" s="332" t="s">
        <v>2761</v>
      </c>
      <c r="E1998" s="371" t="s">
        <v>4848</v>
      </c>
      <c r="F1998" s="325">
        <v>5</v>
      </c>
      <c r="G1998" s="371"/>
      <c r="H1998" s="325"/>
      <c r="I1998" s="371"/>
      <c r="J1998" s="325">
        <v>5</v>
      </c>
      <c r="K1998" s="325"/>
      <c r="L1998" s="325">
        <v>5</v>
      </c>
      <c r="M1998" s="381" t="s">
        <v>5353</v>
      </c>
      <c r="N1998" s="381"/>
      <c r="O1998" s="381"/>
      <c r="P1998" s="381">
        <v>250</v>
      </c>
      <c r="Q1998" s="381"/>
      <c r="R1998" s="381"/>
      <c r="S1998" s="381"/>
      <c r="T1998" s="381"/>
      <c r="U1998" s="381"/>
      <c r="V1998" s="381"/>
      <c r="W1998" s="381"/>
      <c r="X1998" s="381"/>
      <c r="Y1998" s="381">
        <v>2</v>
      </c>
      <c r="Z1998" s="350">
        <v>36.299999999999997</v>
      </c>
    </row>
    <row r="1999" spans="1:26" ht="30.75" customHeight="1" x14ac:dyDescent="0.35">
      <c r="A1999" s="340">
        <v>1995</v>
      </c>
      <c r="B1999" s="378" t="s">
        <v>7489</v>
      </c>
      <c r="C1999" s="333" t="s">
        <v>937</v>
      </c>
      <c r="D1999" s="332" t="s">
        <v>2762</v>
      </c>
      <c r="E1999" s="371" t="s">
        <v>4849</v>
      </c>
      <c r="F1999" s="325">
        <v>5</v>
      </c>
      <c r="G1999" s="371"/>
      <c r="H1999" s="325"/>
      <c r="I1999" s="371"/>
      <c r="J1999" s="325">
        <v>2</v>
      </c>
      <c r="K1999" s="325"/>
      <c r="L1999" s="325">
        <v>2</v>
      </c>
      <c r="M1999" s="379" t="s">
        <v>5115</v>
      </c>
      <c r="N1999" s="381"/>
      <c r="O1999" s="381"/>
      <c r="P1999" s="381">
        <v>250</v>
      </c>
      <c r="Q1999" s="381"/>
      <c r="R1999" s="381"/>
      <c r="S1999" s="381"/>
      <c r="T1999" s="381"/>
      <c r="U1999" s="381"/>
      <c r="V1999" s="381"/>
      <c r="W1999" s="381"/>
      <c r="X1999" s="381"/>
      <c r="Y1999" s="381">
        <v>2</v>
      </c>
      <c r="Z1999" s="350">
        <v>36.299999999999997</v>
      </c>
    </row>
    <row r="2000" spans="1:26" ht="30.75" customHeight="1" x14ac:dyDescent="0.35">
      <c r="A2000" s="340">
        <v>1996</v>
      </c>
      <c r="B2000" s="378" t="s">
        <v>7489</v>
      </c>
      <c r="C2000" s="333" t="s">
        <v>937</v>
      </c>
      <c r="D2000" s="332" t="s">
        <v>2763</v>
      </c>
      <c r="E2000" s="371" t="s">
        <v>4850</v>
      </c>
      <c r="F2000" s="325">
        <v>4</v>
      </c>
      <c r="G2000" s="371"/>
      <c r="H2000" s="325"/>
      <c r="I2000" s="371"/>
      <c r="J2000" s="325">
        <v>2</v>
      </c>
      <c r="K2000" s="325"/>
      <c r="L2000" s="325">
        <v>2</v>
      </c>
      <c r="M2000" s="381" t="s">
        <v>5353</v>
      </c>
      <c r="N2000" s="381"/>
      <c r="O2000" s="381"/>
      <c r="P2000" s="381">
        <v>250</v>
      </c>
      <c r="Q2000" s="381"/>
      <c r="R2000" s="381"/>
      <c r="S2000" s="381"/>
      <c r="T2000" s="381"/>
      <c r="U2000" s="381"/>
      <c r="V2000" s="381"/>
      <c r="W2000" s="381"/>
      <c r="X2000" s="381"/>
      <c r="Y2000" s="381">
        <v>2</v>
      </c>
      <c r="Z2000" s="350">
        <v>36.299999999999997</v>
      </c>
    </row>
    <row r="2001" spans="1:26" ht="30.75" customHeight="1" x14ac:dyDescent="0.35">
      <c r="A2001" s="340">
        <v>1997</v>
      </c>
      <c r="B2001" s="378" t="s">
        <v>7489</v>
      </c>
      <c r="C2001" s="333" t="s">
        <v>937</v>
      </c>
      <c r="D2001" s="332" t="s">
        <v>6421</v>
      </c>
      <c r="E2001" s="371" t="s">
        <v>6411</v>
      </c>
      <c r="F2001" s="325">
        <v>4</v>
      </c>
      <c r="G2001" s="371"/>
      <c r="H2001" s="325"/>
      <c r="I2001" s="371"/>
      <c r="J2001" s="325">
        <v>8</v>
      </c>
      <c r="K2001" s="325"/>
      <c r="L2001" s="325">
        <v>8</v>
      </c>
      <c r="M2001" s="381" t="s">
        <v>5982</v>
      </c>
      <c r="N2001" s="381"/>
      <c r="O2001" s="381"/>
      <c r="P2001" s="381"/>
      <c r="Q2001" s="381"/>
      <c r="R2001" s="381"/>
      <c r="S2001" s="381"/>
      <c r="T2001" s="381"/>
      <c r="U2001" s="381"/>
      <c r="V2001" s="381"/>
      <c r="W2001" s="381"/>
      <c r="X2001" s="381"/>
      <c r="Y2001" s="381">
        <v>1</v>
      </c>
      <c r="Z2001" s="350">
        <v>42.35</v>
      </c>
    </row>
    <row r="2002" spans="1:26" ht="30.75" customHeight="1" x14ac:dyDescent="0.35">
      <c r="A2002" s="340">
        <v>1998</v>
      </c>
      <c r="B2002" s="378" t="s">
        <v>7489</v>
      </c>
      <c r="C2002" s="333" t="s">
        <v>937</v>
      </c>
      <c r="D2002" s="332" t="s">
        <v>6402</v>
      </c>
      <c r="E2002" s="371" t="s">
        <v>6412</v>
      </c>
      <c r="F2002" s="325">
        <v>4</v>
      </c>
      <c r="G2002" s="371" t="s">
        <v>6023</v>
      </c>
      <c r="H2002" s="325">
        <v>1</v>
      </c>
      <c r="I2002" s="371" t="s">
        <v>6422</v>
      </c>
      <c r="J2002" s="325">
        <v>8</v>
      </c>
      <c r="K2002" s="325">
        <v>1</v>
      </c>
      <c r="L2002" s="325">
        <v>9</v>
      </c>
      <c r="M2002" s="381" t="s">
        <v>5982</v>
      </c>
      <c r="N2002" s="381">
        <v>140</v>
      </c>
      <c r="O2002" s="381">
        <v>210</v>
      </c>
      <c r="P2002" s="381">
        <v>350</v>
      </c>
      <c r="Q2002" s="381">
        <v>20</v>
      </c>
      <c r="R2002" s="381">
        <v>40</v>
      </c>
      <c r="S2002" s="381">
        <v>350</v>
      </c>
      <c r="T2002" s="381"/>
      <c r="U2002" s="381"/>
      <c r="V2002" s="381" t="s">
        <v>2166</v>
      </c>
      <c r="W2002" s="381"/>
      <c r="X2002" s="381"/>
      <c r="Y2002" s="381">
        <v>1</v>
      </c>
      <c r="Z2002" s="350">
        <v>42.35</v>
      </c>
    </row>
    <row r="2003" spans="1:26" ht="30.75" customHeight="1" x14ac:dyDescent="0.35">
      <c r="A2003" s="340">
        <v>1999</v>
      </c>
      <c r="B2003" s="378" t="s">
        <v>7489</v>
      </c>
      <c r="C2003" s="333" t="s">
        <v>937</v>
      </c>
      <c r="D2003" s="332" t="s">
        <v>6403</v>
      </c>
      <c r="E2003" s="371" t="s">
        <v>6413</v>
      </c>
      <c r="F2003" s="325">
        <v>4</v>
      </c>
      <c r="G2003" s="371"/>
      <c r="H2003" s="325"/>
      <c r="I2003" s="371"/>
      <c r="J2003" s="325">
        <v>8</v>
      </c>
      <c r="K2003" s="325"/>
      <c r="L2003" s="325">
        <v>8</v>
      </c>
      <c r="M2003" s="381" t="s">
        <v>5982</v>
      </c>
      <c r="N2003" s="381">
        <v>140</v>
      </c>
      <c r="O2003" s="381">
        <v>210</v>
      </c>
      <c r="P2003" s="381">
        <v>350</v>
      </c>
      <c r="Q2003" s="381"/>
      <c r="R2003" s="381"/>
      <c r="S2003" s="381"/>
      <c r="T2003" s="381"/>
      <c r="U2003" s="381"/>
      <c r="V2003" s="381" t="s">
        <v>2166</v>
      </c>
      <c r="W2003" s="381"/>
      <c r="X2003" s="381"/>
      <c r="Y2003" s="381">
        <v>1</v>
      </c>
      <c r="Z2003" s="350">
        <v>42.35</v>
      </c>
    </row>
    <row r="2004" spans="1:26" ht="30.75" customHeight="1" x14ac:dyDescent="0.35">
      <c r="A2004" s="340">
        <v>2000</v>
      </c>
      <c r="B2004" s="378" t="s">
        <v>7489</v>
      </c>
      <c r="C2004" s="333" t="s">
        <v>937</v>
      </c>
      <c r="D2004" s="332" t="s">
        <v>6404</v>
      </c>
      <c r="E2004" s="371" t="s">
        <v>6414</v>
      </c>
      <c r="F2004" s="325">
        <v>4</v>
      </c>
      <c r="G2004" s="371"/>
      <c r="H2004" s="325"/>
      <c r="I2004" s="371"/>
      <c r="J2004" s="325">
        <v>8</v>
      </c>
      <c r="K2004" s="325"/>
      <c r="L2004" s="325">
        <v>8</v>
      </c>
      <c r="M2004" s="381" t="s">
        <v>5982</v>
      </c>
      <c r="N2004" s="381"/>
      <c r="O2004" s="381"/>
      <c r="P2004" s="381"/>
      <c r="Q2004" s="381"/>
      <c r="R2004" s="381"/>
      <c r="S2004" s="381"/>
      <c r="T2004" s="381"/>
      <c r="U2004" s="381"/>
      <c r="V2004" s="381"/>
      <c r="W2004" s="381"/>
      <c r="X2004" s="381"/>
      <c r="Y2004" s="381">
        <v>1</v>
      </c>
      <c r="Z2004" s="350">
        <v>42.35</v>
      </c>
    </row>
    <row r="2005" spans="1:26" ht="30.75" customHeight="1" x14ac:dyDescent="0.35">
      <c r="A2005" s="340">
        <v>2001</v>
      </c>
      <c r="B2005" s="378" t="s">
        <v>7489</v>
      </c>
      <c r="C2005" s="333" t="s">
        <v>937</v>
      </c>
      <c r="D2005" s="332" t="s">
        <v>6405</v>
      </c>
      <c r="E2005" s="371" t="s">
        <v>6415</v>
      </c>
      <c r="F2005" s="325">
        <v>4</v>
      </c>
      <c r="G2005" s="371" t="s">
        <v>6023</v>
      </c>
      <c r="H2005" s="325">
        <v>2</v>
      </c>
      <c r="I2005" s="371" t="s">
        <v>6423</v>
      </c>
      <c r="J2005" s="325">
        <v>8</v>
      </c>
      <c r="K2005" s="325">
        <v>2</v>
      </c>
      <c r="L2005" s="325">
        <v>10</v>
      </c>
      <c r="M2005" s="381" t="s">
        <v>5982</v>
      </c>
      <c r="N2005" s="381">
        <v>140</v>
      </c>
      <c r="O2005" s="381">
        <v>210</v>
      </c>
      <c r="P2005" s="381">
        <v>350</v>
      </c>
      <c r="Q2005" s="381">
        <v>10</v>
      </c>
      <c r="R2005" s="381">
        <v>20</v>
      </c>
      <c r="S2005" s="381">
        <v>350</v>
      </c>
      <c r="T2005" s="381"/>
      <c r="U2005" s="381"/>
      <c r="V2005" s="381" t="s">
        <v>2166</v>
      </c>
      <c r="W2005" s="381"/>
      <c r="X2005" s="381"/>
      <c r="Y2005" s="381">
        <v>1</v>
      </c>
      <c r="Z2005" s="350">
        <v>42.35</v>
      </c>
    </row>
    <row r="2006" spans="1:26" ht="30.75" customHeight="1" x14ac:dyDescent="0.35">
      <c r="A2006" s="340">
        <v>2002</v>
      </c>
      <c r="B2006" s="378" t="s">
        <v>7489</v>
      </c>
      <c r="C2006" s="333" t="s">
        <v>937</v>
      </c>
      <c r="D2006" s="332" t="s">
        <v>6406</v>
      </c>
      <c r="E2006" s="371" t="s">
        <v>6416</v>
      </c>
      <c r="F2006" s="325">
        <v>4</v>
      </c>
      <c r="G2006" s="371"/>
      <c r="H2006" s="325"/>
      <c r="I2006" s="371"/>
      <c r="J2006" s="325">
        <v>8</v>
      </c>
      <c r="K2006" s="325"/>
      <c r="L2006" s="325">
        <v>8</v>
      </c>
      <c r="M2006" s="381" t="s">
        <v>5982</v>
      </c>
      <c r="N2006" s="381">
        <v>140</v>
      </c>
      <c r="O2006" s="381">
        <v>210</v>
      </c>
      <c r="P2006" s="381">
        <v>350</v>
      </c>
      <c r="Q2006" s="381"/>
      <c r="R2006" s="381"/>
      <c r="S2006" s="381"/>
      <c r="T2006" s="381"/>
      <c r="U2006" s="381"/>
      <c r="V2006" s="381" t="s">
        <v>2166</v>
      </c>
      <c r="W2006" s="381"/>
      <c r="X2006" s="381"/>
      <c r="Y2006" s="381">
        <v>1</v>
      </c>
      <c r="Z2006" s="350">
        <v>42.35</v>
      </c>
    </row>
    <row r="2007" spans="1:26" ht="30.75" customHeight="1" x14ac:dyDescent="0.35">
      <c r="A2007" s="340">
        <v>2003</v>
      </c>
      <c r="B2007" s="378" t="s">
        <v>7489</v>
      </c>
      <c r="C2007" s="333" t="s">
        <v>937</v>
      </c>
      <c r="D2007" s="332" t="s">
        <v>6407</v>
      </c>
      <c r="E2007" s="371" t="s">
        <v>6417</v>
      </c>
      <c r="F2007" s="325">
        <v>4</v>
      </c>
      <c r="G2007" s="371"/>
      <c r="H2007" s="325"/>
      <c r="I2007" s="371"/>
      <c r="J2007" s="325">
        <v>9</v>
      </c>
      <c r="K2007" s="325"/>
      <c r="L2007" s="325">
        <v>9</v>
      </c>
      <c r="M2007" s="381" t="s">
        <v>5982</v>
      </c>
      <c r="N2007" s="381">
        <v>140</v>
      </c>
      <c r="O2007" s="381">
        <v>210</v>
      </c>
      <c r="P2007" s="381">
        <v>350</v>
      </c>
      <c r="Q2007" s="381"/>
      <c r="R2007" s="381"/>
      <c r="S2007" s="381"/>
      <c r="T2007" s="381"/>
      <c r="U2007" s="381"/>
      <c r="V2007" s="381" t="s">
        <v>2166</v>
      </c>
      <c r="W2007" s="381"/>
      <c r="X2007" s="381"/>
      <c r="Y2007" s="381">
        <v>1</v>
      </c>
      <c r="Z2007" s="350">
        <v>42.35</v>
      </c>
    </row>
    <row r="2008" spans="1:26" ht="30.75" customHeight="1" x14ac:dyDescent="0.35">
      <c r="A2008" s="340">
        <v>2004</v>
      </c>
      <c r="B2008" s="378" t="s">
        <v>7489</v>
      </c>
      <c r="C2008" s="333" t="s">
        <v>937</v>
      </c>
      <c r="D2008" s="332" t="s">
        <v>6408</v>
      </c>
      <c r="E2008" s="371" t="s">
        <v>6418</v>
      </c>
      <c r="F2008" s="325">
        <v>4</v>
      </c>
      <c r="G2008" s="371"/>
      <c r="H2008" s="325"/>
      <c r="I2008" s="371"/>
      <c r="J2008" s="325">
        <v>13</v>
      </c>
      <c r="K2008" s="325"/>
      <c r="L2008" s="325">
        <v>13</v>
      </c>
      <c r="M2008" s="381" t="s">
        <v>5982</v>
      </c>
      <c r="N2008" s="381">
        <v>140</v>
      </c>
      <c r="O2008" s="381">
        <v>210</v>
      </c>
      <c r="P2008" s="381">
        <v>350</v>
      </c>
      <c r="Q2008" s="381"/>
      <c r="R2008" s="381"/>
      <c r="S2008" s="381"/>
      <c r="T2008" s="381"/>
      <c r="U2008" s="381"/>
      <c r="V2008" s="381" t="s">
        <v>2166</v>
      </c>
      <c r="W2008" s="381"/>
      <c r="X2008" s="381"/>
      <c r="Y2008" s="381">
        <v>1</v>
      </c>
      <c r="Z2008" s="350">
        <v>42.35</v>
      </c>
    </row>
    <row r="2009" spans="1:26" ht="30.75" customHeight="1" x14ac:dyDescent="0.35">
      <c r="A2009" s="340">
        <v>2005</v>
      </c>
      <c r="B2009" s="378" t="s">
        <v>7489</v>
      </c>
      <c r="C2009" s="333" t="s">
        <v>937</v>
      </c>
      <c r="D2009" s="332" t="s">
        <v>6409</v>
      </c>
      <c r="E2009" s="371" t="s">
        <v>6419</v>
      </c>
      <c r="F2009" s="325">
        <v>4</v>
      </c>
      <c r="G2009" s="371"/>
      <c r="H2009" s="325"/>
      <c r="I2009" s="371"/>
      <c r="J2009" s="325">
        <v>9</v>
      </c>
      <c r="K2009" s="325"/>
      <c r="L2009" s="325">
        <v>9</v>
      </c>
      <c r="M2009" s="381" t="s">
        <v>5982</v>
      </c>
      <c r="N2009" s="381">
        <v>140</v>
      </c>
      <c r="O2009" s="381">
        <v>210</v>
      </c>
      <c r="P2009" s="381">
        <v>350</v>
      </c>
      <c r="Q2009" s="381"/>
      <c r="R2009" s="381"/>
      <c r="S2009" s="381"/>
      <c r="T2009" s="381"/>
      <c r="U2009" s="381"/>
      <c r="V2009" s="381" t="s">
        <v>2166</v>
      </c>
      <c r="W2009" s="381"/>
      <c r="X2009" s="381"/>
      <c r="Y2009" s="381">
        <v>1</v>
      </c>
      <c r="Z2009" s="350">
        <v>42.35</v>
      </c>
    </row>
    <row r="2010" spans="1:26" ht="30.75" customHeight="1" x14ac:dyDescent="0.35">
      <c r="A2010" s="340">
        <v>2006</v>
      </c>
      <c r="B2010" s="378" t="s">
        <v>7489</v>
      </c>
      <c r="C2010" s="333" t="s">
        <v>937</v>
      </c>
      <c r="D2010" s="332" t="s">
        <v>6410</v>
      </c>
      <c r="E2010" s="371" t="s">
        <v>6420</v>
      </c>
      <c r="F2010" s="325">
        <v>4</v>
      </c>
      <c r="G2010" s="371"/>
      <c r="H2010" s="325"/>
      <c r="I2010" s="371"/>
      <c r="J2010" s="325">
        <v>9</v>
      </c>
      <c r="K2010" s="325"/>
      <c r="L2010" s="325">
        <v>9</v>
      </c>
      <c r="M2010" s="381" t="s">
        <v>5982</v>
      </c>
      <c r="N2010" s="381">
        <v>140</v>
      </c>
      <c r="O2010" s="381">
        <v>210</v>
      </c>
      <c r="P2010" s="381">
        <v>350</v>
      </c>
      <c r="Q2010" s="381"/>
      <c r="R2010" s="381"/>
      <c r="S2010" s="381"/>
      <c r="T2010" s="381"/>
      <c r="U2010" s="381"/>
      <c r="V2010" s="381" t="s">
        <v>2166</v>
      </c>
      <c r="W2010" s="381"/>
      <c r="X2010" s="381"/>
      <c r="Y2010" s="381">
        <v>1</v>
      </c>
      <c r="Z2010" s="350">
        <v>42.35</v>
      </c>
    </row>
    <row r="2011" spans="1:26" ht="30.75" customHeight="1" x14ac:dyDescent="0.35">
      <c r="A2011" s="340">
        <v>2007</v>
      </c>
      <c r="B2011" s="378" t="s">
        <v>7489</v>
      </c>
      <c r="C2011" s="333" t="s">
        <v>937</v>
      </c>
      <c r="D2011" s="332" t="s">
        <v>6547</v>
      </c>
      <c r="E2011" s="371" t="s">
        <v>6557</v>
      </c>
      <c r="F2011" s="325">
        <v>4</v>
      </c>
      <c r="G2011" s="371"/>
      <c r="H2011" s="325"/>
      <c r="I2011" s="371"/>
      <c r="J2011" s="325">
        <v>9</v>
      </c>
      <c r="K2011" s="325"/>
      <c r="L2011" s="325">
        <v>9</v>
      </c>
      <c r="M2011" s="381" t="s">
        <v>6569</v>
      </c>
      <c r="N2011" s="381"/>
      <c r="O2011" s="381"/>
      <c r="P2011" s="381"/>
      <c r="Q2011" s="381"/>
      <c r="R2011" s="381"/>
      <c r="S2011" s="381"/>
      <c r="T2011" s="381"/>
      <c r="U2011" s="381"/>
      <c r="V2011" s="381"/>
      <c r="W2011" s="381"/>
      <c r="X2011" s="381"/>
      <c r="Y2011" s="381">
        <v>1</v>
      </c>
      <c r="Z2011" s="350">
        <v>42.35</v>
      </c>
    </row>
    <row r="2012" spans="1:26" ht="30.75" customHeight="1" x14ac:dyDescent="0.35">
      <c r="A2012" s="340">
        <v>2008</v>
      </c>
      <c r="B2012" s="378" t="s">
        <v>7489</v>
      </c>
      <c r="C2012" s="333" t="s">
        <v>937</v>
      </c>
      <c r="D2012" s="332" t="s">
        <v>6548</v>
      </c>
      <c r="E2012" s="371" t="s">
        <v>6558</v>
      </c>
      <c r="F2012" s="325">
        <v>4</v>
      </c>
      <c r="G2012" s="371" t="s">
        <v>6023</v>
      </c>
      <c r="H2012" s="325">
        <v>1</v>
      </c>
      <c r="I2012" s="371" t="s">
        <v>6567</v>
      </c>
      <c r="J2012" s="325">
        <v>8</v>
      </c>
      <c r="K2012" s="325">
        <v>1</v>
      </c>
      <c r="L2012" s="325">
        <v>9</v>
      </c>
      <c r="M2012" s="381" t="s">
        <v>6569</v>
      </c>
      <c r="N2012" s="381">
        <v>140</v>
      </c>
      <c r="O2012" s="381">
        <v>210</v>
      </c>
      <c r="P2012" s="381">
        <v>350</v>
      </c>
      <c r="Q2012" s="381">
        <v>10</v>
      </c>
      <c r="R2012" s="381">
        <v>20</v>
      </c>
      <c r="S2012" s="381">
        <v>350</v>
      </c>
      <c r="T2012" s="381"/>
      <c r="U2012" s="381"/>
      <c r="V2012" s="381" t="s">
        <v>2166</v>
      </c>
      <c r="W2012" s="381"/>
      <c r="X2012" s="381"/>
      <c r="Y2012" s="381">
        <v>1</v>
      </c>
      <c r="Z2012" s="350">
        <v>42.35</v>
      </c>
    </row>
    <row r="2013" spans="1:26" ht="30.75" customHeight="1" x14ac:dyDescent="0.35">
      <c r="A2013" s="340">
        <v>2009</v>
      </c>
      <c r="B2013" s="378" t="s">
        <v>7489</v>
      </c>
      <c r="C2013" s="333" t="s">
        <v>937</v>
      </c>
      <c r="D2013" s="332" t="s">
        <v>6549</v>
      </c>
      <c r="E2013" s="371" t="s">
        <v>6559</v>
      </c>
      <c r="F2013" s="325">
        <v>5</v>
      </c>
      <c r="G2013" s="371"/>
      <c r="H2013" s="325"/>
      <c r="I2013" s="371"/>
      <c r="J2013" s="325">
        <v>8</v>
      </c>
      <c r="K2013" s="325"/>
      <c r="L2013" s="325">
        <v>8</v>
      </c>
      <c r="M2013" s="381" t="s">
        <v>6570</v>
      </c>
      <c r="N2013" s="381"/>
      <c r="O2013" s="381"/>
      <c r="P2013" s="381"/>
      <c r="Q2013" s="381"/>
      <c r="R2013" s="381"/>
      <c r="S2013" s="381"/>
      <c r="T2013" s="381"/>
      <c r="U2013" s="381"/>
      <c r="V2013" s="381"/>
      <c r="W2013" s="381"/>
      <c r="X2013" s="381"/>
      <c r="Y2013" s="381">
        <v>1</v>
      </c>
      <c r="Z2013" s="350">
        <v>42.35</v>
      </c>
    </row>
    <row r="2014" spans="1:26" ht="30.75" customHeight="1" x14ac:dyDescent="0.35">
      <c r="A2014" s="340">
        <v>2010</v>
      </c>
      <c r="B2014" s="378" t="s">
        <v>7489</v>
      </c>
      <c r="C2014" s="333" t="s">
        <v>937</v>
      </c>
      <c r="D2014" s="332" t="s">
        <v>6550</v>
      </c>
      <c r="E2014" s="371" t="s">
        <v>6560</v>
      </c>
      <c r="F2014" s="325">
        <v>6</v>
      </c>
      <c r="G2014" s="371" t="s">
        <v>6023</v>
      </c>
      <c r="H2014" s="325">
        <v>1</v>
      </c>
      <c r="I2014" s="371" t="s">
        <v>6568</v>
      </c>
      <c r="J2014" s="325">
        <v>7</v>
      </c>
      <c r="K2014" s="325">
        <v>1</v>
      </c>
      <c r="L2014" s="325">
        <v>8</v>
      </c>
      <c r="M2014" s="381" t="s">
        <v>6571</v>
      </c>
      <c r="N2014" s="381"/>
      <c r="O2014" s="381"/>
      <c r="P2014" s="381"/>
      <c r="Q2014" s="381"/>
      <c r="R2014" s="381"/>
      <c r="S2014" s="381"/>
      <c r="T2014" s="381"/>
      <c r="U2014" s="381"/>
      <c r="V2014" s="381"/>
      <c r="W2014" s="381"/>
      <c r="X2014" s="381"/>
      <c r="Y2014" s="381">
        <v>1</v>
      </c>
      <c r="Z2014" s="350">
        <v>42.35</v>
      </c>
    </row>
    <row r="2015" spans="1:26" ht="30.75" customHeight="1" x14ac:dyDescent="0.35">
      <c r="A2015" s="340">
        <v>2011</v>
      </c>
      <c r="B2015" s="378" t="s">
        <v>7489</v>
      </c>
      <c r="C2015" s="333" t="s">
        <v>937</v>
      </c>
      <c r="D2015" s="332" t="s">
        <v>6551</v>
      </c>
      <c r="E2015" s="371" t="s">
        <v>6561</v>
      </c>
      <c r="F2015" s="325">
        <v>4</v>
      </c>
      <c r="G2015" s="371"/>
      <c r="H2015" s="325"/>
      <c r="I2015" s="371"/>
      <c r="J2015" s="325">
        <v>8</v>
      </c>
      <c r="K2015" s="325"/>
      <c r="L2015" s="325">
        <v>8</v>
      </c>
      <c r="M2015" s="381" t="s">
        <v>6572</v>
      </c>
      <c r="N2015" s="381"/>
      <c r="O2015" s="381"/>
      <c r="P2015" s="381"/>
      <c r="Q2015" s="381"/>
      <c r="R2015" s="381"/>
      <c r="S2015" s="381"/>
      <c r="T2015" s="381"/>
      <c r="U2015" s="381"/>
      <c r="V2015" s="381"/>
      <c r="W2015" s="381"/>
      <c r="X2015" s="381"/>
      <c r="Y2015" s="381">
        <v>1</v>
      </c>
      <c r="Z2015" s="350">
        <v>42.35</v>
      </c>
    </row>
    <row r="2016" spans="1:26" ht="30.75" customHeight="1" x14ac:dyDescent="0.35">
      <c r="A2016" s="340">
        <v>2012</v>
      </c>
      <c r="B2016" s="378" t="s">
        <v>7489</v>
      </c>
      <c r="C2016" s="333" t="s">
        <v>937</v>
      </c>
      <c r="D2016" s="332" t="s">
        <v>6552</v>
      </c>
      <c r="E2016" s="371" t="s">
        <v>6562</v>
      </c>
      <c r="F2016" s="325">
        <v>4</v>
      </c>
      <c r="G2016" s="371"/>
      <c r="H2016" s="325"/>
      <c r="I2016" s="371"/>
      <c r="J2016" s="325">
        <v>9</v>
      </c>
      <c r="K2016" s="325"/>
      <c r="L2016" s="325">
        <v>9</v>
      </c>
      <c r="M2016" s="381" t="s">
        <v>6572</v>
      </c>
      <c r="N2016" s="381">
        <v>140</v>
      </c>
      <c r="O2016" s="381">
        <v>210</v>
      </c>
      <c r="P2016" s="381">
        <v>350</v>
      </c>
      <c r="Q2016" s="381"/>
      <c r="R2016" s="381"/>
      <c r="S2016" s="381"/>
      <c r="T2016" s="381"/>
      <c r="U2016" s="381"/>
      <c r="V2016" s="381" t="s">
        <v>2166</v>
      </c>
      <c r="W2016" s="381"/>
      <c r="X2016" s="381"/>
      <c r="Y2016" s="381">
        <v>1</v>
      </c>
      <c r="Z2016" s="350">
        <v>42.35</v>
      </c>
    </row>
    <row r="2017" spans="1:26" ht="30.75" customHeight="1" x14ac:dyDescent="0.35">
      <c r="A2017" s="340">
        <v>2013</v>
      </c>
      <c r="B2017" s="378" t="s">
        <v>7489</v>
      </c>
      <c r="C2017" s="333" t="s">
        <v>937</v>
      </c>
      <c r="D2017" s="332" t="s">
        <v>6553</v>
      </c>
      <c r="E2017" s="371" t="s">
        <v>6563</v>
      </c>
      <c r="F2017" s="325">
        <v>4</v>
      </c>
      <c r="G2017" s="371"/>
      <c r="H2017" s="325"/>
      <c r="I2017" s="371"/>
      <c r="J2017" s="325">
        <v>8</v>
      </c>
      <c r="K2017" s="325"/>
      <c r="L2017" s="325">
        <v>8</v>
      </c>
      <c r="M2017" s="381" t="s">
        <v>6572</v>
      </c>
      <c r="N2017" s="381"/>
      <c r="O2017" s="381"/>
      <c r="P2017" s="381"/>
      <c r="Q2017" s="381"/>
      <c r="R2017" s="381"/>
      <c r="S2017" s="381"/>
      <c r="T2017" s="381"/>
      <c r="U2017" s="381"/>
      <c r="V2017" s="381"/>
      <c r="W2017" s="381"/>
      <c r="X2017" s="381"/>
      <c r="Y2017" s="381">
        <v>1</v>
      </c>
      <c r="Z2017" s="350">
        <v>42.35</v>
      </c>
    </row>
    <row r="2018" spans="1:26" ht="30.75" customHeight="1" x14ac:dyDescent="0.35">
      <c r="A2018" s="340">
        <v>2014</v>
      </c>
      <c r="B2018" s="378" t="s">
        <v>7489</v>
      </c>
      <c r="C2018" s="333" t="s">
        <v>937</v>
      </c>
      <c r="D2018" s="332" t="s">
        <v>6554</v>
      </c>
      <c r="E2018" s="371" t="s">
        <v>6564</v>
      </c>
      <c r="F2018" s="325">
        <v>4</v>
      </c>
      <c r="G2018" s="371"/>
      <c r="H2018" s="325"/>
      <c r="I2018" s="371"/>
      <c r="J2018" s="325">
        <v>8</v>
      </c>
      <c r="K2018" s="325"/>
      <c r="L2018" s="325">
        <v>8</v>
      </c>
      <c r="M2018" s="381" t="s">
        <v>6572</v>
      </c>
      <c r="N2018" s="381"/>
      <c r="O2018" s="381"/>
      <c r="P2018" s="381"/>
      <c r="Q2018" s="381"/>
      <c r="R2018" s="381"/>
      <c r="S2018" s="381"/>
      <c r="T2018" s="381"/>
      <c r="U2018" s="381"/>
      <c r="V2018" s="381"/>
      <c r="W2018" s="381"/>
      <c r="X2018" s="381"/>
      <c r="Y2018" s="381">
        <v>1</v>
      </c>
      <c r="Z2018" s="350">
        <v>42.35</v>
      </c>
    </row>
    <row r="2019" spans="1:26" ht="30.75" customHeight="1" x14ac:dyDescent="0.35">
      <c r="A2019" s="340">
        <v>2015</v>
      </c>
      <c r="B2019" s="378" t="s">
        <v>7489</v>
      </c>
      <c r="C2019" s="333" t="s">
        <v>937</v>
      </c>
      <c r="D2019" s="332" t="s">
        <v>6555</v>
      </c>
      <c r="E2019" s="371" t="s">
        <v>6565</v>
      </c>
      <c r="F2019" s="325">
        <v>4</v>
      </c>
      <c r="G2019" s="371"/>
      <c r="H2019" s="325"/>
      <c r="I2019" s="371"/>
      <c r="J2019" s="325">
        <v>8</v>
      </c>
      <c r="K2019" s="325"/>
      <c r="L2019" s="325">
        <v>8</v>
      </c>
      <c r="M2019" s="381" t="s">
        <v>6572</v>
      </c>
      <c r="N2019" s="381"/>
      <c r="O2019" s="381"/>
      <c r="P2019" s="381"/>
      <c r="Q2019" s="381"/>
      <c r="R2019" s="381"/>
      <c r="S2019" s="381"/>
      <c r="T2019" s="381"/>
      <c r="U2019" s="381"/>
      <c r="V2019" s="381"/>
      <c r="W2019" s="381"/>
      <c r="X2019" s="381"/>
      <c r="Y2019" s="381">
        <v>1</v>
      </c>
      <c r="Z2019" s="350">
        <v>42.35</v>
      </c>
    </row>
    <row r="2020" spans="1:26" ht="30.75" customHeight="1" x14ac:dyDescent="0.35">
      <c r="A2020" s="340">
        <v>2016</v>
      </c>
      <c r="B2020" s="378" t="s">
        <v>7489</v>
      </c>
      <c r="C2020" s="333" t="s">
        <v>937</v>
      </c>
      <c r="D2020" s="332" t="s">
        <v>6556</v>
      </c>
      <c r="E2020" s="371" t="s">
        <v>6566</v>
      </c>
      <c r="F2020" s="325">
        <v>4</v>
      </c>
      <c r="G2020" s="371"/>
      <c r="H2020" s="325"/>
      <c r="I2020" s="371"/>
      <c r="J2020" s="325">
        <v>7</v>
      </c>
      <c r="K2020" s="325"/>
      <c r="L2020" s="325">
        <v>7</v>
      </c>
      <c r="M2020" s="381" t="s">
        <v>6572</v>
      </c>
      <c r="N2020" s="381"/>
      <c r="O2020" s="381"/>
      <c r="P2020" s="381"/>
      <c r="Q2020" s="381"/>
      <c r="R2020" s="381"/>
      <c r="S2020" s="381"/>
      <c r="T2020" s="381"/>
      <c r="U2020" s="381"/>
      <c r="V2020" s="381"/>
      <c r="W2020" s="381"/>
      <c r="X2020" s="381"/>
      <c r="Y2020" s="381">
        <v>1</v>
      </c>
      <c r="Z2020" s="350">
        <v>42.35</v>
      </c>
    </row>
    <row r="2021" spans="1:26" ht="30.75" customHeight="1" x14ac:dyDescent="0.35">
      <c r="A2021" s="340">
        <v>2017</v>
      </c>
      <c r="B2021" s="378" t="s">
        <v>7489</v>
      </c>
      <c r="C2021" s="333" t="s">
        <v>937</v>
      </c>
      <c r="D2021" s="332" t="s">
        <v>6730</v>
      </c>
      <c r="E2021" s="371" t="s">
        <v>6735</v>
      </c>
      <c r="F2021" s="325">
        <v>4</v>
      </c>
      <c r="G2021" s="371" t="s">
        <v>6023</v>
      </c>
      <c r="H2021" s="325">
        <v>1</v>
      </c>
      <c r="I2021" s="371" t="s">
        <v>6738</v>
      </c>
      <c r="J2021" s="325">
        <v>8</v>
      </c>
      <c r="K2021" s="325">
        <v>1</v>
      </c>
      <c r="L2021" s="325">
        <v>9</v>
      </c>
      <c r="M2021" s="381" t="s">
        <v>6496</v>
      </c>
      <c r="N2021" s="381"/>
      <c r="O2021" s="381"/>
      <c r="P2021" s="381"/>
      <c r="Q2021" s="381"/>
      <c r="R2021" s="381"/>
      <c r="S2021" s="381"/>
      <c r="T2021" s="381"/>
      <c r="U2021" s="381"/>
      <c r="V2021" s="381"/>
      <c r="W2021" s="381"/>
      <c r="X2021" s="381"/>
      <c r="Y2021" s="381">
        <v>1</v>
      </c>
      <c r="Z2021" s="350">
        <v>42.35</v>
      </c>
    </row>
    <row r="2022" spans="1:26" ht="30.75" customHeight="1" x14ac:dyDescent="0.35">
      <c r="A2022" s="340">
        <v>2018</v>
      </c>
      <c r="B2022" s="378" t="s">
        <v>7489</v>
      </c>
      <c r="C2022" s="333" t="s">
        <v>937</v>
      </c>
      <c r="D2022" s="332" t="s">
        <v>6731</v>
      </c>
      <c r="E2022" s="371" t="s">
        <v>6736</v>
      </c>
      <c r="F2022" s="325">
        <v>4</v>
      </c>
      <c r="G2022" s="371"/>
      <c r="H2022" s="325"/>
      <c r="I2022" s="371"/>
      <c r="J2022" s="325">
        <v>9</v>
      </c>
      <c r="K2022" s="325"/>
      <c r="L2022" s="325">
        <v>10</v>
      </c>
      <c r="M2022" s="381" t="s">
        <v>6496</v>
      </c>
      <c r="N2022" s="381"/>
      <c r="O2022" s="381"/>
      <c r="P2022" s="381"/>
      <c r="Q2022" s="381"/>
      <c r="R2022" s="381"/>
      <c r="S2022" s="381"/>
      <c r="T2022" s="381"/>
      <c r="U2022" s="381"/>
      <c r="V2022" s="381"/>
      <c r="W2022" s="381"/>
      <c r="X2022" s="381"/>
      <c r="Y2022" s="381">
        <v>1</v>
      </c>
      <c r="Z2022" s="350">
        <v>42.35</v>
      </c>
    </row>
    <row r="2023" spans="1:26" ht="30.75" customHeight="1" x14ac:dyDescent="0.35">
      <c r="A2023" s="340">
        <v>2019</v>
      </c>
      <c r="B2023" s="378" t="s">
        <v>7489</v>
      </c>
      <c r="C2023" s="333" t="s">
        <v>937</v>
      </c>
      <c r="D2023" s="332" t="s">
        <v>6732</v>
      </c>
      <c r="E2023" s="371" t="s">
        <v>6737</v>
      </c>
      <c r="F2023" s="325">
        <v>4</v>
      </c>
      <c r="G2023" s="371"/>
      <c r="H2023" s="325"/>
      <c r="I2023" s="371"/>
      <c r="J2023" s="325">
        <v>8</v>
      </c>
      <c r="K2023" s="325"/>
      <c r="L2023" s="325">
        <v>9</v>
      </c>
      <c r="M2023" s="381" t="s">
        <v>6496</v>
      </c>
      <c r="N2023" s="381"/>
      <c r="O2023" s="381"/>
      <c r="P2023" s="381"/>
      <c r="Q2023" s="381"/>
      <c r="R2023" s="381"/>
      <c r="S2023" s="381"/>
      <c r="T2023" s="381"/>
      <c r="U2023" s="381"/>
      <c r="V2023" s="381"/>
      <c r="W2023" s="381"/>
      <c r="X2023" s="381"/>
      <c r="Y2023" s="381">
        <v>1</v>
      </c>
      <c r="Z2023" s="350">
        <v>42.35</v>
      </c>
    </row>
    <row r="2024" spans="1:26" ht="30.75" customHeight="1" x14ac:dyDescent="0.35">
      <c r="A2024" s="340">
        <v>2020</v>
      </c>
      <c r="B2024" s="378" t="s">
        <v>7489</v>
      </c>
      <c r="C2024" s="333" t="s">
        <v>937</v>
      </c>
      <c r="D2024" s="332" t="s">
        <v>6733</v>
      </c>
      <c r="E2024" s="371" t="s">
        <v>6872</v>
      </c>
      <c r="F2024" s="325">
        <v>4</v>
      </c>
      <c r="G2024" s="371"/>
      <c r="H2024" s="325"/>
      <c r="I2024" s="371"/>
      <c r="J2024" s="325">
        <v>8</v>
      </c>
      <c r="K2024" s="325"/>
      <c r="L2024" s="325">
        <v>16</v>
      </c>
      <c r="M2024" s="381" t="s">
        <v>6496</v>
      </c>
      <c r="N2024" s="381"/>
      <c r="O2024" s="381"/>
      <c r="P2024" s="381"/>
      <c r="Q2024" s="381"/>
      <c r="R2024" s="381"/>
      <c r="S2024" s="381"/>
      <c r="T2024" s="381"/>
      <c r="U2024" s="381"/>
      <c r="V2024" s="381"/>
      <c r="W2024" s="381"/>
      <c r="X2024" s="381"/>
      <c r="Y2024" s="381">
        <v>1</v>
      </c>
      <c r="Z2024" s="350">
        <v>42.35</v>
      </c>
    </row>
    <row r="2025" spans="1:26" ht="30.75" customHeight="1" x14ac:dyDescent="0.35">
      <c r="A2025" s="340">
        <v>2021</v>
      </c>
      <c r="B2025" s="378" t="s">
        <v>7489</v>
      </c>
      <c r="C2025" s="333" t="s">
        <v>937</v>
      </c>
      <c r="D2025" s="332" t="s">
        <v>6734</v>
      </c>
      <c r="E2025" s="371" t="s">
        <v>6756</v>
      </c>
      <c r="F2025" s="325">
        <v>4</v>
      </c>
      <c r="G2025" s="371"/>
      <c r="H2025" s="325"/>
      <c r="I2025" s="371"/>
      <c r="J2025" s="325">
        <v>7</v>
      </c>
      <c r="K2025" s="325"/>
      <c r="L2025" s="325">
        <v>7</v>
      </c>
      <c r="M2025" s="381" t="s">
        <v>6496</v>
      </c>
      <c r="N2025" s="381"/>
      <c r="O2025" s="381"/>
      <c r="P2025" s="381"/>
      <c r="Q2025" s="381"/>
      <c r="R2025" s="381"/>
      <c r="S2025" s="381"/>
      <c r="T2025" s="381"/>
      <c r="U2025" s="381"/>
      <c r="V2025" s="381"/>
      <c r="W2025" s="381"/>
      <c r="X2025" s="381"/>
      <c r="Y2025" s="381">
        <v>1</v>
      </c>
      <c r="Z2025" s="350">
        <v>42.35</v>
      </c>
    </row>
    <row r="2026" spans="1:26" ht="30.75" customHeight="1" x14ac:dyDescent="0.35">
      <c r="A2026" s="340">
        <v>2022</v>
      </c>
      <c r="B2026" s="378" t="s">
        <v>7489</v>
      </c>
      <c r="C2026" s="333" t="s">
        <v>937</v>
      </c>
      <c r="D2026" s="332" t="s">
        <v>7369</v>
      </c>
      <c r="E2026" s="371" t="s">
        <v>7389</v>
      </c>
      <c r="F2026" s="325">
        <v>3</v>
      </c>
      <c r="G2026" s="371"/>
      <c r="H2026" s="325"/>
      <c r="I2026" s="371"/>
      <c r="J2026" s="325">
        <v>4</v>
      </c>
      <c r="K2026" s="325"/>
      <c r="L2026" s="325">
        <v>4</v>
      </c>
      <c r="M2026" s="381" t="s">
        <v>6521</v>
      </c>
      <c r="N2026" s="381"/>
      <c r="O2026" s="381"/>
      <c r="P2026" s="381"/>
      <c r="Q2026" s="381"/>
      <c r="R2026" s="381"/>
      <c r="S2026" s="381"/>
      <c r="T2026" s="381"/>
      <c r="U2026" s="381"/>
      <c r="V2026" s="381"/>
      <c r="W2026" s="381"/>
      <c r="X2026" s="381"/>
      <c r="Y2026" s="381">
        <v>1</v>
      </c>
      <c r="Z2026" s="350">
        <v>42.35</v>
      </c>
    </row>
    <row r="2027" spans="1:26" ht="30.75" customHeight="1" x14ac:dyDescent="0.35">
      <c r="A2027" s="340">
        <v>2023</v>
      </c>
      <c r="B2027" s="378" t="s">
        <v>7489</v>
      </c>
      <c r="C2027" s="333" t="s">
        <v>937</v>
      </c>
      <c r="D2027" s="332" t="s">
        <v>7370</v>
      </c>
      <c r="E2027" s="371" t="s">
        <v>7390</v>
      </c>
      <c r="F2027" s="325">
        <v>3</v>
      </c>
      <c r="G2027" s="371"/>
      <c r="H2027" s="325"/>
      <c r="I2027" s="371"/>
      <c r="J2027" s="325">
        <v>5</v>
      </c>
      <c r="K2027" s="325"/>
      <c r="L2027" s="325">
        <v>5</v>
      </c>
      <c r="M2027" s="381" t="s">
        <v>6521</v>
      </c>
      <c r="N2027" s="381"/>
      <c r="O2027" s="381"/>
      <c r="P2027" s="381"/>
      <c r="Q2027" s="381"/>
      <c r="R2027" s="381"/>
      <c r="S2027" s="381"/>
      <c r="T2027" s="381"/>
      <c r="U2027" s="381"/>
      <c r="V2027" s="381"/>
      <c r="W2027" s="381"/>
      <c r="X2027" s="381"/>
      <c r="Y2027" s="381">
        <v>1</v>
      </c>
      <c r="Z2027" s="350">
        <v>42.35</v>
      </c>
    </row>
    <row r="2028" spans="1:26" ht="30.75" customHeight="1" x14ac:dyDescent="0.35">
      <c r="A2028" s="340">
        <v>2024</v>
      </c>
      <c r="B2028" s="378" t="s">
        <v>7489</v>
      </c>
      <c r="C2028" s="333" t="s">
        <v>937</v>
      </c>
      <c r="D2028" s="332" t="s">
        <v>7371</v>
      </c>
      <c r="E2028" s="371" t="s">
        <v>7391</v>
      </c>
      <c r="F2028" s="325">
        <v>3</v>
      </c>
      <c r="G2028" s="371"/>
      <c r="H2028" s="325"/>
      <c r="I2028" s="371"/>
      <c r="J2028" s="325">
        <v>8</v>
      </c>
      <c r="K2028" s="325"/>
      <c r="L2028" s="325">
        <v>8</v>
      </c>
      <c r="M2028" s="381" t="s">
        <v>6521</v>
      </c>
      <c r="N2028" s="381"/>
      <c r="O2028" s="381"/>
      <c r="P2028" s="381"/>
      <c r="Q2028" s="381"/>
      <c r="R2028" s="381"/>
      <c r="S2028" s="381"/>
      <c r="T2028" s="381"/>
      <c r="U2028" s="381"/>
      <c r="V2028" s="381"/>
      <c r="W2028" s="381"/>
      <c r="X2028" s="381"/>
      <c r="Y2028" s="381">
        <v>1</v>
      </c>
      <c r="Z2028" s="350">
        <v>42.35</v>
      </c>
    </row>
    <row r="2029" spans="1:26" ht="30.75" customHeight="1" x14ac:dyDescent="0.35">
      <c r="A2029" s="340">
        <v>2025</v>
      </c>
      <c r="B2029" s="378" t="s">
        <v>7489</v>
      </c>
      <c r="C2029" s="333" t="s">
        <v>937</v>
      </c>
      <c r="D2029" s="332" t="s">
        <v>7372</v>
      </c>
      <c r="E2029" s="371" t="s">
        <v>7392</v>
      </c>
      <c r="F2029" s="325">
        <v>3</v>
      </c>
      <c r="G2029" s="371"/>
      <c r="H2029" s="325"/>
      <c r="I2029" s="371"/>
      <c r="J2029" s="325">
        <v>7</v>
      </c>
      <c r="K2029" s="325"/>
      <c r="L2029" s="325">
        <v>7</v>
      </c>
      <c r="M2029" s="381" t="s">
        <v>6521</v>
      </c>
      <c r="N2029" s="381"/>
      <c r="O2029" s="381"/>
      <c r="P2029" s="381"/>
      <c r="Q2029" s="381"/>
      <c r="R2029" s="381"/>
      <c r="S2029" s="381"/>
      <c r="T2029" s="381"/>
      <c r="U2029" s="381"/>
      <c r="V2029" s="381"/>
      <c r="W2029" s="381"/>
      <c r="X2029" s="381"/>
      <c r="Y2029" s="381">
        <v>1</v>
      </c>
      <c r="Z2029" s="350">
        <v>42.35</v>
      </c>
    </row>
    <row r="2030" spans="1:26" ht="30.75" customHeight="1" x14ac:dyDescent="0.35">
      <c r="A2030" s="340">
        <v>2026</v>
      </c>
      <c r="B2030" s="378" t="s">
        <v>7489</v>
      </c>
      <c r="C2030" s="333" t="s">
        <v>937</v>
      </c>
      <c r="D2030" s="332" t="s">
        <v>7373</v>
      </c>
      <c r="E2030" s="371" t="s">
        <v>7393</v>
      </c>
      <c r="F2030" s="325">
        <v>3</v>
      </c>
      <c r="G2030" s="371"/>
      <c r="H2030" s="325"/>
      <c r="I2030" s="371"/>
      <c r="J2030" s="325">
        <v>6</v>
      </c>
      <c r="K2030" s="325"/>
      <c r="L2030" s="325">
        <v>6</v>
      </c>
      <c r="M2030" s="381" t="s">
        <v>6521</v>
      </c>
      <c r="N2030" s="381"/>
      <c r="O2030" s="381"/>
      <c r="P2030" s="381"/>
      <c r="Q2030" s="381"/>
      <c r="R2030" s="381"/>
      <c r="S2030" s="381"/>
      <c r="T2030" s="381"/>
      <c r="U2030" s="381"/>
      <c r="V2030" s="381"/>
      <c r="W2030" s="381"/>
      <c r="X2030" s="381"/>
      <c r="Y2030" s="381">
        <v>1</v>
      </c>
      <c r="Z2030" s="350">
        <v>42.35</v>
      </c>
    </row>
    <row r="2031" spans="1:26" ht="30.75" customHeight="1" x14ac:dyDescent="0.35">
      <c r="A2031" s="340">
        <v>2027</v>
      </c>
      <c r="B2031" s="378" t="s">
        <v>7489</v>
      </c>
      <c r="C2031" s="333" t="s">
        <v>937</v>
      </c>
      <c r="D2031" s="332" t="s">
        <v>7374</v>
      </c>
      <c r="E2031" s="371" t="s">
        <v>7394</v>
      </c>
      <c r="F2031" s="325">
        <v>3</v>
      </c>
      <c r="G2031" s="371"/>
      <c r="H2031" s="325"/>
      <c r="I2031" s="371"/>
      <c r="J2031" s="325">
        <v>5</v>
      </c>
      <c r="K2031" s="325"/>
      <c r="L2031" s="325">
        <v>5</v>
      </c>
      <c r="M2031" s="381" t="s">
        <v>6521</v>
      </c>
      <c r="N2031" s="381"/>
      <c r="O2031" s="381"/>
      <c r="P2031" s="381"/>
      <c r="Q2031" s="381"/>
      <c r="R2031" s="381"/>
      <c r="S2031" s="381"/>
      <c r="T2031" s="381"/>
      <c r="U2031" s="381"/>
      <c r="V2031" s="381"/>
      <c r="W2031" s="381"/>
      <c r="X2031" s="381"/>
      <c r="Y2031" s="381">
        <v>1</v>
      </c>
      <c r="Z2031" s="350">
        <v>42.35</v>
      </c>
    </row>
    <row r="2032" spans="1:26" ht="30.75" customHeight="1" x14ac:dyDescent="0.35">
      <c r="A2032" s="340">
        <v>2028</v>
      </c>
      <c r="B2032" s="378" t="s">
        <v>7489</v>
      </c>
      <c r="C2032" s="333" t="s">
        <v>937</v>
      </c>
      <c r="D2032" s="332" t="s">
        <v>7375</v>
      </c>
      <c r="E2032" s="371" t="s">
        <v>7395</v>
      </c>
      <c r="F2032" s="325">
        <v>3</v>
      </c>
      <c r="G2032" s="371"/>
      <c r="H2032" s="325"/>
      <c r="I2032" s="371"/>
      <c r="J2032" s="325">
        <v>6</v>
      </c>
      <c r="K2032" s="325"/>
      <c r="L2032" s="325">
        <v>6</v>
      </c>
      <c r="M2032" s="381" t="s">
        <v>5982</v>
      </c>
      <c r="N2032" s="381"/>
      <c r="O2032" s="381"/>
      <c r="P2032" s="381"/>
      <c r="Q2032" s="381"/>
      <c r="R2032" s="381"/>
      <c r="S2032" s="381"/>
      <c r="T2032" s="381"/>
      <c r="U2032" s="381"/>
      <c r="V2032" s="381"/>
      <c r="W2032" s="381"/>
      <c r="X2032" s="381"/>
      <c r="Y2032" s="381">
        <v>1</v>
      </c>
      <c r="Z2032" s="350">
        <v>42.35</v>
      </c>
    </row>
    <row r="2033" spans="1:26" ht="30.75" customHeight="1" x14ac:dyDescent="0.35">
      <c r="A2033" s="340">
        <v>2029</v>
      </c>
      <c r="B2033" s="378" t="s">
        <v>7489</v>
      </c>
      <c r="C2033" s="333" t="s">
        <v>937</v>
      </c>
      <c r="D2033" s="332" t="s">
        <v>7376</v>
      </c>
      <c r="E2033" s="371" t="s">
        <v>7396</v>
      </c>
      <c r="F2033" s="325">
        <v>3</v>
      </c>
      <c r="G2033" s="371"/>
      <c r="H2033" s="325"/>
      <c r="I2033" s="371"/>
      <c r="J2033" s="325">
        <v>6</v>
      </c>
      <c r="K2033" s="325"/>
      <c r="L2033" s="325">
        <v>6</v>
      </c>
      <c r="M2033" s="381" t="s">
        <v>5982</v>
      </c>
      <c r="N2033" s="381"/>
      <c r="O2033" s="381"/>
      <c r="P2033" s="381"/>
      <c r="Q2033" s="381"/>
      <c r="R2033" s="381"/>
      <c r="S2033" s="381"/>
      <c r="T2033" s="381"/>
      <c r="U2033" s="381"/>
      <c r="V2033" s="381"/>
      <c r="W2033" s="381"/>
      <c r="X2033" s="381"/>
      <c r="Y2033" s="381">
        <v>1</v>
      </c>
      <c r="Z2033" s="350">
        <v>42.35</v>
      </c>
    </row>
    <row r="2034" spans="1:26" ht="30.75" customHeight="1" x14ac:dyDescent="0.35">
      <c r="A2034" s="340">
        <v>2030</v>
      </c>
      <c r="B2034" s="378" t="s">
        <v>7489</v>
      </c>
      <c r="C2034" s="333" t="s">
        <v>937</v>
      </c>
      <c r="D2034" s="332" t="s">
        <v>7377</v>
      </c>
      <c r="E2034" s="371" t="s">
        <v>7397</v>
      </c>
      <c r="F2034" s="325">
        <v>3</v>
      </c>
      <c r="G2034" s="371"/>
      <c r="H2034" s="325"/>
      <c r="I2034" s="371"/>
      <c r="J2034" s="325">
        <v>6</v>
      </c>
      <c r="K2034" s="325"/>
      <c r="L2034" s="325">
        <v>6</v>
      </c>
      <c r="M2034" s="381" t="s">
        <v>6521</v>
      </c>
      <c r="N2034" s="381"/>
      <c r="O2034" s="381"/>
      <c r="P2034" s="381"/>
      <c r="Q2034" s="381"/>
      <c r="R2034" s="381"/>
      <c r="S2034" s="381"/>
      <c r="T2034" s="381"/>
      <c r="U2034" s="381"/>
      <c r="V2034" s="381"/>
      <c r="W2034" s="381"/>
      <c r="X2034" s="381"/>
      <c r="Y2034" s="381">
        <v>1</v>
      </c>
      <c r="Z2034" s="350">
        <v>42.35</v>
      </c>
    </row>
    <row r="2035" spans="1:26" ht="30.75" customHeight="1" x14ac:dyDescent="0.35">
      <c r="A2035" s="340">
        <v>2031</v>
      </c>
      <c r="B2035" s="378" t="s">
        <v>7489</v>
      </c>
      <c r="C2035" s="333" t="s">
        <v>937</v>
      </c>
      <c r="D2035" s="332" t="s">
        <v>7378</v>
      </c>
      <c r="E2035" s="371" t="s">
        <v>7398</v>
      </c>
      <c r="F2035" s="325">
        <v>3</v>
      </c>
      <c r="G2035" s="371"/>
      <c r="H2035" s="325"/>
      <c r="I2035" s="371"/>
      <c r="J2035" s="325">
        <v>7</v>
      </c>
      <c r="K2035" s="325"/>
      <c r="L2035" s="325">
        <v>7</v>
      </c>
      <c r="M2035" s="381" t="s">
        <v>6521</v>
      </c>
      <c r="N2035" s="381"/>
      <c r="O2035" s="381"/>
      <c r="P2035" s="381"/>
      <c r="Q2035" s="381"/>
      <c r="R2035" s="381"/>
      <c r="S2035" s="381"/>
      <c r="T2035" s="381"/>
      <c r="U2035" s="381"/>
      <c r="V2035" s="381"/>
      <c r="W2035" s="381"/>
      <c r="X2035" s="381"/>
      <c r="Y2035" s="381">
        <v>1</v>
      </c>
      <c r="Z2035" s="350">
        <v>42.35</v>
      </c>
    </row>
    <row r="2036" spans="1:26" ht="30.75" customHeight="1" x14ac:dyDescent="0.35">
      <c r="A2036" s="340">
        <v>2032</v>
      </c>
      <c r="B2036" s="378" t="s">
        <v>7489</v>
      </c>
      <c r="C2036" s="333" t="s">
        <v>937</v>
      </c>
      <c r="D2036" s="332" t="s">
        <v>7379</v>
      </c>
      <c r="E2036" s="371" t="s">
        <v>7399</v>
      </c>
      <c r="F2036" s="325">
        <v>3</v>
      </c>
      <c r="G2036" s="371"/>
      <c r="H2036" s="325"/>
      <c r="I2036" s="371"/>
      <c r="J2036" s="325">
        <v>5</v>
      </c>
      <c r="K2036" s="325"/>
      <c r="L2036" s="325">
        <v>5</v>
      </c>
      <c r="M2036" s="381" t="s">
        <v>6521</v>
      </c>
      <c r="N2036" s="381"/>
      <c r="O2036" s="381"/>
      <c r="P2036" s="381"/>
      <c r="Q2036" s="381"/>
      <c r="R2036" s="381"/>
      <c r="S2036" s="381"/>
      <c r="T2036" s="381"/>
      <c r="U2036" s="381"/>
      <c r="V2036" s="381"/>
      <c r="W2036" s="381"/>
      <c r="X2036" s="381"/>
      <c r="Y2036" s="381">
        <v>1</v>
      </c>
      <c r="Z2036" s="350">
        <v>42.35</v>
      </c>
    </row>
    <row r="2037" spans="1:26" ht="30.75" customHeight="1" x14ac:dyDescent="0.35">
      <c r="A2037" s="340">
        <v>2033</v>
      </c>
      <c r="B2037" s="378" t="s">
        <v>7489</v>
      </c>
      <c r="C2037" s="333" t="s">
        <v>937</v>
      </c>
      <c r="D2037" s="332" t="s">
        <v>7380</v>
      </c>
      <c r="E2037" s="371" t="s">
        <v>7400</v>
      </c>
      <c r="F2037" s="325">
        <v>3</v>
      </c>
      <c r="G2037" s="371"/>
      <c r="H2037" s="325"/>
      <c r="I2037" s="371"/>
      <c r="J2037" s="325">
        <v>5</v>
      </c>
      <c r="K2037" s="325"/>
      <c r="L2037" s="325">
        <v>5</v>
      </c>
      <c r="M2037" s="381" t="s">
        <v>5982</v>
      </c>
      <c r="N2037" s="381"/>
      <c r="O2037" s="381"/>
      <c r="P2037" s="381"/>
      <c r="Q2037" s="381"/>
      <c r="R2037" s="381"/>
      <c r="S2037" s="381"/>
      <c r="T2037" s="381"/>
      <c r="U2037" s="381"/>
      <c r="V2037" s="381"/>
      <c r="W2037" s="381"/>
      <c r="X2037" s="381"/>
      <c r="Y2037" s="381">
        <v>1</v>
      </c>
      <c r="Z2037" s="350">
        <v>42.35</v>
      </c>
    </row>
    <row r="2038" spans="1:26" ht="30.75" customHeight="1" x14ac:dyDescent="0.35">
      <c r="A2038" s="340">
        <v>2034</v>
      </c>
      <c r="B2038" s="378" t="s">
        <v>7489</v>
      </c>
      <c r="C2038" s="333" t="s">
        <v>937</v>
      </c>
      <c r="D2038" s="467" t="s">
        <v>2030</v>
      </c>
      <c r="E2038" s="371" t="s">
        <v>4718</v>
      </c>
      <c r="F2038" s="325">
        <v>4</v>
      </c>
      <c r="G2038" s="371"/>
      <c r="H2038" s="325"/>
      <c r="I2038" s="371"/>
      <c r="J2038" s="325">
        <v>7</v>
      </c>
      <c r="K2038" s="325"/>
      <c r="L2038" s="325">
        <v>7</v>
      </c>
      <c r="M2038" s="388" t="s">
        <v>5477</v>
      </c>
      <c r="N2038" s="381"/>
      <c r="O2038" s="381"/>
      <c r="P2038" s="381">
        <v>350</v>
      </c>
      <c r="Q2038" s="381"/>
      <c r="R2038" s="381"/>
      <c r="S2038" s="381"/>
      <c r="T2038" s="381"/>
      <c r="U2038" s="381"/>
      <c r="V2038" s="381"/>
      <c r="W2038" s="381"/>
      <c r="X2038" s="325"/>
      <c r="Y2038" s="326">
        <v>1</v>
      </c>
      <c r="Z2038" s="350">
        <v>42.35</v>
      </c>
    </row>
    <row r="2039" spans="1:26" ht="30.75" customHeight="1" x14ac:dyDescent="0.35">
      <c r="A2039" s="340">
        <v>2035</v>
      </c>
      <c r="B2039" s="378" t="s">
        <v>7489</v>
      </c>
      <c r="C2039" s="333" t="s">
        <v>937</v>
      </c>
      <c r="D2039" s="467" t="s">
        <v>942</v>
      </c>
      <c r="E2039" s="371" t="s">
        <v>4717</v>
      </c>
      <c r="F2039" s="325">
        <v>4</v>
      </c>
      <c r="G2039" s="371"/>
      <c r="H2039" s="325"/>
      <c r="I2039" s="371"/>
      <c r="J2039" s="325">
        <v>7</v>
      </c>
      <c r="K2039" s="325"/>
      <c r="L2039" s="325">
        <v>7</v>
      </c>
      <c r="M2039" s="373" t="s">
        <v>5430</v>
      </c>
      <c r="N2039" s="381"/>
      <c r="O2039" s="381"/>
      <c r="P2039" s="381">
        <v>350</v>
      </c>
      <c r="Q2039" s="381"/>
      <c r="R2039" s="381"/>
      <c r="S2039" s="381"/>
      <c r="T2039" s="381"/>
      <c r="U2039" s="381"/>
      <c r="V2039" s="381"/>
      <c r="W2039" s="381"/>
      <c r="X2039" s="325"/>
      <c r="Y2039" s="326">
        <v>1</v>
      </c>
      <c r="Z2039" s="350">
        <v>42.35</v>
      </c>
    </row>
    <row r="2040" spans="1:26" ht="30.75" customHeight="1" x14ac:dyDescent="0.35">
      <c r="A2040" s="340">
        <v>2036</v>
      </c>
      <c r="B2040" s="378" t="s">
        <v>7489</v>
      </c>
      <c r="C2040" s="333" t="s">
        <v>937</v>
      </c>
      <c r="D2040" s="467" t="s">
        <v>2041</v>
      </c>
      <c r="E2040" s="371" t="s">
        <v>4759</v>
      </c>
      <c r="F2040" s="325">
        <v>4</v>
      </c>
      <c r="G2040" s="371"/>
      <c r="H2040" s="325"/>
      <c r="I2040" s="371"/>
      <c r="J2040" s="325">
        <v>5</v>
      </c>
      <c r="K2040" s="325"/>
      <c r="L2040" s="325">
        <v>5</v>
      </c>
      <c r="M2040" s="373" t="s">
        <v>5430</v>
      </c>
      <c r="N2040" s="381"/>
      <c r="O2040" s="381"/>
      <c r="P2040" s="381">
        <v>250</v>
      </c>
      <c r="Q2040" s="381"/>
      <c r="R2040" s="381"/>
      <c r="S2040" s="381"/>
      <c r="T2040" s="381"/>
      <c r="U2040" s="381"/>
      <c r="V2040" s="381"/>
      <c r="W2040" s="381"/>
      <c r="X2040" s="325"/>
      <c r="Y2040" s="326">
        <v>1</v>
      </c>
      <c r="Z2040" s="350">
        <v>42.35</v>
      </c>
    </row>
    <row r="2041" spans="1:26" ht="30.75" customHeight="1" x14ac:dyDescent="0.35">
      <c r="A2041" s="340">
        <v>2037</v>
      </c>
      <c r="B2041" s="378" t="s">
        <v>7489</v>
      </c>
      <c r="C2041" s="333" t="s">
        <v>937</v>
      </c>
      <c r="D2041" s="467" t="s">
        <v>2916</v>
      </c>
      <c r="E2041" s="371" t="s">
        <v>4791</v>
      </c>
      <c r="F2041" s="325">
        <v>4</v>
      </c>
      <c r="G2041" s="371"/>
      <c r="H2041" s="325"/>
      <c r="I2041" s="371"/>
      <c r="J2041" s="325">
        <v>6</v>
      </c>
      <c r="K2041" s="325"/>
      <c r="L2041" s="325">
        <v>6</v>
      </c>
      <c r="M2041" s="373" t="s">
        <v>5485</v>
      </c>
      <c r="N2041" s="381"/>
      <c r="O2041" s="381"/>
      <c r="P2041" s="381">
        <v>250</v>
      </c>
      <c r="Q2041" s="381"/>
      <c r="R2041" s="381"/>
      <c r="S2041" s="381"/>
      <c r="T2041" s="381"/>
      <c r="U2041" s="381"/>
      <c r="V2041" s="381"/>
      <c r="W2041" s="381"/>
      <c r="X2041" s="325"/>
      <c r="Y2041" s="326">
        <v>1</v>
      </c>
      <c r="Z2041" s="350">
        <v>42.35</v>
      </c>
    </row>
    <row r="2042" spans="1:26" ht="30.75" customHeight="1" x14ac:dyDescent="0.35">
      <c r="A2042" s="340">
        <v>2038</v>
      </c>
      <c r="B2042" s="378" t="s">
        <v>7489</v>
      </c>
      <c r="C2042" s="333" t="s">
        <v>937</v>
      </c>
      <c r="D2042" s="467" t="s">
        <v>2917</v>
      </c>
      <c r="E2042" s="371" t="s">
        <v>4792</v>
      </c>
      <c r="F2042" s="325">
        <v>4</v>
      </c>
      <c r="G2042" s="371"/>
      <c r="H2042" s="325"/>
      <c r="I2042" s="371"/>
      <c r="J2042" s="325">
        <v>5</v>
      </c>
      <c r="K2042" s="325"/>
      <c r="L2042" s="325">
        <v>5</v>
      </c>
      <c r="M2042" s="373" t="s">
        <v>5485</v>
      </c>
      <c r="N2042" s="381"/>
      <c r="O2042" s="381"/>
      <c r="P2042" s="381">
        <v>250</v>
      </c>
      <c r="Q2042" s="381"/>
      <c r="R2042" s="381"/>
      <c r="S2042" s="381"/>
      <c r="T2042" s="381"/>
      <c r="U2042" s="381"/>
      <c r="V2042" s="381"/>
      <c r="W2042" s="381"/>
      <c r="X2042" s="325"/>
      <c r="Y2042" s="326">
        <v>1</v>
      </c>
      <c r="Z2042" s="350">
        <v>42.35</v>
      </c>
    </row>
    <row r="2043" spans="1:26" ht="30.75" customHeight="1" x14ac:dyDescent="0.35">
      <c r="A2043" s="340">
        <v>2039</v>
      </c>
      <c r="B2043" s="378" t="s">
        <v>7489</v>
      </c>
      <c r="C2043" s="403" t="s">
        <v>937</v>
      </c>
      <c r="D2043" s="467" t="s">
        <v>2604</v>
      </c>
      <c r="E2043" s="371" t="s">
        <v>4818</v>
      </c>
      <c r="F2043" s="387">
        <v>4</v>
      </c>
      <c r="G2043" s="386"/>
      <c r="H2043" s="387"/>
      <c r="I2043" s="386"/>
      <c r="J2043" s="387">
        <v>7</v>
      </c>
      <c r="K2043" s="387"/>
      <c r="L2043" s="387">
        <v>7</v>
      </c>
      <c r="M2043" s="404" t="s">
        <v>5430</v>
      </c>
      <c r="N2043" s="405"/>
      <c r="O2043" s="405"/>
      <c r="P2043" s="405">
        <v>350</v>
      </c>
      <c r="Q2043" s="381"/>
      <c r="R2043" s="381"/>
      <c r="S2043" s="381"/>
      <c r="T2043" s="381"/>
      <c r="U2043" s="381"/>
      <c r="V2043" s="381"/>
      <c r="W2043" s="381"/>
      <c r="X2043" s="325"/>
      <c r="Y2043" s="326">
        <v>1</v>
      </c>
      <c r="Z2043" s="350">
        <v>42.35</v>
      </c>
    </row>
    <row r="2044" spans="1:26" ht="30.75" customHeight="1" x14ac:dyDescent="0.35">
      <c r="A2044" s="340">
        <v>2040</v>
      </c>
      <c r="B2044" s="378" t="s">
        <v>7489</v>
      </c>
      <c r="C2044" s="403" t="s">
        <v>937</v>
      </c>
      <c r="D2044" s="467" t="s">
        <v>2605</v>
      </c>
      <c r="E2044" s="371" t="s">
        <v>4819</v>
      </c>
      <c r="F2044" s="387">
        <v>4</v>
      </c>
      <c r="G2044" s="386"/>
      <c r="H2044" s="387"/>
      <c r="I2044" s="386"/>
      <c r="J2044" s="387">
        <v>7</v>
      </c>
      <c r="K2044" s="387"/>
      <c r="L2044" s="387">
        <v>7</v>
      </c>
      <c r="M2044" s="406" t="s">
        <v>5434</v>
      </c>
      <c r="N2044" s="405"/>
      <c r="O2044" s="405"/>
      <c r="P2044" s="405">
        <v>350</v>
      </c>
      <c r="Q2044" s="381"/>
      <c r="R2044" s="381"/>
      <c r="S2044" s="381"/>
      <c r="T2044" s="381"/>
      <c r="U2044" s="381"/>
      <c r="V2044" s="381"/>
      <c r="W2044" s="381"/>
      <c r="X2044" s="325"/>
      <c r="Y2044" s="326">
        <v>1</v>
      </c>
      <c r="Z2044" s="350">
        <v>42.35</v>
      </c>
    </row>
    <row r="2045" spans="1:26" ht="30.75" customHeight="1" x14ac:dyDescent="0.35">
      <c r="A2045" s="340">
        <v>2041</v>
      </c>
      <c r="B2045" s="378" t="s">
        <v>7489</v>
      </c>
      <c r="C2045" s="403" t="s">
        <v>937</v>
      </c>
      <c r="D2045" s="467" t="s">
        <v>2606</v>
      </c>
      <c r="E2045" s="371" t="s">
        <v>4820</v>
      </c>
      <c r="F2045" s="387">
        <v>4</v>
      </c>
      <c r="G2045" s="386"/>
      <c r="H2045" s="387"/>
      <c r="I2045" s="386"/>
      <c r="J2045" s="387">
        <v>7</v>
      </c>
      <c r="K2045" s="387"/>
      <c r="L2045" s="387">
        <v>7</v>
      </c>
      <c r="M2045" s="406" t="s">
        <v>5430</v>
      </c>
      <c r="N2045" s="405"/>
      <c r="O2045" s="405"/>
      <c r="P2045" s="405">
        <v>350</v>
      </c>
      <c r="Q2045" s="381"/>
      <c r="R2045" s="381"/>
      <c r="S2045" s="381"/>
      <c r="T2045" s="381"/>
      <c r="U2045" s="381"/>
      <c r="V2045" s="381"/>
      <c r="W2045" s="381"/>
      <c r="X2045" s="325"/>
      <c r="Y2045" s="326">
        <v>1</v>
      </c>
      <c r="Z2045" s="350">
        <v>42.35</v>
      </c>
    </row>
    <row r="2046" spans="1:26" ht="30.75" customHeight="1" x14ac:dyDescent="0.35">
      <c r="A2046" s="340">
        <v>2042</v>
      </c>
      <c r="B2046" s="378" t="s">
        <v>7489</v>
      </c>
      <c r="C2046" s="403" t="s">
        <v>937</v>
      </c>
      <c r="D2046" s="467" t="s">
        <v>2607</v>
      </c>
      <c r="E2046" s="371" t="s">
        <v>4821</v>
      </c>
      <c r="F2046" s="387">
        <v>4</v>
      </c>
      <c r="G2046" s="386"/>
      <c r="H2046" s="387"/>
      <c r="I2046" s="386"/>
      <c r="J2046" s="387">
        <v>5</v>
      </c>
      <c r="K2046" s="387"/>
      <c r="L2046" s="387">
        <v>5</v>
      </c>
      <c r="M2046" s="404" t="s">
        <v>5430</v>
      </c>
      <c r="N2046" s="405"/>
      <c r="O2046" s="405"/>
      <c r="P2046" s="405">
        <v>350</v>
      </c>
      <c r="Q2046" s="381"/>
      <c r="R2046" s="381"/>
      <c r="S2046" s="381"/>
      <c r="T2046" s="381"/>
      <c r="U2046" s="381"/>
      <c r="V2046" s="381"/>
      <c r="W2046" s="381"/>
      <c r="X2046" s="325"/>
      <c r="Y2046" s="326">
        <v>1</v>
      </c>
      <c r="Z2046" s="350">
        <v>42.35</v>
      </c>
    </row>
    <row r="2047" spans="1:26" ht="30.75" customHeight="1" x14ac:dyDescent="0.35">
      <c r="A2047" s="340">
        <v>2043</v>
      </c>
      <c r="B2047" s="378" t="s">
        <v>7489</v>
      </c>
      <c r="C2047" s="403" t="s">
        <v>937</v>
      </c>
      <c r="D2047" s="467" t="s">
        <v>2608</v>
      </c>
      <c r="E2047" s="371" t="s">
        <v>4822</v>
      </c>
      <c r="F2047" s="387">
        <v>4</v>
      </c>
      <c r="G2047" s="386"/>
      <c r="H2047" s="387"/>
      <c r="I2047" s="386"/>
      <c r="J2047" s="387">
        <v>7</v>
      </c>
      <c r="K2047" s="387"/>
      <c r="L2047" s="387">
        <v>7</v>
      </c>
      <c r="M2047" s="406" t="s">
        <v>5430</v>
      </c>
      <c r="N2047" s="405"/>
      <c r="O2047" s="405"/>
      <c r="P2047" s="405">
        <v>350</v>
      </c>
      <c r="Q2047" s="381"/>
      <c r="R2047" s="381"/>
      <c r="S2047" s="381"/>
      <c r="T2047" s="381"/>
      <c r="U2047" s="381"/>
      <c r="V2047" s="381"/>
      <c r="W2047" s="381"/>
      <c r="X2047" s="325"/>
      <c r="Y2047" s="326">
        <v>1</v>
      </c>
      <c r="Z2047" s="350">
        <v>42.35</v>
      </c>
    </row>
    <row r="2048" spans="1:26" ht="30.75" customHeight="1" x14ac:dyDescent="0.35">
      <c r="A2048" s="340">
        <v>2044</v>
      </c>
      <c r="B2048" s="378" t="s">
        <v>7489</v>
      </c>
      <c r="C2048" s="403" t="s">
        <v>937</v>
      </c>
      <c r="D2048" s="467" t="s">
        <v>2609</v>
      </c>
      <c r="E2048" s="371" t="s">
        <v>4823</v>
      </c>
      <c r="F2048" s="387">
        <v>4</v>
      </c>
      <c r="G2048" s="386"/>
      <c r="H2048" s="387"/>
      <c r="I2048" s="386"/>
      <c r="J2048" s="387">
        <v>5</v>
      </c>
      <c r="K2048" s="387"/>
      <c r="L2048" s="387">
        <v>5</v>
      </c>
      <c r="M2048" s="406" t="s">
        <v>5430</v>
      </c>
      <c r="N2048" s="405"/>
      <c r="O2048" s="405"/>
      <c r="P2048" s="405">
        <v>300</v>
      </c>
      <c r="Q2048" s="381"/>
      <c r="R2048" s="381"/>
      <c r="S2048" s="381"/>
      <c r="T2048" s="381"/>
      <c r="U2048" s="381"/>
      <c r="V2048" s="381"/>
      <c r="W2048" s="381"/>
      <c r="X2048" s="325"/>
      <c r="Y2048" s="326">
        <v>1</v>
      </c>
      <c r="Z2048" s="350">
        <v>42.35</v>
      </c>
    </row>
    <row r="2049" spans="1:26" ht="30.75" customHeight="1" x14ac:dyDescent="0.35">
      <c r="A2049" s="340">
        <v>2045</v>
      </c>
      <c r="B2049" s="378" t="s">
        <v>7489</v>
      </c>
      <c r="C2049" s="333" t="s">
        <v>5716</v>
      </c>
      <c r="D2049" s="332" t="s">
        <v>3779</v>
      </c>
      <c r="E2049" s="371" t="s">
        <v>7258</v>
      </c>
      <c r="F2049" s="325">
        <v>4</v>
      </c>
      <c r="G2049" s="371"/>
      <c r="H2049" s="325"/>
      <c r="I2049" s="371"/>
      <c r="J2049" s="325">
        <v>7</v>
      </c>
      <c r="K2049" s="325"/>
      <c r="L2049" s="325">
        <v>6</v>
      </c>
      <c r="M2049" s="381" t="s">
        <v>5354</v>
      </c>
      <c r="N2049" s="381"/>
      <c r="O2049" s="381"/>
      <c r="P2049" s="381"/>
      <c r="Q2049" s="381"/>
      <c r="R2049" s="381"/>
      <c r="S2049" s="381"/>
      <c r="T2049" s="381"/>
      <c r="U2049" s="381"/>
      <c r="V2049" s="381"/>
      <c r="W2049" s="381"/>
      <c r="X2049" s="381"/>
      <c r="Y2049" s="381">
        <v>2</v>
      </c>
      <c r="Z2049" s="350">
        <v>36.299999999999997</v>
      </c>
    </row>
    <row r="2050" spans="1:26" ht="30.75" customHeight="1" x14ac:dyDescent="0.35">
      <c r="A2050" s="340">
        <v>2046</v>
      </c>
      <c r="B2050" s="378" t="s">
        <v>7489</v>
      </c>
      <c r="C2050" s="333" t="s">
        <v>5716</v>
      </c>
      <c r="D2050" s="332" t="s">
        <v>980</v>
      </c>
      <c r="E2050" s="371" t="s">
        <v>7259</v>
      </c>
      <c r="F2050" s="325">
        <v>5</v>
      </c>
      <c r="G2050" s="371"/>
      <c r="H2050" s="325"/>
      <c r="I2050" s="371"/>
      <c r="J2050" s="325">
        <v>4</v>
      </c>
      <c r="K2050" s="325"/>
      <c r="L2050" s="325">
        <v>10</v>
      </c>
      <c r="M2050" s="381" t="s">
        <v>5423</v>
      </c>
      <c r="N2050" s="381"/>
      <c r="O2050" s="381"/>
      <c r="P2050" s="381"/>
      <c r="Q2050" s="381"/>
      <c r="R2050" s="381"/>
      <c r="S2050" s="381"/>
      <c r="T2050" s="381"/>
      <c r="U2050" s="381"/>
      <c r="V2050" s="381"/>
      <c r="W2050" s="381"/>
      <c r="X2050" s="381"/>
      <c r="Y2050" s="381">
        <v>2</v>
      </c>
      <c r="Z2050" s="350">
        <v>36.299999999999997</v>
      </c>
    </row>
    <row r="2051" spans="1:26" ht="30.75" customHeight="1" x14ac:dyDescent="0.35">
      <c r="A2051" s="340">
        <v>2047</v>
      </c>
      <c r="B2051" s="378" t="s">
        <v>7489</v>
      </c>
      <c r="C2051" s="333" t="s">
        <v>5716</v>
      </c>
      <c r="D2051" s="332" t="s">
        <v>981</v>
      </c>
      <c r="E2051" s="371" t="s">
        <v>7257</v>
      </c>
      <c r="F2051" s="325">
        <v>6</v>
      </c>
      <c r="G2051" s="371"/>
      <c r="H2051" s="325"/>
      <c r="I2051" s="371"/>
      <c r="J2051" s="325">
        <v>3</v>
      </c>
      <c r="K2051" s="325"/>
      <c r="L2051" s="325">
        <v>8</v>
      </c>
      <c r="M2051" s="379" t="s">
        <v>4991</v>
      </c>
      <c r="N2051" s="381">
        <v>100</v>
      </c>
      <c r="O2051" s="381">
        <v>150</v>
      </c>
      <c r="P2051" s="381">
        <v>250</v>
      </c>
      <c r="Q2051" s="381"/>
      <c r="R2051" s="381"/>
      <c r="S2051" s="381"/>
      <c r="T2051" s="381"/>
      <c r="U2051" s="381"/>
      <c r="V2051" s="381" t="s">
        <v>2166</v>
      </c>
      <c r="W2051" s="381"/>
      <c r="X2051" s="381"/>
      <c r="Y2051" s="381">
        <v>2</v>
      </c>
      <c r="Z2051" s="350">
        <v>36.299999999999997</v>
      </c>
    </row>
    <row r="2052" spans="1:26" ht="30.75" customHeight="1" x14ac:dyDescent="0.35">
      <c r="A2052" s="340">
        <v>2048</v>
      </c>
      <c r="B2052" s="378" t="s">
        <v>7489</v>
      </c>
      <c r="C2052" s="333" t="s">
        <v>2053</v>
      </c>
      <c r="D2052" s="332" t="s">
        <v>2044</v>
      </c>
      <c r="E2052" s="371" t="s">
        <v>2047</v>
      </c>
      <c r="F2052" s="325">
        <v>4</v>
      </c>
      <c r="G2052" s="371"/>
      <c r="H2052" s="325"/>
      <c r="I2052" s="371"/>
      <c r="J2052" s="325">
        <v>4</v>
      </c>
      <c r="K2052" s="325"/>
      <c r="L2052" s="325">
        <v>4</v>
      </c>
      <c r="M2052" s="381" t="s">
        <v>5354</v>
      </c>
      <c r="N2052" s="367">
        <v>60</v>
      </c>
      <c r="O2052" s="367">
        <v>190</v>
      </c>
      <c r="P2052" s="367">
        <v>250</v>
      </c>
      <c r="Q2052" s="398"/>
      <c r="R2052" s="398"/>
      <c r="S2052" s="398"/>
      <c r="T2052" s="398"/>
      <c r="U2052" s="381"/>
      <c r="V2052" s="381" t="s">
        <v>2166</v>
      </c>
      <c r="W2052" s="381" t="s">
        <v>2166</v>
      </c>
      <c r="X2052" s="381"/>
      <c r="Y2052" s="381">
        <v>2</v>
      </c>
      <c r="Z2052" s="350">
        <v>36.299999999999997</v>
      </c>
    </row>
    <row r="2053" spans="1:26" ht="30.75" customHeight="1" x14ac:dyDescent="0.35">
      <c r="A2053" s="340">
        <v>2049</v>
      </c>
      <c r="B2053" s="378" t="s">
        <v>7489</v>
      </c>
      <c r="C2053" s="333" t="s">
        <v>2053</v>
      </c>
      <c r="D2053" s="332" t="s">
        <v>4417</v>
      </c>
      <c r="E2053" s="371" t="s">
        <v>2048</v>
      </c>
      <c r="F2053" s="325">
        <v>4</v>
      </c>
      <c r="G2053" s="371"/>
      <c r="H2053" s="325"/>
      <c r="I2053" s="371"/>
      <c r="J2053" s="325">
        <v>3</v>
      </c>
      <c r="K2053" s="325"/>
      <c r="L2053" s="325">
        <v>3</v>
      </c>
      <c r="M2053" s="381" t="s">
        <v>5489</v>
      </c>
      <c r="N2053" s="367">
        <v>60</v>
      </c>
      <c r="O2053" s="367">
        <v>190</v>
      </c>
      <c r="P2053" s="367">
        <v>250</v>
      </c>
      <c r="Q2053" s="398"/>
      <c r="R2053" s="398"/>
      <c r="S2053" s="398"/>
      <c r="T2053" s="398"/>
      <c r="U2053" s="381"/>
      <c r="V2053" s="381" t="s">
        <v>2166</v>
      </c>
      <c r="W2053" s="381" t="s">
        <v>2166</v>
      </c>
      <c r="X2053" s="381"/>
      <c r="Y2053" s="381">
        <v>2</v>
      </c>
      <c r="Z2053" s="350">
        <v>36.299999999999997</v>
      </c>
    </row>
    <row r="2054" spans="1:26" ht="30.75" customHeight="1" x14ac:dyDescent="0.35">
      <c r="A2054" s="340">
        <v>2050</v>
      </c>
      <c r="B2054" s="378" t="s">
        <v>7489</v>
      </c>
      <c r="C2054" s="333" t="s">
        <v>2053</v>
      </c>
      <c r="D2054" s="332" t="s">
        <v>2045</v>
      </c>
      <c r="E2054" s="371" t="s">
        <v>2049</v>
      </c>
      <c r="F2054" s="325">
        <v>4</v>
      </c>
      <c r="G2054" s="371"/>
      <c r="H2054" s="325"/>
      <c r="I2054" s="371"/>
      <c r="J2054" s="325">
        <v>4</v>
      </c>
      <c r="K2054" s="325"/>
      <c r="L2054" s="325">
        <v>4</v>
      </c>
      <c r="M2054" s="381" t="s">
        <v>6493</v>
      </c>
      <c r="N2054" s="367">
        <v>50</v>
      </c>
      <c r="O2054" s="367">
        <v>150</v>
      </c>
      <c r="P2054" s="367">
        <v>200</v>
      </c>
      <c r="Q2054" s="398"/>
      <c r="R2054" s="398"/>
      <c r="S2054" s="398"/>
      <c r="T2054" s="398"/>
      <c r="U2054" s="381"/>
      <c r="V2054" s="381" t="s">
        <v>2166</v>
      </c>
      <c r="W2054" s="381" t="s">
        <v>2166</v>
      </c>
      <c r="X2054" s="381"/>
      <c r="Y2054" s="381">
        <v>2</v>
      </c>
      <c r="Z2054" s="350">
        <v>36.299999999999997</v>
      </c>
    </row>
    <row r="2055" spans="1:26" ht="30.75" customHeight="1" x14ac:dyDescent="0.35">
      <c r="A2055" s="340">
        <v>2051</v>
      </c>
      <c r="B2055" s="378" t="s">
        <v>7489</v>
      </c>
      <c r="C2055" s="333" t="s">
        <v>2053</v>
      </c>
      <c r="D2055" s="332" t="s">
        <v>2046</v>
      </c>
      <c r="E2055" s="371" t="s">
        <v>2050</v>
      </c>
      <c r="F2055" s="325">
        <v>5</v>
      </c>
      <c r="G2055" s="371"/>
      <c r="H2055" s="325"/>
      <c r="I2055" s="371"/>
      <c r="J2055" s="325">
        <v>5</v>
      </c>
      <c r="K2055" s="325"/>
      <c r="L2055" s="325">
        <v>5</v>
      </c>
      <c r="M2055" s="381" t="s">
        <v>5354</v>
      </c>
      <c r="N2055" s="381"/>
      <c r="O2055" s="381"/>
      <c r="P2055" s="381">
        <v>300</v>
      </c>
      <c r="Q2055" s="381"/>
      <c r="R2055" s="381"/>
      <c r="S2055" s="381"/>
      <c r="T2055" s="381"/>
      <c r="U2055" s="381"/>
      <c r="V2055" s="381"/>
      <c r="W2055" s="381"/>
      <c r="X2055" s="381"/>
      <c r="Y2055" s="381">
        <v>2</v>
      </c>
      <c r="Z2055" s="350">
        <v>36.299999999999997</v>
      </c>
    </row>
    <row r="2056" spans="1:26" ht="30.75" customHeight="1" x14ac:dyDescent="0.35">
      <c r="A2056" s="340">
        <v>2052</v>
      </c>
      <c r="B2056" s="378" t="s">
        <v>7489</v>
      </c>
      <c r="C2056" s="333" t="s">
        <v>2053</v>
      </c>
      <c r="D2056" s="332" t="s">
        <v>6308</v>
      </c>
      <c r="E2056" s="371" t="s">
        <v>6461</v>
      </c>
      <c r="F2056" s="325">
        <v>4</v>
      </c>
      <c r="G2056" s="371"/>
      <c r="H2056" s="325"/>
      <c r="I2056" s="371"/>
      <c r="J2056" s="325">
        <v>7</v>
      </c>
      <c r="K2056" s="325"/>
      <c r="L2056" s="325">
        <v>7</v>
      </c>
      <c r="M2056" s="381" t="s">
        <v>5930</v>
      </c>
      <c r="N2056" s="381">
        <v>312</v>
      </c>
      <c r="O2056" s="381">
        <v>488</v>
      </c>
      <c r="P2056" s="381">
        <v>800</v>
      </c>
      <c r="Q2056" s="381"/>
      <c r="R2056" s="381"/>
      <c r="S2056" s="381"/>
      <c r="T2056" s="381"/>
      <c r="U2056" s="381"/>
      <c r="V2056" s="381" t="s">
        <v>2166</v>
      </c>
      <c r="W2056" s="381"/>
      <c r="X2056" s="381"/>
      <c r="Y2056" s="381">
        <v>2</v>
      </c>
      <c r="Z2056" s="350">
        <v>36.299999999999997</v>
      </c>
    </row>
    <row r="2057" spans="1:26" ht="30.75" customHeight="1" x14ac:dyDescent="0.35">
      <c r="A2057" s="340">
        <v>2053</v>
      </c>
      <c r="B2057" s="378" t="s">
        <v>7489</v>
      </c>
      <c r="C2057" s="333" t="s">
        <v>5340</v>
      </c>
      <c r="D2057" s="332" t="s">
        <v>5338</v>
      </c>
      <c r="E2057" s="371" t="s">
        <v>5339</v>
      </c>
      <c r="F2057" s="325">
        <v>4</v>
      </c>
      <c r="G2057" s="371"/>
      <c r="H2057" s="325"/>
      <c r="I2057" s="371"/>
      <c r="J2057" s="325">
        <v>4</v>
      </c>
      <c r="K2057" s="325"/>
      <c r="L2057" s="325">
        <v>4</v>
      </c>
      <c r="M2057" s="381" t="s">
        <v>5523</v>
      </c>
      <c r="N2057" s="367">
        <v>95</v>
      </c>
      <c r="O2057" s="367">
        <v>115</v>
      </c>
      <c r="P2057" s="367">
        <v>210</v>
      </c>
      <c r="Q2057" s="381"/>
      <c r="R2057" s="381"/>
      <c r="S2057" s="381"/>
      <c r="T2057" s="381"/>
      <c r="U2057" s="381"/>
      <c r="V2057" s="381" t="s">
        <v>2166</v>
      </c>
      <c r="W2057" s="381" t="s">
        <v>2166</v>
      </c>
      <c r="X2057" s="381"/>
      <c r="Y2057" s="381">
        <v>1</v>
      </c>
      <c r="Z2057" s="350">
        <v>42.35</v>
      </c>
    </row>
    <row r="2058" spans="1:26" ht="30.75" customHeight="1" x14ac:dyDescent="0.35">
      <c r="A2058" s="340">
        <v>2054</v>
      </c>
      <c r="B2058" s="378" t="s">
        <v>7489</v>
      </c>
      <c r="C2058" s="333" t="s">
        <v>5340</v>
      </c>
      <c r="D2058" s="332" t="s">
        <v>5605</v>
      </c>
      <c r="E2058" s="371" t="s">
        <v>5606</v>
      </c>
      <c r="F2058" s="325">
        <v>4</v>
      </c>
      <c r="G2058" s="371"/>
      <c r="H2058" s="325"/>
      <c r="I2058" s="371"/>
      <c r="J2058" s="325">
        <v>5</v>
      </c>
      <c r="K2058" s="325"/>
      <c r="L2058" s="325">
        <v>5</v>
      </c>
      <c r="M2058" s="381" t="s">
        <v>5431</v>
      </c>
      <c r="N2058" s="367">
        <v>132</v>
      </c>
      <c r="O2058" s="367">
        <v>128</v>
      </c>
      <c r="P2058" s="367">
        <v>260</v>
      </c>
      <c r="Q2058" s="381"/>
      <c r="R2058" s="381"/>
      <c r="S2058" s="381"/>
      <c r="T2058" s="381"/>
      <c r="U2058" s="381"/>
      <c r="V2058" s="381" t="s">
        <v>2166</v>
      </c>
      <c r="W2058" s="381" t="s">
        <v>2166</v>
      </c>
      <c r="X2058" s="381"/>
      <c r="Y2058" s="381">
        <v>1</v>
      </c>
      <c r="Z2058" s="350">
        <v>42.35</v>
      </c>
    </row>
    <row r="2059" spans="1:26" ht="30.75" customHeight="1" x14ac:dyDescent="0.35">
      <c r="A2059" s="340">
        <v>2055</v>
      </c>
      <c r="B2059" s="378" t="s">
        <v>7489</v>
      </c>
      <c r="C2059" s="333" t="s">
        <v>5340</v>
      </c>
      <c r="D2059" s="332" t="s">
        <v>6506</v>
      </c>
      <c r="E2059" s="371" t="s">
        <v>6757</v>
      </c>
      <c r="F2059" s="325">
        <v>4</v>
      </c>
      <c r="G2059" s="371"/>
      <c r="H2059" s="325"/>
      <c r="I2059" s="371"/>
      <c r="J2059" s="325">
        <v>4</v>
      </c>
      <c r="K2059" s="325"/>
      <c r="L2059" s="325">
        <v>4</v>
      </c>
      <c r="M2059" s="381" t="s">
        <v>5699</v>
      </c>
      <c r="N2059" s="381">
        <v>115</v>
      </c>
      <c r="O2059" s="381">
        <v>181</v>
      </c>
      <c r="P2059" s="381">
        <v>296</v>
      </c>
      <c r="Q2059" s="381"/>
      <c r="R2059" s="381"/>
      <c r="S2059" s="381"/>
      <c r="T2059" s="381"/>
      <c r="U2059" s="381"/>
      <c r="V2059" s="381" t="s">
        <v>2166</v>
      </c>
      <c r="W2059" s="381"/>
      <c r="X2059" s="381"/>
      <c r="Y2059" s="381">
        <v>1</v>
      </c>
      <c r="Z2059" s="350">
        <v>42.35</v>
      </c>
    </row>
    <row r="2060" spans="1:26" ht="30.75" customHeight="1" x14ac:dyDescent="0.35">
      <c r="A2060" s="340">
        <v>2056</v>
      </c>
      <c r="B2060" s="378" t="s">
        <v>7489</v>
      </c>
      <c r="C2060" s="333" t="s">
        <v>5340</v>
      </c>
      <c r="D2060" s="332" t="s">
        <v>6507</v>
      </c>
      <c r="E2060" s="371" t="s">
        <v>6758</v>
      </c>
      <c r="F2060" s="325">
        <v>3</v>
      </c>
      <c r="G2060" s="371"/>
      <c r="H2060" s="325"/>
      <c r="I2060" s="371"/>
      <c r="J2060" s="325">
        <v>4</v>
      </c>
      <c r="K2060" s="325"/>
      <c r="L2060" s="325">
        <v>4</v>
      </c>
      <c r="M2060" s="381" t="s">
        <v>5982</v>
      </c>
      <c r="N2060" s="381"/>
      <c r="O2060" s="381"/>
      <c r="P2060" s="381"/>
      <c r="Q2060" s="381"/>
      <c r="R2060" s="381"/>
      <c r="S2060" s="381"/>
      <c r="T2060" s="381"/>
      <c r="U2060" s="381"/>
      <c r="V2060" s="381"/>
      <c r="W2060" s="381"/>
      <c r="X2060" s="381"/>
      <c r="Y2060" s="381">
        <v>1</v>
      </c>
      <c r="Z2060" s="350">
        <v>42.35</v>
      </c>
    </row>
    <row r="2061" spans="1:26" ht="30.75" customHeight="1" x14ac:dyDescent="0.35">
      <c r="A2061" s="340">
        <v>2057</v>
      </c>
      <c r="B2061" s="378" t="s">
        <v>7489</v>
      </c>
      <c r="C2061" s="333" t="s">
        <v>5340</v>
      </c>
      <c r="D2061" s="332" t="s">
        <v>6508</v>
      </c>
      <c r="E2061" s="371" t="s">
        <v>6759</v>
      </c>
      <c r="F2061" s="325">
        <v>4</v>
      </c>
      <c r="G2061" s="371"/>
      <c r="H2061" s="325"/>
      <c r="I2061" s="371"/>
      <c r="J2061" s="325">
        <v>4</v>
      </c>
      <c r="K2061" s="325"/>
      <c r="L2061" s="325">
        <v>4</v>
      </c>
      <c r="M2061" s="381" t="s">
        <v>5699</v>
      </c>
      <c r="N2061" s="381"/>
      <c r="O2061" s="381"/>
      <c r="P2061" s="381"/>
      <c r="Q2061" s="381"/>
      <c r="R2061" s="381"/>
      <c r="S2061" s="381"/>
      <c r="T2061" s="381"/>
      <c r="U2061" s="381"/>
      <c r="V2061" s="381"/>
      <c r="W2061" s="381"/>
      <c r="X2061" s="381"/>
      <c r="Y2061" s="381">
        <v>1</v>
      </c>
      <c r="Z2061" s="350">
        <v>42.35</v>
      </c>
    </row>
    <row r="2062" spans="1:26" ht="30.75" customHeight="1" x14ac:dyDescent="0.35">
      <c r="A2062" s="340">
        <v>2058</v>
      </c>
      <c r="B2062" s="378" t="s">
        <v>7489</v>
      </c>
      <c r="C2062" s="333" t="s">
        <v>5340</v>
      </c>
      <c r="D2062" s="332" t="s">
        <v>6509</v>
      </c>
      <c r="E2062" s="371" t="s">
        <v>6760</v>
      </c>
      <c r="F2062" s="325">
        <v>4</v>
      </c>
      <c r="G2062" s="371"/>
      <c r="H2062" s="325"/>
      <c r="I2062" s="371"/>
      <c r="J2062" s="325">
        <v>4</v>
      </c>
      <c r="K2062" s="325"/>
      <c r="L2062" s="325">
        <v>4</v>
      </c>
      <c r="M2062" s="381" t="s">
        <v>5699</v>
      </c>
      <c r="N2062" s="381">
        <v>117</v>
      </c>
      <c r="O2062" s="381">
        <v>179</v>
      </c>
      <c r="P2062" s="381">
        <v>296</v>
      </c>
      <c r="Q2062" s="381"/>
      <c r="R2062" s="381"/>
      <c r="S2062" s="381"/>
      <c r="T2062" s="381"/>
      <c r="U2062" s="381"/>
      <c r="V2062" s="381" t="s">
        <v>2166</v>
      </c>
      <c r="W2062" s="381"/>
      <c r="X2062" s="381"/>
      <c r="Y2062" s="381">
        <v>1</v>
      </c>
      <c r="Z2062" s="350">
        <v>42.35</v>
      </c>
    </row>
    <row r="2063" spans="1:26" ht="30.75" customHeight="1" x14ac:dyDescent="0.35">
      <c r="A2063" s="340">
        <v>2059</v>
      </c>
      <c r="B2063" s="378" t="s">
        <v>7489</v>
      </c>
      <c r="C2063" s="333" t="s">
        <v>5340</v>
      </c>
      <c r="D2063" s="332" t="s">
        <v>6510</v>
      </c>
      <c r="E2063" s="371" t="s">
        <v>6761</v>
      </c>
      <c r="F2063" s="325">
        <v>3</v>
      </c>
      <c r="G2063" s="371"/>
      <c r="H2063" s="325"/>
      <c r="I2063" s="371"/>
      <c r="J2063" s="325">
        <v>3</v>
      </c>
      <c r="K2063" s="325"/>
      <c r="L2063" s="325">
        <v>3</v>
      </c>
      <c r="M2063" s="381" t="s">
        <v>6521</v>
      </c>
      <c r="N2063" s="381">
        <v>90</v>
      </c>
      <c r="O2063" s="381">
        <v>146</v>
      </c>
      <c r="P2063" s="381">
        <v>236</v>
      </c>
      <c r="Q2063" s="381"/>
      <c r="R2063" s="381"/>
      <c r="S2063" s="381"/>
      <c r="T2063" s="381"/>
      <c r="U2063" s="381"/>
      <c r="V2063" s="381" t="s">
        <v>2166</v>
      </c>
      <c r="W2063" s="381"/>
      <c r="X2063" s="381"/>
      <c r="Y2063" s="381">
        <v>1</v>
      </c>
      <c r="Z2063" s="350">
        <v>42.35</v>
      </c>
    </row>
    <row r="2064" spans="1:26" ht="30.75" customHeight="1" x14ac:dyDescent="0.35">
      <c r="A2064" s="340">
        <v>2060</v>
      </c>
      <c r="B2064" s="378" t="s">
        <v>7489</v>
      </c>
      <c r="C2064" s="333" t="s">
        <v>5340</v>
      </c>
      <c r="D2064" s="332" t="s">
        <v>6511</v>
      </c>
      <c r="E2064" s="371" t="s">
        <v>6516</v>
      </c>
      <c r="F2064" s="325">
        <v>7</v>
      </c>
      <c r="G2064" s="371"/>
      <c r="H2064" s="325"/>
      <c r="I2064" s="371"/>
      <c r="J2064" s="325">
        <v>4</v>
      </c>
      <c r="K2064" s="325"/>
      <c r="L2064" s="325">
        <v>4</v>
      </c>
      <c r="M2064" s="381" t="s">
        <v>6522</v>
      </c>
      <c r="N2064" s="381"/>
      <c r="O2064" s="381"/>
      <c r="P2064" s="381"/>
      <c r="Q2064" s="381"/>
      <c r="R2064" s="381"/>
      <c r="S2064" s="381"/>
      <c r="T2064" s="381"/>
      <c r="U2064" s="381"/>
      <c r="V2064" s="381"/>
      <c r="W2064" s="381"/>
      <c r="X2064" s="381"/>
      <c r="Y2064" s="381">
        <v>1</v>
      </c>
      <c r="Z2064" s="350">
        <v>42.35</v>
      </c>
    </row>
    <row r="2065" spans="1:26" ht="30.75" customHeight="1" x14ac:dyDescent="0.35">
      <c r="A2065" s="340">
        <v>2061</v>
      </c>
      <c r="B2065" s="378" t="s">
        <v>7489</v>
      </c>
      <c r="C2065" s="333" t="s">
        <v>5340</v>
      </c>
      <c r="D2065" s="332" t="s">
        <v>6512</v>
      </c>
      <c r="E2065" s="371" t="s">
        <v>6517</v>
      </c>
      <c r="F2065" s="325">
        <v>7</v>
      </c>
      <c r="G2065" s="371"/>
      <c r="H2065" s="325"/>
      <c r="I2065" s="371"/>
      <c r="J2065" s="325">
        <v>4</v>
      </c>
      <c r="K2065" s="325"/>
      <c r="L2065" s="325">
        <v>4</v>
      </c>
      <c r="M2065" s="381" t="s">
        <v>6522</v>
      </c>
      <c r="N2065" s="381"/>
      <c r="O2065" s="381"/>
      <c r="P2065" s="381"/>
      <c r="Q2065" s="381"/>
      <c r="R2065" s="381"/>
      <c r="S2065" s="381"/>
      <c r="T2065" s="381"/>
      <c r="U2065" s="381"/>
      <c r="V2065" s="381"/>
      <c r="W2065" s="381"/>
      <c r="X2065" s="381"/>
      <c r="Y2065" s="381">
        <v>1</v>
      </c>
      <c r="Z2065" s="350">
        <v>42.35</v>
      </c>
    </row>
    <row r="2066" spans="1:26" ht="30.75" customHeight="1" x14ac:dyDescent="0.35">
      <c r="A2066" s="340">
        <v>2062</v>
      </c>
      <c r="B2066" s="378" t="s">
        <v>7489</v>
      </c>
      <c r="C2066" s="333" t="s">
        <v>5340</v>
      </c>
      <c r="D2066" s="332" t="s">
        <v>6513</v>
      </c>
      <c r="E2066" s="371" t="s">
        <v>6518</v>
      </c>
      <c r="F2066" s="325">
        <v>3</v>
      </c>
      <c r="G2066" s="371"/>
      <c r="H2066" s="325"/>
      <c r="I2066" s="371"/>
      <c r="J2066" s="325">
        <v>3</v>
      </c>
      <c r="K2066" s="325"/>
      <c r="L2066" s="325">
        <v>3</v>
      </c>
      <c r="M2066" s="381" t="s">
        <v>5982</v>
      </c>
      <c r="N2066" s="381"/>
      <c r="O2066" s="381"/>
      <c r="P2066" s="381"/>
      <c r="Q2066" s="381"/>
      <c r="R2066" s="381"/>
      <c r="S2066" s="381"/>
      <c r="T2066" s="381"/>
      <c r="U2066" s="381"/>
      <c r="V2066" s="381"/>
      <c r="W2066" s="381"/>
      <c r="X2066" s="381"/>
      <c r="Y2066" s="381">
        <v>1</v>
      </c>
      <c r="Z2066" s="350">
        <v>42.35</v>
      </c>
    </row>
    <row r="2067" spans="1:26" ht="30.75" customHeight="1" x14ac:dyDescent="0.35">
      <c r="A2067" s="340">
        <v>2063</v>
      </c>
      <c r="B2067" s="378" t="s">
        <v>7489</v>
      </c>
      <c r="C2067" s="333" t="s">
        <v>5340</v>
      </c>
      <c r="D2067" s="332" t="s">
        <v>6514</v>
      </c>
      <c r="E2067" s="371" t="s">
        <v>6519</v>
      </c>
      <c r="F2067" s="325">
        <v>4</v>
      </c>
      <c r="G2067" s="371"/>
      <c r="H2067" s="325"/>
      <c r="I2067" s="371"/>
      <c r="J2067" s="325">
        <v>4</v>
      </c>
      <c r="K2067" s="325"/>
      <c r="L2067" s="325">
        <v>4</v>
      </c>
      <c r="M2067" s="381" t="s">
        <v>5699</v>
      </c>
      <c r="N2067" s="381"/>
      <c r="O2067" s="381"/>
      <c r="P2067" s="381"/>
      <c r="Q2067" s="381"/>
      <c r="R2067" s="381"/>
      <c r="S2067" s="381"/>
      <c r="T2067" s="381"/>
      <c r="U2067" s="381"/>
      <c r="V2067" s="381"/>
      <c r="W2067" s="381"/>
      <c r="X2067" s="381"/>
      <c r="Y2067" s="381">
        <v>1</v>
      </c>
      <c r="Z2067" s="350">
        <v>42.35</v>
      </c>
    </row>
    <row r="2068" spans="1:26" ht="30.75" customHeight="1" x14ac:dyDescent="0.35">
      <c r="A2068" s="340">
        <v>2064</v>
      </c>
      <c r="B2068" s="378" t="s">
        <v>7489</v>
      </c>
      <c r="C2068" s="333" t="s">
        <v>5340</v>
      </c>
      <c r="D2068" s="332" t="s">
        <v>6515</v>
      </c>
      <c r="E2068" s="371" t="s">
        <v>6520</v>
      </c>
      <c r="F2068" s="325">
        <v>5</v>
      </c>
      <c r="G2068" s="371"/>
      <c r="H2068" s="325"/>
      <c r="I2068" s="371"/>
      <c r="J2068" s="325">
        <v>4</v>
      </c>
      <c r="K2068" s="325"/>
      <c r="L2068" s="325">
        <v>4</v>
      </c>
      <c r="M2068" s="381" t="s">
        <v>6523</v>
      </c>
      <c r="N2068" s="381"/>
      <c r="O2068" s="381"/>
      <c r="P2068" s="381"/>
      <c r="Q2068" s="381"/>
      <c r="R2068" s="381"/>
      <c r="S2068" s="381"/>
      <c r="T2068" s="381"/>
      <c r="U2068" s="381"/>
      <c r="V2068" s="381"/>
      <c r="W2068" s="381"/>
      <c r="X2068" s="381"/>
      <c r="Y2068" s="381">
        <v>1</v>
      </c>
      <c r="Z2068" s="350">
        <v>42.35</v>
      </c>
    </row>
    <row r="2069" spans="1:26" ht="30.75" customHeight="1" x14ac:dyDescent="0.35">
      <c r="A2069" s="340">
        <v>2065</v>
      </c>
      <c r="B2069" s="378" t="s">
        <v>7489</v>
      </c>
      <c r="C2069" s="333" t="s">
        <v>1401</v>
      </c>
      <c r="D2069" s="332" t="s">
        <v>3713</v>
      </c>
      <c r="E2069" s="371" t="s">
        <v>1982</v>
      </c>
      <c r="F2069" s="325">
        <v>4</v>
      </c>
      <c r="G2069" s="371"/>
      <c r="H2069" s="325"/>
      <c r="I2069" s="371"/>
      <c r="J2069" s="325">
        <v>4</v>
      </c>
      <c r="K2069" s="325"/>
      <c r="L2069" s="325">
        <v>4</v>
      </c>
      <c r="M2069" s="379" t="s">
        <v>5424</v>
      </c>
      <c r="N2069" s="367">
        <v>120</v>
      </c>
      <c r="O2069" s="367">
        <v>180</v>
      </c>
      <c r="P2069" s="367">
        <v>300</v>
      </c>
      <c r="Q2069" s="398"/>
      <c r="R2069" s="398"/>
      <c r="S2069" s="398"/>
      <c r="T2069" s="398"/>
      <c r="U2069" s="381"/>
      <c r="V2069" s="381" t="s">
        <v>2166</v>
      </c>
      <c r="W2069" s="381" t="s">
        <v>2166</v>
      </c>
      <c r="X2069" s="381"/>
      <c r="Y2069" s="381">
        <v>1</v>
      </c>
      <c r="Z2069" s="350">
        <v>42.35</v>
      </c>
    </row>
    <row r="2070" spans="1:26" ht="30.75" customHeight="1" x14ac:dyDescent="0.35">
      <c r="A2070" s="340">
        <v>2066</v>
      </c>
      <c r="B2070" s="378" t="s">
        <v>7489</v>
      </c>
      <c r="C2070" s="333" t="s">
        <v>1401</v>
      </c>
      <c r="D2070" s="332" t="s">
        <v>2641</v>
      </c>
      <c r="E2070" s="371" t="s">
        <v>1410</v>
      </c>
      <c r="F2070" s="325">
        <v>6</v>
      </c>
      <c r="G2070" s="371"/>
      <c r="H2070" s="325"/>
      <c r="I2070" s="371"/>
      <c r="J2070" s="325">
        <v>4</v>
      </c>
      <c r="K2070" s="325"/>
      <c r="L2070" s="325">
        <v>4</v>
      </c>
      <c r="M2070" s="381" t="s">
        <v>5121</v>
      </c>
      <c r="N2070" s="381"/>
      <c r="O2070" s="381"/>
      <c r="P2070" s="381">
        <v>350</v>
      </c>
      <c r="Q2070" s="381"/>
      <c r="R2070" s="381"/>
      <c r="S2070" s="381"/>
      <c r="T2070" s="381"/>
      <c r="U2070" s="381"/>
      <c r="V2070" s="381"/>
      <c r="W2070" s="381"/>
      <c r="X2070" s="381"/>
      <c r="Y2070" s="381">
        <v>1</v>
      </c>
      <c r="Z2070" s="350">
        <v>42.35</v>
      </c>
    </row>
    <row r="2071" spans="1:26" ht="30.75" customHeight="1" x14ac:dyDescent="0.35">
      <c r="A2071" s="340">
        <v>2067</v>
      </c>
      <c r="B2071" s="378" t="s">
        <v>7489</v>
      </c>
      <c r="C2071" s="333" t="s">
        <v>1401</v>
      </c>
      <c r="D2071" s="332" t="s">
        <v>1005</v>
      </c>
      <c r="E2071" s="371" t="s">
        <v>1415</v>
      </c>
      <c r="F2071" s="325">
        <v>5</v>
      </c>
      <c r="G2071" s="371"/>
      <c r="H2071" s="325"/>
      <c r="I2071" s="371"/>
      <c r="J2071" s="325">
        <v>4</v>
      </c>
      <c r="K2071" s="325"/>
      <c r="L2071" s="325">
        <v>4</v>
      </c>
      <c r="M2071" s="379" t="s">
        <v>5231</v>
      </c>
      <c r="N2071" s="381"/>
      <c r="O2071" s="381"/>
      <c r="P2071" s="381">
        <v>300</v>
      </c>
      <c r="Q2071" s="381"/>
      <c r="R2071" s="381"/>
      <c r="S2071" s="381"/>
      <c r="T2071" s="381"/>
      <c r="U2071" s="381"/>
      <c r="V2071" s="381"/>
      <c r="W2071" s="381"/>
      <c r="X2071" s="381"/>
      <c r="Y2071" s="381">
        <v>1</v>
      </c>
      <c r="Z2071" s="350">
        <v>42.35</v>
      </c>
    </row>
    <row r="2072" spans="1:26" ht="30.75" customHeight="1" x14ac:dyDescent="0.35">
      <c r="A2072" s="340">
        <v>2068</v>
      </c>
      <c r="B2072" s="378" t="s">
        <v>7489</v>
      </c>
      <c r="C2072" s="333" t="s">
        <v>1401</v>
      </c>
      <c r="D2072" s="332" t="s">
        <v>2640</v>
      </c>
      <c r="E2072" s="371" t="s">
        <v>1416</v>
      </c>
      <c r="F2072" s="325">
        <v>6</v>
      </c>
      <c r="G2072" s="371"/>
      <c r="H2072" s="325"/>
      <c r="I2072" s="371"/>
      <c r="J2072" s="325">
        <v>6</v>
      </c>
      <c r="K2072" s="325"/>
      <c r="L2072" s="325">
        <v>6</v>
      </c>
      <c r="M2072" s="381" t="s">
        <v>5122</v>
      </c>
      <c r="N2072" s="381"/>
      <c r="O2072" s="381"/>
      <c r="P2072" s="381">
        <v>350</v>
      </c>
      <c r="Q2072" s="381"/>
      <c r="R2072" s="381"/>
      <c r="S2072" s="381"/>
      <c r="T2072" s="381"/>
      <c r="U2072" s="381"/>
      <c r="V2072" s="381"/>
      <c r="W2072" s="381"/>
      <c r="X2072" s="381"/>
      <c r="Y2072" s="381">
        <v>1</v>
      </c>
      <c r="Z2072" s="350">
        <v>42.35</v>
      </c>
    </row>
    <row r="2073" spans="1:26" ht="30.75" customHeight="1" x14ac:dyDescent="0.35">
      <c r="A2073" s="340">
        <v>2069</v>
      </c>
      <c r="B2073" s="378" t="s">
        <v>7489</v>
      </c>
      <c r="C2073" s="333" t="s">
        <v>1401</v>
      </c>
      <c r="D2073" s="332" t="s">
        <v>1001</v>
      </c>
      <c r="E2073" s="371" t="s">
        <v>1411</v>
      </c>
      <c r="F2073" s="325">
        <v>6</v>
      </c>
      <c r="G2073" s="371"/>
      <c r="H2073" s="325"/>
      <c r="I2073" s="371"/>
      <c r="J2073" s="325">
        <v>4</v>
      </c>
      <c r="K2073" s="325"/>
      <c r="L2073" s="325">
        <v>4</v>
      </c>
      <c r="M2073" s="381" t="s">
        <v>5121</v>
      </c>
      <c r="N2073" s="381"/>
      <c r="O2073" s="381"/>
      <c r="P2073" s="381">
        <v>350</v>
      </c>
      <c r="Q2073" s="381"/>
      <c r="R2073" s="381"/>
      <c r="S2073" s="381"/>
      <c r="T2073" s="381"/>
      <c r="U2073" s="381"/>
      <c r="V2073" s="381"/>
      <c r="W2073" s="381"/>
      <c r="X2073" s="381"/>
      <c r="Y2073" s="381">
        <v>1</v>
      </c>
      <c r="Z2073" s="350">
        <v>42.35</v>
      </c>
    </row>
    <row r="2074" spans="1:26" ht="30.75" customHeight="1" x14ac:dyDescent="0.35">
      <c r="A2074" s="340">
        <v>2070</v>
      </c>
      <c r="B2074" s="378" t="s">
        <v>7489</v>
      </c>
      <c r="C2074" s="333" t="s">
        <v>1401</v>
      </c>
      <c r="D2074" s="332" t="s">
        <v>1012</v>
      </c>
      <c r="E2074" s="371" t="s">
        <v>1013</v>
      </c>
      <c r="F2074" s="325">
        <v>4</v>
      </c>
      <c r="G2074" s="371"/>
      <c r="H2074" s="325"/>
      <c r="I2074" s="371"/>
      <c r="J2074" s="325">
        <v>5</v>
      </c>
      <c r="K2074" s="325"/>
      <c r="L2074" s="325">
        <v>5</v>
      </c>
      <c r="M2074" s="381" t="s">
        <v>6494</v>
      </c>
      <c r="N2074" s="367">
        <v>80</v>
      </c>
      <c r="O2074" s="367">
        <v>120</v>
      </c>
      <c r="P2074" s="367">
        <v>200</v>
      </c>
      <c r="Q2074" s="398"/>
      <c r="R2074" s="398"/>
      <c r="S2074" s="398"/>
      <c r="T2074" s="398"/>
      <c r="U2074" s="381"/>
      <c r="V2074" s="381" t="s">
        <v>2166</v>
      </c>
      <c r="W2074" s="381" t="s">
        <v>2166</v>
      </c>
      <c r="X2074" s="381" t="s">
        <v>2166</v>
      </c>
      <c r="Y2074" s="381">
        <v>2</v>
      </c>
      <c r="Z2074" s="350">
        <v>36.299999999999997</v>
      </c>
    </row>
    <row r="2075" spans="1:26" ht="30.75" customHeight="1" x14ac:dyDescent="0.35">
      <c r="A2075" s="340">
        <v>2071</v>
      </c>
      <c r="B2075" s="378" t="s">
        <v>7489</v>
      </c>
      <c r="C2075" s="333" t="s">
        <v>1401</v>
      </c>
      <c r="D2075" s="332" t="s">
        <v>1014</v>
      </c>
      <c r="E2075" s="371" t="s">
        <v>1015</v>
      </c>
      <c r="F2075" s="325">
        <v>4</v>
      </c>
      <c r="G2075" s="371"/>
      <c r="H2075" s="325"/>
      <c r="I2075" s="371"/>
      <c r="J2075" s="325">
        <v>5</v>
      </c>
      <c r="K2075" s="325"/>
      <c r="L2075" s="325">
        <v>5</v>
      </c>
      <c r="M2075" s="381" t="s">
        <v>6494</v>
      </c>
      <c r="N2075" s="367">
        <v>80</v>
      </c>
      <c r="O2075" s="367">
        <v>120</v>
      </c>
      <c r="P2075" s="367">
        <v>200</v>
      </c>
      <c r="Q2075" s="398"/>
      <c r="R2075" s="398"/>
      <c r="S2075" s="398"/>
      <c r="T2075" s="398"/>
      <c r="U2075" s="381"/>
      <c r="V2075" s="381" t="s">
        <v>2166</v>
      </c>
      <c r="W2075" s="381" t="s">
        <v>2166</v>
      </c>
      <c r="X2075" s="381" t="s">
        <v>2166</v>
      </c>
      <c r="Y2075" s="381">
        <v>2</v>
      </c>
      <c r="Z2075" s="350">
        <v>36.299999999999997</v>
      </c>
    </row>
    <row r="2076" spans="1:26" ht="30.75" customHeight="1" x14ac:dyDescent="0.35">
      <c r="A2076" s="340">
        <v>2072</v>
      </c>
      <c r="B2076" s="378" t="s">
        <v>7489</v>
      </c>
      <c r="C2076" s="333" t="s">
        <v>1401</v>
      </c>
      <c r="D2076" s="332" t="s">
        <v>983</v>
      </c>
      <c r="E2076" s="371" t="s">
        <v>984</v>
      </c>
      <c r="F2076" s="325">
        <v>4</v>
      </c>
      <c r="G2076" s="371"/>
      <c r="H2076" s="325"/>
      <c r="I2076" s="371"/>
      <c r="J2076" s="325">
        <v>3</v>
      </c>
      <c r="K2076" s="325"/>
      <c r="L2076" s="325">
        <v>3</v>
      </c>
      <c r="M2076" s="379" t="s">
        <v>5424</v>
      </c>
      <c r="N2076" s="367">
        <v>70</v>
      </c>
      <c r="O2076" s="367">
        <v>130</v>
      </c>
      <c r="P2076" s="367">
        <v>200</v>
      </c>
      <c r="Q2076" s="381"/>
      <c r="R2076" s="381"/>
      <c r="S2076" s="381"/>
      <c r="T2076" s="381"/>
      <c r="U2076" s="381"/>
      <c r="V2076" s="381" t="s">
        <v>2166</v>
      </c>
      <c r="W2076" s="381" t="s">
        <v>2166</v>
      </c>
      <c r="X2076" s="381"/>
      <c r="Y2076" s="381">
        <v>2</v>
      </c>
      <c r="Z2076" s="350">
        <v>36.299999999999997</v>
      </c>
    </row>
    <row r="2077" spans="1:26" ht="30.75" customHeight="1" x14ac:dyDescent="0.35">
      <c r="A2077" s="340">
        <v>2073</v>
      </c>
      <c r="B2077" s="378" t="s">
        <v>7489</v>
      </c>
      <c r="C2077" s="333" t="s">
        <v>1401</v>
      </c>
      <c r="D2077" s="332" t="s">
        <v>985</v>
      </c>
      <c r="E2077" s="371" t="s">
        <v>986</v>
      </c>
      <c r="F2077" s="325">
        <v>4</v>
      </c>
      <c r="G2077" s="371"/>
      <c r="H2077" s="325"/>
      <c r="I2077" s="371"/>
      <c r="J2077" s="325">
        <v>4</v>
      </c>
      <c r="K2077" s="325"/>
      <c r="L2077" s="325">
        <v>4</v>
      </c>
      <c r="M2077" s="381" t="s">
        <v>6494</v>
      </c>
      <c r="N2077" s="367">
        <v>80</v>
      </c>
      <c r="O2077" s="367">
        <v>120</v>
      </c>
      <c r="P2077" s="367">
        <v>200</v>
      </c>
      <c r="Q2077" s="398"/>
      <c r="R2077" s="398"/>
      <c r="S2077" s="398"/>
      <c r="T2077" s="398"/>
      <c r="U2077" s="381"/>
      <c r="V2077" s="381" t="s">
        <v>2166</v>
      </c>
      <c r="W2077" s="381" t="s">
        <v>2166</v>
      </c>
      <c r="X2077" s="381" t="s">
        <v>2166</v>
      </c>
      <c r="Y2077" s="381">
        <v>2</v>
      </c>
      <c r="Z2077" s="350">
        <v>36.299999999999997</v>
      </c>
    </row>
    <row r="2078" spans="1:26" ht="30.75" customHeight="1" x14ac:dyDescent="0.35">
      <c r="A2078" s="340">
        <v>2074</v>
      </c>
      <c r="B2078" s="378" t="s">
        <v>7489</v>
      </c>
      <c r="C2078" s="333" t="s">
        <v>1401</v>
      </c>
      <c r="D2078" s="332" t="s">
        <v>2643</v>
      </c>
      <c r="E2078" s="371" t="s">
        <v>3524</v>
      </c>
      <c r="F2078" s="325">
        <v>3</v>
      </c>
      <c r="G2078" s="371"/>
      <c r="H2078" s="325"/>
      <c r="I2078" s="371"/>
      <c r="J2078" s="325">
        <v>2</v>
      </c>
      <c r="K2078" s="325"/>
      <c r="L2078" s="325">
        <v>2</v>
      </c>
      <c r="M2078" s="379" t="s">
        <v>5511</v>
      </c>
      <c r="N2078" s="381"/>
      <c r="O2078" s="381"/>
      <c r="P2078" s="381">
        <v>200</v>
      </c>
      <c r="Q2078" s="381"/>
      <c r="R2078" s="381"/>
      <c r="S2078" s="381"/>
      <c r="T2078" s="381"/>
      <c r="U2078" s="381"/>
      <c r="V2078" s="381"/>
      <c r="W2078" s="381"/>
      <c r="X2078" s="381"/>
      <c r="Y2078" s="381">
        <v>2</v>
      </c>
      <c r="Z2078" s="350">
        <v>36.299999999999997</v>
      </c>
    </row>
    <row r="2079" spans="1:26" ht="30.75" customHeight="1" x14ac:dyDescent="0.35">
      <c r="A2079" s="340">
        <v>2075</v>
      </c>
      <c r="B2079" s="378" t="s">
        <v>7489</v>
      </c>
      <c r="C2079" s="333" t="s">
        <v>1401</v>
      </c>
      <c r="D2079" s="332" t="s">
        <v>995</v>
      </c>
      <c r="E2079" s="371" t="s">
        <v>1405</v>
      </c>
      <c r="F2079" s="325">
        <v>5</v>
      </c>
      <c r="G2079" s="371"/>
      <c r="H2079" s="325"/>
      <c r="I2079" s="371"/>
      <c r="J2079" s="325">
        <v>2</v>
      </c>
      <c r="K2079" s="325"/>
      <c r="L2079" s="325">
        <v>2</v>
      </c>
      <c r="M2079" s="381" t="s">
        <v>5123</v>
      </c>
      <c r="N2079" s="381"/>
      <c r="O2079" s="381"/>
      <c r="P2079" s="381">
        <v>300</v>
      </c>
      <c r="Q2079" s="381"/>
      <c r="R2079" s="381"/>
      <c r="S2079" s="381"/>
      <c r="T2079" s="381"/>
      <c r="U2079" s="381"/>
      <c r="V2079" s="381"/>
      <c r="W2079" s="381"/>
      <c r="X2079" s="381"/>
      <c r="Y2079" s="381">
        <v>1</v>
      </c>
      <c r="Z2079" s="350">
        <v>42.35</v>
      </c>
    </row>
    <row r="2080" spans="1:26" ht="30.75" customHeight="1" x14ac:dyDescent="0.35">
      <c r="A2080" s="340">
        <v>2076</v>
      </c>
      <c r="B2080" s="378" t="s">
        <v>7489</v>
      </c>
      <c r="C2080" s="333" t="s">
        <v>1401</v>
      </c>
      <c r="D2080" s="332" t="s">
        <v>1002</v>
      </c>
      <c r="E2080" s="371" t="s">
        <v>1412</v>
      </c>
      <c r="F2080" s="325">
        <v>5</v>
      </c>
      <c r="G2080" s="371"/>
      <c r="H2080" s="325"/>
      <c r="I2080" s="371"/>
      <c r="J2080" s="325">
        <v>4</v>
      </c>
      <c r="K2080" s="325"/>
      <c r="L2080" s="325">
        <v>4</v>
      </c>
      <c r="M2080" s="381" t="s">
        <v>5124</v>
      </c>
      <c r="N2080" s="381"/>
      <c r="O2080" s="381"/>
      <c r="P2080" s="381">
        <v>300</v>
      </c>
      <c r="Q2080" s="381"/>
      <c r="R2080" s="381"/>
      <c r="S2080" s="381"/>
      <c r="T2080" s="381"/>
      <c r="U2080" s="381"/>
      <c r="V2080" s="381"/>
      <c r="W2080" s="381"/>
      <c r="X2080" s="381"/>
      <c r="Y2080" s="381">
        <v>1</v>
      </c>
      <c r="Z2080" s="350">
        <v>42.35</v>
      </c>
    </row>
    <row r="2081" spans="1:26" ht="30.75" customHeight="1" x14ac:dyDescent="0.35">
      <c r="A2081" s="340">
        <v>2077</v>
      </c>
      <c r="B2081" s="378" t="s">
        <v>7489</v>
      </c>
      <c r="C2081" s="333" t="s">
        <v>1401</v>
      </c>
      <c r="D2081" s="332" t="s">
        <v>4851</v>
      </c>
      <c r="E2081" s="371" t="s">
        <v>1010</v>
      </c>
      <c r="F2081" s="325">
        <v>4</v>
      </c>
      <c r="G2081" s="371"/>
      <c r="H2081" s="325"/>
      <c r="I2081" s="371"/>
      <c r="J2081" s="325">
        <v>5</v>
      </c>
      <c r="K2081" s="325"/>
      <c r="L2081" s="325">
        <v>5</v>
      </c>
      <c r="M2081" s="381" t="s">
        <v>6494</v>
      </c>
      <c r="N2081" s="367">
        <v>80</v>
      </c>
      <c r="O2081" s="367">
        <v>120</v>
      </c>
      <c r="P2081" s="367">
        <v>200</v>
      </c>
      <c r="Q2081" s="398"/>
      <c r="R2081" s="398"/>
      <c r="S2081" s="398"/>
      <c r="T2081" s="398"/>
      <c r="U2081" s="381"/>
      <c r="V2081" s="381" t="s">
        <v>2166</v>
      </c>
      <c r="W2081" s="381" t="s">
        <v>2166</v>
      </c>
      <c r="X2081" s="381" t="s">
        <v>2166</v>
      </c>
      <c r="Y2081" s="381">
        <v>2</v>
      </c>
      <c r="Z2081" s="350">
        <v>36.299999999999997</v>
      </c>
    </row>
    <row r="2082" spans="1:26" ht="30.75" customHeight="1" x14ac:dyDescent="0.35">
      <c r="A2082" s="340">
        <v>2078</v>
      </c>
      <c r="B2082" s="378" t="s">
        <v>7489</v>
      </c>
      <c r="C2082" s="333" t="s">
        <v>1401</v>
      </c>
      <c r="D2082" s="332" t="s">
        <v>1818</v>
      </c>
      <c r="E2082" s="371" t="s">
        <v>2149</v>
      </c>
      <c r="F2082" s="325">
        <v>4</v>
      </c>
      <c r="G2082" s="371"/>
      <c r="H2082" s="325"/>
      <c r="I2082" s="371"/>
      <c r="J2082" s="325">
        <v>3</v>
      </c>
      <c r="K2082" s="325"/>
      <c r="L2082" s="325">
        <v>3</v>
      </c>
      <c r="M2082" s="381" t="s">
        <v>5354</v>
      </c>
      <c r="N2082" s="367">
        <v>120</v>
      </c>
      <c r="O2082" s="367">
        <v>180</v>
      </c>
      <c r="P2082" s="367">
        <v>300</v>
      </c>
      <c r="Q2082" s="398"/>
      <c r="R2082" s="398"/>
      <c r="S2082" s="398"/>
      <c r="T2082" s="398"/>
      <c r="U2082" s="381"/>
      <c r="V2082" s="381" t="s">
        <v>2166</v>
      </c>
      <c r="W2082" s="381" t="s">
        <v>2166</v>
      </c>
      <c r="X2082" s="381" t="s">
        <v>2166</v>
      </c>
      <c r="Y2082" s="381">
        <v>1</v>
      </c>
      <c r="Z2082" s="350">
        <v>42.35</v>
      </c>
    </row>
    <row r="2083" spans="1:26" ht="30.75" customHeight="1" x14ac:dyDescent="0.35">
      <c r="A2083" s="340">
        <v>2079</v>
      </c>
      <c r="B2083" s="378" t="s">
        <v>7489</v>
      </c>
      <c r="C2083" s="333" t="s">
        <v>1401</v>
      </c>
      <c r="D2083" s="332" t="s">
        <v>2637</v>
      </c>
      <c r="E2083" s="371" t="s">
        <v>990</v>
      </c>
      <c r="F2083" s="325">
        <v>4</v>
      </c>
      <c r="G2083" s="371"/>
      <c r="H2083" s="325"/>
      <c r="I2083" s="371"/>
      <c r="J2083" s="325">
        <v>3</v>
      </c>
      <c r="K2083" s="325"/>
      <c r="L2083" s="325">
        <v>3</v>
      </c>
      <c r="M2083" s="381" t="s">
        <v>6495</v>
      </c>
      <c r="N2083" s="367">
        <v>120</v>
      </c>
      <c r="O2083" s="367">
        <v>180</v>
      </c>
      <c r="P2083" s="367">
        <v>300</v>
      </c>
      <c r="Q2083" s="398"/>
      <c r="R2083" s="398"/>
      <c r="S2083" s="398"/>
      <c r="T2083" s="398"/>
      <c r="U2083" s="381"/>
      <c r="V2083" s="381" t="s">
        <v>2166</v>
      </c>
      <c r="W2083" s="381" t="s">
        <v>2166</v>
      </c>
      <c r="X2083" s="381" t="s">
        <v>2166</v>
      </c>
      <c r="Y2083" s="381">
        <v>2</v>
      </c>
      <c r="Z2083" s="350">
        <v>36.299999999999997</v>
      </c>
    </row>
    <row r="2084" spans="1:26" ht="30.75" customHeight="1" x14ac:dyDescent="0.35">
      <c r="A2084" s="340">
        <v>2080</v>
      </c>
      <c r="B2084" s="378" t="s">
        <v>7489</v>
      </c>
      <c r="C2084" s="333" t="s">
        <v>1401</v>
      </c>
      <c r="D2084" s="332" t="s">
        <v>1816</v>
      </c>
      <c r="E2084" s="371" t="s">
        <v>3522</v>
      </c>
      <c r="F2084" s="325">
        <v>6</v>
      </c>
      <c r="G2084" s="371"/>
      <c r="H2084" s="325"/>
      <c r="I2084" s="371"/>
      <c r="J2084" s="325">
        <v>4</v>
      </c>
      <c r="K2084" s="325"/>
      <c r="L2084" s="325">
        <v>4</v>
      </c>
      <c r="M2084" s="381" t="s">
        <v>5125</v>
      </c>
      <c r="N2084" s="381"/>
      <c r="O2084" s="381"/>
      <c r="P2084" s="381">
        <v>350</v>
      </c>
      <c r="Q2084" s="381"/>
      <c r="R2084" s="381"/>
      <c r="S2084" s="381"/>
      <c r="T2084" s="381"/>
      <c r="U2084" s="381"/>
      <c r="V2084" s="381"/>
      <c r="W2084" s="381"/>
      <c r="X2084" s="381"/>
      <c r="Y2084" s="381">
        <v>1</v>
      </c>
      <c r="Z2084" s="350">
        <v>42.35</v>
      </c>
    </row>
    <row r="2085" spans="1:26" ht="30.75" customHeight="1" x14ac:dyDescent="0.35">
      <c r="A2085" s="340">
        <v>2081</v>
      </c>
      <c r="B2085" s="378" t="s">
        <v>7489</v>
      </c>
      <c r="C2085" s="333" t="s">
        <v>1401</v>
      </c>
      <c r="D2085" s="332" t="s">
        <v>1817</v>
      </c>
      <c r="E2085" s="371" t="s">
        <v>3523</v>
      </c>
      <c r="F2085" s="325">
        <v>4</v>
      </c>
      <c r="G2085" s="371"/>
      <c r="H2085" s="325"/>
      <c r="I2085" s="371"/>
      <c r="J2085" s="325">
        <v>4</v>
      </c>
      <c r="K2085" s="325"/>
      <c r="L2085" s="325">
        <v>4</v>
      </c>
      <c r="M2085" s="379" t="s">
        <v>5491</v>
      </c>
      <c r="N2085" s="367">
        <v>120</v>
      </c>
      <c r="O2085" s="367">
        <v>180</v>
      </c>
      <c r="P2085" s="367">
        <v>300</v>
      </c>
      <c r="Q2085" s="398"/>
      <c r="R2085" s="398"/>
      <c r="S2085" s="398"/>
      <c r="T2085" s="398"/>
      <c r="U2085" s="381"/>
      <c r="V2085" s="381" t="s">
        <v>2166</v>
      </c>
      <c r="W2085" s="381"/>
      <c r="X2085" s="381"/>
      <c r="Y2085" s="381">
        <v>1</v>
      </c>
      <c r="Z2085" s="350">
        <v>42.35</v>
      </c>
    </row>
    <row r="2086" spans="1:26" ht="30.75" customHeight="1" x14ac:dyDescent="0.35">
      <c r="A2086" s="340">
        <v>2082</v>
      </c>
      <c r="B2086" s="378" t="s">
        <v>7489</v>
      </c>
      <c r="C2086" s="333" t="s">
        <v>1401</v>
      </c>
      <c r="D2086" s="332" t="s">
        <v>729</v>
      </c>
      <c r="E2086" s="371" t="s">
        <v>1413</v>
      </c>
      <c r="F2086" s="325">
        <v>5</v>
      </c>
      <c r="G2086" s="371"/>
      <c r="H2086" s="325"/>
      <c r="I2086" s="371"/>
      <c r="J2086" s="325">
        <v>4</v>
      </c>
      <c r="K2086" s="325"/>
      <c r="L2086" s="325">
        <v>4</v>
      </c>
      <c r="M2086" s="381" t="s">
        <v>5014</v>
      </c>
      <c r="N2086" s="381"/>
      <c r="O2086" s="381"/>
      <c r="P2086" s="381">
        <v>300</v>
      </c>
      <c r="Q2086" s="381"/>
      <c r="R2086" s="381"/>
      <c r="S2086" s="381"/>
      <c r="T2086" s="381"/>
      <c r="U2086" s="381"/>
      <c r="V2086" s="381"/>
      <c r="W2086" s="381"/>
      <c r="X2086" s="381"/>
      <c r="Y2086" s="381">
        <v>1</v>
      </c>
      <c r="Z2086" s="350">
        <v>42.35</v>
      </c>
    </row>
    <row r="2087" spans="1:26" ht="30.75" customHeight="1" x14ac:dyDescent="0.35">
      <c r="A2087" s="340">
        <v>2083</v>
      </c>
      <c r="B2087" s="378" t="s">
        <v>7489</v>
      </c>
      <c r="C2087" s="333" t="s">
        <v>1401</v>
      </c>
      <c r="D2087" s="332" t="s">
        <v>2639</v>
      </c>
      <c r="E2087" s="371" t="s">
        <v>1407</v>
      </c>
      <c r="F2087" s="325">
        <v>5</v>
      </c>
      <c r="G2087" s="371"/>
      <c r="H2087" s="325"/>
      <c r="I2087" s="371"/>
      <c r="J2087" s="325">
        <v>3</v>
      </c>
      <c r="K2087" s="325"/>
      <c r="L2087" s="325">
        <v>3</v>
      </c>
      <c r="M2087" s="379" t="s">
        <v>4909</v>
      </c>
      <c r="N2087" s="381"/>
      <c r="O2087" s="381"/>
      <c r="P2087" s="381">
        <v>300</v>
      </c>
      <c r="Q2087" s="381"/>
      <c r="R2087" s="381"/>
      <c r="S2087" s="381"/>
      <c r="T2087" s="381"/>
      <c r="U2087" s="381"/>
      <c r="V2087" s="381"/>
      <c r="W2087" s="381"/>
      <c r="X2087" s="381"/>
      <c r="Y2087" s="381">
        <v>1</v>
      </c>
      <c r="Z2087" s="350">
        <v>42.35</v>
      </c>
    </row>
    <row r="2088" spans="1:26" ht="30.75" customHeight="1" x14ac:dyDescent="0.35">
      <c r="A2088" s="340">
        <v>2084</v>
      </c>
      <c r="B2088" s="378" t="s">
        <v>7489</v>
      </c>
      <c r="C2088" s="333" t="s">
        <v>1401</v>
      </c>
      <c r="D2088" s="332" t="s">
        <v>998</v>
      </c>
      <c r="E2088" s="371" t="s">
        <v>1408</v>
      </c>
      <c r="F2088" s="325">
        <v>5</v>
      </c>
      <c r="G2088" s="371"/>
      <c r="H2088" s="325"/>
      <c r="I2088" s="371"/>
      <c r="J2088" s="325">
        <v>3</v>
      </c>
      <c r="K2088" s="325"/>
      <c r="L2088" s="325">
        <v>3</v>
      </c>
      <c r="M2088" s="379" t="s">
        <v>4909</v>
      </c>
      <c r="N2088" s="381"/>
      <c r="O2088" s="381"/>
      <c r="P2088" s="381">
        <v>300</v>
      </c>
      <c r="Q2088" s="381"/>
      <c r="R2088" s="381"/>
      <c r="S2088" s="381"/>
      <c r="T2088" s="381"/>
      <c r="U2088" s="381"/>
      <c r="V2088" s="381"/>
      <c r="W2088" s="381"/>
      <c r="X2088" s="381"/>
      <c r="Y2088" s="381">
        <v>1</v>
      </c>
      <c r="Z2088" s="350">
        <v>42.35</v>
      </c>
    </row>
    <row r="2089" spans="1:26" ht="30.75" customHeight="1" x14ac:dyDescent="0.35">
      <c r="A2089" s="340">
        <v>2085</v>
      </c>
      <c r="B2089" s="378" t="s">
        <v>7489</v>
      </c>
      <c r="C2089" s="333" t="s">
        <v>1401</v>
      </c>
      <c r="D2089" s="332" t="s">
        <v>4418</v>
      </c>
      <c r="E2089" s="371" t="s">
        <v>988</v>
      </c>
      <c r="F2089" s="325">
        <v>4</v>
      </c>
      <c r="G2089" s="371"/>
      <c r="H2089" s="325"/>
      <c r="I2089" s="371"/>
      <c r="J2089" s="325">
        <v>3</v>
      </c>
      <c r="K2089" s="325"/>
      <c r="L2089" s="325">
        <v>3</v>
      </c>
      <c r="M2089" s="381" t="s">
        <v>6494</v>
      </c>
      <c r="N2089" s="367">
        <v>80</v>
      </c>
      <c r="O2089" s="367">
        <v>120</v>
      </c>
      <c r="P2089" s="367">
        <v>200</v>
      </c>
      <c r="Q2089" s="398"/>
      <c r="R2089" s="398"/>
      <c r="S2089" s="398"/>
      <c r="T2089" s="398"/>
      <c r="U2089" s="381"/>
      <c r="V2089" s="381" t="s">
        <v>2166</v>
      </c>
      <c r="W2089" s="381" t="s">
        <v>2166</v>
      </c>
      <c r="X2089" s="381" t="s">
        <v>2166</v>
      </c>
      <c r="Y2089" s="381">
        <v>2</v>
      </c>
      <c r="Z2089" s="350">
        <v>36.299999999999997</v>
      </c>
    </row>
    <row r="2090" spans="1:26" ht="30.75" customHeight="1" x14ac:dyDescent="0.35">
      <c r="A2090" s="340">
        <v>2086</v>
      </c>
      <c r="B2090" s="378" t="s">
        <v>7489</v>
      </c>
      <c r="C2090" s="333" t="s">
        <v>1401</v>
      </c>
      <c r="D2090" s="332" t="s">
        <v>4248</v>
      </c>
      <c r="E2090" s="371" t="s">
        <v>4249</v>
      </c>
      <c r="F2090" s="325">
        <v>4</v>
      </c>
      <c r="G2090" s="371"/>
      <c r="H2090" s="325"/>
      <c r="I2090" s="371"/>
      <c r="J2090" s="325">
        <v>4</v>
      </c>
      <c r="K2090" s="325"/>
      <c r="L2090" s="325">
        <v>4</v>
      </c>
      <c r="M2090" s="381" t="s">
        <v>5126</v>
      </c>
      <c r="N2090" s="381"/>
      <c r="O2090" s="381"/>
      <c r="P2090" s="381">
        <v>200</v>
      </c>
      <c r="Q2090" s="381"/>
      <c r="R2090" s="381"/>
      <c r="S2090" s="381"/>
      <c r="T2090" s="381"/>
      <c r="U2090" s="381"/>
      <c r="V2090" s="381"/>
      <c r="W2090" s="381"/>
      <c r="X2090" s="381"/>
      <c r="Y2090" s="381">
        <v>1</v>
      </c>
      <c r="Z2090" s="350">
        <v>42.35</v>
      </c>
    </row>
    <row r="2091" spans="1:26" ht="30.75" customHeight="1" x14ac:dyDescent="0.35">
      <c r="A2091" s="340">
        <v>2087</v>
      </c>
      <c r="B2091" s="378" t="s">
        <v>7489</v>
      </c>
      <c r="C2091" s="333" t="s">
        <v>1401</v>
      </c>
      <c r="D2091" s="332" t="s">
        <v>2642</v>
      </c>
      <c r="E2091" s="371" t="s">
        <v>1409</v>
      </c>
      <c r="F2091" s="325">
        <v>5</v>
      </c>
      <c r="G2091" s="371"/>
      <c r="H2091" s="325"/>
      <c r="I2091" s="371"/>
      <c r="J2091" s="325">
        <v>4</v>
      </c>
      <c r="K2091" s="325"/>
      <c r="L2091" s="325">
        <v>4</v>
      </c>
      <c r="M2091" s="379" t="s">
        <v>4909</v>
      </c>
      <c r="N2091" s="381"/>
      <c r="O2091" s="381"/>
      <c r="P2091" s="381">
        <v>300</v>
      </c>
      <c r="Q2091" s="381"/>
      <c r="R2091" s="381"/>
      <c r="S2091" s="381"/>
      <c r="T2091" s="381"/>
      <c r="U2091" s="381"/>
      <c r="V2091" s="381"/>
      <c r="W2091" s="381"/>
      <c r="X2091" s="381"/>
      <c r="Y2091" s="381">
        <v>1</v>
      </c>
      <c r="Z2091" s="350">
        <v>42.35</v>
      </c>
    </row>
    <row r="2092" spans="1:26" ht="30.75" customHeight="1" x14ac:dyDescent="0.35">
      <c r="A2092" s="340">
        <v>2088</v>
      </c>
      <c r="B2092" s="378" t="s">
        <v>7489</v>
      </c>
      <c r="C2092" s="333" t="s">
        <v>1401</v>
      </c>
      <c r="D2092" s="332" t="s">
        <v>991</v>
      </c>
      <c r="E2092" s="371" t="s">
        <v>992</v>
      </c>
      <c r="F2092" s="325">
        <v>3</v>
      </c>
      <c r="G2092" s="371"/>
      <c r="H2092" s="325"/>
      <c r="I2092" s="371"/>
      <c r="J2092" s="325">
        <v>2</v>
      </c>
      <c r="K2092" s="325"/>
      <c r="L2092" s="325">
        <v>2</v>
      </c>
      <c r="M2092" s="379" t="s">
        <v>5523</v>
      </c>
      <c r="N2092" s="367">
        <v>110</v>
      </c>
      <c r="O2092" s="367">
        <v>190</v>
      </c>
      <c r="P2092" s="367">
        <v>300</v>
      </c>
      <c r="Q2092" s="398"/>
      <c r="R2092" s="398"/>
      <c r="S2092" s="398"/>
      <c r="T2092" s="398"/>
      <c r="U2092" s="381"/>
      <c r="V2092" s="381" t="s">
        <v>2166</v>
      </c>
      <c r="W2092" s="381" t="s">
        <v>2166</v>
      </c>
      <c r="X2092" s="381"/>
      <c r="Y2092" s="381">
        <v>1</v>
      </c>
      <c r="Z2092" s="350">
        <v>42.35</v>
      </c>
    </row>
    <row r="2093" spans="1:26" ht="30.75" customHeight="1" x14ac:dyDescent="0.35">
      <c r="A2093" s="340">
        <v>2089</v>
      </c>
      <c r="B2093" s="378" t="s">
        <v>7489</v>
      </c>
      <c r="C2093" s="333" t="s">
        <v>1401</v>
      </c>
      <c r="D2093" s="332" t="s">
        <v>2638</v>
      </c>
      <c r="E2093" s="371" t="s">
        <v>994</v>
      </c>
      <c r="F2093" s="325">
        <v>4</v>
      </c>
      <c r="G2093" s="371"/>
      <c r="H2093" s="325"/>
      <c r="I2093" s="371"/>
      <c r="J2093" s="325">
        <v>3</v>
      </c>
      <c r="K2093" s="325"/>
      <c r="L2093" s="325">
        <v>3</v>
      </c>
      <c r="M2093" s="381" t="s">
        <v>6496</v>
      </c>
      <c r="N2093" s="367">
        <v>150</v>
      </c>
      <c r="O2093" s="367">
        <v>150</v>
      </c>
      <c r="P2093" s="367">
        <v>300</v>
      </c>
      <c r="Q2093" s="398"/>
      <c r="R2093" s="398"/>
      <c r="S2093" s="398"/>
      <c r="T2093" s="398"/>
      <c r="U2093" s="381"/>
      <c r="V2093" s="381" t="s">
        <v>2166</v>
      </c>
      <c r="W2093" s="381" t="s">
        <v>2166</v>
      </c>
      <c r="X2093" s="381" t="s">
        <v>2166</v>
      </c>
      <c r="Y2093" s="381">
        <v>1</v>
      </c>
      <c r="Z2093" s="350">
        <v>42.35</v>
      </c>
    </row>
    <row r="2094" spans="1:26" ht="30.75" customHeight="1" x14ac:dyDescent="0.35">
      <c r="A2094" s="340">
        <v>2090</v>
      </c>
      <c r="B2094" s="378" t="s">
        <v>7489</v>
      </c>
      <c r="C2094" s="333" t="s">
        <v>1401</v>
      </c>
      <c r="D2094" s="332" t="s">
        <v>996</v>
      </c>
      <c r="E2094" s="371" t="s">
        <v>1406</v>
      </c>
      <c r="F2094" s="325">
        <v>5</v>
      </c>
      <c r="G2094" s="371"/>
      <c r="H2094" s="325"/>
      <c r="I2094" s="371"/>
      <c r="J2094" s="325">
        <v>3</v>
      </c>
      <c r="K2094" s="325"/>
      <c r="L2094" s="325">
        <v>3</v>
      </c>
      <c r="M2094" s="381" t="s">
        <v>5127</v>
      </c>
      <c r="N2094" s="381"/>
      <c r="O2094" s="381"/>
      <c r="P2094" s="381">
        <v>300</v>
      </c>
      <c r="Q2094" s="381"/>
      <c r="R2094" s="381"/>
      <c r="S2094" s="381"/>
      <c r="T2094" s="381"/>
      <c r="U2094" s="381"/>
      <c r="V2094" s="381"/>
      <c r="W2094" s="381"/>
      <c r="X2094" s="381"/>
      <c r="Y2094" s="381">
        <v>1</v>
      </c>
      <c r="Z2094" s="350">
        <v>42.35</v>
      </c>
    </row>
    <row r="2095" spans="1:26" ht="30.75" customHeight="1" x14ac:dyDescent="0.35">
      <c r="A2095" s="340">
        <v>2091</v>
      </c>
      <c r="B2095" s="378" t="s">
        <v>7489</v>
      </c>
      <c r="C2095" s="333" t="s">
        <v>1401</v>
      </c>
      <c r="D2095" s="332" t="s">
        <v>1819</v>
      </c>
      <c r="E2095" s="371" t="s">
        <v>3525</v>
      </c>
      <c r="F2095" s="325">
        <v>4</v>
      </c>
      <c r="G2095" s="371"/>
      <c r="H2095" s="325"/>
      <c r="I2095" s="371"/>
      <c r="J2095" s="325">
        <v>3</v>
      </c>
      <c r="K2095" s="325"/>
      <c r="L2095" s="325">
        <v>3</v>
      </c>
      <c r="M2095" s="381" t="s">
        <v>5353</v>
      </c>
      <c r="N2095" s="398">
        <v>85</v>
      </c>
      <c r="O2095" s="398">
        <v>115</v>
      </c>
      <c r="P2095" s="398">
        <v>200</v>
      </c>
      <c r="Q2095" s="398"/>
      <c r="R2095" s="398"/>
      <c r="S2095" s="398"/>
      <c r="T2095" s="398"/>
      <c r="U2095" s="381"/>
      <c r="V2095" s="381" t="s">
        <v>5342</v>
      </c>
      <c r="W2095" s="381"/>
      <c r="X2095" s="381"/>
      <c r="Y2095" s="381">
        <v>1</v>
      </c>
      <c r="Z2095" s="350">
        <v>42.35</v>
      </c>
    </row>
    <row r="2096" spans="1:26" ht="30.75" customHeight="1" x14ac:dyDescent="0.35">
      <c r="A2096" s="340">
        <v>2092</v>
      </c>
      <c r="B2096" s="378" t="s">
        <v>7489</v>
      </c>
      <c r="C2096" s="333" t="s">
        <v>1401</v>
      </c>
      <c r="D2096" s="332" t="s">
        <v>1016</v>
      </c>
      <c r="E2096" s="371" t="s">
        <v>1017</v>
      </c>
      <c r="F2096" s="325">
        <v>4</v>
      </c>
      <c r="G2096" s="371"/>
      <c r="H2096" s="325"/>
      <c r="I2096" s="371"/>
      <c r="J2096" s="325">
        <v>4</v>
      </c>
      <c r="K2096" s="325"/>
      <c r="L2096" s="325">
        <v>4</v>
      </c>
      <c r="M2096" s="381" t="s">
        <v>5270</v>
      </c>
      <c r="N2096" s="367">
        <v>80</v>
      </c>
      <c r="O2096" s="367">
        <v>120</v>
      </c>
      <c r="P2096" s="367">
        <v>200</v>
      </c>
      <c r="Q2096" s="398"/>
      <c r="R2096" s="398"/>
      <c r="S2096" s="398"/>
      <c r="T2096" s="398"/>
      <c r="U2096" s="381"/>
      <c r="V2096" s="381" t="s">
        <v>2166</v>
      </c>
      <c r="W2096" s="381" t="s">
        <v>2166</v>
      </c>
      <c r="X2096" s="381" t="s">
        <v>2166</v>
      </c>
      <c r="Y2096" s="381">
        <v>2</v>
      </c>
      <c r="Z2096" s="350">
        <v>36.299999999999997</v>
      </c>
    </row>
    <row r="2097" spans="1:26" ht="30.75" customHeight="1" x14ac:dyDescent="0.35">
      <c r="A2097" s="340">
        <v>2093</v>
      </c>
      <c r="B2097" s="378" t="s">
        <v>7489</v>
      </c>
      <c r="C2097" s="333" t="s">
        <v>1401</v>
      </c>
      <c r="D2097" s="332" t="s">
        <v>2251</v>
      </c>
      <c r="E2097" s="371" t="s">
        <v>2254</v>
      </c>
      <c r="F2097" s="325">
        <v>3</v>
      </c>
      <c r="G2097" s="371"/>
      <c r="H2097" s="325"/>
      <c r="I2097" s="371"/>
      <c r="J2097" s="325">
        <v>4</v>
      </c>
      <c r="K2097" s="325"/>
      <c r="L2097" s="325">
        <v>4</v>
      </c>
      <c r="M2097" s="381" t="s">
        <v>5431</v>
      </c>
      <c r="N2097" s="381">
        <v>100</v>
      </c>
      <c r="O2097" s="381">
        <v>150</v>
      </c>
      <c r="P2097" s="381">
        <v>250</v>
      </c>
      <c r="Q2097" s="381"/>
      <c r="R2097" s="381"/>
      <c r="S2097" s="381"/>
      <c r="T2097" s="381"/>
      <c r="U2097" s="381"/>
      <c r="V2097" s="381"/>
      <c r="W2097" s="381"/>
      <c r="X2097" s="381"/>
      <c r="Y2097" s="381">
        <v>2</v>
      </c>
      <c r="Z2097" s="350">
        <v>36.299999999999997</v>
      </c>
    </row>
    <row r="2098" spans="1:26" ht="30.75" customHeight="1" x14ac:dyDescent="0.35">
      <c r="A2098" s="340">
        <v>2094</v>
      </c>
      <c r="B2098" s="378" t="s">
        <v>7489</v>
      </c>
      <c r="C2098" s="333" t="s">
        <v>1401</v>
      </c>
      <c r="D2098" s="411" t="s">
        <v>2252</v>
      </c>
      <c r="E2098" s="371" t="s">
        <v>2255</v>
      </c>
      <c r="F2098" s="325">
        <v>4</v>
      </c>
      <c r="G2098" s="371"/>
      <c r="H2098" s="325"/>
      <c r="I2098" s="371"/>
      <c r="J2098" s="325">
        <v>3</v>
      </c>
      <c r="K2098" s="325"/>
      <c r="L2098" s="325">
        <v>3</v>
      </c>
      <c r="M2098" s="381" t="s">
        <v>5128</v>
      </c>
      <c r="N2098" s="367">
        <v>140</v>
      </c>
      <c r="O2098" s="367">
        <v>210</v>
      </c>
      <c r="P2098" s="367">
        <v>350</v>
      </c>
      <c r="Q2098" s="398"/>
      <c r="R2098" s="398"/>
      <c r="S2098" s="398"/>
      <c r="T2098" s="398"/>
      <c r="U2098" s="381"/>
      <c r="V2098" s="381" t="s">
        <v>2166</v>
      </c>
      <c r="W2098" s="381"/>
      <c r="X2098" s="381"/>
      <c r="Y2098" s="381">
        <v>2</v>
      </c>
      <c r="Z2098" s="350">
        <v>36.299999999999997</v>
      </c>
    </row>
    <row r="2099" spans="1:26" ht="30.75" customHeight="1" x14ac:dyDescent="0.35">
      <c r="A2099" s="340">
        <v>2095</v>
      </c>
      <c r="B2099" s="378" t="s">
        <v>7489</v>
      </c>
      <c r="C2099" s="333" t="s">
        <v>1401</v>
      </c>
      <c r="D2099" s="332" t="s">
        <v>2833</v>
      </c>
      <c r="E2099" s="371" t="s">
        <v>2834</v>
      </c>
      <c r="F2099" s="325">
        <v>4</v>
      </c>
      <c r="G2099" s="371"/>
      <c r="H2099" s="325"/>
      <c r="I2099" s="371"/>
      <c r="J2099" s="325">
        <v>3</v>
      </c>
      <c r="K2099" s="325"/>
      <c r="L2099" s="325">
        <v>3</v>
      </c>
      <c r="M2099" s="381" t="s">
        <v>5129</v>
      </c>
      <c r="N2099" s="381">
        <v>80</v>
      </c>
      <c r="O2099" s="381">
        <v>120</v>
      </c>
      <c r="P2099" s="381">
        <v>200</v>
      </c>
      <c r="Q2099" s="381"/>
      <c r="R2099" s="381"/>
      <c r="S2099" s="381"/>
      <c r="T2099" s="381"/>
      <c r="U2099" s="381"/>
      <c r="V2099" s="381" t="s">
        <v>2166</v>
      </c>
      <c r="W2099" s="381"/>
      <c r="X2099" s="381"/>
      <c r="Y2099" s="381">
        <v>1</v>
      </c>
      <c r="Z2099" s="350">
        <v>42.35</v>
      </c>
    </row>
    <row r="2100" spans="1:26" ht="30.75" customHeight="1" x14ac:dyDescent="0.35">
      <c r="A2100" s="340">
        <v>2096</v>
      </c>
      <c r="B2100" s="378" t="s">
        <v>7489</v>
      </c>
      <c r="C2100" s="333" t="s">
        <v>1401</v>
      </c>
      <c r="D2100" s="332" t="s">
        <v>1022</v>
      </c>
      <c r="E2100" s="371" t="s">
        <v>1419</v>
      </c>
      <c r="F2100" s="325">
        <v>4</v>
      </c>
      <c r="G2100" s="371"/>
      <c r="H2100" s="325"/>
      <c r="I2100" s="371"/>
      <c r="J2100" s="325">
        <v>4</v>
      </c>
      <c r="K2100" s="325"/>
      <c r="L2100" s="325">
        <v>4</v>
      </c>
      <c r="M2100" s="381" t="s">
        <v>6497</v>
      </c>
      <c r="N2100" s="367">
        <v>80</v>
      </c>
      <c r="O2100" s="367">
        <v>170</v>
      </c>
      <c r="P2100" s="367">
        <v>250</v>
      </c>
      <c r="Q2100" s="398"/>
      <c r="R2100" s="398"/>
      <c r="S2100" s="398"/>
      <c r="T2100" s="398"/>
      <c r="U2100" s="381"/>
      <c r="V2100" s="381" t="s">
        <v>2166</v>
      </c>
      <c r="W2100" s="381" t="s">
        <v>2166</v>
      </c>
      <c r="X2100" s="381" t="s">
        <v>2166</v>
      </c>
      <c r="Y2100" s="381">
        <v>2</v>
      </c>
      <c r="Z2100" s="350">
        <v>36.299999999999997</v>
      </c>
    </row>
    <row r="2101" spans="1:26" ht="30.75" customHeight="1" x14ac:dyDescent="0.35">
      <c r="A2101" s="340">
        <v>2097</v>
      </c>
      <c r="B2101" s="378" t="s">
        <v>7489</v>
      </c>
      <c r="C2101" s="333" t="s">
        <v>1401</v>
      </c>
      <c r="D2101" s="332" t="s">
        <v>1023</v>
      </c>
      <c r="E2101" s="371" t="s">
        <v>1420</v>
      </c>
      <c r="F2101" s="325">
        <v>4</v>
      </c>
      <c r="G2101" s="371"/>
      <c r="H2101" s="325"/>
      <c r="I2101" s="371"/>
      <c r="J2101" s="325">
        <v>3</v>
      </c>
      <c r="K2101" s="325"/>
      <c r="L2101" s="325">
        <v>3</v>
      </c>
      <c r="M2101" s="381" t="s">
        <v>5431</v>
      </c>
      <c r="N2101" s="398">
        <v>80</v>
      </c>
      <c r="O2101" s="398">
        <v>170</v>
      </c>
      <c r="P2101" s="398">
        <v>250</v>
      </c>
      <c r="Q2101" s="398"/>
      <c r="R2101" s="398"/>
      <c r="S2101" s="398"/>
      <c r="T2101" s="398"/>
      <c r="U2101" s="381"/>
      <c r="V2101" s="381" t="s">
        <v>2166</v>
      </c>
      <c r="W2101" s="381"/>
      <c r="X2101" s="381"/>
      <c r="Y2101" s="381">
        <v>2</v>
      </c>
      <c r="Z2101" s="350">
        <v>36.299999999999997</v>
      </c>
    </row>
    <row r="2102" spans="1:26" ht="30.75" customHeight="1" x14ac:dyDescent="0.35">
      <c r="A2102" s="340">
        <v>2098</v>
      </c>
      <c r="B2102" s="378" t="s">
        <v>7489</v>
      </c>
      <c r="C2102" s="333" t="s">
        <v>1401</v>
      </c>
      <c r="D2102" s="332" t="s">
        <v>2253</v>
      </c>
      <c r="E2102" s="371" t="s">
        <v>2256</v>
      </c>
      <c r="F2102" s="325">
        <v>4</v>
      </c>
      <c r="G2102" s="371"/>
      <c r="H2102" s="325"/>
      <c r="I2102" s="371"/>
      <c r="J2102" s="325">
        <v>4</v>
      </c>
      <c r="K2102" s="325"/>
      <c r="L2102" s="325">
        <v>4</v>
      </c>
      <c r="M2102" s="381" t="s">
        <v>4940</v>
      </c>
      <c r="N2102" s="381"/>
      <c r="O2102" s="381"/>
      <c r="P2102" s="381">
        <v>350</v>
      </c>
      <c r="Q2102" s="381"/>
      <c r="R2102" s="381"/>
      <c r="S2102" s="381"/>
      <c r="T2102" s="381"/>
      <c r="U2102" s="381"/>
      <c r="V2102" s="381"/>
      <c r="W2102" s="381"/>
      <c r="X2102" s="381"/>
      <c r="Y2102" s="381">
        <v>1</v>
      </c>
      <c r="Z2102" s="350">
        <v>42.35</v>
      </c>
    </row>
    <row r="2103" spans="1:26" ht="30.75" customHeight="1" x14ac:dyDescent="0.35">
      <c r="A2103" s="340">
        <v>2099</v>
      </c>
      <c r="B2103" s="378" t="s">
        <v>7489</v>
      </c>
      <c r="C2103" s="333" t="s">
        <v>1401</v>
      </c>
      <c r="D2103" s="332" t="s">
        <v>1018</v>
      </c>
      <c r="E2103" s="371" t="s">
        <v>1418</v>
      </c>
      <c r="F2103" s="325">
        <v>7</v>
      </c>
      <c r="G2103" s="371"/>
      <c r="H2103" s="325"/>
      <c r="I2103" s="371"/>
      <c r="J2103" s="325">
        <v>4</v>
      </c>
      <c r="K2103" s="325"/>
      <c r="L2103" s="325">
        <v>4</v>
      </c>
      <c r="M2103" s="381" t="s">
        <v>5130</v>
      </c>
      <c r="N2103" s="381"/>
      <c r="O2103" s="381"/>
      <c r="P2103" s="381">
        <v>400</v>
      </c>
      <c r="Q2103" s="381"/>
      <c r="R2103" s="381"/>
      <c r="S2103" s="381"/>
      <c r="T2103" s="381"/>
      <c r="U2103" s="381"/>
      <c r="V2103" s="381"/>
      <c r="W2103" s="381"/>
      <c r="X2103" s="381"/>
      <c r="Y2103" s="381">
        <v>2</v>
      </c>
      <c r="Z2103" s="350">
        <v>36.299999999999997</v>
      </c>
    </row>
    <row r="2104" spans="1:26" ht="30.75" customHeight="1" x14ac:dyDescent="0.35">
      <c r="A2104" s="340">
        <v>2100</v>
      </c>
      <c r="B2104" s="378" t="s">
        <v>7489</v>
      </c>
      <c r="C2104" s="333" t="s">
        <v>1401</v>
      </c>
      <c r="D2104" s="332" t="s">
        <v>1011</v>
      </c>
      <c r="E2104" s="371" t="s">
        <v>1417</v>
      </c>
      <c r="F2104" s="325">
        <v>7</v>
      </c>
      <c r="G2104" s="371"/>
      <c r="H2104" s="325"/>
      <c r="I2104" s="371"/>
      <c r="J2104" s="325">
        <v>4</v>
      </c>
      <c r="K2104" s="325"/>
      <c r="L2104" s="325">
        <v>4</v>
      </c>
      <c r="M2104" s="381" t="s">
        <v>5130</v>
      </c>
      <c r="N2104" s="381"/>
      <c r="O2104" s="381"/>
      <c r="P2104" s="381">
        <v>400</v>
      </c>
      <c r="Q2104" s="381"/>
      <c r="R2104" s="381"/>
      <c r="S2104" s="381"/>
      <c r="T2104" s="381"/>
      <c r="U2104" s="381"/>
      <c r="V2104" s="381"/>
      <c r="W2104" s="381"/>
      <c r="X2104" s="381"/>
      <c r="Y2104" s="381">
        <v>2</v>
      </c>
      <c r="Z2104" s="350">
        <v>36.299999999999997</v>
      </c>
    </row>
    <row r="2105" spans="1:26" ht="30.75" customHeight="1" x14ac:dyDescent="0.35">
      <c r="A2105" s="340">
        <v>2101</v>
      </c>
      <c r="B2105" s="378" t="s">
        <v>7489</v>
      </c>
      <c r="C2105" s="333" t="s">
        <v>1401</v>
      </c>
      <c r="D2105" s="332" t="s">
        <v>4419</v>
      </c>
      <c r="E2105" s="371" t="s">
        <v>1008</v>
      </c>
      <c r="F2105" s="325">
        <v>4</v>
      </c>
      <c r="G2105" s="371"/>
      <c r="H2105" s="325"/>
      <c r="I2105" s="371"/>
      <c r="J2105" s="325">
        <v>5</v>
      </c>
      <c r="K2105" s="325"/>
      <c r="L2105" s="325">
        <v>5</v>
      </c>
      <c r="M2105" s="381" t="s">
        <v>5426</v>
      </c>
      <c r="N2105" s="367">
        <v>120</v>
      </c>
      <c r="O2105" s="367">
        <v>180</v>
      </c>
      <c r="P2105" s="367">
        <v>300</v>
      </c>
      <c r="Q2105" s="398"/>
      <c r="R2105" s="398"/>
      <c r="S2105" s="398"/>
      <c r="T2105" s="398"/>
      <c r="U2105" s="381"/>
      <c r="V2105" s="381" t="s">
        <v>2166</v>
      </c>
      <c r="W2105" s="381" t="s">
        <v>2166</v>
      </c>
      <c r="X2105" s="381" t="s">
        <v>2166</v>
      </c>
      <c r="Y2105" s="381">
        <v>1</v>
      </c>
      <c r="Z2105" s="350">
        <v>42.35</v>
      </c>
    </row>
    <row r="2106" spans="1:26" ht="30.75" customHeight="1" x14ac:dyDescent="0.35">
      <c r="A2106" s="340">
        <v>2102</v>
      </c>
      <c r="B2106" s="378" t="s">
        <v>7489</v>
      </c>
      <c r="C2106" s="333" t="s">
        <v>1401</v>
      </c>
      <c r="D2106" s="332" t="s">
        <v>1004</v>
      </c>
      <c r="E2106" s="371" t="s">
        <v>1414</v>
      </c>
      <c r="F2106" s="325">
        <v>6</v>
      </c>
      <c r="G2106" s="371"/>
      <c r="H2106" s="325"/>
      <c r="I2106" s="371"/>
      <c r="J2106" s="325">
        <v>3</v>
      </c>
      <c r="K2106" s="325"/>
      <c r="L2106" s="325">
        <v>3</v>
      </c>
      <c r="M2106" s="381" t="s">
        <v>4909</v>
      </c>
      <c r="N2106" s="381"/>
      <c r="O2106" s="381"/>
      <c r="P2106" s="381">
        <v>350</v>
      </c>
      <c r="Q2106" s="381"/>
      <c r="R2106" s="381"/>
      <c r="S2106" s="381"/>
      <c r="T2106" s="381"/>
      <c r="U2106" s="381"/>
      <c r="V2106" s="381"/>
      <c r="W2106" s="381"/>
      <c r="X2106" s="381"/>
      <c r="Y2106" s="381">
        <v>1</v>
      </c>
      <c r="Z2106" s="350">
        <v>42.35</v>
      </c>
    </row>
    <row r="2107" spans="1:26" ht="30.75" customHeight="1" x14ac:dyDescent="0.35">
      <c r="A2107" s="340">
        <v>2103</v>
      </c>
      <c r="B2107" s="378" t="s">
        <v>7489</v>
      </c>
      <c r="C2107" s="333" t="s">
        <v>1401</v>
      </c>
      <c r="D2107" s="332" t="s">
        <v>4904</v>
      </c>
      <c r="E2107" s="371" t="s">
        <v>4905</v>
      </c>
      <c r="F2107" s="325">
        <v>4</v>
      </c>
      <c r="G2107" s="371"/>
      <c r="H2107" s="325"/>
      <c r="I2107" s="371"/>
      <c r="J2107" s="325">
        <v>4</v>
      </c>
      <c r="K2107" s="325"/>
      <c r="L2107" s="325">
        <v>4</v>
      </c>
      <c r="M2107" s="381" t="s">
        <v>5353</v>
      </c>
      <c r="N2107" s="381"/>
      <c r="O2107" s="381"/>
      <c r="P2107" s="381">
        <v>300</v>
      </c>
      <c r="Q2107" s="381"/>
      <c r="R2107" s="381"/>
      <c r="S2107" s="381"/>
      <c r="T2107" s="381"/>
      <c r="U2107" s="381"/>
      <c r="V2107" s="381"/>
      <c r="W2107" s="381"/>
      <c r="X2107" s="381"/>
      <c r="Y2107" s="381">
        <v>1</v>
      </c>
      <c r="Z2107" s="350">
        <v>42.35</v>
      </c>
    </row>
    <row r="2108" spans="1:26" ht="30.75" customHeight="1" x14ac:dyDescent="0.35">
      <c r="A2108" s="340">
        <v>2104</v>
      </c>
      <c r="B2108" s="378" t="s">
        <v>7489</v>
      </c>
      <c r="C2108" s="333" t="s">
        <v>1401</v>
      </c>
      <c r="D2108" s="332" t="s">
        <v>5631</v>
      </c>
      <c r="E2108" s="371" t="s">
        <v>5632</v>
      </c>
      <c r="F2108" s="325">
        <v>4</v>
      </c>
      <c r="G2108" s="371"/>
      <c r="H2108" s="325"/>
      <c r="I2108" s="371"/>
      <c r="J2108" s="325">
        <v>4</v>
      </c>
      <c r="K2108" s="325"/>
      <c r="L2108" s="325">
        <v>4</v>
      </c>
      <c r="M2108" s="381" t="s">
        <v>5002</v>
      </c>
      <c r="N2108" s="367">
        <v>120</v>
      </c>
      <c r="O2108" s="367">
        <v>180</v>
      </c>
      <c r="P2108" s="367">
        <v>300</v>
      </c>
      <c r="Q2108" s="381"/>
      <c r="R2108" s="381"/>
      <c r="S2108" s="381"/>
      <c r="T2108" s="381"/>
      <c r="U2108" s="381"/>
      <c r="V2108" s="381" t="s">
        <v>2166</v>
      </c>
      <c r="W2108" s="381" t="s">
        <v>2166</v>
      </c>
      <c r="X2108" s="381"/>
      <c r="Y2108" s="381">
        <v>1</v>
      </c>
      <c r="Z2108" s="350">
        <v>42.35</v>
      </c>
    </row>
    <row r="2109" spans="1:26" ht="30.75" customHeight="1" x14ac:dyDescent="0.35">
      <c r="A2109" s="340">
        <v>2105</v>
      </c>
      <c r="B2109" s="378" t="s">
        <v>7489</v>
      </c>
      <c r="C2109" s="333" t="s">
        <v>1401</v>
      </c>
      <c r="D2109" s="332" t="s">
        <v>6624</v>
      </c>
      <c r="E2109" s="371" t="s">
        <v>6628</v>
      </c>
      <c r="F2109" s="325">
        <v>5</v>
      </c>
      <c r="G2109" s="371"/>
      <c r="H2109" s="325"/>
      <c r="I2109" s="371"/>
      <c r="J2109" s="325">
        <v>5</v>
      </c>
      <c r="K2109" s="325"/>
      <c r="L2109" s="325">
        <v>5</v>
      </c>
      <c r="M2109" s="381" t="s">
        <v>6632</v>
      </c>
      <c r="N2109" s="381">
        <v>120</v>
      </c>
      <c r="O2109" s="381">
        <v>180</v>
      </c>
      <c r="P2109" s="381">
        <v>300</v>
      </c>
      <c r="Q2109" s="381"/>
      <c r="R2109" s="381"/>
      <c r="S2109" s="381"/>
      <c r="T2109" s="381"/>
      <c r="U2109" s="381"/>
      <c r="V2109" s="381" t="s">
        <v>2166</v>
      </c>
      <c r="W2109" s="381"/>
      <c r="X2109" s="381"/>
      <c r="Y2109" s="381">
        <v>1</v>
      </c>
      <c r="Z2109" s="350">
        <v>42.35</v>
      </c>
    </row>
    <row r="2110" spans="1:26" ht="30.75" customHeight="1" x14ac:dyDescent="0.35">
      <c r="A2110" s="340">
        <v>2106</v>
      </c>
      <c r="B2110" s="378" t="s">
        <v>7489</v>
      </c>
      <c r="C2110" s="333" t="s">
        <v>1401</v>
      </c>
      <c r="D2110" s="332" t="s">
        <v>6625</v>
      </c>
      <c r="E2110" s="371" t="s">
        <v>6629</v>
      </c>
      <c r="F2110" s="325">
        <v>5</v>
      </c>
      <c r="G2110" s="371"/>
      <c r="H2110" s="325"/>
      <c r="I2110" s="371"/>
      <c r="J2110" s="325">
        <v>6</v>
      </c>
      <c r="K2110" s="325"/>
      <c r="L2110" s="325">
        <v>6</v>
      </c>
      <c r="M2110" s="381" t="s">
        <v>6633</v>
      </c>
      <c r="N2110" s="381">
        <v>120</v>
      </c>
      <c r="O2110" s="381">
        <v>180</v>
      </c>
      <c r="P2110" s="381">
        <v>300</v>
      </c>
      <c r="Q2110" s="381"/>
      <c r="R2110" s="381"/>
      <c r="S2110" s="381"/>
      <c r="T2110" s="381"/>
      <c r="U2110" s="381"/>
      <c r="V2110" s="381" t="s">
        <v>2166</v>
      </c>
      <c r="W2110" s="381"/>
      <c r="X2110" s="381"/>
      <c r="Y2110" s="381">
        <v>1</v>
      </c>
      <c r="Z2110" s="350">
        <v>42.35</v>
      </c>
    </row>
    <row r="2111" spans="1:26" ht="30.75" customHeight="1" x14ac:dyDescent="0.35">
      <c r="A2111" s="340">
        <v>2107</v>
      </c>
      <c r="B2111" s="378" t="s">
        <v>7489</v>
      </c>
      <c r="C2111" s="333" t="s">
        <v>1401</v>
      </c>
      <c r="D2111" s="332" t="s">
        <v>6626</v>
      </c>
      <c r="E2111" s="371" t="s">
        <v>6630</v>
      </c>
      <c r="F2111" s="325">
        <v>4</v>
      </c>
      <c r="G2111" s="371"/>
      <c r="H2111" s="325"/>
      <c r="I2111" s="371"/>
      <c r="J2111" s="325">
        <v>4</v>
      </c>
      <c r="K2111" s="325"/>
      <c r="L2111" s="325">
        <v>4</v>
      </c>
      <c r="M2111" s="381" t="s">
        <v>6634</v>
      </c>
      <c r="N2111" s="381">
        <v>120</v>
      </c>
      <c r="O2111" s="381">
        <v>180</v>
      </c>
      <c r="P2111" s="397">
        <f>N2111+O2111</f>
        <v>300</v>
      </c>
      <c r="Q2111" s="381"/>
      <c r="R2111" s="381"/>
      <c r="S2111" s="381"/>
      <c r="T2111" s="381"/>
      <c r="U2111" s="381"/>
      <c r="V2111" s="381" t="s">
        <v>2166</v>
      </c>
      <c r="W2111" s="381"/>
      <c r="X2111" s="381"/>
      <c r="Y2111" s="381">
        <v>2</v>
      </c>
      <c r="Z2111" s="350">
        <v>36.299999999999997</v>
      </c>
    </row>
    <row r="2112" spans="1:26" ht="30.75" customHeight="1" x14ac:dyDescent="0.35">
      <c r="A2112" s="340">
        <v>2108</v>
      </c>
      <c r="B2112" s="378" t="s">
        <v>7489</v>
      </c>
      <c r="C2112" s="333" t="s">
        <v>1401</v>
      </c>
      <c r="D2112" s="332" t="s">
        <v>6627</v>
      </c>
      <c r="E2112" s="371" t="s">
        <v>6631</v>
      </c>
      <c r="F2112" s="325">
        <v>4</v>
      </c>
      <c r="G2112" s="371"/>
      <c r="H2112" s="325"/>
      <c r="I2112" s="371"/>
      <c r="J2112" s="325">
        <v>4</v>
      </c>
      <c r="K2112" s="325"/>
      <c r="L2112" s="325">
        <v>4</v>
      </c>
      <c r="M2112" s="381" t="s">
        <v>6484</v>
      </c>
      <c r="N2112" s="381"/>
      <c r="O2112" s="381"/>
      <c r="P2112" s="381"/>
      <c r="Q2112" s="381"/>
      <c r="R2112" s="381"/>
      <c r="S2112" s="381"/>
      <c r="T2112" s="381"/>
      <c r="U2112" s="381"/>
      <c r="V2112" s="381"/>
      <c r="W2112" s="381"/>
      <c r="X2112" s="381"/>
      <c r="Y2112" s="381">
        <v>2</v>
      </c>
      <c r="Z2112" s="350">
        <v>36.299999999999997</v>
      </c>
    </row>
    <row r="2113" spans="1:26" ht="30.75" customHeight="1" x14ac:dyDescent="0.35">
      <c r="A2113" s="340">
        <v>2109</v>
      </c>
      <c r="B2113" s="378" t="s">
        <v>7489</v>
      </c>
      <c r="C2113" s="333" t="s">
        <v>1401</v>
      </c>
      <c r="D2113" s="332" t="s">
        <v>6662</v>
      </c>
      <c r="E2113" s="371" t="s">
        <v>6663</v>
      </c>
      <c r="F2113" s="325">
        <v>4</v>
      </c>
      <c r="G2113" s="371"/>
      <c r="H2113" s="325"/>
      <c r="I2113" s="371"/>
      <c r="J2113" s="325">
        <v>5</v>
      </c>
      <c r="K2113" s="325"/>
      <c r="L2113" s="325">
        <v>5</v>
      </c>
      <c r="M2113" s="381" t="s">
        <v>4940</v>
      </c>
      <c r="N2113" s="381">
        <v>120</v>
      </c>
      <c r="O2113" s="381">
        <v>180</v>
      </c>
      <c r="P2113" s="397">
        <f>N2113+O2113</f>
        <v>300</v>
      </c>
      <c r="Q2113" s="381"/>
      <c r="R2113" s="381"/>
      <c r="S2113" s="381"/>
      <c r="T2113" s="381"/>
      <c r="U2113" s="381"/>
      <c r="V2113" s="381" t="s">
        <v>2166</v>
      </c>
      <c r="W2113" s="381"/>
      <c r="X2113" s="381"/>
      <c r="Y2113" s="381">
        <v>2</v>
      </c>
      <c r="Z2113" s="350">
        <v>36.299999999999997</v>
      </c>
    </row>
    <row r="2114" spans="1:26" ht="30.75" customHeight="1" x14ac:dyDescent="0.35">
      <c r="A2114" s="340">
        <v>2110</v>
      </c>
      <c r="B2114" s="378" t="s">
        <v>7489</v>
      </c>
      <c r="C2114" s="333" t="s">
        <v>1401</v>
      </c>
      <c r="D2114" s="376" t="s">
        <v>7569</v>
      </c>
      <c r="E2114" s="376" t="s">
        <v>7570</v>
      </c>
      <c r="F2114" s="325">
        <v>4</v>
      </c>
      <c r="G2114" s="371"/>
      <c r="H2114" s="325"/>
      <c r="I2114" s="371"/>
      <c r="J2114" s="325">
        <v>5</v>
      </c>
      <c r="K2114" s="325"/>
      <c r="L2114" s="325">
        <v>5</v>
      </c>
      <c r="M2114" s="381" t="s">
        <v>6484</v>
      </c>
      <c r="N2114" s="381"/>
      <c r="O2114" s="381"/>
      <c r="P2114" s="397"/>
      <c r="Q2114" s="381"/>
      <c r="R2114" s="381"/>
      <c r="S2114" s="381"/>
      <c r="T2114" s="381"/>
      <c r="U2114" s="381"/>
      <c r="V2114" s="381"/>
      <c r="W2114" s="381"/>
      <c r="X2114" s="381"/>
      <c r="Y2114" s="381">
        <v>1</v>
      </c>
      <c r="Z2114" s="350">
        <v>42.35</v>
      </c>
    </row>
    <row r="2115" spans="1:26" ht="30.75" customHeight="1" x14ac:dyDescent="0.35">
      <c r="A2115" s="340">
        <v>2111</v>
      </c>
      <c r="B2115" s="378" t="s">
        <v>7489</v>
      </c>
      <c r="C2115" s="333" t="s">
        <v>5714</v>
      </c>
      <c r="D2115" s="332" t="s">
        <v>5787</v>
      </c>
      <c r="E2115" s="371" t="s">
        <v>3528</v>
      </c>
      <c r="F2115" s="325">
        <v>4</v>
      </c>
      <c r="G2115" s="371"/>
      <c r="H2115" s="325"/>
      <c r="I2115" s="371"/>
      <c r="J2115" s="325">
        <v>8</v>
      </c>
      <c r="K2115" s="325"/>
      <c r="L2115" s="325">
        <v>8</v>
      </c>
      <c r="M2115" s="381" t="s">
        <v>6498</v>
      </c>
      <c r="N2115" s="367">
        <v>100</v>
      </c>
      <c r="O2115" s="367">
        <v>200</v>
      </c>
      <c r="P2115" s="367">
        <v>300</v>
      </c>
      <c r="Q2115" s="398"/>
      <c r="R2115" s="398"/>
      <c r="S2115" s="398"/>
      <c r="T2115" s="398"/>
      <c r="U2115" s="381"/>
      <c r="V2115" s="381" t="s">
        <v>2166</v>
      </c>
      <c r="W2115" s="381" t="s">
        <v>2166</v>
      </c>
      <c r="X2115" s="381" t="s">
        <v>2166</v>
      </c>
      <c r="Y2115" s="381">
        <v>1</v>
      </c>
      <c r="Z2115" s="350">
        <v>42.35</v>
      </c>
    </row>
    <row r="2116" spans="1:26" ht="30.75" customHeight="1" x14ac:dyDescent="0.35">
      <c r="A2116" s="340">
        <v>2112</v>
      </c>
      <c r="B2116" s="378" t="s">
        <v>7489</v>
      </c>
      <c r="C2116" s="333" t="s">
        <v>5714</v>
      </c>
      <c r="D2116" s="332" t="s">
        <v>2231</v>
      </c>
      <c r="E2116" s="371" t="s">
        <v>3542</v>
      </c>
      <c r="F2116" s="325">
        <v>4</v>
      </c>
      <c r="G2116" s="371"/>
      <c r="H2116" s="325"/>
      <c r="I2116" s="371"/>
      <c r="J2116" s="325">
        <v>6</v>
      </c>
      <c r="K2116" s="325"/>
      <c r="L2116" s="325">
        <v>6</v>
      </c>
      <c r="M2116" s="381" t="s">
        <v>5131</v>
      </c>
      <c r="N2116" s="381"/>
      <c r="O2116" s="381"/>
      <c r="P2116" s="381">
        <v>300</v>
      </c>
      <c r="Q2116" s="381"/>
      <c r="R2116" s="381"/>
      <c r="S2116" s="381"/>
      <c r="T2116" s="381"/>
      <c r="U2116" s="381"/>
      <c r="V2116" s="381"/>
      <c r="W2116" s="381"/>
      <c r="X2116" s="381"/>
      <c r="Y2116" s="381">
        <v>1</v>
      </c>
      <c r="Z2116" s="350">
        <v>42.35</v>
      </c>
    </row>
    <row r="2117" spans="1:26" ht="30.75" customHeight="1" x14ac:dyDescent="0.35">
      <c r="A2117" s="340">
        <v>2113</v>
      </c>
      <c r="B2117" s="378" t="s">
        <v>7489</v>
      </c>
      <c r="C2117" s="333" t="s">
        <v>5714</v>
      </c>
      <c r="D2117" s="411" t="s">
        <v>5788</v>
      </c>
      <c r="E2117" s="371" t="s">
        <v>3578</v>
      </c>
      <c r="F2117" s="325">
        <v>4</v>
      </c>
      <c r="G2117" s="371"/>
      <c r="H2117" s="325"/>
      <c r="I2117" s="371"/>
      <c r="J2117" s="325">
        <v>7</v>
      </c>
      <c r="K2117" s="325"/>
      <c r="L2117" s="325">
        <v>7</v>
      </c>
      <c r="M2117" s="381" t="s">
        <v>5132</v>
      </c>
      <c r="N2117" s="381">
        <v>68.5</v>
      </c>
      <c r="O2117" s="381">
        <v>231.5</v>
      </c>
      <c r="P2117" s="381">
        <v>300</v>
      </c>
      <c r="Q2117" s="381"/>
      <c r="R2117" s="381"/>
      <c r="S2117" s="381"/>
      <c r="T2117" s="381"/>
      <c r="U2117" s="381"/>
      <c r="V2117" s="381" t="s">
        <v>2166</v>
      </c>
      <c r="W2117" s="381"/>
      <c r="X2117" s="381"/>
      <c r="Y2117" s="381">
        <v>1</v>
      </c>
      <c r="Z2117" s="350">
        <v>42.35</v>
      </c>
    </row>
    <row r="2118" spans="1:26" ht="30.75" customHeight="1" x14ac:dyDescent="0.35">
      <c r="A2118" s="340">
        <v>2114</v>
      </c>
      <c r="B2118" s="378" t="s">
        <v>7489</v>
      </c>
      <c r="C2118" s="333" t="s">
        <v>5714</v>
      </c>
      <c r="D2118" s="332" t="s">
        <v>2232</v>
      </c>
      <c r="E2118" s="371" t="s">
        <v>3544</v>
      </c>
      <c r="F2118" s="325">
        <v>3</v>
      </c>
      <c r="G2118" s="371"/>
      <c r="H2118" s="325"/>
      <c r="I2118" s="371"/>
      <c r="J2118" s="325">
        <v>6</v>
      </c>
      <c r="K2118" s="325"/>
      <c r="L2118" s="325">
        <v>6</v>
      </c>
      <c r="M2118" s="379" t="s">
        <v>5232</v>
      </c>
      <c r="N2118" s="381"/>
      <c r="O2118" s="381"/>
      <c r="P2118" s="381">
        <v>300</v>
      </c>
      <c r="Q2118" s="381"/>
      <c r="R2118" s="381"/>
      <c r="S2118" s="381"/>
      <c r="T2118" s="381"/>
      <c r="U2118" s="381"/>
      <c r="V2118" s="381"/>
      <c r="W2118" s="381"/>
      <c r="X2118" s="381"/>
      <c r="Y2118" s="381">
        <v>1</v>
      </c>
      <c r="Z2118" s="350">
        <v>42.35</v>
      </c>
    </row>
    <row r="2119" spans="1:26" ht="30.75" customHeight="1" x14ac:dyDescent="0.35">
      <c r="A2119" s="340">
        <v>2115</v>
      </c>
      <c r="B2119" s="378" t="s">
        <v>7489</v>
      </c>
      <c r="C2119" s="333" t="s">
        <v>5714</v>
      </c>
      <c r="D2119" s="332" t="s">
        <v>2228</v>
      </c>
      <c r="E2119" s="371" t="s">
        <v>3538</v>
      </c>
      <c r="F2119" s="325">
        <v>4</v>
      </c>
      <c r="G2119" s="371"/>
      <c r="H2119" s="325"/>
      <c r="I2119" s="371"/>
      <c r="J2119" s="325">
        <v>7</v>
      </c>
      <c r="K2119" s="325"/>
      <c r="L2119" s="325">
        <v>7</v>
      </c>
      <c r="M2119" s="379" t="s">
        <v>5233</v>
      </c>
      <c r="N2119" s="398">
        <v>110</v>
      </c>
      <c r="O2119" s="398">
        <v>190</v>
      </c>
      <c r="P2119" s="398">
        <v>300</v>
      </c>
      <c r="Q2119" s="398"/>
      <c r="R2119" s="398"/>
      <c r="S2119" s="398"/>
      <c r="T2119" s="398"/>
      <c r="U2119" s="381"/>
      <c r="V2119" s="381" t="s">
        <v>2166</v>
      </c>
      <c r="W2119" s="381"/>
      <c r="X2119" s="381"/>
      <c r="Y2119" s="381">
        <v>1</v>
      </c>
      <c r="Z2119" s="350">
        <v>42.35</v>
      </c>
    </row>
    <row r="2120" spans="1:26" ht="30.75" customHeight="1" x14ac:dyDescent="0.35">
      <c r="A2120" s="340">
        <v>2116</v>
      </c>
      <c r="B2120" s="378" t="s">
        <v>7489</v>
      </c>
      <c r="C2120" s="333" t="s">
        <v>5714</v>
      </c>
      <c r="D2120" s="332" t="s">
        <v>2248</v>
      </c>
      <c r="E2120" s="371" t="s">
        <v>3574</v>
      </c>
      <c r="F2120" s="325">
        <v>4</v>
      </c>
      <c r="G2120" s="371"/>
      <c r="H2120" s="325"/>
      <c r="I2120" s="371"/>
      <c r="J2120" s="325">
        <v>7</v>
      </c>
      <c r="K2120" s="325"/>
      <c r="L2120" s="325">
        <v>7</v>
      </c>
      <c r="M2120" s="381" t="s">
        <v>5133</v>
      </c>
      <c r="N2120" s="381">
        <v>70</v>
      </c>
      <c r="O2120" s="381">
        <v>230</v>
      </c>
      <c r="P2120" s="381">
        <v>300</v>
      </c>
      <c r="Q2120" s="381"/>
      <c r="R2120" s="381"/>
      <c r="S2120" s="381"/>
      <c r="T2120" s="381"/>
      <c r="U2120" s="381"/>
      <c r="V2120" s="381" t="s">
        <v>2166</v>
      </c>
      <c r="W2120" s="381"/>
      <c r="X2120" s="381"/>
      <c r="Y2120" s="381">
        <v>1</v>
      </c>
      <c r="Z2120" s="350">
        <v>42.35</v>
      </c>
    </row>
    <row r="2121" spans="1:26" ht="30.75" customHeight="1" x14ac:dyDescent="0.35">
      <c r="A2121" s="340">
        <v>2117</v>
      </c>
      <c r="B2121" s="378" t="s">
        <v>7489</v>
      </c>
      <c r="C2121" s="333" t="s">
        <v>5714</v>
      </c>
      <c r="D2121" s="332" t="s">
        <v>4271</v>
      </c>
      <c r="E2121" s="371" t="s">
        <v>4251</v>
      </c>
      <c r="F2121" s="325">
        <v>3</v>
      </c>
      <c r="G2121" s="371"/>
      <c r="H2121" s="325"/>
      <c r="I2121" s="371"/>
      <c r="J2121" s="325">
        <v>5</v>
      </c>
      <c r="K2121" s="325"/>
      <c r="L2121" s="325">
        <v>5</v>
      </c>
      <c r="M2121" s="381" t="s">
        <v>5546</v>
      </c>
      <c r="N2121" s="381">
        <v>100</v>
      </c>
      <c r="O2121" s="381">
        <v>200</v>
      </c>
      <c r="P2121" s="381">
        <v>300</v>
      </c>
      <c r="Q2121" s="381"/>
      <c r="R2121" s="381"/>
      <c r="S2121" s="381"/>
      <c r="T2121" s="381"/>
      <c r="U2121" s="381"/>
      <c r="V2121" s="381" t="s">
        <v>2166</v>
      </c>
      <c r="W2121" s="381"/>
      <c r="X2121" s="381"/>
      <c r="Y2121" s="381">
        <v>1</v>
      </c>
      <c r="Z2121" s="350">
        <v>42.35</v>
      </c>
    </row>
    <row r="2122" spans="1:26" ht="30.75" customHeight="1" x14ac:dyDescent="0.35">
      <c r="A2122" s="340">
        <v>2118</v>
      </c>
      <c r="B2122" s="378" t="s">
        <v>7489</v>
      </c>
      <c r="C2122" s="333" t="s">
        <v>5714</v>
      </c>
      <c r="D2122" s="332" t="s">
        <v>2229</v>
      </c>
      <c r="E2122" s="371" t="s">
        <v>3539</v>
      </c>
      <c r="F2122" s="325">
        <v>4</v>
      </c>
      <c r="G2122" s="371"/>
      <c r="H2122" s="325"/>
      <c r="I2122" s="371"/>
      <c r="J2122" s="325">
        <v>7</v>
      </c>
      <c r="K2122" s="325"/>
      <c r="L2122" s="325">
        <v>7</v>
      </c>
      <c r="M2122" s="379" t="s">
        <v>5132</v>
      </c>
      <c r="N2122" s="398">
        <v>100</v>
      </c>
      <c r="O2122" s="398">
        <v>200</v>
      </c>
      <c r="P2122" s="398">
        <v>300</v>
      </c>
      <c r="Q2122" s="398"/>
      <c r="R2122" s="398"/>
      <c r="S2122" s="398"/>
      <c r="T2122" s="398"/>
      <c r="U2122" s="381"/>
      <c r="V2122" s="381" t="s">
        <v>2166</v>
      </c>
      <c r="W2122" s="381"/>
      <c r="X2122" s="381"/>
      <c r="Y2122" s="381">
        <v>1</v>
      </c>
      <c r="Z2122" s="350">
        <v>42.35</v>
      </c>
    </row>
    <row r="2123" spans="1:26" ht="30.75" customHeight="1" x14ac:dyDescent="0.35">
      <c r="A2123" s="340">
        <v>2119</v>
      </c>
      <c r="B2123" s="378" t="s">
        <v>7489</v>
      </c>
      <c r="C2123" s="333" t="s">
        <v>5714</v>
      </c>
      <c r="D2123" s="332" t="s">
        <v>4030</v>
      </c>
      <c r="E2123" s="371" t="s">
        <v>3537</v>
      </c>
      <c r="F2123" s="325">
        <v>4</v>
      </c>
      <c r="G2123" s="371"/>
      <c r="H2123" s="325"/>
      <c r="I2123" s="371"/>
      <c r="J2123" s="325">
        <v>7</v>
      </c>
      <c r="K2123" s="325"/>
      <c r="L2123" s="325">
        <v>7</v>
      </c>
      <c r="M2123" s="381" t="s">
        <v>5134</v>
      </c>
      <c r="N2123" s="398">
        <v>100</v>
      </c>
      <c r="O2123" s="398">
        <v>200</v>
      </c>
      <c r="P2123" s="398">
        <v>300</v>
      </c>
      <c r="Q2123" s="398"/>
      <c r="R2123" s="398"/>
      <c r="S2123" s="398"/>
      <c r="T2123" s="398"/>
      <c r="U2123" s="381"/>
      <c r="V2123" s="381" t="s">
        <v>2166</v>
      </c>
      <c r="W2123" s="381"/>
      <c r="X2123" s="381"/>
      <c r="Y2123" s="381">
        <v>1</v>
      </c>
      <c r="Z2123" s="350">
        <v>42.35</v>
      </c>
    </row>
    <row r="2124" spans="1:26" ht="30.75" customHeight="1" x14ac:dyDescent="0.35">
      <c r="A2124" s="340">
        <v>2120</v>
      </c>
      <c r="B2124" s="378" t="s">
        <v>7489</v>
      </c>
      <c r="C2124" s="333" t="s">
        <v>5714</v>
      </c>
      <c r="D2124" s="332" t="s">
        <v>4272</v>
      </c>
      <c r="E2124" s="371" t="s">
        <v>3536</v>
      </c>
      <c r="F2124" s="325">
        <v>4</v>
      </c>
      <c r="G2124" s="371"/>
      <c r="H2124" s="325"/>
      <c r="I2124" s="371"/>
      <c r="J2124" s="325">
        <v>7</v>
      </c>
      <c r="K2124" s="325"/>
      <c r="L2124" s="325">
        <v>7</v>
      </c>
      <c r="M2124" s="381" t="s">
        <v>5494</v>
      </c>
      <c r="N2124" s="398">
        <v>100</v>
      </c>
      <c r="O2124" s="398">
        <v>200</v>
      </c>
      <c r="P2124" s="398">
        <v>300</v>
      </c>
      <c r="Q2124" s="398"/>
      <c r="R2124" s="398"/>
      <c r="S2124" s="398"/>
      <c r="T2124" s="398"/>
      <c r="U2124" s="381"/>
      <c r="V2124" s="381" t="s">
        <v>2166</v>
      </c>
      <c r="W2124" s="381"/>
      <c r="X2124" s="381"/>
      <c r="Y2124" s="381">
        <v>1</v>
      </c>
      <c r="Z2124" s="350">
        <v>42.35</v>
      </c>
    </row>
    <row r="2125" spans="1:26" ht="30.75" customHeight="1" x14ac:dyDescent="0.35">
      <c r="A2125" s="340">
        <v>2121</v>
      </c>
      <c r="B2125" s="378" t="s">
        <v>7489</v>
      </c>
      <c r="C2125" s="333" t="s">
        <v>5714</v>
      </c>
      <c r="D2125" s="332" t="s">
        <v>4852</v>
      </c>
      <c r="E2125" s="371" t="s">
        <v>3580</v>
      </c>
      <c r="F2125" s="325">
        <v>4</v>
      </c>
      <c r="G2125" s="371"/>
      <c r="H2125" s="325"/>
      <c r="I2125" s="371"/>
      <c r="J2125" s="325">
        <v>7</v>
      </c>
      <c r="K2125" s="325"/>
      <c r="L2125" s="325">
        <v>7</v>
      </c>
      <c r="M2125" s="381" t="s">
        <v>5430</v>
      </c>
      <c r="N2125" s="381">
        <v>73.5</v>
      </c>
      <c r="O2125" s="381">
        <v>226.5</v>
      </c>
      <c r="P2125" s="381">
        <v>300</v>
      </c>
      <c r="Q2125" s="381"/>
      <c r="R2125" s="381"/>
      <c r="S2125" s="381"/>
      <c r="T2125" s="381"/>
      <c r="U2125" s="381"/>
      <c r="V2125" s="381" t="s">
        <v>2166</v>
      </c>
      <c r="W2125" s="381"/>
      <c r="X2125" s="381"/>
      <c r="Y2125" s="381">
        <v>1</v>
      </c>
      <c r="Z2125" s="350">
        <v>42.35</v>
      </c>
    </row>
    <row r="2126" spans="1:26" ht="30.75" customHeight="1" x14ac:dyDescent="0.35">
      <c r="A2126" s="340">
        <v>2122</v>
      </c>
      <c r="B2126" s="378" t="s">
        <v>7489</v>
      </c>
      <c r="C2126" s="333" t="s">
        <v>5714</v>
      </c>
      <c r="D2126" s="332" t="s">
        <v>5789</v>
      </c>
      <c r="E2126" s="371" t="s">
        <v>4278</v>
      </c>
      <c r="F2126" s="325">
        <v>3</v>
      </c>
      <c r="G2126" s="371"/>
      <c r="H2126" s="325"/>
      <c r="I2126" s="371"/>
      <c r="J2126" s="325">
        <v>5</v>
      </c>
      <c r="K2126" s="325"/>
      <c r="L2126" s="325">
        <v>5</v>
      </c>
      <c r="M2126" s="379" t="s">
        <v>5518</v>
      </c>
      <c r="N2126" s="381"/>
      <c r="O2126" s="381"/>
      <c r="P2126" s="381">
        <v>300</v>
      </c>
      <c r="Q2126" s="381"/>
      <c r="R2126" s="381"/>
      <c r="S2126" s="381"/>
      <c r="T2126" s="381"/>
      <c r="U2126" s="381"/>
      <c r="V2126" s="381"/>
      <c r="W2126" s="381"/>
      <c r="X2126" s="381"/>
      <c r="Y2126" s="381">
        <v>1</v>
      </c>
      <c r="Z2126" s="350">
        <v>42.35</v>
      </c>
    </row>
    <row r="2127" spans="1:26" ht="30.75" customHeight="1" x14ac:dyDescent="0.35">
      <c r="A2127" s="340">
        <v>2123</v>
      </c>
      <c r="B2127" s="378" t="s">
        <v>7489</v>
      </c>
      <c r="C2127" s="333" t="s">
        <v>5714</v>
      </c>
      <c r="D2127" s="332" t="s">
        <v>4853</v>
      </c>
      <c r="E2127" s="371" t="s">
        <v>3530</v>
      </c>
      <c r="F2127" s="325">
        <v>4</v>
      </c>
      <c r="G2127" s="371"/>
      <c r="H2127" s="325"/>
      <c r="I2127" s="371"/>
      <c r="J2127" s="325">
        <v>8</v>
      </c>
      <c r="K2127" s="325"/>
      <c r="L2127" s="325">
        <v>8</v>
      </c>
      <c r="M2127" s="381" t="s">
        <v>5494</v>
      </c>
      <c r="N2127" s="367">
        <v>100</v>
      </c>
      <c r="O2127" s="367">
        <v>200</v>
      </c>
      <c r="P2127" s="367">
        <v>300</v>
      </c>
      <c r="Q2127" s="398"/>
      <c r="R2127" s="398"/>
      <c r="S2127" s="398"/>
      <c r="T2127" s="398"/>
      <c r="U2127" s="381"/>
      <c r="V2127" s="381" t="s">
        <v>2166</v>
      </c>
      <c r="W2127" s="381" t="s">
        <v>2166</v>
      </c>
      <c r="X2127" s="381"/>
      <c r="Y2127" s="381">
        <v>1</v>
      </c>
      <c r="Z2127" s="350">
        <v>42.35</v>
      </c>
    </row>
    <row r="2128" spans="1:26" ht="30.75" customHeight="1" x14ac:dyDescent="0.35">
      <c r="A2128" s="340">
        <v>2124</v>
      </c>
      <c r="B2128" s="378" t="s">
        <v>7489</v>
      </c>
      <c r="C2128" s="333" t="s">
        <v>5714</v>
      </c>
      <c r="D2128" s="332" t="s">
        <v>4854</v>
      </c>
      <c r="E2128" s="371" t="s">
        <v>3569</v>
      </c>
      <c r="F2128" s="325">
        <v>4</v>
      </c>
      <c r="G2128" s="371"/>
      <c r="H2128" s="325"/>
      <c r="I2128" s="371"/>
      <c r="J2128" s="325">
        <v>7</v>
      </c>
      <c r="K2128" s="325"/>
      <c r="L2128" s="325">
        <v>7</v>
      </c>
      <c r="M2128" s="381" t="s">
        <v>5492</v>
      </c>
      <c r="N2128" s="381"/>
      <c r="O2128" s="381"/>
      <c r="P2128" s="381">
        <v>300</v>
      </c>
      <c r="Q2128" s="381"/>
      <c r="R2128" s="381"/>
      <c r="S2128" s="381"/>
      <c r="T2128" s="381"/>
      <c r="U2128" s="381"/>
      <c r="V2128" s="381"/>
      <c r="W2128" s="381"/>
      <c r="X2128" s="381"/>
      <c r="Y2128" s="381">
        <v>1</v>
      </c>
      <c r="Z2128" s="350">
        <v>42.35</v>
      </c>
    </row>
    <row r="2129" spans="1:26" ht="30.75" customHeight="1" x14ac:dyDescent="0.35">
      <c r="A2129" s="340">
        <v>2125</v>
      </c>
      <c r="B2129" s="378" t="s">
        <v>7489</v>
      </c>
      <c r="C2129" s="333" t="s">
        <v>5714</v>
      </c>
      <c r="D2129" s="332" t="s">
        <v>2230</v>
      </c>
      <c r="E2129" s="371" t="s">
        <v>3540</v>
      </c>
      <c r="F2129" s="325">
        <v>4</v>
      </c>
      <c r="G2129" s="371"/>
      <c r="H2129" s="325"/>
      <c r="I2129" s="371"/>
      <c r="J2129" s="325">
        <v>7</v>
      </c>
      <c r="K2129" s="325"/>
      <c r="L2129" s="325">
        <v>7</v>
      </c>
      <c r="M2129" s="381" t="s">
        <v>5494</v>
      </c>
      <c r="N2129" s="367">
        <v>100</v>
      </c>
      <c r="O2129" s="367">
        <v>200</v>
      </c>
      <c r="P2129" s="367">
        <v>300</v>
      </c>
      <c r="Q2129" s="398"/>
      <c r="R2129" s="398"/>
      <c r="S2129" s="398"/>
      <c r="T2129" s="398"/>
      <c r="U2129" s="381"/>
      <c r="V2129" s="381" t="s">
        <v>2166</v>
      </c>
      <c r="W2129" s="381" t="s">
        <v>2166</v>
      </c>
      <c r="X2129" s="381"/>
      <c r="Y2129" s="381">
        <v>1</v>
      </c>
      <c r="Z2129" s="350">
        <v>42.35</v>
      </c>
    </row>
    <row r="2130" spans="1:26" ht="30.75" customHeight="1" x14ac:dyDescent="0.35">
      <c r="A2130" s="340">
        <v>2126</v>
      </c>
      <c r="B2130" s="378" t="s">
        <v>7489</v>
      </c>
      <c r="C2130" s="333" t="s">
        <v>5714</v>
      </c>
      <c r="D2130" s="332" t="s">
        <v>2247</v>
      </c>
      <c r="E2130" s="371" t="s">
        <v>3573</v>
      </c>
      <c r="F2130" s="325">
        <v>4</v>
      </c>
      <c r="G2130" s="371"/>
      <c r="H2130" s="325"/>
      <c r="I2130" s="371"/>
      <c r="J2130" s="325">
        <v>7</v>
      </c>
      <c r="K2130" s="325"/>
      <c r="L2130" s="325">
        <v>7</v>
      </c>
      <c r="M2130" s="381" t="s">
        <v>5135</v>
      </c>
      <c r="N2130" s="381"/>
      <c r="O2130" s="381"/>
      <c r="P2130" s="381">
        <v>300</v>
      </c>
      <c r="Q2130" s="381"/>
      <c r="R2130" s="381"/>
      <c r="S2130" s="381"/>
      <c r="T2130" s="381"/>
      <c r="U2130" s="381"/>
      <c r="V2130" s="381"/>
      <c r="W2130" s="381"/>
      <c r="X2130" s="381"/>
      <c r="Y2130" s="381">
        <v>1</v>
      </c>
      <c r="Z2130" s="350">
        <v>42.35</v>
      </c>
    </row>
    <row r="2131" spans="1:26" ht="30.75" customHeight="1" x14ac:dyDescent="0.35">
      <c r="A2131" s="340">
        <v>2127</v>
      </c>
      <c r="B2131" s="378" t="s">
        <v>7489</v>
      </c>
      <c r="C2131" s="333" t="s">
        <v>5714</v>
      </c>
      <c r="D2131" s="332" t="s">
        <v>2250</v>
      </c>
      <c r="E2131" s="371" t="s">
        <v>3576</v>
      </c>
      <c r="F2131" s="325">
        <v>4</v>
      </c>
      <c r="G2131" s="371"/>
      <c r="H2131" s="325"/>
      <c r="I2131" s="371"/>
      <c r="J2131" s="325">
        <v>8</v>
      </c>
      <c r="K2131" s="325"/>
      <c r="L2131" s="325">
        <v>8</v>
      </c>
      <c r="M2131" s="381" t="s">
        <v>5133</v>
      </c>
      <c r="N2131" s="381">
        <v>74.5</v>
      </c>
      <c r="O2131" s="381">
        <v>225.5</v>
      </c>
      <c r="P2131" s="381">
        <v>300</v>
      </c>
      <c r="Q2131" s="381"/>
      <c r="R2131" s="381"/>
      <c r="S2131" s="381"/>
      <c r="T2131" s="381"/>
      <c r="U2131" s="381"/>
      <c r="V2131" s="381" t="s">
        <v>2166</v>
      </c>
      <c r="W2131" s="381"/>
      <c r="X2131" s="381"/>
      <c r="Y2131" s="381">
        <v>1</v>
      </c>
      <c r="Z2131" s="350">
        <v>42.35</v>
      </c>
    </row>
    <row r="2132" spans="1:26" ht="30.75" customHeight="1" x14ac:dyDescent="0.35">
      <c r="A2132" s="340">
        <v>2128</v>
      </c>
      <c r="B2132" s="378" t="s">
        <v>7489</v>
      </c>
      <c r="C2132" s="333" t="s">
        <v>5714</v>
      </c>
      <c r="D2132" s="332" t="s">
        <v>83</v>
      </c>
      <c r="E2132" s="371" t="s">
        <v>3553</v>
      </c>
      <c r="F2132" s="325">
        <v>4</v>
      </c>
      <c r="G2132" s="371"/>
      <c r="H2132" s="325"/>
      <c r="I2132" s="371"/>
      <c r="J2132" s="325">
        <v>6</v>
      </c>
      <c r="K2132" s="325"/>
      <c r="L2132" s="325">
        <v>6</v>
      </c>
      <c r="M2132" s="381" t="s">
        <v>6499</v>
      </c>
      <c r="N2132" s="398">
        <v>100</v>
      </c>
      <c r="O2132" s="398">
        <v>200</v>
      </c>
      <c r="P2132" s="398">
        <v>300</v>
      </c>
      <c r="Q2132" s="398"/>
      <c r="R2132" s="398"/>
      <c r="S2132" s="398"/>
      <c r="T2132" s="398"/>
      <c r="U2132" s="381"/>
      <c r="V2132" s="381" t="s">
        <v>2166</v>
      </c>
      <c r="W2132" s="381"/>
      <c r="X2132" s="381"/>
      <c r="Y2132" s="381">
        <v>1</v>
      </c>
      <c r="Z2132" s="350">
        <v>42.35</v>
      </c>
    </row>
    <row r="2133" spans="1:26" ht="30.75" customHeight="1" x14ac:dyDescent="0.35">
      <c r="A2133" s="340">
        <v>2129</v>
      </c>
      <c r="B2133" s="378" t="s">
        <v>7489</v>
      </c>
      <c r="C2133" s="333" t="s">
        <v>5714</v>
      </c>
      <c r="D2133" s="332" t="s">
        <v>2235</v>
      </c>
      <c r="E2133" s="371" t="s">
        <v>3554</v>
      </c>
      <c r="F2133" s="325">
        <v>3</v>
      </c>
      <c r="G2133" s="371"/>
      <c r="H2133" s="325"/>
      <c r="I2133" s="371"/>
      <c r="J2133" s="325">
        <v>6</v>
      </c>
      <c r="K2133" s="325"/>
      <c r="L2133" s="325">
        <v>6</v>
      </c>
      <c r="M2133" s="381" t="s">
        <v>5136</v>
      </c>
      <c r="N2133" s="381">
        <v>100</v>
      </c>
      <c r="O2133" s="381">
        <v>200</v>
      </c>
      <c r="P2133" s="381">
        <v>300</v>
      </c>
      <c r="Q2133" s="381"/>
      <c r="R2133" s="381"/>
      <c r="S2133" s="381"/>
      <c r="T2133" s="381"/>
      <c r="U2133" s="381"/>
      <c r="V2133" s="381" t="s">
        <v>2166</v>
      </c>
      <c r="W2133" s="381"/>
      <c r="X2133" s="381"/>
      <c r="Y2133" s="381">
        <v>1</v>
      </c>
      <c r="Z2133" s="350">
        <v>42.35</v>
      </c>
    </row>
    <row r="2134" spans="1:26" ht="30.75" customHeight="1" x14ac:dyDescent="0.35">
      <c r="A2134" s="340">
        <v>2130</v>
      </c>
      <c r="B2134" s="378" t="s">
        <v>7489</v>
      </c>
      <c r="C2134" s="333" t="s">
        <v>5714</v>
      </c>
      <c r="D2134" s="411" t="s">
        <v>2249</v>
      </c>
      <c r="E2134" s="371" t="s">
        <v>3575</v>
      </c>
      <c r="F2134" s="325">
        <v>4</v>
      </c>
      <c r="G2134" s="371"/>
      <c r="H2134" s="325"/>
      <c r="I2134" s="371"/>
      <c r="J2134" s="325">
        <v>7</v>
      </c>
      <c r="K2134" s="325"/>
      <c r="L2134" s="325">
        <v>7</v>
      </c>
      <c r="M2134" s="379" t="s">
        <v>5234</v>
      </c>
      <c r="N2134" s="381"/>
      <c r="O2134" s="381"/>
      <c r="P2134" s="381">
        <v>300</v>
      </c>
      <c r="Q2134" s="381"/>
      <c r="R2134" s="381"/>
      <c r="S2134" s="381"/>
      <c r="T2134" s="381"/>
      <c r="U2134" s="381"/>
      <c r="V2134" s="381"/>
      <c r="W2134" s="381"/>
      <c r="X2134" s="381"/>
      <c r="Y2134" s="381">
        <v>1</v>
      </c>
      <c r="Z2134" s="350">
        <v>42.35</v>
      </c>
    </row>
    <row r="2135" spans="1:26" ht="30.75" customHeight="1" x14ac:dyDescent="0.35">
      <c r="A2135" s="340">
        <v>2131</v>
      </c>
      <c r="B2135" s="378" t="s">
        <v>7489</v>
      </c>
      <c r="C2135" s="333" t="s">
        <v>5714</v>
      </c>
      <c r="D2135" s="332" t="s">
        <v>6309</v>
      </c>
      <c r="E2135" s="371" t="s">
        <v>3545</v>
      </c>
      <c r="F2135" s="325">
        <v>5</v>
      </c>
      <c r="G2135" s="371"/>
      <c r="H2135" s="325"/>
      <c r="I2135" s="371"/>
      <c r="J2135" s="325">
        <v>6</v>
      </c>
      <c r="K2135" s="325"/>
      <c r="L2135" s="325">
        <v>6</v>
      </c>
      <c r="M2135" s="379" t="s">
        <v>5234</v>
      </c>
      <c r="N2135" s="381">
        <v>126.5</v>
      </c>
      <c r="O2135" s="381">
        <v>273.5</v>
      </c>
      <c r="P2135" s="381">
        <v>400</v>
      </c>
      <c r="Q2135" s="381"/>
      <c r="R2135" s="381"/>
      <c r="S2135" s="381"/>
      <c r="T2135" s="381"/>
      <c r="U2135" s="381"/>
      <c r="V2135" s="381" t="s">
        <v>2166</v>
      </c>
      <c r="W2135" s="381"/>
      <c r="X2135" s="381"/>
      <c r="Y2135" s="381">
        <v>1</v>
      </c>
      <c r="Z2135" s="350">
        <v>42.35</v>
      </c>
    </row>
    <row r="2136" spans="1:26" ht="30.75" customHeight="1" x14ac:dyDescent="0.35">
      <c r="A2136" s="340">
        <v>2132</v>
      </c>
      <c r="B2136" s="378" t="s">
        <v>7489</v>
      </c>
      <c r="C2136" s="333" t="s">
        <v>5714</v>
      </c>
      <c r="D2136" s="332" t="s">
        <v>2226</v>
      </c>
      <c r="E2136" s="371" t="s">
        <v>3533</v>
      </c>
      <c r="F2136" s="325">
        <v>5</v>
      </c>
      <c r="G2136" s="371"/>
      <c r="H2136" s="325"/>
      <c r="I2136" s="371"/>
      <c r="J2136" s="325">
        <v>9</v>
      </c>
      <c r="K2136" s="325"/>
      <c r="L2136" s="325">
        <v>9</v>
      </c>
      <c r="M2136" s="381" t="s">
        <v>5137</v>
      </c>
      <c r="N2136" s="398">
        <v>90</v>
      </c>
      <c r="O2136" s="398">
        <v>210</v>
      </c>
      <c r="P2136" s="398">
        <v>300</v>
      </c>
      <c r="Q2136" s="398"/>
      <c r="R2136" s="398"/>
      <c r="S2136" s="398"/>
      <c r="T2136" s="398"/>
      <c r="U2136" s="381"/>
      <c r="V2136" s="381" t="s">
        <v>2166</v>
      </c>
      <c r="W2136" s="381"/>
      <c r="X2136" s="381"/>
      <c r="Y2136" s="381">
        <v>1</v>
      </c>
      <c r="Z2136" s="350">
        <v>42.35</v>
      </c>
    </row>
    <row r="2137" spans="1:26" ht="30.75" customHeight="1" x14ac:dyDescent="0.35">
      <c r="A2137" s="340">
        <v>2133</v>
      </c>
      <c r="B2137" s="378" t="s">
        <v>7489</v>
      </c>
      <c r="C2137" s="333" t="s">
        <v>5714</v>
      </c>
      <c r="D2137" s="332" t="s">
        <v>2243</v>
      </c>
      <c r="E2137" s="371" t="s">
        <v>3568</v>
      </c>
      <c r="F2137" s="325">
        <v>5</v>
      </c>
      <c r="G2137" s="371"/>
      <c r="H2137" s="325"/>
      <c r="I2137" s="371"/>
      <c r="J2137" s="325">
        <v>7</v>
      </c>
      <c r="K2137" s="325"/>
      <c r="L2137" s="325">
        <v>7</v>
      </c>
      <c r="M2137" s="381" t="s">
        <v>5138</v>
      </c>
      <c r="N2137" s="381"/>
      <c r="O2137" s="381"/>
      <c r="P2137" s="381">
        <v>400</v>
      </c>
      <c r="Q2137" s="381"/>
      <c r="R2137" s="381"/>
      <c r="S2137" s="381"/>
      <c r="T2137" s="381"/>
      <c r="U2137" s="381"/>
      <c r="V2137" s="381"/>
      <c r="W2137" s="381"/>
      <c r="X2137" s="381"/>
      <c r="Y2137" s="381">
        <v>1</v>
      </c>
      <c r="Z2137" s="350">
        <v>42.35</v>
      </c>
    </row>
    <row r="2138" spans="1:26" ht="30.75" customHeight="1" x14ac:dyDescent="0.35">
      <c r="A2138" s="340">
        <v>2134</v>
      </c>
      <c r="B2138" s="378" t="s">
        <v>7489</v>
      </c>
      <c r="C2138" s="333" t="s">
        <v>5714</v>
      </c>
      <c r="D2138" s="332" t="s">
        <v>2225</v>
      </c>
      <c r="E2138" s="371" t="s">
        <v>3532</v>
      </c>
      <c r="F2138" s="325">
        <v>5</v>
      </c>
      <c r="G2138" s="371"/>
      <c r="H2138" s="325"/>
      <c r="I2138" s="371"/>
      <c r="J2138" s="325">
        <v>9</v>
      </c>
      <c r="K2138" s="325"/>
      <c r="L2138" s="325">
        <v>9</v>
      </c>
      <c r="M2138" s="381" t="s">
        <v>5139</v>
      </c>
      <c r="N2138" s="398">
        <v>90</v>
      </c>
      <c r="O2138" s="398">
        <v>210</v>
      </c>
      <c r="P2138" s="398">
        <v>300</v>
      </c>
      <c r="Q2138" s="398"/>
      <c r="R2138" s="398"/>
      <c r="S2138" s="398"/>
      <c r="T2138" s="398"/>
      <c r="U2138" s="381"/>
      <c r="V2138" s="381" t="s">
        <v>2166</v>
      </c>
      <c r="W2138" s="381"/>
      <c r="X2138" s="381"/>
      <c r="Y2138" s="381">
        <v>1</v>
      </c>
      <c r="Z2138" s="350">
        <v>42.35</v>
      </c>
    </row>
    <row r="2139" spans="1:26" ht="30.75" customHeight="1" x14ac:dyDescent="0.35">
      <c r="A2139" s="340">
        <v>2135</v>
      </c>
      <c r="B2139" s="378" t="s">
        <v>7489</v>
      </c>
      <c r="C2139" s="333" t="s">
        <v>5714</v>
      </c>
      <c r="D2139" s="332" t="s">
        <v>6310</v>
      </c>
      <c r="E2139" s="371" t="s">
        <v>3548</v>
      </c>
      <c r="F2139" s="325">
        <v>5</v>
      </c>
      <c r="G2139" s="371"/>
      <c r="H2139" s="325"/>
      <c r="I2139" s="371"/>
      <c r="J2139" s="325">
        <v>6</v>
      </c>
      <c r="K2139" s="325"/>
      <c r="L2139" s="325">
        <v>6</v>
      </c>
      <c r="M2139" s="381" t="s">
        <v>5140</v>
      </c>
      <c r="N2139" s="381">
        <v>108.5</v>
      </c>
      <c r="O2139" s="381">
        <v>291.5</v>
      </c>
      <c r="P2139" s="381">
        <v>400</v>
      </c>
      <c r="Q2139" s="381"/>
      <c r="R2139" s="381"/>
      <c r="S2139" s="381"/>
      <c r="T2139" s="381"/>
      <c r="U2139" s="381"/>
      <c r="V2139" s="381" t="s">
        <v>2166</v>
      </c>
      <c r="W2139" s="381"/>
      <c r="X2139" s="381"/>
      <c r="Y2139" s="381">
        <v>1</v>
      </c>
      <c r="Z2139" s="350">
        <v>42.35</v>
      </c>
    </row>
    <row r="2140" spans="1:26" ht="30.75" customHeight="1" x14ac:dyDescent="0.35">
      <c r="A2140" s="340">
        <v>2136</v>
      </c>
      <c r="B2140" s="378" t="s">
        <v>7489</v>
      </c>
      <c r="C2140" s="333" t="s">
        <v>5714</v>
      </c>
      <c r="D2140" s="332" t="s">
        <v>6311</v>
      </c>
      <c r="E2140" s="371" t="s">
        <v>3547</v>
      </c>
      <c r="F2140" s="325">
        <v>5</v>
      </c>
      <c r="G2140" s="371"/>
      <c r="H2140" s="325"/>
      <c r="I2140" s="371"/>
      <c r="J2140" s="325">
        <v>6</v>
      </c>
      <c r="K2140" s="325"/>
      <c r="L2140" s="325">
        <v>6</v>
      </c>
      <c r="M2140" s="381" t="s">
        <v>5141</v>
      </c>
      <c r="N2140" s="381">
        <v>131.5</v>
      </c>
      <c r="O2140" s="381">
        <v>268.5</v>
      </c>
      <c r="P2140" s="381">
        <v>400</v>
      </c>
      <c r="Q2140" s="381"/>
      <c r="R2140" s="381"/>
      <c r="S2140" s="381"/>
      <c r="T2140" s="381"/>
      <c r="U2140" s="381"/>
      <c r="V2140" s="381" t="s">
        <v>2166</v>
      </c>
      <c r="W2140" s="381"/>
      <c r="X2140" s="381"/>
      <c r="Y2140" s="381">
        <v>1</v>
      </c>
      <c r="Z2140" s="350">
        <v>42.35</v>
      </c>
    </row>
    <row r="2141" spans="1:26" ht="30.75" customHeight="1" x14ac:dyDescent="0.35">
      <c r="A2141" s="340">
        <v>2137</v>
      </c>
      <c r="B2141" s="378" t="s">
        <v>7489</v>
      </c>
      <c r="C2141" s="333" t="s">
        <v>5714</v>
      </c>
      <c r="D2141" s="332" t="s">
        <v>6312</v>
      </c>
      <c r="E2141" s="371" t="s">
        <v>3546</v>
      </c>
      <c r="F2141" s="325">
        <v>5</v>
      </c>
      <c r="G2141" s="371"/>
      <c r="H2141" s="325"/>
      <c r="I2141" s="371"/>
      <c r="J2141" s="325">
        <v>6</v>
      </c>
      <c r="K2141" s="325"/>
      <c r="L2141" s="325">
        <v>6</v>
      </c>
      <c r="M2141" s="381" t="s">
        <v>5138</v>
      </c>
      <c r="N2141" s="381">
        <v>134.5</v>
      </c>
      <c r="O2141" s="381">
        <v>265.5</v>
      </c>
      <c r="P2141" s="381">
        <v>400</v>
      </c>
      <c r="Q2141" s="381"/>
      <c r="R2141" s="381"/>
      <c r="S2141" s="381"/>
      <c r="T2141" s="381"/>
      <c r="U2141" s="381"/>
      <c r="V2141" s="381" t="s">
        <v>2166</v>
      </c>
      <c r="W2141" s="381"/>
      <c r="X2141" s="381"/>
      <c r="Y2141" s="381">
        <v>1</v>
      </c>
      <c r="Z2141" s="350">
        <v>42.35</v>
      </c>
    </row>
    <row r="2142" spans="1:26" ht="30.75" customHeight="1" x14ac:dyDescent="0.35">
      <c r="A2142" s="340">
        <v>2138</v>
      </c>
      <c r="B2142" s="378" t="s">
        <v>7489</v>
      </c>
      <c r="C2142" s="333" t="s">
        <v>5714</v>
      </c>
      <c r="D2142" s="332" t="s">
        <v>4855</v>
      </c>
      <c r="E2142" s="371" t="s">
        <v>3531</v>
      </c>
      <c r="F2142" s="325">
        <v>5</v>
      </c>
      <c r="G2142" s="371"/>
      <c r="H2142" s="325"/>
      <c r="I2142" s="371"/>
      <c r="J2142" s="325">
        <v>9</v>
      </c>
      <c r="K2142" s="325"/>
      <c r="L2142" s="325">
        <v>9</v>
      </c>
      <c r="M2142" s="379" t="s">
        <v>5138</v>
      </c>
      <c r="N2142" s="398">
        <v>135</v>
      </c>
      <c r="O2142" s="398">
        <v>265</v>
      </c>
      <c r="P2142" s="398">
        <v>400</v>
      </c>
      <c r="Q2142" s="398"/>
      <c r="R2142" s="398"/>
      <c r="S2142" s="398"/>
      <c r="T2142" s="398"/>
      <c r="U2142" s="381"/>
      <c r="V2142" s="381" t="s">
        <v>2166</v>
      </c>
      <c r="W2142" s="381"/>
      <c r="X2142" s="381"/>
      <c r="Y2142" s="381">
        <v>1</v>
      </c>
      <c r="Z2142" s="350">
        <v>42.35</v>
      </c>
    </row>
    <row r="2143" spans="1:26" ht="30.75" customHeight="1" x14ac:dyDescent="0.35">
      <c r="A2143" s="340">
        <v>2139</v>
      </c>
      <c r="B2143" s="378" t="s">
        <v>7489</v>
      </c>
      <c r="C2143" s="333" t="s">
        <v>5714</v>
      </c>
      <c r="D2143" s="332" t="s">
        <v>4856</v>
      </c>
      <c r="E2143" s="371" t="s">
        <v>3556</v>
      </c>
      <c r="F2143" s="325">
        <v>5</v>
      </c>
      <c r="G2143" s="371"/>
      <c r="H2143" s="325"/>
      <c r="I2143" s="371"/>
      <c r="J2143" s="325">
        <v>6</v>
      </c>
      <c r="K2143" s="325"/>
      <c r="L2143" s="325">
        <v>6</v>
      </c>
      <c r="M2143" s="379" t="s">
        <v>5235</v>
      </c>
      <c r="N2143" s="381">
        <v>131.5</v>
      </c>
      <c r="O2143" s="381">
        <v>268.5</v>
      </c>
      <c r="P2143" s="381">
        <v>400</v>
      </c>
      <c r="Q2143" s="381"/>
      <c r="R2143" s="381"/>
      <c r="S2143" s="381"/>
      <c r="T2143" s="381"/>
      <c r="U2143" s="381"/>
      <c r="V2143" s="381" t="s">
        <v>2166</v>
      </c>
      <c r="W2143" s="381"/>
      <c r="X2143" s="381"/>
      <c r="Y2143" s="381">
        <v>1</v>
      </c>
      <c r="Z2143" s="350">
        <v>42.35</v>
      </c>
    </row>
    <row r="2144" spans="1:26" ht="30.75" customHeight="1" x14ac:dyDescent="0.35">
      <c r="A2144" s="340">
        <v>2140</v>
      </c>
      <c r="B2144" s="378" t="s">
        <v>7489</v>
      </c>
      <c r="C2144" s="333" t="s">
        <v>5714</v>
      </c>
      <c r="D2144" s="332" t="s">
        <v>2241</v>
      </c>
      <c r="E2144" s="371" t="s">
        <v>3565</v>
      </c>
      <c r="F2144" s="325">
        <v>4</v>
      </c>
      <c r="G2144" s="371"/>
      <c r="H2144" s="325"/>
      <c r="I2144" s="371"/>
      <c r="J2144" s="325">
        <v>7</v>
      </c>
      <c r="K2144" s="325"/>
      <c r="L2144" s="325">
        <v>7</v>
      </c>
      <c r="M2144" s="379" t="s">
        <v>5236</v>
      </c>
      <c r="N2144" s="381">
        <v>73</v>
      </c>
      <c r="O2144" s="381">
        <v>227</v>
      </c>
      <c r="P2144" s="381">
        <v>300</v>
      </c>
      <c r="Q2144" s="381"/>
      <c r="R2144" s="381"/>
      <c r="S2144" s="381"/>
      <c r="T2144" s="381"/>
      <c r="U2144" s="381"/>
      <c r="V2144" s="381" t="s">
        <v>2166</v>
      </c>
      <c r="W2144" s="381"/>
      <c r="X2144" s="381"/>
      <c r="Y2144" s="381">
        <v>1</v>
      </c>
      <c r="Z2144" s="350">
        <v>42.35</v>
      </c>
    </row>
    <row r="2145" spans="1:26" ht="30.75" customHeight="1" x14ac:dyDescent="0.35">
      <c r="A2145" s="340">
        <v>2141</v>
      </c>
      <c r="B2145" s="378" t="s">
        <v>7489</v>
      </c>
      <c r="C2145" s="333" t="s">
        <v>5714</v>
      </c>
      <c r="D2145" s="332" t="s">
        <v>6313</v>
      </c>
      <c r="E2145" s="371" t="s">
        <v>4279</v>
      </c>
      <c r="F2145" s="325">
        <v>6</v>
      </c>
      <c r="G2145" s="371"/>
      <c r="H2145" s="325"/>
      <c r="I2145" s="371"/>
      <c r="J2145" s="325">
        <v>5</v>
      </c>
      <c r="K2145" s="325"/>
      <c r="L2145" s="325">
        <v>5</v>
      </c>
      <c r="M2145" s="381" t="s">
        <v>5430</v>
      </c>
      <c r="N2145" s="398">
        <v>163</v>
      </c>
      <c r="O2145" s="398">
        <v>437</v>
      </c>
      <c r="P2145" s="398">
        <v>600</v>
      </c>
      <c r="Q2145" s="398"/>
      <c r="R2145" s="398"/>
      <c r="S2145" s="398"/>
      <c r="T2145" s="398"/>
      <c r="U2145" s="381"/>
      <c r="V2145" s="381" t="s">
        <v>2166</v>
      </c>
      <c r="W2145" s="381"/>
      <c r="X2145" s="381"/>
      <c r="Y2145" s="381">
        <v>1</v>
      </c>
      <c r="Z2145" s="350">
        <v>42.35</v>
      </c>
    </row>
    <row r="2146" spans="1:26" ht="30.75" customHeight="1" x14ac:dyDescent="0.35">
      <c r="A2146" s="340">
        <v>2142</v>
      </c>
      <c r="B2146" s="378" t="s">
        <v>7489</v>
      </c>
      <c r="C2146" s="333" t="s">
        <v>5714</v>
      </c>
      <c r="D2146" s="332" t="s">
        <v>4273</v>
      </c>
      <c r="E2146" s="371" t="s">
        <v>4220</v>
      </c>
      <c r="F2146" s="325">
        <v>4</v>
      </c>
      <c r="G2146" s="371"/>
      <c r="H2146" s="325"/>
      <c r="I2146" s="371"/>
      <c r="J2146" s="325">
        <v>7</v>
      </c>
      <c r="K2146" s="325"/>
      <c r="L2146" s="325">
        <v>7</v>
      </c>
      <c r="M2146" s="381" t="s">
        <v>5518</v>
      </c>
      <c r="N2146" s="367">
        <v>110</v>
      </c>
      <c r="O2146" s="367">
        <v>190</v>
      </c>
      <c r="P2146" s="367">
        <v>300</v>
      </c>
      <c r="Q2146" s="398"/>
      <c r="R2146" s="398"/>
      <c r="S2146" s="398"/>
      <c r="T2146" s="398"/>
      <c r="U2146" s="381"/>
      <c r="V2146" s="381" t="s">
        <v>2166</v>
      </c>
      <c r="W2146" s="381" t="s">
        <v>2166</v>
      </c>
      <c r="X2146" s="381" t="s">
        <v>2166</v>
      </c>
      <c r="Y2146" s="381">
        <v>1</v>
      </c>
      <c r="Z2146" s="350">
        <v>42.35</v>
      </c>
    </row>
    <row r="2147" spans="1:26" ht="30.75" customHeight="1" x14ac:dyDescent="0.35">
      <c r="A2147" s="340">
        <v>2143</v>
      </c>
      <c r="B2147" s="378" t="s">
        <v>7489</v>
      </c>
      <c r="C2147" s="333" t="s">
        <v>5714</v>
      </c>
      <c r="D2147" s="332" t="s">
        <v>4250</v>
      </c>
      <c r="E2147" s="371" t="s">
        <v>4253</v>
      </c>
      <c r="F2147" s="325">
        <v>4</v>
      </c>
      <c r="G2147" s="371"/>
      <c r="H2147" s="325"/>
      <c r="I2147" s="371"/>
      <c r="J2147" s="325">
        <v>5</v>
      </c>
      <c r="K2147" s="325"/>
      <c r="L2147" s="325">
        <v>5</v>
      </c>
      <c r="M2147" s="381" t="s">
        <v>5546</v>
      </c>
      <c r="N2147" s="398">
        <v>114</v>
      </c>
      <c r="O2147" s="398">
        <v>186</v>
      </c>
      <c r="P2147" s="398">
        <v>300</v>
      </c>
      <c r="Q2147" s="398"/>
      <c r="R2147" s="398"/>
      <c r="S2147" s="398"/>
      <c r="T2147" s="398"/>
      <c r="U2147" s="381"/>
      <c r="V2147" s="381" t="s">
        <v>2166</v>
      </c>
      <c r="W2147" s="381"/>
      <c r="X2147" s="381"/>
      <c r="Y2147" s="381">
        <v>1</v>
      </c>
      <c r="Z2147" s="350">
        <v>42.35</v>
      </c>
    </row>
    <row r="2148" spans="1:26" ht="30.75" customHeight="1" x14ac:dyDescent="0.35">
      <c r="A2148" s="340">
        <v>2144</v>
      </c>
      <c r="B2148" s="378" t="s">
        <v>7489</v>
      </c>
      <c r="C2148" s="333" t="s">
        <v>5714</v>
      </c>
      <c r="D2148" s="332" t="s">
        <v>4857</v>
      </c>
      <c r="E2148" s="371" t="s">
        <v>4280</v>
      </c>
      <c r="F2148" s="325">
        <v>4</v>
      </c>
      <c r="G2148" s="371"/>
      <c r="H2148" s="325"/>
      <c r="I2148" s="371"/>
      <c r="J2148" s="325">
        <v>6</v>
      </c>
      <c r="K2148" s="325"/>
      <c r="L2148" s="325">
        <v>6</v>
      </c>
      <c r="M2148" s="381" t="s">
        <v>5546</v>
      </c>
      <c r="N2148" s="398">
        <v>100</v>
      </c>
      <c r="O2148" s="398">
        <v>200</v>
      </c>
      <c r="P2148" s="398">
        <v>300</v>
      </c>
      <c r="Q2148" s="398"/>
      <c r="R2148" s="398"/>
      <c r="S2148" s="398"/>
      <c r="T2148" s="398"/>
      <c r="U2148" s="381"/>
      <c r="V2148" s="381" t="s">
        <v>2166</v>
      </c>
      <c r="W2148" s="381"/>
      <c r="X2148" s="381"/>
      <c r="Y2148" s="381">
        <v>1</v>
      </c>
      <c r="Z2148" s="350">
        <v>42.35</v>
      </c>
    </row>
    <row r="2149" spans="1:26" ht="30.75" customHeight="1" x14ac:dyDescent="0.35">
      <c r="A2149" s="340">
        <v>2145</v>
      </c>
      <c r="B2149" s="378" t="s">
        <v>7489</v>
      </c>
      <c r="C2149" s="333" t="s">
        <v>5714</v>
      </c>
      <c r="D2149" s="332" t="s">
        <v>2240</v>
      </c>
      <c r="E2149" s="371" t="s">
        <v>3564</v>
      </c>
      <c r="F2149" s="325">
        <v>4</v>
      </c>
      <c r="G2149" s="371"/>
      <c r="H2149" s="325"/>
      <c r="I2149" s="371"/>
      <c r="J2149" s="325">
        <v>7</v>
      </c>
      <c r="K2149" s="325"/>
      <c r="L2149" s="325">
        <v>7</v>
      </c>
      <c r="M2149" s="381" t="s">
        <v>5546</v>
      </c>
      <c r="N2149" s="398"/>
      <c r="O2149" s="398"/>
      <c r="P2149" s="398">
        <v>300</v>
      </c>
      <c r="Q2149" s="398"/>
      <c r="R2149" s="398"/>
      <c r="S2149" s="398"/>
      <c r="T2149" s="398"/>
      <c r="U2149" s="381"/>
      <c r="V2149" s="381"/>
      <c r="W2149" s="381"/>
      <c r="X2149" s="381"/>
      <c r="Y2149" s="381">
        <v>1</v>
      </c>
      <c r="Z2149" s="350">
        <v>42.35</v>
      </c>
    </row>
    <row r="2150" spans="1:26" ht="30.75" customHeight="1" x14ac:dyDescent="0.35">
      <c r="A2150" s="340">
        <v>2146</v>
      </c>
      <c r="B2150" s="378" t="s">
        <v>7489</v>
      </c>
      <c r="C2150" s="333" t="s">
        <v>5714</v>
      </c>
      <c r="D2150" s="332" t="s">
        <v>5790</v>
      </c>
      <c r="E2150" s="371" t="s">
        <v>3563</v>
      </c>
      <c r="F2150" s="325">
        <v>5</v>
      </c>
      <c r="G2150" s="371"/>
      <c r="H2150" s="325"/>
      <c r="I2150" s="371"/>
      <c r="J2150" s="325">
        <v>9</v>
      </c>
      <c r="K2150" s="325"/>
      <c r="L2150" s="325">
        <v>9</v>
      </c>
      <c r="M2150" s="379" t="s">
        <v>5237</v>
      </c>
      <c r="N2150" s="381">
        <v>135</v>
      </c>
      <c r="O2150" s="381">
        <v>265</v>
      </c>
      <c r="P2150" s="381">
        <v>400</v>
      </c>
      <c r="Q2150" s="381"/>
      <c r="R2150" s="381"/>
      <c r="S2150" s="381"/>
      <c r="T2150" s="381"/>
      <c r="U2150" s="381"/>
      <c r="V2150" s="381" t="s">
        <v>2166</v>
      </c>
      <c r="W2150" s="381"/>
      <c r="X2150" s="381"/>
      <c r="Y2150" s="381">
        <v>1</v>
      </c>
      <c r="Z2150" s="350">
        <v>42.35</v>
      </c>
    </row>
    <row r="2151" spans="1:26" ht="30.75" customHeight="1" x14ac:dyDescent="0.35">
      <c r="A2151" s="340">
        <v>2147</v>
      </c>
      <c r="B2151" s="378" t="s">
        <v>7489</v>
      </c>
      <c r="C2151" s="333" t="s">
        <v>5714</v>
      </c>
      <c r="D2151" s="332" t="s">
        <v>2237</v>
      </c>
      <c r="E2151" s="371" t="s">
        <v>3560</v>
      </c>
      <c r="F2151" s="325">
        <v>4</v>
      </c>
      <c r="G2151" s="371"/>
      <c r="H2151" s="325"/>
      <c r="I2151" s="371"/>
      <c r="J2151" s="325">
        <v>8</v>
      </c>
      <c r="K2151" s="325"/>
      <c r="L2151" s="325">
        <v>8</v>
      </c>
      <c r="M2151" s="379" t="s">
        <v>5238</v>
      </c>
      <c r="N2151" s="381">
        <v>90</v>
      </c>
      <c r="O2151" s="381">
        <v>210</v>
      </c>
      <c r="P2151" s="381">
        <v>300</v>
      </c>
      <c r="Q2151" s="381"/>
      <c r="R2151" s="381"/>
      <c r="S2151" s="381"/>
      <c r="T2151" s="381"/>
      <c r="U2151" s="381"/>
      <c r="V2151" s="381" t="s">
        <v>2166</v>
      </c>
      <c r="W2151" s="381"/>
      <c r="X2151" s="381"/>
      <c r="Y2151" s="381">
        <v>1</v>
      </c>
      <c r="Z2151" s="350">
        <v>42.35</v>
      </c>
    </row>
    <row r="2152" spans="1:26" ht="30.75" customHeight="1" x14ac:dyDescent="0.35">
      <c r="A2152" s="340">
        <v>2148</v>
      </c>
      <c r="B2152" s="378" t="s">
        <v>7489</v>
      </c>
      <c r="C2152" s="333" t="s">
        <v>5714</v>
      </c>
      <c r="D2152" s="332" t="s">
        <v>2238</v>
      </c>
      <c r="E2152" s="371" t="s">
        <v>3561</v>
      </c>
      <c r="F2152" s="325">
        <v>4</v>
      </c>
      <c r="G2152" s="371"/>
      <c r="H2152" s="325"/>
      <c r="I2152" s="371"/>
      <c r="J2152" s="325">
        <v>8</v>
      </c>
      <c r="K2152" s="325"/>
      <c r="L2152" s="325">
        <v>8</v>
      </c>
      <c r="M2152" s="379" t="s">
        <v>5238</v>
      </c>
      <c r="N2152" s="381">
        <v>90</v>
      </c>
      <c r="O2152" s="381">
        <v>210</v>
      </c>
      <c r="P2152" s="381">
        <v>300</v>
      </c>
      <c r="Q2152" s="381"/>
      <c r="R2152" s="381"/>
      <c r="S2152" s="381"/>
      <c r="T2152" s="381"/>
      <c r="U2152" s="381"/>
      <c r="V2152" s="381" t="s">
        <v>2166</v>
      </c>
      <c r="W2152" s="381"/>
      <c r="X2152" s="381"/>
      <c r="Y2152" s="381">
        <v>1</v>
      </c>
      <c r="Z2152" s="350">
        <v>42.35</v>
      </c>
    </row>
    <row r="2153" spans="1:26" ht="30.75" customHeight="1" x14ac:dyDescent="0.35">
      <c r="A2153" s="340">
        <v>2149</v>
      </c>
      <c r="B2153" s="378" t="s">
        <v>7489</v>
      </c>
      <c r="C2153" s="333" t="s">
        <v>5714</v>
      </c>
      <c r="D2153" s="332" t="s">
        <v>2239</v>
      </c>
      <c r="E2153" s="371" t="s">
        <v>3562</v>
      </c>
      <c r="F2153" s="325">
        <v>4</v>
      </c>
      <c r="G2153" s="371"/>
      <c r="H2153" s="325"/>
      <c r="I2153" s="371"/>
      <c r="J2153" s="325">
        <v>9</v>
      </c>
      <c r="K2153" s="325"/>
      <c r="L2153" s="325">
        <v>9</v>
      </c>
      <c r="M2153" s="379" t="s">
        <v>5239</v>
      </c>
      <c r="N2153" s="381"/>
      <c r="O2153" s="381"/>
      <c r="P2153" s="381">
        <v>300</v>
      </c>
      <c r="Q2153" s="381"/>
      <c r="R2153" s="381"/>
      <c r="S2153" s="381"/>
      <c r="T2153" s="381"/>
      <c r="U2153" s="381"/>
      <c r="V2153" s="381"/>
      <c r="W2153" s="381"/>
      <c r="X2153" s="381"/>
      <c r="Y2153" s="381">
        <v>1</v>
      </c>
      <c r="Z2153" s="350">
        <v>42.35</v>
      </c>
    </row>
    <row r="2154" spans="1:26" ht="30.75" customHeight="1" x14ac:dyDescent="0.35">
      <c r="A2154" s="340">
        <v>2150</v>
      </c>
      <c r="B2154" s="378" t="s">
        <v>7489</v>
      </c>
      <c r="C2154" s="333" t="s">
        <v>5714</v>
      </c>
      <c r="D2154" s="332" t="s">
        <v>4858</v>
      </c>
      <c r="E2154" s="371" t="s">
        <v>3552</v>
      </c>
      <c r="F2154" s="325">
        <v>4</v>
      </c>
      <c r="G2154" s="371"/>
      <c r="H2154" s="325"/>
      <c r="I2154" s="371"/>
      <c r="J2154" s="325">
        <v>6</v>
      </c>
      <c r="K2154" s="325"/>
      <c r="L2154" s="325">
        <v>6</v>
      </c>
      <c r="M2154" s="379" t="s">
        <v>5240</v>
      </c>
      <c r="N2154" s="381">
        <v>100</v>
      </c>
      <c r="O2154" s="381">
        <v>200</v>
      </c>
      <c r="P2154" s="381">
        <v>300</v>
      </c>
      <c r="Q2154" s="381"/>
      <c r="R2154" s="381"/>
      <c r="S2154" s="381"/>
      <c r="T2154" s="381"/>
      <c r="U2154" s="381"/>
      <c r="V2154" s="381" t="s">
        <v>2166</v>
      </c>
      <c r="W2154" s="381"/>
      <c r="X2154" s="381"/>
      <c r="Y2154" s="381">
        <v>1</v>
      </c>
      <c r="Z2154" s="350">
        <v>42.35</v>
      </c>
    </row>
    <row r="2155" spans="1:26" ht="30.75" customHeight="1" x14ac:dyDescent="0.35">
      <c r="A2155" s="340">
        <v>2151</v>
      </c>
      <c r="B2155" s="378" t="s">
        <v>7489</v>
      </c>
      <c r="C2155" s="333" t="s">
        <v>5714</v>
      </c>
      <c r="D2155" s="332" t="s">
        <v>4859</v>
      </c>
      <c r="E2155" s="371" t="s">
        <v>3555</v>
      </c>
      <c r="F2155" s="325">
        <v>3</v>
      </c>
      <c r="G2155" s="371"/>
      <c r="H2155" s="325"/>
      <c r="I2155" s="371"/>
      <c r="J2155" s="325">
        <v>6</v>
      </c>
      <c r="K2155" s="325"/>
      <c r="L2155" s="325">
        <v>6</v>
      </c>
      <c r="M2155" s="379" t="s">
        <v>5241</v>
      </c>
      <c r="N2155" s="381">
        <v>100</v>
      </c>
      <c r="O2155" s="381">
        <v>200</v>
      </c>
      <c r="P2155" s="381">
        <v>300</v>
      </c>
      <c r="Q2155" s="381"/>
      <c r="R2155" s="381"/>
      <c r="S2155" s="381"/>
      <c r="T2155" s="381"/>
      <c r="U2155" s="381"/>
      <c r="V2155" s="381" t="s">
        <v>2166</v>
      </c>
      <c r="W2155" s="381"/>
      <c r="X2155" s="381"/>
      <c r="Y2155" s="381">
        <v>1</v>
      </c>
      <c r="Z2155" s="350">
        <v>42.35</v>
      </c>
    </row>
    <row r="2156" spans="1:26" ht="30.75" customHeight="1" x14ac:dyDescent="0.35">
      <c r="A2156" s="340">
        <v>2152</v>
      </c>
      <c r="B2156" s="378" t="s">
        <v>7489</v>
      </c>
      <c r="C2156" s="333" t="s">
        <v>5714</v>
      </c>
      <c r="D2156" s="332" t="s">
        <v>4860</v>
      </c>
      <c r="E2156" s="371" t="s">
        <v>3527</v>
      </c>
      <c r="F2156" s="325">
        <v>4</v>
      </c>
      <c r="G2156" s="371"/>
      <c r="H2156" s="325"/>
      <c r="I2156" s="371"/>
      <c r="J2156" s="325">
        <v>8</v>
      </c>
      <c r="K2156" s="325"/>
      <c r="L2156" s="325">
        <v>8</v>
      </c>
      <c r="M2156" s="379" t="s">
        <v>5242</v>
      </c>
      <c r="N2156" s="367">
        <v>100</v>
      </c>
      <c r="O2156" s="367">
        <v>200</v>
      </c>
      <c r="P2156" s="367">
        <v>300</v>
      </c>
      <c r="Q2156" s="398"/>
      <c r="R2156" s="398"/>
      <c r="S2156" s="398"/>
      <c r="T2156" s="398"/>
      <c r="U2156" s="381"/>
      <c r="V2156" s="381" t="s">
        <v>2166</v>
      </c>
      <c r="W2156" s="381" t="s">
        <v>2166</v>
      </c>
      <c r="X2156" s="381"/>
      <c r="Y2156" s="381">
        <v>1</v>
      </c>
      <c r="Z2156" s="350">
        <v>42.35</v>
      </c>
    </row>
    <row r="2157" spans="1:26" ht="30.75" customHeight="1" x14ac:dyDescent="0.35">
      <c r="A2157" s="340">
        <v>2153</v>
      </c>
      <c r="B2157" s="378" t="s">
        <v>7489</v>
      </c>
      <c r="C2157" s="333" t="s">
        <v>5714</v>
      </c>
      <c r="D2157" s="332" t="s">
        <v>2245</v>
      </c>
      <c r="E2157" s="371" t="s">
        <v>3571</v>
      </c>
      <c r="F2157" s="325">
        <v>4</v>
      </c>
      <c r="G2157" s="371"/>
      <c r="H2157" s="325"/>
      <c r="I2157" s="371"/>
      <c r="J2157" s="325">
        <v>7</v>
      </c>
      <c r="K2157" s="325"/>
      <c r="L2157" s="325">
        <v>7</v>
      </c>
      <c r="M2157" s="379" t="s">
        <v>5242</v>
      </c>
      <c r="N2157" s="381">
        <v>75</v>
      </c>
      <c r="O2157" s="381">
        <v>225</v>
      </c>
      <c r="P2157" s="381">
        <v>300</v>
      </c>
      <c r="Q2157" s="381"/>
      <c r="R2157" s="381"/>
      <c r="S2157" s="381"/>
      <c r="T2157" s="381"/>
      <c r="U2157" s="381"/>
      <c r="V2157" s="381" t="s">
        <v>2166</v>
      </c>
      <c r="W2157" s="381"/>
      <c r="X2157" s="381"/>
      <c r="Y2157" s="381">
        <v>1</v>
      </c>
      <c r="Z2157" s="350">
        <v>42.35</v>
      </c>
    </row>
    <row r="2158" spans="1:26" ht="30.75" customHeight="1" x14ac:dyDescent="0.35">
      <c r="A2158" s="340">
        <v>2154</v>
      </c>
      <c r="B2158" s="378" t="s">
        <v>7489</v>
      </c>
      <c r="C2158" s="333" t="s">
        <v>5714</v>
      </c>
      <c r="D2158" s="332" t="s">
        <v>5791</v>
      </c>
      <c r="E2158" s="371" t="s">
        <v>3541</v>
      </c>
      <c r="F2158" s="325">
        <v>4</v>
      </c>
      <c r="G2158" s="371"/>
      <c r="H2158" s="325"/>
      <c r="I2158" s="371"/>
      <c r="J2158" s="325">
        <v>7</v>
      </c>
      <c r="K2158" s="325"/>
      <c r="L2158" s="325">
        <v>7</v>
      </c>
      <c r="M2158" s="381" t="s">
        <v>5142</v>
      </c>
      <c r="N2158" s="367">
        <v>100</v>
      </c>
      <c r="O2158" s="367">
        <v>200</v>
      </c>
      <c r="P2158" s="367">
        <v>300</v>
      </c>
      <c r="Q2158" s="398"/>
      <c r="R2158" s="398"/>
      <c r="S2158" s="398"/>
      <c r="T2158" s="398"/>
      <c r="U2158" s="381"/>
      <c r="V2158" s="381" t="s">
        <v>2166</v>
      </c>
      <c r="W2158" s="381" t="s">
        <v>2166</v>
      </c>
      <c r="X2158" s="381"/>
      <c r="Y2158" s="381">
        <v>1</v>
      </c>
      <c r="Z2158" s="350">
        <v>42.35</v>
      </c>
    </row>
    <row r="2159" spans="1:26" ht="30.75" customHeight="1" x14ac:dyDescent="0.35">
      <c r="A2159" s="340">
        <v>2155</v>
      </c>
      <c r="B2159" s="378" t="s">
        <v>7489</v>
      </c>
      <c r="C2159" s="333" t="s">
        <v>5714</v>
      </c>
      <c r="D2159" s="332" t="s">
        <v>2236</v>
      </c>
      <c r="E2159" s="371" t="s">
        <v>3557</v>
      </c>
      <c r="F2159" s="325">
        <v>4</v>
      </c>
      <c r="G2159" s="371"/>
      <c r="H2159" s="325"/>
      <c r="I2159" s="371"/>
      <c r="J2159" s="325">
        <v>6</v>
      </c>
      <c r="K2159" s="325"/>
      <c r="L2159" s="325">
        <v>6</v>
      </c>
      <c r="M2159" s="379" t="s">
        <v>5243</v>
      </c>
      <c r="N2159" s="381">
        <v>100</v>
      </c>
      <c r="O2159" s="381">
        <v>200</v>
      </c>
      <c r="P2159" s="381">
        <v>300</v>
      </c>
      <c r="Q2159" s="381"/>
      <c r="R2159" s="381"/>
      <c r="S2159" s="381"/>
      <c r="T2159" s="381"/>
      <c r="U2159" s="381"/>
      <c r="V2159" s="381" t="s">
        <v>2166</v>
      </c>
      <c r="W2159" s="381"/>
      <c r="X2159" s="381"/>
      <c r="Y2159" s="381">
        <v>1</v>
      </c>
      <c r="Z2159" s="350">
        <v>42.35</v>
      </c>
    </row>
    <row r="2160" spans="1:26" ht="30.75" customHeight="1" x14ac:dyDescent="0.35">
      <c r="A2160" s="340">
        <v>2156</v>
      </c>
      <c r="B2160" s="378" t="s">
        <v>7489</v>
      </c>
      <c r="C2160" s="333" t="s">
        <v>5714</v>
      </c>
      <c r="D2160" s="332" t="s">
        <v>4274</v>
      </c>
      <c r="E2160" s="371" t="s">
        <v>4281</v>
      </c>
      <c r="F2160" s="325">
        <v>4</v>
      </c>
      <c r="G2160" s="371"/>
      <c r="H2160" s="325"/>
      <c r="I2160" s="371"/>
      <c r="J2160" s="325">
        <v>6</v>
      </c>
      <c r="K2160" s="325"/>
      <c r="L2160" s="325">
        <v>6</v>
      </c>
      <c r="M2160" s="381" t="s">
        <v>5514</v>
      </c>
      <c r="N2160" s="381"/>
      <c r="O2160" s="381"/>
      <c r="P2160" s="381">
        <v>300</v>
      </c>
      <c r="Q2160" s="381"/>
      <c r="R2160" s="381"/>
      <c r="S2160" s="381"/>
      <c r="T2160" s="381"/>
      <c r="U2160" s="381"/>
      <c r="V2160" s="381"/>
      <c r="W2160" s="381"/>
      <c r="X2160" s="381"/>
      <c r="Y2160" s="381">
        <v>1</v>
      </c>
      <c r="Z2160" s="350">
        <v>42.35</v>
      </c>
    </row>
    <row r="2161" spans="1:26" ht="30.75" customHeight="1" x14ac:dyDescent="0.35">
      <c r="A2161" s="340">
        <v>2157</v>
      </c>
      <c r="B2161" s="378" t="s">
        <v>7489</v>
      </c>
      <c r="C2161" s="333" t="s">
        <v>5714</v>
      </c>
      <c r="D2161" s="332" t="s">
        <v>2242</v>
      </c>
      <c r="E2161" s="371" t="s">
        <v>3567</v>
      </c>
      <c r="F2161" s="325">
        <v>4</v>
      </c>
      <c r="G2161" s="371"/>
      <c r="H2161" s="325"/>
      <c r="I2161" s="371"/>
      <c r="J2161" s="325">
        <v>7</v>
      </c>
      <c r="K2161" s="325"/>
      <c r="L2161" s="325">
        <v>7</v>
      </c>
      <c r="M2161" s="379" t="s">
        <v>5244</v>
      </c>
      <c r="N2161" s="381">
        <v>74</v>
      </c>
      <c r="O2161" s="381">
        <v>226</v>
      </c>
      <c r="P2161" s="381">
        <v>300</v>
      </c>
      <c r="Q2161" s="381"/>
      <c r="R2161" s="381"/>
      <c r="S2161" s="381"/>
      <c r="T2161" s="381"/>
      <c r="U2161" s="381"/>
      <c r="V2161" s="381" t="s">
        <v>2166</v>
      </c>
      <c r="W2161" s="381"/>
      <c r="X2161" s="381"/>
      <c r="Y2161" s="381">
        <v>1</v>
      </c>
      <c r="Z2161" s="350">
        <v>42.35</v>
      </c>
    </row>
    <row r="2162" spans="1:26" ht="30.75" customHeight="1" x14ac:dyDescent="0.35">
      <c r="A2162" s="340">
        <v>2158</v>
      </c>
      <c r="B2162" s="378" t="s">
        <v>7489</v>
      </c>
      <c r="C2162" s="333" t="s">
        <v>5714</v>
      </c>
      <c r="D2162" s="332" t="s">
        <v>5792</v>
      </c>
      <c r="E2162" s="371" t="s">
        <v>3579</v>
      </c>
      <c r="F2162" s="325">
        <v>4</v>
      </c>
      <c r="G2162" s="371"/>
      <c r="H2162" s="325"/>
      <c r="I2162" s="371"/>
      <c r="J2162" s="325">
        <v>7</v>
      </c>
      <c r="K2162" s="325"/>
      <c r="L2162" s="325">
        <v>7</v>
      </c>
      <c r="M2162" s="379" t="s">
        <v>5430</v>
      </c>
      <c r="N2162" s="381">
        <v>75</v>
      </c>
      <c r="O2162" s="381">
        <v>225</v>
      </c>
      <c r="P2162" s="381">
        <v>300</v>
      </c>
      <c r="Q2162" s="381"/>
      <c r="R2162" s="381"/>
      <c r="S2162" s="381"/>
      <c r="T2162" s="381"/>
      <c r="U2162" s="381"/>
      <c r="V2162" s="381" t="s">
        <v>2166</v>
      </c>
      <c r="W2162" s="381"/>
      <c r="X2162" s="381"/>
      <c r="Y2162" s="381">
        <v>1</v>
      </c>
      <c r="Z2162" s="350">
        <v>42.35</v>
      </c>
    </row>
    <row r="2163" spans="1:26" ht="30.75" customHeight="1" x14ac:dyDescent="0.35">
      <c r="A2163" s="340">
        <v>2159</v>
      </c>
      <c r="B2163" s="378" t="s">
        <v>7489</v>
      </c>
      <c r="C2163" s="333" t="s">
        <v>5714</v>
      </c>
      <c r="D2163" s="332" t="s">
        <v>2151</v>
      </c>
      <c r="E2163" s="371" t="s">
        <v>3529</v>
      </c>
      <c r="F2163" s="325">
        <v>3</v>
      </c>
      <c r="G2163" s="371"/>
      <c r="H2163" s="325"/>
      <c r="I2163" s="371"/>
      <c r="J2163" s="325">
        <v>8</v>
      </c>
      <c r="K2163" s="325"/>
      <c r="L2163" s="325">
        <v>8</v>
      </c>
      <c r="M2163" s="381" t="s">
        <v>6498</v>
      </c>
      <c r="N2163" s="367">
        <v>100</v>
      </c>
      <c r="O2163" s="367">
        <v>200</v>
      </c>
      <c r="P2163" s="367">
        <v>300</v>
      </c>
      <c r="Q2163" s="398"/>
      <c r="R2163" s="398"/>
      <c r="S2163" s="398"/>
      <c r="T2163" s="398"/>
      <c r="U2163" s="381"/>
      <c r="V2163" s="381" t="s">
        <v>2166</v>
      </c>
      <c r="W2163" s="381" t="s">
        <v>2166</v>
      </c>
      <c r="X2163" s="381" t="s">
        <v>2166</v>
      </c>
      <c r="Y2163" s="381">
        <v>1</v>
      </c>
      <c r="Z2163" s="350">
        <v>42.35</v>
      </c>
    </row>
    <row r="2164" spans="1:26" ht="30.75" customHeight="1" x14ac:dyDescent="0.35">
      <c r="A2164" s="340">
        <v>2160</v>
      </c>
      <c r="B2164" s="378" t="s">
        <v>7489</v>
      </c>
      <c r="C2164" s="333" t="s">
        <v>5714</v>
      </c>
      <c r="D2164" s="332" t="s">
        <v>5793</v>
      </c>
      <c r="E2164" s="371" t="s">
        <v>3526</v>
      </c>
      <c r="F2164" s="325">
        <v>4</v>
      </c>
      <c r="G2164" s="371"/>
      <c r="H2164" s="325"/>
      <c r="I2164" s="371"/>
      <c r="J2164" s="325">
        <v>8</v>
      </c>
      <c r="K2164" s="325"/>
      <c r="L2164" s="325">
        <v>8</v>
      </c>
      <c r="M2164" s="381" t="s">
        <v>6498</v>
      </c>
      <c r="N2164" s="367">
        <v>100</v>
      </c>
      <c r="O2164" s="367">
        <v>200</v>
      </c>
      <c r="P2164" s="367">
        <v>300</v>
      </c>
      <c r="Q2164" s="398"/>
      <c r="R2164" s="398"/>
      <c r="S2164" s="398"/>
      <c r="T2164" s="398"/>
      <c r="U2164" s="381"/>
      <c r="V2164" s="381" t="s">
        <v>2166</v>
      </c>
      <c r="W2164" s="381" t="s">
        <v>2166</v>
      </c>
      <c r="X2164" s="381" t="s">
        <v>2166</v>
      </c>
      <c r="Y2164" s="381">
        <v>1</v>
      </c>
      <c r="Z2164" s="350">
        <v>42.35</v>
      </c>
    </row>
    <row r="2165" spans="1:26" ht="30.75" customHeight="1" x14ac:dyDescent="0.35">
      <c r="A2165" s="340">
        <v>2161</v>
      </c>
      <c r="B2165" s="378" t="s">
        <v>7489</v>
      </c>
      <c r="C2165" s="333" t="s">
        <v>5714</v>
      </c>
      <c r="D2165" s="332" t="s">
        <v>4861</v>
      </c>
      <c r="E2165" s="371" t="s">
        <v>3577</v>
      </c>
      <c r="F2165" s="325">
        <v>4</v>
      </c>
      <c r="G2165" s="371"/>
      <c r="H2165" s="325"/>
      <c r="I2165" s="371"/>
      <c r="J2165" s="325">
        <v>7</v>
      </c>
      <c r="K2165" s="325"/>
      <c r="L2165" s="325">
        <v>7</v>
      </c>
      <c r="M2165" s="379" t="s">
        <v>5245</v>
      </c>
      <c r="N2165" s="381"/>
      <c r="O2165" s="381"/>
      <c r="P2165" s="381">
        <v>300</v>
      </c>
      <c r="Q2165" s="381"/>
      <c r="R2165" s="381"/>
      <c r="S2165" s="381"/>
      <c r="T2165" s="381"/>
      <c r="U2165" s="381"/>
      <c r="V2165" s="381"/>
      <c r="W2165" s="381"/>
      <c r="X2165" s="381"/>
      <c r="Y2165" s="381">
        <v>1</v>
      </c>
      <c r="Z2165" s="350">
        <v>42.35</v>
      </c>
    </row>
    <row r="2166" spans="1:26" ht="30.75" customHeight="1" x14ac:dyDescent="0.35">
      <c r="A2166" s="340">
        <v>2162</v>
      </c>
      <c r="B2166" s="378" t="s">
        <v>7489</v>
      </c>
      <c r="C2166" s="333" t="s">
        <v>5714</v>
      </c>
      <c r="D2166" s="332" t="s">
        <v>5794</v>
      </c>
      <c r="E2166" s="371" t="s">
        <v>4282</v>
      </c>
      <c r="F2166" s="325">
        <v>5</v>
      </c>
      <c r="G2166" s="371"/>
      <c r="H2166" s="325"/>
      <c r="I2166" s="371"/>
      <c r="J2166" s="325">
        <v>6</v>
      </c>
      <c r="K2166" s="325"/>
      <c r="L2166" s="325">
        <v>6</v>
      </c>
      <c r="M2166" s="381" t="s">
        <v>5430</v>
      </c>
      <c r="N2166" s="398">
        <v>122</v>
      </c>
      <c r="O2166" s="398">
        <v>278</v>
      </c>
      <c r="P2166" s="398">
        <v>400</v>
      </c>
      <c r="Q2166" s="398"/>
      <c r="R2166" s="398"/>
      <c r="S2166" s="398"/>
      <c r="T2166" s="398"/>
      <c r="U2166" s="381"/>
      <c r="V2166" s="381" t="s">
        <v>2166</v>
      </c>
      <c r="W2166" s="381"/>
      <c r="X2166" s="381"/>
      <c r="Y2166" s="381">
        <v>1</v>
      </c>
      <c r="Z2166" s="350">
        <v>42.35</v>
      </c>
    </row>
    <row r="2167" spans="1:26" ht="30.75" customHeight="1" x14ac:dyDescent="0.35">
      <c r="A2167" s="340">
        <v>2163</v>
      </c>
      <c r="B2167" s="378" t="s">
        <v>7489</v>
      </c>
      <c r="C2167" s="333" t="s">
        <v>5714</v>
      </c>
      <c r="D2167" s="332" t="s">
        <v>5795</v>
      </c>
      <c r="E2167" s="371" t="s">
        <v>4283</v>
      </c>
      <c r="F2167" s="325">
        <v>4</v>
      </c>
      <c r="G2167" s="371"/>
      <c r="H2167" s="325"/>
      <c r="I2167" s="371"/>
      <c r="J2167" s="325">
        <v>6</v>
      </c>
      <c r="K2167" s="325"/>
      <c r="L2167" s="325">
        <v>6</v>
      </c>
      <c r="M2167" s="381" t="s">
        <v>5430</v>
      </c>
      <c r="N2167" s="381"/>
      <c r="O2167" s="381"/>
      <c r="P2167" s="381">
        <v>300</v>
      </c>
      <c r="Q2167" s="381"/>
      <c r="R2167" s="381"/>
      <c r="S2167" s="381"/>
      <c r="T2167" s="381"/>
      <c r="U2167" s="381"/>
      <c r="V2167" s="381"/>
      <c r="W2167" s="381"/>
      <c r="X2167" s="381"/>
      <c r="Y2167" s="381">
        <v>1</v>
      </c>
      <c r="Z2167" s="350">
        <v>42.35</v>
      </c>
    </row>
    <row r="2168" spans="1:26" ht="30.75" customHeight="1" x14ac:dyDescent="0.35">
      <c r="A2168" s="340">
        <v>2164</v>
      </c>
      <c r="B2168" s="378" t="s">
        <v>7489</v>
      </c>
      <c r="C2168" s="333" t="s">
        <v>5714</v>
      </c>
      <c r="D2168" s="332" t="s">
        <v>5796</v>
      </c>
      <c r="E2168" s="371" t="s">
        <v>3559</v>
      </c>
      <c r="F2168" s="325">
        <v>4</v>
      </c>
      <c r="G2168" s="371"/>
      <c r="H2168" s="325"/>
      <c r="I2168" s="371"/>
      <c r="J2168" s="325">
        <v>6</v>
      </c>
      <c r="K2168" s="325"/>
      <c r="L2168" s="325">
        <v>6</v>
      </c>
      <c r="M2168" s="379" t="s">
        <v>5242</v>
      </c>
      <c r="N2168" s="381">
        <v>101.5</v>
      </c>
      <c r="O2168" s="381">
        <v>198.5</v>
      </c>
      <c r="P2168" s="381">
        <v>300</v>
      </c>
      <c r="Q2168" s="381"/>
      <c r="R2168" s="381"/>
      <c r="S2168" s="381"/>
      <c r="T2168" s="381"/>
      <c r="U2168" s="381"/>
      <c r="V2168" s="381" t="s">
        <v>2166</v>
      </c>
      <c r="W2168" s="381"/>
      <c r="X2168" s="381"/>
      <c r="Y2168" s="381">
        <v>1</v>
      </c>
      <c r="Z2168" s="350">
        <v>42.35</v>
      </c>
    </row>
    <row r="2169" spans="1:26" ht="30.75" customHeight="1" x14ac:dyDescent="0.35">
      <c r="A2169" s="340">
        <v>2165</v>
      </c>
      <c r="B2169" s="378" t="s">
        <v>7489</v>
      </c>
      <c r="C2169" s="333" t="s">
        <v>5714</v>
      </c>
      <c r="D2169" s="332" t="s">
        <v>5797</v>
      </c>
      <c r="E2169" s="371" t="s">
        <v>3543</v>
      </c>
      <c r="F2169" s="325">
        <v>4</v>
      </c>
      <c r="G2169" s="371"/>
      <c r="H2169" s="325"/>
      <c r="I2169" s="371"/>
      <c r="J2169" s="325">
        <v>6</v>
      </c>
      <c r="K2169" s="325"/>
      <c r="L2169" s="325">
        <v>6</v>
      </c>
      <c r="M2169" s="379" t="s">
        <v>5236</v>
      </c>
      <c r="N2169" s="381">
        <v>100</v>
      </c>
      <c r="O2169" s="381">
        <v>200</v>
      </c>
      <c r="P2169" s="381">
        <v>300</v>
      </c>
      <c r="Q2169" s="381"/>
      <c r="R2169" s="381"/>
      <c r="S2169" s="381"/>
      <c r="T2169" s="381"/>
      <c r="U2169" s="381"/>
      <c r="V2169" s="381" t="s">
        <v>2166</v>
      </c>
      <c r="W2169" s="381"/>
      <c r="X2169" s="381"/>
      <c r="Y2169" s="381">
        <v>1</v>
      </c>
      <c r="Z2169" s="350">
        <v>42.35</v>
      </c>
    </row>
    <row r="2170" spans="1:26" ht="30.75" customHeight="1" x14ac:dyDescent="0.35">
      <c r="A2170" s="340">
        <v>2166</v>
      </c>
      <c r="B2170" s="378" t="s">
        <v>7489</v>
      </c>
      <c r="C2170" s="333" t="s">
        <v>5714</v>
      </c>
      <c r="D2170" s="332" t="s">
        <v>5798</v>
      </c>
      <c r="E2170" s="371" t="s">
        <v>3558</v>
      </c>
      <c r="F2170" s="325">
        <v>4</v>
      </c>
      <c r="G2170" s="371"/>
      <c r="H2170" s="325"/>
      <c r="I2170" s="371"/>
      <c r="J2170" s="325">
        <v>6</v>
      </c>
      <c r="K2170" s="325"/>
      <c r="L2170" s="325">
        <v>6</v>
      </c>
      <c r="M2170" s="379" t="s">
        <v>5243</v>
      </c>
      <c r="N2170" s="381">
        <v>101</v>
      </c>
      <c r="O2170" s="381">
        <v>199</v>
      </c>
      <c r="P2170" s="381">
        <v>300</v>
      </c>
      <c r="Q2170" s="381"/>
      <c r="R2170" s="381"/>
      <c r="S2170" s="381"/>
      <c r="T2170" s="381"/>
      <c r="U2170" s="381"/>
      <c r="V2170" s="381" t="s">
        <v>2166</v>
      </c>
      <c r="W2170" s="381"/>
      <c r="X2170" s="381"/>
      <c r="Y2170" s="381">
        <v>1</v>
      </c>
      <c r="Z2170" s="350">
        <v>42.35</v>
      </c>
    </row>
    <row r="2171" spans="1:26" ht="30.75" customHeight="1" x14ac:dyDescent="0.35">
      <c r="A2171" s="340">
        <v>2167</v>
      </c>
      <c r="B2171" s="378" t="s">
        <v>7489</v>
      </c>
      <c r="C2171" s="333" t="s">
        <v>5714</v>
      </c>
      <c r="D2171" s="332" t="s">
        <v>6314</v>
      </c>
      <c r="E2171" s="371" t="s">
        <v>3566</v>
      </c>
      <c r="F2171" s="325">
        <v>4</v>
      </c>
      <c r="G2171" s="371"/>
      <c r="H2171" s="325"/>
      <c r="I2171" s="371"/>
      <c r="J2171" s="325">
        <v>7</v>
      </c>
      <c r="K2171" s="325"/>
      <c r="L2171" s="325">
        <v>7</v>
      </c>
      <c r="M2171" s="379" t="s">
        <v>5246</v>
      </c>
      <c r="N2171" s="381">
        <v>75</v>
      </c>
      <c r="O2171" s="381">
        <v>225</v>
      </c>
      <c r="P2171" s="381">
        <v>300</v>
      </c>
      <c r="Q2171" s="381"/>
      <c r="R2171" s="381"/>
      <c r="S2171" s="381"/>
      <c r="T2171" s="381"/>
      <c r="U2171" s="381"/>
      <c r="V2171" s="381" t="s">
        <v>2166</v>
      </c>
      <c r="W2171" s="381"/>
      <c r="X2171" s="381"/>
      <c r="Y2171" s="381">
        <v>1</v>
      </c>
      <c r="Z2171" s="350">
        <v>42.35</v>
      </c>
    </row>
    <row r="2172" spans="1:26" ht="30.75" customHeight="1" x14ac:dyDescent="0.35">
      <c r="A2172" s="340">
        <v>2168</v>
      </c>
      <c r="B2172" s="378" t="s">
        <v>7489</v>
      </c>
      <c r="C2172" s="333" t="s">
        <v>5714</v>
      </c>
      <c r="D2172" s="332" t="s">
        <v>2234</v>
      </c>
      <c r="E2172" s="371" t="s">
        <v>3551</v>
      </c>
      <c r="F2172" s="325">
        <v>4</v>
      </c>
      <c r="G2172" s="371"/>
      <c r="H2172" s="325"/>
      <c r="I2172" s="371"/>
      <c r="J2172" s="325">
        <v>6</v>
      </c>
      <c r="K2172" s="325"/>
      <c r="L2172" s="325">
        <v>6</v>
      </c>
      <c r="M2172" s="379" t="s">
        <v>5247</v>
      </c>
      <c r="N2172" s="381">
        <v>100</v>
      </c>
      <c r="O2172" s="381">
        <v>200</v>
      </c>
      <c r="P2172" s="381">
        <v>300</v>
      </c>
      <c r="Q2172" s="381"/>
      <c r="R2172" s="381"/>
      <c r="S2172" s="381"/>
      <c r="T2172" s="381"/>
      <c r="U2172" s="381"/>
      <c r="V2172" s="381" t="s">
        <v>2166</v>
      </c>
      <c r="W2172" s="381"/>
      <c r="X2172" s="381"/>
      <c r="Y2172" s="381">
        <v>1</v>
      </c>
      <c r="Z2172" s="350">
        <v>42.35</v>
      </c>
    </row>
    <row r="2173" spans="1:26" ht="30.75" customHeight="1" x14ac:dyDescent="0.35">
      <c r="A2173" s="340">
        <v>2169</v>
      </c>
      <c r="B2173" s="378" t="s">
        <v>7489</v>
      </c>
      <c r="C2173" s="333" t="s">
        <v>5714</v>
      </c>
      <c r="D2173" s="332" t="s">
        <v>2233</v>
      </c>
      <c r="E2173" s="371" t="s">
        <v>3550</v>
      </c>
      <c r="F2173" s="325">
        <v>4</v>
      </c>
      <c r="G2173" s="371"/>
      <c r="H2173" s="325"/>
      <c r="I2173" s="371"/>
      <c r="J2173" s="325">
        <v>6</v>
      </c>
      <c r="K2173" s="325"/>
      <c r="L2173" s="325">
        <v>6</v>
      </c>
      <c r="M2173" s="379" t="s">
        <v>5248</v>
      </c>
      <c r="N2173" s="381">
        <v>100</v>
      </c>
      <c r="O2173" s="381">
        <v>200</v>
      </c>
      <c r="P2173" s="381">
        <v>300</v>
      </c>
      <c r="Q2173" s="381"/>
      <c r="R2173" s="381"/>
      <c r="S2173" s="381"/>
      <c r="T2173" s="381"/>
      <c r="U2173" s="381"/>
      <c r="V2173" s="381" t="s">
        <v>2166</v>
      </c>
      <c r="W2173" s="381"/>
      <c r="X2173" s="381"/>
      <c r="Y2173" s="381">
        <v>1</v>
      </c>
      <c r="Z2173" s="350">
        <v>42.35</v>
      </c>
    </row>
    <row r="2174" spans="1:26" ht="30.75" customHeight="1" x14ac:dyDescent="0.35">
      <c r="A2174" s="340">
        <v>2170</v>
      </c>
      <c r="B2174" s="378" t="s">
        <v>7489</v>
      </c>
      <c r="C2174" s="333" t="s">
        <v>5714</v>
      </c>
      <c r="D2174" s="332" t="s">
        <v>2244</v>
      </c>
      <c r="E2174" s="371" t="s">
        <v>3570</v>
      </c>
      <c r="F2174" s="325">
        <v>4</v>
      </c>
      <c r="G2174" s="371"/>
      <c r="H2174" s="325"/>
      <c r="I2174" s="371"/>
      <c r="J2174" s="325">
        <v>7</v>
      </c>
      <c r="K2174" s="325"/>
      <c r="L2174" s="325">
        <v>7</v>
      </c>
      <c r="M2174" s="379" t="s">
        <v>5249</v>
      </c>
      <c r="N2174" s="381">
        <v>76.5</v>
      </c>
      <c r="O2174" s="381">
        <v>223.5</v>
      </c>
      <c r="P2174" s="381">
        <v>300</v>
      </c>
      <c r="Q2174" s="381"/>
      <c r="R2174" s="381"/>
      <c r="S2174" s="381"/>
      <c r="T2174" s="381"/>
      <c r="U2174" s="381"/>
      <c r="V2174" s="381" t="s">
        <v>2166</v>
      </c>
      <c r="W2174" s="381"/>
      <c r="X2174" s="381"/>
      <c r="Y2174" s="381">
        <v>1</v>
      </c>
      <c r="Z2174" s="350">
        <v>42.35</v>
      </c>
    </row>
    <row r="2175" spans="1:26" ht="30.75" customHeight="1" x14ac:dyDescent="0.35">
      <c r="A2175" s="340">
        <v>2171</v>
      </c>
      <c r="B2175" s="378" t="s">
        <v>7489</v>
      </c>
      <c r="C2175" s="333" t="s">
        <v>5714</v>
      </c>
      <c r="D2175" s="332" t="s">
        <v>2227</v>
      </c>
      <c r="E2175" s="371" t="s">
        <v>3535</v>
      </c>
      <c r="F2175" s="325">
        <v>4</v>
      </c>
      <c r="G2175" s="371"/>
      <c r="H2175" s="325"/>
      <c r="I2175" s="371"/>
      <c r="J2175" s="325">
        <v>11</v>
      </c>
      <c r="K2175" s="325"/>
      <c r="L2175" s="325">
        <v>11</v>
      </c>
      <c r="M2175" s="379" t="s">
        <v>5250</v>
      </c>
      <c r="N2175" s="367">
        <v>90</v>
      </c>
      <c r="O2175" s="367">
        <v>210</v>
      </c>
      <c r="P2175" s="367">
        <v>300</v>
      </c>
      <c r="Q2175" s="398"/>
      <c r="R2175" s="398"/>
      <c r="S2175" s="398"/>
      <c r="T2175" s="398"/>
      <c r="U2175" s="381"/>
      <c r="V2175" s="381" t="s">
        <v>2166</v>
      </c>
      <c r="W2175" s="381" t="s">
        <v>2166</v>
      </c>
      <c r="X2175" s="381"/>
      <c r="Y2175" s="381">
        <v>1</v>
      </c>
      <c r="Z2175" s="350">
        <v>42.35</v>
      </c>
    </row>
    <row r="2176" spans="1:26" ht="30.75" customHeight="1" x14ac:dyDescent="0.35">
      <c r="A2176" s="340">
        <v>2172</v>
      </c>
      <c r="B2176" s="378" t="s">
        <v>7489</v>
      </c>
      <c r="C2176" s="333" t="s">
        <v>5714</v>
      </c>
      <c r="D2176" s="332" t="s">
        <v>4420</v>
      </c>
      <c r="E2176" s="371" t="s">
        <v>4284</v>
      </c>
      <c r="F2176" s="325">
        <v>4</v>
      </c>
      <c r="G2176" s="371"/>
      <c r="H2176" s="325"/>
      <c r="I2176" s="371"/>
      <c r="J2176" s="325">
        <v>7</v>
      </c>
      <c r="K2176" s="325"/>
      <c r="L2176" s="325">
        <v>7</v>
      </c>
      <c r="M2176" s="381" t="s">
        <v>5706</v>
      </c>
      <c r="N2176" s="367">
        <v>75</v>
      </c>
      <c r="O2176" s="367">
        <v>225</v>
      </c>
      <c r="P2176" s="367">
        <v>300</v>
      </c>
      <c r="Q2176" s="398"/>
      <c r="R2176" s="398"/>
      <c r="S2176" s="398"/>
      <c r="T2176" s="398"/>
      <c r="U2176" s="381"/>
      <c r="V2176" s="381" t="s">
        <v>2166</v>
      </c>
      <c r="W2176" s="381" t="s">
        <v>2166</v>
      </c>
      <c r="X2176" s="381" t="s">
        <v>2166</v>
      </c>
      <c r="Y2176" s="381">
        <v>1</v>
      </c>
      <c r="Z2176" s="350">
        <v>42.35</v>
      </c>
    </row>
    <row r="2177" spans="1:26" ht="30.75" customHeight="1" x14ac:dyDescent="0.35">
      <c r="A2177" s="340">
        <v>2173</v>
      </c>
      <c r="B2177" s="378" t="s">
        <v>7489</v>
      </c>
      <c r="C2177" s="333" t="s">
        <v>5714</v>
      </c>
      <c r="D2177" s="332" t="s">
        <v>5799</v>
      </c>
      <c r="E2177" s="371" t="s">
        <v>4252</v>
      </c>
      <c r="F2177" s="325">
        <v>4</v>
      </c>
      <c r="G2177" s="371"/>
      <c r="H2177" s="325"/>
      <c r="I2177" s="371"/>
      <c r="J2177" s="325">
        <v>5</v>
      </c>
      <c r="K2177" s="325"/>
      <c r="L2177" s="325">
        <v>5</v>
      </c>
      <c r="M2177" s="379" t="s">
        <v>5430</v>
      </c>
      <c r="N2177" s="367">
        <v>100</v>
      </c>
      <c r="O2177" s="367">
        <v>200</v>
      </c>
      <c r="P2177" s="367">
        <v>300</v>
      </c>
      <c r="Q2177" s="398"/>
      <c r="R2177" s="398"/>
      <c r="S2177" s="398"/>
      <c r="T2177" s="398"/>
      <c r="U2177" s="381"/>
      <c r="V2177" s="381" t="s">
        <v>2166</v>
      </c>
      <c r="W2177" s="381" t="s">
        <v>2166</v>
      </c>
      <c r="X2177" s="381"/>
      <c r="Y2177" s="381">
        <v>1</v>
      </c>
      <c r="Z2177" s="350">
        <v>42.35</v>
      </c>
    </row>
    <row r="2178" spans="1:26" ht="30.75" customHeight="1" x14ac:dyDescent="0.35">
      <c r="A2178" s="340">
        <v>2174</v>
      </c>
      <c r="B2178" s="378" t="s">
        <v>7489</v>
      </c>
      <c r="C2178" s="333" t="s">
        <v>5714</v>
      </c>
      <c r="D2178" s="332" t="s">
        <v>4275</v>
      </c>
      <c r="E2178" s="371" t="s">
        <v>3534</v>
      </c>
      <c r="F2178" s="325">
        <v>4</v>
      </c>
      <c r="G2178" s="371"/>
      <c r="H2178" s="325"/>
      <c r="I2178" s="371"/>
      <c r="J2178" s="325">
        <v>8</v>
      </c>
      <c r="K2178" s="325"/>
      <c r="L2178" s="325">
        <v>8</v>
      </c>
      <c r="M2178" s="379" t="s">
        <v>5245</v>
      </c>
      <c r="N2178" s="398">
        <v>100</v>
      </c>
      <c r="O2178" s="398">
        <v>200</v>
      </c>
      <c r="P2178" s="398">
        <v>300</v>
      </c>
      <c r="Q2178" s="398"/>
      <c r="R2178" s="398"/>
      <c r="S2178" s="398"/>
      <c r="T2178" s="398"/>
      <c r="U2178" s="381"/>
      <c r="V2178" s="381" t="s">
        <v>2166</v>
      </c>
      <c r="W2178" s="381"/>
      <c r="X2178" s="381"/>
      <c r="Y2178" s="381">
        <v>1</v>
      </c>
      <c r="Z2178" s="350">
        <v>42.35</v>
      </c>
    </row>
    <row r="2179" spans="1:26" ht="30.75" customHeight="1" x14ac:dyDescent="0.35">
      <c r="A2179" s="340">
        <v>2175</v>
      </c>
      <c r="B2179" s="378" t="s">
        <v>7489</v>
      </c>
      <c r="C2179" s="333" t="s">
        <v>5714</v>
      </c>
      <c r="D2179" s="332" t="s">
        <v>4276</v>
      </c>
      <c r="E2179" s="371" t="s">
        <v>4285</v>
      </c>
      <c r="F2179" s="325">
        <v>4</v>
      </c>
      <c r="G2179" s="371"/>
      <c r="H2179" s="325"/>
      <c r="I2179" s="371"/>
      <c r="J2179" s="325">
        <v>7</v>
      </c>
      <c r="K2179" s="325"/>
      <c r="L2179" s="325">
        <v>7</v>
      </c>
      <c r="M2179" s="381" t="s">
        <v>6500</v>
      </c>
      <c r="N2179" s="367">
        <v>100</v>
      </c>
      <c r="O2179" s="367">
        <v>200</v>
      </c>
      <c r="P2179" s="367">
        <v>300</v>
      </c>
      <c r="Q2179" s="398"/>
      <c r="R2179" s="398"/>
      <c r="S2179" s="398"/>
      <c r="T2179" s="398"/>
      <c r="U2179" s="381"/>
      <c r="V2179" s="381" t="s">
        <v>2166</v>
      </c>
      <c r="W2179" s="381" t="s">
        <v>2166</v>
      </c>
      <c r="X2179" s="381" t="s">
        <v>2166</v>
      </c>
      <c r="Y2179" s="381">
        <v>1</v>
      </c>
      <c r="Z2179" s="350">
        <v>42.35</v>
      </c>
    </row>
    <row r="2180" spans="1:26" ht="30.75" customHeight="1" x14ac:dyDescent="0.35">
      <c r="A2180" s="340">
        <v>2176</v>
      </c>
      <c r="B2180" s="378" t="s">
        <v>7489</v>
      </c>
      <c r="C2180" s="333" t="s">
        <v>5714</v>
      </c>
      <c r="D2180" s="332" t="s">
        <v>3673</v>
      </c>
      <c r="E2180" s="371" t="s">
        <v>4221</v>
      </c>
      <c r="F2180" s="325">
        <v>3</v>
      </c>
      <c r="G2180" s="371"/>
      <c r="H2180" s="325"/>
      <c r="I2180" s="371"/>
      <c r="J2180" s="325">
        <v>7</v>
      </c>
      <c r="K2180" s="325"/>
      <c r="L2180" s="325">
        <v>7</v>
      </c>
      <c r="M2180" s="379" t="s">
        <v>5546</v>
      </c>
      <c r="N2180" s="367">
        <v>110</v>
      </c>
      <c r="O2180" s="367">
        <v>190</v>
      </c>
      <c r="P2180" s="367">
        <v>300</v>
      </c>
      <c r="Q2180" s="398"/>
      <c r="R2180" s="398"/>
      <c r="S2180" s="398"/>
      <c r="T2180" s="398"/>
      <c r="U2180" s="381"/>
      <c r="V2180" s="381" t="s">
        <v>2166</v>
      </c>
      <c r="W2180" s="381" t="s">
        <v>2166</v>
      </c>
      <c r="X2180" s="381" t="s">
        <v>2166</v>
      </c>
      <c r="Y2180" s="381">
        <v>1</v>
      </c>
      <c r="Z2180" s="350">
        <v>42.35</v>
      </c>
    </row>
    <row r="2181" spans="1:26" ht="30.75" customHeight="1" x14ac:dyDescent="0.35">
      <c r="A2181" s="340">
        <v>2177</v>
      </c>
      <c r="B2181" s="378" t="s">
        <v>7489</v>
      </c>
      <c r="C2181" s="333" t="s">
        <v>5714</v>
      </c>
      <c r="D2181" s="332" t="s">
        <v>4277</v>
      </c>
      <c r="E2181" s="371" t="s">
        <v>3549</v>
      </c>
      <c r="F2181" s="325">
        <v>4</v>
      </c>
      <c r="G2181" s="371"/>
      <c r="H2181" s="325"/>
      <c r="I2181" s="371"/>
      <c r="J2181" s="325">
        <v>7</v>
      </c>
      <c r="K2181" s="325"/>
      <c r="L2181" s="325">
        <v>7</v>
      </c>
      <c r="M2181" s="379" t="s">
        <v>5251</v>
      </c>
      <c r="N2181" s="381">
        <v>100.5</v>
      </c>
      <c r="O2181" s="381">
        <v>199.5</v>
      </c>
      <c r="P2181" s="381">
        <v>300</v>
      </c>
      <c r="Q2181" s="381"/>
      <c r="R2181" s="381"/>
      <c r="S2181" s="381"/>
      <c r="T2181" s="381"/>
      <c r="U2181" s="381"/>
      <c r="V2181" s="381" t="s">
        <v>2166</v>
      </c>
      <c r="W2181" s="381"/>
      <c r="X2181" s="381"/>
      <c r="Y2181" s="381">
        <v>1</v>
      </c>
      <c r="Z2181" s="350">
        <v>42.35</v>
      </c>
    </row>
    <row r="2182" spans="1:26" ht="30.75" customHeight="1" x14ac:dyDescent="0.35">
      <c r="A2182" s="340">
        <v>2178</v>
      </c>
      <c r="B2182" s="378" t="s">
        <v>7489</v>
      </c>
      <c r="C2182" s="333" t="s">
        <v>5714</v>
      </c>
      <c r="D2182" s="374" t="s">
        <v>2246</v>
      </c>
      <c r="E2182" s="371" t="s">
        <v>3572</v>
      </c>
      <c r="F2182" s="325">
        <v>4</v>
      </c>
      <c r="G2182" s="371"/>
      <c r="H2182" s="325"/>
      <c r="I2182" s="371"/>
      <c r="J2182" s="325">
        <v>7</v>
      </c>
      <c r="K2182" s="325"/>
      <c r="L2182" s="325">
        <v>7</v>
      </c>
      <c r="M2182" s="379" t="s">
        <v>5252</v>
      </c>
      <c r="N2182" s="381">
        <v>75</v>
      </c>
      <c r="O2182" s="381">
        <v>225</v>
      </c>
      <c r="P2182" s="381">
        <v>300</v>
      </c>
      <c r="Q2182" s="381"/>
      <c r="R2182" s="381"/>
      <c r="S2182" s="381"/>
      <c r="T2182" s="381"/>
      <c r="U2182" s="381"/>
      <c r="V2182" s="381" t="s">
        <v>2166</v>
      </c>
      <c r="W2182" s="381"/>
      <c r="X2182" s="381"/>
      <c r="Y2182" s="381">
        <v>1</v>
      </c>
      <c r="Z2182" s="350">
        <v>42.35</v>
      </c>
    </row>
    <row r="2183" spans="1:26" ht="30.75" customHeight="1" x14ac:dyDescent="0.35">
      <c r="A2183" s="340">
        <v>2179</v>
      </c>
      <c r="B2183" s="378" t="s">
        <v>7489</v>
      </c>
      <c r="C2183" s="333" t="s">
        <v>5714</v>
      </c>
      <c r="D2183" s="332" t="s">
        <v>5918</v>
      </c>
      <c r="E2183" s="371" t="s">
        <v>5919</v>
      </c>
      <c r="F2183" s="325">
        <v>2</v>
      </c>
      <c r="G2183" s="371"/>
      <c r="H2183" s="325"/>
      <c r="I2183" s="371"/>
      <c r="J2183" s="325">
        <v>4</v>
      </c>
      <c r="K2183" s="325"/>
      <c r="L2183" s="325">
        <v>4</v>
      </c>
      <c r="M2183" s="379" t="s">
        <v>5702</v>
      </c>
      <c r="N2183" s="381">
        <v>100</v>
      </c>
      <c r="O2183" s="381">
        <v>200</v>
      </c>
      <c r="P2183" s="397">
        <f>N2183+O2183</f>
        <v>300</v>
      </c>
      <c r="Q2183" s="381"/>
      <c r="R2183" s="381"/>
      <c r="S2183" s="381"/>
      <c r="T2183" s="381"/>
      <c r="U2183" s="381"/>
      <c r="V2183" s="381" t="s">
        <v>2166</v>
      </c>
      <c r="W2183" s="381"/>
      <c r="X2183" s="381"/>
      <c r="Y2183" s="381">
        <v>1</v>
      </c>
      <c r="Z2183" s="350">
        <v>42.35</v>
      </c>
    </row>
    <row r="2184" spans="1:26" ht="30.75" customHeight="1" x14ac:dyDescent="0.35">
      <c r="A2184" s="340">
        <v>2180</v>
      </c>
      <c r="B2184" s="378" t="s">
        <v>7489</v>
      </c>
      <c r="C2184" s="333" t="s">
        <v>5714</v>
      </c>
      <c r="D2184" s="332" t="s">
        <v>5920</v>
      </c>
      <c r="E2184" s="371" t="s">
        <v>5921</v>
      </c>
      <c r="F2184" s="325">
        <v>3</v>
      </c>
      <c r="G2184" s="371"/>
      <c r="H2184" s="325"/>
      <c r="I2184" s="371"/>
      <c r="J2184" s="325">
        <v>4</v>
      </c>
      <c r="K2184" s="325"/>
      <c r="L2184" s="325">
        <v>4</v>
      </c>
      <c r="M2184" s="379" t="s">
        <v>5701</v>
      </c>
      <c r="N2184" s="381">
        <v>100</v>
      </c>
      <c r="O2184" s="381">
        <v>200</v>
      </c>
      <c r="P2184" s="381">
        <v>300</v>
      </c>
      <c r="Q2184" s="381"/>
      <c r="R2184" s="381"/>
      <c r="S2184" s="381"/>
      <c r="T2184" s="381"/>
      <c r="U2184" s="381"/>
      <c r="V2184" s="381" t="s">
        <v>2166</v>
      </c>
      <c r="W2184" s="381"/>
      <c r="X2184" s="381"/>
      <c r="Y2184" s="381">
        <v>1</v>
      </c>
      <c r="Z2184" s="350">
        <v>42.35</v>
      </c>
    </row>
    <row r="2185" spans="1:26" ht="30.75" customHeight="1" x14ac:dyDescent="0.35">
      <c r="A2185" s="340">
        <v>2181</v>
      </c>
      <c r="B2185" s="378" t="s">
        <v>7489</v>
      </c>
      <c r="C2185" s="333" t="s">
        <v>5714</v>
      </c>
      <c r="D2185" s="332" t="s">
        <v>6104</v>
      </c>
      <c r="E2185" s="371" t="s">
        <v>5922</v>
      </c>
      <c r="F2185" s="325">
        <v>3</v>
      </c>
      <c r="G2185" s="371"/>
      <c r="H2185" s="325"/>
      <c r="I2185" s="371"/>
      <c r="J2185" s="325">
        <v>4</v>
      </c>
      <c r="K2185" s="325"/>
      <c r="L2185" s="325">
        <v>4</v>
      </c>
      <c r="M2185" s="379" t="s">
        <v>5700</v>
      </c>
      <c r="N2185" s="381">
        <v>100</v>
      </c>
      <c r="O2185" s="381">
        <v>200</v>
      </c>
      <c r="P2185" s="397">
        <f>N2185+O2185</f>
        <v>300</v>
      </c>
      <c r="Q2185" s="381"/>
      <c r="R2185" s="381"/>
      <c r="S2185" s="381"/>
      <c r="T2185" s="381"/>
      <c r="U2185" s="381"/>
      <c r="V2185" s="381" t="s">
        <v>2166</v>
      </c>
      <c r="W2185" s="381"/>
      <c r="X2185" s="381"/>
      <c r="Y2185" s="381">
        <v>1</v>
      </c>
      <c r="Z2185" s="350">
        <v>42.35</v>
      </c>
    </row>
    <row r="2186" spans="1:26" ht="30.75" customHeight="1" x14ac:dyDescent="0.35">
      <c r="A2186" s="340">
        <v>2182</v>
      </c>
      <c r="B2186" s="378" t="s">
        <v>7489</v>
      </c>
      <c r="C2186" s="333" t="s">
        <v>5714</v>
      </c>
      <c r="D2186" s="332" t="s">
        <v>5923</v>
      </c>
      <c r="E2186" s="371" t="s">
        <v>5924</v>
      </c>
      <c r="F2186" s="325">
        <v>4</v>
      </c>
      <c r="G2186" s="371"/>
      <c r="H2186" s="325"/>
      <c r="I2186" s="371"/>
      <c r="J2186" s="325">
        <v>4</v>
      </c>
      <c r="K2186" s="325"/>
      <c r="L2186" s="325">
        <v>4</v>
      </c>
      <c r="M2186" s="379" t="s">
        <v>5700</v>
      </c>
      <c r="N2186" s="381"/>
      <c r="O2186" s="381"/>
      <c r="P2186" s="381">
        <v>300</v>
      </c>
      <c r="Q2186" s="381"/>
      <c r="R2186" s="381"/>
      <c r="S2186" s="381"/>
      <c r="T2186" s="381"/>
      <c r="U2186" s="381"/>
      <c r="V2186" s="381"/>
      <c r="W2186" s="381"/>
      <c r="X2186" s="381"/>
      <c r="Y2186" s="381">
        <v>1</v>
      </c>
      <c r="Z2186" s="350">
        <v>42.35</v>
      </c>
    </row>
    <row r="2187" spans="1:26" ht="30.75" customHeight="1" x14ac:dyDescent="0.35">
      <c r="A2187" s="340">
        <v>2183</v>
      </c>
      <c r="B2187" s="378" t="s">
        <v>7489</v>
      </c>
      <c r="C2187" s="333" t="s">
        <v>5714</v>
      </c>
      <c r="D2187" s="332" t="s">
        <v>5925</v>
      </c>
      <c r="E2187" s="371" t="s">
        <v>5926</v>
      </c>
      <c r="F2187" s="325">
        <v>4</v>
      </c>
      <c r="G2187" s="371"/>
      <c r="H2187" s="325"/>
      <c r="I2187" s="371"/>
      <c r="J2187" s="325">
        <v>5</v>
      </c>
      <c r="K2187" s="325"/>
      <c r="L2187" s="325">
        <v>5</v>
      </c>
      <c r="M2187" s="379" t="s">
        <v>5703</v>
      </c>
      <c r="N2187" s="381">
        <v>100</v>
      </c>
      <c r="O2187" s="381">
        <v>200</v>
      </c>
      <c r="P2187" s="381">
        <v>300</v>
      </c>
      <c r="Q2187" s="381"/>
      <c r="R2187" s="381"/>
      <c r="S2187" s="381"/>
      <c r="T2187" s="381"/>
      <c r="U2187" s="381"/>
      <c r="V2187" s="381" t="s">
        <v>2166</v>
      </c>
      <c r="W2187" s="381"/>
      <c r="X2187" s="381"/>
      <c r="Y2187" s="381">
        <v>1</v>
      </c>
      <c r="Z2187" s="350">
        <v>42.35</v>
      </c>
    </row>
    <row r="2188" spans="1:26" ht="30.75" customHeight="1" x14ac:dyDescent="0.35">
      <c r="A2188" s="340">
        <v>2184</v>
      </c>
      <c r="B2188" s="378" t="s">
        <v>7489</v>
      </c>
      <c r="C2188" s="333" t="s">
        <v>5714</v>
      </c>
      <c r="D2188" s="332" t="s">
        <v>5927</v>
      </c>
      <c r="E2188" s="371" t="s">
        <v>5928</v>
      </c>
      <c r="F2188" s="325">
        <v>4</v>
      </c>
      <c r="G2188" s="371"/>
      <c r="H2188" s="325"/>
      <c r="I2188" s="371"/>
      <c r="J2188" s="325">
        <v>8</v>
      </c>
      <c r="K2188" s="325"/>
      <c r="L2188" s="325">
        <v>8</v>
      </c>
      <c r="M2188" s="379" t="s">
        <v>5702</v>
      </c>
      <c r="N2188" s="381">
        <v>100</v>
      </c>
      <c r="O2188" s="381">
        <v>200</v>
      </c>
      <c r="P2188" s="381">
        <v>300</v>
      </c>
      <c r="Q2188" s="381"/>
      <c r="R2188" s="381"/>
      <c r="S2188" s="381"/>
      <c r="T2188" s="381"/>
      <c r="U2188" s="381"/>
      <c r="V2188" s="381" t="s">
        <v>2166</v>
      </c>
      <c r="W2188" s="381"/>
      <c r="X2188" s="381"/>
      <c r="Y2188" s="381">
        <v>1</v>
      </c>
      <c r="Z2188" s="350">
        <v>42.35</v>
      </c>
    </row>
    <row r="2189" spans="1:26" ht="30.75" customHeight="1" x14ac:dyDescent="0.35">
      <c r="A2189" s="340">
        <v>2185</v>
      </c>
      <c r="B2189" s="378" t="s">
        <v>7489</v>
      </c>
      <c r="C2189" s="333" t="s">
        <v>5714</v>
      </c>
      <c r="D2189" s="332" t="s">
        <v>5967</v>
      </c>
      <c r="E2189" s="371" t="s">
        <v>6013</v>
      </c>
      <c r="F2189" s="325">
        <v>3</v>
      </c>
      <c r="G2189" s="371"/>
      <c r="H2189" s="325"/>
      <c r="I2189" s="371"/>
      <c r="J2189" s="325">
        <v>5</v>
      </c>
      <c r="K2189" s="325"/>
      <c r="L2189" s="325">
        <v>5</v>
      </c>
      <c r="M2189" s="379" t="s">
        <v>5702</v>
      </c>
      <c r="N2189" s="381">
        <v>100</v>
      </c>
      <c r="O2189" s="381">
        <v>200</v>
      </c>
      <c r="P2189" s="397">
        <f t="shared" ref="P2189:P2190" si="4">N2189+O2189</f>
        <v>300</v>
      </c>
      <c r="Q2189" s="381"/>
      <c r="R2189" s="381"/>
      <c r="S2189" s="381"/>
      <c r="T2189" s="381"/>
      <c r="U2189" s="381"/>
      <c r="V2189" s="381" t="s">
        <v>2166</v>
      </c>
      <c r="W2189" s="381"/>
      <c r="X2189" s="381"/>
      <c r="Y2189" s="381">
        <v>1</v>
      </c>
      <c r="Z2189" s="350">
        <v>42.35</v>
      </c>
    </row>
    <row r="2190" spans="1:26" ht="30.75" customHeight="1" x14ac:dyDescent="0.35">
      <c r="A2190" s="340">
        <v>2186</v>
      </c>
      <c r="B2190" s="378" t="s">
        <v>7489</v>
      </c>
      <c r="C2190" s="333" t="s">
        <v>5714</v>
      </c>
      <c r="D2190" s="332" t="s">
        <v>5965</v>
      </c>
      <c r="E2190" s="371" t="s">
        <v>5966</v>
      </c>
      <c r="F2190" s="325">
        <v>4</v>
      </c>
      <c r="G2190" s="371"/>
      <c r="H2190" s="325"/>
      <c r="I2190" s="371"/>
      <c r="J2190" s="325">
        <v>5</v>
      </c>
      <c r="K2190" s="325"/>
      <c r="L2190" s="325">
        <v>5</v>
      </c>
      <c r="M2190" s="379" t="s">
        <v>5702</v>
      </c>
      <c r="N2190" s="381">
        <v>100</v>
      </c>
      <c r="O2190" s="381">
        <v>200</v>
      </c>
      <c r="P2190" s="397">
        <f t="shared" si="4"/>
        <v>300</v>
      </c>
      <c r="Q2190" s="381"/>
      <c r="R2190" s="381"/>
      <c r="S2190" s="381"/>
      <c r="T2190" s="381"/>
      <c r="U2190" s="381"/>
      <c r="V2190" s="381" t="s">
        <v>2166</v>
      </c>
      <c r="W2190" s="381"/>
      <c r="X2190" s="381"/>
      <c r="Y2190" s="381">
        <v>1</v>
      </c>
      <c r="Z2190" s="350">
        <v>42.35</v>
      </c>
    </row>
    <row r="2191" spans="1:26" ht="30.75" customHeight="1" x14ac:dyDescent="0.35">
      <c r="A2191" s="340">
        <v>2187</v>
      </c>
      <c r="B2191" s="378" t="s">
        <v>7489</v>
      </c>
      <c r="C2191" s="333" t="s">
        <v>5714</v>
      </c>
      <c r="D2191" s="332" t="s">
        <v>6082</v>
      </c>
      <c r="E2191" s="371" t="s">
        <v>5955</v>
      </c>
      <c r="F2191" s="325">
        <v>3</v>
      </c>
      <c r="G2191" s="327" t="s">
        <v>6081</v>
      </c>
      <c r="H2191" s="325">
        <v>3</v>
      </c>
      <c r="I2191" s="371" t="s">
        <v>6101</v>
      </c>
      <c r="J2191" s="325">
        <v>4</v>
      </c>
      <c r="K2191" s="325">
        <v>4</v>
      </c>
      <c r="L2191" s="325">
        <v>8</v>
      </c>
      <c r="M2191" s="379" t="s">
        <v>5702</v>
      </c>
      <c r="N2191" s="367">
        <v>60</v>
      </c>
      <c r="O2191" s="367">
        <v>106.5</v>
      </c>
      <c r="P2191" s="367">
        <f>SUM(N2191:O2191)</f>
        <v>166.5</v>
      </c>
      <c r="Q2191" s="381">
        <v>130</v>
      </c>
      <c r="R2191" s="381">
        <v>300.5</v>
      </c>
      <c r="S2191" s="381">
        <v>300</v>
      </c>
      <c r="T2191" s="381"/>
      <c r="U2191" s="381"/>
      <c r="V2191" s="381" t="s">
        <v>2166</v>
      </c>
      <c r="W2191" s="381" t="s">
        <v>2166</v>
      </c>
      <c r="X2191" s="381"/>
      <c r="Y2191" s="381">
        <v>1</v>
      </c>
      <c r="Z2191" s="350">
        <v>42.35</v>
      </c>
    </row>
    <row r="2192" spans="1:26" ht="30.75" customHeight="1" x14ac:dyDescent="0.35">
      <c r="A2192" s="340">
        <v>2188</v>
      </c>
      <c r="B2192" s="378" t="s">
        <v>7489</v>
      </c>
      <c r="C2192" s="333" t="s">
        <v>5714</v>
      </c>
      <c r="D2192" s="376" t="s">
        <v>6382</v>
      </c>
      <c r="E2192" s="327" t="s">
        <v>6762</v>
      </c>
      <c r="F2192" s="324">
        <v>4</v>
      </c>
      <c r="G2192" s="371"/>
      <c r="H2192" s="325"/>
      <c r="I2192" s="371"/>
      <c r="J2192" s="324">
        <v>8</v>
      </c>
      <c r="K2192" s="325"/>
      <c r="L2192" s="379">
        <v>8</v>
      </c>
      <c r="M2192" s="379" t="s">
        <v>6600</v>
      </c>
      <c r="N2192" s="381">
        <v>90</v>
      </c>
      <c r="O2192" s="381">
        <v>210</v>
      </c>
      <c r="P2192" s="397">
        <f t="shared" ref="P2192:P2196" si="5">N2192+O2192</f>
        <v>300</v>
      </c>
      <c r="Q2192" s="381"/>
      <c r="R2192" s="381"/>
      <c r="S2192" s="381"/>
      <c r="T2192" s="381"/>
      <c r="U2192" s="381"/>
      <c r="V2192" s="381" t="s">
        <v>2166</v>
      </c>
      <c r="W2192" s="381"/>
      <c r="X2192" s="381"/>
      <c r="Y2192" s="381">
        <v>1</v>
      </c>
      <c r="Z2192" s="350">
        <v>42.35</v>
      </c>
    </row>
    <row r="2193" spans="1:26" ht="30.75" customHeight="1" x14ac:dyDescent="0.35">
      <c r="A2193" s="340">
        <v>2189</v>
      </c>
      <c r="B2193" s="378" t="s">
        <v>7489</v>
      </c>
      <c r="C2193" s="333" t="s">
        <v>5714</v>
      </c>
      <c r="D2193" s="376" t="s">
        <v>6383</v>
      </c>
      <c r="E2193" s="327" t="s">
        <v>6763</v>
      </c>
      <c r="F2193" s="324">
        <v>4</v>
      </c>
      <c r="G2193" s="371"/>
      <c r="H2193" s="325"/>
      <c r="I2193" s="371"/>
      <c r="J2193" s="324">
        <v>7</v>
      </c>
      <c r="K2193" s="325"/>
      <c r="L2193" s="379">
        <v>7</v>
      </c>
      <c r="M2193" s="379" t="s">
        <v>6600</v>
      </c>
      <c r="N2193" s="381">
        <v>90</v>
      </c>
      <c r="O2193" s="381">
        <v>210</v>
      </c>
      <c r="P2193" s="397">
        <f t="shared" si="5"/>
        <v>300</v>
      </c>
      <c r="Q2193" s="381"/>
      <c r="R2193" s="381"/>
      <c r="S2193" s="381"/>
      <c r="T2193" s="381"/>
      <c r="U2193" s="381"/>
      <c r="V2193" s="381" t="s">
        <v>2166</v>
      </c>
      <c r="W2193" s="381"/>
      <c r="X2193" s="381"/>
      <c r="Y2193" s="381">
        <v>1</v>
      </c>
      <c r="Z2193" s="350">
        <v>42.35</v>
      </c>
    </row>
    <row r="2194" spans="1:26" ht="30.75" customHeight="1" x14ac:dyDescent="0.35">
      <c r="A2194" s="340">
        <v>2190</v>
      </c>
      <c r="B2194" s="378" t="s">
        <v>7489</v>
      </c>
      <c r="C2194" s="333" t="s">
        <v>5714</v>
      </c>
      <c r="D2194" s="376" t="s">
        <v>6384</v>
      </c>
      <c r="E2194" s="327" t="s">
        <v>6764</v>
      </c>
      <c r="F2194" s="324">
        <v>4</v>
      </c>
      <c r="G2194" s="371"/>
      <c r="H2194" s="325"/>
      <c r="I2194" s="371"/>
      <c r="J2194" s="324">
        <v>7</v>
      </c>
      <c r="K2194" s="325"/>
      <c r="L2194" s="379">
        <v>7</v>
      </c>
      <c r="M2194" s="379" t="s">
        <v>6600</v>
      </c>
      <c r="N2194" s="381">
        <v>90</v>
      </c>
      <c r="O2194" s="381">
        <v>210</v>
      </c>
      <c r="P2194" s="397">
        <f t="shared" si="5"/>
        <v>300</v>
      </c>
      <c r="Q2194" s="381"/>
      <c r="R2194" s="381"/>
      <c r="S2194" s="381"/>
      <c r="T2194" s="381"/>
      <c r="U2194" s="381"/>
      <c r="V2194" s="381" t="s">
        <v>2166</v>
      </c>
      <c r="W2194" s="381"/>
      <c r="X2194" s="381"/>
      <c r="Y2194" s="381">
        <v>1</v>
      </c>
      <c r="Z2194" s="350">
        <v>42.35</v>
      </c>
    </row>
    <row r="2195" spans="1:26" ht="30.75" customHeight="1" x14ac:dyDescent="0.35">
      <c r="A2195" s="340">
        <v>2191</v>
      </c>
      <c r="B2195" s="378" t="s">
        <v>7489</v>
      </c>
      <c r="C2195" s="333" t="s">
        <v>5714</v>
      </c>
      <c r="D2195" s="376" t="s">
        <v>6385</v>
      </c>
      <c r="E2195" s="388" t="s">
        <v>6390</v>
      </c>
      <c r="F2195" s="324">
        <v>4</v>
      </c>
      <c r="G2195" s="371"/>
      <c r="H2195" s="325"/>
      <c r="I2195" s="371"/>
      <c r="J2195" s="324">
        <v>7</v>
      </c>
      <c r="K2195" s="325"/>
      <c r="L2195" s="324">
        <v>7</v>
      </c>
      <c r="M2195" s="379" t="s">
        <v>5703</v>
      </c>
      <c r="N2195" s="381">
        <v>125</v>
      </c>
      <c r="O2195" s="381">
        <v>175</v>
      </c>
      <c r="P2195" s="397">
        <f t="shared" si="5"/>
        <v>300</v>
      </c>
      <c r="Q2195" s="381"/>
      <c r="R2195" s="381"/>
      <c r="S2195" s="381"/>
      <c r="T2195" s="381"/>
      <c r="U2195" s="381"/>
      <c r="V2195" s="381" t="s">
        <v>2166</v>
      </c>
      <c r="W2195" s="381"/>
      <c r="X2195" s="381"/>
      <c r="Y2195" s="381">
        <v>1</v>
      </c>
      <c r="Z2195" s="350">
        <v>42.35</v>
      </c>
    </row>
    <row r="2196" spans="1:26" ht="30.75" customHeight="1" x14ac:dyDescent="0.35">
      <c r="A2196" s="340">
        <v>2192</v>
      </c>
      <c r="B2196" s="378" t="s">
        <v>7489</v>
      </c>
      <c r="C2196" s="333" t="s">
        <v>5714</v>
      </c>
      <c r="D2196" s="376" t="s">
        <v>6386</v>
      </c>
      <c r="E2196" s="327" t="s">
        <v>6932</v>
      </c>
      <c r="F2196" s="324">
        <v>4</v>
      </c>
      <c r="G2196" s="371"/>
      <c r="H2196" s="325"/>
      <c r="I2196" s="371"/>
      <c r="J2196" s="324">
        <v>8</v>
      </c>
      <c r="K2196" s="325"/>
      <c r="L2196" s="324">
        <v>8</v>
      </c>
      <c r="M2196" s="379" t="s">
        <v>5703</v>
      </c>
      <c r="N2196" s="381">
        <v>120</v>
      </c>
      <c r="O2196" s="381">
        <v>180</v>
      </c>
      <c r="P2196" s="397">
        <f t="shared" si="5"/>
        <v>300</v>
      </c>
      <c r="Q2196" s="381"/>
      <c r="R2196" s="381"/>
      <c r="S2196" s="381"/>
      <c r="T2196" s="381"/>
      <c r="U2196" s="381"/>
      <c r="V2196" s="381" t="s">
        <v>2166</v>
      </c>
      <c r="W2196" s="381"/>
      <c r="X2196" s="381"/>
      <c r="Y2196" s="381">
        <v>1</v>
      </c>
      <c r="Z2196" s="350">
        <v>42.35</v>
      </c>
    </row>
    <row r="2197" spans="1:26" ht="30.75" customHeight="1" x14ac:dyDescent="0.35">
      <c r="A2197" s="340">
        <v>2193</v>
      </c>
      <c r="B2197" s="378" t="s">
        <v>7489</v>
      </c>
      <c r="C2197" s="333" t="s">
        <v>5714</v>
      </c>
      <c r="D2197" s="376" t="s">
        <v>6387</v>
      </c>
      <c r="E2197" s="327" t="s">
        <v>6391</v>
      </c>
      <c r="F2197" s="324">
        <v>4</v>
      </c>
      <c r="G2197" s="371"/>
      <c r="H2197" s="325"/>
      <c r="I2197" s="371"/>
      <c r="J2197" s="324">
        <v>7</v>
      </c>
      <c r="K2197" s="325"/>
      <c r="L2197" s="324">
        <v>7</v>
      </c>
      <c r="M2197" s="379" t="s">
        <v>5703</v>
      </c>
      <c r="N2197" s="381"/>
      <c r="O2197" s="381"/>
      <c r="P2197" s="381"/>
      <c r="Q2197" s="381"/>
      <c r="R2197" s="381"/>
      <c r="S2197" s="381"/>
      <c r="T2197" s="381"/>
      <c r="U2197" s="381"/>
      <c r="V2197" s="381"/>
      <c r="W2197" s="381"/>
      <c r="X2197" s="381"/>
      <c r="Y2197" s="381">
        <v>1</v>
      </c>
      <c r="Z2197" s="350">
        <v>42.35</v>
      </c>
    </row>
    <row r="2198" spans="1:26" ht="30.75" customHeight="1" x14ac:dyDescent="0.35">
      <c r="A2198" s="340">
        <v>2194</v>
      </c>
      <c r="B2198" s="378" t="s">
        <v>7489</v>
      </c>
      <c r="C2198" s="333" t="s">
        <v>5714</v>
      </c>
      <c r="D2198" s="376" t="s">
        <v>6388</v>
      </c>
      <c r="E2198" s="327" t="s">
        <v>6392</v>
      </c>
      <c r="F2198" s="324">
        <v>4</v>
      </c>
      <c r="G2198" s="371"/>
      <c r="H2198" s="325"/>
      <c r="I2198" s="371"/>
      <c r="J2198" s="324">
        <v>7</v>
      </c>
      <c r="K2198" s="325"/>
      <c r="L2198" s="324">
        <v>7</v>
      </c>
      <c r="M2198" s="379" t="s">
        <v>5703</v>
      </c>
      <c r="N2198" s="381">
        <v>120</v>
      </c>
      <c r="O2198" s="381">
        <v>180</v>
      </c>
      <c r="P2198" s="397">
        <f>N2198+O2198</f>
        <v>300</v>
      </c>
      <c r="Q2198" s="381"/>
      <c r="R2198" s="381"/>
      <c r="S2198" s="381"/>
      <c r="T2198" s="381"/>
      <c r="U2198" s="381"/>
      <c r="V2198" s="381" t="s">
        <v>2166</v>
      </c>
      <c r="W2198" s="381"/>
      <c r="X2198" s="381"/>
      <c r="Y2198" s="381">
        <v>1</v>
      </c>
      <c r="Z2198" s="350">
        <v>42.35</v>
      </c>
    </row>
    <row r="2199" spans="1:26" ht="30.75" customHeight="1" x14ac:dyDescent="0.35">
      <c r="A2199" s="340">
        <v>2195</v>
      </c>
      <c r="B2199" s="378" t="s">
        <v>7489</v>
      </c>
      <c r="C2199" s="333" t="s">
        <v>5714</v>
      </c>
      <c r="D2199" s="376" t="s">
        <v>6389</v>
      </c>
      <c r="E2199" s="327" t="s">
        <v>6393</v>
      </c>
      <c r="F2199" s="324">
        <v>5</v>
      </c>
      <c r="G2199" s="371"/>
      <c r="H2199" s="325"/>
      <c r="I2199" s="371"/>
      <c r="J2199" s="324">
        <v>9</v>
      </c>
      <c r="K2199" s="325"/>
      <c r="L2199" s="324">
        <v>9</v>
      </c>
      <c r="M2199" s="379" t="s">
        <v>5701</v>
      </c>
      <c r="N2199" s="381"/>
      <c r="O2199" s="381"/>
      <c r="P2199" s="381"/>
      <c r="Q2199" s="381"/>
      <c r="R2199" s="381"/>
      <c r="S2199" s="381"/>
      <c r="T2199" s="381"/>
      <c r="U2199" s="381"/>
      <c r="V2199" s="381"/>
      <c r="W2199" s="381"/>
      <c r="X2199" s="381"/>
      <c r="Y2199" s="381">
        <v>1</v>
      </c>
      <c r="Z2199" s="350">
        <v>42.35</v>
      </c>
    </row>
    <row r="2200" spans="1:26" ht="30.75" customHeight="1" x14ac:dyDescent="0.35">
      <c r="A2200" s="340">
        <v>2196</v>
      </c>
      <c r="B2200" s="378" t="s">
        <v>7489</v>
      </c>
      <c r="C2200" s="333" t="s">
        <v>5714</v>
      </c>
      <c r="D2200" s="332" t="s">
        <v>6397</v>
      </c>
      <c r="E2200" s="371" t="s">
        <v>6394</v>
      </c>
      <c r="F2200" s="325">
        <v>4</v>
      </c>
      <c r="G2200" s="371" t="s">
        <v>6023</v>
      </c>
      <c r="H2200" s="325">
        <v>1</v>
      </c>
      <c r="I2200" s="371" t="s">
        <v>6398</v>
      </c>
      <c r="J2200" s="325">
        <v>6</v>
      </c>
      <c r="K2200" s="325">
        <v>1</v>
      </c>
      <c r="L2200" s="325">
        <v>7</v>
      </c>
      <c r="M2200" s="379" t="s">
        <v>6401</v>
      </c>
      <c r="N2200" s="381">
        <v>107</v>
      </c>
      <c r="O2200" s="381">
        <v>193</v>
      </c>
      <c r="P2200" s="381">
        <v>300</v>
      </c>
      <c r="Q2200" s="381">
        <v>10</v>
      </c>
      <c r="R2200" s="381">
        <v>20</v>
      </c>
      <c r="S2200" s="381">
        <v>300</v>
      </c>
      <c r="T2200" s="381"/>
      <c r="U2200" s="381"/>
      <c r="V2200" s="381" t="s">
        <v>2166</v>
      </c>
      <c r="W2200" s="381"/>
      <c r="X2200" s="381"/>
      <c r="Y2200" s="381">
        <v>1</v>
      </c>
      <c r="Z2200" s="350">
        <v>42.35</v>
      </c>
    </row>
    <row r="2201" spans="1:26" ht="30.75" customHeight="1" x14ac:dyDescent="0.35">
      <c r="A2201" s="340">
        <v>2197</v>
      </c>
      <c r="B2201" s="378" t="s">
        <v>7489</v>
      </c>
      <c r="C2201" s="333" t="s">
        <v>5714</v>
      </c>
      <c r="D2201" s="332" t="s">
        <v>6399</v>
      </c>
      <c r="E2201" s="371" t="s">
        <v>6395</v>
      </c>
      <c r="F2201" s="325">
        <v>4</v>
      </c>
      <c r="G2201" s="371" t="s">
        <v>6023</v>
      </c>
      <c r="H2201" s="325">
        <v>1</v>
      </c>
      <c r="I2201" s="371" t="s">
        <v>6398</v>
      </c>
      <c r="J2201" s="325">
        <v>7</v>
      </c>
      <c r="K2201" s="325">
        <v>1</v>
      </c>
      <c r="L2201" s="325">
        <v>8</v>
      </c>
      <c r="M2201" s="379" t="s">
        <v>5703</v>
      </c>
      <c r="N2201" s="381">
        <v>100</v>
      </c>
      <c r="O2201" s="381">
        <v>200</v>
      </c>
      <c r="P2201" s="381">
        <v>300</v>
      </c>
      <c r="Q2201" s="381">
        <v>10</v>
      </c>
      <c r="R2201" s="381">
        <v>20</v>
      </c>
      <c r="S2201" s="381">
        <v>300</v>
      </c>
      <c r="T2201" s="381"/>
      <c r="U2201" s="381"/>
      <c r="V2201" s="381" t="s">
        <v>2166</v>
      </c>
      <c r="W2201" s="381"/>
      <c r="X2201" s="381"/>
      <c r="Y2201" s="381">
        <v>1</v>
      </c>
      <c r="Z2201" s="350">
        <v>42.35</v>
      </c>
    </row>
    <row r="2202" spans="1:26" ht="30.75" customHeight="1" x14ac:dyDescent="0.35">
      <c r="A2202" s="340">
        <v>2198</v>
      </c>
      <c r="B2202" s="378" t="s">
        <v>7489</v>
      </c>
      <c r="C2202" s="333" t="s">
        <v>5714</v>
      </c>
      <c r="D2202" s="332" t="s">
        <v>6400</v>
      </c>
      <c r="E2202" s="371" t="s">
        <v>6396</v>
      </c>
      <c r="F2202" s="325">
        <v>4</v>
      </c>
      <c r="G2202" s="371" t="s">
        <v>6023</v>
      </c>
      <c r="H2202" s="325">
        <v>1</v>
      </c>
      <c r="I2202" s="371" t="s">
        <v>6398</v>
      </c>
      <c r="J2202" s="325">
        <v>7</v>
      </c>
      <c r="K2202" s="325">
        <v>1</v>
      </c>
      <c r="L2202" s="325">
        <v>8</v>
      </c>
      <c r="M2202" s="379" t="s">
        <v>5700</v>
      </c>
      <c r="N2202" s="381">
        <v>81</v>
      </c>
      <c r="O2202" s="381">
        <v>219</v>
      </c>
      <c r="P2202" s="381">
        <v>300</v>
      </c>
      <c r="Q2202" s="381">
        <v>10</v>
      </c>
      <c r="R2202" s="381">
        <v>20</v>
      </c>
      <c r="S2202" s="381">
        <v>300</v>
      </c>
      <c r="T2202" s="381"/>
      <c r="U2202" s="381"/>
      <c r="V2202" s="381" t="s">
        <v>2166</v>
      </c>
      <c r="W2202" s="381"/>
      <c r="X2202" s="381"/>
      <c r="Y2202" s="381">
        <v>1</v>
      </c>
      <c r="Z2202" s="350">
        <v>42.35</v>
      </c>
    </row>
    <row r="2203" spans="1:26" ht="30.75" customHeight="1" x14ac:dyDescent="0.35">
      <c r="A2203" s="340">
        <v>2199</v>
      </c>
      <c r="B2203" s="378" t="s">
        <v>7489</v>
      </c>
      <c r="C2203" s="333" t="s">
        <v>1809</v>
      </c>
      <c r="D2203" s="332" t="s">
        <v>4000</v>
      </c>
      <c r="E2203" s="371" t="s">
        <v>3796</v>
      </c>
      <c r="F2203" s="325">
        <v>6</v>
      </c>
      <c r="G2203" s="371"/>
      <c r="H2203" s="325"/>
      <c r="I2203" s="371"/>
      <c r="J2203" s="325">
        <v>11</v>
      </c>
      <c r="K2203" s="325"/>
      <c r="L2203" s="325">
        <v>11</v>
      </c>
      <c r="M2203" s="381" t="s">
        <v>5427</v>
      </c>
      <c r="N2203" s="381"/>
      <c r="O2203" s="381"/>
      <c r="P2203" s="381">
        <v>475</v>
      </c>
      <c r="Q2203" s="381"/>
      <c r="R2203" s="381"/>
      <c r="S2203" s="381"/>
      <c r="T2203" s="381"/>
      <c r="U2203" s="381"/>
      <c r="V2203" s="381"/>
      <c r="W2203" s="381"/>
      <c r="X2203" s="381"/>
      <c r="Y2203" s="381">
        <v>2</v>
      </c>
      <c r="Z2203" s="350">
        <v>36.299999999999997</v>
      </c>
    </row>
    <row r="2204" spans="1:26" ht="30.75" customHeight="1" x14ac:dyDescent="0.35">
      <c r="A2204" s="340">
        <v>2200</v>
      </c>
      <c r="B2204" s="378" t="s">
        <v>7489</v>
      </c>
      <c r="C2204" s="333" t="s">
        <v>1809</v>
      </c>
      <c r="D2204" s="332" t="s">
        <v>4001</v>
      </c>
      <c r="E2204" s="371" t="s">
        <v>3797</v>
      </c>
      <c r="F2204" s="325">
        <v>7</v>
      </c>
      <c r="G2204" s="371"/>
      <c r="H2204" s="325"/>
      <c r="I2204" s="371"/>
      <c r="J2204" s="325">
        <v>12</v>
      </c>
      <c r="K2204" s="325"/>
      <c r="L2204" s="325">
        <v>12</v>
      </c>
      <c r="M2204" s="381" t="s">
        <v>5143</v>
      </c>
      <c r="N2204" s="381"/>
      <c r="O2204" s="381"/>
      <c r="P2204" s="381">
        <v>435</v>
      </c>
      <c r="Q2204" s="381"/>
      <c r="R2204" s="381"/>
      <c r="S2204" s="381"/>
      <c r="T2204" s="381"/>
      <c r="U2204" s="381"/>
      <c r="V2204" s="381"/>
      <c r="W2204" s="381"/>
      <c r="X2204" s="381"/>
      <c r="Y2204" s="381">
        <v>2</v>
      </c>
      <c r="Z2204" s="350">
        <v>36.299999999999997</v>
      </c>
    </row>
    <row r="2205" spans="1:26" ht="30.75" customHeight="1" x14ac:dyDescent="0.35">
      <c r="A2205" s="340">
        <v>2201</v>
      </c>
      <c r="B2205" s="378" t="s">
        <v>7489</v>
      </c>
      <c r="C2205" s="333" t="s">
        <v>1809</v>
      </c>
      <c r="D2205" s="332" t="s">
        <v>4006</v>
      </c>
      <c r="E2205" s="371" t="s">
        <v>3802</v>
      </c>
      <c r="F2205" s="325">
        <v>5</v>
      </c>
      <c r="G2205" s="371"/>
      <c r="H2205" s="325"/>
      <c r="I2205" s="371"/>
      <c r="J2205" s="325">
        <v>10</v>
      </c>
      <c r="K2205" s="325"/>
      <c r="L2205" s="325">
        <v>10</v>
      </c>
      <c r="M2205" s="381" t="s">
        <v>5144</v>
      </c>
      <c r="N2205" s="381"/>
      <c r="O2205" s="381"/>
      <c r="P2205" s="381">
        <v>320</v>
      </c>
      <c r="Q2205" s="381"/>
      <c r="R2205" s="381"/>
      <c r="S2205" s="381"/>
      <c r="T2205" s="381"/>
      <c r="U2205" s="381"/>
      <c r="V2205" s="381"/>
      <c r="W2205" s="381"/>
      <c r="X2205" s="381"/>
      <c r="Y2205" s="381">
        <v>2</v>
      </c>
      <c r="Z2205" s="350">
        <v>36.299999999999997</v>
      </c>
    </row>
    <row r="2206" spans="1:26" ht="30.75" customHeight="1" x14ac:dyDescent="0.35">
      <c r="A2206" s="340">
        <v>2202</v>
      </c>
      <c r="B2206" s="378" t="s">
        <v>7489</v>
      </c>
      <c r="C2206" s="333" t="s">
        <v>1809</v>
      </c>
      <c r="D2206" s="332" t="s">
        <v>3990</v>
      </c>
      <c r="E2206" s="371" t="s">
        <v>3785</v>
      </c>
      <c r="F2206" s="325">
        <v>6</v>
      </c>
      <c r="G2206" s="371"/>
      <c r="H2206" s="325"/>
      <c r="I2206" s="371"/>
      <c r="J2206" s="325">
        <v>11</v>
      </c>
      <c r="K2206" s="325"/>
      <c r="L2206" s="325">
        <v>11</v>
      </c>
      <c r="M2206" s="381" t="s">
        <v>5427</v>
      </c>
      <c r="N2206" s="381"/>
      <c r="O2206" s="381"/>
      <c r="P2206" s="381">
        <v>480</v>
      </c>
      <c r="Q2206" s="381"/>
      <c r="R2206" s="381"/>
      <c r="S2206" s="381"/>
      <c r="T2206" s="381"/>
      <c r="U2206" s="381"/>
      <c r="V2206" s="381"/>
      <c r="W2206" s="381"/>
      <c r="X2206" s="381"/>
      <c r="Y2206" s="381">
        <v>3</v>
      </c>
      <c r="Z2206" s="382">
        <v>30.3</v>
      </c>
    </row>
    <row r="2207" spans="1:26" ht="30.75" customHeight="1" x14ac:dyDescent="0.35">
      <c r="A2207" s="340">
        <v>2203</v>
      </c>
      <c r="B2207" s="378" t="s">
        <v>7489</v>
      </c>
      <c r="C2207" s="333" t="s">
        <v>1809</v>
      </c>
      <c r="D2207" s="332" t="s">
        <v>2383</v>
      </c>
      <c r="E2207" s="371" t="s">
        <v>2384</v>
      </c>
      <c r="F2207" s="325">
        <v>4</v>
      </c>
      <c r="G2207" s="371"/>
      <c r="H2207" s="325"/>
      <c r="I2207" s="371"/>
      <c r="J2207" s="325">
        <v>10</v>
      </c>
      <c r="K2207" s="325"/>
      <c r="L2207" s="325">
        <v>10</v>
      </c>
      <c r="M2207" s="379" t="s">
        <v>5546</v>
      </c>
      <c r="N2207" s="381"/>
      <c r="O2207" s="381"/>
      <c r="P2207" s="381">
        <v>300</v>
      </c>
      <c r="Q2207" s="381"/>
      <c r="R2207" s="381"/>
      <c r="S2207" s="381"/>
      <c r="T2207" s="381"/>
      <c r="U2207" s="381"/>
      <c r="V2207" s="381"/>
      <c r="W2207" s="381"/>
      <c r="X2207" s="381"/>
      <c r="Y2207" s="381">
        <v>2</v>
      </c>
      <c r="Z2207" s="350">
        <v>36.299999999999997</v>
      </c>
    </row>
    <row r="2208" spans="1:26" ht="30.75" customHeight="1" x14ac:dyDescent="0.35">
      <c r="A2208" s="340">
        <v>2204</v>
      </c>
      <c r="B2208" s="378" t="s">
        <v>7489</v>
      </c>
      <c r="C2208" s="333" t="s">
        <v>1809</v>
      </c>
      <c r="D2208" s="332" t="s">
        <v>4007</v>
      </c>
      <c r="E2208" s="371" t="s">
        <v>3803</v>
      </c>
      <c r="F2208" s="325">
        <v>5</v>
      </c>
      <c r="G2208" s="371"/>
      <c r="H2208" s="325"/>
      <c r="I2208" s="371"/>
      <c r="J2208" s="325">
        <v>11</v>
      </c>
      <c r="K2208" s="325"/>
      <c r="L2208" s="325">
        <v>11</v>
      </c>
      <c r="M2208" s="379" t="s">
        <v>5546</v>
      </c>
      <c r="N2208" s="381"/>
      <c r="O2208" s="381"/>
      <c r="P2208" s="381">
        <v>290</v>
      </c>
      <c r="Q2208" s="381"/>
      <c r="R2208" s="381"/>
      <c r="S2208" s="381"/>
      <c r="T2208" s="381"/>
      <c r="U2208" s="381"/>
      <c r="V2208" s="381"/>
      <c r="W2208" s="381"/>
      <c r="X2208" s="381"/>
      <c r="Y2208" s="381">
        <v>2</v>
      </c>
      <c r="Z2208" s="350">
        <v>36.299999999999997</v>
      </c>
    </row>
    <row r="2209" spans="1:26" ht="30.75" customHeight="1" x14ac:dyDescent="0.35">
      <c r="A2209" s="340">
        <v>2205</v>
      </c>
      <c r="B2209" s="378" t="s">
        <v>7489</v>
      </c>
      <c r="C2209" s="333" t="s">
        <v>1809</v>
      </c>
      <c r="D2209" s="332" t="s">
        <v>3999</v>
      </c>
      <c r="E2209" s="371" t="s">
        <v>3795</v>
      </c>
      <c r="F2209" s="325">
        <v>4</v>
      </c>
      <c r="G2209" s="371"/>
      <c r="H2209" s="325"/>
      <c r="I2209" s="371"/>
      <c r="J2209" s="325">
        <v>9</v>
      </c>
      <c r="K2209" s="325"/>
      <c r="L2209" s="325">
        <v>9</v>
      </c>
      <c r="M2209" s="381" t="s">
        <v>4991</v>
      </c>
      <c r="N2209" s="381"/>
      <c r="O2209" s="381"/>
      <c r="P2209" s="381">
        <v>390</v>
      </c>
      <c r="Q2209" s="381"/>
      <c r="R2209" s="381"/>
      <c r="S2209" s="381"/>
      <c r="T2209" s="381"/>
      <c r="U2209" s="381"/>
      <c r="V2209" s="381"/>
      <c r="W2209" s="381"/>
      <c r="X2209" s="381"/>
      <c r="Y2209" s="381">
        <v>2</v>
      </c>
      <c r="Z2209" s="350">
        <v>36.299999999999997</v>
      </c>
    </row>
    <row r="2210" spans="1:26" ht="30.75" customHeight="1" x14ac:dyDescent="0.35">
      <c r="A2210" s="340">
        <v>2206</v>
      </c>
      <c r="B2210" s="378" t="s">
        <v>7489</v>
      </c>
      <c r="C2210" s="333" t="s">
        <v>1809</v>
      </c>
      <c r="D2210" s="332" t="s">
        <v>3991</v>
      </c>
      <c r="E2210" s="371" t="s">
        <v>3786</v>
      </c>
      <c r="F2210" s="325">
        <v>5</v>
      </c>
      <c r="G2210" s="371"/>
      <c r="H2210" s="325"/>
      <c r="I2210" s="371"/>
      <c r="J2210" s="325">
        <v>9</v>
      </c>
      <c r="K2210" s="325"/>
      <c r="L2210" s="325">
        <v>9</v>
      </c>
      <c r="M2210" s="379" t="s">
        <v>5493</v>
      </c>
      <c r="N2210" s="381"/>
      <c r="O2210" s="381"/>
      <c r="P2210" s="381">
        <v>500</v>
      </c>
      <c r="Q2210" s="381"/>
      <c r="R2210" s="381"/>
      <c r="S2210" s="381"/>
      <c r="T2210" s="381"/>
      <c r="U2210" s="381"/>
      <c r="V2210" s="381"/>
      <c r="W2210" s="381"/>
      <c r="X2210" s="381"/>
      <c r="Y2210" s="381">
        <v>3</v>
      </c>
      <c r="Z2210" s="382">
        <v>30.3</v>
      </c>
    </row>
    <row r="2211" spans="1:26" ht="30.75" customHeight="1" x14ac:dyDescent="0.35">
      <c r="A2211" s="340">
        <v>2207</v>
      </c>
      <c r="B2211" s="378" t="s">
        <v>7489</v>
      </c>
      <c r="C2211" s="333" t="s">
        <v>1809</v>
      </c>
      <c r="D2211" s="332" t="s">
        <v>4008</v>
      </c>
      <c r="E2211" s="371" t="s">
        <v>3804</v>
      </c>
      <c r="F2211" s="325">
        <v>6</v>
      </c>
      <c r="G2211" s="371"/>
      <c r="H2211" s="325"/>
      <c r="I2211" s="371"/>
      <c r="J2211" s="325">
        <v>11</v>
      </c>
      <c r="K2211" s="325"/>
      <c r="L2211" s="325">
        <v>11</v>
      </c>
      <c r="M2211" s="379" t="s">
        <v>5546</v>
      </c>
      <c r="N2211" s="381"/>
      <c r="O2211" s="381"/>
      <c r="P2211" s="381">
        <v>285</v>
      </c>
      <c r="Q2211" s="381"/>
      <c r="R2211" s="381"/>
      <c r="S2211" s="381"/>
      <c r="T2211" s="381"/>
      <c r="U2211" s="381"/>
      <c r="V2211" s="381"/>
      <c r="W2211" s="381"/>
      <c r="X2211" s="381"/>
      <c r="Y2211" s="381">
        <v>2</v>
      </c>
      <c r="Z2211" s="350">
        <v>36.299999999999997</v>
      </c>
    </row>
    <row r="2212" spans="1:26" ht="30.75" customHeight="1" x14ac:dyDescent="0.35">
      <c r="A2212" s="340">
        <v>2208</v>
      </c>
      <c r="B2212" s="378" t="s">
        <v>7489</v>
      </c>
      <c r="C2212" s="333" t="s">
        <v>1809</v>
      </c>
      <c r="D2212" s="332" t="s">
        <v>2839</v>
      </c>
      <c r="E2212" s="371" t="s">
        <v>3782</v>
      </c>
      <c r="F2212" s="325">
        <v>6</v>
      </c>
      <c r="G2212" s="371"/>
      <c r="H2212" s="325"/>
      <c r="I2212" s="371"/>
      <c r="J2212" s="325">
        <v>11</v>
      </c>
      <c r="K2212" s="325"/>
      <c r="L2212" s="325">
        <v>11</v>
      </c>
      <c r="M2212" s="379" t="s">
        <v>5546</v>
      </c>
      <c r="N2212" s="381">
        <v>85</v>
      </c>
      <c r="O2212" s="381">
        <v>200</v>
      </c>
      <c r="P2212" s="381">
        <v>285</v>
      </c>
      <c r="Q2212" s="381"/>
      <c r="R2212" s="381"/>
      <c r="S2212" s="381"/>
      <c r="T2212" s="381"/>
      <c r="U2212" s="381">
        <v>240</v>
      </c>
      <c r="V2212" s="381" t="s">
        <v>2166</v>
      </c>
      <c r="W2212" s="381"/>
      <c r="X2212" s="381"/>
      <c r="Y2212" s="381">
        <v>1</v>
      </c>
      <c r="Z2212" s="350">
        <v>42.35</v>
      </c>
    </row>
    <row r="2213" spans="1:26" ht="30.75" customHeight="1" x14ac:dyDescent="0.35">
      <c r="A2213" s="340">
        <v>2209</v>
      </c>
      <c r="B2213" s="378" t="s">
        <v>7489</v>
      </c>
      <c r="C2213" s="333" t="s">
        <v>1809</v>
      </c>
      <c r="D2213" s="332" t="s">
        <v>2378</v>
      </c>
      <c r="E2213" s="371" t="s">
        <v>2379</v>
      </c>
      <c r="F2213" s="325">
        <v>4</v>
      </c>
      <c r="G2213" s="371"/>
      <c r="H2213" s="325"/>
      <c r="I2213" s="371"/>
      <c r="J2213" s="325">
        <v>10</v>
      </c>
      <c r="K2213" s="325"/>
      <c r="L2213" s="325">
        <v>10</v>
      </c>
      <c r="M2213" s="381" t="s">
        <v>5145</v>
      </c>
      <c r="N2213" s="381"/>
      <c r="O2213" s="381"/>
      <c r="P2213" s="381">
        <v>250</v>
      </c>
      <c r="Q2213" s="381"/>
      <c r="R2213" s="381"/>
      <c r="S2213" s="381"/>
      <c r="T2213" s="381"/>
      <c r="U2213" s="381"/>
      <c r="V2213" s="381"/>
      <c r="W2213" s="381"/>
      <c r="X2213" s="381"/>
      <c r="Y2213" s="381">
        <v>2</v>
      </c>
      <c r="Z2213" s="350">
        <v>36.299999999999997</v>
      </c>
    </row>
    <row r="2214" spans="1:26" ht="30.75" customHeight="1" x14ac:dyDescent="0.35">
      <c r="A2214" s="340">
        <v>2210</v>
      </c>
      <c r="B2214" s="378" t="s">
        <v>7489</v>
      </c>
      <c r="C2214" s="333" t="s">
        <v>1809</v>
      </c>
      <c r="D2214" s="332" t="s">
        <v>4862</v>
      </c>
      <c r="E2214" s="371" t="s">
        <v>2382</v>
      </c>
      <c r="F2214" s="325">
        <v>4</v>
      </c>
      <c r="G2214" s="371"/>
      <c r="H2214" s="325"/>
      <c r="I2214" s="371"/>
      <c r="J2214" s="325">
        <v>10</v>
      </c>
      <c r="K2214" s="325"/>
      <c r="L2214" s="325">
        <v>10</v>
      </c>
      <c r="M2214" s="381" t="s">
        <v>5518</v>
      </c>
      <c r="N2214" s="381"/>
      <c r="O2214" s="381"/>
      <c r="P2214" s="381">
        <v>500</v>
      </c>
      <c r="Q2214" s="381"/>
      <c r="R2214" s="381"/>
      <c r="S2214" s="381"/>
      <c r="T2214" s="381"/>
      <c r="U2214" s="381"/>
      <c r="V2214" s="381"/>
      <c r="W2214" s="381"/>
      <c r="X2214" s="381"/>
      <c r="Y2214" s="381">
        <v>2</v>
      </c>
      <c r="Z2214" s="350">
        <v>36.299999999999997</v>
      </c>
    </row>
    <row r="2215" spans="1:26" ht="30.75" customHeight="1" x14ac:dyDescent="0.35">
      <c r="A2215" s="340">
        <v>2211</v>
      </c>
      <c r="B2215" s="378" t="s">
        <v>7489</v>
      </c>
      <c r="C2215" s="333" t="s">
        <v>1809</v>
      </c>
      <c r="D2215" s="332" t="s">
        <v>4021</v>
      </c>
      <c r="E2215" s="371" t="s">
        <v>3818</v>
      </c>
      <c r="F2215" s="325">
        <v>1</v>
      </c>
      <c r="G2215" s="371"/>
      <c r="H2215" s="325"/>
      <c r="I2215" s="371"/>
      <c r="J2215" s="325">
        <v>10</v>
      </c>
      <c r="K2215" s="325"/>
      <c r="L2215" s="325">
        <v>10</v>
      </c>
      <c r="M2215" s="381" t="s">
        <v>5145</v>
      </c>
      <c r="N2215" s="381"/>
      <c r="O2215" s="381"/>
      <c r="P2215" s="381">
        <v>500</v>
      </c>
      <c r="Q2215" s="381"/>
      <c r="R2215" s="381"/>
      <c r="S2215" s="381"/>
      <c r="T2215" s="381"/>
      <c r="U2215" s="381"/>
      <c r="V2215" s="381"/>
      <c r="W2215" s="381"/>
      <c r="X2215" s="381"/>
      <c r="Y2215" s="381">
        <v>2</v>
      </c>
      <c r="Z2215" s="350">
        <v>36.299999999999997</v>
      </c>
    </row>
    <row r="2216" spans="1:26" ht="30.75" customHeight="1" x14ac:dyDescent="0.35">
      <c r="A2216" s="340">
        <v>2212</v>
      </c>
      <c r="B2216" s="378" t="s">
        <v>7489</v>
      </c>
      <c r="C2216" s="333" t="s">
        <v>1809</v>
      </c>
      <c r="D2216" s="332" t="s">
        <v>4009</v>
      </c>
      <c r="E2216" s="371" t="s">
        <v>3805</v>
      </c>
      <c r="F2216" s="325">
        <v>5</v>
      </c>
      <c r="G2216" s="371"/>
      <c r="H2216" s="325"/>
      <c r="I2216" s="371"/>
      <c r="J2216" s="325">
        <v>10</v>
      </c>
      <c r="K2216" s="325"/>
      <c r="L2216" s="325">
        <v>10</v>
      </c>
      <c r="M2216" s="381" t="s">
        <v>5427</v>
      </c>
      <c r="N2216" s="381"/>
      <c r="O2216" s="381"/>
      <c r="P2216" s="381">
        <v>240</v>
      </c>
      <c r="Q2216" s="381"/>
      <c r="R2216" s="381"/>
      <c r="S2216" s="381"/>
      <c r="T2216" s="381"/>
      <c r="U2216" s="381"/>
      <c r="V2216" s="381"/>
      <c r="W2216" s="381"/>
      <c r="X2216" s="381"/>
      <c r="Y2216" s="381">
        <v>1</v>
      </c>
      <c r="Z2216" s="350">
        <v>42.35</v>
      </c>
    </row>
    <row r="2217" spans="1:26" ht="30.75" customHeight="1" x14ac:dyDescent="0.35">
      <c r="A2217" s="340">
        <v>2213</v>
      </c>
      <c r="B2217" s="378" t="s">
        <v>7489</v>
      </c>
      <c r="C2217" s="333" t="s">
        <v>1809</v>
      </c>
      <c r="D2217" s="332" t="s">
        <v>2838</v>
      </c>
      <c r="E2217" s="371" t="s">
        <v>3781</v>
      </c>
      <c r="F2217" s="325">
        <v>4</v>
      </c>
      <c r="G2217" s="371"/>
      <c r="H2217" s="325"/>
      <c r="I2217" s="371"/>
      <c r="J2217" s="325">
        <v>10</v>
      </c>
      <c r="K2217" s="325"/>
      <c r="L2217" s="325">
        <v>10</v>
      </c>
      <c r="M2217" s="381" t="s">
        <v>5427</v>
      </c>
      <c r="N2217" s="367">
        <v>175</v>
      </c>
      <c r="O2217" s="367">
        <v>325</v>
      </c>
      <c r="P2217" s="367">
        <v>500</v>
      </c>
      <c r="Q2217" s="398"/>
      <c r="R2217" s="398"/>
      <c r="S2217" s="398"/>
      <c r="T2217" s="398"/>
      <c r="U2217" s="381"/>
      <c r="V2217" s="381"/>
      <c r="W2217" s="381"/>
      <c r="X2217" s="381"/>
      <c r="Y2217" s="381">
        <v>1</v>
      </c>
      <c r="Z2217" s="350">
        <v>42.35</v>
      </c>
    </row>
    <row r="2218" spans="1:26" ht="30.75" customHeight="1" x14ac:dyDescent="0.35">
      <c r="A2218" s="340">
        <v>2214</v>
      </c>
      <c r="B2218" s="378" t="s">
        <v>7489</v>
      </c>
      <c r="C2218" s="333" t="s">
        <v>1809</v>
      </c>
      <c r="D2218" s="332" t="s">
        <v>4022</v>
      </c>
      <c r="E2218" s="371" t="s">
        <v>3819</v>
      </c>
      <c r="F2218" s="325">
        <v>4</v>
      </c>
      <c r="G2218" s="371"/>
      <c r="H2218" s="325"/>
      <c r="I2218" s="371"/>
      <c r="J2218" s="325">
        <v>9</v>
      </c>
      <c r="K2218" s="325"/>
      <c r="L2218" s="325">
        <v>9</v>
      </c>
      <c r="M2218" s="381" t="s">
        <v>5427</v>
      </c>
      <c r="N2218" s="367">
        <v>70</v>
      </c>
      <c r="O2218" s="367">
        <v>170</v>
      </c>
      <c r="P2218" s="367">
        <v>240</v>
      </c>
      <c r="Q2218" s="398"/>
      <c r="R2218" s="398"/>
      <c r="S2218" s="398"/>
      <c r="T2218" s="398"/>
      <c r="U2218" s="381">
        <v>240</v>
      </c>
      <c r="V2218" s="381" t="s">
        <v>2166</v>
      </c>
      <c r="W2218" s="381" t="s">
        <v>2166</v>
      </c>
      <c r="X2218" s="381"/>
      <c r="Y2218" s="381">
        <v>2</v>
      </c>
      <c r="Z2218" s="350">
        <v>36.299999999999997</v>
      </c>
    </row>
    <row r="2219" spans="1:26" ht="30.75" customHeight="1" x14ac:dyDescent="0.35">
      <c r="A2219" s="340">
        <v>2215</v>
      </c>
      <c r="B2219" s="378" t="s">
        <v>7489</v>
      </c>
      <c r="C2219" s="333" t="s">
        <v>1809</v>
      </c>
      <c r="D2219" s="332" t="s">
        <v>4863</v>
      </c>
      <c r="E2219" s="371" t="s">
        <v>3817</v>
      </c>
      <c r="F2219" s="325">
        <v>5</v>
      </c>
      <c r="G2219" s="371"/>
      <c r="H2219" s="325"/>
      <c r="I2219" s="371"/>
      <c r="J2219" s="325">
        <v>9</v>
      </c>
      <c r="K2219" s="325"/>
      <c r="L2219" s="325">
        <v>9</v>
      </c>
      <c r="M2219" s="381" t="s">
        <v>4909</v>
      </c>
      <c r="N2219" s="381"/>
      <c r="O2219" s="381"/>
      <c r="P2219" s="381">
        <v>300</v>
      </c>
      <c r="Q2219" s="381"/>
      <c r="R2219" s="381"/>
      <c r="S2219" s="381"/>
      <c r="T2219" s="381"/>
      <c r="U2219" s="381"/>
      <c r="V2219" s="381"/>
      <c r="W2219" s="381"/>
      <c r="X2219" s="381"/>
      <c r="Y2219" s="381">
        <v>2</v>
      </c>
      <c r="Z2219" s="350">
        <v>36.299999999999997</v>
      </c>
    </row>
    <row r="2220" spans="1:26" ht="30.75" customHeight="1" x14ac:dyDescent="0.35">
      <c r="A2220" s="340">
        <v>2216</v>
      </c>
      <c r="B2220" s="378" t="s">
        <v>7489</v>
      </c>
      <c r="C2220" s="333" t="s">
        <v>1809</v>
      </c>
      <c r="D2220" s="332" t="s">
        <v>2390</v>
      </c>
      <c r="E2220" s="371" t="s">
        <v>2391</v>
      </c>
      <c r="F2220" s="325">
        <v>1</v>
      </c>
      <c r="G2220" s="371"/>
      <c r="H2220" s="325"/>
      <c r="I2220" s="371"/>
      <c r="J2220" s="325">
        <v>8</v>
      </c>
      <c r="K2220" s="325"/>
      <c r="L2220" s="325">
        <v>8</v>
      </c>
      <c r="M2220" s="381" t="s">
        <v>5146</v>
      </c>
      <c r="N2220" s="381"/>
      <c r="O2220" s="381"/>
      <c r="P2220" s="381">
        <v>220</v>
      </c>
      <c r="Q2220" s="381"/>
      <c r="R2220" s="381"/>
      <c r="S2220" s="381"/>
      <c r="T2220" s="381"/>
      <c r="U2220" s="381"/>
      <c r="V2220" s="381"/>
      <c r="W2220" s="381"/>
      <c r="X2220" s="381"/>
      <c r="Y2220" s="381">
        <v>2</v>
      </c>
      <c r="Z2220" s="350">
        <v>36.299999999999997</v>
      </c>
    </row>
    <row r="2221" spans="1:26" ht="30.75" customHeight="1" x14ac:dyDescent="0.35">
      <c r="A2221" s="340">
        <v>2217</v>
      </c>
      <c r="B2221" s="378" t="s">
        <v>7489</v>
      </c>
      <c r="C2221" s="333" t="s">
        <v>1809</v>
      </c>
      <c r="D2221" s="332" t="s">
        <v>4010</v>
      </c>
      <c r="E2221" s="371" t="s">
        <v>3806</v>
      </c>
      <c r="F2221" s="325">
        <v>7</v>
      </c>
      <c r="G2221" s="371"/>
      <c r="H2221" s="325"/>
      <c r="I2221" s="371"/>
      <c r="J2221" s="325">
        <v>11</v>
      </c>
      <c r="K2221" s="325"/>
      <c r="L2221" s="325">
        <v>11</v>
      </c>
      <c r="M2221" s="381" t="s">
        <v>5427</v>
      </c>
      <c r="N2221" s="381"/>
      <c r="O2221" s="381"/>
      <c r="P2221" s="381">
        <v>300</v>
      </c>
      <c r="Q2221" s="381"/>
      <c r="R2221" s="381"/>
      <c r="S2221" s="381"/>
      <c r="T2221" s="381"/>
      <c r="U2221" s="381"/>
      <c r="V2221" s="381"/>
      <c r="W2221" s="381"/>
      <c r="X2221" s="381"/>
      <c r="Y2221" s="381">
        <v>2</v>
      </c>
      <c r="Z2221" s="350">
        <v>36.299999999999997</v>
      </c>
    </row>
    <row r="2222" spans="1:26" ht="30.75" customHeight="1" x14ac:dyDescent="0.35">
      <c r="A2222" s="340">
        <v>2218</v>
      </c>
      <c r="B2222" s="378" t="s">
        <v>7489</v>
      </c>
      <c r="C2222" s="333" t="s">
        <v>1809</v>
      </c>
      <c r="D2222" s="332" t="s">
        <v>4011</v>
      </c>
      <c r="E2222" s="371" t="s">
        <v>3807</v>
      </c>
      <c r="F2222" s="325">
        <v>3</v>
      </c>
      <c r="G2222" s="371"/>
      <c r="H2222" s="325"/>
      <c r="I2222" s="371"/>
      <c r="J2222" s="325">
        <v>11</v>
      </c>
      <c r="K2222" s="325"/>
      <c r="L2222" s="325">
        <v>11</v>
      </c>
      <c r="M2222" s="379" t="s">
        <v>5546</v>
      </c>
      <c r="N2222" s="381"/>
      <c r="O2222" s="381"/>
      <c r="P2222" s="381">
        <v>435</v>
      </c>
      <c r="Q2222" s="381"/>
      <c r="R2222" s="381"/>
      <c r="S2222" s="381"/>
      <c r="T2222" s="381"/>
      <c r="U2222" s="381"/>
      <c r="V2222" s="381"/>
      <c r="W2222" s="381"/>
      <c r="X2222" s="381"/>
      <c r="Y2222" s="381">
        <v>2</v>
      </c>
      <c r="Z2222" s="350">
        <v>36.299999999999997</v>
      </c>
    </row>
    <row r="2223" spans="1:26" ht="30.75" customHeight="1" x14ac:dyDescent="0.35">
      <c r="A2223" s="340">
        <v>2219</v>
      </c>
      <c r="B2223" s="378" t="s">
        <v>7489</v>
      </c>
      <c r="C2223" s="333" t="s">
        <v>1809</v>
      </c>
      <c r="D2223" s="332" t="s">
        <v>4002</v>
      </c>
      <c r="E2223" s="371" t="s">
        <v>3798</v>
      </c>
      <c r="F2223" s="325">
        <v>6</v>
      </c>
      <c r="G2223" s="371"/>
      <c r="H2223" s="325"/>
      <c r="I2223" s="371"/>
      <c r="J2223" s="325">
        <v>12</v>
      </c>
      <c r="K2223" s="325"/>
      <c r="L2223" s="325">
        <v>12</v>
      </c>
      <c r="M2223" s="381" t="s">
        <v>5147</v>
      </c>
      <c r="N2223" s="381"/>
      <c r="O2223" s="381"/>
      <c r="P2223" s="381">
        <v>280</v>
      </c>
      <c r="Q2223" s="381"/>
      <c r="R2223" s="381"/>
      <c r="S2223" s="381"/>
      <c r="T2223" s="381"/>
      <c r="U2223" s="381"/>
      <c r="V2223" s="381"/>
      <c r="W2223" s="381"/>
      <c r="X2223" s="381"/>
      <c r="Y2223" s="381">
        <v>2</v>
      </c>
      <c r="Z2223" s="350">
        <v>36.299999999999997</v>
      </c>
    </row>
    <row r="2224" spans="1:26" ht="30.75" customHeight="1" x14ac:dyDescent="0.35">
      <c r="A2224" s="340">
        <v>2220</v>
      </c>
      <c r="B2224" s="378" t="s">
        <v>7489</v>
      </c>
      <c r="C2224" s="333" t="s">
        <v>1809</v>
      </c>
      <c r="D2224" s="332" t="s">
        <v>3998</v>
      </c>
      <c r="E2224" s="371" t="s">
        <v>3794</v>
      </c>
      <c r="F2224" s="325">
        <v>4</v>
      </c>
      <c r="G2224" s="371"/>
      <c r="H2224" s="325"/>
      <c r="I2224" s="371"/>
      <c r="J2224" s="325">
        <v>8</v>
      </c>
      <c r="K2224" s="325"/>
      <c r="L2224" s="325">
        <v>8</v>
      </c>
      <c r="M2224" s="379" t="s">
        <v>5493</v>
      </c>
      <c r="N2224" s="381"/>
      <c r="O2224" s="381"/>
      <c r="P2224" s="381">
        <v>475</v>
      </c>
      <c r="Q2224" s="381"/>
      <c r="R2224" s="381"/>
      <c r="S2224" s="381"/>
      <c r="T2224" s="381"/>
      <c r="U2224" s="381"/>
      <c r="V2224" s="381"/>
      <c r="W2224" s="381"/>
      <c r="X2224" s="381"/>
      <c r="Y2224" s="381">
        <v>2</v>
      </c>
      <c r="Z2224" s="350">
        <v>36.299999999999997</v>
      </c>
    </row>
    <row r="2225" spans="1:26" ht="30.75" customHeight="1" x14ac:dyDescent="0.35">
      <c r="A2225" s="340">
        <v>2221</v>
      </c>
      <c r="B2225" s="378" t="s">
        <v>7489</v>
      </c>
      <c r="C2225" s="333" t="s">
        <v>1809</v>
      </c>
      <c r="D2225" s="332" t="s">
        <v>4003</v>
      </c>
      <c r="E2225" s="371" t="s">
        <v>3799</v>
      </c>
      <c r="F2225" s="325">
        <v>5</v>
      </c>
      <c r="G2225" s="371"/>
      <c r="H2225" s="325"/>
      <c r="I2225" s="371"/>
      <c r="J2225" s="325">
        <v>11</v>
      </c>
      <c r="K2225" s="325"/>
      <c r="L2225" s="325">
        <v>11</v>
      </c>
      <c r="M2225" s="381" t="s">
        <v>5148</v>
      </c>
      <c r="N2225" s="381"/>
      <c r="O2225" s="381"/>
      <c r="P2225" s="381">
        <v>370</v>
      </c>
      <c r="Q2225" s="381"/>
      <c r="R2225" s="381"/>
      <c r="S2225" s="381"/>
      <c r="T2225" s="381"/>
      <c r="U2225" s="381"/>
      <c r="V2225" s="381"/>
      <c r="W2225" s="381"/>
      <c r="X2225" s="381"/>
      <c r="Y2225" s="381">
        <v>2</v>
      </c>
      <c r="Z2225" s="350">
        <v>36.299999999999997</v>
      </c>
    </row>
    <row r="2226" spans="1:26" ht="30.75" customHeight="1" x14ac:dyDescent="0.35">
      <c r="A2226" s="340">
        <v>2222</v>
      </c>
      <c r="B2226" s="378" t="s">
        <v>7489</v>
      </c>
      <c r="C2226" s="333" t="s">
        <v>1809</v>
      </c>
      <c r="D2226" s="332" t="s">
        <v>1810</v>
      </c>
      <c r="E2226" s="371" t="s">
        <v>3581</v>
      </c>
      <c r="F2226" s="325">
        <v>4</v>
      </c>
      <c r="G2226" s="371"/>
      <c r="H2226" s="325"/>
      <c r="I2226" s="371"/>
      <c r="J2226" s="325">
        <v>12</v>
      </c>
      <c r="K2226" s="325"/>
      <c r="L2226" s="325">
        <v>12</v>
      </c>
      <c r="M2226" s="379" t="s">
        <v>5493</v>
      </c>
      <c r="N2226" s="367">
        <v>90</v>
      </c>
      <c r="O2226" s="367">
        <v>210</v>
      </c>
      <c r="P2226" s="367">
        <v>300</v>
      </c>
      <c r="Q2226" s="398"/>
      <c r="R2226" s="398"/>
      <c r="S2226" s="398"/>
      <c r="T2226" s="398"/>
      <c r="U2226" s="381">
        <v>240</v>
      </c>
      <c r="V2226" s="381" t="s">
        <v>2166</v>
      </c>
      <c r="W2226" s="381" t="s">
        <v>2166</v>
      </c>
      <c r="X2226" s="381"/>
      <c r="Y2226" s="381">
        <v>2</v>
      </c>
      <c r="Z2226" s="350">
        <v>36.299999999999997</v>
      </c>
    </row>
    <row r="2227" spans="1:26" ht="30.75" customHeight="1" x14ac:dyDescent="0.35">
      <c r="A2227" s="340">
        <v>2223</v>
      </c>
      <c r="B2227" s="378" t="s">
        <v>7489</v>
      </c>
      <c r="C2227" s="333" t="s">
        <v>1809</v>
      </c>
      <c r="D2227" s="332" t="s">
        <v>2385</v>
      </c>
      <c r="E2227" s="371" t="s">
        <v>2386</v>
      </c>
      <c r="F2227" s="325">
        <v>4</v>
      </c>
      <c r="G2227" s="371"/>
      <c r="H2227" s="325"/>
      <c r="I2227" s="371"/>
      <c r="J2227" s="325">
        <v>12</v>
      </c>
      <c r="K2227" s="325"/>
      <c r="L2227" s="325">
        <v>12</v>
      </c>
      <c r="M2227" s="381" t="s">
        <v>6501</v>
      </c>
      <c r="N2227" s="367">
        <v>110</v>
      </c>
      <c r="O2227" s="367">
        <v>170</v>
      </c>
      <c r="P2227" s="367">
        <v>280</v>
      </c>
      <c r="Q2227" s="398"/>
      <c r="R2227" s="398"/>
      <c r="S2227" s="398"/>
      <c r="T2227" s="398"/>
      <c r="U2227" s="381">
        <v>240</v>
      </c>
      <c r="V2227" s="381" t="s">
        <v>2166</v>
      </c>
      <c r="W2227" s="381" t="s">
        <v>2166</v>
      </c>
      <c r="X2227" s="381"/>
      <c r="Y2227" s="381">
        <v>2</v>
      </c>
      <c r="Z2227" s="350">
        <v>36.299999999999997</v>
      </c>
    </row>
    <row r="2228" spans="1:26" ht="30.75" customHeight="1" x14ac:dyDescent="0.35">
      <c r="A2228" s="340">
        <v>2224</v>
      </c>
      <c r="B2228" s="378" t="s">
        <v>7489</v>
      </c>
      <c r="C2228" s="333" t="s">
        <v>1809</v>
      </c>
      <c r="D2228" s="332" t="s">
        <v>4012</v>
      </c>
      <c r="E2228" s="371" t="s">
        <v>3808</v>
      </c>
      <c r="F2228" s="325">
        <v>5</v>
      </c>
      <c r="G2228" s="371"/>
      <c r="H2228" s="325"/>
      <c r="I2228" s="371"/>
      <c r="J2228" s="325">
        <v>12</v>
      </c>
      <c r="K2228" s="325"/>
      <c r="L2228" s="325">
        <v>12</v>
      </c>
      <c r="M2228" s="381" t="s">
        <v>5427</v>
      </c>
      <c r="N2228" s="381"/>
      <c r="O2228" s="381"/>
      <c r="P2228" s="381">
        <v>340</v>
      </c>
      <c r="Q2228" s="381"/>
      <c r="R2228" s="381"/>
      <c r="S2228" s="381"/>
      <c r="T2228" s="381"/>
      <c r="U2228" s="381"/>
      <c r="V2228" s="381"/>
      <c r="W2228" s="381"/>
      <c r="X2228" s="381"/>
      <c r="Y2228" s="381">
        <v>2</v>
      </c>
      <c r="Z2228" s="350">
        <v>36.299999999999997</v>
      </c>
    </row>
    <row r="2229" spans="1:26" ht="30.75" customHeight="1" x14ac:dyDescent="0.35">
      <c r="A2229" s="340">
        <v>2225</v>
      </c>
      <c r="B2229" s="378" t="s">
        <v>7489</v>
      </c>
      <c r="C2229" s="333" t="s">
        <v>1809</v>
      </c>
      <c r="D2229" s="332" t="s">
        <v>4013</v>
      </c>
      <c r="E2229" s="371" t="s">
        <v>3809</v>
      </c>
      <c r="F2229" s="325">
        <v>5</v>
      </c>
      <c r="G2229" s="371"/>
      <c r="H2229" s="325"/>
      <c r="I2229" s="371"/>
      <c r="J2229" s="325">
        <v>9</v>
      </c>
      <c r="K2229" s="325"/>
      <c r="L2229" s="325">
        <v>9</v>
      </c>
      <c r="M2229" s="379" t="s">
        <v>5493</v>
      </c>
      <c r="N2229" s="381">
        <v>120</v>
      </c>
      <c r="O2229" s="381">
        <v>250</v>
      </c>
      <c r="P2229" s="381">
        <v>370</v>
      </c>
      <c r="Q2229" s="381"/>
      <c r="R2229" s="381"/>
      <c r="S2229" s="381"/>
      <c r="T2229" s="381"/>
      <c r="U2229" s="381"/>
      <c r="V2229" s="381" t="s">
        <v>2166</v>
      </c>
      <c r="W2229" s="381"/>
      <c r="X2229" s="381"/>
      <c r="Y2229" s="381">
        <v>2</v>
      </c>
      <c r="Z2229" s="350">
        <v>36.299999999999997</v>
      </c>
    </row>
    <row r="2230" spans="1:26" ht="30.75" customHeight="1" x14ac:dyDescent="0.35">
      <c r="A2230" s="340">
        <v>2226</v>
      </c>
      <c r="B2230" s="378" t="s">
        <v>7489</v>
      </c>
      <c r="C2230" s="333" t="s">
        <v>1809</v>
      </c>
      <c r="D2230" s="332" t="s">
        <v>4014</v>
      </c>
      <c r="E2230" s="371" t="s">
        <v>3810</v>
      </c>
      <c r="F2230" s="325">
        <v>6</v>
      </c>
      <c r="G2230" s="371"/>
      <c r="H2230" s="325"/>
      <c r="I2230" s="371"/>
      <c r="J2230" s="325">
        <v>12</v>
      </c>
      <c r="K2230" s="325"/>
      <c r="L2230" s="325">
        <v>12</v>
      </c>
      <c r="M2230" s="381" t="s">
        <v>5427</v>
      </c>
      <c r="N2230" s="381"/>
      <c r="O2230" s="381"/>
      <c r="P2230" s="381">
        <v>350</v>
      </c>
      <c r="Q2230" s="381"/>
      <c r="R2230" s="381"/>
      <c r="S2230" s="381"/>
      <c r="T2230" s="381"/>
      <c r="U2230" s="381"/>
      <c r="V2230" s="381"/>
      <c r="W2230" s="381"/>
      <c r="X2230" s="381"/>
      <c r="Y2230" s="381">
        <v>2</v>
      </c>
      <c r="Z2230" s="350">
        <v>36.299999999999997</v>
      </c>
    </row>
    <row r="2231" spans="1:26" ht="30.75" customHeight="1" x14ac:dyDescent="0.35">
      <c r="A2231" s="340">
        <v>2227</v>
      </c>
      <c r="B2231" s="378" t="s">
        <v>7489</v>
      </c>
      <c r="C2231" s="333" t="s">
        <v>1809</v>
      </c>
      <c r="D2231" s="332" t="s">
        <v>3992</v>
      </c>
      <c r="E2231" s="371" t="s">
        <v>3787</v>
      </c>
      <c r="F2231" s="325">
        <v>4</v>
      </c>
      <c r="G2231" s="371"/>
      <c r="H2231" s="325"/>
      <c r="I2231" s="371"/>
      <c r="J2231" s="325">
        <v>8</v>
      </c>
      <c r="K2231" s="325"/>
      <c r="L2231" s="325">
        <v>8</v>
      </c>
      <c r="M2231" s="379" t="s">
        <v>5493</v>
      </c>
      <c r="N2231" s="381">
        <v>125</v>
      </c>
      <c r="O2231" s="381">
        <v>205</v>
      </c>
      <c r="P2231" s="381">
        <v>330</v>
      </c>
      <c r="Q2231" s="381"/>
      <c r="R2231" s="381"/>
      <c r="S2231" s="381"/>
      <c r="T2231" s="381"/>
      <c r="U2231" s="381">
        <v>240</v>
      </c>
      <c r="V2231" s="381" t="s">
        <v>2166</v>
      </c>
      <c r="W2231" s="381"/>
      <c r="X2231" s="381"/>
      <c r="Y2231" s="381">
        <v>3</v>
      </c>
      <c r="Z2231" s="382">
        <v>30.3</v>
      </c>
    </row>
    <row r="2232" spans="1:26" ht="30.75" customHeight="1" x14ac:dyDescent="0.35">
      <c r="A2232" s="340">
        <v>2228</v>
      </c>
      <c r="B2232" s="378" t="s">
        <v>7489</v>
      </c>
      <c r="C2232" s="333" t="s">
        <v>1809</v>
      </c>
      <c r="D2232" s="332" t="s">
        <v>2387</v>
      </c>
      <c r="E2232" s="371" t="s">
        <v>2388</v>
      </c>
      <c r="F2232" s="325">
        <v>3</v>
      </c>
      <c r="G2232" s="371"/>
      <c r="H2232" s="325"/>
      <c r="I2232" s="371"/>
      <c r="J2232" s="325">
        <v>8</v>
      </c>
      <c r="K2232" s="325"/>
      <c r="L2232" s="325">
        <v>8</v>
      </c>
      <c r="M2232" s="379" t="s">
        <v>5546</v>
      </c>
      <c r="N2232" s="367">
        <v>50</v>
      </c>
      <c r="O2232" s="367">
        <v>150</v>
      </c>
      <c r="P2232" s="367">
        <v>200</v>
      </c>
      <c r="Q2232" s="398"/>
      <c r="R2232" s="398"/>
      <c r="S2232" s="398"/>
      <c r="T2232" s="398"/>
      <c r="U2232" s="381">
        <v>240</v>
      </c>
      <c r="V2232" s="381" t="s">
        <v>2166</v>
      </c>
      <c r="W2232" s="381" t="s">
        <v>2166</v>
      </c>
      <c r="X2232" s="381"/>
      <c r="Y2232" s="381">
        <v>2</v>
      </c>
      <c r="Z2232" s="350">
        <v>36.299999999999997</v>
      </c>
    </row>
    <row r="2233" spans="1:26" ht="30.75" customHeight="1" x14ac:dyDescent="0.35">
      <c r="A2233" s="340">
        <v>2229</v>
      </c>
      <c r="B2233" s="378" t="s">
        <v>7489</v>
      </c>
      <c r="C2233" s="333" t="s">
        <v>1809</v>
      </c>
      <c r="D2233" s="411" t="s">
        <v>3714</v>
      </c>
      <c r="E2233" s="371" t="s">
        <v>3584</v>
      </c>
      <c r="F2233" s="325">
        <v>3</v>
      </c>
      <c r="G2233" s="371"/>
      <c r="H2233" s="325"/>
      <c r="I2233" s="371"/>
      <c r="J2233" s="325">
        <v>12</v>
      </c>
      <c r="K2233" s="325"/>
      <c r="L2233" s="325">
        <v>12</v>
      </c>
      <c r="M2233" s="381" t="s">
        <v>5149</v>
      </c>
      <c r="N2233" s="367">
        <v>75</v>
      </c>
      <c r="O2233" s="367">
        <v>175</v>
      </c>
      <c r="P2233" s="367">
        <v>250</v>
      </c>
      <c r="Q2233" s="398"/>
      <c r="R2233" s="398"/>
      <c r="S2233" s="398"/>
      <c r="T2233" s="398"/>
      <c r="U2233" s="381">
        <v>240</v>
      </c>
      <c r="V2233" s="381" t="s">
        <v>2166</v>
      </c>
      <c r="W2233" s="381" t="s">
        <v>2166</v>
      </c>
      <c r="X2233" s="381"/>
      <c r="Y2233" s="381">
        <v>2</v>
      </c>
      <c r="Z2233" s="350">
        <v>36.299999999999997</v>
      </c>
    </row>
    <row r="2234" spans="1:26" ht="30.75" customHeight="1" x14ac:dyDescent="0.35">
      <c r="A2234" s="340">
        <v>2230</v>
      </c>
      <c r="B2234" s="378" t="s">
        <v>7489</v>
      </c>
      <c r="C2234" s="333" t="s">
        <v>1809</v>
      </c>
      <c r="D2234" s="332" t="s">
        <v>4015</v>
      </c>
      <c r="E2234" s="371" t="s">
        <v>3811</v>
      </c>
      <c r="F2234" s="325">
        <v>5</v>
      </c>
      <c r="G2234" s="371"/>
      <c r="H2234" s="325"/>
      <c r="I2234" s="371"/>
      <c r="J2234" s="325">
        <v>10</v>
      </c>
      <c r="K2234" s="325"/>
      <c r="L2234" s="325">
        <v>10</v>
      </c>
      <c r="M2234" s="381" t="s">
        <v>5427</v>
      </c>
      <c r="N2234" s="381"/>
      <c r="O2234" s="381"/>
      <c r="P2234" s="381">
        <v>200</v>
      </c>
      <c r="Q2234" s="381"/>
      <c r="R2234" s="381"/>
      <c r="S2234" s="381"/>
      <c r="T2234" s="381"/>
      <c r="U2234" s="381"/>
      <c r="V2234" s="381"/>
      <c r="W2234" s="381"/>
      <c r="X2234" s="381"/>
      <c r="Y2234" s="381">
        <v>2</v>
      </c>
      <c r="Z2234" s="350">
        <v>36.299999999999997</v>
      </c>
    </row>
    <row r="2235" spans="1:26" ht="30.75" customHeight="1" x14ac:dyDescent="0.35">
      <c r="A2235" s="340">
        <v>2231</v>
      </c>
      <c r="B2235" s="378" t="s">
        <v>7489</v>
      </c>
      <c r="C2235" s="333" t="s">
        <v>1809</v>
      </c>
      <c r="D2235" s="332" t="s">
        <v>4016</v>
      </c>
      <c r="E2235" s="371" t="s">
        <v>3812</v>
      </c>
      <c r="F2235" s="325">
        <v>7</v>
      </c>
      <c r="G2235" s="371"/>
      <c r="H2235" s="325"/>
      <c r="I2235" s="371"/>
      <c r="J2235" s="325">
        <v>10</v>
      </c>
      <c r="K2235" s="325"/>
      <c r="L2235" s="325">
        <v>10</v>
      </c>
      <c r="M2235" s="381" t="s">
        <v>5427</v>
      </c>
      <c r="N2235" s="381">
        <v>112</v>
      </c>
      <c r="O2235" s="381">
        <v>288</v>
      </c>
      <c r="P2235" s="381">
        <v>400</v>
      </c>
      <c r="Q2235" s="381"/>
      <c r="R2235" s="381"/>
      <c r="S2235" s="381"/>
      <c r="T2235" s="381"/>
      <c r="U2235" s="381">
        <v>240</v>
      </c>
      <c r="V2235" s="381" t="s">
        <v>2166</v>
      </c>
      <c r="W2235" s="381"/>
      <c r="X2235" s="381"/>
      <c r="Y2235" s="381">
        <v>2</v>
      </c>
      <c r="Z2235" s="350">
        <v>36.299999999999997</v>
      </c>
    </row>
    <row r="2236" spans="1:26" ht="30.75" customHeight="1" x14ac:dyDescent="0.35">
      <c r="A2236" s="340">
        <v>2232</v>
      </c>
      <c r="B2236" s="378" t="s">
        <v>7489</v>
      </c>
      <c r="C2236" s="333" t="s">
        <v>1809</v>
      </c>
      <c r="D2236" s="332" t="s">
        <v>1812</v>
      </c>
      <c r="E2236" s="371" t="s">
        <v>3583</v>
      </c>
      <c r="F2236" s="325">
        <v>6</v>
      </c>
      <c r="G2236" s="371"/>
      <c r="H2236" s="325"/>
      <c r="I2236" s="371"/>
      <c r="J2236" s="325">
        <v>10</v>
      </c>
      <c r="K2236" s="325"/>
      <c r="L2236" s="325">
        <v>10</v>
      </c>
      <c r="M2236" s="381" t="s">
        <v>5427</v>
      </c>
      <c r="N2236" s="398">
        <v>70</v>
      </c>
      <c r="O2236" s="398">
        <v>150</v>
      </c>
      <c r="P2236" s="398">
        <v>220</v>
      </c>
      <c r="Q2236" s="398"/>
      <c r="R2236" s="398"/>
      <c r="S2236" s="398"/>
      <c r="T2236" s="398"/>
      <c r="U2236" s="381"/>
      <c r="V2236" s="381" t="s">
        <v>2166</v>
      </c>
      <c r="W2236" s="381"/>
      <c r="X2236" s="381"/>
      <c r="Y2236" s="381">
        <v>2</v>
      </c>
      <c r="Z2236" s="350">
        <v>36.299999999999997</v>
      </c>
    </row>
    <row r="2237" spans="1:26" ht="30.75" customHeight="1" x14ac:dyDescent="0.35">
      <c r="A2237" s="340">
        <v>2233</v>
      </c>
      <c r="B2237" s="378" t="s">
        <v>7489</v>
      </c>
      <c r="C2237" s="333" t="s">
        <v>1809</v>
      </c>
      <c r="D2237" s="332" t="s">
        <v>4023</v>
      </c>
      <c r="E2237" s="371" t="s">
        <v>3820</v>
      </c>
      <c r="F2237" s="325">
        <v>2</v>
      </c>
      <c r="G2237" s="371"/>
      <c r="H2237" s="325"/>
      <c r="I2237" s="371"/>
      <c r="J2237" s="325">
        <v>9</v>
      </c>
      <c r="K2237" s="325"/>
      <c r="L2237" s="325">
        <v>9</v>
      </c>
      <c r="M2237" s="381" t="s">
        <v>5146</v>
      </c>
      <c r="N2237" s="381"/>
      <c r="O2237" s="381"/>
      <c r="P2237" s="381">
        <v>260</v>
      </c>
      <c r="Q2237" s="381"/>
      <c r="R2237" s="381"/>
      <c r="S2237" s="381"/>
      <c r="T2237" s="381"/>
      <c r="U2237" s="381"/>
      <c r="V2237" s="381"/>
      <c r="W2237" s="381"/>
      <c r="X2237" s="381"/>
      <c r="Y2237" s="381">
        <v>1</v>
      </c>
      <c r="Z2237" s="350">
        <v>42.35</v>
      </c>
    </row>
    <row r="2238" spans="1:26" ht="30.75" customHeight="1" x14ac:dyDescent="0.35">
      <c r="A2238" s="340">
        <v>2234</v>
      </c>
      <c r="B2238" s="378" t="s">
        <v>7489</v>
      </c>
      <c r="C2238" s="333" t="s">
        <v>1809</v>
      </c>
      <c r="D2238" s="332" t="s">
        <v>2380</v>
      </c>
      <c r="E2238" s="371" t="s">
        <v>2381</v>
      </c>
      <c r="F2238" s="325">
        <v>3</v>
      </c>
      <c r="G2238" s="371"/>
      <c r="H2238" s="325"/>
      <c r="I2238" s="371"/>
      <c r="J2238" s="325">
        <v>8</v>
      </c>
      <c r="K2238" s="325"/>
      <c r="L2238" s="325">
        <v>8</v>
      </c>
      <c r="M2238" s="381" t="s">
        <v>5150</v>
      </c>
      <c r="N2238" s="381"/>
      <c r="O2238" s="381"/>
      <c r="P2238" s="381">
        <v>205</v>
      </c>
      <c r="Q2238" s="381"/>
      <c r="R2238" s="381"/>
      <c r="S2238" s="381"/>
      <c r="T2238" s="381"/>
      <c r="U2238" s="381"/>
      <c r="V2238" s="381"/>
      <c r="W2238" s="381"/>
      <c r="X2238" s="381"/>
      <c r="Y2238" s="381">
        <v>2</v>
      </c>
      <c r="Z2238" s="350">
        <v>36.299999999999997</v>
      </c>
    </row>
    <row r="2239" spans="1:26" ht="30.75" customHeight="1" x14ac:dyDescent="0.35">
      <c r="A2239" s="340">
        <v>2235</v>
      </c>
      <c r="B2239" s="378" t="s">
        <v>7489</v>
      </c>
      <c r="C2239" s="333" t="s">
        <v>1809</v>
      </c>
      <c r="D2239" s="332" t="s">
        <v>4017</v>
      </c>
      <c r="E2239" s="371" t="s">
        <v>3813</v>
      </c>
      <c r="F2239" s="325">
        <v>4</v>
      </c>
      <c r="G2239" s="371"/>
      <c r="H2239" s="325"/>
      <c r="I2239" s="371"/>
      <c r="J2239" s="325">
        <v>5</v>
      </c>
      <c r="K2239" s="325"/>
      <c r="L2239" s="325">
        <v>5</v>
      </c>
      <c r="M2239" s="381" t="s">
        <v>5512</v>
      </c>
      <c r="N2239" s="381"/>
      <c r="O2239" s="381"/>
      <c r="P2239" s="381">
        <v>240</v>
      </c>
      <c r="Q2239" s="381"/>
      <c r="R2239" s="381"/>
      <c r="S2239" s="381"/>
      <c r="T2239" s="381"/>
      <c r="U2239" s="381"/>
      <c r="V2239" s="381"/>
      <c r="W2239" s="381"/>
      <c r="X2239" s="381"/>
      <c r="Y2239" s="381">
        <v>2</v>
      </c>
      <c r="Z2239" s="350">
        <v>36.299999999999997</v>
      </c>
    </row>
    <row r="2240" spans="1:26" ht="30.75" customHeight="1" x14ac:dyDescent="0.35">
      <c r="A2240" s="340">
        <v>2236</v>
      </c>
      <c r="B2240" s="378" t="s">
        <v>7489</v>
      </c>
      <c r="C2240" s="333" t="s">
        <v>1809</v>
      </c>
      <c r="D2240" s="332" t="s">
        <v>4018</v>
      </c>
      <c r="E2240" s="371" t="s">
        <v>3814</v>
      </c>
      <c r="F2240" s="325">
        <v>3</v>
      </c>
      <c r="G2240" s="371"/>
      <c r="H2240" s="325"/>
      <c r="I2240" s="371"/>
      <c r="J2240" s="325">
        <v>10</v>
      </c>
      <c r="K2240" s="325"/>
      <c r="L2240" s="325">
        <v>10</v>
      </c>
      <c r="M2240" s="381" t="s">
        <v>5146</v>
      </c>
      <c r="N2240" s="381"/>
      <c r="O2240" s="381"/>
      <c r="P2240" s="381">
        <v>580</v>
      </c>
      <c r="Q2240" s="381"/>
      <c r="R2240" s="381"/>
      <c r="S2240" s="381"/>
      <c r="T2240" s="381"/>
      <c r="U2240" s="381"/>
      <c r="V2240" s="381"/>
      <c r="W2240" s="381"/>
      <c r="X2240" s="381"/>
      <c r="Y2240" s="381">
        <v>2</v>
      </c>
      <c r="Z2240" s="350">
        <v>36.299999999999997</v>
      </c>
    </row>
    <row r="2241" spans="1:26" ht="30.75" customHeight="1" x14ac:dyDescent="0.35">
      <c r="A2241" s="340">
        <v>2237</v>
      </c>
      <c r="B2241" s="378" t="s">
        <v>7489</v>
      </c>
      <c r="C2241" s="333" t="s">
        <v>1809</v>
      </c>
      <c r="D2241" s="332" t="s">
        <v>4039</v>
      </c>
      <c r="E2241" s="371" t="s">
        <v>4040</v>
      </c>
      <c r="F2241" s="325">
        <v>4</v>
      </c>
      <c r="G2241" s="371"/>
      <c r="H2241" s="325"/>
      <c r="I2241" s="371"/>
      <c r="J2241" s="325">
        <v>11</v>
      </c>
      <c r="K2241" s="325"/>
      <c r="L2241" s="325">
        <v>11</v>
      </c>
      <c r="M2241" s="379" t="s">
        <v>5493</v>
      </c>
      <c r="N2241" s="398">
        <v>81</v>
      </c>
      <c r="O2241" s="398">
        <v>179</v>
      </c>
      <c r="P2241" s="398">
        <v>260</v>
      </c>
      <c r="Q2241" s="398"/>
      <c r="R2241" s="398"/>
      <c r="S2241" s="398"/>
      <c r="T2241" s="398"/>
      <c r="U2241" s="381"/>
      <c r="V2241" s="381" t="s">
        <v>2166</v>
      </c>
      <c r="W2241" s="381"/>
      <c r="X2241" s="381"/>
      <c r="Y2241" s="381">
        <v>3</v>
      </c>
      <c r="Z2241" s="382">
        <v>30.3</v>
      </c>
    </row>
    <row r="2242" spans="1:26" ht="30.75" customHeight="1" x14ac:dyDescent="0.35">
      <c r="A2242" s="340">
        <v>2238</v>
      </c>
      <c r="B2242" s="378" t="s">
        <v>7489</v>
      </c>
      <c r="C2242" s="333" t="s">
        <v>1809</v>
      </c>
      <c r="D2242" s="332" t="s">
        <v>2393</v>
      </c>
      <c r="E2242" s="371" t="s">
        <v>2394</v>
      </c>
      <c r="F2242" s="325">
        <v>5</v>
      </c>
      <c r="G2242" s="371"/>
      <c r="H2242" s="325"/>
      <c r="I2242" s="371"/>
      <c r="J2242" s="325">
        <v>10</v>
      </c>
      <c r="K2242" s="325"/>
      <c r="L2242" s="325">
        <v>10</v>
      </c>
      <c r="M2242" s="381" t="s">
        <v>5144</v>
      </c>
      <c r="N2242" s="381"/>
      <c r="O2242" s="381"/>
      <c r="P2242" s="381">
        <v>500</v>
      </c>
      <c r="Q2242" s="381"/>
      <c r="R2242" s="381"/>
      <c r="S2242" s="381"/>
      <c r="T2242" s="381"/>
      <c r="U2242" s="381"/>
      <c r="V2242" s="381"/>
      <c r="W2242" s="381"/>
      <c r="X2242" s="381"/>
      <c r="Y2242" s="381">
        <v>3</v>
      </c>
      <c r="Z2242" s="382">
        <v>30.3</v>
      </c>
    </row>
    <row r="2243" spans="1:26" ht="30.75" customHeight="1" x14ac:dyDescent="0.35">
      <c r="A2243" s="340">
        <v>2239</v>
      </c>
      <c r="B2243" s="378" t="s">
        <v>7489</v>
      </c>
      <c r="C2243" s="333" t="s">
        <v>1809</v>
      </c>
      <c r="D2243" s="332" t="s">
        <v>2840</v>
      </c>
      <c r="E2243" s="371" t="s">
        <v>3783</v>
      </c>
      <c r="F2243" s="325">
        <v>4</v>
      </c>
      <c r="G2243" s="371"/>
      <c r="H2243" s="325"/>
      <c r="I2243" s="371"/>
      <c r="J2243" s="325">
        <v>7</v>
      </c>
      <c r="K2243" s="325"/>
      <c r="L2243" s="325">
        <v>7</v>
      </c>
      <c r="M2243" s="381" t="s">
        <v>5512</v>
      </c>
      <c r="N2243" s="381"/>
      <c r="O2243" s="381"/>
      <c r="P2243" s="381">
        <v>450</v>
      </c>
      <c r="Q2243" s="381"/>
      <c r="R2243" s="381"/>
      <c r="S2243" s="381"/>
      <c r="T2243" s="381"/>
      <c r="U2243" s="381"/>
      <c r="V2243" s="381"/>
      <c r="W2243" s="381"/>
      <c r="X2243" s="381"/>
      <c r="Y2243" s="381">
        <v>1</v>
      </c>
      <c r="Z2243" s="350">
        <v>42.35</v>
      </c>
    </row>
    <row r="2244" spans="1:26" ht="30.75" customHeight="1" x14ac:dyDescent="0.35">
      <c r="A2244" s="340">
        <v>2240</v>
      </c>
      <c r="B2244" s="378" t="s">
        <v>7489</v>
      </c>
      <c r="C2244" s="333" t="s">
        <v>1809</v>
      </c>
      <c r="D2244" s="332" t="s">
        <v>2837</v>
      </c>
      <c r="E2244" s="371" t="s">
        <v>3780</v>
      </c>
      <c r="F2244" s="325">
        <v>4</v>
      </c>
      <c r="G2244" s="371"/>
      <c r="H2244" s="325"/>
      <c r="I2244" s="371"/>
      <c r="J2244" s="325">
        <v>10</v>
      </c>
      <c r="K2244" s="325"/>
      <c r="L2244" s="325">
        <v>10</v>
      </c>
      <c r="M2244" s="381" t="s">
        <v>5146</v>
      </c>
      <c r="N2244" s="367">
        <v>200</v>
      </c>
      <c r="O2244" s="367">
        <v>300</v>
      </c>
      <c r="P2244" s="367">
        <v>500</v>
      </c>
      <c r="Q2244" s="398"/>
      <c r="R2244" s="398"/>
      <c r="S2244" s="398"/>
      <c r="T2244" s="398"/>
      <c r="U2244" s="381">
        <v>240</v>
      </c>
      <c r="V2244" s="381" t="s">
        <v>2166</v>
      </c>
      <c r="W2244" s="381" t="s">
        <v>2166</v>
      </c>
      <c r="X2244" s="381"/>
      <c r="Y2244" s="381">
        <v>1</v>
      </c>
      <c r="Z2244" s="350">
        <v>42.35</v>
      </c>
    </row>
    <row r="2245" spans="1:26" ht="30.75" customHeight="1" x14ac:dyDescent="0.35">
      <c r="A2245" s="340">
        <v>2241</v>
      </c>
      <c r="B2245" s="378" t="s">
        <v>7489</v>
      </c>
      <c r="C2245" s="333" t="s">
        <v>1809</v>
      </c>
      <c r="D2245" s="332" t="s">
        <v>2835</v>
      </c>
      <c r="E2245" s="371" t="s">
        <v>2389</v>
      </c>
      <c r="F2245" s="325">
        <v>4</v>
      </c>
      <c r="G2245" s="371"/>
      <c r="H2245" s="325"/>
      <c r="I2245" s="371"/>
      <c r="J2245" s="325">
        <v>9</v>
      </c>
      <c r="K2245" s="325"/>
      <c r="L2245" s="325">
        <v>9</v>
      </c>
      <c r="M2245" s="381" t="s">
        <v>5427</v>
      </c>
      <c r="N2245" s="381"/>
      <c r="O2245" s="381"/>
      <c r="P2245" s="381">
        <v>200</v>
      </c>
      <c r="Q2245" s="381"/>
      <c r="R2245" s="381"/>
      <c r="S2245" s="381"/>
      <c r="T2245" s="381"/>
      <c r="U2245" s="381"/>
      <c r="V2245" s="381"/>
      <c r="W2245" s="381"/>
      <c r="X2245" s="381"/>
      <c r="Y2245" s="381">
        <v>2</v>
      </c>
      <c r="Z2245" s="350">
        <v>36.299999999999997</v>
      </c>
    </row>
    <row r="2246" spans="1:26" ht="30.75" customHeight="1" x14ac:dyDescent="0.35">
      <c r="A2246" s="340">
        <v>2242</v>
      </c>
      <c r="B2246" s="378" t="s">
        <v>7489</v>
      </c>
      <c r="C2246" s="333" t="s">
        <v>1809</v>
      </c>
      <c r="D2246" s="332" t="s">
        <v>4019</v>
      </c>
      <c r="E2246" s="371" t="s">
        <v>3815</v>
      </c>
      <c r="F2246" s="325">
        <v>7</v>
      </c>
      <c r="G2246" s="371"/>
      <c r="H2246" s="325"/>
      <c r="I2246" s="371"/>
      <c r="J2246" s="325">
        <v>10</v>
      </c>
      <c r="K2246" s="325"/>
      <c r="L2246" s="325">
        <v>10</v>
      </c>
      <c r="M2246" s="381" t="s">
        <v>5427</v>
      </c>
      <c r="N2246" s="381"/>
      <c r="O2246" s="381"/>
      <c r="P2246" s="381">
        <v>180</v>
      </c>
      <c r="Q2246" s="381"/>
      <c r="R2246" s="381"/>
      <c r="S2246" s="381"/>
      <c r="T2246" s="381"/>
      <c r="U2246" s="381"/>
      <c r="V2246" s="381"/>
      <c r="W2246" s="381"/>
      <c r="X2246" s="381"/>
      <c r="Y2246" s="381">
        <v>2</v>
      </c>
      <c r="Z2246" s="350">
        <v>36.299999999999997</v>
      </c>
    </row>
    <row r="2247" spans="1:26" ht="30.75" customHeight="1" x14ac:dyDescent="0.35">
      <c r="A2247" s="340">
        <v>2243</v>
      </c>
      <c r="B2247" s="378" t="s">
        <v>7489</v>
      </c>
      <c r="C2247" s="333" t="s">
        <v>1809</v>
      </c>
      <c r="D2247" s="332" t="s">
        <v>3993</v>
      </c>
      <c r="E2247" s="371" t="s">
        <v>3788</v>
      </c>
      <c r="F2247" s="325">
        <v>6</v>
      </c>
      <c r="G2247" s="371"/>
      <c r="H2247" s="325"/>
      <c r="I2247" s="371"/>
      <c r="J2247" s="325">
        <v>9</v>
      </c>
      <c r="K2247" s="325"/>
      <c r="L2247" s="325">
        <v>9</v>
      </c>
      <c r="M2247" s="381" t="s">
        <v>5151</v>
      </c>
      <c r="N2247" s="381"/>
      <c r="O2247" s="381"/>
      <c r="P2247" s="381">
        <v>200</v>
      </c>
      <c r="Q2247" s="381"/>
      <c r="R2247" s="381"/>
      <c r="S2247" s="381"/>
      <c r="T2247" s="381"/>
      <c r="U2247" s="381"/>
      <c r="V2247" s="381"/>
      <c r="W2247" s="381"/>
      <c r="X2247" s="381"/>
      <c r="Y2247" s="381">
        <v>3</v>
      </c>
      <c r="Z2247" s="382">
        <v>30.3</v>
      </c>
    </row>
    <row r="2248" spans="1:26" ht="30.75" customHeight="1" x14ac:dyDescent="0.35">
      <c r="A2248" s="340">
        <v>2244</v>
      </c>
      <c r="B2248" s="378" t="s">
        <v>7489</v>
      </c>
      <c r="C2248" s="333" t="s">
        <v>1809</v>
      </c>
      <c r="D2248" s="332" t="s">
        <v>2376</v>
      </c>
      <c r="E2248" s="371" t="s">
        <v>2377</v>
      </c>
      <c r="F2248" s="325">
        <v>5</v>
      </c>
      <c r="G2248" s="371"/>
      <c r="H2248" s="325"/>
      <c r="I2248" s="371"/>
      <c r="J2248" s="325">
        <v>6</v>
      </c>
      <c r="K2248" s="325"/>
      <c r="L2248" s="325">
        <v>6</v>
      </c>
      <c r="M2248" s="381" t="s">
        <v>5152</v>
      </c>
      <c r="N2248" s="381"/>
      <c r="O2248" s="381"/>
      <c r="P2248" s="381">
        <v>340</v>
      </c>
      <c r="Q2248" s="381"/>
      <c r="R2248" s="381"/>
      <c r="S2248" s="381"/>
      <c r="T2248" s="381"/>
      <c r="U2248" s="381"/>
      <c r="V2248" s="381"/>
      <c r="W2248" s="381"/>
      <c r="X2248" s="381"/>
      <c r="Y2248" s="381">
        <v>2</v>
      </c>
      <c r="Z2248" s="350">
        <v>36.299999999999997</v>
      </c>
    </row>
    <row r="2249" spans="1:26" ht="30.75" customHeight="1" x14ac:dyDescent="0.35">
      <c r="A2249" s="340">
        <v>2245</v>
      </c>
      <c r="B2249" s="378" t="s">
        <v>7489</v>
      </c>
      <c r="C2249" s="333" t="s">
        <v>1809</v>
      </c>
      <c r="D2249" s="332" t="s">
        <v>1811</v>
      </c>
      <c r="E2249" s="371" t="s">
        <v>3582</v>
      </c>
      <c r="F2249" s="325">
        <v>4</v>
      </c>
      <c r="G2249" s="371"/>
      <c r="H2249" s="325"/>
      <c r="I2249" s="371"/>
      <c r="J2249" s="325">
        <v>14</v>
      </c>
      <c r="K2249" s="325"/>
      <c r="L2249" s="325">
        <v>14</v>
      </c>
      <c r="M2249" s="381" t="s">
        <v>6502</v>
      </c>
      <c r="N2249" s="367">
        <v>90</v>
      </c>
      <c r="O2249" s="367">
        <v>210</v>
      </c>
      <c r="P2249" s="367">
        <v>300</v>
      </c>
      <c r="Q2249" s="398"/>
      <c r="R2249" s="398"/>
      <c r="S2249" s="398"/>
      <c r="T2249" s="398"/>
      <c r="U2249" s="381">
        <v>240</v>
      </c>
      <c r="V2249" s="381" t="s">
        <v>2166</v>
      </c>
      <c r="W2249" s="381" t="s">
        <v>2166</v>
      </c>
      <c r="X2249" s="381"/>
      <c r="Y2249" s="381">
        <v>2</v>
      </c>
      <c r="Z2249" s="350">
        <v>36.299999999999997</v>
      </c>
    </row>
    <row r="2250" spans="1:26" ht="30.75" customHeight="1" x14ac:dyDescent="0.35">
      <c r="A2250" s="340">
        <v>2246</v>
      </c>
      <c r="B2250" s="378" t="s">
        <v>7489</v>
      </c>
      <c r="C2250" s="333" t="s">
        <v>1809</v>
      </c>
      <c r="D2250" s="332" t="s">
        <v>4020</v>
      </c>
      <c r="E2250" s="371" t="s">
        <v>3816</v>
      </c>
      <c r="F2250" s="325">
        <v>7</v>
      </c>
      <c r="G2250" s="371"/>
      <c r="H2250" s="325"/>
      <c r="I2250" s="371"/>
      <c r="J2250" s="325">
        <v>12</v>
      </c>
      <c r="K2250" s="325"/>
      <c r="L2250" s="325">
        <v>12</v>
      </c>
      <c r="M2250" s="379" t="s">
        <v>5546</v>
      </c>
      <c r="N2250" s="381"/>
      <c r="O2250" s="381"/>
      <c r="P2250" s="381">
        <v>300</v>
      </c>
      <c r="Q2250" s="381"/>
      <c r="R2250" s="381"/>
      <c r="S2250" s="381"/>
      <c r="T2250" s="381"/>
      <c r="U2250" s="381"/>
      <c r="V2250" s="381"/>
      <c r="W2250" s="381"/>
      <c r="X2250" s="381"/>
      <c r="Y2250" s="381">
        <v>1</v>
      </c>
      <c r="Z2250" s="350">
        <v>42.35</v>
      </c>
    </row>
    <row r="2251" spans="1:26" ht="30.75" customHeight="1" x14ac:dyDescent="0.35">
      <c r="A2251" s="340">
        <v>2247</v>
      </c>
      <c r="B2251" s="378" t="s">
        <v>7489</v>
      </c>
      <c r="C2251" s="333" t="s">
        <v>1809</v>
      </c>
      <c r="D2251" s="332" t="s">
        <v>4426</v>
      </c>
      <c r="E2251" s="371" t="s">
        <v>3821</v>
      </c>
      <c r="F2251" s="325">
        <v>4</v>
      </c>
      <c r="G2251" s="371"/>
      <c r="H2251" s="325"/>
      <c r="I2251" s="371"/>
      <c r="J2251" s="325">
        <v>6</v>
      </c>
      <c r="K2251" s="325"/>
      <c r="L2251" s="325">
        <v>6</v>
      </c>
      <c r="M2251" s="381" t="s">
        <v>5146</v>
      </c>
      <c r="N2251" s="367">
        <v>116</v>
      </c>
      <c r="O2251" s="367">
        <v>174</v>
      </c>
      <c r="P2251" s="367">
        <v>290</v>
      </c>
      <c r="Q2251" s="398"/>
      <c r="R2251" s="398"/>
      <c r="S2251" s="398"/>
      <c r="T2251" s="398"/>
      <c r="U2251" s="381"/>
      <c r="V2251" s="381" t="s">
        <v>2166</v>
      </c>
      <c r="W2251" s="381" t="s">
        <v>2166</v>
      </c>
      <c r="X2251" s="381"/>
      <c r="Y2251" s="381">
        <v>1</v>
      </c>
      <c r="Z2251" s="350">
        <v>42.35</v>
      </c>
    </row>
    <row r="2252" spans="1:26" ht="30.75" customHeight="1" x14ac:dyDescent="0.35">
      <c r="A2252" s="340">
        <v>2248</v>
      </c>
      <c r="B2252" s="378" t="s">
        <v>7489</v>
      </c>
      <c r="C2252" s="333" t="s">
        <v>1809</v>
      </c>
      <c r="D2252" s="332" t="s">
        <v>4004</v>
      </c>
      <c r="E2252" s="371" t="s">
        <v>3800</v>
      </c>
      <c r="F2252" s="325">
        <v>4</v>
      </c>
      <c r="G2252" s="371"/>
      <c r="H2252" s="325"/>
      <c r="I2252" s="371"/>
      <c r="J2252" s="325">
        <v>10</v>
      </c>
      <c r="K2252" s="325"/>
      <c r="L2252" s="325">
        <v>10</v>
      </c>
      <c r="M2252" s="381" t="s">
        <v>5153</v>
      </c>
      <c r="N2252" s="381"/>
      <c r="O2252" s="381"/>
      <c r="P2252" s="381">
        <v>290</v>
      </c>
      <c r="Q2252" s="381"/>
      <c r="R2252" s="381"/>
      <c r="S2252" s="381"/>
      <c r="T2252" s="381"/>
      <c r="U2252" s="381"/>
      <c r="V2252" s="381"/>
      <c r="W2252" s="381"/>
      <c r="X2252" s="381"/>
      <c r="Y2252" s="381">
        <v>2</v>
      </c>
      <c r="Z2252" s="350">
        <v>36.299999999999997</v>
      </c>
    </row>
    <row r="2253" spans="1:26" ht="30.75" customHeight="1" x14ac:dyDescent="0.35">
      <c r="A2253" s="340">
        <v>2249</v>
      </c>
      <c r="B2253" s="378" t="s">
        <v>7489</v>
      </c>
      <c r="C2253" s="333" t="s">
        <v>1809</v>
      </c>
      <c r="D2253" s="332" t="s">
        <v>2836</v>
      </c>
      <c r="E2253" s="371" t="s">
        <v>2392</v>
      </c>
      <c r="F2253" s="325">
        <v>3</v>
      </c>
      <c r="G2253" s="371"/>
      <c r="H2253" s="325"/>
      <c r="I2253" s="371"/>
      <c r="J2253" s="325">
        <v>6</v>
      </c>
      <c r="K2253" s="325"/>
      <c r="L2253" s="325">
        <v>6</v>
      </c>
      <c r="M2253" s="381" t="s">
        <v>5146</v>
      </c>
      <c r="N2253" s="381"/>
      <c r="O2253" s="381"/>
      <c r="P2253" s="381">
        <v>240</v>
      </c>
      <c r="Q2253" s="381"/>
      <c r="R2253" s="381"/>
      <c r="S2253" s="381"/>
      <c r="T2253" s="381"/>
      <c r="U2253" s="381"/>
      <c r="V2253" s="381"/>
      <c r="W2253" s="381"/>
      <c r="X2253" s="381"/>
      <c r="Y2253" s="381">
        <v>1</v>
      </c>
      <c r="Z2253" s="350">
        <v>42.35</v>
      </c>
    </row>
    <row r="2254" spans="1:26" ht="30.75" customHeight="1" x14ac:dyDescent="0.35">
      <c r="A2254" s="340">
        <v>2250</v>
      </c>
      <c r="B2254" s="378" t="s">
        <v>7489</v>
      </c>
      <c r="C2254" s="333" t="s">
        <v>1809</v>
      </c>
      <c r="D2254" s="332" t="s">
        <v>1991</v>
      </c>
      <c r="E2254" s="371" t="s">
        <v>3789</v>
      </c>
      <c r="F2254" s="325">
        <v>6</v>
      </c>
      <c r="G2254" s="371"/>
      <c r="H2254" s="325"/>
      <c r="I2254" s="371"/>
      <c r="J2254" s="325">
        <v>9</v>
      </c>
      <c r="K2254" s="325"/>
      <c r="L2254" s="325">
        <v>9</v>
      </c>
      <c r="M2254" s="381" t="s">
        <v>5154</v>
      </c>
      <c r="N2254" s="381"/>
      <c r="O2254" s="381"/>
      <c r="P2254" s="381">
        <v>400</v>
      </c>
      <c r="Q2254" s="381"/>
      <c r="R2254" s="381"/>
      <c r="S2254" s="381"/>
      <c r="T2254" s="381"/>
      <c r="U2254" s="381"/>
      <c r="V2254" s="381"/>
      <c r="W2254" s="381"/>
      <c r="X2254" s="381"/>
      <c r="Y2254" s="381">
        <v>3</v>
      </c>
      <c r="Z2254" s="382">
        <v>30.3</v>
      </c>
    </row>
    <row r="2255" spans="1:26" ht="30.75" customHeight="1" x14ac:dyDescent="0.35">
      <c r="A2255" s="340">
        <v>2251</v>
      </c>
      <c r="B2255" s="378" t="s">
        <v>7489</v>
      </c>
      <c r="C2255" s="333" t="s">
        <v>1809</v>
      </c>
      <c r="D2255" s="332" t="s">
        <v>2395</v>
      </c>
      <c r="E2255" s="371" t="s">
        <v>2396</v>
      </c>
      <c r="F2255" s="325">
        <v>5</v>
      </c>
      <c r="G2255" s="371"/>
      <c r="H2255" s="325"/>
      <c r="I2255" s="371"/>
      <c r="J2255" s="325">
        <v>9</v>
      </c>
      <c r="K2255" s="325"/>
      <c r="L2255" s="325">
        <v>9</v>
      </c>
      <c r="M2255" s="381" t="s">
        <v>4909</v>
      </c>
      <c r="N2255" s="381"/>
      <c r="O2255" s="381"/>
      <c r="P2255" s="381">
        <v>240</v>
      </c>
      <c r="Q2255" s="381"/>
      <c r="R2255" s="381"/>
      <c r="S2255" s="381"/>
      <c r="T2255" s="381"/>
      <c r="U2255" s="381"/>
      <c r="V2255" s="381"/>
      <c r="W2255" s="381"/>
      <c r="X2255" s="381"/>
      <c r="Y2255" s="381">
        <v>3</v>
      </c>
      <c r="Z2255" s="382">
        <v>30.3</v>
      </c>
    </row>
    <row r="2256" spans="1:26" ht="30.75" customHeight="1" x14ac:dyDescent="0.35">
      <c r="A2256" s="340">
        <v>2252</v>
      </c>
      <c r="B2256" s="378" t="s">
        <v>7489</v>
      </c>
      <c r="C2256" s="333" t="s">
        <v>1809</v>
      </c>
      <c r="D2256" s="332" t="s">
        <v>3994</v>
      </c>
      <c r="E2256" s="371" t="s">
        <v>3790</v>
      </c>
      <c r="F2256" s="325">
        <v>4</v>
      </c>
      <c r="G2256" s="371"/>
      <c r="H2256" s="325"/>
      <c r="I2256" s="371"/>
      <c r="J2256" s="325">
        <v>8</v>
      </c>
      <c r="K2256" s="325"/>
      <c r="L2256" s="325">
        <v>8</v>
      </c>
      <c r="M2256" s="381" t="s">
        <v>5427</v>
      </c>
      <c r="N2256" s="367">
        <v>105</v>
      </c>
      <c r="O2256" s="367">
        <v>225</v>
      </c>
      <c r="P2256" s="367">
        <v>330</v>
      </c>
      <c r="Q2256" s="398"/>
      <c r="R2256" s="398"/>
      <c r="S2256" s="398"/>
      <c r="T2256" s="398"/>
      <c r="U2256" s="381" t="s">
        <v>6856</v>
      </c>
      <c r="V2256" s="381" t="s">
        <v>2166</v>
      </c>
      <c r="W2256" s="381"/>
      <c r="X2256" s="381"/>
      <c r="Y2256" s="381">
        <v>3</v>
      </c>
      <c r="Z2256" s="382">
        <v>30.3</v>
      </c>
    </row>
    <row r="2257" spans="1:26" ht="30.75" customHeight="1" x14ac:dyDescent="0.35">
      <c r="A2257" s="340">
        <v>2253</v>
      </c>
      <c r="B2257" s="378" t="s">
        <v>7489</v>
      </c>
      <c r="C2257" s="333" t="s">
        <v>1809</v>
      </c>
      <c r="D2257" s="332" t="s">
        <v>3995</v>
      </c>
      <c r="E2257" s="371" t="s">
        <v>3791</v>
      </c>
      <c r="F2257" s="325">
        <v>4</v>
      </c>
      <c r="G2257" s="371"/>
      <c r="H2257" s="325"/>
      <c r="I2257" s="371"/>
      <c r="J2257" s="325">
        <v>18</v>
      </c>
      <c r="K2257" s="325"/>
      <c r="L2257" s="325">
        <v>18</v>
      </c>
      <c r="M2257" s="379" t="s">
        <v>5493</v>
      </c>
      <c r="N2257" s="381"/>
      <c r="O2257" s="381"/>
      <c r="P2257" s="381">
        <v>420</v>
      </c>
      <c r="Q2257" s="381"/>
      <c r="R2257" s="381"/>
      <c r="S2257" s="381"/>
      <c r="T2257" s="381"/>
      <c r="U2257" s="381"/>
      <c r="V2257" s="381"/>
      <c r="W2257" s="381"/>
      <c r="X2257" s="381"/>
      <c r="Y2257" s="381">
        <v>3</v>
      </c>
      <c r="Z2257" s="382">
        <v>30.3</v>
      </c>
    </row>
    <row r="2258" spans="1:26" ht="30.75" customHeight="1" x14ac:dyDescent="0.35">
      <c r="A2258" s="340">
        <v>2254</v>
      </c>
      <c r="B2258" s="378" t="s">
        <v>7489</v>
      </c>
      <c r="C2258" s="333" t="s">
        <v>1809</v>
      </c>
      <c r="D2258" s="332" t="s">
        <v>3996</v>
      </c>
      <c r="E2258" s="371" t="s">
        <v>3792</v>
      </c>
      <c r="F2258" s="325">
        <v>6</v>
      </c>
      <c r="G2258" s="371"/>
      <c r="H2258" s="325"/>
      <c r="I2258" s="371"/>
      <c r="J2258" s="325">
        <v>9</v>
      </c>
      <c r="K2258" s="325"/>
      <c r="L2258" s="325">
        <v>9</v>
      </c>
      <c r="M2258" s="381" t="s">
        <v>4909</v>
      </c>
      <c r="N2258" s="398">
        <v>120</v>
      </c>
      <c r="O2258" s="398">
        <v>270</v>
      </c>
      <c r="P2258" s="398">
        <v>390</v>
      </c>
      <c r="Q2258" s="398"/>
      <c r="R2258" s="398"/>
      <c r="S2258" s="398"/>
      <c r="T2258" s="398"/>
      <c r="U2258" s="381"/>
      <c r="V2258" s="381" t="s">
        <v>2166</v>
      </c>
      <c r="W2258" s="381"/>
      <c r="X2258" s="381"/>
      <c r="Y2258" s="381">
        <v>3</v>
      </c>
      <c r="Z2258" s="382">
        <v>30.3</v>
      </c>
    </row>
    <row r="2259" spans="1:26" ht="30.75" customHeight="1" x14ac:dyDescent="0.35">
      <c r="A2259" s="340">
        <v>2255</v>
      </c>
      <c r="B2259" s="378" t="s">
        <v>7489</v>
      </c>
      <c r="C2259" s="333" t="s">
        <v>1809</v>
      </c>
      <c r="D2259" s="332" t="s">
        <v>3997</v>
      </c>
      <c r="E2259" s="371" t="s">
        <v>3793</v>
      </c>
      <c r="F2259" s="325">
        <v>4</v>
      </c>
      <c r="G2259" s="371"/>
      <c r="H2259" s="325"/>
      <c r="I2259" s="371"/>
      <c r="J2259" s="325">
        <v>10</v>
      </c>
      <c r="K2259" s="325"/>
      <c r="L2259" s="325">
        <v>10</v>
      </c>
      <c r="M2259" s="379" t="s">
        <v>5546</v>
      </c>
      <c r="N2259" s="381"/>
      <c r="O2259" s="381"/>
      <c r="P2259" s="381">
        <v>300</v>
      </c>
      <c r="Q2259" s="381"/>
      <c r="R2259" s="381"/>
      <c r="S2259" s="381"/>
      <c r="T2259" s="381"/>
      <c r="U2259" s="381"/>
      <c r="V2259" s="381"/>
      <c r="W2259" s="381"/>
      <c r="X2259" s="381"/>
      <c r="Y2259" s="381">
        <v>3</v>
      </c>
      <c r="Z2259" s="382">
        <v>30.3</v>
      </c>
    </row>
    <row r="2260" spans="1:26" ht="30.75" customHeight="1" x14ac:dyDescent="0.35">
      <c r="A2260" s="340">
        <v>2256</v>
      </c>
      <c r="B2260" s="378" t="s">
        <v>7489</v>
      </c>
      <c r="C2260" s="333" t="s">
        <v>1809</v>
      </c>
      <c r="D2260" s="332" t="s">
        <v>4041</v>
      </c>
      <c r="E2260" s="371" t="s">
        <v>4050</v>
      </c>
      <c r="F2260" s="325">
        <v>3</v>
      </c>
      <c r="G2260" s="371"/>
      <c r="H2260" s="325"/>
      <c r="I2260" s="371"/>
      <c r="J2260" s="325">
        <v>10</v>
      </c>
      <c r="K2260" s="325"/>
      <c r="L2260" s="325">
        <v>10</v>
      </c>
      <c r="M2260" s="379" t="s">
        <v>5546</v>
      </c>
      <c r="N2260" s="398">
        <v>120</v>
      </c>
      <c r="O2260" s="398">
        <v>280</v>
      </c>
      <c r="P2260" s="398">
        <v>400</v>
      </c>
      <c r="Q2260" s="398"/>
      <c r="R2260" s="398"/>
      <c r="S2260" s="398"/>
      <c r="T2260" s="398"/>
      <c r="U2260" s="381"/>
      <c r="V2260" s="381" t="s">
        <v>2166</v>
      </c>
      <c r="W2260" s="381"/>
      <c r="X2260" s="381"/>
      <c r="Y2260" s="381">
        <v>1</v>
      </c>
      <c r="Z2260" s="350">
        <v>42.35</v>
      </c>
    </row>
    <row r="2261" spans="1:26" ht="30.75" customHeight="1" x14ac:dyDescent="0.35">
      <c r="A2261" s="340">
        <v>2257</v>
      </c>
      <c r="B2261" s="378" t="s">
        <v>7489</v>
      </c>
      <c r="C2261" s="333" t="s">
        <v>1809</v>
      </c>
      <c r="D2261" s="332" t="s">
        <v>3989</v>
      </c>
      <c r="E2261" s="371" t="s">
        <v>3784</v>
      </c>
      <c r="F2261" s="325">
        <v>5</v>
      </c>
      <c r="G2261" s="371"/>
      <c r="H2261" s="325"/>
      <c r="I2261" s="371"/>
      <c r="J2261" s="325">
        <v>9</v>
      </c>
      <c r="K2261" s="325"/>
      <c r="L2261" s="325">
        <v>9</v>
      </c>
      <c r="M2261" s="381" t="s">
        <v>5429</v>
      </c>
      <c r="N2261" s="381"/>
      <c r="O2261" s="381"/>
      <c r="P2261" s="381">
        <v>400</v>
      </c>
      <c r="Q2261" s="381"/>
      <c r="R2261" s="381"/>
      <c r="S2261" s="381"/>
      <c r="T2261" s="381"/>
      <c r="U2261" s="381"/>
      <c r="V2261" s="381"/>
      <c r="W2261" s="381"/>
      <c r="X2261" s="381"/>
      <c r="Y2261" s="381">
        <v>3</v>
      </c>
      <c r="Z2261" s="382">
        <v>30.3</v>
      </c>
    </row>
    <row r="2262" spans="1:26" ht="30.75" customHeight="1" x14ac:dyDescent="0.35">
      <c r="A2262" s="340">
        <v>2258</v>
      </c>
      <c r="B2262" s="378" t="s">
        <v>7489</v>
      </c>
      <c r="C2262" s="333" t="s">
        <v>1809</v>
      </c>
      <c r="D2262" s="332" t="s">
        <v>2397</v>
      </c>
      <c r="E2262" s="371" t="s">
        <v>2398</v>
      </c>
      <c r="F2262" s="325">
        <v>4</v>
      </c>
      <c r="G2262" s="371"/>
      <c r="H2262" s="325"/>
      <c r="I2262" s="371"/>
      <c r="J2262" s="325">
        <v>10</v>
      </c>
      <c r="K2262" s="325"/>
      <c r="L2262" s="325">
        <v>10</v>
      </c>
      <c r="M2262" s="381" t="s">
        <v>5144</v>
      </c>
      <c r="N2262" s="367">
        <v>70</v>
      </c>
      <c r="O2262" s="367">
        <v>160</v>
      </c>
      <c r="P2262" s="367">
        <v>230</v>
      </c>
      <c r="Q2262" s="398"/>
      <c r="R2262" s="398"/>
      <c r="S2262" s="398"/>
      <c r="T2262" s="398"/>
      <c r="U2262" s="381">
        <v>240</v>
      </c>
      <c r="V2262" s="381" t="s">
        <v>2166</v>
      </c>
      <c r="W2262" s="381" t="s">
        <v>2166</v>
      </c>
      <c r="X2262" s="381"/>
      <c r="Y2262" s="381">
        <v>3</v>
      </c>
      <c r="Z2262" s="382">
        <v>30.3</v>
      </c>
    </row>
    <row r="2263" spans="1:26" ht="30.75" customHeight="1" x14ac:dyDescent="0.35">
      <c r="A2263" s="340">
        <v>2259</v>
      </c>
      <c r="B2263" s="378" t="s">
        <v>7489</v>
      </c>
      <c r="C2263" s="333" t="s">
        <v>1809</v>
      </c>
      <c r="D2263" s="332" t="s">
        <v>2399</v>
      </c>
      <c r="E2263" s="371" t="s">
        <v>2400</v>
      </c>
      <c r="F2263" s="325">
        <v>3</v>
      </c>
      <c r="G2263" s="371"/>
      <c r="H2263" s="325"/>
      <c r="I2263" s="371"/>
      <c r="J2263" s="325">
        <v>9</v>
      </c>
      <c r="K2263" s="325"/>
      <c r="L2263" s="325">
        <v>9</v>
      </c>
      <c r="M2263" s="381" t="s">
        <v>4909</v>
      </c>
      <c r="N2263" s="381"/>
      <c r="O2263" s="381"/>
      <c r="P2263" s="381">
        <v>220</v>
      </c>
      <c r="Q2263" s="381"/>
      <c r="R2263" s="381"/>
      <c r="S2263" s="381"/>
      <c r="T2263" s="381"/>
      <c r="U2263" s="381"/>
      <c r="V2263" s="381"/>
      <c r="W2263" s="381"/>
      <c r="X2263" s="381"/>
      <c r="Y2263" s="381">
        <v>3</v>
      </c>
      <c r="Z2263" s="382">
        <v>30.3</v>
      </c>
    </row>
    <row r="2264" spans="1:26" ht="30.75" customHeight="1" x14ac:dyDescent="0.35">
      <c r="A2264" s="340">
        <v>2260</v>
      </c>
      <c r="B2264" s="378" t="s">
        <v>7489</v>
      </c>
      <c r="C2264" s="333" t="s">
        <v>1809</v>
      </c>
      <c r="D2264" s="332" t="s">
        <v>2401</v>
      </c>
      <c r="E2264" s="371" t="s">
        <v>2402</v>
      </c>
      <c r="F2264" s="325">
        <v>4</v>
      </c>
      <c r="G2264" s="371"/>
      <c r="H2264" s="325"/>
      <c r="I2264" s="371"/>
      <c r="J2264" s="325">
        <v>9</v>
      </c>
      <c r="K2264" s="325"/>
      <c r="L2264" s="325">
        <v>9</v>
      </c>
      <c r="M2264" s="381" t="s">
        <v>5144</v>
      </c>
      <c r="N2264" s="381"/>
      <c r="O2264" s="381"/>
      <c r="P2264" s="381">
        <v>230</v>
      </c>
      <c r="Q2264" s="381"/>
      <c r="R2264" s="381"/>
      <c r="S2264" s="381"/>
      <c r="T2264" s="381"/>
      <c r="U2264" s="381"/>
      <c r="V2264" s="381"/>
      <c r="W2264" s="381"/>
      <c r="X2264" s="381"/>
      <c r="Y2264" s="381">
        <v>3</v>
      </c>
      <c r="Z2264" s="382">
        <v>30.3</v>
      </c>
    </row>
    <row r="2265" spans="1:26" ht="30.75" customHeight="1" x14ac:dyDescent="0.35">
      <c r="A2265" s="340">
        <v>2261</v>
      </c>
      <c r="B2265" s="378" t="s">
        <v>7489</v>
      </c>
      <c r="C2265" s="333" t="s">
        <v>1809</v>
      </c>
      <c r="D2265" s="332" t="s">
        <v>4005</v>
      </c>
      <c r="E2265" s="371" t="s">
        <v>3801</v>
      </c>
      <c r="F2265" s="325">
        <v>4</v>
      </c>
      <c r="G2265" s="371"/>
      <c r="H2265" s="325"/>
      <c r="I2265" s="371"/>
      <c r="J2265" s="325">
        <v>10</v>
      </c>
      <c r="K2265" s="325"/>
      <c r="L2265" s="325">
        <v>10</v>
      </c>
      <c r="M2265" s="381" t="s">
        <v>5155</v>
      </c>
      <c r="N2265" s="381"/>
      <c r="O2265" s="381"/>
      <c r="P2265" s="381">
        <v>210</v>
      </c>
      <c r="Q2265" s="381"/>
      <c r="R2265" s="381"/>
      <c r="S2265" s="381"/>
      <c r="T2265" s="381"/>
      <c r="U2265" s="381"/>
      <c r="V2265" s="381"/>
      <c r="W2265" s="381"/>
      <c r="X2265" s="381"/>
      <c r="Y2265" s="381">
        <v>2</v>
      </c>
      <c r="Z2265" s="350">
        <v>36.299999999999997</v>
      </c>
    </row>
    <row r="2266" spans="1:26" ht="30.75" customHeight="1" x14ac:dyDescent="0.35">
      <c r="A2266" s="340">
        <v>2262</v>
      </c>
      <c r="B2266" s="378" t="s">
        <v>7489</v>
      </c>
      <c r="C2266" s="333" t="s">
        <v>1809</v>
      </c>
      <c r="D2266" s="332" t="s">
        <v>7091</v>
      </c>
      <c r="E2266" s="371" t="s">
        <v>7156</v>
      </c>
      <c r="F2266" s="325">
        <v>5</v>
      </c>
      <c r="G2266" s="371"/>
      <c r="H2266" s="325"/>
      <c r="I2266" s="371"/>
      <c r="J2266" s="325"/>
      <c r="K2266" s="325"/>
      <c r="L2266" s="325">
        <v>8</v>
      </c>
      <c r="M2266" s="381" t="s">
        <v>7220</v>
      </c>
      <c r="N2266" s="381"/>
      <c r="O2266" s="381"/>
      <c r="P2266" s="381"/>
      <c r="Q2266" s="381"/>
      <c r="R2266" s="381"/>
      <c r="S2266" s="381"/>
      <c r="T2266" s="381"/>
      <c r="U2266" s="381"/>
      <c r="V2266" s="381"/>
      <c r="W2266" s="381"/>
      <c r="X2266" s="381"/>
      <c r="Y2266" s="381">
        <v>3</v>
      </c>
      <c r="Z2266" s="382">
        <v>30.3</v>
      </c>
    </row>
    <row r="2267" spans="1:26" ht="30.75" customHeight="1" x14ac:dyDescent="0.35">
      <c r="A2267" s="340">
        <v>2263</v>
      </c>
      <c r="B2267" s="378" t="s">
        <v>7489</v>
      </c>
      <c r="C2267" s="333" t="s">
        <v>1809</v>
      </c>
      <c r="D2267" s="332" t="s">
        <v>7092</v>
      </c>
      <c r="E2267" s="371" t="s">
        <v>7157</v>
      </c>
      <c r="F2267" s="325">
        <v>4</v>
      </c>
      <c r="G2267" s="371"/>
      <c r="H2267" s="325"/>
      <c r="I2267" s="371"/>
      <c r="J2267" s="325"/>
      <c r="K2267" s="325"/>
      <c r="L2267" s="325">
        <v>8</v>
      </c>
      <c r="M2267" s="381" t="s">
        <v>7221</v>
      </c>
      <c r="N2267" s="381"/>
      <c r="O2267" s="381"/>
      <c r="P2267" s="381"/>
      <c r="Q2267" s="381"/>
      <c r="R2267" s="381"/>
      <c r="S2267" s="381"/>
      <c r="T2267" s="381"/>
      <c r="U2267" s="381"/>
      <c r="V2267" s="381"/>
      <c r="W2267" s="381"/>
      <c r="X2267" s="381"/>
      <c r="Y2267" s="381">
        <v>3</v>
      </c>
      <c r="Z2267" s="382">
        <v>30.3</v>
      </c>
    </row>
    <row r="2268" spans="1:26" ht="30.75" customHeight="1" x14ac:dyDescent="0.35">
      <c r="A2268" s="340">
        <v>2264</v>
      </c>
      <c r="B2268" s="378" t="s">
        <v>7489</v>
      </c>
      <c r="C2268" s="333" t="s">
        <v>1809</v>
      </c>
      <c r="D2268" s="332" t="s">
        <v>7093</v>
      </c>
      <c r="E2268" s="371" t="s">
        <v>7158</v>
      </c>
      <c r="F2268" s="325">
        <v>7</v>
      </c>
      <c r="G2268" s="371"/>
      <c r="H2268" s="325"/>
      <c r="I2268" s="371"/>
      <c r="J2268" s="325"/>
      <c r="K2268" s="325"/>
      <c r="L2268" s="325">
        <v>11</v>
      </c>
      <c r="M2268" s="381" t="s">
        <v>7222</v>
      </c>
      <c r="N2268" s="381"/>
      <c r="O2268" s="381"/>
      <c r="P2268" s="381"/>
      <c r="Q2268" s="381"/>
      <c r="R2268" s="381"/>
      <c r="S2268" s="381"/>
      <c r="T2268" s="381"/>
      <c r="U2268" s="381"/>
      <c r="V2268" s="381"/>
      <c r="W2268" s="381"/>
      <c r="X2268" s="381"/>
      <c r="Y2268" s="381">
        <v>2</v>
      </c>
      <c r="Z2268" s="350">
        <v>36.299999999999997</v>
      </c>
    </row>
    <row r="2269" spans="1:26" ht="30.75" customHeight="1" x14ac:dyDescent="0.35">
      <c r="A2269" s="340">
        <v>2265</v>
      </c>
      <c r="B2269" s="378" t="s">
        <v>7489</v>
      </c>
      <c r="C2269" s="333" t="s">
        <v>1809</v>
      </c>
      <c r="D2269" s="332" t="s">
        <v>7094</v>
      </c>
      <c r="E2269" s="371" t="s">
        <v>7159</v>
      </c>
      <c r="F2269" s="325">
        <v>7</v>
      </c>
      <c r="G2269" s="371"/>
      <c r="H2269" s="325"/>
      <c r="I2269" s="371"/>
      <c r="J2269" s="325"/>
      <c r="K2269" s="325"/>
      <c r="L2269" s="325">
        <v>11</v>
      </c>
      <c r="M2269" s="381" t="s">
        <v>7223</v>
      </c>
      <c r="N2269" s="381"/>
      <c r="O2269" s="381"/>
      <c r="P2269" s="381"/>
      <c r="Q2269" s="381"/>
      <c r="R2269" s="381"/>
      <c r="S2269" s="381"/>
      <c r="T2269" s="381"/>
      <c r="U2269" s="381"/>
      <c r="V2269" s="381"/>
      <c r="W2269" s="381"/>
      <c r="X2269" s="381"/>
      <c r="Y2269" s="381">
        <v>2</v>
      </c>
      <c r="Z2269" s="350">
        <v>36.299999999999997</v>
      </c>
    </row>
    <row r="2270" spans="1:26" ht="30.75" customHeight="1" x14ac:dyDescent="0.35">
      <c r="A2270" s="340">
        <v>2266</v>
      </c>
      <c r="B2270" s="378" t="s">
        <v>7489</v>
      </c>
      <c r="C2270" s="333" t="s">
        <v>1809</v>
      </c>
      <c r="D2270" s="332" t="s">
        <v>7095</v>
      </c>
      <c r="E2270" s="371" t="s">
        <v>7160</v>
      </c>
      <c r="F2270" s="325">
        <v>5</v>
      </c>
      <c r="G2270" s="371"/>
      <c r="H2270" s="325"/>
      <c r="I2270" s="371"/>
      <c r="J2270" s="325"/>
      <c r="K2270" s="325"/>
      <c r="L2270" s="325">
        <v>12</v>
      </c>
      <c r="M2270" s="381" t="s">
        <v>7224</v>
      </c>
      <c r="N2270" s="381"/>
      <c r="O2270" s="381"/>
      <c r="P2270" s="381"/>
      <c r="Q2270" s="381"/>
      <c r="R2270" s="381"/>
      <c r="S2270" s="381"/>
      <c r="T2270" s="381"/>
      <c r="U2270" s="381"/>
      <c r="V2270" s="381"/>
      <c r="W2270" s="381"/>
      <c r="X2270" s="381"/>
      <c r="Y2270" s="381">
        <v>2</v>
      </c>
      <c r="Z2270" s="350">
        <v>36.299999999999997</v>
      </c>
    </row>
    <row r="2271" spans="1:26" ht="30.75" customHeight="1" x14ac:dyDescent="0.35">
      <c r="A2271" s="340">
        <v>2267</v>
      </c>
      <c r="B2271" s="378" t="s">
        <v>7489</v>
      </c>
      <c r="C2271" s="333" t="s">
        <v>1809</v>
      </c>
      <c r="D2271" s="332" t="s">
        <v>7096</v>
      </c>
      <c r="E2271" s="371" t="s">
        <v>7161</v>
      </c>
      <c r="F2271" s="325">
        <v>7</v>
      </c>
      <c r="G2271" s="371"/>
      <c r="H2271" s="325"/>
      <c r="I2271" s="371"/>
      <c r="J2271" s="325"/>
      <c r="K2271" s="325"/>
      <c r="L2271" s="325">
        <v>10</v>
      </c>
      <c r="M2271" s="381" t="s">
        <v>7225</v>
      </c>
      <c r="N2271" s="381"/>
      <c r="O2271" s="381"/>
      <c r="P2271" s="381"/>
      <c r="Q2271" s="381"/>
      <c r="R2271" s="381"/>
      <c r="S2271" s="381"/>
      <c r="T2271" s="381"/>
      <c r="U2271" s="381"/>
      <c r="V2271" s="381"/>
      <c r="W2271" s="381"/>
      <c r="X2271" s="381"/>
      <c r="Y2271" s="381">
        <v>2</v>
      </c>
      <c r="Z2271" s="350">
        <v>36.299999999999997</v>
      </c>
    </row>
    <row r="2272" spans="1:26" ht="30.75" customHeight="1" x14ac:dyDescent="0.35">
      <c r="A2272" s="340">
        <v>2268</v>
      </c>
      <c r="B2272" s="378" t="s">
        <v>7489</v>
      </c>
      <c r="C2272" s="333" t="s">
        <v>1809</v>
      </c>
      <c r="D2272" s="332" t="s">
        <v>7097</v>
      </c>
      <c r="E2272" s="371" t="s">
        <v>7162</v>
      </c>
      <c r="F2272" s="325">
        <v>7</v>
      </c>
      <c r="G2272" s="371"/>
      <c r="H2272" s="325"/>
      <c r="I2272" s="371"/>
      <c r="J2272" s="325"/>
      <c r="K2272" s="325"/>
      <c r="L2272" s="325">
        <v>12</v>
      </c>
      <c r="M2272" s="381" t="s">
        <v>7226</v>
      </c>
      <c r="N2272" s="381"/>
      <c r="O2272" s="381"/>
      <c r="P2272" s="381"/>
      <c r="Q2272" s="381"/>
      <c r="R2272" s="381"/>
      <c r="S2272" s="381"/>
      <c r="T2272" s="381"/>
      <c r="U2272" s="381"/>
      <c r="V2272" s="381"/>
      <c r="W2272" s="381"/>
      <c r="X2272" s="381"/>
      <c r="Y2272" s="381">
        <v>2</v>
      </c>
      <c r="Z2272" s="350">
        <v>36.299999999999997</v>
      </c>
    </row>
    <row r="2273" spans="1:26" ht="30.75" customHeight="1" x14ac:dyDescent="0.35">
      <c r="A2273" s="340">
        <v>2269</v>
      </c>
      <c r="B2273" s="378" t="s">
        <v>7489</v>
      </c>
      <c r="C2273" s="333" t="s">
        <v>1809</v>
      </c>
      <c r="D2273" s="332" t="s">
        <v>7098</v>
      </c>
      <c r="E2273" s="371" t="s">
        <v>7163</v>
      </c>
      <c r="F2273" s="325">
        <v>2</v>
      </c>
      <c r="G2273" s="371"/>
      <c r="H2273" s="325"/>
      <c r="I2273" s="371"/>
      <c r="J2273" s="325"/>
      <c r="K2273" s="325"/>
      <c r="L2273" s="325">
        <v>8</v>
      </c>
      <c r="M2273" s="381" t="s">
        <v>7227</v>
      </c>
      <c r="N2273" s="381"/>
      <c r="O2273" s="381"/>
      <c r="P2273" s="381"/>
      <c r="Q2273" s="381"/>
      <c r="R2273" s="381"/>
      <c r="S2273" s="381"/>
      <c r="T2273" s="381"/>
      <c r="U2273" s="381"/>
      <c r="V2273" s="381"/>
      <c r="W2273" s="381"/>
      <c r="X2273" s="381"/>
      <c r="Y2273" s="381">
        <v>2</v>
      </c>
      <c r="Z2273" s="350">
        <v>36.299999999999997</v>
      </c>
    </row>
    <row r="2274" spans="1:26" ht="30.75" customHeight="1" x14ac:dyDescent="0.35">
      <c r="A2274" s="340">
        <v>2270</v>
      </c>
      <c r="B2274" s="378" t="s">
        <v>7489</v>
      </c>
      <c r="C2274" s="333" t="s">
        <v>1809</v>
      </c>
      <c r="D2274" s="332" t="s">
        <v>7099</v>
      </c>
      <c r="E2274" s="371" t="s">
        <v>7164</v>
      </c>
      <c r="F2274" s="325">
        <v>7</v>
      </c>
      <c r="G2274" s="371"/>
      <c r="H2274" s="325"/>
      <c r="I2274" s="371"/>
      <c r="J2274" s="325"/>
      <c r="K2274" s="325"/>
      <c r="L2274" s="325">
        <v>10</v>
      </c>
      <c r="M2274" s="381" t="s">
        <v>7226</v>
      </c>
      <c r="N2274" s="381"/>
      <c r="O2274" s="381"/>
      <c r="P2274" s="381"/>
      <c r="Q2274" s="381"/>
      <c r="R2274" s="381"/>
      <c r="S2274" s="381"/>
      <c r="T2274" s="381"/>
      <c r="U2274" s="381"/>
      <c r="V2274" s="381"/>
      <c r="W2274" s="381"/>
      <c r="X2274" s="381"/>
      <c r="Y2274" s="381">
        <v>2</v>
      </c>
      <c r="Z2274" s="350">
        <v>36.299999999999997</v>
      </c>
    </row>
    <row r="2275" spans="1:26" ht="30.75" customHeight="1" x14ac:dyDescent="0.35">
      <c r="A2275" s="340">
        <v>2271</v>
      </c>
      <c r="B2275" s="378" t="s">
        <v>7489</v>
      </c>
      <c r="C2275" s="333" t="s">
        <v>1809</v>
      </c>
      <c r="D2275" s="332" t="s">
        <v>7100</v>
      </c>
      <c r="E2275" s="371" t="s">
        <v>7165</v>
      </c>
      <c r="F2275" s="325">
        <v>8</v>
      </c>
      <c r="G2275" s="371"/>
      <c r="H2275" s="325"/>
      <c r="I2275" s="371"/>
      <c r="J2275" s="325"/>
      <c r="K2275" s="325"/>
      <c r="L2275" s="325">
        <v>10</v>
      </c>
      <c r="M2275" s="381" t="s">
        <v>7228</v>
      </c>
      <c r="N2275" s="381"/>
      <c r="O2275" s="381"/>
      <c r="P2275" s="381"/>
      <c r="Q2275" s="381"/>
      <c r="R2275" s="381"/>
      <c r="S2275" s="381"/>
      <c r="T2275" s="381"/>
      <c r="U2275" s="381"/>
      <c r="V2275" s="381"/>
      <c r="W2275" s="381"/>
      <c r="X2275" s="381"/>
      <c r="Y2275" s="381">
        <v>1</v>
      </c>
      <c r="Z2275" s="350">
        <v>42.35</v>
      </c>
    </row>
    <row r="2276" spans="1:26" ht="30.75" customHeight="1" x14ac:dyDescent="0.35">
      <c r="A2276" s="340">
        <v>2272</v>
      </c>
      <c r="B2276" s="378" t="s">
        <v>7489</v>
      </c>
      <c r="C2276" s="333" t="s">
        <v>1809</v>
      </c>
      <c r="D2276" s="332" t="s">
        <v>7101</v>
      </c>
      <c r="E2276" s="371" t="s">
        <v>7166</v>
      </c>
      <c r="F2276" s="325">
        <v>8</v>
      </c>
      <c r="G2276" s="371"/>
      <c r="H2276" s="325"/>
      <c r="I2276" s="371"/>
      <c r="J2276" s="325"/>
      <c r="K2276" s="325"/>
      <c r="L2276" s="325">
        <v>11</v>
      </c>
      <c r="M2276" s="381" t="s">
        <v>7226</v>
      </c>
      <c r="N2276" s="381"/>
      <c r="O2276" s="381"/>
      <c r="P2276" s="381"/>
      <c r="Q2276" s="381"/>
      <c r="R2276" s="381"/>
      <c r="S2276" s="381"/>
      <c r="T2276" s="381"/>
      <c r="U2276" s="381"/>
      <c r="V2276" s="381"/>
      <c r="W2276" s="381"/>
      <c r="X2276" s="381"/>
      <c r="Y2276" s="381">
        <v>2</v>
      </c>
      <c r="Z2276" s="350">
        <v>36.299999999999997</v>
      </c>
    </row>
    <row r="2277" spans="1:26" ht="30.75" customHeight="1" x14ac:dyDescent="0.35">
      <c r="A2277" s="340">
        <v>2273</v>
      </c>
      <c r="B2277" s="378" t="s">
        <v>7489</v>
      </c>
      <c r="C2277" s="333" t="s">
        <v>1809</v>
      </c>
      <c r="D2277" s="332" t="s">
        <v>7102</v>
      </c>
      <c r="E2277" s="371" t="s">
        <v>7167</v>
      </c>
      <c r="F2277" s="325">
        <v>7</v>
      </c>
      <c r="G2277" s="371"/>
      <c r="H2277" s="325"/>
      <c r="I2277" s="371"/>
      <c r="J2277" s="325"/>
      <c r="K2277" s="325"/>
      <c r="L2277" s="325">
        <v>10</v>
      </c>
      <c r="M2277" s="381" t="s">
        <v>7222</v>
      </c>
      <c r="N2277" s="381"/>
      <c r="O2277" s="381"/>
      <c r="P2277" s="381"/>
      <c r="Q2277" s="381"/>
      <c r="R2277" s="381"/>
      <c r="S2277" s="381"/>
      <c r="T2277" s="381"/>
      <c r="U2277" s="381"/>
      <c r="V2277" s="381"/>
      <c r="W2277" s="381"/>
      <c r="X2277" s="381"/>
      <c r="Y2277" s="381">
        <v>2</v>
      </c>
      <c r="Z2277" s="350">
        <v>36.299999999999997</v>
      </c>
    </row>
    <row r="2278" spans="1:26" ht="30.75" customHeight="1" x14ac:dyDescent="0.35">
      <c r="A2278" s="340">
        <v>2274</v>
      </c>
      <c r="B2278" s="378" t="s">
        <v>7489</v>
      </c>
      <c r="C2278" s="333" t="s">
        <v>1809</v>
      </c>
      <c r="D2278" s="332" t="s">
        <v>7103</v>
      </c>
      <c r="E2278" s="371" t="s">
        <v>7168</v>
      </c>
      <c r="F2278" s="325">
        <v>5</v>
      </c>
      <c r="G2278" s="371"/>
      <c r="H2278" s="325"/>
      <c r="I2278" s="371"/>
      <c r="J2278" s="325"/>
      <c r="K2278" s="325"/>
      <c r="L2278" s="325">
        <v>10</v>
      </c>
      <c r="M2278" s="381" t="s">
        <v>7229</v>
      </c>
      <c r="N2278" s="381"/>
      <c r="O2278" s="381"/>
      <c r="P2278" s="381"/>
      <c r="Q2278" s="381"/>
      <c r="R2278" s="381"/>
      <c r="S2278" s="381"/>
      <c r="T2278" s="381"/>
      <c r="U2278" s="381"/>
      <c r="V2278" s="381"/>
      <c r="W2278" s="381"/>
      <c r="X2278" s="381"/>
      <c r="Y2278" s="381">
        <v>2</v>
      </c>
      <c r="Z2278" s="350">
        <v>36.299999999999997</v>
      </c>
    </row>
    <row r="2279" spans="1:26" ht="30.75" customHeight="1" x14ac:dyDescent="0.35">
      <c r="A2279" s="340">
        <v>2275</v>
      </c>
      <c r="B2279" s="378" t="s">
        <v>7489</v>
      </c>
      <c r="C2279" s="333" t="s">
        <v>1809</v>
      </c>
      <c r="D2279" s="332" t="s">
        <v>7104</v>
      </c>
      <c r="E2279" s="371" t="s">
        <v>7169</v>
      </c>
      <c r="F2279" s="325">
        <v>3</v>
      </c>
      <c r="G2279" s="371"/>
      <c r="H2279" s="325"/>
      <c r="I2279" s="371"/>
      <c r="J2279" s="325"/>
      <c r="K2279" s="325"/>
      <c r="L2279" s="325">
        <v>10</v>
      </c>
      <c r="M2279" s="381" t="s">
        <v>7230</v>
      </c>
      <c r="N2279" s="381"/>
      <c r="O2279" s="381"/>
      <c r="P2279" s="381"/>
      <c r="Q2279" s="381"/>
      <c r="R2279" s="381"/>
      <c r="S2279" s="381"/>
      <c r="T2279" s="381"/>
      <c r="U2279" s="381"/>
      <c r="V2279" s="381"/>
      <c r="W2279" s="381"/>
      <c r="X2279" s="381"/>
      <c r="Y2279" s="381">
        <v>2</v>
      </c>
      <c r="Z2279" s="350">
        <v>36.299999999999997</v>
      </c>
    </row>
    <row r="2280" spans="1:26" ht="30.75" customHeight="1" x14ac:dyDescent="0.35">
      <c r="A2280" s="340">
        <v>2276</v>
      </c>
      <c r="B2280" s="378" t="s">
        <v>7489</v>
      </c>
      <c r="C2280" s="333" t="s">
        <v>1809</v>
      </c>
      <c r="D2280" s="332" t="s">
        <v>7105</v>
      </c>
      <c r="E2280" s="371" t="s">
        <v>7170</v>
      </c>
      <c r="F2280" s="325">
        <v>5</v>
      </c>
      <c r="G2280" s="371"/>
      <c r="H2280" s="325"/>
      <c r="I2280" s="371"/>
      <c r="J2280" s="325"/>
      <c r="K2280" s="325"/>
      <c r="L2280" s="325">
        <v>11</v>
      </c>
      <c r="M2280" s="381" t="s">
        <v>7231</v>
      </c>
      <c r="N2280" s="381"/>
      <c r="O2280" s="381"/>
      <c r="P2280" s="381"/>
      <c r="Q2280" s="381"/>
      <c r="R2280" s="381"/>
      <c r="S2280" s="381"/>
      <c r="T2280" s="381"/>
      <c r="U2280" s="381"/>
      <c r="V2280" s="381"/>
      <c r="W2280" s="381"/>
      <c r="X2280" s="381"/>
      <c r="Y2280" s="381">
        <v>2</v>
      </c>
      <c r="Z2280" s="350">
        <v>36.299999999999997</v>
      </c>
    </row>
    <row r="2281" spans="1:26" ht="30.75" customHeight="1" x14ac:dyDescent="0.35">
      <c r="A2281" s="340">
        <v>2277</v>
      </c>
      <c r="B2281" s="378" t="s">
        <v>7489</v>
      </c>
      <c r="C2281" s="333" t="s">
        <v>1809</v>
      </c>
      <c r="D2281" s="332" t="s">
        <v>7106</v>
      </c>
      <c r="E2281" s="371" t="s">
        <v>7171</v>
      </c>
      <c r="F2281" s="325">
        <v>3</v>
      </c>
      <c r="G2281" s="371"/>
      <c r="H2281" s="325"/>
      <c r="I2281" s="371"/>
      <c r="J2281" s="325"/>
      <c r="K2281" s="325"/>
      <c r="L2281" s="325">
        <v>10</v>
      </c>
      <c r="M2281" s="381" t="s">
        <v>7232</v>
      </c>
      <c r="N2281" s="381"/>
      <c r="O2281" s="381"/>
      <c r="P2281" s="381"/>
      <c r="Q2281" s="381"/>
      <c r="R2281" s="381"/>
      <c r="S2281" s="381"/>
      <c r="T2281" s="381"/>
      <c r="U2281" s="381"/>
      <c r="V2281" s="381"/>
      <c r="W2281" s="381"/>
      <c r="X2281" s="381"/>
      <c r="Y2281" s="381">
        <v>2</v>
      </c>
      <c r="Z2281" s="350">
        <v>36.299999999999997</v>
      </c>
    </row>
    <row r="2282" spans="1:26" ht="30.75" customHeight="1" x14ac:dyDescent="0.35">
      <c r="A2282" s="340">
        <v>2278</v>
      </c>
      <c r="B2282" s="378" t="s">
        <v>7489</v>
      </c>
      <c r="C2282" s="333" t="s">
        <v>1809</v>
      </c>
      <c r="D2282" s="332" t="s">
        <v>7107</v>
      </c>
      <c r="E2282" s="371" t="s">
        <v>7172</v>
      </c>
      <c r="F2282" s="325">
        <v>7</v>
      </c>
      <c r="G2282" s="371"/>
      <c r="H2282" s="325"/>
      <c r="I2282" s="371"/>
      <c r="J2282" s="325"/>
      <c r="K2282" s="325"/>
      <c r="L2282" s="325">
        <v>9</v>
      </c>
      <c r="M2282" s="381" t="s">
        <v>7233</v>
      </c>
      <c r="N2282" s="381"/>
      <c r="O2282" s="381"/>
      <c r="P2282" s="381"/>
      <c r="Q2282" s="381"/>
      <c r="R2282" s="381"/>
      <c r="S2282" s="381"/>
      <c r="T2282" s="381"/>
      <c r="U2282" s="381"/>
      <c r="V2282" s="381"/>
      <c r="W2282" s="381"/>
      <c r="X2282" s="381"/>
      <c r="Y2282" s="381">
        <v>1</v>
      </c>
      <c r="Z2282" s="350">
        <v>42.35</v>
      </c>
    </row>
    <row r="2283" spans="1:26" ht="30.75" customHeight="1" x14ac:dyDescent="0.35">
      <c r="A2283" s="340">
        <v>2279</v>
      </c>
      <c r="B2283" s="378" t="s">
        <v>7489</v>
      </c>
      <c r="C2283" s="333" t="s">
        <v>1809</v>
      </c>
      <c r="D2283" s="332" t="s">
        <v>7108</v>
      </c>
      <c r="E2283" s="371" t="s">
        <v>7173</v>
      </c>
      <c r="F2283" s="325">
        <v>5</v>
      </c>
      <c r="G2283" s="371"/>
      <c r="H2283" s="325"/>
      <c r="I2283" s="371"/>
      <c r="J2283" s="325"/>
      <c r="K2283" s="325"/>
      <c r="L2283" s="325">
        <v>7</v>
      </c>
      <c r="M2283" s="381" t="s">
        <v>7230</v>
      </c>
      <c r="N2283" s="381"/>
      <c r="O2283" s="381"/>
      <c r="P2283" s="381"/>
      <c r="Q2283" s="381"/>
      <c r="R2283" s="381"/>
      <c r="S2283" s="381"/>
      <c r="T2283" s="381"/>
      <c r="U2283" s="381"/>
      <c r="V2283" s="381"/>
      <c r="W2283" s="381"/>
      <c r="X2283" s="381"/>
      <c r="Y2283" s="381">
        <v>1</v>
      </c>
      <c r="Z2283" s="350">
        <v>42.35</v>
      </c>
    </row>
    <row r="2284" spans="1:26" ht="30.75" customHeight="1" x14ac:dyDescent="0.35">
      <c r="A2284" s="340">
        <v>2280</v>
      </c>
      <c r="B2284" s="378" t="s">
        <v>7489</v>
      </c>
      <c r="C2284" s="333" t="s">
        <v>1809</v>
      </c>
      <c r="D2284" s="332" t="s">
        <v>7109</v>
      </c>
      <c r="E2284" s="371" t="s">
        <v>7174</v>
      </c>
      <c r="F2284" s="325">
        <v>4</v>
      </c>
      <c r="G2284" s="371"/>
      <c r="H2284" s="325"/>
      <c r="I2284" s="371"/>
      <c r="J2284" s="325"/>
      <c r="K2284" s="325"/>
      <c r="L2284" s="325">
        <v>9</v>
      </c>
      <c r="M2284" s="381" t="s">
        <v>7226</v>
      </c>
      <c r="N2284" s="381"/>
      <c r="O2284" s="381"/>
      <c r="P2284" s="381"/>
      <c r="Q2284" s="381"/>
      <c r="R2284" s="381"/>
      <c r="S2284" s="381"/>
      <c r="T2284" s="381"/>
      <c r="U2284" s="381"/>
      <c r="V2284" s="381"/>
      <c r="W2284" s="381"/>
      <c r="X2284" s="381"/>
      <c r="Y2284" s="381">
        <v>2</v>
      </c>
      <c r="Z2284" s="350">
        <v>36.299999999999997</v>
      </c>
    </row>
    <row r="2285" spans="1:26" ht="30.75" customHeight="1" x14ac:dyDescent="0.35">
      <c r="A2285" s="340">
        <v>2281</v>
      </c>
      <c r="B2285" s="378" t="s">
        <v>7489</v>
      </c>
      <c r="C2285" s="333" t="s">
        <v>1809</v>
      </c>
      <c r="D2285" s="332" t="s">
        <v>7110</v>
      </c>
      <c r="E2285" s="371" t="s">
        <v>7175</v>
      </c>
      <c r="F2285" s="325">
        <v>8</v>
      </c>
      <c r="G2285" s="371"/>
      <c r="H2285" s="325"/>
      <c r="I2285" s="371"/>
      <c r="J2285" s="325"/>
      <c r="K2285" s="325"/>
      <c r="L2285" s="325">
        <v>11</v>
      </c>
      <c r="M2285" s="381" t="s">
        <v>7226</v>
      </c>
      <c r="N2285" s="381"/>
      <c r="O2285" s="381"/>
      <c r="P2285" s="381"/>
      <c r="Q2285" s="381"/>
      <c r="R2285" s="381"/>
      <c r="S2285" s="381"/>
      <c r="T2285" s="381"/>
      <c r="U2285" s="381"/>
      <c r="V2285" s="381"/>
      <c r="W2285" s="381"/>
      <c r="X2285" s="381"/>
      <c r="Y2285" s="381">
        <v>2</v>
      </c>
      <c r="Z2285" s="350">
        <v>36.299999999999997</v>
      </c>
    </row>
    <row r="2286" spans="1:26" ht="30.75" customHeight="1" x14ac:dyDescent="0.35">
      <c r="A2286" s="340">
        <v>2282</v>
      </c>
      <c r="B2286" s="378" t="s">
        <v>7489</v>
      </c>
      <c r="C2286" s="333" t="s">
        <v>1809</v>
      </c>
      <c r="D2286" s="332" t="s">
        <v>7111</v>
      </c>
      <c r="E2286" s="371" t="s">
        <v>7176</v>
      </c>
      <c r="F2286" s="325">
        <v>3</v>
      </c>
      <c r="G2286" s="371"/>
      <c r="H2286" s="325"/>
      <c r="I2286" s="371"/>
      <c r="J2286" s="325"/>
      <c r="K2286" s="325"/>
      <c r="L2286" s="325">
        <v>11</v>
      </c>
      <c r="M2286" s="381" t="s">
        <v>7226</v>
      </c>
      <c r="N2286" s="381"/>
      <c r="O2286" s="381"/>
      <c r="P2286" s="381"/>
      <c r="Q2286" s="381"/>
      <c r="R2286" s="381"/>
      <c r="S2286" s="381"/>
      <c r="T2286" s="381"/>
      <c r="U2286" s="381"/>
      <c r="V2286" s="381"/>
      <c r="W2286" s="381"/>
      <c r="X2286" s="381"/>
      <c r="Y2286" s="381">
        <v>2</v>
      </c>
      <c r="Z2286" s="350">
        <v>36.299999999999997</v>
      </c>
    </row>
    <row r="2287" spans="1:26" ht="30.75" customHeight="1" x14ac:dyDescent="0.35">
      <c r="A2287" s="340">
        <v>2283</v>
      </c>
      <c r="B2287" s="378" t="s">
        <v>7489</v>
      </c>
      <c r="C2287" s="333" t="s">
        <v>1809</v>
      </c>
      <c r="D2287" s="332" t="s">
        <v>7112</v>
      </c>
      <c r="E2287" s="371" t="s">
        <v>7177</v>
      </c>
      <c r="F2287" s="325">
        <v>3</v>
      </c>
      <c r="G2287" s="371"/>
      <c r="H2287" s="325"/>
      <c r="I2287" s="371"/>
      <c r="J2287" s="325"/>
      <c r="K2287" s="325"/>
      <c r="L2287" s="325">
        <v>11</v>
      </c>
      <c r="M2287" s="381" t="s">
        <v>7228</v>
      </c>
      <c r="N2287" s="381"/>
      <c r="O2287" s="381"/>
      <c r="P2287" s="381"/>
      <c r="Q2287" s="381"/>
      <c r="R2287" s="381"/>
      <c r="S2287" s="381"/>
      <c r="T2287" s="381"/>
      <c r="U2287" s="381"/>
      <c r="V2287" s="381"/>
      <c r="W2287" s="381"/>
      <c r="X2287" s="381"/>
      <c r="Y2287" s="381">
        <v>2</v>
      </c>
      <c r="Z2287" s="350">
        <v>36.299999999999997</v>
      </c>
    </row>
    <row r="2288" spans="1:26" ht="30.75" customHeight="1" x14ac:dyDescent="0.35">
      <c r="A2288" s="340">
        <v>2284</v>
      </c>
      <c r="B2288" s="378" t="s">
        <v>7489</v>
      </c>
      <c r="C2288" s="333" t="s">
        <v>1809</v>
      </c>
      <c r="D2288" s="332" t="s">
        <v>7113</v>
      </c>
      <c r="E2288" s="371" t="s">
        <v>7178</v>
      </c>
      <c r="F2288" s="325">
        <v>7</v>
      </c>
      <c r="G2288" s="371"/>
      <c r="H2288" s="325"/>
      <c r="I2288" s="371"/>
      <c r="J2288" s="325"/>
      <c r="K2288" s="325"/>
      <c r="L2288" s="325">
        <v>10</v>
      </c>
      <c r="M2288" s="381"/>
      <c r="N2288" s="381"/>
      <c r="O2288" s="381"/>
      <c r="P2288" s="381"/>
      <c r="Q2288" s="381"/>
      <c r="R2288" s="381"/>
      <c r="S2288" s="381"/>
      <c r="T2288" s="381"/>
      <c r="U2288" s="381"/>
      <c r="V2288" s="381"/>
      <c r="W2288" s="381"/>
      <c r="X2288" s="381"/>
      <c r="Y2288" s="381">
        <v>3</v>
      </c>
      <c r="Z2288" s="382">
        <v>30.3</v>
      </c>
    </row>
    <row r="2289" spans="1:26" ht="30.75" customHeight="1" x14ac:dyDescent="0.35">
      <c r="A2289" s="340">
        <v>2285</v>
      </c>
      <c r="B2289" s="378" t="s">
        <v>7489</v>
      </c>
      <c r="C2289" s="333" t="s">
        <v>1809</v>
      </c>
      <c r="D2289" s="332" t="s">
        <v>7114</v>
      </c>
      <c r="E2289" s="371" t="s">
        <v>7179</v>
      </c>
      <c r="F2289" s="325">
        <v>6</v>
      </c>
      <c r="G2289" s="371"/>
      <c r="H2289" s="325"/>
      <c r="I2289" s="371"/>
      <c r="J2289" s="325"/>
      <c r="K2289" s="325"/>
      <c r="L2289" s="325">
        <v>9</v>
      </c>
      <c r="M2289" s="381"/>
      <c r="N2289" s="381"/>
      <c r="O2289" s="381"/>
      <c r="P2289" s="381"/>
      <c r="Q2289" s="381"/>
      <c r="R2289" s="381"/>
      <c r="S2289" s="381"/>
      <c r="T2289" s="381"/>
      <c r="U2289" s="381"/>
      <c r="V2289" s="381"/>
      <c r="W2289" s="381"/>
      <c r="X2289" s="381"/>
      <c r="Y2289" s="381">
        <v>3</v>
      </c>
      <c r="Z2289" s="382">
        <v>30.3</v>
      </c>
    </row>
    <row r="2290" spans="1:26" ht="30.75" customHeight="1" x14ac:dyDescent="0.35">
      <c r="A2290" s="340">
        <v>2286</v>
      </c>
      <c r="B2290" s="378" t="s">
        <v>7489</v>
      </c>
      <c r="C2290" s="333" t="s">
        <v>1809</v>
      </c>
      <c r="D2290" s="332" t="s">
        <v>7115</v>
      </c>
      <c r="E2290" s="371" t="s">
        <v>7180</v>
      </c>
      <c r="F2290" s="325">
        <v>5</v>
      </c>
      <c r="G2290" s="371"/>
      <c r="H2290" s="325"/>
      <c r="I2290" s="371"/>
      <c r="J2290" s="325"/>
      <c r="K2290" s="325"/>
      <c r="L2290" s="325">
        <v>10</v>
      </c>
      <c r="M2290" s="381" t="s">
        <v>7305</v>
      </c>
      <c r="N2290" s="381"/>
      <c r="O2290" s="381"/>
      <c r="P2290" s="381"/>
      <c r="Q2290" s="381"/>
      <c r="R2290" s="381"/>
      <c r="S2290" s="381"/>
      <c r="T2290" s="381"/>
      <c r="U2290" s="381"/>
      <c r="V2290" s="381"/>
      <c r="W2290" s="381"/>
      <c r="X2290" s="381"/>
      <c r="Y2290" s="381">
        <v>3</v>
      </c>
      <c r="Z2290" s="382">
        <v>30.3</v>
      </c>
    </row>
    <row r="2291" spans="1:26" ht="30.75" customHeight="1" x14ac:dyDescent="0.35">
      <c r="A2291" s="340">
        <v>2287</v>
      </c>
      <c r="B2291" s="378" t="s">
        <v>7489</v>
      </c>
      <c r="C2291" s="333" t="s">
        <v>1809</v>
      </c>
      <c r="D2291" s="332" t="s">
        <v>7116</v>
      </c>
      <c r="E2291" s="371" t="s">
        <v>7181</v>
      </c>
      <c r="F2291" s="325">
        <v>2</v>
      </c>
      <c r="G2291" s="371"/>
      <c r="H2291" s="325"/>
      <c r="I2291" s="371"/>
      <c r="J2291" s="325"/>
      <c r="K2291" s="325"/>
      <c r="L2291" s="325">
        <v>11</v>
      </c>
      <c r="M2291" s="381" t="s">
        <v>7305</v>
      </c>
      <c r="N2291" s="381"/>
      <c r="O2291" s="381"/>
      <c r="P2291" s="381"/>
      <c r="Q2291" s="381"/>
      <c r="R2291" s="381"/>
      <c r="S2291" s="381"/>
      <c r="T2291" s="381"/>
      <c r="U2291" s="381"/>
      <c r="V2291" s="381"/>
      <c r="W2291" s="381"/>
      <c r="X2291" s="381"/>
      <c r="Y2291" s="381">
        <v>2</v>
      </c>
      <c r="Z2291" s="350">
        <v>36.299999999999997</v>
      </c>
    </row>
    <row r="2292" spans="1:26" ht="30.75" customHeight="1" x14ac:dyDescent="0.35">
      <c r="A2292" s="340">
        <v>2288</v>
      </c>
      <c r="B2292" s="378" t="s">
        <v>7489</v>
      </c>
      <c r="C2292" s="333" t="s">
        <v>1809</v>
      </c>
      <c r="D2292" s="332" t="s">
        <v>7117</v>
      </c>
      <c r="E2292" s="371" t="s">
        <v>7182</v>
      </c>
      <c r="F2292" s="325">
        <v>5</v>
      </c>
      <c r="G2292" s="371"/>
      <c r="H2292" s="325"/>
      <c r="I2292" s="371"/>
      <c r="J2292" s="325"/>
      <c r="K2292" s="325"/>
      <c r="L2292" s="325">
        <v>10</v>
      </c>
      <c r="M2292" s="381" t="s">
        <v>7305</v>
      </c>
      <c r="N2292" s="381"/>
      <c r="O2292" s="381"/>
      <c r="P2292" s="381"/>
      <c r="Q2292" s="381"/>
      <c r="R2292" s="381"/>
      <c r="S2292" s="381"/>
      <c r="T2292" s="381"/>
      <c r="U2292" s="381"/>
      <c r="V2292" s="381"/>
      <c r="W2292" s="381"/>
      <c r="X2292" s="381"/>
      <c r="Y2292" s="381">
        <v>2</v>
      </c>
      <c r="Z2292" s="350">
        <v>36.299999999999997</v>
      </c>
    </row>
    <row r="2293" spans="1:26" ht="30.75" customHeight="1" x14ac:dyDescent="0.35">
      <c r="A2293" s="340">
        <v>2289</v>
      </c>
      <c r="B2293" s="378" t="s">
        <v>7489</v>
      </c>
      <c r="C2293" s="333" t="s">
        <v>1809</v>
      </c>
      <c r="D2293" s="332" t="s">
        <v>7118</v>
      </c>
      <c r="E2293" s="371" t="s">
        <v>7183</v>
      </c>
      <c r="F2293" s="325">
        <v>5</v>
      </c>
      <c r="G2293" s="371"/>
      <c r="H2293" s="325"/>
      <c r="I2293" s="371"/>
      <c r="J2293" s="325"/>
      <c r="K2293" s="325"/>
      <c r="L2293" s="325">
        <v>7</v>
      </c>
      <c r="M2293" s="381" t="s">
        <v>7306</v>
      </c>
      <c r="N2293" s="381"/>
      <c r="O2293" s="381"/>
      <c r="P2293" s="381"/>
      <c r="Q2293" s="381"/>
      <c r="R2293" s="381"/>
      <c r="S2293" s="381"/>
      <c r="T2293" s="381"/>
      <c r="U2293" s="381"/>
      <c r="V2293" s="381"/>
      <c r="W2293" s="381"/>
      <c r="X2293" s="381"/>
      <c r="Y2293" s="381">
        <v>2</v>
      </c>
      <c r="Z2293" s="350">
        <v>36.299999999999997</v>
      </c>
    </row>
    <row r="2294" spans="1:26" ht="30.75" customHeight="1" x14ac:dyDescent="0.35">
      <c r="A2294" s="340">
        <v>2290</v>
      </c>
      <c r="B2294" s="378" t="s">
        <v>7489</v>
      </c>
      <c r="C2294" s="333" t="s">
        <v>1809</v>
      </c>
      <c r="D2294" s="332" t="s">
        <v>7119</v>
      </c>
      <c r="E2294" s="371" t="s">
        <v>7184</v>
      </c>
      <c r="F2294" s="325">
        <v>5</v>
      </c>
      <c r="G2294" s="371"/>
      <c r="H2294" s="325"/>
      <c r="I2294" s="371"/>
      <c r="J2294" s="325"/>
      <c r="K2294" s="325"/>
      <c r="L2294" s="325">
        <v>11</v>
      </c>
      <c r="M2294" s="381" t="s">
        <v>6938</v>
      </c>
      <c r="N2294" s="381"/>
      <c r="O2294" s="381"/>
      <c r="P2294" s="381"/>
      <c r="Q2294" s="381"/>
      <c r="R2294" s="381"/>
      <c r="S2294" s="381"/>
      <c r="T2294" s="381"/>
      <c r="U2294" s="381"/>
      <c r="V2294" s="381"/>
      <c r="W2294" s="381"/>
      <c r="X2294" s="381"/>
      <c r="Y2294" s="381">
        <v>2</v>
      </c>
      <c r="Z2294" s="350">
        <v>36.299999999999997</v>
      </c>
    </row>
    <row r="2295" spans="1:26" ht="30.75" customHeight="1" x14ac:dyDescent="0.35">
      <c r="A2295" s="340">
        <v>2291</v>
      </c>
      <c r="B2295" s="378" t="s">
        <v>7489</v>
      </c>
      <c r="C2295" s="333" t="s">
        <v>1809</v>
      </c>
      <c r="D2295" s="332" t="s">
        <v>7120</v>
      </c>
      <c r="E2295" s="371" t="s">
        <v>7185</v>
      </c>
      <c r="F2295" s="325">
        <v>6</v>
      </c>
      <c r="G2295" s="371"/>
      <c r="H2295" s="325"/>
      <c r="I2295" s="371"/>
      <c r="J2295" s="325"/>
      <c r="K2295" s="325"/>
      <c r="L2295" s="325">
        <v>9</v>
      </c>
      <c r="M2295" s="381" t="s">
        <v>4989</v>
      </c>
      <c r="N2295" s="381"/>
      <c r="O2295" s="381"/>
      <c r="P2295" s="381"/>
      <c r="Q2295" s="381"/>
      <c r="R2295" s="381"/>
      <c r="S2295" s="381"/>
      <c r="T2295" s="381"/>
      <c r="U2295" s="381"/>
      <c r="V2295" s="381"/>
      <c r="W2295" s="381"/>
      <c r="X2295" s="381"/>
      <c r="Y2295" s="381">
        <v>3</v>
      </c>
      <c r="Z2295" s="382">
        <v>30.3</v>
      </c>
    </row>
    <row r="2296" spans="1:26" ht="30.75" customHeight="1" x14ac:dyDescent="0.35">
      <c r="A2296" s="340">
        <v>2292</v>
      </c>
      <c r="B2296" s="378" t="s">
        <v>7489</v>
      </c>
      <c r="C2296" s="333" t="s">
        <v>1809</v>
      </c>
      <c r="D2296" s="332" t="s">
        <v>7121</v>
      </c>
      <c r="E2296" s="371" t="s">
        <v>7186</v>
      </c>
      <c r="F2296" s="325">
        <v>3</v>
      </c>
      <c r="G2296" s="371"/>
      <c r="H2296" s="325"/>
      <c r="I2296" s="371"/>
      <c r="J2296" s="325"/>
      <c r="K2296" s="325"/>
      <c r="L2296" s="325">
        <v>8</v>
      </c>
      <c r="M2296" s="381" t="s">
        <v>7235</v>
      </c>
      <c r="N2296" s="381"/>
      <c r="O2296" s="381"/>
      <c r="P2296" s="381"/>
      <c r="Q2296" s="381"/>
      <c r="R2296" s="381"/>
      <c r="S2296" s="381"/>
      <c r="T2296" s="381"/>
      <c r="U2296" s="381"/>
      <c r="V2296" s="381"/>
      <c r="W2296" s="381"/>
      <c r="X2296" s="381"/>
      <c r="Y2296" s="381">
        <v>3</v>
      </c>
      <c r="Z2296" s="382">
        <v>30.3</v>
      </c>
    </row>
    <row r="2297" spans="1:26" ht="30.75" customHeight="1" x14ac:dyDescent="0.35">
      <c r="A2297" s="340">
        <v>2293</v>
      </c>
      <c r="B2297" s="378" t="s">
        <v>7489</v>
      </c>
      <c r="C2297" s="333" t="s">
        <v>1809</v>
      </c>
      <c r="D2297" s="332" t="s">
        <v>7122</v>
      </c>
      <c r="E2297" s="371" t="s">
        <v>7187</v>
      </c>
      <c r="F2297" s="325">
        <v>5</v>
      </c>
      <c r="G2297" s="371"/>
      <c r="H2297" s="325"/>
      <c r="I2297" s="371"/>
      <c r="J2297" s="325"/>
      <c r="K2297" s="325"/>
      <c r="L2297" s="325">
        <v>9</v>
      </c>
      <c r="M2297" s="381" t="s">
        <v>7236</v>
      </c>
      <c r="N2297" s="381"/>
      <c r="O2297" s="381"/>
      <c r="P2297" s="381"/>
      <c r="Q2297" s="381"/>
      <c r="R2297" s="381"/>
      <c r="S2297" s="381"/>
      <c r="T2297" s="381"/>
      <c r="U2297" s="381"/>
      <c r="V2297" s="381"/>
      <c r="W2297" s="381"/>
      <c r="X2297" s="381"/>
      <c r="Y2297" s="381">
        <v>3</v>
      </c>
      <c r="Z2297" s="382">
        <v>30.3</v>
      </c>
    </row>
    <row r="2298" spans="1:26" ht="30.75" customHeight="1" x14ac:dyDescent="0.35">
      <c r="A2298" s="340">
        <v>2294</v>
      </c>
      <c r="B2298" s="378" t="s">
        <v>7489</v>
      </c>
      <c r="C2298" s="333" t="s">
        <v>1809</v>
      </c>
      <c r="D2298" s="332" t="s">
        <v>7123</v>
      </c>
      <c r="E2298" s="371" t="s">
        <v>7188</v>
      </c>
      <c r="F2298" s="325">
        <v>7</v>
      </c>
      <c r="G2298" s="371"/>
      <c r="H2298" s="325"/>
      <c r="I2298" s="371"/>
      <c r="J2298" s="325"/>
      <c r="K2298" s="325"/>
      <c r="L2298" s="325">
        <v>9</v>
      </c>
      <c r="M2298" s="381" t="s">
        <v>4991</v>
      </c>
      <c r="N2298" s="381"/>
      <c r="O2298" s="381"/>
      <c r="P2298" s="381"/>
      <c r="Q2298" s="381"/>
      <c r="R2298" s="381"/>
      <c r="S2298" s="381"/>
      <c r="T2298" s="381"/>
      <c r="U2298" s="381"/>
      <c r="V2298" s="381"/>
      <c r="W2298" s="381"/>
      <c r="X2298" s="381"/>
      <c r="Y2298" s="381">
        <v>3</v>
      </c>
      <c r="Z2298" s="382">
        <v>30.3</v>
      </c>
    </row>
    <row r="2299" spans="1:26" ht="30.75" customHeight="1" x14ac:dyDescent="0.35">
      <c r="A2299" s="340">
        <v>2295</v>
      </c>
      <c r="B2299" s="378" t="s">
        <v>7489</v>
      </c>
      <c r="C2299" s="333" t="s">
        <v>1809</v>
      </c>
      <c r="D2299" s="332" t="s">
        <v>7124</v>
      </c>
      <c r="E2299" s="371" t="s">
        <v>7189</v>
      </c>
      <c r="F2299" s="325">
        <v>4</v>
      </c>
      <c r="G2299" s="371"/>
      <c r="H2299" s="325"/>
      <c r="I2299" s="371"/>
      <c r="J2299" s="325"/>
      <c r="K2299" s="325"/>
      <c r="L2299" s="325">
        <v>12</v>
      </c>
      <c r="M2299" s="381" t="s">
        <v>7227</v>
      </c>
      <c r="N2299" s="381"/>
      <c r="O2299" s="381"/>
      <c r="P2299" s="381"/>
      <c r="Q2299" s="381"/>
      <c r="R2299" s="381"/>
      <c r="S2299" s="381"/>
      <c r="T2299" s="381"/>
      <c r="U2299" s="381"/>
      <c r="V2299" s="381"/>
      <c r="W2299" s="381"/>
      <c r="X2299" s="381"/>
      <c r="Y2299" s="381">
        <v>2</v>
      </c>
      <c r="Z2299" s="350">
        <v>36.299999999999997</v>
      </c>
    </row>
    <row r="2300" spans="1:26" ht="30.75" customHeight="1" x14ac:dyDescent="0.35">
      <c r="A2300" s="340">
        <v>2296</v>
      </c>
      <c r="B2300" s="378" t="s">
        <v>7489</v>
      </c>
      <c r="C2300" s="333" t="s">
        <v>1809</v>
      </c>
      <c r="D2300" s="332" t="s">
        <v>7125</v>
      </c>
      <c r="E2300" s="371" t="s">
        <v>7190</v>
      </c>
      <c r="F2300" s="325">
        <v>4</v>
      </c>
      <c r="G2300" s="371"/>
      <c r="H2300" s="325"/>
      <c r="I2300" s="371"/>
      <c r="J2300" s="325"/>
      <c r="K2300" s="325"/>
      <c r="L2300" s="325">
        <v>9</v>
      </c>
      <c r="M2300" s="381" t="s">
        <v>7306</v>
      </c>
      <c r="N2300" s="381"/>
      <c r="O2300" s="381"/>
      <c r="P2300" s="381"/>
      <c r="Q2300" s="381"/>
      <c r="R2300" s="381"/>
      <c r="S2300" s="381"/>
      <c r="T2300" s="381"/>
      <c r="U2300" s="381"/>
      <c r="V2300" s="381"/>
      <c r="W2300" s="381"/>
      <c r="X2300" s="381"/>
      <c r="Y2300" s="381">
        <v>2</v>
      </c>
      <c r="Z2300" s="350">
        <v>36.299999999999997</v>
      </c>
    </row>
    <row r="2301" spans="1:26" ht="30.75" customHeight="1" x14ac:dyDescent="0.35">
      <c r="A2301" s="340">
        <v>2297</v>
      </c>
      <c r="B2301" s="378" t="s">
        <v>7489</v>
      </c>
      <c r="C2301" s="333" t="s">
        <v>1809</v>
      </c>
      <c r="D2301" s="332" t="s">
        <v>7126</v>
      </c>
      <c r="E2301" s="371" t="s">
        <v>7191</v>
      </c>
      <c r="F2301" s="325">
        <v>4</v>
      </c>
      <c r="G2301" s="371"/>
      <c r="H2301" s="325"/>
      <c r="I2301" s="371"/>
      <c r="J2301" s="325"/>
      <c r="K2301" s="325"/>
      <c r="L2301" s="325">
        <v>13</v>
      </c>
      <c r="M2301" s="381" t="s">
        <v>7237</v>
      </c>
      <c r="N2301" s="381"/>
      <c r="O2301" s="381"/>
      <c r="P2301" s="381"/>
      <c r="Q2301" s="381"/>
      <c r="R2301" s="381"/>
      <c r="S2301" s="381"/>
      <c r="T2301" s="381"/>
      <c r="U2301" s="381"/>
      <c r="V2301" s="381"/>
      <c r="W2301" s="381"/>
      <c r="X2301" s="381"/>
      <c r="Y2301" s="381">
        <v>1</v>
      </c>
      <c r="Z2301" s="350">
        <v>42.35</v>
      </c>
    </row>
    <row r="2302" spans="1:26" ht="30.75" customHeight="1" x14ac:dyDescent="0.35">
      <c r="A2302" s="340">
        <v>2298</v>
      </c>
      <c r="B2302" s="378" t="s">
        <v>7489</v>
      </c>
      <c r="C2302" s="333" t="s">
        <v>1809</v>
      </c>
      <c r="D2302" s="332" t="s">
        <v>7127</v>
      </c>
      <c r="E2302" s="371" t="s">
        <v>7192</v>
      </c>
      <c r="F2302" s="325">
        <v>4</v>
      </c>
      <c r="G2302" s="371"/>
      <c r="H2302" s="325"/>
      <c r="I2302" s="371"/>
      <c r="J2302" s="325"/>
      <c r="K2302" s="325"/>
      <c r="L2302" s="325">
        <v>9</v>
      </c>
      <c r="M2302" s="381" t="s">
        <v>7221</v>
      </c>
      <c r="N2302" s="381"/>
      <c r="O2302" s="381"/>
      <c r="P2302" s="381"/>
      <c r="Q2302" s="381"/>
      <c r="R2302" s="381"/>
      <c r="S2302" s="381"/>
      <c r="T2302" s="381"/>
      <c r="U2302" s="381"/>
      <c r="V2302" s="381"/>
      <c r="W2302" s="381"/>
      <c r="X2302" s="381"/>
      <c r="Y2302" s="381">
        <v>3</v>
      </c>
      <c r="Z2302" s="382">
        <v>30.3</v>
      </c>
    </row>
    <row r="2303" spans="1:26" ht="30.75" customHeight="1" x14ac:dyDescent="0.35">
      <c r="A2303" s="340">
        <v>2299</v>
      </c>
      <c r="B2303" s="378" t="s">
        <v>7489</v>
      </c>
      <c r="C2303" s="333" t="s">
        <v>1809</v>
      </c>
      <c r="D2303" s="332" t="s">
        <v>7128</v>
      </c>
      <c r="E2303" s="371" t="s">
        <v>7193</v>
      </c>
      <c r="F2303" s="325">
        <v>4</v>
      </c>
      <c r="G2303" s="371"/>
      <c r="H2303" s="325"/>
      <c r="I2303" s="371"/>
      <c r="J2303" s="325"/>
      <c r="K2303" s="325"/>
      <c r="L2303" s="325">
        <v>10</v>
      </c>
      <c r="M2303" s="381" t="s">
        <v>7237</v>
      </c>
      <c r="N2303" s="381"/>
      <c r="O2303" s="381"/>
      <c r="P2303" s="381"/>
      <c r="Q2303" s="381"/>
      <c r="R2303" s="381"/>
      <c r="S2303" s="381"/>
      <c r="T2303" s="381"/>
      <c r="U2303" s="381"/>
      <c r="V2303" s="381"/>
      <c r="W2303" s="381"/>
      <c r="X2303" s="381"/>
      <c r="Y2303" s="381">
        <v>2</v>
      </c>
      <c r="Z2303" s="350">
        <v>36.299999999999997</v>
      </c>
    </row>
    <row r="2304" spans="1:26" ht="30.75" customHeight="1" x14ac:dyDescent="0.35">
      <c r="A2304" s="340">
        <v>2300</v>
      </c>
      <c r="B2304" s="378" t="s">
        <v>7489</v>
      </c>
      <c r="C2304" s="333" t="s">
        <v>1809</v>
      </c>
      <c r="D2304" s="332" t="s">
        <v>7129</v>
      </c>
      <c r="E2304" s="371" t="s">
        <v>7194</v>
      </c>
      <c r="F2304" s="325">
        <v>5</v>
      </c>
      <c r="G2304" s="371"/>
      <c r="H2304" s="325"/>
      <c r="I2304" s="371"/>
      <c r="J2304" s="325"/>
      <c r="K2304" s="325"/>
      <c r="L2304" s="325">
        <v>9</v>
      </c>
      <c r="M2304" s="381" t="s">
        <v>7234</v>
      </c>
      <c r="N2304" s="381"/>
      <c r="O2304" s="381"/>
      <c r="P2304" s="381"/>
      <c r="Q2304" s="381"/>
      <c r="R2304" s="381"/>
      <c r="S2304" s="381"/>
      <c r="T2304" s="381"/>
      <c r="U2304" s="381"/>
      <c r="V2304" s="381"/>
      <c r="W2304" s="381"/>
      <c r="X2304" s="381"/>
      <c r="Y2304" s="381">
        <v>3</v>
      </c>
      <c r="Z2304" s="382">
        <v>30.3</v>
      </c>
    </row>
    <row r="2305" spans="1:26" ht="30.75" customHeight="1" x14ac:dyDescent="0.35">
      <c r="A2305" s="340">
        <v>2301</v>
      </c>
      <c r="B2305" s="378" t="s">
        <v>7489</v>
      </c>
      <c r="C2305" s="333" t="s">
        <v>1809</v>
      </c>
      <c r="D2305" s="332" t="s">
        <v>7130</v>
      </c>
      <c r="E2305" s="371" t="s">
        <v>7195</v>
      </c>
      <c r="F2305" s="325">
        <v>5</v>
      </c>
      <c r="G2305" s="371"/>
      <c r="H2305" s="325"/>
      <c r="I2305" s="371"/>
      <c r="J2305" s="325"/>
      <c r="K2305" s="325"/>
      <c r="L2305" s="325">
        <v>8</v>
      </c>
      <c r="M2305" s="381" t="s">
        <v>7221</v>
      </c>
      <c r="N2305" s="381"/>
      <c r="O2305" s="381"/>
      <c r="P2305" s="381"/>
      <c r="Q2305" s="381"/>
      <c r="R2305" s="381"/>
      <c r="S2305" s="381"/>
      <c r="T2305" s="381"/>
      <c r="U2305" s="381"/>
      <c r="V2305" s="381"/>
      <c r="W2305" s="381"/>
      <c r="X2305" s="381"/>
      <c r="Y2305" s="381">
        <v>3</v>
      </c>
      <c r="Z2305" s="382">
        <v>30.3</v>
      </c>
    </row>
    <row r="2306" spans="1:26" ht="30.75" customHeight="1" x14ac:dyDescent="0.35">
      <c r="A2306" s="340">
        <v>2302</v>
      </c>
      <c r="B2306" s="378" t="s">
        <v>7489</v>
      </c>
      <c r="C2306" s="333" t="s">
        <v>1809</v>
      </c>
      <c r="D2306" s="332" t="s">
        <v>7131</v>
      </c>
      <c r="E2306" s="371" t="s">
        <v>7196</v>
      </c>
      <c r="F2306" s="325">
        <v>6</v>
      </c>
      <c r="G2306" s="371"/>
      <c r="H2306" s="325"/>
      <c r="I2306" s="371"/>
      <c r="J2306" s="325"/>
      <c r="K2306" s="325"/>
      <c r="L2306" s="325">
        <v>10</v>
      </c>
      <c r="M2306" s="381" t="s">
        <v>7236</v>
      </c>
      <c r="N2306" s="381"/>
      <c r="O2306" s="381"/>
      <c r="P2306" s="381"/>
      <c r="Q2306" s="381"/>
      <c r="R2306" s="381"/>
      <c r="S2306" s="381"/>
      <c r="T2306" s="381"/>
      <c r="U2306" s="381"/>
      <c r="V2306" s="381"/>
      <c r="W2306" s="381"/>
      <c r="X2306" s="381"/>
      <c r="Y2306" s="381">
        <v>3</v>
      </c>
      <c r="Z2306" s="382">
        <v>30.3</v>
      </c>
    </row>
    <row r="2307" spans="1:26" ht="30.75" customHeight="1" x14ac:dyDescent="0.35">
      <c r="A2307" s="340">
        <v>2303</v>
      </c>
      <c r="B2307" s="378" t="s">
        <v>7489</v>
      </c>
      <c r="C2307" s="333" t="s">
        <v>1809</v>
      </c>
      <c r="D2307" s="332" t="s">
        <v>7132</v>
      </c>
      <c r="E2307" s="371" t="s">
        <v>7197</v>
      </c>
      <c r="F2307" s="325">
        <v>5</v>
      </c>
      <c r="G2307" s="371"/>
      <c r="H2307" s="325"/>
      <c r="I2307" s="371"/>
      <c r="J2307" s="325"/>
      <c r="K2307" s="325"/>
      <c r="L2307" s="325">
        <v>10</v>
      </c>
      <c r="M2307" s="381" t="s">
        <v>7237</v>
      </c>
      <c r="N2307" s="381"/>
      <c r="O2307" s="381"/>
      <c r="P2307" s="381"/>
      <c r="Q2307" s="381"/>
      <c r="R2307" s="381"/>
      <c r="S2307" s="381"/>
      <c r="T2307" s="381"/>
      <c r="U2307" s="381"/>
      <c r="V2307" s="381"/>
      <c r="W2307" s="381"/>
      <c r="X2307" s="381"/>
      <c r="Y2307" s="381">
        <v>1</v>
      </c>
      <c r="Z2307" s="350">
        <v>42.35</v>
      </c>
    </row>
    <row r="2308" spans="1:26" ht="30.75" customHeight="1" x14ac:dyDescent="0.35">
      <c r="A2308" s="340">
        <v>2304</v>
      </c>
      <c r="B2308" s="378" t="s">
        <v>7489</v>
      </c>
      <c r="C2308" s="333" t="s">
        <v>1809</v>
      </c>
      <c r="D2308" s="332" t="s">
        <v>7133</v>
      </c>
      <c r="E2308" s="371" t="s">
        <v>7198</v>
      </c>
      <c r="F2308" s="325">
        <v>6</v>
      </c>
      <c r="G2308" s="371"/>
      <c r="H2308" s="325"/>
      <c r="I2308" s="371"/>
      <c r="J2308" s="325"/>
      <c r="K2308" s="325"/>
      <c r="L2308" s="325">
        <v>10</v>
      </c>
      <c r="M2308" s="381" t="s">
        <v>7238</v>
      </c>
      <c r="N2308" s="381"/>
      <c r="O2308" s="381"/>
      <c r="P2308" s="381"/>
      <c r="Q2308" s="381"/>
      <c r="R2308" s="381"/>
      <c r="S2308" s="381"/>
      <c r="T2308" s="381"/>
      <c r="U2308" s="381"/>
      <c r="V2308" s="381"/>
      <c r="W2308" s="381"/>
      <c r="X2308" s="381"/>
      <c r="Y2308" s="381">
        <v>2</v>
      </c>
      <c r="Z2308" s="350">
        <v>36.299999999999997</v>
      </c>
    </row>
    <row r="2309" spans="1:26" ht="30.75" customHeight="1" x14ac:dyDescent="0.35">
      <c r="A2309" s="340">
        <v>2305</v>
      </c>
      <c r="B2309" s="378" t="s">
        <v>7489</v>
      </c>
      <c r="C2309" s="333" t="s">
        <v>1809</v>
      </c>
      <c r="D2309" s="332" t="s">
        <v>7134</v>
      </c>
      <c r="E2309" s="371" t="s">
        <v>7199</v>
      </c>
      <c r="F2309" s="325">
        <v>6</v>
      </c>
      <c r="G2309" s="371"/>
      <c r="H2309" s="325"/>
      <c r="I2309" s="371"/>
      <c r="J2309" s="325"/>
      <c r="K2309" s="325"/>
      <c r="L2309" s="325">
        <v>12</v>
      </c>
      <c r="M2309" s="381" t="s">
        <v>7222</v>
      </c>
      <c r="N2309" s="381"/>
      <c r="O2309" s="381"/>
      <c r="P2309" s="381"/>
      <c r="Q2309" s="381"/>
      <c r="R2309" s="381"/>
      <c r="S2309" s="381"/>
      <c r="T2309" s="381"/>
      <c r="U2309" s="381"/>
      <c r="V2309" s="381"/>
      <c r="W2309" s="381"/>
      <c r="X2309" s="381"/>
      <c r="Y2309" s="381">
        <v>2</v>
      </c>
      <c r="Z2309" s="350">
        <v>36.299999999999997</v>
      </c>
    </row>
    <row r="2310" spans="1:26" ht="30.75" customHeight="1" x14ac:dyDescent="0.35">
      <c r="A2310" s="340">
        <v>2306</v>
      </c>
      <c r="B2310" s="378" t="s">
        <v>7489</v>
      </c>
      <c r="C2310" s="333" t="s">
        <v>1809</v>
      </c>
      <c r="D2310" s="332" t="s">
        <v>7135</v>
      </c>
      <c r="E2310" s="371" t="s">
        <v>7200</v>
      </c>
      <c r="F2310" s="325">
        <v>8</v>
      </c>
      <c r="G2310" s="371"/>
      <c r="H2310" s="325"/>
      <c r="I2310" s="371"/>
      <c r="J2310" s="325"/>
      <c r="K2310" s="325"/>
      <c r="L2310" s="325">
        <v>11</v>
      </c>
      <c r="M2310" s="381" t="s">
        <v>7239</v>
      </c>
      <c r="N2310" s="381"/>
      <c r="O2310" s="381"/>
      <c r="P2310" s="381"/>
      <c r="Q2310" s="381"/>
      <c r="R2310" s="381"/>
      <c r="S2310" s="381"/>
      <c r="T2310" s="381"/>
      <c r="U2310" s="381"/>
      <c r="V2310" s="381"/>
      <c r="W2310" s="381"/>
      <c r="X2310" s="381"/>
      <c r="Y2310" s="381">
        <v>2</v>
      </c>
      <c r="Z2310" s="350">
        <v>36.299999999999997</v>
      </c>
    </row>
    <row r="2311" spans="1:26" ht="30.75" customHeight="1" x14ac:dyDescent="0.35">
      <c r="A2311" s="340">
        <v>2307</v>
      </c>
      <c r="B2311" s="378" t="s">
        <v>7489</v>
      </c>
      <c r="C2311" s="333" t="s">
        <v>1809</v>
      </c>
      <c r="D2311" s="332" t="s">
        <v>7136</v>
      </c>
      <c r="E2311" s="371" t="s">
        <v>7201</v>
      </c>
      <c r="F2311" s="325">
        <v>5</v>
      </c>
      <c r="G2311" s="371"/>
      <c r="H2311" s="325"/>
      <c r="I2311" s="371"/>
      <c r="J2311" s="325"/>
      <c r="K2311" s="325"/>
      <c r="L2311" s="325">
        <v>10</v>
      </c>
      <c r="M2311" s="381" t="s">
        <v>7222</v>
      </c>
      <c r="N2311" s="381"/>
      <c r="O2311" s="381"/>
      <c r="P2311" s="381"/>
      <c r="Q2311" s="381"/>
      <c r="R2311" s="381"/>
      <c r="S2311" s="381"/>
      <c r="T2311" s="381"/>
      <c r="U2311" s="381"/>
      <c r="V2311" s="381"/>
      <c r="W2311" s="381"/>
      <c r="X2311" s="381"/>
      <c r="Y2311" s="381">
        <v>2</v>
      </c>
      <c r="Z2311" s="350">
        <v>36.299999999999997</v>
      </c>
    </row>
    <row r="2312" spans="1:26" ht="30.75" customHeight="1" x14ac:dyDescent="0.35">
      <c r="A2312" s="340">
        <v>2308</v>
      </c>
      <c r="B2312" s="378" t="s">
        <v>7489</v>
      </c>
      <c r="C2312" s="333" t="s">
        <v>1809</v>
      </c>
      <c r="D2312" s="332" t="s">
        <v>7137</v>
      </c>
      <c r="E2312" s="371" t="s">
        <v>7202</v>
      </c>
      <c r="F2312" s="325">
        <v>5</v>
      </c>
      <c r="G2312" s="371"/>
      <c r="H2312" s="325"/>
      <c r="I2312" s="371"/>
      <c r="J2312" s="325"/>
      <c r="K2312" s="325"/>
      <c r="L2312" s="325">
        <v>9</v>
      </c>
      <c r="M2312" s="381" t="s">
        <v>7223</v>
      </c>
      <c r="N2312" s="381"/>
      <c r="O2312" s="381"/>
      <c r="P2312" s="381"/>
      <c r="Q2312" s="381"/>
      <c r="R2312" s="381"/>
      <c r="S2312" s="381"/>
      <c r="T2312" s="381"/>
      <c r="U2312" s="381"/>
      <c r="V2312" s="381"/>
      <c r="W2312" s="381"/>
      <c r="X2312" s="381"/>
      <c r="Y2312" s="381">
        <v>2</v>
      </c>
      <c r="Z2312" s="350">
        <v>36.299999999999997</v>
      </c>
    </row>
    <row r="2313" spans="1:26" ht="30.75" customHeight="1" x14ac:dyDescent="0.35">
      <c r="A2313" s="340">
        <v>2309</v>
      </c>
      <c r="B2313" s="378" t="s">
        <v>7489</v>
      </c>
      <c r="C2313" s="333" t="s">
        <v>1809</v>
      </c>
      <c r="D2313" s="332" t="s">
        <v>7138</v>
      </c>
      <c r="E2313" s="371" t="s">
        <v>7203</v>
      </c>
      <c r="F2313" s="325">
        <v>4</v>
      </c>
      <c r="G2313" s="371"/>
      <c r="H2313" s="325"/>
      <c r="I2313" s="371"/>
      <c r="J2313" s="325"/>
      <c r="K2313" s="325"/>
      <c r="L2313" s="325">
        <v>10</v>
      </c>
      <c r="M2313" s="381" t="s">
        <v>7226</v>
      </c>
      <c r="N2313" s="381"/>
      <c r="O2313" s="381"/>
      <c r="P2313" s="381"/>
      <c r="Q2313" s="381"/>
      <c r="R2313" s="381"/>
      <c r="S2313" s="381"/>
      <c r="T2313" s="381"/>
      <c r="U2313" s="381"/>
      <c r="V2313" s="381"/>
      <c r="W2313" s="381"/>
      <c r="X2313" s="381"/>
      <c r="Y2313" s="381">
        <v>2</v>
      </c>
      <c r="Z2313" s="350">
        <v>36.299999999999997</v>
      </c>
    </row>
    <row r="2314" spans="1:26" ht="30.75" customHeight="1" x14ac:dyDescent="0.35">
      <c r="A2314" s="340">
        <v>2310</v>
      </c>
      <c r="B2314" s="378" t="s">
        <v>7489</v>
      </c>
      <c r="C2314" s="333" t="s">
        <v>1809</v>
      </c>
      <c r="D2314" s="332" t="s">
        <v>7139</v>
      </c>
      <c r="E2314" s="371" t="s">
        <v>7204</v>
      </c>
      <c r="F2314" s="325">
        <v>6</v>
      </c>
      <c r="G2314" s="371"/>
      <c r="H2314" s="325"/>
      <c r="I2314" s="371"/>
      <c r="J2314" s="325"/>
      <c r="K2314" s="325"/>
      <c r="L2314" s="325">
        <v>11</v>
      </c>
      <c r="M2314" s="381" t="s">
        <v>7240</v>
      </c>
      <c r="N2314" s="381"/>
      <c r="O2314" s="381"/>
      <c r="P2314" s="381"/>
      <c r="Q2314" s="381"/>
      <c r="R2314" s="381"/>
      <c r="S2314" s="381"/>
      <c r="T2314" s="381"/>
      <c r="U2314" s="381"/>
      <c r="V2314" s="381"/>
      <c r="W2314" s="381"/>
      <c r="X2314" s="381"/>
      <c r="Y2314" s="381">
        <v>2</v>
      </c>
      <c r="Z2314" s="350">
        <v>36.299999999999997</v>
      </c>
    </row>
    <row r="2315" spans="1:26" ht="30.75" customHeight="1" x14ac:dyDescent="0.35">
      <c r="A2315" s="340">
        <v>2311</v>
      </c>
      <c r="B2315" s="378" t="s">
        <v>7489</v>
      </c>
      <c r="C2315" s="333" t="s">
        <v>1809</v>
      </c>
      <c r="D2315" s="332" t="s">
        <v>7140</v>
      </c>
      <c r="E2315" s="371" t="s">
        <v>7205</v>
      </c>
      <c r="F2315" s="325">
        <v>6</v>
      </c>
      <c r="G2315" s="371"/>
      <c r="H2315" s="325"/>
      <c r="I2315" s="371"/>
      <c r="J2315" s="325"/>
      <c r="K2315" s="325"/>
      <c r="L2315" s="325">
        <v>10</v>
      </c>
      <c r="M2315" s="381" t="s">
        <v>7221</v>
      </c>
      <c r="N2315" s="381"/>
      <c r="O2315" s="381"/>
      <c r="P2315" s="381"/>
      <c r="Q2315" s="381"/>
      <c r="R2315" s="381"/>
      <c r="S2315" s="381"/>
      <c r="T2315" s="381"/>
      <c r="U2315" s="381"/>
      <c r="V2315" s="381"/>
      <c r="W2315" s="381"/>
      <c r="X2315" s="381"/>
      <c r="Y2315" s="381">
        <v>3</v>
      </c>
      <c r="Z2315" s="382">
        <v>30.3</v>
      </c>
    </row>
    <row r="2316" spans="1:26" ht="30.75" customHeight="1" x14ac:dyDescent="0.35">
      <c r="A2316" s="340">
        <v>2312</v>
      </c>
      <c r="B2316" s="378" t="s">
        <v>7489</v>
      </c>
      <c r="C2316" s="333" t="s">
        <v>1809</v>
      </c>
      <c r="D2316" s="332" t="s">
        <v>7141</v>
      </c>
      <c r="E2316" s="371" t="s">
        <v>7206</v>
      </c>
      <c r="F2316" s="325">
        <v>4</v>
      </c>
      <c r="G2316" s="371"/>
      <c r="H2316" s="325"/>
      <c r="I2316" s="371"/>
      <c r="J2316" s="325"/>
      <c r="K2316" s="325"/>
      <c r="L2316" s="325">
        <v>8</v>
      </c>
      <c r="M2316" s="381" t="s">
        <v>6938</v>
      </c>
      <c r="N2316" s="381"/>
      <c r="O2316" s="381"/>
      <c r="P2316" s="381"/>
      <c r="Q2316" s="381"/>
      <c r="R2316" s="381"/>
      <c r="S2316" s="381"/>
      <c r="T2316" s="381"/>
      <c r="U2316" s="381"/>
      <c r="V2316" s="381"/>
      <c r="W2316" s="381"/>
      <c r="X2316" s="381"/>
      <c r="Y2316" s="381">
        <v>3</v>
      </c>
      <c r="Z2316" s="382">
        <v>30.3</v>
      </c>
    </row>
    <row r="2317" spans="1:26" ht="30.75" customHeight="1" x14ac:dyDescent="0.35">
      <c r="A2317" s="340">
        <v>2313</v>
      </c>
      <c r="B2317" s="378" t="s">
        <v>7489</v>
      </c>
      <c r="C2317" s="333" t="s">
        <v>1809</v>
      </c>
      <c r="D2317" s="332" t="s">
        <v>7142</v>
      </c>
      <c r="E2317" s="371" t="s">
        <v>3801</v>
      </c>
      <c r="F2317" s="325">
        <v>9</v>
      </c>
      <c r="G2317" s="371"/>
      <c r="H2317" s="325"/>
      <c r="I2317" s="371"/>
      <c r="J2317" s="325"/>
      <c r="K2317" s="325"/>
      <c r="L2317" s="325">
        <v>10</v>
      </c>
      <c r="M2317" s="381" t="s">
        <v>7239</v>
      </c>
      <c r="N2317" s="381"/>
      <c r="O2317" s="381"/>
      <c r="P2317" s="381"/>
      <c r="Q2317" s="381"/>
      <c r="R2317" s="381"/>
      <c r="S2317" s="381"/>
      <c r="T2317" s="381"/>
      <c r="U2317" s="381"/>
      <c r="V2317" s="381"/>
      <c r="W2317" s="381"/>
      <c r="X2317" s="381"/>
      <c r="Y2317" s="381">
        <v>2</v>
      </c>
      <c r="Z2317" s="350">
        <v>36.299999999999997</v>
      </c>
    </row>
    <row r="2318" spans="1:26" ht="30.75" customHeight="1" x14ac:dyDescent="0.35">
      <c r="A2318" s="340">
        <v>2314</v>
      </c>
      <c r="B2318" s="378" t="s">
        <v>7489</v>
      </c>
      <c r="C2318" s="333" t="s">
        <v>1809</v>
      </c>
      <c r="D2318" s="332" t="s">
        <v>7143</v>
      </c>
      <c r="E2318" s="371" t="s">
        <v>7207</v>
      </c>
      <c r="F2318" s="325">
        <v>4</v>
      </c>
      <c r="G2318" s="371"/>
      <c r="H2318" s="325"/>
      <c r="I2318" s="371"/>
      <c r="J2318" s="325"/>
      <c r="K2318" s="325"/>
      <c r="L2318" s="325">
        <v>11</v>
      </c>
      <c r="M2318" s="381" t="s">
        <v>7226</v>
      </c>
      <c r="N2318" s="381"/>
      <c r="O2318" s="381"/>
      <c r="P2318" s="381"/>
      <c r="Q2318" s="381"/>
      <c r="R2318" s="381"/>
      <c r="S2318" s="381"/>
      <c r="T2318" s="381"/>
      <c r="U2318" s="381"/>
      <c r="V2318" s="381"/>
      <c r="W2318" s="381"/>
      <c r="X2318" s="381"/>
      <c r="Y2318" s="381">
        <v>2</v>
      </c>
      <c r="Z2318" s="350">
        <v>36.299999999999997</v>
      </c>
    </row>
    <row r="2319" spans="1:26" ht="30.75" customHeight="1" x14ac:dyDescent="0.35">
      <c r="A2319" s="340">
        <v>2315</v>
      </c>
      <c r="B2319" s="378" t="s">
        <v>7489</v>
      </c>
      <c r="C2319" s="333" t="s">
        <v>1809</v>
      </c>
      <c r="D2319" s="332" t="s">
        <v>7144</v>
      </c>
      <c r="E2319" s="371" t="s">
        <v>7208</v>
      </c>
      <c r="F2319" s="325">
        <v>7</v>
      </c>
      <c r="G2319" s="371"/>
      <c r="H2319" s="325"/>
      <c r="I2319" s="371"/>
      <c r="J2319" s="325"/>
      <c r="K2319" s="325"/>
      <c r="L2319" s="325">
        <v>11</v>
      </c>
      <c r="M2319" s="381" t="s">
        <v>7226</v>
      </c>
      <c r="N2319" s="381"/>
      <c r="O2319" s="381"/>
      <c r="P2319" s="381"/>
      <c r="Q2319" s="381"/>
      <c r="R2319" s="381"/>
      <c r="S2319" s="381"/>
      <c r="T2319" s="381"/>
      <c r="U2319" s="381"/>
      <c r="V2319" s="381"/>
      <c r="W2319" s="381"/>
      <c r="X2319" s="381"/>
      <c r="Y2319" s="381">
        <v>2</v>
      </c>
      <c r="Z2319" s="350">
        <v>36.299999999999997</v>
      </c>
    </row>
    <row r="2320" spans="1:26" ht="30.75" customHeight="1" x14ac:dyDescent="0.35">
      <c r="A2320" s="340">
        <v>2316</v>
      </c>
      <c r="B2320" s="378" t="s">
        <v>7489</v>
      </c>
      <c r="C2320" s="333" t="s">
        <v>1809</v>
      </c>
      <c r="D2320" s="332" t="s">
        <v>7145</v>
      </c>
      <c r="E2320" s="371" t="s">
        <v>7209</v>
      </c>
      <c r="F2320" s="325">
        <v>8</v>
      </c>
      <c r="G2320" s="371"/>
      <c r="H2320" s="325"/>
      <c r="I2320" s="371"/>
      <c r="J2320" s="325"/>
      <c r="K2320" s="325"/>
      <c r="L2320" s="325">
        <v>11</v>
      </c>
      <c r="M2320" s="381" t="s">
        <v>7225</v>
      </c>
      <c r="N2320" s="381"/>
      <c r="O2320" s="381"/>
      <c r="P2320" s="381"/>
      <c r="Q2320" s="381"/>
      <c r="R2320" s="381"/>
      <c r="S2320" s="381"/>
      <c r="T2320" s="381"/>
      <c r="U2320" s="381"/>
      <c r="V2320" s="381"/>
      <c r="W2320" s="381"/>
      <c r="X2320" s="381"/>
      <c r="Y2320" s="381">
        <v>2</v>
      </c>
      <c r="Z2320" s="350">
        <v>36.299999999999997</v>
      </c>
    </row>
    <row r="2321" spans="1:26" ht="30.75" customHeight="1" x14ac:dyDescent="0.35">
      <c r="A2321" s="340">
        <v>2317</v>
      </c>
      <c r="B2321" s="378" t="s">
        <v>7489</v>
      </c>
      <c r="C2321" s="333" t="s">
        <v>1809</v>
      </c>
      <c r="D2321" s="332" t="s">
        <v>7146</v>
      </c>
      <c r="E2321" s="371" t="s">
        <v>7210</v>
      </c>
      <c r="F2321" s="325">
        <v>6</v>
      </c>
      <c r="G2321" s="371"/>
      <c r="H2321" s="325"/>
      <c r="I2321" s="371"/>
      <c r="J2321" s="325"/>
      <c r="K2321" s="325"/>
      <c r="L2321" s="325">
        <v>10</v>
      </c>
      <c r="M2321" s="381" t="s">
        <v>4989</v>
      </c>
      <c r="N2321" s="381"/>
      <c r="O2321" s="381"/>
      <c r="P2321" s="381"/>
      <c r="Q2321" s="381"/>
      <c r="R2321" s="381"/>
      <c r="S2321" s="381"/>
      <c r="T2321" s="381"/>
      <c r="U2321" s="381"/>
      <c r="V2321" s="381"/>
      <c r="W2321" s="381"/>
      <c r="X2321" s="381"/>
      <c r="Y2321" s="381">
        <v>2</v>
      </c>
      <c r="Z2321" s="350">
        <v>36.299999999999997</v>
      </c>
    </row>
    <row r="2322" spans="1:26" ht="30.75" customHeight="1" x14ac:dyDescent="0.35">
      <c r="A2322" s="340">
        <v>2318</v>
      </c>
      <c r="B2322" s="378" t="s">
        <v>7489</v>
      </c>
      <c r="C2322" s="333" t="s">
        <v>1809</v>
      </c>
      <c r="D2322" s="332" t="s">
        <v>7147</v>
      </c>
      <c r="E2322" s="371" t="s">
        <v>7211</v>
      </c>
      <c r="F2322" s="325">
        <v>5</v>
      </c>
      <c r="G2322" s="371"/>
      <c r="H2322" s="325"/>
      <c r="I2322" s="371"/>
      <c r="J2322" s="325"/>
      <c r="K2322" s="325"/>
      <c r="L2322" s="325">
        <v>9</v>
      </c>
      <c r="M2322" s="381" t="s">
        <v>7221</v>
      </c>
      <c r="N2322" s="381"/>
      <c r="O2322" s="381"/>
      <c r="P2322" s="381"/>
      <c r="Q2322" s="381"/>
      <c r="R2322" s="381"/>
      <c r="S2322" s="381"/>
      <c r="T2322" s="381"/>
      <c r="U2322" s="381"/>
      <c r="V2322" s="381"/>
      <c r="W2322" s="381"/>
      <c r="X2322" s="381"/>
      <c r="Y2322" s="381">
        <v>3</v>
      </c>
      <c r="Z2322" s="382">
        <v>30.3</v>
      </c>
    </row>
    <row r="2323" spans="1:26" ht="30.75" customHeight="1" x14ac:dyDescent="0.35">
      <c r="A2323" s="340">
        <v>2319</v>
      </c>
      <c r="B2323" s="378" t="s">
        <v>7489</v>
      </c>
      <c r="C2323" s="333" t="s">
        <v>1809</v>
      </c>
      <c r="D2323" s="332" t="s">
        <v>7148</v>
      </c>
      <c r="E2323" s="371" t="s">
        <v>7212</v>
      </c>
      <c r="F2323" s="325">
        <v>5</v>
      </c>
      <c r="G2323" s="371"/>
      <c r="H2323" s="325"/>
      <c r="I2323" s="371"/>
      <c r="J2323" s="325"/>
      <c r="K2323" s="325"/>
      <c r="L2323" s="325">
        <v>10</v>
      </c>
      <c r="M2323" s="381" t="s">
        <v>7241</v>
      </c>
      <c r="N2323" s="381"/>
      <c r="O2323" s="381"/>
      <c r="P2323" s="381"/>
      <c r="Q2323" s="381"/>
      <c r="R2323" s="381"/>
      <c r="S2323" s="381"/>
      <c r="T2323" s="381"/>
      <c r="U2323" s="381"/>
      <c r="V2323" s="381"/>
      <c r="W2323" s="381"/>
      <c r="X2323" s="381"/>
      <c r="Y2323" s="381">
        <v>3</v>
      </c>
      <c r="Z2323" s="382">
        <v>30.3</v>
      </c>
    </row>
    <row r="2324" spans="1:26" ht="30.75" customHeight="1" x14ac:dyDescent="0.35">
      <c r="A2324" s="340">
        <v>2320</v>
      </c>
      <c r="B2324" s="378" t="s">
        <v>7489</v>
      </c>
      <c r="C2324" s="333" t="s">
        <v>1809</v>
      </c>
      <c r="D2324" s="332" t="s">
        <v>7149</v>
      </c>
      <c r="E2324" s="371" t="s">
        <v>7213</v>
      </c>
      <c r="F2324" s="325">
        <v>5</v>
      </c>
      <c r="G2324" s="371"/>
      <c r="H2324" s="325"/>
      <c r="I2324" s="371"/>
      <c r="J2324" s="325"/>
      <c r="K2324" s="325"/>
      <c r="L2324" s="325">
        <v>10</v>
      </c>
      <c r="M2324" s="381" t="s">
        <v>7242</v>
      </c>
      <c r="N2324" s="381"/>
      <c r="O2324" s="381"/>
      <c r="P2324" s="381"/>
      <c r="Q2324" s="381"/>
      <c r="R2324" s="381"/>
      <c r="S2324" s="381"/>
      <c r="T2324" s="381"/>
      <c r="U2324" s="381"/>
      <c r="V2324" s="381"/>
      <c r="W2324" s="381"/>
      <c r="X2324" s="381"/>
      <c r="Y2324" s="381">
        <v>3</v>
      </c>
      <c r="Z2324" s="382">
        <v>30.3</v>
      </c>
    </row>
    <row r="2325" spans="1:26" ht="30.75" customHeight="1" x14ac:dyDescent="0.35">
      <c r="A2325" s="340">
        <v>2321</v>
      </c>
      <c r="B2325" s="378" t="s">
        <v>7489</v>
      </c>
      <c r="C2325" s="333" t="s">
        <v>1809</v>
      </c>
      <c r="D2325" s="332" t="s">
        <v>7150</v>
      </c>
      <c r="E2325" s="371" t="s">
        <v>7214</v>
      </c>
      <c r="F2325" s="325">
        <v>4</v>
      </c>
      <c r="G2325" s="371"/>
      <c r="H2325" s="325"/>
      <c r="I2325" s="371"/>
      <c r="J2325" s="325"/>
      <c r="K2325" s="325"/>
      <c r="L2325" s="325">
        <v>7</v>
      </c>
      <c r="M2325" s="381" t="s">
        <v>7221</v>
      </c>
      <c r="N2325" s="381"/>
      <c r="O2325" s="381"/>
      <c r="P2325" s="381"/>
      <c r="Q2325" s="381"/>
      <c r="R2325" s="381"/>
      <c r="S2325" s="381"/>
      <c r="T2325" s="381"/>
      <c r="U2325" s="381"/>
      <c r="V2325" s="381"/>
      <c r="W2325" s="381"/>
      <c r="X2325" s="381"/>
      <c r="Y2325" s="381">
        <v>3</v>
      </c>
      <c r="Z2325" s="382">
        <v>30.3</v>
      </c>
    </row>
    <row r="2326" spans="1:26" ht="30.75" customHeight="1" x14ac:dyDescent="0.35">
      <c r="A2326" s="340">
        <v>2322</v>
      </c>
      <c r="B2326" s="378" t="s">
        <v>7489</v>
      </c>
      <c r="C2326" s="333" t="s">
        <v>1809</v>
      </c>
      <c r="D2326" s="332" t="s">
        <v>7151</v>
      </c>
      <c r="E2326" s="371" t="s">
        <v>7215</v>
      </c>
      <c r="F2326" s="325">
        <v>7</v>
      </c>
      <c r="G2326" s="371"/>
      <c r="H2326" s="325"/>
      <c r="I2326" s="371"/>
      <c r="J2326" s="325"/>
      <c r="K2326" s="325"/>
      <c r="L2326" s="325">
        <v>8</v>
      </c>
      <c r="M2326" s="381" t="s">
        <v>4909</v>
      </c>
      <c r="N2326" s="381"/>
      <c r="O2326" s="381"/>
      <c r="P2326" s="381"/>
      <c r="Q2326" s="381"/>
      <c r="R2326" s="381"/>
      <c r="S2326" s="381"/>
      <c r="T2326" s="381"/>
      <c r="U2326" s="381"/>
      <c r="V2326" s="381"/>
      <c r="W2326" s="381"/>
      <c r="X2326" s="381"/>
      <c r="Y2326" s="381">
        <v>3</v>
      </c>
      <c r="Z2326" s="382">
        <v>30.3</v>
      </c>
    </row>
    <row r="2327" spans="1:26" ht="30.75" customHeight="1" x14ac:dyDescent="0.35">
      <c r="A2327" s="340">
        <v>2323</v>
      </c>
      <c r="B2327" s="378" t="s">
        <v>7489</v>
      </c>
      <c r="C2327" s="333" t="s">
        <v>1809</v>
      </c>
      <c r="D2327" s="332" t="s">
        <v>7152</v>
      </c>
      <c r="E2327" s="371" t="s">
        <v>7216</v>
      </c>
      <c r="F2327" s="325">
        <v>6</v>
      </c>
      <c r="G2327" s="371"/>
      <c r="H2327" s="325"/>
      <c r="I2327" s="371"/>
      <c r="J2327" s="325"/>
      <c r="K2327" s="325"/>
      <c r="L2327" s="325">
        <v>8</v>
      </c>
      <c r="M2327" s="381" t="s">
        <v>7221</v>
      </c>
      <c r="N2327" s="381"/>
      <c r="O2327" s="381"/>
      <c r="P2327" s="381"/>
      <c r="Q2327" s="381"/>
      <c r="R2327" s="381"/>
      <c r="S2327" s="381"/>
      <c r="T2327" s="381"/>
      <c r="U2327" s="381"/>
      <c r="V2327" s="381"/>
      <c r="W2327" s="381"/>
      <c r="X2327" s="381"/>
      <c r="Y2327" s="381">
        <v>3</v>
      </c>
      <c r="Z2327" s="382">
        <v>30.3</v>
      </c>
    </row>
    <row r="2328" spans="1:26" ht="30.75" customHeight="1" x14ac:dyDescent="0.35">
      <c r="A2328" s="340">
        <v>2324</v>
      </c>
      <c r="B2328" s="378" t="s">
        <v>7489</v>
      </c>
      <c r="C2328" s="333" t="s">
        <v>1809</v>
      </c>
      <c r="D2328" s="332" t="s">
        <v>7153</v>
      </c>
      <c r="E2328" s="371" t="s">
        <v>7217</v>
      </c>
      <c r="F2328" s="325">
        <v>5</v>
      </c>
      <c r="G2328" s="371"/>
      <c r="H2328" s="325"/>
      <c r="I2328" s="371"/>
      <c r="J2328" s="325"/>
      <c r="K2328" s="325"/>
      <c r="L2328" s="325">
        <v>11</v>
      </c>
      <c r="M2328" s="381" t="s">
        <v>7243</v>
      </c>
      <c r="N2328" s="381"/>
      <c r="O2328" s="381"/>
      <c r="P2328" s="381"/>
      <c r="Q2328" s="381"/>
      <c r="R2328" s="381"/>
      <c r="S2328" s="381"/>
      <c r="T2328" s="381"/>
      <c r="U2328" s="381"/>
      <c r="V2328" s="381"/>
      <c r="W2328" s="381"/>
      <c r="X2328" s="381"/>
      <c r="Y2328" s="381">
        <v>2</v>
      </c>
      <c r="Z2328" s="350">
        <v>36.299999999999997</v>
      </c>
    </row>
    <row r="2329" spans="1:26" ht="30.75" customHeight="1" x14ac:dyDescent="0.35">
      <c r="A2329" s="340">
        <v>2325</v>
      </c>
      <c r="B2329" s="378" t="s">
        <v>7489</v>
      </c>
      <c r="C2329" s="333" t="s">
        <v>1809</v>
      </c>
      <c r="D2329" s="332" t="s">
        <v>7154</v>
      </c>
      <c r="E2329" s="371" t="s">
        <v>7218</v>
      </c>
      <c r="F2329" s="325">
        <v>5</v>
      </c>
      <c r="G2329" s="371"/>
      <c r="H2329" s="325"/>
      <c r="I2329" s="371"/>
      <c r="J2329" s="325"/>
      <c r="K2329" s="325"/>
      <c r="L2329" s="325">
        <v>9</v>
      </c>
      <c r="M2329" s="381" t="s">
        <v>7221</v>
      </c>
      <c r="N2329" s="381"/>
      <c r="O2329" s="381"/>
      <c r="P2329" s="381"/>
      <c r="Q2329" s="381"/>
      <c r="R2329" s="381"/>
      <c r="S2329" s="381"/>
      <c r="T2329" s="381"/>
      <c r="U2329" s="381"/>
      <c r="V2329" s="381"/>
      <c r="W2329" s="381"/>
      <c r="X2329" s="381"/>
      <c r="Y2329" s="381">
        <v>3</v>
      </c>
      <c r="Z2329" s="382">
        <v>30.3</v>
      </c>
    </row>
    <row r="2330" spans="1:26" ht="30.75" customHeight="1" x14ac:dyDescent="0.35">
      <c r="A2330" s="340">
        <v>2326</v>
      </c>
      <c r="B2330" s="378" t="s">
        <v>7489</v>
      </c>
      <c r="C2330" s="333" t="s">
        <v>1809</v>
      </c>
      <c r="D2330" s="332" t="s">
        <v>7155</v>
      </c>
      <c r="E2330" s="371" t="s">
        <v>7219</v>
      </c>
      <c r="F2330" s="325">
        <v>5</v>
      </c>
      <c r="G2330" s="371"/>
      <c r="H2330" s="325"/>
      <c r="I2330" s="371"/>
      <c r="J2330" s="325"/>
      <c r="K2330" s="325"/>
      <c r="L2330" s="325">
        <v>8</v>
      </c>
      <c r="M2330" s="381" t="s">
        <v>7221</v>
      </c>
      <c r="N2330" s="381"/>
      <c r="O2330" s="381"/>
      <c r="P2330" s="381"/>
      <c r="Q2330" s="381"/>
      <c r="R2330" s="381"/>
      <c r="S2330" s="381"/>
      <c r="T2330" s="381"/>
      <c r="U2330" s="381"/>
      <c r="V2330" s="381"/>
      <c r="W2330" s="381"/>
      <c r="X2330" s="381"/>
      <c r="Y2330" s="381">
        <v>3</v>
      </c>
      <c r="Z2330" s="382">
        <v>30.3</v>
      </c>
    </row>
    <row r="2331" spans="1:26" ht="30.75" customHeight="1" x14ac:dyDescent="0.35">
      <c r="A2331" s="461" t="s">
        <v>6617</v>
      </c>
      <c r="B2331" s="378" t="s">
        <v>7491</v>
      </c>
      <c r="C2331" s="333" t="s">
        <v>4038</v>
      </c>
      <c r="D2331" s="332" t="s">
        <v>4414</v>
      </c>
      <c r="E2331" s="371" t="s">
        <v>4430</v>
      </c>
      <c r="F2331" s="325" t="s">
        <v>5806</v>
      </c>
      <c r="G2331" s="371"/>
      <c r="H2331" s="325"/>
      <c r="I2331" s="371"/>
      <c r="J2331" s="325" t="s">
        <v>5802</v>
      </c>
      <c r="K2331" s="325"/>
      <c r="L2331" s="325" t="s">
        <v>5802</v>
      </c>
      <c r="M2331" s="381" t="s">
        <v>5431</v>
      </c>
      <c r="N2331" s="367">
        <v>140</v>
      </c>
      <c r="O2331" s="367">
        <v>140</v>
      </c>
      <c r="P2331" s="367">
        <v>280</v>
      </c>
      <c r="Q2331" s="398"/>
      <c r="R2331" s="398"/>
      <c r="S2331" s="398"/>
      <c r="T2331" s="398"/>
      <c r="U2331" s="381"/>
      <c r="V2331" s="381" t="s">
        <v>2166</v>
      </c>
      <c r="W2331" s="381" t="s">
        <v>2166</v>
      </c>
      <c r="X2331" s="381"/>
      <c r="Y2331" s="381">
        <v>2</v>
      </c>
      <c r="Z2331" s="350">
        <v>36.299999999999997</v>
      </c>
    </row>
    <row r="2332" spans="1:26" ht="30.75" customHeight="1" x14ac:dyDescent="0.35">
      <c r="A2332" s="461" t="s">
        <v>6617</v>
      </c>
      <c r="B2332" s="378" t="s">
        <v>7491</v>
      </c>
      <c r="C2332" s="333" t="s">
        <v>4038</v>
      </c>
      <c r="D2332" s="332" t="s">
        <v>3714</v>
      </c>
      <c r="E2332" s="371" t="s">
        <v>4428</v>
      </c>
      <c r="F2332" s="325" t="s">
        <v>5805</v>
      </c>
      <c r="G2332" s="371"/>
      <c r="H2332" s="325"/>
      <c r="I2332" s="371"/>
      <c r="J2332" s="325" t="s">
        <v>5803</v>
      </c>
      <c r="K2332" s="325"/>
      <c r="L2332" s="325" t="s">
        <v>5803</v>
      </c>
      <c r="M2332" s="381" t="s">
        <v>5149</v>
      </c>
      <c r="N2332" s="367">
        <v>75</v>
      </c>
      <c r="O2332" s="367">
        <v>175</v>
      </c>
      <c r="P2332" s="367">
        <v>250</v>
      </c>
      <c r="Q2332" s="398"/>
      <c r="R2332" s="398"/>
      <c r="S2332" s="398"/>
      <c r="T2332" s="398"/>
      <c r="U2332" s="381">
        <v>240</v>
      </c>
      <c r="V2332" s="381" t="s">
        <v>2166</v>
      </c>
      <c r="W2332" s="381" t="s">
        <v>2166</v>
      </c>
      <c r="X2332" s="381"/>
      <c r="Y2332" s="381">
        <v>2</v>
      </c>
      <c r="Z2332" s="350">
        <v>36.299999999999997</v>
      </c>
    </row>
    <row r="2333" spans="1:26" ht="30.75" customHeight="1" x14ac:dyDescent="0.35">
      <c r="A2333" s="461" t="s">
        <v>6617</v>
      </c>
      <c r="B2333" s="378" t="s">
        <v>7491</v>
      </c>
      <c r="C2333" s="333" t="s">
        <v>4038</v>
      </c>
      <c r="D2333" s="332" t="s">
        <v>1810</v>
      </c>
      <c r="E2333" s="371" t="s">
        <v>4429</v>
      </c>
      <c r="F2333" s="325" t="s">
        <v>5806</v>
      </c>
      <c r="G2333" s="371"/>
      <c r="H2333" s="325"/>
      <c r="I2333" s="371"/>
      <c r="J2333" s="325" t="s">
        <v>5803</v>
      </c>
      <c r="K2333" s="325"/>
      <c r="L2333" s="325" t="s">
        <v>5803</v>
      </c>
      <c r="M2333" s="379" t="s">
        <v>5493</v>
      </c>
      <c r="N2333" s="367">
        <v>90</v>
      </c>
      <c r="O2333" s="367">
        <v>210</v>
      </c>
      <c r="P2333" s="367">
        <v>300</v>
      </c>
      <c r="Q2333" s="398"/>
      <c r="R2333" s="398"/>
      <c r="S2333" s="398"/>
      <c r="T2333" s="398"/>
      <c r="U2333" s="381">
        <v>240</v>
      </c>
      <c r="V2333" s="381" t="s">
        <v>2166</v>
      </c>
      <c r="W2333" s="381" t="s">
        <v>2166</v>
      </c>
      <c r="X2333" s="381"/>
      <c r="Y2333" s="381">
        <v>2</v>
      </c>
      <c r="Z2333" s="350">
        <v>36.299999999999997</v>
      </c>
    </row>
    <row r="2334" spans="1:26" ht="30.75" customHeight="1" x14ac:dyDescent="0.35">
      <c r="A2334" s="461" t="s">
        <v>6617</v>
      </c>
      <c r="B2334" s="378" t="s">
        <v>7491</v>
      </c>
      <c r="C2334" s="333" t="s">
        <v>4038</v>
      </c>
      <c r="D2334" s="332" t="s">
        <v>933</v>
      </c>
      <c r="E2334" s="327" t="s">
        <v>5754</v>
      </c>
      <c r="F2334" s="325" t="s">
        <v>5807</v>
      </c>
      <c r="G2334" s="327"/>
      <c r="H2334" s="325"/>
      <c r="I2334" s="327"/>
      <c r="J2334" s="325" t="s">
        <v>5804</v>
      </c>
      <c r="K2334" s="325"/>
      <c r="L2334" s="325" t="s">
        <v>5804</v>
      </c>
      <c r="M2334" s="381" t="s">
        <v>5110</v>
      </c>
      <c r="N2334" s="381"/>
      <c r="O2334" s="381"/>
      <c r="P2334" s="381"/>
      <c r="Q2334" s="381"/>
      <c r="R2334" s="381"/>
      <c r="S2334" s="381"/>
      <c r="T2334" s="381"/>
      <c r="U2334" s="381"/>
      <c r="V2334" s="381"/>
      <c r="W2334" s="381"/>
      <c r="X2334" s="381"/>
      <c r="Y2334" s="381">
        <v>2</v>
      </c>
      <c r="Z2334" s="350">
        <v>36.299999999999997</v>
      </c>
    </row>
    <row r="2335" spans="1:26" ht="30.75" customHeight="1" x14ac:dyDescent="0.35">
      <c r="A2335" s="461" t="s">
        <v>6617</v>
      </c>
      <c r="B2335" s="378" t="s">
        <v>7491</v>
      </c>
      <c r="C2335" s="333" t="s">
        <v>4038</v>
      </c>
      <c r="D2335" s="332" t="s">
        <v>5800</v>
      </c>
      <c r="E2335" s="327" t="s">
        <v>5752</v>
      </c>
      <c r="F2335" s="325" t="s">
        <v>5806</v>
      </c>
      <c r="G2335" s="327"/>
      <c r="H2335" s="325"/>
      <c r="I2335" s="327"/>
      <c r="J2335" s="325" t="s">
        <v>5805</v>
      </c>
      <c r="K2335" s="325"/>
      <c r="L2335" s="325" t="s">
        <v>5805</v>
      </c>
      <c r="M2335" s="381" t="s">
        <v>5431</v>
      </c>
      <c r="N2335" s="367">
        <v>82</v>
      </c>
      <c r="O2335" s="367">
        <v>318</v>
      </c>
      <c r="P2335" s="367">
        <v>400</v>
      </c>
      <c r="Q2335" s="381"/>
      <c r="R2335" s="381"/>
      <c r="S2335" s="381"/>
      <c r="T2335" s="381"/>
      <c r="U2335" s="381"/>
      <c r="V2335" s="381" t="s">
        <v>2166</v>
      </c>
      <c r="W2335" s="381" t="s">
        <v>2166</v>
      </c>
      <c r="X2335" s="381"/>
      <c r="Y2335" s="381">
        <v>2</v>
      </c>
      <c r="Z2335" s="350">
        <v>36.299999999999997</v>
      </c>
    </row>
    <row r="2336" spans="1:26" ht="30.75" customHeight="1" x14ac:dyDescent="0.35">
      <c r="A2336" s="461" t="s">
        <v>6617</v>
      </c>
      <c r="B2336" s="378" t="s">
        <v>7491</v>
      </c>
      <c r="C2336" s="333" t="s">
        <v>4038</v>
      </c>
      <c r="D2336" s="332" t="s">
        <v>5801</v>
      </c>
      <c r="E2336" s="327" t="s">
        <v>5753</v>
      </c>
      <c r="F2336" s="325" t="s">
        <v>5806</v>
      </c>
      <c r="G2336" s="327"/>
      <c r="H2336" s="325"/>
      <c r="I2336" s="327"/>
      <c r="J2336" s="325" t="s">
        <v>5805</v>
      </c>
      <c r="K2336" s="325"/>
      <c r="L2336" s="325" t="s">
        <v>5805</v>
      </c>
      <c r="M2336" s="381" t="s">
        <v>5431</v>
      </c>
      <c r="N2336" s="367">
        <v>117</v>
      </c>
      <c r="O2336" s="367">
        <v>283</v>
      </c>
      <c r="P2336" s="367">
        <v>400</v>
      </c>
      <c r="Q2336" s="381"/>
      <c r="R2336" s="381"/>
      <c r="S2336" s="381"/>
      <c r="T2336" s="381"/>
      <c r="U2336" s="381"/>
      <c r="V2336" s="381" t="s">
        <v>2166</v>
      </c>
      <c r="W2336" s="381" t="s">
        <v>2166</v>
      </c>
      <c r="X2336" s="381"/>
      <c r="Y2336" s="381">
        <v>2</v>
      </c>
      <c r="Z2336" s="350">
        <v>36.299999999999997</v>
      </c>
    </row>
    <row r="2337" spans="1:26" ht="30.75" customHeight="1" x14ac:dyDescent="0.35">
      <c r="A2337" s="461" t="s">
        <v>6617</v>
      </c>
      <c r="B2337" s="378" t="s">
        <v>7491</v>
      </c>
      <c r="C2337" s="333" t="s">
        <v>4038</v>
      </c>
      <c r="D2337" s="332" t="s">
        <v>1012</v>
      </c>
      <c r="E2337" s="371" t="s">
        <v>6179</v>
      </c>
      <c r="F2337" s="325" t="s">
        <v>5806</v>
      </c>
      <c r="G2337" s="371"/>
      <c r="H2337" s="325"/>
      <c r="I2337" s="371"/>
      <c r="J2337" s="325">
        <v>5</v>
      </c>
      <c r="K2337" s="325"/>
      <c r="L2337" s="325" t="s">
        <v>6975</v>
      </c>
      <c r="M2337" s="379" t="s">
        <v>5425</v>
      </c>
      <c r="N2337" s="367">
        <v>80</v>
      </c>
      <c r="O2337" s="367">
        <v>120</v>
      </c>
      <c r="P2337" s="367">
        <v>200</v>
      </c>
      <c r="Q2337" s="398"/>
      <c r="R2337" s="398"/>
      <c r="S2337" s="398"/>
      <c r="T2337" s="398"/>
      <c r="U2337" s="381"/>
      <c r="V2337" s="381" t="s">
        <v>2166</v>
      </c>
      <c r="W2337" s="381" t="s">
        <v>2166</v>
      </c>
      <c r="X2337" s="381"/>
      <c r="Y2337" s="381">
        <v>2</v>
      </c>
      <c r="Z2337" s="350">
        <v>36.299999999999997</v>
      </c>
    </row>
    <row r="2338" spans="1:26" ht="30.75" customHeight="1" x14ac:dyDescent="0.35">
      <c r="A2338" s="461" t="s">
        <v>6617</v>
      </c>
      <c r="B2338" s="378" t="s">
        <v>7491</v>
      </c>
      <c r="C2338" s="333" t="s">
        <v>4038</v>
      </c>
      <c r="D2338" s="332" t="s">
        <v>6338</v>
      </c>
      <c r="E2338" s="375" t="s">
        <v>6339</v>
      </c>
      <c r="F2338" s="325" t="s">
        <v>5806</v>
      </c>
      <c r="G2338" s="375"/>
      <c r="H2338" s="325"/>
      <c r="I2338" s="375"/>
      <c r="J2338" s="325">
        <v>8</v>
      </c>
      <c r="K2338" s="325"/>
      <c r="L2338" s="325" t="s">
        <v>5804</v>
      </c>
      <c r="M2338" s="381" t="s">
        <v>5495</v>
      </c>
      <c r="N2338" s="367">
        <v>80</v>
      </c>
      <c r="O2338" s="367">
        <v>120</v>
      </c>
      <c r="P2338" s="367">
        <v>200</v>
      </c>
      <c r="Q2338" s="398"/>
      <c r="R2338" s="398"/>
      <c r="S2338" s="398"/>
      <c r="T2338" s="398"/>
      <c r="U2338" s="381"/>
      <c r="V2338" s="381" t="s">
        <v>2166</v>
      </c>
      <c r="W2338" s="381" t="s">
        <v>2166</v>
      </c>
      <c r="X2338" s="381"/>
      <c r="Y2338" s="381">
        <v>1</v>
      </c>
      <c r="Z2338" s="350">
        <v>42.35</v>
      </c>
    </row>
    <row r="2339" spans="1:26" ht="30.75" customHeight="1" x14ac:dyDescent="0.35">
      <c r="A2339" s="461" t="s">
        <v>6617</v>
      </c>
      <c r="B2339" s="378" t="s">
        <v>7491</v>
      </c>
      <c r="C2339" s="333" t="s">
        <v>4038</v>
      </c>
      <c r="D2339" s="332" t="s">
        <v>1975</v>
      </c>
      <c r="E2339" s="371" t="s">
        <v>6340</v>
      </c>
      <c r="F2339" s="325" t="s">
        <v>5806</v>
      </c>
      <c r="G2339" s="371"/>
      <c r="H2339" s="325"/>
      <c r="I2339" s="371"/>
      <c r="J2339" s="325" t="s">
        <v>6975</v>
      </c>
      <c r="K2339" s="325"/>
      <c r="L2339" s="325" t="s">
        <v>6975</v>
      </c>
      <c r="M2339" s="381" t="s">
        <v>5494</v>
      </c>
      <c r="N2339" s="367">
        <v>60</v>
      </c>
      <c r="O2339" s="367">
        <v>140</v>
      </c>
      <c r="P2339" s="367">
        <v>200</v>
      </c>
      <c r="Q2339" s="398"/>
      <c r="R2339" s="398"/>
      <c r="S2339" s="398"/>
      <c r="T2339" s="398"/>
      <c r="U2339" s="381"/>
      <c r="V2339" s="381" t="s">
        <v>2166</v>
      </c>
      <c r="W2339" s="381" t="s">
        <v>2166</v>
      </c>
      <c r="X2339" s="381"/>
      <c r="Y2339" s="381">
        <v>1</v>
      </c>
      <c r="Z2339" s="350">
        <v>42.35</v>
      </c>
    </row>
    <row r="2340" spans="1:26" ht="30.75" customHeight="1" x14ac:dyDescent="0.35">
      <c r="A2340" s="461" t="s">
        <v>6617</v>
      </c>
      <c r="B2340" s="378" t="s">
        <v>7491</v>
      </c>
      <c r="C2340" s="333" t="s">
        <v>4038</v>
      </c>
      <c r="D2340" s="332" t="s">
        <v>4418</v>
      </c>
      <c r="E2340" s="371" t="s">
        <v>6341</v>
      </c>
      <c r="F2340" s="325" t="s">
        <v>5806</v>
      </c>
      <c r="G2340" s="371"/>
      <c r="H2340" s="325"/>
      <c r="I2340" s="371"/>
      <c r="J2340" s="325" t="s">
        <v>5804</v>
      </c>
      <c r="K2340" s="325"/>
      <c r="L2340" s="325" t="s">
        <v>5805</v>
      </c>
      <c r="M2340" s="379" t="s">
        <v>5424</v>
      </c>
      <c r="N2340" s="367">
        <v>80</v>
      </c>
      <c r="O2340" s="367">
        <v>120</v>
      </c>
      <c r="P2340" s="367">
        <v>200</v>
      </c>
      <c r="Q2340" s="398"/>
      <c r="R2340" s="398"/>
      <c r="S2340" s="398"/>
      <c r="T2340" s="398"/>
      <c r="U2340" s="381"/>
      <c r="V2340" s="381" t="s">
        <v>2166</v>
      </c>
      <c r="W2340" s="381" t="s">
        <v>2166</v>
      </c>
      <c r="X2340" s="381"/>
      <c r="Y2340" s="381">
        <v>2</v>
      </c>
      <c r="Z2340" s="350">
        <v>36.299999999999997</v>
      </c>
    </row>
    <row r="2341" spans="1:26" ht="30.75" customHeight="1" x14ac:dyDescent="0.35">
      <c r="A2341" s="461" t="s">
        <v>6617</v>
      </c>
      <c r="B2341" s="378" t="s">
        <v>7491</v>
      </c>
      <c r="C2341" s="333" t="s">
        <v>4038</v>
      </c>
      <c r="D2341" s="332" t="s">
        <v>3676</v>
      </c>
      <c r="E2341" s="371" t="s">
        <v>6342</v>
      </c>
      <c r="F2341" s="325" t="s">
        <v>5806</v>
      </c>
      <c r="G2341" s="371"/>
      <c r="H2341" s="325"/>
      <c r="I2341" s="371"/>
      <c r="J2341" s="325" t="s">
        <v>6975</v>
      </c>
      <c r="K2341" s="325"/>
      <c r="L2341" s="325" t="s">
        <v>6975</v>
      </c>
      <c r="M2341" s="381" t="s">
        <v>5535</v>
      </c>
      <c r="N2341" s="367">
        <v>90</v>
      </c>
      <c r="O2341" s="367">
        <v>150</v>
      </c>
      <c r="P2341" s="367">
        <v>240</v>
      </c>
      <c r="Q2341" s="398"/>
      <c r="R2341" s="398"/>
      <c r="S2341" s="398"/>
      <c r="T2341" s="398"/>
      <c r="U2341" s="381">
        <v>90</v>
      </c>
      <c r="V2341" s="381" t="s">
        <v>2166</v>
      </c>
      <c r="W2341" s="381" t="s">
        <v>2166</v>
      </c>
      <c r="X2341" s="381"/>
      <c r="Y2341" s="381">
        <v>1</v>
      </c>
      <c r="Z2341" s="350">
        <v>42.35</v>
      </c>
    </row>
    <row r="2342" spans="1:26" ht="30.75" customHeight="1" x14ac:dyDescent="0.35">
      <c r="A2342" s="461" t="s">
        <v>6617</v>
      </c>
      <c r="B2342" s="378" t="s">
        <v>7491</v>
      </c>
      <c r="C2342" s="333" t="s">
        <v>4038</v>
      </c>
      <c r="D2342" s="332" t="s">
        <v>2687</v>
      </c>
      <c r="E2342" s="371" t="s">
        <v>6343</v>
      </c>
      <c r="F2342" s="325" t="s">
        <v>5805</v>
      </c>
      <c r="G2342" s="371"/>
      <c r="H2342" s="325"/>
      <c r="I2342" s="371"/>
      <c r="J2342" s="325" t="s">
        <v>5805</v>
      </c>
      <c r="K2342" s="325"/>
      <c r="L2342" s="325" t="s">
        <v>6975</v>
      </c>
      <c r="M2342" s="381" t="s">
        <v>5523</v>
      </c>
      <c r="N2342" s="367">
        <v>60</v>
      </c>
      <c r="O2342" s="367">
        <v>120</v>
      </c>
      <c r="P2342" s="367">
        <v>180</v>
      </c>
      <c r="Q2342" s="398"/>
      <c r="R2342" s="398"/>
      <c r="S2342" s="398"/>
      <c r="T2342" s="398"/>
      <c r="U2342" s="381"/>
      <c r="V2342" s="381" t="s">
        <v>2166</v>
      </c>
      <c r="W2342" s="381" t="s">
        <v>2166</v>
      </c>
      <c r="X2342" s="381"/>
      <c r="Y2342" s="381">
        <v>1</v>
      </c>
      <c r="Z2342" s="350">
        <v>42.35</v>
      </c>
    </row>
    <row r="2343" spans="1:26" ht="30.75" customHeight="1" x14ac:dyDescent="0.35">
      <c r="A2343" s="461" t="s">
        <v>6617</v>
      </c>
      <c r="B2343" s="378" t="s">
        <v>7491</v>
      </c>
      <c r="C2343" s="333" t="s">
        <v>4038</v>
      </c>
      <c r="D2343" s="332" t="s">
        <v>3675</v>
      </c>
      <c r="E2343" s="371" t="s">
        <v>6344</v>
      </c>
      <c r="F2343" s="325" t="s">
        <v>5806</v>
      </c>
      <c r="G2343" s="371"/>
      <c r="H2343" s="325"/>
      <c r="I2343" s="371"/>
      <c r="J2343" s="325" t="s">
        <v>6975</v>
      </c>
      <c r="K2343" s="325"/>
      <c r="L2343" s="325" t="s">
        <v>6975</v>
      </c>
      <c r="M2343" s="381" t="s">
        <v>5535</v>
      </c>
      <c r="N2343" s="367">
        <v>90</v>
      </c>
      <c r="O2343" s="367">
        <v>150</v>
      </c>
      <c r="P2343" s="367">
        <v>240</v>
      </c>
      <c r="Q2343" s="398"/>
      <c r="R2343" s="398"/>
      <c r="S2343" s="398"/>
      <c r="T2343" s="398"/>
      <c r="U2343" s="381">
        <v>90</v>
      </c>
      <c r="V2343" s="381" t="s">
        <v>2166</v>
      </c>
      <c r="W2343" s="381" t="s">
        <v>2166</v>
      </c>
      <c r="X2343" s="381"/>
      <c r="Y2343" s="381">
        <v>1</v>
      </c>
      <c r="Z2343" s="350">
        <v>42.35</v>
      </c>
    </row>
    <row r="2344" spans="1:26" ht="30.75" customHeight="1" x14ac:dyDescent="0.35">
      <c r="A2344" s="461" t="s">
        <v>6617</v>
      </c>
      <c r="B2344" s="378" t="s">
        <v>7491</v>
      </c>
      <c r="C2344" s="333" t="s">
        <v>4038</v>
      </c>
      <c r="D2344" s="332" t="s">
        <v>4175</v>
      </c>
      <c r="E2344" s="371" t="s">
        <v>6345</v>
      </c>
      <c r="F2344" s="325" t="s">
        <v>5805</v>
      </c>
      <c r="G2344" s="371"/>
      <c r="H2344" s="325"/>
      <c r="I2344" s="371"/>
      <c r="J2344" s="325" t="s">
        <v>6975</v>
      </c>
      <c r="K2344" s="325"/>
      <c r="L2344" s="325" t="s">
        <v>5806</v>
      </c>
      <c r="M2344" s="381" t="s">
        <v>5430</v>
      </c>
      <c r="N2344" s="367">
        <v>24</v>
      </c>
      <c r="O2344" s="367">
        <v>126</v>
      </c>
      <c r="P2344" s="367">
        <v>150</v>
      </c>
      <c r="Q2344" s="398"/>
      <c r="R2344" s="398"/>
      <c r="S2344" s="398"/>
      <c r="T2344" s="398"/>
      <c r="U2344" s="381"/>
      <c r="V2344" s="381" t="s">
        <v>2166</v>
      </c>
      <c r="W2344" s="381" t="s">
        <v>2166</v>
      </c>
      <c r="X2344" s="381"/>
      <c r="Y2344" s="381">
        <v>1</v>
      </c>
      <c r="Z2344" s="350">
        <v>42.35</v>
      </c>
    </row>
    <row r="2345" spans="1:26" ht="30.75" customHeight="1" x14ac:dyDescent="0.35">
      <c r="A2345" s="461" t="s">
        <v>6617</v>
      </c>
      <c r="B2345" s="378" t="s">
        <v>7491</v>
      </c>
      <c r="C2345" s="333" t="s">
        <v>4038</v>
      </c>
      <c r="D2345" s="332" t="s">
        <v>1811</v>
      </c>
      <c r="E2345" s="371" t="s">
        <v>6346</v>
      </c>
      <c r="F2345" s="325" t="s">
        <v>5806</v>
      </c>
      <c r="G2345" s="371"/>
      <c r="H2345" s="325"/>
      <c r="I2345" s="371"/>
      <c r="J2345" s="325" t="s">
        <v>6975</v>
      </c>
      <c r="K2345" s="325"/>
      <c r="L2345" s="325" t="s">
        <v>6976</v>
      </c>
      <c r="M2345" s="381" t="s">
        <v>5428</v>
      </c>
      <c r="N2345" s="367">
        <v>90</v>
      </c>
      <c r="O2345" s="367">
        <v>210</v>
      </c>
      <c r="P2345" s="367">
        <v>300</v>
      </c>
      <c r="Q2345" s="398"/>
      <c r="R2345" s="398"/>
      <c r="S2345" s="398"/>
      <c r="T2345" s="398"/>
      <c r="U2345" s="381">
        <v>240</v>
      </c>
      <c r="V2345" s="381" t="s">
        <v>2166</v>
      </c>
      <c r="W2345" s="381" t="s">
        <v>2166</v>
      </c>
      <c r="X2345" s="381"/>
      <c r="Y2345" s="381">
        <v>2</v>
      </c>
      <c r="Z2345" s="350">
        <v>36.299999999999997</v>
      </c>
    </row>
    <row r="2346" spans="1:26" ht="30.75" customHeight="1" x14ac:dyDescent="0.35">
      <c r="A2346" s="461" t="s">
        <v>6617</v>
      </c>
      <c r="B2346" s="378" t="s">
        <v>7491</v>
      </c>
      <c r="C2346" s="333" t="s">
        <v>4038</v>
      </c>
      <c r="D2346" s="332" t="s">
        <v>81</v>
      </c>
      <c r="E2346" s="371" t="s">
        <v>6347</v>
      </c>
      <c r="F2346" s="325" t="s">
        <v>5806</v>
      </c>
      <c r="G2346" s="371"/>
      <c r="H2346" s="325"/>
      <c r="I2346" s="371"/>
      <c r="J2346" s="325" t="s">
        <v>5806</v>
      </c>
      <c r="K2346" s="325"/>
      <c r="L2346" s="325" t="s">
        <v>6975</v>
      </c>
      <c r="M2346" s="381" t="s">
        <v>5494</v>
      </c>
      <c r="N2346" s="367">
        <v>80</v>
      </c>
      <c r="O2346" s="367">
        <v>190</v>
      </c>
      <c r="P2346" s="367">
        <v>270</v>
      </c>
      <c r="Q2346" s="398"/>
      <c r="R2346" s="398"/>
      <c r="S2346" s="398"/>
      <c r="T2346" s="398"/>
      <c r="U2346" s="381"/>
      <c r="V2346" s="381" t="s">
        <v>2166</v>
      </c>
      <c r="W2346" s="381" t="s">
        <v>2166</v>
      </c>
      <c r="X2346" s="381"/>
      <c r="Y2346" s="381">
        <v>1</v>
      </c>
      <c r="Z2346" s="350">
        <v>42.35</v>
      </c>
    </row>
    <row r="2347" spans="1:26" ht="30.75" customHeight="1" x14ac:dyDescent="0.35">
      <c r="A2347" s="461" t="s">
        <v>6617</v>
      </c>
      <c r="B2347" s="378" t="s">
        <v>7491</v>
      </c>
      <c r="C2347" s="333" t="s">
        <v>4038</v>
      </c>
      <c r="D2347" s="332" t="s">
        <v>4415</v>
      </c>
      <c r="E2347" s="371" t="s">
        <v>6348</v>
      </c>
      <c r="F2347" s="325" t="s">
        <v>5805</v>
      </c>
      <c r="G2347" s="371"/>
      <c r="H2347" s="325"/>
      <c r="I2347" s="371"/>
      <c r="J2347" s="325" t="s">
        <v>6976</v>
      </c>
      <c r="K2347" s="325"/>
      <c r="L2347" s="325" t="s">
        <v>5803</v>
      </c>
      <c r="M2347" s="381" t="s">
        <v>5431</v>
      </c>
      <c r="N2347" s="367">
        <v>140</v>
      </c>
      <c r="O2347" s="367">
        <v>140</v>
      </c>
      <c r="P2347" s="367">
        <v>280</v>
      </c>
      <c r="Q2347" s="398"/>
      <c r="R2347" s="398"/>
      <c r="S2347" s="398"/>
      <c r="T2347" s="398"/>
      <c r="U2347" s="381"/>
      <c r="V2347" s="381" t="s">
        <v>2166</v>
      </c>
      <c r="W2347" s="381" t="s">
        <v>2166</v>
      </c>
      <c r="X2347" s="381"/>
      <c r="Y2347" s="381">
        <v>2</v>
      </c>
      <c r="Z2347" s="350">
        <v>36.299999999999997</v>
      </c>
    </row>
    <row r="2348" spans="1:26" ht="30.75" customHeight="1" x14ac:dyDescent="0.35">
      <c r="A2348" s="461" t="s">
        <v>6617</v>
      </c>
      <c r="B2348" s="378" t="s">
        <v>7491</v>
      </c>
      <c r="C2348" s="333" t="s">
        <v>4038</v>
      </c>
      <c r="D2348" s="332" t="s">
        <v>2832</v>
      </c>
      <c r="E2348" s="371" t="s">
        <v>6783</v>
      </c>
      <c r="F2348" s="325" t="s">
        <v>5805</v>
      </c>
      <c r="G2348" s="371"/>
      <c r="H2348" s="325"/>
      <c r="I2348" s="371"/>
      <c r="J2348" s="325" t="s">
        <v>6975</v>
      </c>
      <c r="K2348" s="325"/>
      <c r="L2348" s="325" t="s">
        <v>6977</v>
      </c>
      <c r="M2348" s="381" t="s">
        <v>5494</v>
      </c>
      <c r="N2348" s="367">
        <v>65</v>
      </c>
      <c r="O2348" s="367">
        <v>155</v>
      </c>
      <c r="P2348" s="367">
        <v>220</v>
      </c>
      <c r="Q2348" s="398"/>
      <c r="R2348" s="398"/>
      <c r="S2348" s="398"/>
      <c r="T2348" s="398"/>
      <c r="U2348" s="381"/>
      <c r="V2348" s="381" t="s">
        <v>2166</v>
      </c>
      <c r="W2348" s="381" t="s">
        <v>2166</v>
      </c>
      <c r="X2348" s="381"/>
      <c r="Y2348" s="381">
        <v>2</v>
      </c>
      <c r="Z2348" s="350">
        <v>36.299999999999997</v>
      </c>
    </row>
    <row r="2349" spans="1:26" ht="30.75" customHeight="1" x14ac:dyDescent="0.35">
      <c r="A2349" s="461" t="s">
        <v>6617</v>
      </c>
      <c r="B2349" s="378" t="s">
        <v>7491</v>
      </c>
      <c r="C2349" s="333" t="s">
        <v>4038</v>
      </c>
      <c r="D2349" s="332" t="s">
        <v>2644</v>
      </c>
      <c r="E2349" s="371" t="s">
        <v>6778</v>
      </c>
      <c r="F2349" s="325" t="s">
        <v>5805</v>
      </c>
      <c r="G2349" s="371"/>
      <c r="H2349" s="325"/>
      <c r="I2349" s="371"/>
      <c r="J2349" s="325" t="s">
        <v>5803</v>
      </c>
      <c r="K2349" s="325"/>
      <c r="L2349" s="325" t="s">
        <v>5806</v>
      </c>
      <c r="M2349" s="381" t="s">
        <v>5431</v>
      </c>
      <c r="N2349" s="367">
        <v>50</v>
      </c>
      <c r="O2349" s="367">
        <v>250</v>
      </c>
      <c r="P2349" s="367">
        <v>300</v>
      </c>
      <c r="Q2349" s="398"/>
      <c r="R2349" s="398"/>
      <c r="S2349" s="398"/>
      <c r="T2349" s="398"/>
      <c r="U2349" s="381"/>
      <c r="V2349" s="381" t="s">
        <v>2166</v>
      </c>
      <c r="W2349" s="381" t="s">
        <v>2166</v>
      </c>
      <c r="X2349" s="381"/>
      <c r="Y2349" s="381">
        <v>2</v>
      </c>
      <c r="Z2349" s="350">
        <v>36.299999999999997</v>
      </c>
    </row>
    <row r="2350" spans="1:26" ht="30.75" customHeight="1" x14ac:dyDescent="0.35">
      <c r="A2350" s="461" t="s">
        <v>6617</v>
      </c>
      <c r="B2350" s="378" t="s">
        <v>7491</v>
      </c>
      <c r="C2350" s="333" t="s">
        <v>4038</v>
      </c>
      <c r="D2350" s="332" t="s">
        <v>2824</v>
      </c>
      <c r="E2350" s="371" t="s">
        <v>6919</v>
      </c>
      <c r="F2350" s="325" t="s">
        <v>5805</v>
      </c>
      <c r="G2350" s="371"/>
      <c r="H2350" s="325"/>
      <c r="I2350" s="371"/>
      <c r="J2350" s="325" t="s">
        <v>6977</v>
      </c>
      <c r="K2350" s="325"/>
      <c r="L2350" s="325" t="s">
        <v>6978</v>
      </c>
      <c r="M2350" s="381" t="s">
        <v>5494</v>
      </c>
      <c r="N2350" s="367">
        <v>74</v>
      </c>
      <c r="O2350" s="367">
        <v>166</v>
      </c>
      <c r="P2350" s="367">
        <v>240</v>
      </c>
      <c r="Q2350" s="398"/>
      <c r="R2350" s="398"/>
      <c r="S2350" s="398"/>
      <c r="T2350" s="398"/>
      <c r="U2350" s="381"/>
      <c r="V2350" s="381" t="s">
        <v>2166</v>
      </c>
      <c r="W2350" s="381" t="s">
        <v>2166</v>
      </c>
      <c r="X2350" s="381"/>
      <c r="Y2350" s="381">
        <v>2</v>
      </c>
      <c r="Z2350" s="350">
        <v>36.299999999999997</v>
      </c>
    </row>
    <row r="2351" spans="1:26" ht="30.75" customHeight="1" x14ac:dyDescent="0.35">
      <c r="A2351" s="461" t="s">
        <v>6617</v>
      </c>
      <c r="B2351" s="378" t="s">
        <v>7491</v>
      </c>
      <c r="C2351" s="333" t="s">
        <v>4038</v>
      </c>
      <c r="D2351" s="332" t="s">
        <v>5679</v>
      </c>
      <c r="E2351" s="371" t="s">
        <v>6784</v>
      </c>
      <c r="F2351" s="325" t="s">
        <v>5806</v>
      </c>
      <c r="G2351" s="371"/>
      <c r="H2351" s="325"/>
      <c r="I2351" s="371"/>
      <c r="J2351" s="325" t="s">
        <v>5806</v>
      </c>
      <c r="K2351" s="325"/>
      <c r="L2351" s="325" t="s">
        <v>6977</v>
      </c>
      <c r="M2351" s="381" t="s">
        <v>5701</v>
      </c>
      <c r="N2351" s="367">
        <v>150</v>
      </c>
      <c r="O2351" s="367">
        <v>350</v>
      </c>
      <c r="P2351" s="367">
        <v>500</v>
      </c>
      <c r="Q2351" s="398"/>
      <c r="R2351" s="398"/>
      <c r="S2351" s="398"/>
      <c r="T2351" s="398"/>
      <c r="U2351" s="381"/>
      <c r="V2351" s="381" t="s">
        <v>2166</v>
      </c>
      <c r="W2351" s="381" t="s">
        <v>2166</v>
      </c>
      <c r="X2351" s="381"/>
      <c r="Y2351" s="381">
        <v>2</v>
      </c>
      <c r="Z2351" s="350">
        <v>36.299999999999997</v>
      </c>
    </row>
    <row r="2352" spans="1:26" ht="30.75" customHeight="1" x14ac:dyDescent="0.35">
      <c r="A2352" s="461" t="s">
        <v>6617</v>
      </c>
      <c r="B2352" s="378" t="s">
        <v>7491</v>
      </c>
      <c r="C2352" s="333" t="s">
        <v>4038</v>
      </c>
      <c r="D2352" s="332" t="s">
        <v>4032</v>
      </c>
      <c r="E2352" s="371" t="s">
        <v>6780</v>
      </c>
      <c r="F2352" s="325" t="s">
        <v>5806</v>
      </c>
      <c r="G2352" s="371"/>
      <c r="H2352" s="325"/>
      <c r="I2352" s="371"/>
      <c r="J2352" s="325" t="s">
        <v>6978</v>
      </c>
      <c r="K2352" s="325"/>
      <c r="L2352" s="325" t="s">
        <v>5806</v>
      </c>
      <c r="M2352" s="381" t="s">
        <v>5502</v>
      </c>
      <c r="N2352" s="367">
        <v>120</v>
      </c>
      <c r="O2352" s="367">
        <v>180</v>
      </c>
      <c r="P2352" s="367">
        <v>300</v>
      </c>
      <c r="Q2352" s="398"/>
      <c r="R2352" s="398"/>
      <c r="S2352" s="398"/>
      <c r="T2352" s="398"/>
      <c r="U2352" s="381"/>
      <c r="V2352" s="381" t="s">
        <v>2166</v>
      </c>
      <c r="W2352" s="381" t="s">
        <v>2166</v>
      </c>
      <c r="X2352" s="381"/>
      <c r="Y2352" s="381">
        <v>2</v>
      </c>
      <c r="Z2352" s="350">
        <v>36.299999999999997</v>
      </c>
    </row>
    <row r="2353" spans="1:26" s="476" customFormat="1" ht="30.75" customHeight="1" x14ac:dyDescent="0.35">
      <c r="A2353" s="480" t="s">
        <v>6617</v>
      </c>
      <c r="B2353" s="468" t="s">
        <v>7495</v>
      </c>
      <c r="C2353" s="469" t="s">
        <v>4038</v>
      </c>
      <c r="D2353" s="467" t="s">
        <v>24</v>
      </c>
      <c r="E2353" s="477" t="s">
        <v>7432</v>
      </c>
      <c r="F2353" s="471">
        <v>4</v>
      </c>
      <c r="G2353" s="477"/>
      <c r="H2353" s="471"/>
      <c r="I2353" s="477"/>
      <c r="J2353" s="471">
        <v>4</v>
      </c>
      <c r="K2353" s="471"/>
      <c r="L2353" s="471">
        <v>4</v>
      </c>
      <c r="M2353" s="473" t="s">
        <v>5495</v>
      </c>
      <c r="N2353" s="474"/>
      <c r="O2353" s="474"/>
      <c r="P2353" s="474"/>
      <c r="Q2353" s="475"/>
      <c r="R2353" s="475"/>
      <c r="S2353" s="475"/>
      <c r="T2353" s="475"/>
      <c r="U2353" s="473"/>
      <c r="V2353" s="473"/>
      <c r="W2353" s="473"/>
      <c r="X2353" s="473"/>
      <c r="Y2353" s="473">
        <v>2</v>
      </c>
      <c r="Z2353" s="350">
        <v>36.299999999999997</v>
      </c>
    </row>
    <row r="2354" spans="1:26" s="476" customFormat="1" ht="30.75" customHeight="1" x14ac:dyDescent="0.35">
      <c r="A2354" s="480" t="s">
        <v>6617</v>
      </c>
      <c r="B2354" s="468" t="s">
        <v>7496</v>
      </c>
      <c r="C2354" s="469" t="s">
        <v>4038</v>
      </c>
      <c r="D2354" s="467" t="s">
        <v>24</v>
      </c>
      <c r="E2354" s="477" t="s">
        <v>7432</v>
      </c>
      <c r="F2354" s="471">
        <v>4</v>
      </c>
      <c r="G2354" s="477"/>
      <c r="H2354" s="471"/>
      <c r="I2354" s="477"/>
      <c r="J2354" s="471">
        <v>4</v>
      </c>
      <c r="K2354" s="471"/>
      <c r="L2354" s="471">
        <v>4</v>
      </c>
      <c r="M2354" s="473" t="s">
        <v>5495</v>
      </c>
      <c r="N2354" s="474"/>
      <c r="O2354" s="474"/>
      <c r="P2354" s="474"/>
      <c r="Q2354" s="475"/>
      <c r="R2354" s="475"/>
      <c r="S2354" s="475"/>
      <c r="T2354" s="475"/>
      <c r="U2354" s="473"/>
      <c r="V2354" s="473"/>
      <c r="W2354" s="473"/>
      <c r="X2354" s="473"/>
      <c r="Y2354" s="473">
        <v>2</v>
      </c>
      <c r="Z2354" s="350">
        <v>36.299999999999997</v>
      </c>
    </row>
    <row r="2355" spans="1:26" s="476" customFormat="1" ht="30.75" customHeight="1" x14ac:dyDescent="0.35">
      <c r="A2355" s="480" t="s">
        <v>6617</v>
      </c>
      <c r="B2355" s="468" t="s">
        <v>7497</v>
      </c>
      <c r="C2355" s="469" t="s">
        <v>4038</v>
      </c>
      <c r="D2355" s="467" t="s">
        <v>24</v>
      </c>
      <c r="E2355" s="477" t="s">
        <v>7432</v>
      </c>
      <c r="F2355" s="471">
        <v>4</v>
      </c>
      <c r="G2355" s="477"/>
      <c r="H2355" s="471"/>
      <c r="I2355" s="477"/>
      <c r="J2355" s="471">
        <v>4</v>
      </c>
      <c r="K2355" s="471"/>
      <c r="L2355" s="471">
        <v>4</v>
      </c>
      <c r="M2355" s="473" t="s">
        <v>5495</v>
      </c>
      <c r="N2355" s="474"/>
      <c r="O2355" s="474"/>
      <c r="P2355" s="474"/>
      <c r="Q2355" s="475"/>
      <c r="R2355" s="475"/>
      <c r="S2355" s="475"/>
      <c r="T2355" s="475"/>
      <c r="U2355" s="473"/>
      <c r="V2355" s="473"/>
      <c r="W2355" s="473"/>
      <c r="X2355" s="473"/>
      <c r="Y2355" s="473">
        <v>2</v>
      </c>
      <c r="Z2355" s="350">
        <v>36.299999999999997</v>
      </c>
    </row>
    <row r="2356" spans="1:26" s="476" customFormat="1" ht="30.75" customHeight="1" x14ac:dyDescent="0.35">
      <c r="A2356" s="480" t="s">
        <v>6617</v>
      </c>
      <c r="B2356" s="468" t="s">
        <v>7495</v>
      </c>
      <c r="C2356" s="469" t="s">
        <v>4038</v>
      </c>
      <c r="D2356" s="467" t="s">
        <v>3338</v>
      </c>
      <c r="E2356" s="477" t="s">
        <v>7436</v>
      </c>
      <c r="F2356" s="471">
        <v>4</v>
      </c>
      <c r="G2356" s="477"/>
      <c r="H2356" s="471"/>
      <c r="I2356" s="477"/>
      <c r="J2356" s="471">
        <v>4</v>
      </c>
      <c r="K2356" s="471"/>
      <c r="L2356" s="471">
        <v>4</v>
      </c>
      <c r="M2356" s="473" t="s">
        <v>5431</v>
      </c>
      <c r="N2356" s="473"/>
      <c r="O2356" s="473"/>
      <c r="P2356" s="473"/>
      <c r="Q2356" s="475"/>
      <c r="R2356" s="475"/>
      <c r="S2356" s="475"/>
      <c r="T2356" s="475"/>
      <c r="U2356" s="473"/>
      <c r="V2356" s="473"/>
      <c r="W2356" s="473"/>
      <c r="X2356" s="473"/>
      <c r="Y2356" s="473">
        <v>1</v>
      </c>
      <c r="Z2356" s="350">
        <v>42.35</v>
      </c>
    </row>
    <row r="2357" spans="1:26" s="476" customFormat="1" ht="30.75" customHeight="1" x14ac:dyDescent="0.35">
      <c r="A2357" s="480" t="s">
        <v>6617</v>
      </c>
      <c r="B2357" s="468" t="s">
        <v>7496</v>
      </c>
      <c r="C2357" s="469" t="s">
        <v>4038</v>
      </c>
      <c r="D2357" s="467" t="s">
        <v>3338</v>
      </c>
      <c r="E2357" s="477" t="s">
        <v>7436</v>
      </c>
      <c r="F2357" s="471">
        <v>4</v>
      </c>
      <c r="G2357" s="477"/>
      <c r="H2357" s="471"/>
      <c r="I2357" s="477"/>
      <c r="J2357" s="471">
        <v>4</v>
      </c>
      <c r="K2357" s="471"/>
      <c r="L2357" s="471">
        <v>4</v>
      </c>
      <c r="M2357" s="473" t="s">
        <v>5431</v>
      </c>
      <c r="N2357" s="473"/>
      <c r="O2357" s="473"/>
      <c r="P2357" s="473"/>
      <c r="Q2357" s="475"/>
      <c r="R2357" s="475"/>
      <c r="S2357" s="475"/>
      <c r="T2357" s="475"/>
      <c r="U2357" s="473"/>
      <c r="V2357" s="473"/>
      <c r="W2357" s="473"/>
      <c r="X2357" s="473"/>
      <c r="Y2357" s="473">
        <v>1</v>
      </c>
      <c r="Z2357" s="350">
        <v>42.35</v>
      </c>
    </row>
    <row r="2358" spans="1:26" s="476" customFormat="1" ht="30.75" customHeight="1" x14ac:dyDescent="0.35">
      <c r="A2358" s="480" t="s">
        <v>6617</v>
      </c>
      <c r="B2358" s="468" t="s">
        <v>7495</v>
      </c>
      <c r="C2358" s="469" t="s">
        <v>4038</v>
      </c>
      <c r="D2358" s="467" t="s">
        <v>3776</v>
      </c>
      <c r="E2358" s="477" t="s">
        <v>7438</v>
      </c>
      <c r="F2358" s="471">
        <v>4</v>
      </c>
      <c r="G2358" s="477"/>
      <c r="H2358" s="471"/>
      <c r="I2358" s="477"/>
      <c r="J2358" s="471">
        <v>8</v>
      </c>
      <c r="K2358" s="471"/>
      <c r="L2358" s="471">
        <v>8</v>
      </c>
      <c r="M2358" s="473" t="s">
        <v>5455</v>
      </c>
      <c r="N2358" s="474"/>
      <c r="O2358" s="474"/>
      <c r="P2358" s="474"/>
      <c r="Q2358" s="475"/>
      <c r="R2358" s="475"/>
      <c r="S2358" s="475"/>
      <c r="T2358" s="475"/>
      <c r="U2358" s="473"/>
      <c r="V2358" s="473"/>
      <c r="W2358" s="473"/>
      <c r="X2358" s="473"/>
      <c r="Y2358" s="473">
        <v>1</v>
      </c>
      <c r="Z2358" s="350">
        <v>42.35</v>
      </c>
    </row>
    <row r="2359" spans="1:26" s="476" customFormat="1" ht="30.75" customHeight="1" x14ac:dyDescent="0.35">
      <c r="A2359" s="480" t="s">
        <v>6617</v>
      </c>
      <c r="B2359" s="468" t="s">
        <v>7495</v>
      </c>
      <c r="C2359" s="469" t="s">
        <v>4038</v>
      </c>
      <c r="D2359" s="467" t="s">
        <v>4046</v>
      </c>
      <c r="E2359" s="477" t="s">
        <v>7439</v>
      </c>
      <c r="F2359" s="471">
        <v>4</v>
      </c>
      <c r="G2359" s="477"/>
      <c r="H2359" s="471"/>
      <c r="I2359" s="477"/>
      <c r="J2359" s="471">
        <v>4</v>
      </c>
      <c r="K2359" s="471"/>
      <c r="L2359" s="471">
        <v>4</v>
      </c>
      <c r="M2359" s="473" t="s">
        <v>5454</v>
      </c>
      <c r="N2359" s="474"/>
      <c r="O2359" s="474"/>
      <c r="P2359" s="474"/>
      <c r="Q2359" s="475"/>
      <c r="R2359" s="475"/>
      <c r="S2359" s="475"/>
      <c r="T2359" s="475"/>
      <c r="U2359" s="473"/>
      <c r="V2359" s="473"/>
      <c r="W2359" s="473"/>
      <c r="X2359" s="473"/>
      <c r="Y2359" s="473">
        <v>1</v>
      </c>
      <c r="Z2359" s="350">
        <v>42.35</v>
      </c>
    </row>
    <row r="2360" spans="1:26" s="476" customFormat="1" ht="30.75" customHeight="1" x14ac:dyDescent="0.35">
      <c r="A2360" s="480" t="s">
        <v>6617</v>
      </c>
      <c r="B2360" s="468" t="s">
        <v>7496</v>
      </c>
      <c r="C2360" s="469" t="s">
        <v>4038</v>
      </c>
      <c r="D2360" s="467" t="s">
        <v>4046</v>
      </c>
      <c r="E2360" s="477" t="s">
        <v>7439</v>
      </c>
      <c r="F2360" s="471">
        <v>4</v>
      </c>
      <c r="G2360" s="477"/>
      <c r="H2360" s="471"/>
      <c r="I2360" s="477"/>
      <c r="J2360" s="471">
        <v>4</v>
      </c>
      <c r="K2360" s="471"/>
      <c r="L2360" s="471">
        <v>4</v>
      </c>
      <c r="M2360" s="473" t="s">
        <v>5454</v>
      </c>
      <c r="N2360" s="474"/>
      <c r="O2360" s="474"/>
      <c r="P2360" s="474"/>
      <c r="Q2360" s="475"/>
      <c r="R2360" s="475"/>
      <c r="S2360" s="475"/>
      <c r="T2360" s="475"/>
      <c r="U2360" s="473"/>
      <c r="V2360" s="473"/>
      <c r="W2360" s="473"/>
      <c r="X2360" s="473"/>
      <c r="Y2360" s="473">
        <v>1</v>
      </c>
      <c r="Z2360" s="350">
        <v>42.35</v>
      </c>
    </row>
    <row r="2361" spans="1:26" s="476" customFormat="1" ht="30.75" customHeight="1" x14ac:dyDescent="0.35">
      <c r="A2361" s="480" t="s">
        <v>6617</v>
      </c>
      <c r="B2361" s="468" t="s">
        <v>7495</v>
      </c>
      <c r="C2361" s="469" t="s">
        <v>4038</v>
      </c>
      <c r="D2361" s="467" t="s">
        <v>4047</v>
      </c>
      <c r="E2361" s="477" t="s">
        <v>7440</v>
      </c>
      <c r="F2361" s="471">
        <v>4</v>
      </c>
      <c r="G2361" s="477"/>
      <c r="H2361" s="471"/>
      <c r="I2361" s="477"/>
      <c r="J2361" s="471">
        <v>3</v>
      </c>
      <c r="K2361" s="471"/>
      <c r="L2361" s="471">
        <v>3</v>
      </c>
      <c r="M2361" s="473" t="s">
        <v>5453</v>
      </c>
      <c r="N2361" s="474"/>
      <c r="O2361" s="474"/>
      <c r="P2361" s="474"/>
      <c r="Q2361" s="475"/>
      <c r="R2361" s="475"/>
      <c r="S2361" s="475"/>
      <c r="T2361" s="475"/>
      <c r="U2361" s="473"/>
      <c r="V2361" s="473"/>
      <c r="W2361" s="473"/>
      <c r="X2361" s="473"/>
      <c r="Y2361" s="473">
        <v>1</v>
      </c>
      <c r="Z2361" s="350">
        <v>42.35</v>
      </c>
    </row>
    <row r="2362" spans="1:26" s="476" customFormat="1" ht="30.75" customHeight="1" x14ac:dyDescent="0.35">
      <c r="A2362" s="480" t="s">
        <v>6617</v>
      </c>
      <c r="B2362" s="468" t="s">
        <v>7496</v>
      </c>
      <c r="C2362" s="469" t="s">
        <v>4038</v>
      </c>
      <c r="D2362" s="467" t="s">
        <v>4047</v>
      </c>
      <c r="E2362" s="477" t="s">
        <v>7440</v>
      </c>
      <c r="F2362" s="471">
        <v>4</v>
      </c>
      <c r="G2362" s="477"/>
      <c r="H2362" s="471"/>
      <c r="I2362" s="477"/>
      <c r="J2362" s="471">
        <v>3</v>
      </c>
      <c r="K2362" s="471"/>
      <c r="L2362" s="471">
        <v>3</v>
      </c>
      <c r="M2362" s="473" t="s">
        <v>5453</v>
      </c>
      <c r="N2362" s="474"/>
      <c r="O2362" s="474"/>
      <c r="P2362" s="474"/>
      <c r="Q2362" s="475"/>
      <c r="R2362" s="475"/>
      <c r="S2362" s="475"/>
      <c r="T2362" s="475"/>
      <c r="U2362" s="473"/>
      <c r="V2362" s="473"/>
      <c r="W2362" s="473"/>
      <c r="X2362" s="473"/>
      <c r="Y2362" s="473">
        <v>1</v>
      </c>
      <c r="Z2362" s="350">
        <v>42.35</v>
      </c>
    </row>
    <row r="2363" spans="1:26" s="476" customFormat="1" ht="30.75" customHeight="1" x14ac:dyDescent="0.35">
      <c r="A2363" s="480" t="s">
        <v>6617</v>
      </c>
      <c r="B2363" s="468" t="s">
        <v>7495</v>
      </c>
      <c r="C2363" s="469" t="s">
        <v>4038</v>
      </c>
      <c r="D2363" s="467" t="s">
        <v>7441</v>
      </c>
      <c r="E2363" s="477" t="s">
        <v>7442</v>
      </c>
      <c r="F2363" s="471">
        <v>4</v>
      </c>
      <c r="G2363" s="477"/>
      <c r="H2363" s="471"/>
      <c r="I2363" s="477"/>
      <c r="J2363" s="471">
        <v>6</v>
      </c>
      <c r="K2363" s="471"/>
      <c r="L2363" s="471">
        <v>6</v>
      </c>
      <c r="M2363" s="473" t="s">
        <v>5095</v>
      </c>
      <c r="N2363" s="475"/>
      <c r="O2363" s="475"/>
      <c r="P2363" s="475"/>
      <c r="Q2363" s="475"/>
      <c r="R2363" s="475"/>
      <c r="S2363" s="475"/>
      <c r="T2363" s="475"/>
      <c r="U2363" s="473"/>
      <c r="V2363" s="473"/>
      <c r="W2363" s="473"/>
      <c r="X2363" s="473"/>
      <c r="Y2363" s="473">
        <v>2</v>
      </c>
      <c r="Z2363" s="350">
        <v>36.299999999999997</v>
      </c>
    </row>
    <row r="2364" spans="1:26" s="476" customFormat="1" ht="30.75" customHeight="1" x14ac:dyDescent="0.35">
      <c r="A2364" s="480" t="s">
        <v>6617</v>
      </c>
      <c r="B2364" s="468" t="s">
        <v>7496</v>
      </c>
      <c r="C2364" s="469" t="s">
        <v>4038</v>
      </c>
      <c r="D2364" s="467" t="s">
        <v>7441</v>
      </c>
      <c r="E2364" s="477" t="s">
        <v>7442</v>
      </c>
      <c r="F2364" s="471">
        <v>4</v>
      </c>
      <c r="G2364" s="477"/>
      <c r="H2364" s="471"/>
      <c r="I2364" s="477"/>
      <c r="J2364" s="471">
        <v>6</v>
      </c>
      <c r="K2364" s="471"/>
      <c r="L2364" s="471">
        <v>6</v>
      </c>
      <c r="M2364" s="473" t="s">
        <v>5095</v>
      </c>
      <c r="N2364" s="475"/>
      <c r="O2364" s="475"/>
      <c r="P2364" s="475"/>
      <c r="Q2364" s="475"/>
      <c r="R2364" s="475"/>
      <c r="S2364" s="475"/>
      <c r="T2364" s="475"/>
      <c r="U2364" s="473"/>
      <c r="V2364" s="473"/>
      <c r="W2364" s="473"/>
      <c r="X2364" s="473"/>
      <c r="Y2364" s="473">
        <v>2</v>
      </c>
      <c r="Z2364" s="350">
        <v>36.299999999999997</v>
      </c>
    </row>
    <row r="2365" spans="1:26" s="476" customFormat="1" ht="30.75" customHeight="1" x14ac:dyDescent="0.35">
      <c r="A2365" s="480" t="s">
        <v>6617</v>
      </c>
      <c r="B2365" s="468" t="s">
        <v>7495</v>
      </c>
      <c r="C2365" s="469" t="s">
        <v>4038</v>
      </c>
      <c r="D2365" s="467" t="s">
        <v>2126</v>
      </c>
      <c r="E2365" s="477" t="s">
        <v>7443</v>
      </c>
      <c r="F2365" s="471">
        <v>4</v>
      </c>
      <c r="G2365" s="477"/>
      <c r="H2365" s="471"/>
      <c r="I2365" s="477"/>
      <c r="J2365" s="471">
        <v>6</v>
      </c>
      <c r="K2365" s="471"/>
      <c r="L2365" s="471">
        <v>6</v>
      </c>
      <c r="M2365" s="473" t="s">
        <v>5095</v>
      </c>
      <c r="N2365" s="475"/>
      <c r="O2365" s="475"/>
      <c r="P2365" s="475"/>
      <c r="Q2365" s="475"/>
      <c r="R2365" s="475"/>
      <c r="S2365" s="475"/>
      <c r="T2365" s="475"/>
      <c r="U2365" s="473"/>
      <c r="V2365" s="473"/>
      <c r="W2365" s="473"/>
      <c r="X2365" s="473"/>
      <c r="Y2365" s="473">
        <v>2</v>
      </c>
      <c r="Z2365" s="350">
        <v>36.299999999999997</v>
      </c>
    </row>
    <row r="2366" spans="1:26" s="476" customFormat="1" ht="30.75" customHeight="1" x14ac:dyDescent="0.35">
      <c r="A2366" s="480" t="s">
        <v>6617</v>
      </c>
      <c r="B2366" s="468" t="s">
        <v>7496</v>
      </c>
      <c r="C2366" s="469" t="s">
        <v>4038</v>
      </c>
      <c r="D2366" s="467" t="s">
        <v>2126</v>
      </c>
      <c r="E2366" s="477" t="s">
        <v>7443</v>
      </c>
      <c r="F2366" s="471">
        <v>4</v>
      </c>
      <c r="G2366" s="477"/>
      <c r="H2366" s="471"/>
      <c r="I2366" s="477"/>
      <c r="J2366" s="471">
        <v>6</v>
      </c>
      <c r="K2366" s="471"/>
      <c r="L2366" s="471">
        <v>6</v>
      </c>
      <c r="M2366" s="473" t="s">
        <v>5095</v>
      </c>
      <c r="N2366" s="475"/>
      <c r="O2366" s="475"/>
      <c r="P2366" s="475"/>
      <c r="Q2366" s="475"/>
      <c r="R2366" s="475"/>
      <c r="S2366" s="475"/>
      <c r="T2366" s="475"/>
      <c r="U2366" s="473"/>
      <c r="V2366" s="473"/>
      <c r="W2366" s="473"/>
      <c r="X2366" s="473"/>
      <c r="Y2366" s="473">
        <v>2</v>
      </c>
      <c r="Z2366" s="350">
        <v>36.299999999999997</v>
      </c>
    </row>
    <row r="2367" spans="1:26" s="476" customFormat="1" ht="30.75" customHeight="1" x14ac:dyDescent="0.35">
      <c r="A2367" s="480" t="s">
        <v>6617</v>
      </c>
      <c r="B2367" s="468" t="s">
        <v>7495</v>
      </c>
      <c r="C2367" s="469" t="s">
        <v>4038</v>
      </c>
      <c r="D2367" s="467" t="s">
        <v>3351</v>
      </c>
      <c r="E2367" s="477" t="s">
        <v>7500</v>
      </c>
      <c r="F2367" s="471">
        <v>4</v>
      </c>
      <c r="G2367" s="477"/>
      <c r="H2367" s="471"/>
      <c r="I2367" s="477"/>
      <c r="J2367" s="471">
        <v>5</v>
      </c>
      <c r="K2367" s="471"/>
      <c r="L2367" s="471">
        <v>5</v>
      </c>
      <c r="M2367" s="473" t="s">
        <v>6483</v>
      </c>
      <c r="N2367" s="474"/>
      <c r="O2367" s="474"/>
      <c r="P2367" s="474"/>
      <c r="Q2367" s="475"/>
      <c r="R2367" s="475"/>
      <c r="S2367" s="475"/>
      <c r="T2367" s="475"/>
      <c r="U2367" s="473"/>
      <c r="V2367" s="473"/>
      <c r="W2367" s="473"/>
      <c r="X2367" s="473"/>
      <c r="Y2367" s="473">
        <v>1</v>
      </c>
      <c r="Z2367" s="350">
        <v>42.35</v>
      </c>
    </row>
    <row r="2368" spans="1:26" s="476" customFormat="1" ht="30.75" customHeight="1" x14ac:dyDescent="0.35">
      <c r="A2368" s="480" t="s">
        <v>6617</v>
      </c>
      <c r="B2368" s="468" t="s">
        <v>7496</v>
      </c>
      <c r="C2368" s="469" t="s">
        <v>4038</v>
      </c>
      <c r="D2368" s="467" t="s">
        <v>3351</v>
      </c>
      <c r="E2368" s="477" t="s">
        <v>7500</v>
      </c>
      <c r="F2368" s="471">
        <v>4</v>
      </c>
      <c r="G2368" s="477"/>
      <c r="H2368" s="471"/>
      <c r="I2368" s="477"/>
      <c r="J2368" s="471">
        <v>5</v>
      </c>
      <c r="K2368" s="471"/>
      <c r="L2368" s="471">
        <v>5</v>
      </c>
      <c r="M2368" s="473" t="s">
        <v>6483</v>
      </c>
      <c r="N2368" s="474"/>
      <c r="O2368" s="474"/>
      <c r="P2368" s="474"/>
      <c r="Q2368" s="475"/>
      <c r="R2368" s="475"/>
      <c r="S2368" s="475"/>
      <c r="T2368" s="475"/>
      <c r="U2368" s="473"/>
      <c r="V2368" s="473"/>
      <c r="W2368" s="473"/>
      <c r="X2368" s="473"/>
      <c r="Y2368" s="473">
        <v>1</v>
      </c>
      <c r="Z2368" s="350">
        <v>42.35</v>
      </c>
    </row>
    <row r="2369" spans="1:26" s="476" customFormat="1" ht="30.75" customHeight="1" x14ac:dyDescent="0.35">
      <c r="A2369" s="480" t="s">
        <v>6617</v>
      </c>
      <c r="B2369" s="468" t="s">
        <v>7495</v>
      </c>
      <c r="C2369" s="469" t="s">
        <v>4038</v>
      </c>
      <c r="D2369" s="467" t="s">
        <v>7444</v>
      </c>
      <c r="E2369" s="477" t="s">
        <v>7501</v>
      </c>
      <c r="F2369" s="471">
        <v>3</v>
      </c>
      <c r="G2369" s="477"/>
      <c r="H2369" s="471"/>
      <c r="I2369" s="477"/>
      <c r="J2369" s="471">
        <v>7</v>
      </c>
      <c r="K2369" s="471"/>
      <c r="L2369" s="471">
        <v>7</v>
      </c>
      <c r="M2369" s="473" t="s">
        <v>5518</v>
      </c>
      <c r="N2369" s="474"/>
      <c r="O2369" s="474"/>
      <c r="P2369" s="474"/>
      <c r="Q2369" s="475"/>
      <c r="R2369" s="475"/>
      <c r="S2369" s="475"/>
      <c r="T2369" s="475"/>
      <c r="U2369" s="473"/>
      <c r="V2369" s="473"/>
      <c r="W2369" s="473"/>
      <c r="X2369" s="473"/>
      <c r="Y2369" s="473">
        <v>1</v>
      </c>
      <c r="Z2369" s="350">
        <v>42.35</v>
      </c>
    </row>
    <row r="2370" spans="1:26" s="476" customFormat="1" ht="30.75" customHeight="1" x14ac:dyDescent="0.35">
      <c r="A2370" s="480" t="s">
        <v>6617</v>
      </c>
      <c r="B2370" s="468" t="s">
        <v>7495</v>
      </c>
      <c r="C2370" s="469" t="s">
        <v>4038</v>
      </c>
      <c r="D2370" s="467" t="s">
        <v>3673</v>
      </c>
      <c r="E2370" s="477" t="s">
        <v>7502</v>
      </c>
      <c r="F2370" s="471">
        <v>3</v>
      </c>
      <c r="G2370" s="477"/>
      <c r="H2370" s="471"/>
      <c r="I2370" s="477"/>
      <c r="J2370" s="471">
        <v>7</v>
      </c>
      <c r="K2370" s="471"/>
      <c r="L2370" s="471">
        <v>7</v>
      </c>
      <c r="M2370" s="478" t="s">
        <v>5546</v>
      </c>
      <c r="N2370" s="474"/>
      <c r="O2370" s="474"/>
      <c r="P2370" s="474"/>
      <c r="Q2370" s="475"/>
      <c r="R2370" s="475"/>
      <c r="S2370" s="475"/>
      <c r="T2370" s="475"/>
      <c r="U2370" s="473"/>
      <c r="V2370" s="473"/>
      <c r="W2370" s="473"/>
      <c r="X2370" s="473"/>
      <c r="Y2370" s="473">
        <v>1</v>
      </c>
      <c r="Z2370" s="350">
        <v>42.35</v>
      </c>
    </row>
    <row r="2371" spans="1:26" ht="30.75" customHeight="1" x14ac:dyDescent="0.35">
      <c r="A2371" s="461" t="s">
        <v>6617</v>
      </c>
      <c r="B2371" s="378" t="s">
        <v>7495</v>
      </c>
      <c r="C2371" s="333" t="s">
        <v>4038</v>
      </c>
      <c r="D2371" s="332" t="s">
        <v>2891</v>
      </c>
      <c r="E2371" s="486" t="s">
        <v>7515</v>
      </c>
      <c r="F2371" s="325">
        <v>4</v>
      </c>
      <c r="G2371" s="371"/>
      <c r="H2371" s="325"/>
      <c r="I2371" s="371"/>
      <c r="J2371" s="325">
        <v>9</v>
      </c>
      <c r="K2371" s="325"/>
      <c r="L2371" s="325">
        <v>9</v>
      </c>
      <c r="M2371" s="381" t="s">
        <v>5495</v>
      </c>
      <c r="N2371" s="367"/>
      <c r="O2371" s="367"/>
      <c r="P2371" s="367"/>
      <c r="Q2371" s="398"/>
      <c r="R2371" s="398"/>
      <c r="S2371" s="398"/>
      <c r="T2371" s="398"/>
      <c r="U2371" s="381"/>
      <c r="V2371" s="381"/>
      <c r="W2371" s="381"/>
      <c r="X2371" s="381"/>
      <c r="Y2371" s="381">
        <v>2</v>
      </c>
      <c r="Z2371" s="350">
        <v>36.299999999999997</v>
      </c>
    </row>
    <row r="2372" spans="1:26" ht="30.75" customHeight="1" x14ac:dyDescent="0.35">
      <c r="A2372" s="461" t="s">
        <v>6617</v>
      </c>
      <c r="B2372" s="378" t="s">
        <v>7497</v>
      </c>
      <c r="C2372" s="333" t="s">
        <v>4038</v>
      </c>
      <c r="D2372" s="332" t="s">
        <v>2891</v>
      </c>
      <c r="E2372" s="486" t="s">
        <v>7515</v>
      </c>
      <c r="F2372" s="325">
        <v>4</v>
      </c>
      <c r="G2372" s="371"/>
      <c r="H2372" s="325"/>
      <c r="I2372" s="371"/>
      <c r="J2372" s="325">
        <v>9</v>
      </c>
      <c r="K2372" s="325"/>
      <c r="L2372" s="325">
        <v>9</v>
      </c>
      <c r="M2372" s="381" t="s">
        <v>5495</v>
      </c>
      <c r="N2372" s="367"/>
      <c r="O2372" s="367"/>
      <c r="P2372" s="367"/>
      <c r="Q2372" s="398"/>
      <c r="R2372" s="398"/>
      <c r="S2372" s="398"/>
      <c r="T2372" s="398"/>
      <c r="U2372" s="381"/>
      <c r="V2372" s="381"/>
      <c r="W2372" s="381"/>
      <c r="X2372" s="381"/>
      <c r="Y2372" s="381">
        <v>2</v>
      </c>
      <c r="Z2372" s="350">
        <v>36.299999999999997</v>
      </c>
    </row>
    <row r="2373" spans="1:26" ht="30.75" customHeight="1" x14ac:dyDescent="0.35">
      <c r="A2373" s="461" t="s">
        <v>6617</v>
      </c>
      <c r="B2373" s="378" t="s">
        <v>7499</v>
      </c>
      <c r="C2373" s="333" t="s">
        <v>4038</v>
      </c>
      <c r="D2373" s="332" t="s">
        <v>2891</v>
      </c>
      <c r="E2373" s="486" t="s">
        <v>7515</v>
      </c>
      <c r="F2373" s="325">
        <v>4</v>
      </c>
      <c r="G2373" s="371"/>
      <c r="H2373" s="325"/>
      <c r="I2373" s="371"/>
      <c r="J2373" s="325">
        <v>9</v>
      </c>
      <c r="K2373" s="325"/>
      <c r="L2373" s="325">
        <v>9</v>
      </c>
      <c r="M2373" s="381" t="s">
        <v>5495</v>
      </c>
      <c r="N2373" s="367"/>
      <c r="O2373" s="367"/>
      <c r="P2373" s="367"/>
      <c r="Q2373" s="398"/>
      <c r="R2373" s="398"/>
      <c r="S2373" s="398"/>
      <c r="T2373" s="398"/>
      <c r="U2373" s="381"/>
      <c r="V2373" s="381"/>
      <c r="W2373" s="381"/>
      <c r="X2373" s="381"/>
      <c r="Y2373" s="381">
        <v>2</v>
      </c>
      <c r="Z2373" s="350">
        <v>36.299999999999997</v>
      </c>
    </row>
    <row r="2374" spans="1:26" ht="30.75" customHeight="1" x14ac:dyDescent="0.35">
      <c r="A2374" s="461" t="s">
        <v>6617</v>
      </c>
      <c r="B2374" s="378" t="s">
        <v>7496</v>
      </c>
      <c r="C2374" s="333" t="s">
        <v>4038</v>
      </c>
      <c r="D2374" s="332" t="s">
        <v>2891</v>
      </c>
      <c r="E2374" s="486" t="s">
        <v>7515</v>
      </c>
      <c r="F2374" s="325">
        <v>4</v>
      </c>
      <c r="G2374" s="371"/>
      <c r="H2374" s="325"/>
      <c r="I2374" s="371"/>
      <c r="J2374" s="325">
        <v>9</v>
      </c>
      <c r="K2374" s="325"/>
      <c r="L2374" s="325">
        <v>9</v>
      </c>
      <c r="M2374" s="381" t="s">
        <v>5495</v>
      </c>
      <c r="N2374" s="367"/>
      <c r="O2374" s="367"/>
      <c r="P2374" s="367"/>
      <c r="Q2374" s="398"/>
      <c r="R2374" s="398"/>
      <c r="S2374" s="398"/>
      <c r="T2374" s="398"/>
      <c r="U2374" s="381"/>
      <c r="V2374" s="381"/>
      <c r="W2374" s="381"/>
      <c r="X2374" s="381"/>
      <c r="Y2374" s="381">
        <v>2</v>
      </c>
      <c r="Z2374" s="350">
        <v>36.299999999999997</v>
      </c>
    </row>
    <row r="2375" spans="1:26" ht="30.75" customHeight="1" x14ac:dyDescent="0.35">
      <c r="A2375" s="461" t="s">
        <v>6617</v>
      </c>
      <c r="B2375" s="378" t="s">
        <v>7499</v>
      </c>
      <c r="C2375" s="333" t="s">
        <v>4038</v>
      </c>
      <c r="D2375" s="332" t="s">
        <v>7511</v>
      </c>
      <c r="E2375" s="486" t="s">
        <v>7516</v>
      </c>
      <c r="F2375" s="325">
        <v>4</v>
      </c>
      <c r="G2375" s="371"/>
      <c r="H2375" s="325"/>
      <c r="I2375" s="371"/>
      <c r="J2375" s="325">
        <v>9</v>
      </c>
      <c r="K2375" s="325"/>
      <c r="L2375" s="325">
        <v>9</v>
      </c>
      <c r="M2375" s="381" t="s">
        <v>5430</v>
      </c>
      <c r="N2375" s="398"/>
      <c r="O2375" s="398"/>
      <c r="P2375" s="398"/>
      <c r="Q2375" s="398"/>
      <c r="R2375" s="398"/>
      <c r="S2375" s="398"/>
      <c r="T2375" s="398"/>
      <c r="U2375" s="381"/>
      <c r="V2375" s="381"/>
      <c r="W2375" s="381"/>
      <c r="X2375" s="381"/>
      <c r="Y2375" s="381">
        <v>2</v>
      </c>
      <c r="Z2375" s="350">
        <v>36.299999999999997</v>
      </c>
    </row>
    <row r="2376" spans="1:26" ht="30.75" customHeight="1" x14ac:dyDescent="0.35">
      <c r="A2376" s="461" t="s">
        <v>6617</v>
      </c>
      <c r="B2376" s="378" t="s">
        <v>7496</v>
      </c>
      <c r="C2376" s="333" t="s">
        <v>4038</v>
      </c>
      <c r="D2376" s="332" t="s">
        <v>7511</v>
      </c>
      <c r="E2376" s="486" t="s">
        <v>7516</v>
      </c>
      <c r="F2376" s="325">
        <v>4</v>
      </c>
      <c r="G2376" s="371"/>
      <c r="H2376" s="325"/>
      <c r="I2376" s="371"/>
      <c r="J2376" s="325">
        <v>9</v>
      </c>
      <c r="K2376" s="325"/>
      <c r="L2376" s="325">
        <v>9</v>
      </c>
      <c r="M2376" s="381" t="s">
        <v>5430</v>
      </c>
      <c r="N2376" s="398"/>
      <c r="O2376" s="398"/>
      <c r="P2376" s="398"/>
      <c r="Q2376" s="398"/>
      <c r="R2376" s="398"/>
      <c r="S2376" s="398"/>
      <c r="T2376" s="398"/>
      <c r="U2376" s="381"/>
      <c r="V2376" s="381"/>
      <c r="W2376" s="381"/>
      <c r="X2376" s="381"/>
      <c r="Y2376" s="381">
        <v>2</v>
      </c>
      <c r="Z2376" s="350">
        <v>36.299999999999997</v>
      </c>
    </row>
    <row r="2377" spans="1:26" ht="30.75" customHeight="1" x14ac:dyDescent="0.35">
      <c r="A2377" s="461" t="s">
        <v>6617</v>
      </c>
      <c r="B2377" s="378" t="s">
        <v>7495</v>
      </c>
      <c r="C2377" s="333" t="s">
        <v>4038</v>
      </c>
      <c r="D2377" s="332" t="s">
        <v>7511</v>
      </c>
      <c r="E2377" s="486" t="s">
        <v>7516</v>
      </c>
      <c r="F2377" s="325">
        <v>4</v>
      </c>
      <c r="G2377" s="371"/>
      <c r="H2377" s="325"/>
      <c r="I2377" s="371"/>
      <c r="J2377" s="325">
        <v>9</v>
      </c>
      <c r="K2377" s="325"/>
      <c r="L2377" s="325">
        <v>9</v>
      </c>
      <c r="M2377" s="381" t="s">
        <v>5430</v>
      </c>
      <c r="N2377" s="398"/>
      <c r="O2377" s="398"/>
      <c r="P2377" s="398"/>
      <c r="Q2377" s="398"/>
      <c r="R2377" s="398"/>
      <c r="S2377" s="398"/>
      <c r="T2377" s="398"/>
      <c r="U2377" s="381"/>
      <c r="V2377" s="381"/>
      <c r="W2377" s="381"/>
      <c r="X2377" s="381"/>
      <c r="Y2377" s="381">
        <v>2</v>
      </c>
      <c r="Z2377" s="350">
        <v>36.299999999999997</v>
      </c>
    </row>
    <row r="2378" spans="1:26" ht="30.75" customHeight="1" x14ac:dyDescent="0.35">
      <c r="A2378" s="461" t="s">
        <v>6617</v>
      </c>
      <c r="B2378" s="378" t="s">
        <v>7496</v>
      </c>
      <c r="C2378" s="333" t="s">
        <v>4038</v>
      </c>
      <c r="D2378" s="332" t="s">
        <v>7512</v>
      </c>
      <c r="E2378" s="487" t="s">
        <v>7517</v>
      </c>
      <c r="F2378" s="325">
        <v>4</v>
      </c>
      <c r="G2378" s="371"/>
      <c r="H2378" s="325"/>
      <c r="I2378" s="371"/>
      <c r="J2378" s="325">
        <v>7</v>
      </c>
      <c r="K2378" s="325"/>
      <c r="L2378" s="325">
        <v>7</v>
      </c>
      <c r="M2378" s="381" t="s">
        <v>5431</v>
      </c>
      <c r="N2378" s="398"/>
      <c r="O2378" s="398"/>
      <c r="P2378" s="398"/>
      <c r="Q2378" s="398"/>
      <c r="R2378" s="398"/>
      <c r="S2378" s="398"/>
      <c r="T2378" s="398"/>
      <c r="U2378" s="381"/>
      <c r="V2378" s="381"/>
      <c r="W2378" s="381"/>
      <c r="X2378" s="381"/>
      <c r="Y2378" s="381">
        <v>1</v>
      </c>
      <c r="Z2378" s="350">
        <v>42.35</v>
      </c>
    </row>
    <row r="2379" spans="1:26" ht="30.75" customHeight="1" x14ac:dyDescent="0.35">
      <c r="A2379" s="461" t="s">
        <v>6617</v>
      </c>
      <c r="B2379" s="378" t="s">
        <v>7495</v>
      </c>
      <c r="C2379" s="333" t="s">
        <v>4038</v>
      </c>
      <c r="D2379" s="332" t="s">
        <v>7512</v>
      </c>
      <c r="E2379" s="487" t="s">
        <v>7517</v>
      </c>
      <c r="F2379" s="325">
        <v>4</v>
      </c>
      <c r="G2379" s="371"/>
      <c r="H2379" s="325"/>
      <c r="I2379" s="371"/>
      <c r="J2379" s="325">
        <v>7</v>
      </c>
      <c r="K2379" s="325"/>
      <c r="L2379" s="325">
        <v>7</v>
      </c>
      <c r="M2379" s="381" t="s">
        <v>5431</v>
      </c>
      <c r="N2379" s="398"/>
      <c r="O2379" s="398"/>
      <c r="P2379" s="398"/>
      <c r="Q2379" s="398"/>
      <c r="R2379" s="398"/>
      <c r="S2379" s="398"/>
      <c r="T2379" s="398"/>
      <c r="U2379" s="381"/>
      <c r="V2379" s="381"/>
      <c r="W2379" s="381"/>
      <c r="X2379" s="381"/>
      <c r="Y2379" s="381">
        <v>1</v>
      </c>
      <c r="Z2379" s="350">
        <v>42.35</v>
      </c>
    </row>
    <row r="2380" spans="1:26" ht="30.75" customHeight="1" x14ac:dyDescent="0.35">
      <c r="A2380" s="461" t="s">
        <v>6617</v>
      </c>
      <c r="B2380" s="378" t="s">
        <v>7495</v>
      </c>
      <c r="C2380" s="333" t="s">
        <v>4038</v>
      </c>
      <c r="D2380" s="332" t="s">
        <v>7513</v>
      </c>
      <c r="E2380" s="487" t="s">
        <v>7518</v>
      </c>
      <c r="F2380" s="325">
        <v>4</v>
      </c>
      <c r="G2380" s="371"/>
      <c r="H2380" s="325"/>
      <c r="I2380" s="371"/>
      <c r="J2380" s="325">
        <v>5</v>
      </c>
      <c r="K2380" s="325"/>
      <c r="L2380" s="325">
        <v>5</v>
      </c>
      <c r="M2380" s="381" t="s">
        <v>5499</v>
      </c>
      <c r="N2380" s="367"/>
      <c r="O2380" s="367"/>
      <c r="P2380" s="367"/>
      <c r="Q2380" s="398"/>
      <c r="R2380" s="398"/>
      <c r="S2380" s="398"/>
      <c r="T2380" s="398"/>
      <c r="U2380" s="381"/>
      <c r="V2380" s="381"/>
      <c r="W2380" s="381"/>
      <c r="X2380" s="381"/>
      <c r="Y2380" s="381">
        <v>1</v>
      </c>
      <c r="Z2380" s="350">
        <v>42.35</v>
      </c>
    </row>
    <row r="2381" spans="1:26" ht="30.75" customHeight="1" x14ac:dyDescent="0.35">
      <c r="A2381" s="461" t="s">
        <v>6617</v>
      </c>
      <c r="B2381" s="378" t="s">
        <v>7496</v>
      </c>
      <c r="C2381" s="333" t="s">
        <v>4038</v>
      </c>
      <c r="D2381" s="332" t="s">
        <v>7513</v>
      </c>
      <c r="E2381" s="487" t="s">
        <v>7518</v>
      </c>
      <c r="F2381" s="325">
        <v>4</v>
      </c>
      <c r="G2381" s="371"/>
      <c r="H2381" s="325"/>
      <c r="I2381" s="371"/>
      <c r="J2381" s="325">
        <v>5</v>
      </c>
      <c r="K2381" s="325"/>
      <c r="L2381" s="325">
        <v>5</v>
      </c>
      <c r="M2381" s="381" t="s">
        <v>5499</v>
      </c>
      <c r="N2381" s="367"/>
      <c r="O2381" s="367"/>
      <c r="P2381" s="367"/>
      <c r="Q2381" s="398"/>
      <c r="R2381" s="398"/>
      <c r="S2381" s="398"/>
      <c r="T2381" s="398"/>
      <c r="U2381" s="381"/>
      <c r="V2381" s="381"/>
      <c r="W2381" s="381"/>
      <c r="X2381" s="381"/>
      <c r="Y2381" s="381">
        <v>1</v>
      </c>
      <c r="Z2381" s="350">
        <v>42.35</v>
      </c>
    </row>
    <row r="2382" spans="1:26" ht="30.75" customHeight="1" x14ac:dyDescent="0.35">
      <c r="A2382" s="461" t="s">
        <v>6617</v>
      </c>
      <c r="B2382" s="378" t="s">
        <v>7495</v>
      </c>
      <c r="C2382" s="333" t="s">
        <v>4038</v>
      </c>
      <c r="D2382" s="486" t="s">
        <v>7514</v>
      </c>
      <c r="E2382" s="488" t="s">
        <v>7519</v>
      </c>
      <c r="F2382" s="325">
        <v>4</v>
      </c>
      <c r="G2382" s="371"/>
      <c r="H2382" s="325"/>
      <c r="I2382" s="371"/>
      <c r="J2382" s="325">
        <v>7</v>
      </c>
      <c r="K2382" s="325"/>
      <c r="L2382" s="325">
        <v>7</v>
      </c>
      <c r="M2382" s="381" t="s">
        <v>6500</v>
      </c>
      <c r="N2382" s="367"/>
      <c r="O2382" s="367"/>
      <c r="P2382" s="367"/>
      <c r="Q2382" s="398"/>
      <c r="R2382" s="398"/>
      <c r="S2382" s="398"/>
      <c r="T2382" s="398"/>
      <c r="U2382" s="381"/>
      <c r="V2382" s="381"/>
      <c r="W2382" s="381"/>
      <c r="X2382" s="381"/>
      <c r="Y2382" s="381">
        <v>1</v>
      </c>
      <c r="Z2382" s="350">
        <v>42.35</v>
      </c>
    </row>
    <row r="2383" spans="1:26" ht="30.75" customHeight="1" x14ac:dyDescent="0.35">
      <c r="A2383" s="462" t="s">
        <v>6441</v>
      </c>
      <c r="B2383" s="378" t="s">
        <v>7489</v>
      </c>
      <c r="C2383" s="333" t="s">
        <v>929</v>
      </c>
      <c r="D2383" s="332" t="s">
        <v>931</v>
      </c>
      <c r="E2383" s="371" t="s">
        <v>6430</v>
      </c>
      <c r="F2383" s="325">
        <v>4</v>
      </c>
      <c r="G2383" s="371"/>
      <c r="H2383" s="325"/>
      <c r="I2383" s="371"/>
      <c r="J2383" s="325" t="s">
        <v>6977</v>
      </c>
      <c r="K2383" s="325"/>
      <c r="L2383" s="325">
        <v>16</v>
      </c>
      <c r="M2383" s="381" t="s">
        <v>5431</v>
      </c>
      <c r="N2383" s="367">
        <v>160</v>
      </c>
      <c r="O2383" s="367">
        <v>160</v>
      </c>
      <c r="P2383" s="367">
        <v>320</v>
      </c>
      <c r="Q2383" s="381"/>
      <c r="R2383" s="381"/>
      <c r="S2383" s="381"/>
      <c r="T2383" s="381"/>
      <c r="U2383" s="381"/>
      <c r="V2383" s="381" t="s">
        <v>2166</v>
      </c>
      <c r="W2383" s="381" t="s">
        <v>2166</v>
      </c>
      <c r="X2383" s="381" t="s">
        <v>2166</v>
      </c>
      <c r="Y2383" s="381">
        <v>2</v>
      </c>
      <c r="Z2383" s="350">
        <v>36.299999999999997</v>
      </c>
    </row>
    <row r="2384" spans="1:26" ht="30.75" customHeight="1" x14ac:dyDescent="0.35">
      <c r="A2384" s="462" t="s">
        <v>6441</v>
      </c>
      <c r="B2384" s="378" t="s">
        <v>7489</v>
      </c>
      <c r="C2384" s="333" t="s">
        <v>1809</v>
      </c>
      <c r="D2384" s="332" t="s">
        <v>6431</v>
      </c>
      <c r="E2384" s="371" t="s">
        <v>6765</v>
      </c>
      <c r="F2384" s="325">
        <v>4</v>
      </c>
      <c r="G2384" s="371"/>
      <c r="H2384" s="325"/>
      <c r="I2384" s="371"/>
      <c r="J2384" s="325" t="s">
        <v>5806</v>
      </c>
      <c r="K2384" s="325"/>
      <c r="L2384" s="325">
        <v>12</v>
      </c>
      <c r="M2384" s="379" t="s">
        <v>5493</v>
      </c>
      <c r="N2384" s="367">
        <v>95</v>
      </c>
      <c r="O2384" s="367">
        <v>210</v>
      </c>
      <c r="P2384" s="367">
        <v>305</v>
      </c>
      <c r="Q2384" s="381"/>
      <c r="R2384" s="381"/>
      <c r="S2384" s="381"/>
      <c r="T2384" s="381"/>
      <c r="U2384" s="381"/>
      <c r="V2384" s="381" t="s">
        <v>2166</v>
      </c>
      <c r="W2384" s="381" t="s">
        <v>2166</v>
      </c>
      <c r="X2384" s="381"/>
      <c r="Y2384" s="381">
        <v>2</v>
      </c>
      <c r="Z2384" s="350">
        <v>36.299999999999997</v>
      </c>
    </row>
    <row r="2385" spans="1:26" ht="30.75" customHeight="1" x14ac:dyDescent="0.35">
      <c r="A2385" s="462" t="s">
        <v>6441</v>
      </c>
      <c r="B2385" s="378" t="s">
        <v>7489</v>
      </c>
      <c r="C2385" s="333" t="s">
        <v>6850</v>
      </c>
      <c r="D2385" s="332" t="s">
        <v>976</v>
      </c>
      <c r="E2385" s="371" t="s">
        <v>6432</v>
      </c>
      <c r="F2385" s="325">
        <v>4</v>
      </c>
      <c r="G2385" s="371"/>
      <c r="H2385" s="325"/>
      <c r="I2385" s="371"/>
      <c r="J2385" s="325">
        <v>11</v>
      </c>
      <c r="K2385" s="325"/>
      <c r="L2385" s="325">
        <v>11</v>
      </c>
      <c r="M2385" s="381" t="s">
        <v>5517</v>
      </c>
      <c r="N2385" s="381">
        <v>100</v>
      </c>
      <c r="O2385" s="381">
        <v>100</v>
      </c>
      <c r="P2385" s="381">
        <v>200</v>
      </c>
      <c r="Q2385" s="381"/>
      <c r="R2385" s="381"/>
      <c r="S2385" s="381"/>
      <c r="T2385" s="381"/>
      <c r="U2385" s="381"/>
      <c r="V2385" s="381"/>
      <c r="W2385" s="381"/>
      <c r="X2385" s="381"/>
      <c r="Y2385" s="381">
        <v>2</v>
      </c>
      <c r="Z2385" s="350">
        <v>36.299999999999997</v>
      </c>
    </row>
    <row r="2386" spans="1:26" ht="30.75" customHeight="1" x14ac:dyDescent="0.35">
      <c r="A2386" s="462" t="s">
        <v>6441</v>
      </c>
      <c r="B2386" s="378" t="s">
        <v>7489</v>
      </c>
      <c r="C2386" s="333" t="s">
        <v>362</v>
      </c>
      <c r="D2386" s="332" t="s">
        <v>2167</v>
      </c>
      <c r="E2386" s="371" t="s">
        <v>6433</v>
      </c>
      <c r="F2386" s="325">
        <v>4</v>
      </c>
      <c r="G2386" s="371"/>
      <c r="H2386" s="325"/>
      <c r="I2386" s="371"/>
      <c r="J2386" s="325">
        <v>8</v>
      </c>
      <c r="K2386" s="325"/>
      <c r="L2386" s="325">
        <v>8</v>
      </c>
      <c r="M2386" s="381" t="s">
        <v>5499</v>
      </c>
      <c r="N2386" s="367">
        <v>232</v>
      </c>
      <c r="O2386" s="367">
        <v>320</v>
      </c>
      <c r="P2386" s="367">
        <v>552</v>
      </c>
      <c r="Q2386" s="381"/>
      <c r="R2386" s="381"/>
      <c r="S2386" s="381"/>
      <c r="T2386" s="381"/>
      <c r="U2386" s="381"/>
      <c r="V2386" s="381" t="s">
        <v>2166</v>
      </c>
      <c r="W2386" s="381" t="s">
        <v>2166</v>
      </c>
      <c r="X2386" s="381"/>
      <c r="Y2386" s="381">
        <v>1</v>
      </c>
      <c r="Z2386" s="350">
        <v>42.35</v>
      </c>
    </row>
    <row r="2387" spans="1:26" ht="30.75" customHeight="1" x14ac:dyDescent="0.35">
      <c r="A2387" s="462" t="s">
        <v>6441</v>
      </c>
      <c r="B2387" s="378" t="s">
        <v>7489</v>
      </c>
      <c r="C2387" s="333" t="s">
        <v>362</v>
      </c>
      <c r="D2387" s="332" t="s">
        <v>6435</v>
      </c>
      <c r="E2387" s="371" t="s">
        <v>6434</v>
      </c>
      <c r="F2387" s="325">
        <v>5</v>
      </c>
      <c r="G2387" s="371"/>
      <c r="H2387" s="325"/>
      <c r="I2387" s="371"/>
      <c r="J2387" s="325">
        <v>7</v>
      </c>
      <c r="K2387" s="325"/>
      <c r="L2387" s="325">
        <v>7</v>
      </c>
      <c r="M2387" s="379" t="s">
        <v>5449</v>
      </c>
      <c r="N2387" s="367">
        <v>360</v>
      </c>
      <c r="O2387" s="367">
        <v>540</v>
      </c>
      <c r="P2387" s="367">
        <v>900</v>
      </c>
      <c r="Q2387" s="381"/>
      <c r="R2387" s="381"/>
      <c r="S2387" s="381"/>
      <c r="T2387" s="381"/>
      <c r="U2387" s="381"/>
      <c r="V2387" s="381" t="s">
        <v>2166</v>
      </c>
      <c r="W2387" s="381" t="s">
        <v>2166</v>
      </c>
      <c r="X2387" s="381"/>
      <c r="Y2387" s="381">
        <v>1</v>
      </c>
      <c r="Z2387" s="350">
        <v>42.35</v>
      </c>
    </row>
    <row r="2388" spans="1:26" ht="30.75" customHeight="1" x14ac:dyDescent="0.35">
      <c r="A2388" s="462" t="s">
        <v>6441</v>
      </c>
      <c r="B2388" s="378" t="s">
        <v>7489</v>
      </c>
      <c r="C2388" s="333" t="s">
        <v>353</v>
      </c>
      <c r="D2388" s="332" t="s">
        <v>6437</v>
      </c>
      <c r="E2388" s="371" t="s">
        <v>6436</v>
      </c>
      <c r="F2388" s="325">
        <v>4</v>
      </c>
      <c r="G2388" s="371"/>
      <c r="H2388" s="325"/>
      <c r="I2388" s="371"/>
      <c r="J2388" s="325">
        <v>6</v>
      </c>
      <c r="K2388" s="325"/>
      <c r="L2388" s="325">
        <v>6</v>
      </c>
      <c r="M2388" s="381" t="s">
        <v>5431</v>
      </c>
      <c r="N2388" s="367">
        <v>160</v>
      </c>
      <c r="O2388" s="367">
        <v>440</v>
      </c>
      <c r="P2388" s="367">
        <v>600</v>
      </c>
      <c r="Q2388" s="381"/>
      <c r="R2388" s="381"/>
      <c r="S2388" s="381"/>
      <c r="T2388" s="381"/>
      <c r="U2388" s="381"/>
      <c r="V2388" s="381" t="s">
        <v>2166</v>
      </c>
      <c r="W2388" s="381" t="s">
        <v>2166</v>
      </c>
      <c r="X2388" s="381"/>
      <c r="Y2388" s="381">
        <v>1</v>
      </c>
      <c r="Z2388" s="350">
        <v>42.35</v>
      </c>
    </row>
    <row r="2389" spans="1:26" ht="30.75" customHeight="1" x14ac:dyDescent="0.35">
      <c r="A2389" s="462" t="s">
        <v>6441</v>
      </c>
      <c r="B2389" s="378" t="s">
        <v>7489</v>
      </c>
      <c r="C2389" s="333" t="s">
        <v>2781</v>
      </c>
      <c r="D2389" s="332" t="s">
        <v>2785</v>
      </c>
      <c r="E2389" s="371" t="s">
        <v>6438</v>
      </c>
      <c r="F2389" s="325">
        <v>3</v>
      </c>
      <c r="G2389" s="371"/>
      <c r="H2389" s="325"/>
      <c r="I2389" s="371"/>
      <c r="J2389" s="325">
        <v>7</v>
      </c>
      <c r="K2389" s="325"/>
      <c r="L2389" s="325">
        <v>7</v>
      </c>
      <c r="M2389" s="381" t="s">
        <v>5494</v>
      </c>
      <c r="N2389" s="367">
        <v>100</v>
      </c>
      <c r="O2389" s="367">
        <v>150</v>
      </c>
      <c r="P2389" s="367">
        <v>250</v>
      </c>
      <c r="Q2389" s="381"/>
      <c r="R2389" s="381"/>
      <c r="S2389" s="381"/>
      <c r="T2389" s="381"/>
      <c r="U2389" s="381"/>
      <c r="V2389" s="381" t="s">
        <v>2166</v>
      </c>
      <c r="W2389" s="381" t="s">
        <v>2166</v>
      </c>
      <c r="X2389" s="381"/>
      <c r="Y2389" s="381">
        <v>2</v>
      </c>
      <c r="Z2389" s="350">
        <v>36.299999999999997</v>
      </c>
    </row>
    <row r="2390" spans="1:26" ht="30.75" customHeight="1" x14ac:dyDescent="0.35">
      <c r="A2390" s="462" t="s">
        <v>6441</v>
      </c>
      <c r="B2390" s="378" t="s">
        <v>7489</v>
      </c>
      <c r="C2390" s="333" t="s">
        <v>642</v>
      </c>
      <c r="D2390" s="332" t="s">
        <v>663</v>
      </c>
      <c r="E2390" s="371" t="s">
        <v>6439</v>
      </c>
      <c r="F2390" s="325">
        <v>4</v>
      </c>
      <c r="G2390" s="371"/>
      <c r="H2390" s="325"/>
      <c r="I2390" s="371"/>
      <c r="J2390" s="325">
        <v>21</v>
      </c>
      <c r="K2390" s="325"/>
      <c r="L2390" s="325">
        <v>21</v>
      </c>
      <c r="M2390" s="381" t="s">
        <v>5458</v>
      </c>
      <c r="N2390" s="367">
        <v>100</v>
      </c>
      <c r="O2390" s="367">
        <v>500</v>
      </c>
      <c r="P2390" s="367">
        <v>600</v>
      </c>
      <c r="Q2390" s="381"/>
      <c r="R2390" s="381"/>
      <c r="S2390" s="381"/>
      <c r="T2390" s="381"/>
      <c r="U2390" s="381"/>
      <c r="V2390" s="381" t="s">
        <v>2166</v>
      </c>
      <c r="W2390" s="381" t="s">
        <v>2166</v>
      </c>
      <c r="X2390" s="381"/>
      <c r="Y2390" s="381">
        <v>2</v>
      </c>
      <c r="Z2390" s="350">
        <v>36.299999999999997</v>
      </c>
    </row>
    <row r="2391" spans="1:26" ht="30.75" customHeight="1" x14ac:dyDescent="0.35">
      <c r="A2391" s="462" t="s">
        <v>6441</v>
      </c>
      <c r="B2391" s="378" t="s">
        <v>7489</v>
      </c>
      <c r="C2391" s="333" t="s">
        <v>94</v>
      </c>
      <c r="D2391" s="332" t="s">
        <v>136</v>
      </c>
      <c r="E2391" s="371" t="s">
        <v>6440</v>
      </c>
      <c r="F2391" s="325">
        <v>4</v>
      </c>
      <c r="G2391" s="371"/>
      <c r="H2391" s="325"/>
      <c r="I2391" s="371"/>
      <c r="J2391" s="325">
        <v>5</v>
      </c>
      <c r="K2391" s="325"/>
      <c r="L2391" s="325">
        <v>5</v>
      </c>
      <c r="M2391" s="381" t="s">
        <v>5518</v>
      </c>
      <c r="N2391" s="367">
        <v>220</v>
      </c>
      <c r="O2391" s="367">
        <v>260</v>
      </c>
      <c r="P2391" s="367">
        <v>480</v>
      </c>
      <c r="Q2391" s="381"/>
      <c r="R2391" s="381"/>
      <c r="S2391" s="381"/>
      <c r="T2391" s="381"/>
      <c r="U2391" s="381"/>
      <c r="V2391" s="381" t="s">
        <v>2166</v>
      </c>
      <c r="W2391" s="381" t="s">
        <v>2166</v>
      </c>
      <c r="X2391" s="381"/>
      <c r="Y2391" s="381">
        <v>1</v>
      </c>
      <c r="Z2391" s="350">
        <v>42.35</v>
      </c>
    </row>
    <row r="2392" spans="1:26" ht="30.75" customHeight="1" x14ac:dyDescent="0.35">
      <c r="A2392" s="462" t="s">
        <v>6575</v>
      </c>
      <c r="B2392" s="378" t="s">
        <v>7489</v>
      </c>
      <c r="C2392" s="333" t="s">
        <v>5714</v>
      </c>
      <c r="D2392" s="332" t="s">
        <v>6581</v>
      </c>
      <c r="E2392" s="371" t="s">
        <v>6585</v>
      </c>
      <c r="F2392" s="325">
        <v>3</v>
      </c>
      <c r="G2392" s="371"/>
      <c r="H2392" s="325"/>
      <c r="I2392" s="371"/>
      <c r="J2392" s="325">
        <v>6</v>
      </c>
      <c r="K2392" s="325"/>
      <c r="L2392" s="325">
        <v>6</v>
      </c>
      <c r="M2392" s="381" t="s">
        <v>6498</v>
      </c>
      <c r="N2392" s="381">
        <v>110</v>
      </c>
      <c r="O2392" s="381">
        <v>220</v>
      </c>
      <c r="P2392" s="397">
        <f t="shared" ref="P2392:P2395" si="6">N2392+O2392</f>
        <v>330</v>
      </c>
      <c r="Q2392" s="381"/>
      <c r="R2392" s="381"/>
      <c r="S2392" s="381"/>
      <c r="T2392" s="381"/>
      <c r="U2392" s="381"/>
      <c r="V2392" s="381" t="s">
        <v>2166</v>
      </c>
      <c r="W2392" s="381"/>
      <c r="X2392" s="381"/>
      <c r="Y2392" s="381">
        <v>1</v>
      </c>
      <c r="Z2392" s="350">
        <v>42.35</v>
      </c>
    </row>
    <row r="2393" spans="1:26" ht="30.75" customHeight="1" x14ac:dyDescent="0.35">
      <c r="A2393" s="462" t="s">
        <v>6575</v>
      </c>
      <c r="B2393" s="378" t="s">
        <v>7489</v>
      </c>
      <c r="C2393" s="333" t="s">
        <v>5714</v>
      </c>
      <c r="D2393" s="332" t="s">
        <v>6582</v>
      </c>
      <c r="E2393" s="371" t="s">
        <v>6586</v>
      </c>
      <c r="F2393" s="325">
        <v>4</v>
      </c>
      <c r="G2393" s="371"/>
      <c r="H2393" s="325"/>
      <c r="I2393" s="371"/>
      <c r="J2393" s="325">
        <v>7</v>
      </c>
      <c r="K2393" s="325"/>
      <c r="L2393" s="325">
        <v>7</v>
      </c>
      <c r="M2393" s="381" t="s">
        <v>6589</v>
      </c>
      <c r="N2393" s="381">
        <v>117</v>
      </c>
      <c r="O2393" s="381">
        <v>213</v>
      </c>
      <c r="P2393" s="397">
        <f t="shared" si="6"/>
        <v>330</v>
      </c>
      <c r="Q2393" s="381"/>
      <c r="R2393" s="381"/>
      <c r="S2393" s="381"/>
      <c r="T2393" s="381"/>
      <c r="U2393" s="381"/>
      <c r="V2393" s="381" t="s">
        <v>2166</v>
      </c>
      <c r="W2393" s="381"/>
      <c r="X2393" s="381"/>
      <c r="Y2393" s="381">
        <v>1</v>
      </c>
      <c r="Z2393" s="350">
        <v>42.35</v>
      </c>
    </row>
    <row r="2394" spans="1:26" ht="30.75" customHeight="1" x14ac:dyDescent="0.35">
      <c r="A2394" s="462" t="s">
        <v>6575</v>
      </c>
      <c r="B2394" s="378" t="s">
        <v>7489</v>
      </c>
      <c r="C2394" s="333" t="s">
        <v>5714</v>
      </c>
      <c r="D2394" s="332" t="s">
        <v>6583</v>
      </c>
      <c r="E2394" s="371" t="s">
        <v>6587</v>
      </c>
      <c r="F2394" s="325">
        <v>4</v>
      </c>
      <c r="G2394" s="371"/>
      <c r="H2394" s="325"/>
      <c r="I2394" s="371"/>
      <c r="J2394" s="325">
        <v>8</v>
      </c>
      <c r="K2394" s="325"/>
      <c r="L2394" s="325">
        <v>8</v>
      </c>
      <c r="M2394" s="381" t="s">
        <v>6590</v>
      </c>
      <c r="N2394" s="381">
        <v>110</v>
      </c>
      <c r="O2394" s="381">
        <v>220</v>
      </c>
      <c r="P2394" s="397">
        <f t="shared" si="6"/>
        <v>330</v>
      </c>
      <c r="Q2394" s="381"/>
      <c r="R2394" s="381"/>
      <c r="S2394" s="381"/>
      <c r="T2394" s="381"/>
      <c r="U2394" s="381"/>
      <c r="V2394" s="381" t="s">
        <v>2166</v>
      </c>
      <c r="W2394" s="381"/>
      <c r="X2394" s="381"/>
      <c r="Y2394" s="381">
        <v>1</v>
      </c>
      <c r="Z2394" s="350">
        <v>42.35</v>
      </c>
    </row>
    <row r="2395" spans="1:26" ht="30.75" customHeight="1" x14ac:dyDescent="0.35">
      <c r="A2395" s="462" t="s">
        <v>6575</v>
      </c>
      <c r="B2395" s="378" t="s">
        <v>7489</v>
      </c>
      <c r="C2395" s="333" t="s">
        <v>5714</v>
      </c>
      <c r="D2395" s="332" t="s">
        <v>6584</v>
      </c>
      <c r="E2395" s="371" t="s">
        <v>6588</v>
      </c>
      <c r="F2395" s="325">
        <v>4</v>
      </c>
      <c r="G2395" s="371"/>
      <c r="H2395" s="325"/>
      <c r="I2395" s="371"/>
      <c r="J2395" s="325">
        <v>8</v>
      </c>
      <c r="K2395" s="325"/>
      <c r="L2395" s="325">
        <v>8</v>
      </c>
      <c r="M2395" s="381" t="s">
        <v>6591</v>
      </c>
      <c r="N2395" s="381">
        <v>91</v>
      </c>
      <c r="O2395" s="381">
        <v>239</v>
      </c>
      <c r="P2395" s="397">
        <f t="shared" si="6"/>
        <v>330</v>
      </c>
      <c r="Q2395" s="381"/>
      <c r="R2395" s="381"/>
      <c r="S2395" s="381"/>
      <c r="T2395" s="381"/>
      <c r="U2395" s="381"/>
      <c r="V2395" s="381" t="s">
        <v>2166</v>
      </c>
      <c r="W2395" s="381"/>
      <c r="X2395" s="381"/>
      <c r="Y2395" s="381">
        <v>1</v>
      </c>
      <c r="Z2395" s="350">
        <v>42.35</v>
      </c>
    </row>
    <row r="2396" spans="1:26" ht="30.75" customHeight="1" x14ac:dyDescent="0.35">
      <c r="A2396" s="463" t="s">
        <v>6576</v>
      </c>
      <c r="B2396" s="378" t="s">
        <v>7489</v>
      </c>
      <c r="C2396" s="374" t="s">
        <v>5718</v>
      </c>
      <c r="D2396" s="332" t="s">
        <v>348</v>
      </c>
      <c r="E2396" s="371" t="s">
        <v>6766</v>
      </c>
      <c r="F2396" s="325">
        <v>4</v>
      </c>
      <c r="G2396" s="371"/>
      <c r="H2396" s="325"/>
      <c r="I2396" s="371"/>
      <c r="J2396" s="325">
        <v>7</v>
      </c>
      <c r="K2396" s="325"/>
      <c r="L2396" s="325">
        <v>7</v>
      </c>
      <c r="M2396" s="381" t="s">
        <v>5636</v>
      </c>
      <c r="N2396" s="381"/>
      <c r="O2396" s="381"/>
      <c r="P2396" s="381"/>
      <c r="Q2396" s="381"/>
      <c r="R2396" s="381"/>
      <c r="S2396" s="381"/>
      <c r="T2396" s="381"/>
      <c r="U2396" s="381"/>
      <c r="V2396" s="381"/>
      <c r="W2396" s="381"/>
      <c r="X2396" s="381"/>
      <c r="Y2396" s="381">
        <v>3</v>
      </c>
      <c r="Z2396" s="382">
        <v>30.3</v>
      </c>
    </row>
    <row r="2397" spans="1:26" ht="30.75" customHeight="1" x14ac:dyDescent="0.35">
      <c r="A2397" s="463" t="s">
        <v>6576</v>
      </c>
      <c r="B2397" s="378" t="s">
        <v>7489</v>
      </c>
      <c r="C2397" s="374" t="s">
        <v>5718</v>
      </c>
      <c r="D2397" s="332" t="s">
        <v>6577</v>
      </c>
      <c r="E2397" s="371" t="s">
        <v>6767</v>
      </c>
      <c r="F2397" s="325">
        <v>4</v>
      </c>
      <c r="G2397" s="371"/>
      <c r="H2397" s="325"/>
      <c r="I2397" s="371"/>
      <c r="J2397" s="325">
        <v>7</v>
      </c>
      <c r="K2397" s="325"/>
      <c r="L2397" s="325">
        <v>7</v>
      </c>
      <c r="M2397" s="381" t="s">
        <v>6533</v>
      </c>
      <c r="N2397" s="381"/>
      <c r="O2397" s="381"/>
      <c r="P2397" s="381"/>
      <c r="Q2397" s="381"/>
      <c r="R2397" s="381"/>
      <c r="S2397" s="381"/>
      <c r="T2397" s="381"/>
      <c r="U2397" s="381"/>
      <c r="V2397" s="381"/>
      <c r="W2397" s="381"/>
      <c r="X2397" s="381"/>
      <c r="Y2397" s="381">
        <v>3</v>
      </c>
      <c r="Z2397" s="382">
        <v>30.3</v>
      </c>
    </row>
    <row r="2398" spans="1:26" ht="30.75" customHeight="1" x14ac:dyDescent="0.35">
      <c r="A2398" s="463" t="s">
        <v>6576</v>
      </c>
      <c r="B2398" s="378" t="s">
        <v>7489</v>
      </c>
      <c r="C2398" s="374" t="s">
        <v>5718</v>
      </c>
      <c r="D2398" s="332" t="s">
        <v>1988</v>
      </c>
      <c r="E2398" s="371" t="s">
        <v>6768</v>
      </c>
      <c r="F2398" s="325">
        <v>4</v>
      </c>
      <c r="G2398" s="371"/>
      <c r="H2398" s="325"/>
      <c r="I2398" s="371"/>
      <c r="J2398" s="325">
        <v>7</v>
      </c>
      <c r="K2398" s="325"/>
      <c r="L2398" s="325">
        <v>7</v>
      </c>
      <c r="M2398" s="381" t="s">
        <v>6533</v>
      </c>
      <c r="N2398" s="381"/>
      <c r="O2398" s="381"/>
      <c r="P2398" s="381"/>
      <c r="Q2398" s="381"/>
      <c r="R2398" s="381"/>
      <c r="S2398" s="381"/>
      <c r="T2398" s="381"/>
      <c r="U2398" s="381"/>
      <c r="V2398" s="381"/>
      <c r="W2398" s="381"/>
      <c r="X2398" s="381"/>
      <c r="Y2398" s="381">
        <v>3</v>
      </c>
      <c r="Z2398" s="382">
        <v>30.3</v>
      </c>
    </row>
    <row r="2399" spans="1:26" ht="30.75" customHeight="1" x14ac:dyDescent="0.35">
      <c r="A2399" s="463" t="s">
        <v>6576</v>
      </c>
      <c r="B2399" s="378" t="s">
        <v>7489</v>
      </c>
      <c r="C2399" s="374" t="s">
        <v>5718</v>
      </c>
      <c r="D2399" s="332" t="s">
        <v>6578</v>
      </c>
      <c r="E2399" s="371" t="s">
        <v>6769</v>
      </c>
      <c r="F2399" s="325">
        <v>6</v>
      </c>
      <c r="G2399" s="327" t="s">
        <v>6081</v>
      </c>
      <c r="H2399" s="325">
        <v>2</v>
      </c>
      <c r="I2399" s="378" t="s">
        <v>6580</v>
      </c>
      <c r="J2399" s="325">
        <v>8</v>
      </c>
      <c r="K2399" s="325">
        <v>2</v>
      </c>
      <c r="L2399" s="325">
        <v>8</v>
      </c>
      <c r="M2399" s="381" t="s">
        <v>4991</v>
      </c>
      <c r="N2399" s="381"/>
      <c r="O2399" s="381"/>
      <c r="P2399" s="381"/>
      <c r="Q2399" s="381"/>
      <c r="R2399" s="381"/>
      <c r="S2399" s="381"/>
      <c r="T2399" s="381"/>
      <c r="U2399" s="381"/>
      <c r="V2399" s="381"/>
      <c r="W2399" s="381"/>
      <c r="X2399" s="381"/>
      <c r="Y2399" s="381">
        <v>3</v>
      </c>
      <c r="Z2399" s="382">
        <v>30.3</v>
      </c>
    </row>
    <row r="2400" spans="1:26" s="339" customFormat="1" ht="30.75" customHeight="1" x14ac:dyDescent="0.35">
      <c r="A2400" s="463" t="s">
        <v>6576</v>
      </c>
      <c r="B2400" s="378" t="s">
        <v>7489</v>
      </c>
      <c r="C2400" s="374" t="s">
        <v>5718</v>
      </c>
      <c r="D2400" s="332" t="s">
        <v>339</v>
      </c>
      <c r="E2400" s="371" t="s">
        <v>6770</v>
      </c>
      <c r="F2400" s="325">
        <v>4</v>
      </c>
      <c r="G2400" s="325"/>
      <c r="H2400" s="325"/>
      <c r="I2400" s="325"/>
      <c r="J2400" s="325">
        <v>7</v>
      </c>
      <c r="K2400" s="325"/>
      <c r="L2400" s="325">
        <v>7</v>
      </c>
      <c r="M2400" s="381" t="s">
        <v>6533</v>
      </c>
      <c r="N2400" s="381"/>
      <c r="O2400" s="381"/>
      <c r="P2400" s="381"/>
      <c r="Q2400" s="381"/>
      <c r="R2400" s="381"/>
      <c r="S2400" s="381"/>
      <c r="T2400" s="381"/>
      <c r="U2400" s="381"/>
      <c r="V2400" s="381"/>
      <c r="W2400" s="381"/>
      <c r="X2400" s="381"/>
      <c r="Y2400" s="381">
        <v>3</v>
      </c>
      <c r="Z2400" s="382">
        <v>30.3</v>
      </c>
    </row>
    <row r="2401" spans="1:26" ht="30.75" customHeight="1" x14ac:dyDescent="0.35">
      <c r="A2401" s="463" t="s">
        <v>6576</v>
      </c>
      <c r="B2401" s="378" t="s">
        <v>7489</v>
      </c>
      <c r="C2401" s="374" t="s">
        <v>5718</v>
      </c>
      <c r="D2401" s="332" t="s">
        <v>6579</v>
      </c>
      <c r="E2401" s="371" t="s">
        <v>6771</v>
      </c>
      <c r="F2401" s="325">
        <v>4</v>
      </c>
      <c r="G2401" s="325"/>
      <c r="H2401" s="325"/>
      <c r="I2401" s="325"/>
      <c r="J2401" s="325">
        <v>6</v>
      </c>
      <c r="K2401" s="325"/>
      <c r="L2401" s="325">
        <v>6</v>
      </c>
      <c r="M2401" s="381" t="s">
        <v>6533</v>
      </c>
      <c r="N2401" s="381"/>
      <c r="O2401" s="381"/>
      <c r="P2401" s="381"/>
      <c r="Q2401" s="381"/>
      <c r="R2401" s="381"/>
      <c r="S2401" s="381"/>
      <c r="T2401" s="381"/>
      <c r="U2401" s="381"/>
      <c r="V2401" s="381"/>
      <c r="W2401" s="381"/>
      <c r="X2401" s="381"/>
      <c r="Y2401" s="381">
        <v>3</v>
      </c>
      <c r="Z2401" s="382">
        <v>30.3</v>
      </c>
    </row>
    <row r="2402" spans="1:26" ht="30.75" customHeight="1" x14ac:dyDescent="0.35">
      <c r="A2402" s="463" t="s">
        <v>6576</v>
      </c>
      <c r="B2402" s="378" t="s">
        <v>7489</v>
      </c>
      <c r="C2402" s="374" t="s">
        <v>5718</v>
      </c>
      <c r="D2402" s="332" t="s">
        <v>3711</v>
      </c>
      <c r="E2402" s="371" t="s">
        <v>6772</v>
      </c>
      <c r="F2402" s="325">
        <v>5</v>
      </c>
      <c r="G2402" s="325"/>
      <c r="H2402" s="325"/>
      <c r="I2402" s="325"/>
      <c r="J2402" s="325">
        <v>8</v>
      </c>
      <c r="K2402" s="325"/>
      <c r="L2402" s="325">
        <v>8</v>
      </c>
      <c r="M2402" s="381" t="s">
        <v>4991</v>
      </c>
      <c r="N2402" s="381">
        <v>215</v>
      </c>
      <c r="O2402" s="381">
        <v>135</v>
      </c>
      <c r="P2402" s="381">
        <v>350</v>
      </c>
      <c r="Q2402" s="381"/>
      <c r="R2402" s="381"/>
      <c r="S2402" s="381"/>
      <c r="T2402" s="381"/>
      <c r="U2402" s="381"/>
      <c r="V2402" s="381" t="s">
        <v>2166</v>
      </c>
      <c r="W2402" s="381"/>
      <c r="X2402" s="381"/>
      <c r="Y2402" s="381">
        <v>3</v>
      </c>
      <c r="Z2402" s="382">
        <v>30.3</v>
      </c>
    </row>
    <row r="2403" spans="1:26" ht="30.75" customHeight="1" x14ac:dyDescent="0.35">
      <c r="A2403" s="484" t="s">
        <v>6576</v>
      </c>
      <c r="B2403" s="378" t="s">
        <v>7489</v>
      </c>
      <c r="C2403" s="374" t="s">
        <v>5718</v>
      </c>
      <c r="D2403" s="332" t="s">
        <v>3588</v>
      </c>
      <c r="E2403" s="371" t="s">
        <v>7509</v>
      </c>
      <c r="F2403" s="325">
        <v>3</v>
      </c>
      <c r="G2403" s="371"/>
      <c r="H2403" s="325"/>
      <c r="I2403" s="371"/>
      <c r="J2403" s="325">
        <v>7</v>
      </c>
      <c r="K2403" s="325"/>
      <c r="L2403" s="325">
        <v>7</v>
      </c>
      <c r="M2403" s="379" t="s">
        <v>7510</v>
      </c>
      <c r="N2403" s="398"/>
      <c r="O2403" s="398"/>
      <c r="P2403" s="398"/>
      <c r="Q2403" s="398"/>
      <c r="R2403" s="398"/>
      <c r="S2403" s="398"/>
      <c r="T2403" s="398"/>
      <c r="U2403" s="381"/>
      <c r="V2403" s="381"/>
      <c r="W2403" s="381"/>
      <c r="X2403" s="381"/>
      <c r="Y2403" s="381">
        <v>3</v>
      </c>
      <c r="Z2403" s="382">
        <v>30.3</v>
      </c>
    </row>
    <row r="2404" spans="1:26" ht="30.75" customHeight="1" x14ac:dyDescent="0.35">
      <c r="A2404" s="463" t="s">
        <v>6576</v>
      </c>
      <c r="B2404" s="378" t="s">
        <v>7489</v>
      </c>
      <c r="C2404" s="333" t="s">
        <v>937</v>
      </c>
      <c r="D2404" s="332" t="s">
        <v>2893</v>
      </c>
      <c r="E2404" s="371" t="s">
        <v>4722</v>
      </c>
      <c r="F2404" s="325">
        <v>4</v>
      </c>
      <c r="G2404" s="371" t="s">
        <v>6023</v>
      </c>
      <c r="H2404" s="325">
        <v>1</v>
      </c>
      <c r="I2404" s="371" t="s">
        <v>6676</v>
      </c>
      <c r="J2404" s="325">
        <v>8</v>
      </c>
      <c r="K2404" s="325"/>
      <c r="L2404" s="325">
        <v>9</v>
      </c>
      <c r="M2404" s="379" t="s">
        <v>5478</v>
      </c>
      <c r="N2404" s="398"/>
      <c r="O2404" s="398"/>
      <c r="P2404" s="398"/>
      <c r="Q2404" s="398"/>
      <c r="R2404" s="398"/>
      <c r="S2404" s="398"/>
      <c r="T2404" s="398"/>
      <c r="U2404" s="381"/>
      <c r="V2404" s="381"/>
      <c r="W2404" s="381"/>
      <c r="X2404" s="381"/>
      <c r="Y2404" s="381">
        <v>1</v>
      </c>
      <c r="Z2404" s="350">
        <v>42.35</v>
      </c>
    </row>
    <row r="2405" spans="1:26" ht="44.25" customHeight="1" x14ac:dyDescent="0.35">
      <c r="A2405" s="463" t="s">
        <v>6576</v>
      </c>
      <c r="B2405" s="378" t="s">
        <v>7489</v>
      </c>
      <c r="C2405" s="333" t="s">
        <v>557</v>
      </c>
      <c r="D2405" s="332" t="s">
        <v>4155</v>
      </c>
      <c r="E2405" s="371" t="s">
        <v>1461</v>
      </c>
      <c r="F2405" s="325">
        <v>2</v>
      </c>
      <c r="G2405" s="371"/>
      <c r="H2405" s="325"/>
      <c r="I2405" s="378"/>
      <c r="J2405" s="325">
        <v>3</v>
      </c>
      <c r="K2405" s="325"/>
      <c r="L2405" s="325">
        <v>3</v>
      </c>
      <c r="M2405" s="379" t="s">
        <v>6521</v>
      </c>
      <c r="N2405" s="367">
        <v>12</v>
      </c>
      <c r="O2405" s="367">
        <v>188</v>
      </c>
      <c r="P2405" s="367">
        <v>200</v>
      </c>
      <c r="Q2405" s="398"/>
      <c r="R2405" s="398"/>
      <c r="S2405" s="398"/>
      <c r="T2405" s="398"/>
      <c r="U2405" s="381"/>
      <c r="V2405" s="381" t="s">
        <v>2166</v>
      </c>
      <c r="W2405" s="381"/>
      <c r="X2405" s="381"/>
      <c r="Y2405" s="381">
        <v>1</v>
      </c>
      <c r="Z2405" s="350">
        <v>42.35</v>
      </c>
    </row>
    <row r="2406" spans="1:26" ht="30.75" customHeight="1" x14ac:dyDescent="0.35">
      <c r="A2406" s="463" t="s">
        <v>6576</v>
      </c>
      <c r="B2406" s="378" t="s">
        <v>7489</v>
      </c>
      <c r="C2406" s="333" t="s">
        <v>557</v>
      </c>
      <c r="D2406" s="332" t="s">
        <v>5694</v>
      </c>
      <c r="E2406" s="371" t="s">
        <v>5695</v>
      </c>
      <c r="F2406" s="325">
        <v>4</v>
      </c>
      <c r="G2406" s="371" t="s">
        <v>6081</v>
      </c>
      <c r="H2406" s="325">
        <v>4</v>
      </c>
      <c r="I2406" s="378" t="s">
        <v>6983</v>
      </c>
      <c r="J2406" s="325">
        <v>3</v>
      </c>
      <c r="K2406" s="325">
        <v>4</v>
      </c>
      <c r="L2406" s="325">
        <v>6</v>
      </c>
      <c r="M2406" s="379" t="s">
        <v>5706</v>
      </c>
      <c r="N2406" s="367"/>
      <c r="O2406" s="367"/>
      <c r="P2406" s="367"/>
      <c r="Q2406" s="398"/>
      <c r="R2406" s="398"/>
      <c r="S2406" s="398"/>
      <c r="T2406" s="398"/>
      <c r="U2406" s="381"/>
      <c r="V2406" s="381"/>
      <c r="W2406" s="381"/>
      <c r="X2406" s="381"/>
      <c r="Y2406" s="381">
        <v>1</v>
      </c>
      <c r="Z2406" s="350">
        <v>42.35</v>
      </c>
    </row>
    <row r="2407" spans="1:26" ht="30.75" customHeight="1" x14ac:dyDescent="0.35">
      <c r="A2407" s="463" t="s">
        <v>6576</v>
      </c>
      <c r="B2407" s="378" t="s">
        <v>7489</v>
      </c>
      <c r="C2407" s="333" t="s">
        <v>557</v>
      </c>
      <c r="D2407" s="332" t="s">
        <v>4136</v>
      </c>
      <c r="E2407" s="371" t="s">
        <v>2566</v>
      </c>
      <c r="F2407" s="325">
        <v>4</v>
      </c>
      <c r="G2407" s="371"/>
      <c r="H2407" s="325"/>
      <c r="I2407" s="378"/>
      <c r="J2407" s="325">
        <v>4</v>
      </c>
      <c r="K2407" s="325"/>
      <c r="L2407" s="325">
        <v>4</v>
      </c>
      <c r="M2407" s="379" t="s">
        <v>6521</v>
      </c>
      <c r="N2407" s="367">
        <v>20</v>
      </c>
      <c r="O2407" s="367">
        <v>220</v>
      </c>
      <c r="P2407" s="367">
        <v>240</v>
      </c>
      <c r="Q2407" s="398"/>
      <c r="R2407" s="398"/>
      <c r="S2407" s="398"/>
      <c r="T2407" s="398"/>
      <c r="U2407" s="381"/>
      <c r="V2407" s="381" t="s">
        <v>2166</v>
      </c>
      <c r="W2407" s="381"/>
      <c r="X2407" s="381"/>
      <c r="Y2407" s="381">
        <v>1</v>
      </c>
      <c r="Z2407" s="350">
        <v>42.35</v>
      </c>
    </row>
    <row r="2408" spans="1:26" ht="30.75" customHeight="1" x14ac:dyDescent="0.35">
      <c r="A2408" s="463" t="s">
        <v>6576</v>
      </c>
      <c r="B2408" s="378" t="s">
        <v>7489</v>
      </c>
      <c r="C2408" s="333" t="s">
        <v>557</v>
      </c>
      <c r="D2408" s="332" t="s">
        <v>4137</v>
      </c>
      <c r="E2408" s="371" t="s">
        <v>1476</v>
      </c>
      <c r="F2408" s="325">
        <v>3</v>
      </c>
      <c r="G2408" s="371"/>
      <c r="H2408" s="325"/>
      <c r="I2408" s="378"/>
      <c r="J2408" s="325">
        <v>3</v>
      </c>
      <c r="K2408" s="325"/>
      <c r="L2408" s="325">
        <v>3</v>
      </c>
      <c r="M2408" s="379" t="s">
        <v>6521</v>
      </c>
      <c r="N2408" s="367">
        <v>22</v>
      </c>
      <c r="O2408" s="367">
        <v>218</v>
      </c>
      <c r="P2408" s="367">
        <v>240</v>
      </c>
      <c r="Q2408" s="398"/>
      <c r="R2408" s="398"/>
      <c r="S2408" s="398"/>
      <c r="T2408" s="398"/>
      <c r="U2408" s="381"/>
      <c r="V2408" s="381" t="s">
        <v>2166</v>
      </c>
      <c r="W2408" s="381"/>
      <c r="X2408" s="381"/>
      <c r="Y2408" s="381">
        <v>1</v>
      </c>
      <c r="Z2408" s="350">
        <v>42.35</v>
      </c>
    </row>
    <row r="2409" spans="1:26" ht="30.75" customHeight="1" x14ac:dyDescent="0.35">
      <c r="A2409" s="463" t="s">
        <v>6576</v>
      </c>
      <c r="B2409" s="378" t="s">
        <v>7489</v>
      </c>
      <c r="C2409" s="333" t="s">
        <v>557</v>
      </c>
      <c r="D2409" s="332" t="s">
        <v>4143</v>
      </c>
      <c r="E2409" s="371" t="s">
        <v>599</v>
      </c>
      <c r="F2409" s="325">
        <v>3</v>
      </c>
      <c r="G2409" s="371"/>
      <c r="H2409" s="325"/>
      <c r="I2409" s="378"/>
      <c r="J2409" s="325">
        <v>4</v>
      </c>
      <c r="K2409" s="325"/>
      <c r="L2409" s="325">
        <v>4</v>
      </c>
      <c r="M2409" s="379" t="s">
        <v>6521</v>
      </c>
      <c r="N2409" s="367">
        <v>9</v>
      </c>
      <c r="O2409" s="367">
        <v>191</v>
      </c>
      <c r="P2409" s="367">
        <v>200</v>
      </c>
      <c r="Q2409" s="398"/>
      <c r="R2409" s="398"/>
      <c r="S2409" s="398"/>
      <c r="T2409" s="398"/>
      <c r="U2409" s="381"/>
      <c r="V2409" s="381" t="s">
        <v>2166</v>
      </c>
      <c r="W2409" s="381"/>
      <c r="X2409" s="381"/>
      <c r="Y2409" s="381">
        <v>1</v>
      </c>
      <c r="Z2409" s="350">
        <v>42.35</v>
      </c>
    </row>
    <row r="2410" spans="1:26" ht="30.75" customHeight="1" x14ac:dyDescent="0.35">
      <c r="A2410" s="463" t="s">
        <v>6576</v>
      </c>
      <c r="B2410" s="378" t="s">
        <v>7489</v>
      </c>
      <c r="C2410" s="333" t="s">
        <v>557</v>
      </c>
      <c r="D2410" s="332" t="s">
        <v>4152</v>
      </c>
      <c r="E2410" s="371" t="s">
        <v>1462</v>
      </c>
      <c r="F2410" s="325">
        <v>3</v>
      </c>
      <c r="G2410" s="371"/>
      <c r="H2410" s="325"/>
      <c r="I2410" s="378"/>
      <c r="J2410" s="325">
        <v>4</v>
      </c>
      <c r="K2410" s="325"/>
      <c r="L2410" s="325">
        <v>4</v>
      </c>
      <c r="M2410" s="379" t="s">
        <v>6521</v>
      </c>
      <c r="N2410" s="398"/>
      <c r="O2410" s="398"/>
      <c r="P2410" s="398"/>
      <c r="Q2410" s="398"/>
      <c r="R2410" s="398"/>
      <c r="S2410" s="398"/>
      <c r="T2410" s="398"/>
      <c r="U2410" s="381"/>
      <c r="V2410" s="381"/>
      <c r="W2410" s="381"/>
      <c r="X2410" s="381"/>
      <c r="Y2410" s="381">
        <v>1</v>
      </c>
      <c r="Z2410" s="350">
        <v>42.35</v>
      </c>
    </row>
    <row r="2411" spans="1:26" ht="30.75" customHeight="1" x14ac:dyDescent="0.35">
      <c r="A2411" s="463" t="s">
        <v>6576</v>
      </c>
      <c r="B2411" s="378" t="s">
        <v>7489</v>
      </c>
      <c r="C2411" s="333" t="s">
        <v>557</v>
      </c>
      <c r="D2411" s="332" t="s">
        <v>4149</v>
      </c>
      <c r="E2411" s="371" t="s">
        <v>1457</v>
      </c>
      <c r="F2411" s="325">
        <v>3</v>
      </c>
      <c r="G2411" s="371"/>
      <c r="H2411" s="325"/>
      <c r="I2411" s="378"/>
      <c r="J2411" s="325">
        <v>4</v>
      </c>
      <c r="K2411" s="325"/>
      <c r="L2411" s="325">
        <v>4</v>
      </c>
      <c r="M2411" s="379" t="s">
        <v>6521</v>
      </c>
      <c r="N2411" s="367">
        <v>20</v>
      </c>
      <c r="O2411" s="367">
        <v>220</v>
      </c>
      <c r="P2411" s="367">
        <v>240</v>
      </c>
      <c r="Q2411" s="398"/>
      <c r="R2411" s="398"/>
      <c r="S2411" s="398"/>
      <c r="T2411" s="398"/>
      <c r="U2411" s="381"/>
      <c r="V2411" s="381" t="s">
        <v>2166</v>
      </c>
      <c r="W2411" s="381"/>
      <c r="X2411" s="381"/>
      <c r="Y2411" s="381">
        <v>1</v>
      </c>
      <c r="Z2411" s="350">
        <v>42.35</v>
      </c>
    </row>
    <row r="2412" spans="1:26" ht="30.75" customHeight="1" x14ac:dyDescent="0.35">
      <c r="A2412" s="463" t="s">
        <v>6576</v>
      </c>
      <c r="B2412" s="378" t="s">
        <v>7489</v>
      </c>
      <c r="C2412" s="333" t="s">
        <v>557</v>
      </c>
      <c r="D2412" s="332" t="s">
        <v>4142</v>
      </c>
      <c r="E2412" s="371" t="s">
        <v>1460</v>
      </c>
      <c r="F2412" s="325">
        <v>3</v>
      </c>
      <c r="G2412" s="371"/>
      <c r="H2412" s="325"/>
      <c r="I2412" s="378"/>
      <c r="J2412" s="325">
        <v>4</v>
      </c>
      <c r="K2412" s="325"/>
      <c r="L2412" s="325">
        <v>4</v>
      </c>
      <c r="M2412" s="379" t="s">
        <v>6521</v>
      </c>
      <c r="N2412" s="367">
        <v>48</v>
      </c>
      <c r="O2412" s="367">
        <v>192</v>
      </c>
      <c r="P2412" s="367">
        <v>240</v>
      </c>
      <c r="Q2412" s="398"/>
      <c r="R2412" s="398"/>
      <c r="S2412" s="398"/>
      <c r="T2412" s="398"/>
      <c r="U2412" s="381"/>
      <c r="V2412" s="381" t="s">
        <v>2166</v>
      </c>
      <c r="W2412" s="381"/>
      <c r="X2412" s="381"/>
      <c r="Y2412" s="381">
        <v>1</v>
      </c>
      <c r="Z2412" s="350">
        <v>42.35</v>
      </c>
    </row>
    <row r="2413" spans="1:26" ht="30.75" customHeight="1" x14ac:dyDescent="0.35">
      <c r="A2413" s="463" t="s">
        <v>6576</v>
      </c>
      <c r="B2413" s="378" t="s">
        <v>7489</v>
      </c>
      <c r="C2413" s="333" t="s">
        <v>557</v>
      </c>
      <c r="D2413" s="332" t="s">
        <v>4153</v>
      </c>
      <c r="E2413" s="371" t="s">
        <v>1477</v>
      </c>
      <c r="F2413" s="325">
        <v>2</v>
      </c>
      <c r="G2413" s="371"/>
      <c r="H2413" s="325"/>
      <c r="I2413" s="378"/>
      <c r="J2413" s="325">
        <v>3</v>
      </c>
      <c r="K2413" s="325"/>
      <c r="L2413" s="325">
        <v>3</v>
      </c>
      <c r="M2413" s="379" t="s">
        <v>6521</v>
      </c>
      <c r="N2413" s="367">
        <v>22</v>
      </c>
      <c r="O2413" s="367">
        <v>218</v>
      </c>
      <c r="P2413" s="367">
        <v>240</v>
      </c>
      <c r="Q2413" s="398"/>
      <c r="R2413" s="398"/>
      <c r="S2413" s="398"/>
      <c r="T2413" s="398"/>
      <c r="U2413" s="381"/>
      <c r="V2413" s="381" t="s">
        <v>2166</v>
      </c>
      <c r="W2413" s="381"/>
      <c r="X2413" s="381"/>
      <c r="Y2413" s="381">
        <v>1</v>
      </c>
      <c r="Z2413" s="350">
        <v>42.35</v>
      </c>
    </row>
    <row r="2414" spans="1:26" ht="30.75" customHeight="1" x14ac:dyDescent="0.35">
      <c r="A2414" s="463" t="s">
        <v>6576</v>
      </c>
      <c r="B2414" s="378" t="s">
        <v>7489</v>
      </c>
      <c r="C2414" s="333" t="s">
        <v>1509</v>
      </c>
      <c r="D2414" s="376" t="s">
        <v>2196</v>
      </c>
      <c r="E2414" s="371" t="s">
        <v>3501</v>
      </c>
      <c r="F2414" s="380">
        <v>4</v>
      </c>
      <c r="G2414" s="380"/>
      <c r="H2414" s="380"/>
      <c r="I2414" s="380"/>
      <c r="J2414" s="380">
        <v>3</v>
      </c>
      <c r="K2414" s="380"/>
      <c r="L2414" s="380">
        <v>3</v>
      </c>
      <c r="M2414" s="396" t="s">
        <v>6846</v>
      </c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81"/>
      <c r="Y2414" s="381">
        <v>1</v>
      </c>
      <c r="Z2414" s="350">
        <v>42.35</v>
      </c>
    </row>
    <row r="2415" spans="1:26" ht="30.75" customHeight="1" x14ac:dyDescent="0.35">
      <c r="A2415" s="463" t="s">
        <v>6576</v>
      </c>
      <c r="B2415" s="378" t="s">
        <v>7489</v>
      </c>
      <c r="C2415" s="333" t="s">
        <v>1509</v>
      </c>
      <c r="D2415" s="376" t="s">
        <v>6874</v>
      </c>
      <c r="E2415" s="371" t="s">
        <v>6939</v>
      </c>
      <c r="F2415" s="380">
        <v>4</v>
      </c>
      <c r="G2415" s="380"/>
      <c r="H2415" s="380"/>
      <c r="I2415" s="380"/>
      <c r="J2415" s="380">
        <v>4</v>
      </c>
      <c r="K2415" s="380"/>
      <c r="L2415" s="380">
        <v>4</v>
      </c>
      <c r="M2415" s="396" t="s">
        <v>6847</v>
      </c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81"/>
      <c r="Y2415" s="381">
        <v>1</v>
      </c>
      <c r="Z2415" s="350">
        <v>42.35</v>
      </c>
    </row>
    <row r="2416" spans="1:26" ht="30.75" customHeight="1" x14ac:dyDescent="0.35">
      <c r="A2416" s="463" t="s">
        <v>6576</v>
      </c>
      <c r="B2416" s="378" t="s">
        <v>7489</v>
      </c>
      <c r="C2416" s="333" t="s">
        <v>1509</v>
      </c>
      <c r="D2416" s="376" t="s">
        <v>6845</v>
      </c>
      <c r="E2416" s="371" t="s">
        <v>3502</v>
      </c>
      <c r="F2416" s="380">
        <v>4</v>
      </c>
      <c r="G2416" s="380"/>
      <c r="H2416" s="380"/>
      <c r="I2416" s="380"/>
      <c r="J2416" s="380">
        <v>3</v>
      </c>
      <c r="K2416" s="380"/>
      <c r="L2416" s="380">
        <v>3</v>
      </c>
      <c r="M2416" s="396" t="s">
        <v>5640</v>
      </c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81"/>
      <c r="Y2416" s="381">
        <v>1</v>
      </c>
      <c r="Z2416" s="350">
        <v>42.35</v>
      </c>
    </row>
    <row r="2417" spans="1:26" ht="30.75" customHeight="1" x14ac:dyDescent="0.35">
      <c r="A2417" s="463" t="s">
        <v>6576</v>
      </c>
      <c r="B2417" s="378" t="s">
        <v>7489</v>
      </c>
      <c r="C2417" s="333" t="s">
        <v>1509</v>
      </c>
      <c r="D2417" s="376" t="s">
        <v>876</v>
      </c>
      <c r="E2417" s="371" t="s">
        <v>4067</v>
      </c>
      <c r="F2417" s="380">
        <v>4</v>
      </c>
      <c r="G2417" s="380"/>
      <c r="H2417" s="380"/>
      <c r="I2417" s="380"/>
      <c r="J2417" s="380">
        <v>4</v>
      </c>
      <c r="K2417" s="380"/>
      <c r="L2417" s="380">
        <v>4</v>
      </c>
      <c r="M2417" s="396" t="s">
        <v>5640</v>
      </c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81"/>
      <c r="Y2417" s="381">
        <v>1</v>
      </c>
      <c r="Z2417" s="350">
        <v>42.35</v>
      </c>
    </row>
    <row r="2418" spans="1:26" ht="30.75" customHeight="1" x14ac:dyDescent="0.35">
      <c r="A2418" s="463" t="s">
        <v>6576</v>
      </c>
      <c r="B2418" s="378" t="s">
        <v>7489</v>
      </c>
      <c r="C2418" s="333" t="s">
        <v>1509</v>
      </c>
      <c r="D2418" s="376" t="s">
        <v>2211</v>
      </c>
      <c r="E2418" s="371" t="s">
        <v>3512</v>
      </c>
      <c r="F2418" s="380">
        <v>3</v>
      </c>
      <c r="G2418" s="380"/>
      <c r="H2418" s="380"/>
      <c r="I2418" s="380"/>
      <c r="J2418" s="380">
        <v>3</v>
      </c>
      <c r="K2418" s="380"/>
      <c r="L2418" s="380">
        <v>3</v>
      </c>
      <c r="M2418" s="396" t="s">
        <v>6848</v>
      </c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81"/>
      <c r="Y2418" s="381">
        <v>1</v>
      </c>
      <c r="Z2418" s="350">
        <v>42.35</v>
      </c>
    </row>
    <row r="2419" spans="1:26" ht="30.75" customHeight="1" x14ac:dyDescent="0.35">
      <c r="A2419" s="463" t="s">
        <v>6576</v>
      </c>
      <c r="B2419" s="378" t="s">
        <v>7489</v>
      </c>
      <c r="C2419" s="333" t="s">
        <v>557</v>
      </c>
      <c r="D2419" s="332" t="s">
        <v>6873</v>
      </c>
      <c r="E2419" s="371" t="s">
        <v>2582</v>
      </c>
      <c r="F2419" s="325">
        <v>3</v>
      </c>
      <c r="G2419" s="371"/>
      <c r="H2419" s="325"/>
      <c r="I2419" s="378"/>
      <c r="J2419" s="325">
        <v>3</v>
      </c>
      <c r="K2419" s="325"/>
      <c r="L2419" s="325">
        <v>3</v>
      </c>
      <c r="M2419" s="379" t="s">
        <v>6521</v>
      </c>
      <c r="N2419" s="398"/>
      <c r="O2419" s="398"/>
      <c r="P2419" s="398"/>
      <c r="Q2419" s="398"/>
      <c r="R2419" s="398"/>
      <c r="S2419" s="398"/>
      <c r="T2419" s="398"/>
      <c r="U2419" s="381"/>
      <c r="V2419" s="381"/>
      <c r="W2419" s="381"/>
      <c r="X2419" s="381"/>
      <c r="Y2419" s="381">
        <v>1</v>
      </c>
      <c r="Z2419" s="350">
        <v>42.35</v>
      </c>
    </row>
    <row r="2420" spans="1:26" ht="30.75" customHeight="1" x14ac:dyDescent="0.35">
      <c r="A2420" s="463" t="s">
        <v>6576</v>
      </c>
      <c r="B2420" s="378" t="s">
        <v>7489</v>
      </c>
      <c r="C2420" s="333" t="s">
        <v>557</v>
      </c>
      <c r="D2420" s="332" t="s">
        <v>6824</v>
      </c>
      <c r="E2420" s="371" t="s">
        <v>1444</v>
      </c>
      <c r="F2420" s="325">
        <v>2</v>
      </c>
      <c r="G2420" s="371"/>
      <c r="H2420" s="325"/>
      <c r="I2420" s="378"/>
      <c r="J2420" s="325">
        <v>3</v>
      </c>
      <c r="K2420" s="325"/>
      <c r="L2420" s="325">
        <v>3</v>
      </c>
      <c r="M2420" s="379" t="s">
        <v>6521</v>
      </c>
      <c r="N2420" s="398"/>
      <c r="O2420" s="398"/>
      <c r="P2420" s="398"/>
      <c r="Q2420" s="398"/>
      <c r="R2420" s="398"/>
      <c r="S2420" s="398"/>
      <c r="T2420" s="398"/>
      <c r="U2420" s="381"/>
      <c r="V2420" s="381"/>
      <c r="W2420" s="381"/>
      <c r="X2420" s="381"/>
      <c r="Y2420" s="381">
        <v>1</v>
      </c>
      <c r="Z2420" s="350">
        <v>42.35</v>
      </c>
    </row>
    <row r="2421" spans="1:26" ht="30.75" customHeight="1" x14ac:dyDescent="0.35">
      <c r="A2421" s="463" t="s">
        <v>6576</v>
      </c>
      <c r="B2421" s="378" t="s">
        <v>7489</v>
      </c>
      <c r="C2421" s="333" t="s">
        <v>557</v>
      </c>
      <c r="D2421" s="332" t="s">
        <v>6875</v>
      </c>
      <c r="E2421" s="371" t="s">
        <v>3281</v>
      </c>
      <c r="F2421" s="325">
        <v>4</v>
      </c>
      <c r="G2421" s="371"/>
      <c r="H2421" s="325"/>
      <c r="I2421" s="378"/>
      <c r="J2421" s="325">
        <v>4</v>
      </c>
      <c r="K2421" s="325"/>
      <c r="L2421" s="325">
        <v>4</v>
      </c>
      <c r="M2421" s="379" t="s">
        <v>6521</v>
      </c>
      <c r="N2421" s="398"/>
      <c r="O2421" s="398"/>
      <c r="P2421" s="398"/>
      <c r="Q2421" s="398"/>
      <c r="R2421" s="398"/>
      <c r="S2421" s="398"/>
      <c r="T2421" s="398"/>
      <c r="U2421" s="381"/>
      <c r="V2421" s="381"/>
      <c r="W2421" s="381"/>
      <c r="X2421" s="381"/>
      <c r="Y2421" s="381">
        <v>1</v>
      </c>
      <c r="Z2421" s="350">
        <v>42.35</v>
      </c>
    </row>
    <row r="2422" spans="1:26" ht="30.75" customHeight="1" x14ac:dyDescent="0.35">
      <c r="A2422" s="463" t="s">
        <v>6576</v>
      </c>
      <c r="B2422" s="378" t="s">
        <v>7489</v>
      </c>
      <c r="C2422" s="333" t="s">
        <v>557</v>
      </c>
      <c r="D2422" s="332" t="s">
        <v>6826</v>
      </c>
      <c r="E2422" s="371" t="s">
        <v>1456</v>
      </c>
      <c r="F2422" s="325">
        <v>2</v>
      </c>
      <c r="G2422" s="371"/>
      <c r="H2422" s="325"/>
      <c r="I2422" s="378"/>
      <c r="J2422" s="325">
        <v>3</v>
      </c>
      <c r="K2422" s="325"/>
      <c r="L2422" s="325">
        <v>3</v>
      </c>
      <c r="M2422" s="379" t="s">
        <v>6521</v>
      </c>
      <c r="N2422" s="367">
        <v>30</v>
      </c>
      <c r="O2422" s="367">
        <v>120</v>
      </c>
      <c r="P2422" s="367">
        <v>150</v>
      </c>
      <c r="Q2422" s="398"/>
      <c r="R2422" s="398"/>
      <c r="S2422" s="398"/>
      <c r="T2422" s="398"/>
      <c r="U2422" s="381"/>
      <c r="V2422" s="381" t="s">
        <v>2166</v>
      </c>
      <c r="W2422" s="381"/>
      <c r="X2422" s="381"/>
      <c r="Y2422" s="381">
        <v>1</v>
      </c>
      <c r="Z2422" s="350">
        <v>42.35</v>
      </c>
    </row>
    <row r="2423" spans="1:26" ht="30.75" customHeight="1" x14ac:dyDescent="0.35">
      <c r="A2423" s="463" t="s">
        <v>6576</v>
      </c>
      <c r="B2423" s="378" t="s">
        <v>7489</v>
      </c>
      <c r="C2423" s="333" t="s">
        <v>1509</v>
      </c>
      <c r="D2423" s="332" t="s">
        <v>2205</v>
      </c>
      <c r="E2423" s="371" t="s">
        <v>4073</v>
      </c>
      <c r="F2423" s="325">
        <v>4</v>
      </c>
      <c r="G2423" s="371"/>
      <c r="H2423" s="325"/>
      <c r="I2423" s="378"/>
      <c r="J2423" s="325">
        <v>3</v>
      </c>
      <c r="K2423" s="325"/>
      <c r="L2423" s="325">
        <v>3</v>
      </c>
      <c r="M2423" s="379" t="s">
        <v>6921</v>
      </c>
      <c r="N2423" s="398"/>
      <c r="O2423" s="398"/>
      <c r="P2423" s="398"/>
      <c r="Q2423" s="398"/>
      <c r="R2423" s="398"/>
      <c r="S2423" s="398"/>
      <c r="T2423" s="398"/>
      <c r="U2423" s="381"/>
      <c r="V2423" s="381"/>
      <c r="W2423" s="381"/>
      <c r="X2423" s="381"/>
      <c r="Y2423" s="381">
        <v>1</v>
      </c>
      <c r="Z2423" s="350">
        <v>42.35</v>
      </c>
    </row>
    <row r="2424" spans="1:26" ht="30.75" customHeight="1" x14ac:dyDescent="0.35">
      <c r="A2424" s="463" t="s">
        <v>6576</v>
      </c>
      <c r="B2424" s="378" t="s">
        <v>7489</v>
      </c>
      <c r="C2424" s="333" t="s">
        <v>1509</v>
      </c>
      <c r="D2424" s="332" t="s">
        <v>6920</v>
      </c>
      <c r="E2424" s="371" t="s">
        <v>4078</v>
      </c>
      <c r="F2424" s="325">
        <v>4</v>
      </c>
      <c r="G2424" s="371"/>
      <c r="H2424" s="325"/>
      <c r="I2424" s="378"/>
      <c r="J2424" s="325">
        <v>4</v>
      </c>
      <c r="K2424" s="325"/>
      <c r="L2424" s="325">
        <v>4</v>
      </c>
      <c r="M2424" s="379" t="s">
        <v>5640</v>
      </c>
      <c r="N2424" s="398"/>
      <c r="O2424" s="398"/>
      <c r="P2424" s="398"/>
      <c r="Q2424" s="398"/>
      <c r="R2424" s="398"/>
      <c r="S2424" s="398"/>
      <c r="T2424" s="398"/>
      <c r="U2424" s="381"/>
      <c r="V2424" s="381"/>
      <c r="W2424" s="381"/>
      <c r="X2424" s="381"/>
      <c r="Y2424" s="381">
        <v>1</v>
      </c>
      <c r="Z2424" s="350">
        <v>42.35</v>
      </c>
    </row>
    <row r="2425" spans="1:26" ht="30.75" customHeight="1" x14ac:dyDescent="0.35">
      <c r="A2425" s="463" t="s">
        <v>6576</v>
      </c>
      <c r="B2425" s="378" t="s">
        <v>7489</v>
      </c>
      <c r="C2425" s="333" t="s">
        <v>1509</v>
      </c>
      <c r="D2425" s="332" t="s">
        <v>4051</v>
      </c>
      <c r="E2425" s="371" t="s">
        <v>4080</v>
      </c>
      <c r="F2425" s="325">
        <v>4</v>
      </c>
      <c r="G2425" s="371"/>
      <c r="H2425" s="325"/>
      <c r="I2425" s="378"/>
      <c r="J2425" s="325">
        <v>4</v>
      </c>
      <c r="K2425" s="325"/>
      <c r="L2425" s="325">
        <v>4</v>
      </c>
      <c r="M2425" s="379" t="s">
        <v>5038</v>
      </c>
      <c r="N2425" s="398"/>
      <c r="O2425" s="398"/>
      <c r="P2425" s="398"/>
      <c r="Q2425" s="398"/>
      <c r="R2425" s="398"/>
      <c r="S2425" s="398"/>
      <c r="T2425" s="398"/>
      <c r="U2425" s="381"/>
      <c r="V2425" s="381"/>
      <c r="W2425" s="381"/>
      <c r="X2425" s="381"/>
      <c r="Y2425" s="381">
        <v>1</v>
      </c>
      <c r="Z2425" s="350">
        <v>42.35</v>
      </c>
    </row>
    <row r="2426" spans="1:26" ht="30.75" customHeight="1" x14ac:dyDescent="0.35">
      <c r="A2426" s="463" t="s">
        <v>6576</v>
      </c>
      <c r="B2426" s="378" t="s">
        <v>7489</v>
      </c>
      <c r="C2426" s="333" t="s">
        <v>1509</v>
      </c>
      <c r="D2426" s="332" t="s">
        <v>2200</v>
      </c>
      <c r="E2426" s="371" t="s">
        <v>4072</v>
      </c>
      <c r="F2426" s="325">
        <v>4</v>
      </c>
      <c r="G2426" s="371"/>
      <c r="H2426" s="325"/>
      <c r="I2426" s="378"/>
      <c r="J2426" s="325">
        <v>3</v>
      </c>
      <c r="K2426" s="325"/>
      <c r="L2426" s="325">
        <v>3</v>
      </c>
      <c r="M2426" s="379" t="s">
        <v>6922</v>
      </c>
      <c r="N2426" s="398"/>
      <c r="O2426" s="398"/>
      <c r="P2426" s="398"/>
      <c r="Q2426" s="398"/>
      <c r="R2426" s="398"/>
      <c r="S2426" s="398"/>
      <c r="T2426" s="398"/>
      <c r="U2426" s="381"/>
      <c r="V2426" s="381"/>
      <c r="W2426" s="381"/>
      <c r="X2426" s="381"/>
      <c r="Y2426" s="381">
        <v>1</v>
      </c>
      <c r="Z2426" s="350">
        <v>42.35</v>
      </c>
    </row>
    <row r="2427" spans="1:26" ht="30.75" customHeight="1" x14ac:dyDescent="0.35">
      <c r="A2427" s="463" t="s">
        <v>6576</v>
      </c>
      <c r="B2427" s="378" t="s">
        <v>7489</v>
      </c>
      <c r="C2427" s="333" t="s">
        <v>1509</v>
      </c>
      <c r="D2427" s="332" t="s">
        <v>2204</v>
      </c>
      <c r="E2427" s="371" t="s">
        <v>3507</v>
      </c>
      <c r="F2427" s="325">
        <v>5</v>
      </c>
      <c r="G2427" s="371"/>
      <c r="H2427" s="325"/>
      <c r="I2427" s="371"/>
      <c r="J2427" s="325">
        <v>3</v>
      </c>
      <c r="K2427" s="325"/>
      <c r="L2427" s="325">
        <v>3</v>
      </c>
      <c r="M2427" s="379" t="s">
        <v>6923</v>
      </c>
      <c r="N2427" s="435"/>
      <c r="O2427" s="435"/>
      <c r="P2427" s="435"/>
      <c r="Q2427" s="435"/>
      <c r="R2427" s="435"/>
      <c r="S2427" s="435"/>
      <c r="T2427" s="435"/>
      <c r="U2427" s="326"/>
      <c r="V2427" s="326"/>
      <c r="W2427" s="326"/>
      <c r="X2427" s="381"/>
      <c r="Y2427" s="326">
        <v>1</v>
      </c>
      <c r="Z2427" s="350">
        <v>42.35</v>
      </c>
    </row>
    <row r="2428" spans="1:26" ht="55.5" customHeight="1" x14ac:dyDescent="0.35">
      <c r="A2428" s="462" t="s">
        <v>6576</v>
      </c>
      <c r="B2428" s="378" t="s">
        <v>7489</v>
      </c>
      <c r="C2428" s="333" t="s">
        <v>1509</v>
      </c>
      <c r="D2428" s="332" t="s">
        <v>2207</v>
      </c>
      <c r="E2428" s="371" t="s">
        <v>4075</v>
      </c>
      <c r="F2428" s="325">
        <v>4</v>
      </c>
      <c r="G2428" s="371"/>
      <c r="H2428" s="325"/>
      <c r="I2428" s="371"/>
      <c r="J2428" s="325">
        <v>4</v>
      </c>
      <c r="K2428" s="325"/>
      <c r="L2428" s="325">
        <v>4</v>
      </c>
      <c r="M2428" s="379" t="s">
        <v>6921</v>
      </c>
      <c r="N2428" s="435"/>
      <c r="O2428" s="435"/>
      <c r="P2428" s="435"/>
      <c r="Q2428" s="435"/>
      <c r="R2428" s="435"/>
      <c r="S2428" s="435"/>
      <c r="T2428" s="435"/>
      <c r="U2428" s="326"/>
      <c r="V2428" s="326"/>
      <c r="W2428" s="326"/>
      <c r="X2428" s="381"/>
      <c r="Y2428" s="326">
        <v>1</v>
      </c>
      <c r="Z2428" s="350">
        <v>42.35</v>
      </c>
    </row>
    <row r="2429" spans="1:26" s="339" customFormat="1" ht="22.5" customHeight="1" x14ac:dyDescent="0.35">
      <c r="A2429" s="463" t="s">
        <v>6576</v>
      </c>
      <c r="B2429" s="378" t="s">
        <v>7489</v>
      </c>
      <c r="C2429" s="333" t="s">
        <v>1509</v>
      </c>
      <c r="D2429" s="332" t="s">
        <v>868</v>
      </c>
      <c r="E2429" s="371" t="s">
        <v>4063</v>
      </c>
      <c r="F2429" s="325">
        <v>3</v>
      </c>
      <c r="G2429" s="371"/>
      <c r="H2429" s="325"/>
      <c r="I2429" s="371"/>
      <c r="J2429" s="325">
        <v>3</v>
      </c>
      <c r="K2429" s="325"/>
      <c r="L2429" s="325">
        <v>3</v>
      </c>
      <c r="M2429" s="379" t="s">
        <v>4940</v>
      </c>
      <c r="N2429" s="436">
        <v>66</v>
      </c>
      <c r="O2429" s="436">
        <v>264</v>
      </c>
      <c r="P2429" s="436">
        <v>330</v>
      </c>
      <c r="Q2429" s="435"/>
      <c r="R2429" s="435"/>
      <c r="S2429" s="435"/>
      <c r="T2429" s="435"/>
      <c r="U2429" s="326"/>
      <c r="V2429" s="326" t="s">
        <v>2166</v>
      </c>
      <c r="W2429" s="326"/>
      <c r="X2429" s="381"/>
      <c r="Y2429" s="326">
        <v>1</v>
      </c>
      <c r="Z2429" s="350">
        <v>42.35</v>
      </c>
    </row>
    <row r="2430" spans="1:26" ht="15.5" x14ac:dyDescent="0.35">
      <c r="A2430" s="463" t="s">
        <v>6576</v>
      </c>
      <c r="B2430" s="378" t="s">
        <v>7489</v>
      </c>
      <c r="C2430" s="333" t="s">
        <v>1509</v>
      </c>
      <c r="D2430" s="332" t="s">
        <v>2216</v>
      </c>
      <c r="E2430" s="371" t="s">
        <v>3516</v>
      </c>
      <c r="F2430" s="325">
        <v>4</v>
      </c>
      <c r="G2430" s="371"/>
      <c r="H2430" s="325"/>
      <c r="I2430" s="371"/>
      <c r="J2430" s="325">
        <v>3</v>
      </c>
      <c r="K2430" s="325"/>
      <c r="L2430" s="325">
        <v>3</v>
      </c>
      <c r="M2430" s="379" t="s">
        <v>6945</v>
      </c>
      <c r="N2430" s="435"/>
      <c r="O2430" s="435"/>
      <c r="P2430" s="435"/>
      <c r="Q2430" s="435"/>
      <c r="R2430" s="435"/>
      <c r="S2430" s="435"/>
      <c r="T2430" s="435"/>
      <c r="U2430" s="326"/>
      <c r="V2430" s="326"/>
      <c r="W2430" s="326"/>
      <c r="X2430" s="381"/>
      <c r="Y2430" s="326">
        <v>1</v>
      </c>
      <c r="Z2430" s="350">
        <v>42.35</v>
      </c>
    </row>
    <row r="2431" spans="1:26" ht="15.5" x14ac:dyDescent="0.35">
      <c r="A2431" s="463" t="s">
        <v>6576</v>
      </c>
      <c r="B2431" s="378" t="s">
        <v>7489</v>
      </c>
      <c r="C2431" s="333" t="s">
        <v>1509</v>
      </c>
      <c r="D2431" s="332" t="s">
        <v>6961</v>
      </c>
      <c r="E2431" s="371" t="s">
        <v>3503</v>
      </c>
      <c r="F2431" s="325">
        <v>4</v>
      </c>
      <c r="G2431" s="371"/>
      <c r="H2431" s="325"/>
      <c r="I2431" s="371"/>
      <c r="J2431" s="325">
        <v>4</v>
      </c>
      <c r="K2431" s="325"/>
      <c r="L2431" s="325">
        <v>4</v>
      </c>
      <c r="M2431" s="379" t="s">
        <v>6946</v>
      </c>
      <c r="N2431" s="435"/>
      <c r="O2431" s="435"/>
      <c r="P2431" s="435"/>
      <c r="Q2431" s="435"/>
      <c r="R2431" s="435"/>
      <c r="S2431" s="435"/>
      <c r="T2431" s="435"/>
      <c r="U2431" s="326"/>
      <c r="V2431" s="326"/>
      <c r="W2431" s="326"/>
      <c r="X2431" s="381"/>
      <c r="Y2431" s="326">
        <v>1</v>
      </c>
      <c r="Z2431" s="350">
        <v>42.35</v>
      </c>
    </row>
    <row r="2432" spans="1:26" ht="15.5" x14ac:dyDescent="0.35">
      <c r="A2432" s="463" t="s">
        <v>6576</v>
      </c>
      <c r="B2432" s="378" t="s">
        <v>7489</v>
      </c>
      <c r="C2432" s="333" t="s">
        <v>1509</v>
      </c>
      <c r="D2432" s="332" t="s">
        <v>2215</v>
      </c>
      <c r="E2432" s="371" t="s">
        <v>3515</v>
      </c>
      <c r="F2432" s="325">
        <v>4</v>
      </c>
      <c r="G2432" s="371"/>
      <c r="H2432" s="325"/>
      <c r="I2432" s="371"/>
      <c r="J2432" s="325">
        <v>4</v>
      </c>
      <c r="K2432" s="325"/>
      <c r="L2432" s="325">
        <v>4</v>
      </c>
      <c r="M2432" s="379" t="s">
        <v>6921</v>
      </c>
      <c r="N2432" s="435"/>
      <c r="O2432" s="435"/>
      <c r="P2432" s="435"/>
      <c r="Q2432" s="435"/>
      <c r="R2432" s="435"/>
      <c r="S2432" s="435"/>
      <c r="T2432" s="435"/>
      <c r="U2432" s="326"/>
      <c r="V2432" s="326"/>
      <c r="W2432" s="326"/>
      <c r="X2432" s="381"/>
      <c r="Y2432" s="326">
        <v>1</v>
      </c>
      <c r="Z2432" s="350">
        <v>42.35</v>
      </c>
    </row>
    <row r="2433" spans="1:26" ht="31" x14ac:dyDescent="0.35">
      <c r="A2433" s="463" t="s">
        <v>6576</v>
      </c>
      <c r="B2433" s="378" t="s">
        <v>7489</v>
      </c>
      <c r="C2433" s="333" t="s">
        <v>5716</v>
      </c>
      <c r="D2433" s="332" t="s">
        <v>312</v>
      </c>
      <c r="E2433" s="327" t="s">
        <v>6950</v>
      </c>
      <c r="F2433" s="324">
        <v>5</v>
      </c>
      <c r="G2433" s="327"/>
      <c r="H2433" s="324"/>
      <c r="I2433" s="327"/>
      <c r="J2433" s="324">
        <v>6</v>
      </c>
      <c r="K2433" s="324"/>
      <c r="L2433" s="324">
        <v>6</v>
      </c>
      <c r="M2433" s="379" t="s">
        <v>6954</v>
      </c>
      <c r="N2433" s="436">
        <v>200</v>
      </c>
      <c r="O2433" s="436">
        <v>400</v>
      </c>
      <c r="P2433" s="436">
        <v>600</v>
      </c>
      <c r="Q2433" s="435"/>
      <c r="R2433" s="435"/>
      <c r="S2433" s="435"/>
      <c r="T2433" s="435"/>
      <c r="U2433" s="326"/>
      <c r="V2433" s="326" t="s">
        <v>2166</v>
      </c>
      <c r="W2433" s="326"/>
      <c r="X2433" s="381"/>
      <c r="Y2433" s="326">
        <v>3</v>
      </c>
      <c r="Z2433" s="382">
        <v>30.3</v>
      </c>
    </row>
    <row r="2434" spans="1:26" ht="47.25" customHeight="1" x14ac:dyDescent="0.35">
      <c r="A2434" s="463" t="s">
        <v>6576</v>
      </c>
      <c r="B2434" s="378" t="s">
        <v>7489</v>
      </c>
      <c r="C2434" s="333" t="s">
        <v>5716</v>
      </c>
      <c r="D2434" s="332" t="s">
        <v>6947</v>
      </c>
      <c r="E2434" s="327" t="s">
        <v>6951</v>
      </c>
      <c r="F2434" s="324">
        <v>6</v>
      </c>
      <c r="G2434" s="327"/>
      <c r="H2434" s="324"/>
      <c r="I2434" s="327"/>
      <c r="J2434" s="324">
        <v>7</v>
      </c>
      <c r="K2434" s="324"/>
      <c r="L2434" s="324">
        <v>7</v>
      </c>
      <c r="M2434" s="379" t="s">
        <v>6955</v>
      </c>
      <c r="N2434" s="436"/>
      <c r="O2434" s="436"/>
      <c r="P2434" s="436"/>
      <c r="Q2434" s="435"/>
      <c r="R2434" s="435"/>
      <c r="S2434" s="435"/>
      <c r="T2434" s="435"/>
      <c r="U2434" s="326"/>
      <c r="V2434" s="326"/>
      <c r="W2434" s="326"/>
      <c r="X2434" s="381"/>
      <c r="Y2434" s="326">
        <v>3</v>
      </c>
      <c r="Z2434" s="382">
        <v>30.3</v>
      </c>
    </row>
    <row r="2435" spans="1:26" ht="51.75" customHeight="1" x14ac:dyDescent="0.35">
      <c r="A2435" s="463" t="s">
        <v>6576</v>
      </c>
      <c r="B2435" s="378" t="s">
        <v>7489</v>
      </c>
      <c r="C2435" s="333" t="s">
        <v>5716</v>
      </c>
      <c r="D2435" s="332" t="s">
        <v>6948</v>
      </c>
      <c r="E2435" s="327" t="s">
        <v>6952</v>
      </c>
      <c r="F2435" s="324">
        <v>5</v>
      </c>
      <c r="G2435" s="327"/>
      <c r="H2435" s="324"/>
      <c r="I2435" s="327"/>
      <c r="J2435" s="324">
        <v>4</v>
      </c>
      <c r="K2435" s="324"/>
      <c r="L2435" s="324">
        <v>4</v>
      </c>
      <c r="M2435" s="379" t="s">
        <v>6956</v>
      </c>
      <c r="N2435" s="436">
        <v>150</v>
      </c>
      <c r="O2435" s="436">
        <v>250</v>
      </c>
      <c r="P2435" s="436">
        <v>400</v>
      </c>
      <c r="Q2435" s="435"/>
      <c r="R2435" s="435"/>
      <c r="S2435" s="435"/>
      <c r="T2435" s="435"/>
      <c r="U2435" s="326"/>
      <c r="V2435" s="326" t="s">
        <v>2166</v>
      </c>
      <c r="W2435" s="326"/>
      <c r="X2435" s="381"/>
      <c r="Y2435" s="326">
        <v>3</v>
      </c>
      <c r="Z2435" s="382">
        <v>30.3</v>
      </c>
    </row>
    <row r="2436" spans="1:26" ht="57.75" customHeight="1" x14ac:dyDescent="0.35">
      <c r="A2436" s="463" t="s">
        <v>6576</v>
      </c>
      <c r="B2436" s="378" t="s">
        <v>7489</v>
      </c>
      <c r="C2436" s="333" t="s">
        <v>5716</v>
      </c>
      <c r="D2436" s="332" t="s">
        <v>6949</v>
      </c>
      <c r="E2436" s="327" t="s">
        <v>6953</v>
      </c>
      <c r="F2436" s="324">
        <v>6</v>
      </c>
      <c r="G2436" s="327"/>
      <c r="H2436" s="324"/>
      <c r="I2436" s="327"/>
      <c r="J2436" s="324">
        <v>6</v>
      </c>
      <c r="K2436" s="324"/>
      <c r="L2436" s="324">
        <v>6</v>
      </c>
      <c r="M2436" s="379" t="s">
        <v>6956</v>
      </c>
      <c r="N2436" s="436"/>
      <c r="O2436" s="436"/>
      <c r="P2436" s="436"/>
      <c r="Q2436" s="435"/>
      <c r="R2436" s="435"/>
      <c r="S2436" s="435"/>
      <c r="T2436" s="435"/>
      <c r="U2436" s="326"/>
      <c r="V2436" s="326"/>
      <c r="W2436" s="326"/>
      <c r="X2436" s="381"/>
      <c r="Y2436" s="326">
        <v>3</v>
      </c>
      <c r="Z2436" s="382">
        <v>30.3</v>
      </c>
    </row>
    <row r="2437" spans="1:26" ht="48" customHeight="1" x14ac:dyDescent="0.35">
      <c r="A2437" s="463" t="s">
        <v>6576</v>
      </c>
      <c r="B2437" s="378" t="s">
        <v>7489</v>
      </c>
      <c r="C2437" s="333" t="s">
        <v>557</v>
      </c>
      <c r="D2437" s="332" t="s">
        <v>7005</v>
      </c>
      <c r="E2437" s="327" t="s">
        <v>565</v>
      </c>
      <c r="F2437" s="324">
        <v>5</v>
      </c>
      <c r="G2437" s="327"/>
      <c r="H2437" s="324"/>
      <c r="I2437" s="327"/>
      <c r="J2437" s="324">
        <v>3</v>
      </c>
      <c r="K2437" s="324"/>
      <c r="L2437" s="324">
        <v>3</v>
      </c>
      <c r="M2437" s="379" t="s">
        <v>5699</v>
      </c>
      <c r="N2437" s="436"/>
      <c r="O2437" s="436"/>
      <c r="P2437" s="436"/>
      <c r="Q2437" s="435"/>
      <c r="R2437" s="435"/>
      <c r="S2437" s="435"/>
      <c r="T2437" s="435"/>
      <c r="U2437" s="326"/>
      <c r="V2437" s="326"/>
      <c r="W2437" s="326"/>
      <c r="X2437" s="381"/>
      <c r="Y2437" s="326">
        <v>3</v>
      </c>
      <c r="Z2437" s="382">
        <v>30.3</v>
      </c>
    </row>
    <row r="2438" spans="1:26" ht="15.5" x14ac:dyDescent="0.35">
      <c r="A2438" s="463" t="s">
        <v>6576</v>
      </c>
      <c r="B2438" s="378" t="s">
        <v>7489</v>
      </c>
      <c r="C2438" s="333" t="s">
        <v>557</v>
      </c>
      <c r="D2438" s="332" t="s">
        <v>7006</v>
      </c>
      <c r="E2438" s="327" t="s">
        <v>1429</v>
      </c>
      <c r="F2438" s="324">
        <v>6</v>
      </c>
      <c r="G2438" s="327"/>
      <c r="H2438" s="324"/>
      <c r="I2438" s="327"/>
      <c r="J2438" s="324">
        <v>3</v>
      </c>
      <c r="K2438" s="324"/>
      <c r="L2438" s="324">
        <v>3</v>
      </c>
      <c r="M2438" s="379" t="s">
        <v>4912</v>
      </c>
      <c r="N2438" s="436"/>
      <c r="O2438" s="436"/>
      <c r="P2438" s="436"/>
      <c r="Q2438" s="435"/>
      <c r="R2438" s="435"/>
      <c r="S2438" s="435"/>
      <c r="T2438" s="435"/>
      <c r="U2438" s="326"/>
      <c r="V2438" s="326"/>
      <c r="W2438" s="326"/>
      <c r="X2438" s="381"/>
      <c r="Y2438" s="326">
        <v>3</v>
      </c>
      <c r="Z2438" s="382">
        <v>30.3</v>
      </c>
    </row>
    <row r="2439" spans="1:26" ht="15.5" x14ac:dyDescent="0.35">
      <c r="A2439" s="463" t="s">
        <v>6576</v>
      </c>
      <c r="B2439" s="378" t="s">
        <v>7489</v>
      </c>
      <c r="C2439" s="333" t="s">
        <v>5571</v>
      </c>
      <c r="D2439" s="332" t="s">
        <v>2825</v>
      </c>
      <c r="E2439" s="371" t="s">
        <v>3492</v>
      </c>
      <c r="F2439" s="325">
        <v>3</v>
      </c>
      <c r="G2439" s="371"/>
      <c r="H2439" s="325"/>
      <c r="I2439" s="371"/>
      <c r="J2439" s="325">
        <v>6</v>
      </c>
      <c r="K2439" s="325"/>
      <c r="L2439" s="325">
        <v>6</v>
      </c>
      <c r="M2439" s="381" t="s">
        <v>7252</v>
      </c>
      <c r="N2439" s="367">
        <v>110</v>
      </c>
      <c r="O2439" s="367">
        <v>190</v>
      </c>
      <c r="P2439" s="367">
        <v>300</v>
      </c>
      <c r="Q2439" s="398"/>
      <c r="R2439" s="398"/>
      <c r="S2439" s="398"/>
      <c r="T2439" s="398"/>
      <c r="U2439" s="381"/>
      <c r="V2439" s="381" t="s">
        <v>2166</v>
      </c>
      <c r="W2439" s="381" t="s">
        <v>2166</v>
      </c>
      <c r="X2439" s="381"/>
      <c r="Y2439" s="381">
        <v>2</v>
      </c>
      <c r="Z2439" s="382">
        <v>36.299999999999997</v>
      </c>
    </row>
    <row r="2440" spans="1:26" ht="30.75" customHeight="1" x14ac:dyDescent="0.35">
      <c r="A2440" s="463" t="s">
        <v>6576</v>
      </c>
      <c r="B2440" s="378" t="s">
        <v>7489</v>
      </c>
      <c r="C2440" s="333" t="s">
        <v>1401</v>
      </c>
      <c r="D2440" s="332" t="s">
        <v>1022</v>
      </c>
      <c r="E2440" s="371" t="s">
        <v>1419</v>
      </c>
      <c r="F2440" s="325">
        <v>4</v>
      </c>
      <c r="G2440" s="371"/>
      <c r="H2440" s="325"/>
      <c r="I2440" s="371"/>
      <c r="J2440" s="325">
        <v>4</v>
      </c>
      <c r="K2440" s="325"/>
      <c r="L2440" s="325">
        <v>4</v>
      </c>
      <c r="M2440" s="381" t="s">
        <v>6497</v>
      </c>
      <c r="N2440" s="367">
        <v>80</v>
      </c>
      <c r="O2440" s="367">
        <v>170</v>
      </c>
      <c r="P2440" s="367">
        <v>250</v>
      </c>
      <c r="Q2440" s="398"/>
      <c r="R2440" s="398"/>
      <c r="S2440" s="398"/>
      <c r="T2440" s="398"/>
      <c r="U2440" s="381"/>
      <c r="V2440" s="381" t="s">
        <v>2166</v>
      </c>
      <c r="W2440" s="381"/>
      <c r="X2440" s="381"/>
      <c r="Y2440" s="381">
        <v>2</v>
      </c>
      <c r="Z2440" s="382">
        <v>36.299999999999997</v>
      </c>
    </row>
    <row r="2441" spans="1:26" ht="30.75" customHeight="1" x14ac:dyDescent="0.35">
      <c r="A2441" s="463" t="s">
        <v>6576</v>
      </c>
      <c r="B2441" s="378" t="s">
        <v>7489</v>
      </c>
      <c r="C2441" s="374" t="s">
        <v>1506</v>
      </c>
      <c r="D2441" s="332" t="s">
        <v>2647</v>
      </c>
      <c r="E2441" s="371" t="s">
        <v>2656</v>
      </c>
      <c r="F2441" s="325">
        <v>4</v>
      </c>
      <c r="G2441" s="371"/>
      <c r="H2441" s="325"/>
      <c r="I2441" s="371"/>
      <c r="J2441" s="325">
        <v>11</v>
      </c>
      <c r="K2441" s="325"/>
      <c r="L2441" s="325">
        <v>11</v>
      </c>
      <c r="M2441" s="381" t="s">
        <v>5523</v>
      </c>
      <c r="N2441" s="398"/>
      <c r="O2441" s="398"/>
      <c r="P2441" s="398"/>
      <c r="Q2441" s="398"/>
      <c r="R2441" s="398"/>
      <c r="S2441" s="398"/>
      <c r="T2441" s="398"/>
      <c r="U2441" s="381"/>
      <c r="V2441" s="381"/>
      <c r="W2441" s="381"/>
      <c r="X2441" s="381"/>
      <c r="Y2441" s="381">
        <v>2</v>
      </c>
      <c r="Z2441" s="382">
        <v>36.299999999999997</v>
      </c>
    </row>
    <row r="2442" spans="1:26" ht="30.75" customHeight="1" x14ac:dyDescent="0.35">
      <c r="A2442" s="463" t="s">
        <v>6576</v>
      </c>
      <c r="B2442" s="378" t="s">
        <v>7489</v>
      </c>
      <c r="C2442" s="374" t="s">
        <v>1506</v>
      </c>
      <c r="D2442" s="332" t="s">
        <v>7422</v>
      </c>
      <c r="E2442" s="371" t="s">
        <v>335</v>
      </c>
      <c r="F2442" s="325">
        <v>3</v>
      </c>
      <c r="G2442" s="371"/>
      <c r="H2442" s="325"/>
      <c r="I2442" s="371"/>
      <c r="J2442" s="325">
        <v>9</v>
      </c>
      <c r="K2442" s="325"/>
      <c r="L2442" s="325">
        <v>9</v>
      </c>
      <c r="M2442" s="381" t="s">
        <v>7428</v>
      </c>
      <c r="N2442" s="367">
        <v>56</v>
      </c>
      <c r="O2442" s="367">
        <v>294</v>
      </c>
      <c r="P2442" s="367">
        <v>350</v>
      </c>
      <c r="Q2442" s="398"/>
      <c r="R2442" s="398"/>
      <c r="S2442" s="398"/>
      <c r="T2442" s="398"/>
      <c r="U2442" s="381"/>
      <c r="V2442" s="381" t="s">
        <v>2166</v>
      </c>
      <c r="W2442" s="381"/>
      <c r="X2442" s="381"/>
      <c r="Y2442" s="381">
        <v>2</v>
      </c>
      <c r="Z2442" s="382">
        <v>36.299999999999997</v>
      </c>
    </row>
    <row r="2443" spans="1:26" ht="30.75" customHeight="1" x14ac:dyDescent="0.35">
      <c r="A2443" s="463" t="s">
        <v>6576</v>
      </c>
      <c r="B2443" s="378" t="s">
        <v>7489</v>
      </c>
      <c r="C2443" s="374" t="s">
        <v>1506</v>
      </c>
      <c r="D2443" s="332" t="s">
        <v>7423</v>
      </c>
      <c r="E2443" s="371" t="s">
        <v>333</v>
      </c>
      <c r="F2443" s="325">
        <v>4</v>
      </c>
      <c r="G2443" s="371"/>
      <c r="H2443" s="325"/>
      <c r="I2443" s="371"/>
      <c r="J2443" s="325">
        <v>9</v>
      </c>
      <c r="K2443" s="325"/>
      <c r="L2443" s="325">
        <v>9</v>
      </c>
      <c r="M2443" s="381" t="s">
        <v>7429</v>
      </c>
      <c r="N2443" s="367">
        <v>80</v>
      </c>
      <c r="O2443" s="367">
        <v>320</v>
      </c>
      <c r="P2443" s="367">
        <v>400</v>
      </c>
      <c r="Q2443" s="398"/>
      <c r="R2443" s="398"/>
      <c r="S2443" s="398"/>
      <c r="T2443" s="398"/>
      <c r="U2443" s="381"/>
      <c r="V2443" s="381" t="s">
        <v>2166</v>
      </c>
      <c r="W2443" s="381"/>
      <c r="X2443" s="381"/>
      <c r="Y2443" s="381">
        <v>2</v>
      </c>
      <c r="Z2443" s="382">
        <v>36.299999999999997</v>
      </c>
    </row>
    <row r="2444" spans="1:26" ht="30.75" customHeight="1" x14ac:dyDescent="0.35">
      <c r="A2444" s="463" t="s">
        <v>6576</v>
      </c>
      <c r="B2444" s="378" t="s">
        <v>7489</v>
      </c>
      <c r="C2444" s="374" t="s">
        <v>1506</v>
      </c>
      <c r="D2444" s="332" t="s">
        <v>7424</v>
      </c>
      <c r="E2444" s="371" t="s">
        <v>337</v>
      </c>
      <c r="F2444" s="325">
        <v>3</v>
      </c>
      <c r="G2444" s="371"/>
      <c r="H2444" s="325"/>
      <c r="I2444" s="371"/>
      <c r="J2444" s="325">
        <v>9</v>
      </c>
      <c r="K2444" s="325"/>
      <c r="L2444" s="325">
        <v>9</v>
      </c>
      <c r="M2444" s="381" t="s">
        <v>7428</v>
      </c>
      <c r="N2444" s="381">
        <v>50</v>
      </c>
      <c r="O2444" s="381">
        <v>250</v>
      </c>
      <c r="P2444" s="381">
        <v>300</v>
      </c>
      <c r="Q2444" s="398"/>
      <c r="R2444" s="398"/>
      <c r="S2444" s="398"/>
      <c r="T2444" s="398"/>
      <c r="U2444" s="381"/>
      <c r="V2444" s="381" t="s">
        <v>2166</v>
      </c>
      <c r="W2444" s="381"/>
      <c r="X2444" s="381"/>
      <c r="Y2444" s="381">
        <v>2</v>
      </c>
      <c r="Z2444" s="382">
        <v>36.299999999999997</v>
      </c>
    </row>
    <row r="2445" spans="1:26" ht="30.75" customHeight="1" x14ac:dyDescent="0.35">
      <c r="A2445" s="463" t="s">
        <v>6576</v>
      </c>
      <c r="B2445" s="378" t="s">
        <v>7489</v>
      </c>
      <c r="C2445" s="374" t="s">
        <v>1506</v>
      </c>
      <c r="D2445" s="332" t="s">
        <v>7425</v>
      </c>
      <c r="E2445" s="371" t="s">
        <v>4502</v>
      </c>
      <c r="F2445" s="325">
        <v>3</v>
      </c>
      <c r="G2445" s="371"/>
      <c r="H2445" s="325"/>
      <c r="I2445" s="371"/>
      <c r="J2445" s="325">
        <v>7</v>
      </c>
      <c r="K2445" s="325"/>
      <c r="L2445" s="325">
        <v>7</v>
      </c>
      <c r="M2445" s="381" t="s">
        <v>7428</v>
      </c>
      <c r="N2445" s="398"/>
      <c r="O2445" s="398"/>
      <c r="P2445" s="398"/>
      <c r="Q2445" s="398"/>
      <c r="R2445" s="398"/>
      <c r="S2445" s="398"/>
      <c r="T2445" s="398"/>
      <c r="U2445" s="381"/>
      <c r="V2445" s="381"/>
      <c r="W2445" s="381" t="s">
        <v>2166</v>
      </c>
      <c r="X2445" s="381"/>
      <c r="Y2445" s="381">
        <v>2</v>
      </c>
      <c r="Z2445" s="382">
        <v>36.299999999999997</v>
      </c>
    </row>
    <row r="2446" spans="1:26" ht="30.75" customHeight="1" x14ac:dyDescent="0.35">
      <c r="A2446" s="463" t="s">
        <v>6576</v>
      </c>
      <c r="B2446" s="378" t="s">
        <v>7489</v>
      </c>
      <c r="C2446" s="374" t="s">
        <v>1506</v>
      </c>
      <c r="D2446" s="332" t="s">
        <v>7426</v>
      </c>
      <c r="E2446" s="371" t="s">
        <v>4503</v>
      </c>
      <c r="F2446" s="325">
        <v>3</v>
      </c>
      <c r="G2446" s="371"/>
      <c r="H2446" s="325"/>
      <c r="I2446" s="371"/>
      <c r="J2446" s="325">
        <v>7</v>
      </c>
      <c r="K2446" s="325"/>
      <c r="L2446" s="325">
        <v>8</v>
      </c>
      <c r="M2446" s="381" t="s">
        <v>7430</v>
      </c>
      <c r="N2446" s="367">
        <v>33</v>
      </c>
      <c r="O2446" s="367">
        <v>227</v>
      </c>
      <c r="P2446" s="367">
        <v>260</v>
      </c>
      <c r="Q2446" s="367">
        <v>4</v>
      </c>
      <c r="R2446" s="367">
        <v>14</v>
      </c>
      <c r="S2446" s="367">
        <v>260</v>
      </c>
      <c r="T2446" s="398"/>
      <c r="U2446" s="381"/>
      <c r="V2446" s="381" t="s">
        <v>2166</v>
      </c>
      <c r="W2446" s="381"/>
      <c r="X2446" s="381"/>
      <c r="Y2446" s="381">
        <v>2</v>
      </c>
      <c r="Z2446" s="382">
        <v>36.299999999999997</v>
      </c>
    </row>
    <row r="2447" spans="1:26" ht="30.75" customHeight="1" x14ac:dyDescent="0.35">
      <c r="A2447" s="463" t="s">
        <v>6576</v>
      </c>
      <c r="B2447" s="378" t="s">
        <v>7489</v>
      </c>
      <c r="C2447" s="374" t="s">
        <v>1506</v>
      </c>
      <c r="D2447" s="332" t="s">
        <v>7427</v>
      </c>
      <c r="E2447" s="371" t="s">
        <v>2653</v>
      </c>
      <c r="F2447" s="325">
        <v>3</v>
      </c>
      <c r="G2447" s="371"/>
      <c r="H2447" s="325"/>
      <c r="I2447" s="371"/>
      <c r="J2447" s="325">
        <v>4</v>
      </c>
      <c r="K2447" s="325"/>
      <c r="L2447" s="325">
        <v>4</v>
      </c>
      <c r="M2447" s="381" t="s">
        <v>7428</v>
      </c>
      <c r="N2447" s="367">
        <v>50</v>
      </c>
      <c r="O2447" s="367">
        <v>250</v>
      </c>
      <c r="P2447" s="367">
        <v>300</v>
      </c>
      <c r="Q2447" s="398"/>
      <c r="R2447" s="398"/>
      <c r="S2447" s="398"/>
      <c r="T2447" s="398"/>
      <c r="U2447" s="381"/>
      <c r="V2447" s="381" t="s">
        <v>2166</v>
      </c>
      <c r="W2447" s="381"/>
      <c r="X2447" s="381"/>
      <c r="Y2447" s="381">
        <v>2</v>
      </c>
      <c r="Z2447" s="382">
        <v>36.299999999999997</v>
      </c>
    </row>
    <row r="2448" spans="1:26" ht="27" customHeight="1" x14ac:dyDescent="0.35">
      <c r="A2448" s="510" t="s">
        <v>6871</v>
      </c>
      <c r="B2448" s="510"/>
      <c r="C2448" s="510"/>
      <c r="D2448" s="510"/>
      <c r="E2448" s="510"/>
      <c r="F2448" s="510"/>
      <c r="G2448" s="510"/>
      <c r="H2448" s="510"/>
      <c r="I2448" s="510"/>
      <c r="J2448" s="510"/>
      <c r="K2448" s="510"/>
      <c r="L2448" s="325"/>
      <c r="M2448" s="325"/>
      <c r="N2448" s="350"/>
      <c r="O2448" s="350"/>
      <c r="P2448" s="350"/>
      <c r="Q2448" s="350"/>
      <c r="R2448" s="350"/>
      <c r="S2448" s="350"/>
      <c r="T2448" s="350"/>
      <c r="U2448" s="350"/>
      <c r="V2448" s="350"/>
      <c r="W2448" s="350"/>
      <c r="X2448" s="350"/>
      <c r="Y2448" s="326"/>
      <c r="Z2448" s="382"/>
    </row>
  </sheetData>
  <sortState ref="A5:R2021">
    <sortCondition ref="C5:C2021"/>
  </sortState>
  <mergeCells count="3">
    <mergeCell ref="A2448:K2448"/>
    <mergeCell ref="A2:Y2"/>
    <mergeCell ref="A1:L1"/>
  </mergeCells>
  <pageMargins left="0.7" right="0.7" top="0.75" bottom="0.75" header="0.3" footer="0.3"/>
  <pageSetup paperSize="9" orientation="portrait" r:id="rId1"/>
  <ignoredErrors>
    <ignoredError sqref="P945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'List-data'!$A$1:$A$19</xm:f>
          </x14:formula1>
          <xm:sqref>B4:B2447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D9" sqref="D9"/>
    </sheetView>
  </sheetViews>
  <sheetFormatPr defaultRowHeight="14.5" x14ac:dyDescent="0.35"/>
  <cols>
    <col min="1" max="1" width="43.26953125" style="201" bestFit="1" customWidth="1"/>
    <col min="3" max="3" width="12.453125" customWidth="1"/>
    <col min="4" max="4" width="20.26953125" customWidth="1"/>
  </cols>
  <sheetData>
    <row r="1" spans="1:5" x14ac:dyDescent="0.35">
      <c r="A1" s="457" t="s">
        <v>7488</v>
      </c>
    </row>
    <row r="2" spans="1:5" x14ac:dyDescent="0.35">
      <c r="A2" s="456" t="s">
        <v>7489</v>
      </c>
      <c r="C2" t="s">
        <v>7491</v>
      </c>
      <c r="D2" s="459" t="s">
        <v>7433</v>
      </c>
      <c r="E2" t="str">
        <f>_xlfn.CONCAT(D2,"-",C2)</f>
        <v>SHI-Expository</v>
      </c>
    </row>
    <row r="3" spans="1:5" x14ac:dyDescent="0.35">
      <c r="A3" s="456" t="s">
        <v>7490</v>
      </c>
      <c r="C3" s="458" t="s">
        <v>7491</v>
      </c>
      <c r="D3" s="459" t="s">
        <v>7434</v>
      </c>
      <c r="E3" s="460" t="str">
        <f t="shared" ref="E3:E7" si="0">_xlfn.CONCAT(D3,"-",C3)</f>
        <v>LD-Expository</v>
      </c>
    </row>
    <row r="4" spans="1:5" x14ac:dyDescent="0.35">
      <c r="A4" s="201" t="s">
        <v>7491</v>
      </c>
      <c r="C4" s="458" t="s">
        <v>7491</v>
      </c>
      <c r="D4" s="459" t="s">
        <v>7435</v>
      </c>
      <c r="E4" s="460" t="str">
        <f t="shared" si="0"/>
        <v>LV-Expository</v>
      </c>
    </row>
    <row r="5" spans="1:5" x14ac:dyDescent="0.35">
      <c r="A5" s="456" t="s">
        <v>7495</v>
      </c>
      <c r="C5" s="458" t="s">
        <v>7491</v>
      </c>
      <c r="D5" s="459" t="s">
        <v>7493</v>
      </c>
      <c r="E5" s="460" t="str">
        <f t="shared" si="0"/>
        <v>ASD-Expository</v>
      </c>
    </row>
    <row r="6" spans="1:5" x14ac:dyDescent="0.35">
      <c r="A6" s="456" t="s">
        <v>7496</v>
      </c>
      <c r="C6" s="458" t="s">
        <v>7491</v>
      </c>
      <c r="D6" s="459" t="s">
        <v>7494</v>
      </c>
      <c r="E6" s="460" t="str">
        <f t="shared" si="0"/>
        <v>ID-Expository</v>
      </c>
    </row>
    <row r="7" spans="1:5" x14ac:dyDescent="0.35">
      <c r="A7" s="456" t="s">
        <v>7497</v>
      </c>
      <c r="C7" s="458" t="s">
        <v>7491</v>
      </c>
      <c r="D7" s="459" t="s">
        <v>7437</v>
      </c>
      <c r="E7" s="460" t="str">
        <f t="shared" si="0"/>
        <v xml:space="preserve"> LD-Expository</v>
      </c>
    </row>
    <row r="8" spans="1:5" x14ac:dyDescent="0.35">
      <c r="A8" s="456" t="s">
        <v>7498</v>
      </c>
    </row>
    <row r="9" spans="1:5" x14ac:dyDescent="0.35">
      <c r="A9" s="456" t="s">
        <v>7499</v>
      </c>
    </row>
    <row r="10" spans="1:5" x14ac:dyDescent="0.35">
      <c r="A10" s="456" t="s">
        <v>7496</v>
      </c>
    </row>
    <row r="11" spans="1:5" x14ac:dyDescent="0.35">
      <c r="A11" s="456"/>
    </row>
    <row r="12" spans="1:5" x14ac:dyDescent="0.35">
      <c r="A12" s="456"/>
    </row>
    <row r="13" spans="1:5" x14ac:dyDescent="0.35">
      <c r="A13" s="456"/>
    </row>
    <row r="14" spans="1:5" x14ac:dyDescent="0.35">
      <c r="A14" s="456"/>
    </row>
    <row r="15" spans="1:5" x14ac:dyDescent="0.35">
      <c r="A15" s="456"/>
    </row>
    <row r="16" spans="1:5" x14ac:dyDescent="0.35">
      <c r="A16" s="456"/>
    </row>
    <row r="17" spans="1:1" x14ac:dyDescent="0.35">
      <c r="A17" s="456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917"/>
  <sheetViews>
    <sheetView zoomScale="85" zoomScaleNormal="85" workbookViewId="0">
      <pane ySplit="4" topLeftCell="A911" activePane="bottomLeft" state="frozen"/>
      <selection activeCell="AD8" sqref="AD8"/>
      <selection pane="bottomLeft" activeCell="A2" sqref="A2:R3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31.17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2" ht="30.75" customHeight="1" x14ac:dyDescent="0.55000000000000004">
      <c r="A1" s="506" t="s">
        <v>7293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42" ht="30.75" customHeight="1" x14ac:dyDescent="0.55000000000000004">
      <c r="A2" s="506" t="s">
        <v>7295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</row>
    <row r="3" spans="1:42" ht="30.75" customHeight="1" x14ac:dyDescent="0.35">
      <c r="A3" s="509" t="s">
        <v>7304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</row>
    <row r="4" spans="1:42" s="395" customFormat="1" ht="69" customHeight="1" x14ac:dyDescent="0.35">
      <c r="A4" s="364" t="s">
        <v>1632</v>
      </c>
      <c r="B4" s="360" t="s">
        <v>1</v>
      </c>
      <c r="C4" s="364" t="s">
        <v>3</v>
      </c>
      <c r="D4" s="364" t="s">
        <v>4513</v>
      </c>
      <c r="E4" s="364" t="s">
        <v>1633</v>
      </c>
      <c r="F4" s="364" t="s">
        <v>6105</v>
      </c>
      <c r="G4" s="364" t="s">
        <v>6021</v>
      </c>
      <c r="H4" s="364" t="s">
        <v>6020</v>
      </c>
      <c r="I4" s="364" t="s">
        <v>6024</v>
      </c>
      <c r="J4" s="364" t="s">
        <v>6022</v>
      </c>
      <c r="K4" s="364" t="s">
        <v>6110</v>
      </c>
      <c r="L4" s="364" t="s">
        <v>5883</v>
      </c>
      <c r="M4" s="360" t="s">
        <v>5253</v>
      </c>
      <c r="N4" s="360" t="s">
        <v>6107</v>
      </c>
      <c r="O4" s="360" t="s">
        <v>6108</v>
      </c>
      <c r="P4" s="360" t="s">
        <v>6109</v>
      </c>
      <c r="Q4" s="360" t="s">
        <v>6102</v>
      </c>
      <c r="R4" s="360" t="s">
        <v>6103</v>
      </c>
      <c r="S4" s="360" t="s">
        <v>6106</v>
      </c>
      <c r="T4" s="360" t="s">
        <v>6672</v>
      </c>
      <c r="U4" s="360" t="s">
        <v>6673</v>
      </c>
      <c r="V4" s="360" t="s">
        <v>4288</v>
      </c>
      <c r="W4" s="360" t="s">
        <v>4289</v>
      </c>
      <c r="X4" s="360" t="s">
        <v>7268</v>
      </c>
      <c r="Y4" s="360" t="s">
        <v>6968</v>
      </c>
      <c r="Z4" s="360" t="s">
        <v>6969</v>
      </c>
      <c r="AA4" s="360" t="s">
        <v>6180</v>
      </c>
      <c r="AB4" s="360" t="s">
        <v>6112</v>
      </c>
      <c r="AC4" s="360" t="s">
        <v>6474</v>
      </c>
      <c r="AD4" s="391" t="s">
        <v>5929</v>
      </c>
      <c r="AE4" s="361" t="s">
        <v>6080</v>
      </c>
      <c r="AF4" s="360" t="s">
        <v>5876</v>
      </c>
      <c r="AG4" s="391" t="s">
        <v>5877</v>
      </c>
      <c r="AH4" s="391" t="s">
        <v>5878</v>
      </c>
      <c r="AI4" s="360" t="s">
        <v>5708</v>
      </c>
      <c r="AJ4" s="410" t="s">
        <v>7274</v>
      </c>
      <c r="AK4" s="409" t="s">
        <v>7275</v>
      </c>
      <c r="AL4" s="409" t="s">
        <v>7271</v>
      </c>
      <c r="AM4" s="409" t="s">
        <v>7272</v>
      </c>
      <c r="AN4" s="409" t="s">
        <v>7273</v>
      </c>
      <c r="AO4" s="416" t="s">
        <v>7285</v>
      </c>
      <c r="AP4" s="416" t="s">
        <v>7287</v>
      </c>
    </row>
    <row r="5" spans="1:42" s="335" customFormat="1" ht="30.75" customHeight="1" x14ac:dyDescent="0.35">
      <c r="A5" s="378">
        <v>1</v>
      </c>
      <c r="B5" s="333" t="s">
        <v>5644</v>
      </c>
      <c r="C5" s="332" t="s">
        <v>5645</v>
      </c>
      <c r="D5" s="371" t="s">
        <v>5646</v>
      </c>
      <c r="E5" s="325">
        <v>3</v>
      </c>
      <c r="F5" s="371"/>
      <c r="G5" s="325"/>
      <c r="H5" s="371"/>
      <c r="I5" s="325">
        <v>6</v>
      </c>
      <c r="J5" s="325"/>
      <c r="K5" s="325">
        <v>6</v>
      </c>
      <c r="L5" s="372">
        <v>1</v>
      </c>
      <c r="M5" s="373" t="s">
        <v>5431</v>
      </c>
      <c r="N5" s="381">
        <v>126</v>
      </c>
      <c r="O5" s="381">
        <v>162</v>
      </c>
      <c r="P5" s="381">
        <v>288</v>
      </c>
      <c r="Q5" s="381"/>
      <c r="R5" s="381"/>
      <c r="S5" s="381"/>
      <c r="T5" s="381"/>
      <c r="U5" s="381"/>
      <c r="V5" s="381" t="s">
        <v>2166</v>
      </c>
      <c r="W5" s="381"/>
      <c r="X5" s="381">
        <v>1</v>
      </c>
      <c r="Y5" s="326"/>
      <c r="Z5" s="328"/>
      <c r="AA5" s="373"/>
      <c r="AB5" s="326"/>
      <c r="AC5" s="326" t="s">
        <v>2165</v>
      </c>
      <c r="AD5" s="368"/>
      <c r="AE5" s="400" t="s">
        <v>6318</v>
      </c>
      <c r="AF5" s="326"/>
      <c r="AG5" s="368"/>
      <c r="AH5" s="368"/>
      <c r="AI5" s="373"/>
      <c r="AJ5" s="326"/>
      <c r="AK5" s="328"/>
      <c r="AL5" s="328"/>
      <c r="AM5" s="328"/>
    </row>
    <row r="6" spans="1:42" s="335" customFormat="1" ht="30.75" customHeight="1" x14ac:dyDescent="0.35">
      <c r="A6" s="378">
        <v>2</v>
      </c>
      <c r="B6" s="333" t="s">
        <v>5644</v>
      </c>
      <c r="C6" s="332" t="s">
        <v>5655</v>
      </c>
      <c r="D6" s="371" t="s">
        <v>5656</v>
      </c>
      <c r="E6" s="325">
        <v>4</v>
      </c>
      <c r="F6" s="371"/>
      <c r="G6" s="325"/>
      <c r="H6" s="371"/>
      <c r="I6" s="325">
        <v>2</v>
      </c>
      <c r="J6" s="325"/>
      <c r="K6" s="325">
        <v>2</v>
      </c>
      <c r="L6" s="372">
        <v>1</v>
      </c>
      <c r="M6" s="373" t="s">
        <v>5354</v>
      </c>
      <c r="N6" s="381">
        <v>261</v>
      </c>
      <c r="O6" s="381">
        <v>315</v>
      </c>
      <c r="P6" s="381">
        <v>576</v>
      </c>
      <c r="Q6" s="381"/>
      <c r="R6" s="381"/>
      <c r="S6" s="381"/>
      <c r="T6" s="381"/>
      <c r="U6" s="381"/>
      <c r="V6" s="381" t="s">
        <v>2166</v>
      </c>
      <c r="W6" s="381"/>
      <c r="X6" s="381"/>
      <c r="Y6" s="326"/>
      <c r="Z6" s="328"/>
      <c r="AA6" s="373"/>
      <c r="AB6" s="326"/>
      <c r="AC6" s="326" t="s">
        <v>2165</v>
      </c>
      <c r="AD6" s="368"/>
      <c r="AE6" s="400" t="s">
        <v>6318</v>
      </c>
      <c r="AF6" s="326"/>
      <c r="AG6" s="368"/>
      <c r="AH6" s="368"/>
      <c r="AI6" s="373"/>
      <c r="AJ6" s="326"/>
      <c r="AK6" s="328"/>
      <c r="AL6" s="328"/>
      <c r="AM6" s="328"/>
    </row>
    <row r="7" spans="1:42" s="335" customFormat="1" ht="30.75" customHeight="1" x14ac:dyDescent="0.35">
      <c r="A7" s="378">
        <v>3</v>
      </c>
      <c r="B7" s="333" t="s">
        <v>5644</v>
      </c>
      <c r="C7" s="332" t="s">
        <v>5657</v>
      </c>
      <c r="D7" s="371" t="s">
        <v>5658</v>
      </c>
      <c r="E7" s="325">
        <v>4</v>
      </c>
      <c r="F7" s="371"/>
      <c r="G7" s="325"/>
      <c r="H7" s="371"/>
      <c r="I7" s="325">
        <v>4</v>
      </c>
      <c r="J7" s="325"/>
      <c r="K7" s="325">
        <v>4</v>
      </c>
      <c r="L7" s="372">
        <v>1</v>
      </c>
      <c r="M7" s="373" t="s">
        <v>5354</v>
      </c>
      <c r="N7" s="381">
        <v>106</v>
      </c>
      <c r="O7" s="381">
        <v>134</v>
      </c>
      <c r="P7" s="381">
        <v>240</v>
      </c>
      <c r="Q7" s="381">
        <v>19</v>
      </c>
      <c r="R7" s="381">
        <v>29</v>
      </c>
      <c r="S7" s="381">
        <v>240</v>
      </c>
      <c r="T7" s="381"/>
      <c r="U7" s="381"/>
      <c r="V7" s="381" t="s">
        <v>2166</v>
      </c>
      <c r="W7" s="381"/>
      <c r="X7" s="381"/>
      <c r="Y7" s="326"/>
      <c r="Z7" s="328"/>
      <c r="AA7" s="373"/>
      <c r="AB7" s="326"/>
      <c r="AC7" s="326" t="s">
        <v>2165</v>
      </c>
      <c r="AD7" s="368"/>
      <c r="AE7" s="400" t="s">
        <v>6318</v>
      </c>
      <c r="AF7" s="326"/>
      <c r="AG7" s="368"/>
      <c r="AH7" s="368"/>
      <c r="AI7" s="373"/>
      <c r="AJ7" s="326"/>
      <c r="AK7" s="328"/>
      <c r="AL7" s="328"/>
      <c r="AM7" s="328"/>
    </row>
    <row r="8" spans="1:42" s="335" customFormat="1" ht="30.75" customHeight="1" x14ac:dyDescent="0.35">
      <c r="A8" s="378">
        <v>4</v>
      </c>
      <c r="B8" s="374" t="s">
        <v>5644</v>
      </c>
      <c r="C8" s="374" t="s">
        <v>5824</v>
      </c>
      <c r="D8" s="327" t="s">
        <v>5825</v>
      </c>
      <c r="E8" s="324">
        <v>4</v>
      </c>
      <c r="F8" s="327"/>
      <c r="G8" s="324"/>
      <c r="H8" s="327"/>
      <c r="I8" s="324">
        <v>6</v>
      </c>
      <c r="J8" s="324"/>
      <c r="K8" s="324">
        <v>6</v>
      </c>
      <c r="L8" s="372">
        <v>1</v>
      </c>
      <c r="M8" s="373" t="s">
        <v>4991</v>
      </c>
      <c r="N8" s="381">
        <v>106</v>
      </c>
      <c r="O8" s="381">
        <v>134</v>
      </c>
      <c r="P8" s="381">
        <v>240</v>
      </c>
      <c r="Q8" s="381"/>
      <c r="R8" s="381"/>
      <c r="S8" s="381"/>
      <c r="T8" s="381"/>
      <c r="U8" s="381"/>
      <c r="V8" s="381" t="s">
        <v>2166</v>
      </c>
      <c r="W8" s="381"/>
      <c r="X8" s="381">
        <v>1</v>
      </c>
      <c r="Y8" s="326"/>
      <c r="Z8" s="328"/>
      <c r="AA8" s="373"/>
      <c r="AB8" s="326"/>
      <c r="AC8" s="326" t="s">
        <v>2165</v>
      </c>
      <c r="AD8" s="368"/>
      <c r="AE8" s="400" t="s">
        <v>7017</v>
      </c>
      <c r="AF8" s="326"/>
      <c r="AG8" s="368"/>
      <c r="AH8" s="368"/>
      <c r="AI8" s="373"/>
      <c r="AJ8" s="326"/>
      <c r="AK8" s="328"/>
      <c r="AL8" s="328"/>
      <c r="AM8" s="328"/>
    </row>
    <row r="9" spans="1:42" ht="30.75" customHeight="1" x14ac:dyDescent="0.35">
      <c r="A9" s="378">
        <v>5</v>
      </c>
      <c r="B9" s="333" t="s">
        <v>9</v>
      </c>
      <c r="C9" s="332" t="s">
        <v>64</v>
      </c>
      <c r="D9" s="371" t="s">
        <v>65</v>
      </c>
      <c r="E9" s="325">
        <v>4</v>
      </c>
      <c r="F9" s="371"/>
      <c r="G9" s="325"/>
      <c r="H9" s="371"/>
      <c r="I9" s="325">
        <v>5</v>
      </c>
      <c r="J9" s="325"/>
      <c r="K9" s="325">
        <v>5</v>
      </c>
      <c r="L9" s="372">
        <v>1</v>
      </c>
      <c r="M9" s="388" t="s">
        <v>5352</v>
      </c>
      <c r="N9" s="381"/>
      <c r="O9" s="381"/>
      <c r="P9" s="381">
        <v>140</v>
      </c>
      <c r="Q9" s="381"/>
      <c r="R9" s="381"/>
      <c r="S9" s="381"/>
      <c r="T9" s="381"/>
      <c r="U9" s="381"/>
      <c r="V9" s="381"/>
      <c r="W9" s="381"/>
      <c r="X9" s="381">
        <v>3</v>
      </c>
      <c r="Y9" s="326"/>
      <c r="Z9" s="328"/>
      <c r="AA9" s="373"/>
      <c r="AB9" s="326"/>
      <c r="AC9" s="326" t="s">
        <v>2165</v>
      </c>
      <c r="AD9" s="368"/>
      <c r="AE9" s="400" t="s">
        <v>6320</v>
      </c>
      <c r="AF9" s="326"/>
      <c r="AG9" s="368"/>
      <c r="AH9" s="368"/>
      <c r="AI9" s="373"/>
      <c r="AJ9" s="326"/>
      <c r="AK9" s="328"/>
      <c r="AL9" s="328"/>
      <c r="AM9" s="328"/>
      <c r="AN9" s="335"/>
    </row>
    <row r="10" spans="1:42" ht="30.75" customHeight="1" x14ac:dyDescent="0.35">
      <c r="A10" s="378">
        <v>6</v>
      </c>
      <c r="B10" s="333" t="s">
        <v>9</v>
      </c>
      <c r="C10" s="332" t="s">
        <v>79</v>
      </c>
      <c r="D10" s="375" t="s">
        <v>1576</v>
      </c>
      <c r="E10" s="325">
        <v>4</v>
      </c>
      <c r="F10" s="375"/>
      <c r="G10" s="325"/>
      <c r="H10" s="375"/>
      <c r="I10" s="325">
        <v>4</v>
      </c>
      <c r="J10" s="325"/>
      <c r="K10" s="325">
        <v>4</v>
      </c>
      <c r="L10" s="372">
        <v>1</v>
      </c>
      <c r="M10" s="373" t="s">
        <v>4909</v>
      </c>
      <c r="N10" s="381"/>
      <c r="O10" s="381"/>
      <c r="P10" s="381">
        <v>170</v>
      </c>
      <c r="Q10" s="381"/>
      <c r="R10" s="381"/>
      <c r="S10" s="381"/>
      <c r="T10" s="381"/>
      <c r="U10" s="381"/>
      <c r="V10" s="381"/>
      <c r="W10" s="381"/>
      <c r="X10" s="381">
        <v>1</v>
      </c>
      <c r="Y10" s="326"/>
      <c r="Z10" s="328"/>
      <c r="AA10" s="373"/>
      <c r="AB10" s="326"/>
      <c r="AC10" s="326" t="s">
        <v>2165</v>
      </c>
      <c r="AD10" s="368"/>
      <c r="AE10" s="400" t="s">
        <v>6320</v>
      </c>
      <c r="AF10" s="326"/>
      <c r="AG10" s="368"/>
      <c r="AH10" s="368"/>
      <c r="AI10" s="373"/>
      <c r="AJ10" s="326"/>
      <c r="AK10" s="328"/>
      <c r="AL10" s="328"/>
      <c r="AM10" s="328"/>
      <c r="AN10" s="335"/>
    </row>
    <row r="11" spans="1:42" ht="30.75" customHeight="1" x14ac:dyDescent="0.35">
      <c r="A11" s="378">
        <v>7</v>
      </c>
      <c r="B11" s="333" t="s">
        <v>9</v>
      </c>
      <c r="C11" s="332" t="s">
        <v>5293</v>
      </c>
      <c r="D11" s="375" t="s">
        <v>5294</v>
      </c>
      <c r="E11" s="325">
        <v>4</v>
      </c>
      <c r="F11" s="375"/>
      <c r="G11" s="325"/>
      <c r="H11" s="375"/>
      <c r="I11" s="325">
        <v>7</v>
      </c>
      <c r="J11" s="325"/>
      <c r="K11" s="325">
        <v>7</v>
      </c>
      <c r="L11" s="372">
        <v>1</v>
      </c>
      <c r="M11" s="373" t="s">
        <v>5518</v>
      </c>
      <c r="N11" s="398"/>
      <c r="O11" s="398"/>
      <c r="P11" s="367">
        <v>180</v>
      </c>
      <c r="Q11" s="398"/>
      <c r="R11" s="398"/>
      <c r="S11" s="398"/>
      <c r="T11" s="398"/>
      <c r="U11" s="381"/>
      <c r="V11" s="381"/>
      <c r="W11" s="381"/>
      <c r="X11" s="381">
        <v>1</v>
      </c>
      <c r="Y11" s="326"/>
      <c r="Z11" s="328"/>
      <c r="AA11" s="373"/>
      <c r="AB11" s="326" t="s">
        <v>6123</v>
      </c>
      <c r="AC11" s="326" t="s">
        <v>2165</v>
      </c>
      <c r="AD11" s="368"/>
      <c r="AE11" s="400" t="s">
        <v>6318</v>
      </c>
      <c r="AF11" s="326"/>
      <c r="AG11" s="368"/>
      <c r="AH11" s="368"/>
      <c r="AI11" s="373"/>
      <c r="AJ11" s="326"/>
      <c r="AK11" s="328"/>
      <c r="AL11" s="328"/>
      <c r="AM11" s="328"/>
      <c r="AN11" s="335"/>
    </row>
    <row r="12" spans="1:42" ht="30.75" customHeight="1" x14ac:dyDescent="0.35">
      <c r="A12" s="378">
        <v>8</v>
      </c>
      <c r="B12" s="333" t="s">
        <v>9</v>
      </c>
      <c r="C12" s="332" t="s">
        <v>5295</v>
      </c>
      <c r="D12" s="375" t="s">
        <v>5296</v>
      </c>
      <c r="E12" s="325">
        <v>5</v>
      </c>
      <c r="F12" s="375"/>
      <c r="G12" s="325"/>
      <c r="H12" s="375"/>
      <c r="I12" s="325">
        <v>5</v>
      </c>
      <c r="J12" s="325"/>
      <c r="K12" s="325">
        <v>5</v>
      </c>
      <c r="L12" s="372">
        <v>1</v>
      </c>
      <c r="M12" s="373" t="s">
        <v>5430</v>
      </c>
      <c r="N12" s="398"/>
      <c r="O12" s="398"/>
      <c r="P12" s="367">
        <v>160</v>
      </c>
      <c r="Q12" s="398"/>
      <c r="R12" s="398"/>
      <c r="S12" s="398"/>
      <c r="T12" s="398"/>
      <c r="U12" s="381"/>
      <c r="V12" s="381"/>
      <c r="W12" s="381"/>
      <c r="X12" s="381">
        <v>3</v>
      </c>
      <c r="Y12" s="326"/>
      <c r="Z12" s="328"/>
      <c r="AA12" s="373"/>
      <c r="AB12" s="326"/>
      <c r="AC12" s="326" t="s">
        <v>2165</v>
      </c>
      <c r="AD12" s="368"/>
      <c r="AE12" s="400" t="s">
        <v>6318</v>
      </c>
      <c r="AF12" s="326"/>
      <c r="AG12" s="368"/>
      <c r="AH12" s="368"/>
      <c r="AI12" s="373"/>
      <c r="AJ12" s="326"/>
      <c r="AK12" s="328"/>
      <c r="AL12" s="328"/>
      <c r="AM12" s="328"/>
      <c r="AN12" s="335"/>
    </row>
    <row r="13" spans="1:42" ht="30.75" customHeight="1" x14ac:dyDescent="0.35">
      <c r="A13" s="378">
        <v>9</v>
      </c>
      <c r="B13" s="333" t="s">
        <v>9</v>
      </c>
      <c r="C13" s="332" t="s">
        <v>5933</v>
      </c>
      <c r="D13" s="375" t="s">
        <v>5297</v>
      </c>
      <c r="E13" s="325">
        <v>5</v>
      </c>
      <c r="F13" s="375"/>
      <c r="G13" s="325"/>
      <c r="H13" s="375"/>
      <c r="I13" s="325">
        <v>5</v>
      </c>
      <c r="J13" s="325"/>
      <c r="K13" s="325">
        <v>5</v>
      </c>
      <c r="L13" s="372">
        <v>1</v>
      </c>
      <c r="M13" s="373" t="s">
        <v>5353</v>
      </c>
      <c r="N13" s="398"/>
      <c r="O13" s="398"/>
      <c r="P13" s="367">
        <v>200</v>
      </c>
      <c r="Q13" s="398"/>
      <c r="R13" s="398"/>
      <c r="S13" s="398"/>
      <c r="T13" s="398"/>
      <c r="U13" s="381"/>
      <c r="V13" s="381"/>
      <c r="W13" s="381"/>
      <c r="X13" s="381">
        <v>3</v>
      </c>
      <c r="Y13" s="326"/>
      <c r="Z13" s="328"/>
      <c r="AA13" s="373"/>
      <c r="AB13" s="326"/>
      <c r="AC13" s="326" t="s">
        <v>2165</v>
      </c>
      <c r="AD13" s="368"/>
      <c r="AE13" s="400" t="s">
        <v>6318</v>
      </c>
      <c r="AF13" s="326"/>
      <c r="AG13" s="368"/>
      <c r="AH13" s="368"/>
      <c r="AI13" s="373"/>
      <c r="AJ13" s="326"/>
      <c r="AK13" s="328"/>
      <c r="AL13" s="328"/>
      <c r="AM13" s="328"/>
      <c r="AN13" s="335"/>
    </row>
    <row r="14" spans="1:42" ht="30.75" customHeight="1" x14ac:dyDescent="0.35">
      <c r="A14" s="378">
        <v>10</v>
      </c>
      <c r="B14" s="333" t="s">
        <v>9</v>
      </c>
      <c r="C14" s="332" t="s">
        <v>5934</v>
      </c>
      <c r="D14" s="375" t="s">
        <v>5298</v>
      </c>
      <c r="E14" s="325">
        <v>5</v>
      </c>
      <c r="F14" s="375"/>
      <c r="G14" s="325"/>
      <c r="H14" s="375"/>
      <c r="I14" s="325">
        <v>5</v>
      </c>
      <c r="J14" s="325"/>
      <c r="K14" s="325">
        <v>5</v>
      </c>
      <c r="L14" s="372">
        <v>1</v>
      </c>
      <c r="M14" s="373" t="s">
        <v>5353</v>
      </c>
      <c r="N14" s="398"/>
      <c r="O14" s="398"/>
      <c r="P14" s="367">
        <v>200</v>
      </c>
      <c r="Q14" s="398"/>
      <c r="R14" s="398"/>
      <c r="S14" s="398"/>
      <c r="T14" s="398"/>
      <c r="U14" s="381"/>
      <c r="V14" s="381"/>
      <c r="W14" s="381"/>
      <c r="X14" s="381">
        <v>2</v>
      </c>
      <c r="Y14" s="326"/>
      <c r="Z14" s="328"/>
      <c r="AA14" s="373"/>
      <c r="AB14" s="326"/>
      <c r="AC14" s="326" t="s">
        <v>2165</v>
      </c>
      <c r="AD14" s="368"/>
      <c r="AE14" s="400" t="s">
        <v>6318</v>
      </c>
      <c r="AF14" s="326"/>
      <c r="AG14" s="368"/>
      <c r="AH14" s="368"/>
      <c r="AI14" s="373"/>
      <c r="AJ14" s="326"/>
      <c r="AK14" s="328"/>
      <c r="AL14" s="328"/>
      <c r="AM14" s="328"/>
      <c r="AN14" s="335"/>
    </row>
    <row r="15" spans="1:42" ht="30.75" customHeight="1" x14ac:dyDescent="0.35">
      <c r="A15" s="378">
        <v>11</v>
      </c>
      <c r="B15" s="333" t="s">
        <v>9</v>
      </c>
      <c r="C15" s="332" t="s">
        <v>2485</v>
      </c>
      <c r="D15" s="375" t="s">
        <v>2502</v>
      </c>
      <c r="E15" s="325">
        <v>4</v>
      </c>
      <c r="F15" s="375"/>
      <c r="G15" s="325"/>
      <c r="H15" s="375"/>
      <c r="I15" s="325">
        <v>7</v>
      </c>
      <c r="J15" s="325"/>
      <c r="K15" s="325">
        <v>7</v>
      </c>
      <c r="L15" s="372">
        <v>1</v>
      </c>
      <c r="M15" s="373" t="s">
        <v>5495</v>
      </c>
      <c r="N15" s="381">
        <v>75</v>
      </c>
      <c r="O15" s="381">
        <v>125</v>
      </c>
      <c r="P15" s="381">
        <v>200</v>
      </c>
      <c r="Q15" s="381"/>
      <c r="R15" s="381"/>
      <c r="S15" s="381"/>
      <c r="T15" s="381"/>
      <c r="U15" s="381"/>
      <c r="V15" s="381" t="s">
        <v>2166</v>
      </c>
      <c r="W15" s="381"/>
      <c r="X15" s="381">
        <v>2</v>
      </c>
      <c r="Y15" s="326"/>
      <c r="Z15" s="328"/>
      <c r="AA15" s="373" t="s">
        <v>6111</v>
      </c>
      <c r="AB15" s="326"/>
      <c r="AC15" s="326" t="s">
        <v>2166</v>
      </c>
      <c r="AD15" s="368"/>
      <c r="AE15" s="400" t="s">
        <v>6319</v>
      </c>
      <c r="AF15" s="326"/>
      <c r="AG15" s="368"/>
      <c r="AH15" s="368"/>
      <c r="AI15" s="373"/>
      <c r="AJ15" s="326"/>
      <c r="AK15" s="328"/>
      <c r="AL15" s="328"/>
      <c r="AM15" s="328"/>
      <c r="AN15" s="335"/>
    </row>
    <row r="16" spans="1:42" ht="30.75" customHeight="1" x14ac:dyDescent="0.35">
      <c r="A16" s="378">
        <v>12</v>
      </c>
      <c r="B16" s="333" t="s">
        <v>9</v>
      </c>
      <c r="C16" s="332" t="s">
        <v>2155</v>
      </c>
      <c r="D16" s="375" t="s">
        <v>1573</v>
      </c>
      <c r="E16" s="325">
        <v>4</v>
      </c>
      <c r="F16" s="375"/>
      <c r="G16" s="325"/>
      <c r="H16" s="375"/>
      <c r="I16" s="325">
        <v>6</v>
      </c>
      <c r="J16" s="325"/>
      <c r="K16" s="325">
        <v>6</v>
      </c>
      <c r="L16" s="372">
        <v>1</v>
      </c>
      <c r="M16" s="373" t="s">
        <v>5431</v>
      </c>
      <c r="N16" s="381">
        <v>280</v>
      </c>
      <c r="O16" s="381">
        <v>250</v>
      </c>
      <c r="P16" s="381">
        <v>530</v>
      </c>
      <c r="Q16" s="381"/>
      <c r="R16" s="381"/>
      <c r="S16" s="381"/>
      <c r="T16" s="381"/>
      <c r="U16" s="381"/>
      <c r="V16" s="381" t="s">
        <v>2166</v>
      </c>
      <c r="W16" s="381"/>
      <c r="X16" s="381">
        <v>2</v>
      </c>
      <c r="Y16" s="326"/>
      <c r="Z16" s="328"/>
      <c r="AA16" s="373" t="s">
        <v>6111</v>
      </c>
      <c r="AB16" s="326"/>
      <c r="AC16" s="326" t="s">
        <v>2166</v>
      </c>
      <c r="AD16" s="368"/>
      <c r="AE16" s="400" t="s">
        <v>6320</v>
      </c>
      <c r="AF16" s="326"/>
      <c r="AG16" s="368"/>
      <c r="AH16" s="368"/>
      <c r="AI16" s="373"/>
      <c r="AJ16" s="326"/>
      <c r="AK16" s="328"/>
      <c r="AL16" s="328"/>
      <c r="AM16" s="328"/>
      <c r="AN16" s="335"/>
    </row>
    <row r="17" spans="1:40" ht="30.75" customHeight="1" x14ac:dyDescent="0.35">
      <c r="A17" s="378">
        <v>13</v>
      </c>
      <c r="B17" s="333" t="s">
        <v>9</v>
      </c>
      <c r="C17" s="332" t="s">
        <v>2489</v>
      </c>
      <c r="D17" s="375" t="s">
        <v>1564</v>
      </c>
      <c r="E17" s="325">
        <v>5</v>
      </c>
      <c r="F17" s="375"/>
      <c r="G17" s="325"/>
      <c r="H17" s="375"/>
      <c r="I17" s="325">
        <v>5</v>
      </c>
      <c r="J17" s="325"/>
      <c r="K17" s="325">
        <v>5</v>
      </c>
      <c r="L17" s="372">
        <v>1</v>
      </c>
      <c r="M17" s="373" t="s">
        <v>5352</v>
      </c>
      <c r="N17" s="381"/>
      <c r="O17" s="381"/>
      <c r="P17" s="381">
        <v>150</v>
      </c>
      <c r="Q17" s="381"/>
      <c r="R17" s="381"/>
      <c r="S17" s="381"/>
      <c r="T17" s="381"/>
      <c r="U17" s="381"/>
      <c r="V17" s="381"/>
      <c r="W17" s="381"/>
      <c r="X17" s="381">
        <v>2</v>
      </c>
      <c r="Y17" s="326"/>
      <c r="Z17" s="328"/>
      <c r="AA17" s="373"/>
      <c r="AB17" s="326"/>
      <c r="AC17" s="326" t="s">
        <v>2165</v>
      </c>
      <c r="AD17" s="368"/>
      <c r="AE17" s="400" t="s">
        <v>6320</v>
      </c>
      <c r="AF17" s="326"/>
      <c r="AG17" s="368"/>
      <c r="AH17" s="368"/>
      <c r="AI17" s="373"/>
      <c r="AJ17" s="326"/>
      <c r="AK17" s="328"/>
      <c r="AL17" s="328"/>
      <c r="AM17" s="328"/>
      <c r="AN17" s="335"/>
    </row>
    <row r="18" spans="1:40" ht="30.75" customHeight="1" x14ac:dyDescent="0.35">
      <c r="A18" s="378">
        <v>14</v>
      </c>
      <c r="B18" s="333" t="s">
        <v>9</v>
      </c>
      <c r="C18" s="332" t="s">
        <v>51</v>
      </c>
      <c r="D18" s="375" t="s">
        <v>2499</v>
      </c>
      <c r="E18" s="325">
        <v>4</v>
      </c>
      <c r="F18" s="375"/>
      <c r="G18" s="325"/>
      <c r="H18" s="375"/>
      <c r="I18" s="325">
        <v>10</v>
      </c>
      <c r="J18" s="325"/>
      <c r="K18" s="325">
        <v>10</v>
      </c>
      <c r="L18" s="372">
        <v>1</v>
      </c>
      <c r="M18" s="373" t="s">
        <v>5495</v>
      </c>
      <c r="N18" s="381">
        <v>70</v>
      </c>
      <c r="O18" s="381">
        <v>130</v>
      </c>
      <c r="P18" s="381">
        <v>200</v>
      </c>
      <c r="Q18" s="381"/>
      <c r="R18" s="381"/>
      <c r="S18" s="381"/>
      <c r="T18" s="381"/>
      <c r="U18" s="381"/>
      <c r="V18" s="381" t="s">
        <v>2166</v>
      </c>
      <c r="W18" s="381"/>
      <c r="X18" s="381">
        <v>2</v>
      </c>
      <c r="Y18" s="326"/>
      <c r="Z18" s="328" t="s">
        <v>6862</v>
      </c>
      <c r="AA18" s="373"/>
      <c r="AB18" s="326"/>
      <c r="AC18" s="326" t="s">
        <v>2165</v>
      </c>
      <c r="AD18" s="368"/>
      <c r="AE18" s="400" t="s">
        <v>6320</v>
      </c>
      <c r="AF18" s="326"/>
      <c r="AG18" s="368"/>
      <c r="AH18" s="368"/>
      <c r="AI18" s="373"/>
      <c r="AJ18" s="326"/>
      <c r="AK18" s="328"/>
      <c r="AL18" s="328"/>
      <c r="AM18" s="328"/>
      <c r="AN18" s="335" t="s">
        <v>2166</v>
      </c>
    </row>
    <row r="19" spans="1:40" ht="30.75" customHeight="1" x14ac:dyDescent="0.35">
      <c r="A19" s="378">
        <v>15</v>
      </c>
      <c r="B19" s="333" t="s">
        <v>9</v>
      </c>
      <c r="C19" s="332" t="s">
        <v>6860</v>
      </c>
      <c r="D19" s="371" t="s">
        <v>4219</v>
      </c>
      <c r="E19" s="325">
        <v>4</v>
      </c>
      <c r="F19" s="371"/>
      <c r="G19" s="325"/>
      <c r="H19" s="371"/>
      <c r="I19" s="325">
        <v>5</v>
      </c>
      <c r="J19" s="325"/>
      <c r="K19" s="325">
        <v>5</v>
      </c>
      <c r="L19" s="372">
        <v>1</v>
      </c>
      <c r="M19" s="373" t="s">
        <v>5353</v>
      </c>
      <c r="N19" s="381">
        <v>70</v>
      </c>
      <c r="O19" s="381">
        <v>130</v>
      </c>
      <c r="P19" s="381">
        <v>200</v>
      </c>
      <c r="Q19" s="381"/>
      <c r="R19" s="381"/>
      <c r="S19" s="381"/>
      <c r="T19" s="381"/>
      <c r="U19" s="381"/>
      <c r="V19" s="381" t="s">
        <v>2166</v>
      </c>
      <c r="W19" s="381"/>
      <c r="X19" s="381">
        <v>2</v>
      </c>
      <c r="Y19" s="326"/>
      <c r="Z19" s="328"/>
      <c r="AA19" s="373"/>
      <c r="AB19" s="326"/>
      <c r="AC19" s="326" t="s">
        <v>2165</v>
      </c>
      <c r="AD19" s="368"/>
      <c r="AE19" s="400" t="s">
        <v>6957</v>
      </c>
      <c r="AF19" s="326"/>
      <c r="AG19" s="368"/>
      <c r="AH19" s="368"/>
      <c r="AI19" s="373"/>
      <c r="AJ19" s="326"/>
      <c r="AK19" s="328"/>
      <c r="AL19" s="328"/>
      <c r="AM19" s="328"/>
      <c r="AN19" s="335"/>
    </row>
    <row r="20" spans="1:40" ht="30.75" customHeight="1" x14ac:dyDescent="0.35">
      <c r="A20" s="378">
        <v>16</v>
      </c>
      <c r="B20" s="333" t="s">
        <v>9</v>
      </c>
      <c r="C20" s="332" t="s">
        <v>1994</v>
      </c>
      <c r="D20" s="375" t="s">
        <v>2506</v>
      </c>
      <c r="E20" s="325">
        <v>4</v>
      </c>
      <c r="F20" s="375"/>
      <c r="G20" s="325"/>
      <c r="H20" s="375"/>
      <c r="I20" s="325">
        <v>10</v>
      </c>
      <c r="J20" s="325"/>
      <c r="K20" s="325">
        <v>10</v>
      </c>
      <c r="L20" s="372">
        <v>1</v>
      </c>
      <c r="M20" s="373" t="s">
        <v>5494</v>
      </c>
      <c r="N20" s="381">
        <v>70</v>
      </c>
      <c r="O20" s="381">
        <v>130</v>
      </c>
      <c r="P20" s="381">
        <v>200</v>
      </c>
      <c r="Q20" s="381"/>
      <c r="R20" s="381"/>
      <c r="S20" s="381"/>
      <c r="T20" s="381"/>
      <c r="U20" s="381"/>
      <c r="V20" s="381" t="s">
        <v>2166</v>
      </c>
      <c r="W20" s="381"/>
      <c r="X20" s="381">
        <v>2</v>
      </c>
      <c r="Y20" s="326"/>
      <c r="Z20" s="328"/>
      <c r="AA20" s="373" t="s">
        <v>6111</v>
      </c>
      <c r="AB20" s="326"/>
      <c r="AC20" s="326" t="s">
        <v>2166</v>
      </c>
      <c r="AD20" s="368"/>
      <c r="AE20" s="400" t="s">
        <v>6320</v>
      </c>
      <c r="AF20" s="326" t="s">
        <v>2166</v>
      </c>
      <c r="AG20" s="368">
        <v>43235</v>
      </c>
      <c r="AH20" s="368"/>
      <c r="AI20" s="373"/>
      <c r="AJ20" s="326"/>
      <c r="AK20" s="328"/>
      <c r="AL20" s="328"/>
      <c r="AM20" s="328"/>
      <c r="AN20" s="335"/>
    </row>
    <row r="21" spans="1:40" ht="30.75" customHeight="1" x14ac:dyDescent="0.35">
      <c r="A21" s="378">
        <v>17</v>
      </c>
      <c r="B21" s="333" t="s">
        <v>9</v>
      </c>
      <c r="C21" s="332" t="s">
        <v>49</v>
      </c>
      <c r="D21" s="375" t="s">
        <v>2498</v>
      </c>
      <c r="E21" s="325">
        <v>4</v>
      </c>
      <c r="F21" s="375"/>
      <c r="G21" s="325"/>
      <c r="H21" s="375"/>
      <c r="I21" s="325">
        <v>10</v>
      </c>
      <c r="J21" s="325"/>
      <c r="K21" s="325">
        <v>10</v>
      </c>
      <c r="L21" s="372">
        <v>1</v>
      </c>
      <c r="M21" s="373" t="s">
        <v>5494</v>
      </c>
      <c r="N21" s="381">
        <v>70</v>
      </c>
      <c r="O21" s="381">
        <v>130</v>
      </c>
      <c r="P21" s="381">
        <v>200</v>
      </c>
      <c r="Q21" s="381"/>
      <c r="R21" s="381"/>
      <c r="S21" s="381"/>
      <c r="T21" s="381"/>
      <c r="U21" s="381"/>
      <c r="V21" s="381" t="s">
        <v>2166</v>
      </c>
      <c r="W21" s="381"/>
      <c r="X21" s="381">
        <v>3</v>
      </c>
      <c r="Y21" s="326"/>
      <c r="Z21" s="328"/>
      <c r="AA21" s="373"/>
      <c r="AB21" s="326"/>
      <c r="AC21" s="326" t="s">
        <v>2165</v>
      </c>
      <c r="AD21" s="368"/>
      <c r="AE21" s="400" t="s">
        <v>6320</v>
      </c>
      <c r="AF21" s="326"/>
      <c r="AG21" s="368"/>
      <c r="AH21" s="368"/>
      <c r="AI21" s="373"/>
      <c r="AJ21" s="326"/>
      <c r="AK21" s="328"/>
      <c r="AL21" s="328"/>
      <c r="AM21" s="328"/>
      <c r="AN21" s="335"/>
    </row>
    <row r="22" spans="1:40" ht="30.75" customHeight="1" x14ac:dyDescent="0.35">
      <c r="A22" s="378">
        <v>18</v>
      </c>
      <c r="B22" s="333" t="s">
        <v>9</v>
      </c>
      <c r="C22" s="332" t="s">
        <v>3725</v>
      </c>
      <c r="D22" s="375" t="s">
        <v>55</v>
      </c>
      <c r="E22" s="325">
        <v>4</v>
      </c>
      <c r="F22" s="375"/>
      <c r="G22" s="325"/>
      <c r="H22" s="375"/>
      <c r="I22" s="325">
        <v>9</v>
      </c>
      <c r="J22" s="325"/>
      <c r="K22" s="325">
        <v>9</v>
      </c>
      <c r="L22" s="372">
        <v>1</v>
      </c>
      <c r="M22" s="373" t="s">
        <v>5494</v>
      </c>
      <c r="N22" s="381"/>
      <c r="O22" s="381"/>
      <c r="P22" s="381">
        <v>150</v>
      </c>
      <c r="Q22" s="381"/>
      <c r="R22" s="381"/>
      <c r="S22" s="381"/>
      <c r="T22" s="381"/>
      <c r="U22" s="381"/>
      <c r="V22" s="381"/>
      <c r="W22" s="381"/>
      <c r="X22" s="381">
        <v>3</v>
      </c>
      <c r="Y22" s="326"/>
      <c r="Z22" s="328"/>
      <c r="AA22" s="373"/>
      <c r="AB22" s="326"/>
      <c r="AC22" s="326" t="s">
        <v>2165</v>
      </c>
      <c r="AD22" s="368"/>
      <c r="AE22" s="400" t="s">
        <v>6320</v>
      </c>
      <c r="AF22" s="326"/>
      <c r="AG22" s="368"/>
      <c r="AH22" s="368"/>
      <c r="AI22" s="373"/>
      <c r="AJ22" s="326"/>
      <c r="AK22" s="328"/>
      <c r="AL22" s="328"/>
      <c r="AM22" s="328"/>
      <c r="AN22" s="335"/>
    </row>
    <row r="23" spans="1:40" ht="30.75" customHeight="1" x14ac:dyDescent="0.35">
      <c r="A23" s="378">
        <v>19</v>
      </c>
      <c r="B23" s="333" t="s">
        <v>9</v>
      </c>
      <c r="C23" s="332" t="s">
        <v>2429</v>
      </c>
      <c r="D23" s="375" t="s">
        <v>1574</v>
      </c>
      <c r="E23" s="325">
        <v>4</v>
      </c>
      <c r="F23" s="375"/>
      <c r="G23" s="325"/>
      <c r="H23" s="375"/>
      <c r="I23" s="325">
        <v>6</v>
      </c>
      <c r="J23" s="325"/>
      <c r="K23" s="325">
        <v>6</v>
      </c>
      <c r="L23" s="372">
        <v>1</v>
      </c>
      <c r="M23" s="373" t="s">
        <v>5495</v>
      </c>
      <c r="N23" s="381">
        <v>52</v>
      </c>
      <c r="O23" s="381">
        <v>148</v>
      </c>
      <c r="P23" s="381">
        <v>200</v>
      </c>
      <c r="Q23" s="381"/>
      <c r="R23" s="381"/>
      <c r="S23" s="381"/>
      <c r="T23" s="381"/>
      <c r="U23" s="381"/>
      <c r="V23" s="381" t="s">
        <v>2166</v>
      </c>
      <c r="W23" s="381"/>
      <c r="X23" s="381">
        <v>3</v>
      </c>
      <c r="Y23" s="326"/>
      <c r="Z23" s="328"/>
      <c r="AA23" s="373" t="s">
        <v>6524</v>
      </c>
      <c r="AB23" s="326"/>
      <c r="AC23" s="326" t="s">
        <v>2165</v>
      </c>
      <c r="AD23" s="368"/>
      <c r="AE23" s="400" t="s">
        <v>6320</v>
      </c>
      <c r="AF23" s="326"/>
      <c r="AG23" s="368"/>
      <c r="AH23" s="368"/>
      <c r="AI23" s="373"/>
      <c r="AJ23" s="326"/>
      <c r="AK23" s="328"/>
      <c r="AL23" s="328"/>
      <c r="AM23" s="328"/>
      <c r="AN23" s="335"/>
    </row>
    <row r="24" spans="1:40" ht="30.75" customHeight="1" x14ac:dyDescent="0.35">
      <c r="A24" s="378">
        <v>20</v>
      </c>
      <c r="B24" s="333" t="s">
        <v>9</v>
      </c>
      <c r="C24" s="332" t="s">
        <v>1995</v>
      </c>
      <c r="D24" s="375" t="s">
        <v>2505</v>
      </c>
      <c r="E24" s="325">
        <v>4</v>
      </c>
      <c r="F24" s="375"/>
      <c r="G24" s="325"/>
      <c r="H24" s="375"/>
      <c r="I24" s="325">
        <v>10</v>
      </c>
      <c r="J24" s="325"/>
      <c r="K24" s="325">
        <v>10</v>
      </c>
      <c r="L24" s="372">
        <v>1</v>
      </c>
      <c r="M24" s="373" t="s">
        <v>5494</v>
      </c>
      <c r="N24" s="381"/>
      <c r="O24" s="381"/>
      <c r="P24" s="381">
        <v>180</v>
      </c>
      <c r="Q24" s="381"/>
      <c r="R24" s="381"/>
      <c r="S24" s="381"/>
      <c r="T24" s="381"/>
      <c r="U24" s="381"/>
      <c r="V24" s="381"/>
      <c r="W24" s="381"/>
      <c r="X24" s="381">
        <v>3</v>
      </c>
      <c r="Y24" s="326"/>
      <c r="Z24" s="328"/>
      <c r="AA24" s="373"/>
      <c r="AB24" s="326"/>
      <c r="AC24" s="326" t="s">
        <v>2165</v>
      </c>
      <c r="AD24" s="368"/>
      <c r="AE24" s="400" t="s">
        <v>6320</v>
      </c>
      <c r="AF24" s="326" t="s">
        <v>2166</v>
      </c>
      <c r="AG24" s="368">
        <v>43235</v>
      </c>
      <c r="AH24" s="368"/>
      <c r="AI24" s="373"/>
      <c r="AJ24" s="326"/>
      <c r="AK24" s="328"/>
      <c r="AL24" s="328"/>
      <c r="AM24" s="328"/>
      <c r="AN24" s="335"/>
    </row>
    <row r="25" spans="1:40" ht="30.75" customHeight="1" x14ac:dyDescent="0.35">
      <c r="A25" s="378">
        <v>21</v>
      </c>
      <c r="B25" s="333" t="s">
        <v>9</v>
      </c>
      <c r="C25" s="332" t="s">
        <v>43</v>
      </c>
      <c r="D25" s="375" t="s">
        <v>44</v>
      </c>
      <c r="E25" s="325">
        <v>4</v>
      </c>
      <c r="F25" s="375"/>
      <c r="G25" s="325"/>
      <c r="H25" s="375"/>
      <c r="I25" s="325">
        <v>10</v>
      </c>
      <c r="J25" s="325"/>
      <c r="K25" s="325">
        <v>10</v>
      </c>
      <c r="L25" s="372">
        <v>1</v>
      </c>
      <c r="M25" s="373" t="s">
        <v>5494</v>
      </c>
      <c r="N25" s="381">
        <v>70</v>
      </c>
      <c r="O25" s="381">
        <v>130</v>
      </c>
      <c r="P25" s="381">
        <v>200</v>
      </c>
      <c r="Q25" s="381"/>
      <c r="R25" s="381"/>
      <c r="S25" s="381"/>
      <c r="T25" s="381"/>
      <c r="U25" s="381"/>
      <c r="V25" s="381" t="s">
        <v>2166</v>
      </c>
      <c r="W25" s="381"/>
      <c r="X25" s="381">
        <v>3</v>
      </c>
      <c r="Y25" s="326"/>
      <c r="Z25" s="328" t="s">
        <v>6862</v>
      </c>
      <c r="AA25" s="373"/>
      <c r="AB25" s="326"/>
      <c r="AC25" s="326" t="s">
        <v>2165</v>
      </c>
      <c r="AD25" s="368"/>
      <c r="AE25" s="400" t="s">
        <v>6320</v>
      </c>
      <c r="AF25" s="326"/>
      <c r="AG25" s="368"/>
      <c r="AH25" s="368"/>
      <c r="AI25" s="373"/>
      <c r="AJ25" s="326"/>
      <c r="AK25" s="328"/>
      <c r="AL25" s="328"/>
      <c r="AM25" s="328"/>
      <c r="AN25" s="335" t="s">
        <v>2166</v>
      </c>
    </row>
    <row r="26" spans="1:40" ht="30.75" customHeight="1" x14ac:dyDescent="0.35">
      <c r="A26" s="378">
        <v>22</v>
      </c>
      <c r="B26" s="333" t="s">
        <v>9</v>
      </c>
      <c r="C26" s="332" t="s">
        <v>5326</v>
      </c>
      <c r="D26" s="371" t="s">
        <v>5327</v>
      </c>
      <c r="E26" s="325">
        <v>5</v>
      </c>
      <c r="F26" s="371"/>
      <c r="G26" s="325"/>
      <c r="H26" s="371"/>
      <c r="I26" s="325">
        <v>4</v>
      </c>
      <c r="J26" s="325"/>
      <c r="K26" s="325">
        <v>4</v>
      </c>
      <c r="L26" s="372">
        <v>1</v>
      </c>
      <c r="M26" s="373" t="s">
        <v>5434</v>
      </c>
      <c r="N26" s="398"/>
      <c r="O26" s="398"/>
      <c r="P26" s="367">
        <v>150</v>
      </c>
      <c r="Q26" s="398"/>
      <c r="R26" s="398"/>
      <c r="S26" s="398"/>
      <c r="T26" s="398"/>
      <c r="U26" s="381"/>
      <c r="V26" s="381"/>
      <c r="W26" s="381"/>
      <c r="X26" s="381">
        <v>2</v>
      </c>
      <c r="Y26" s="326"/>
      <c r="Z26" s="328"/>
      <c r="AA26" s="373"/>
      <c r="AB26" s="326"/>
      <c r="AC26" s="326" t="s">
        <v>2165</v>
      </c>
      <c r="AD26" s="368"/>
      <c r="AE26" s="400" t="s">
        <v>6318</v>
      </c>
      <c r="AF26" s="326"/>
      <c r="AG26" s="368"/>
      <c r="AH26" s="368"/>
      <c r="AI26" s="373"/>
      <c r="AJ26" s="326"/>
      <c r="AK26" s="328"/>
      <c r="AL26" s="328"/>
      <c r="AM26" s="328"/>
      <c r="AN26" s="335"/>
    </row>
    <row r="27" spans="1:40" ht="30.75" customHeight="1" x14ac:dyDescent="0.35">
      <c r="A27" s="378">
        <v>23</v>
      </c>
      <c r="B27" s="333" t="s">
        <v>9</v>
      </c>
      <c r="C27" s="332" t="s">
        <v>4090</v>
      </c>
      <c r="D27" s="371" t="s">
        <v>4091</v>
      </c>
      <c r="E27" s="325">
        <v>4</v>
      </c>
      <c r="F27" s="371"/>
      <c r="G27" s="325"/>
      <c r="H27" s="371"/>
      <c r="I27" s="325">
        <v>6</v>
      </c>
      <c r="J27" s="325"/>
      <c r="K27" s="325">
        <v>6</v>
      </c>
      <c r="L27" s="372">
        <v>1</v>
      </c>
      <c r="M27" s="373" t="s">
        <v>5497</v>
      </c>
      <c r="N27" s="381">
        <v>60</v>
      </c>
      <c r="O27" s="381">
        <v>140</v>
      </c>
      <c r="P27" s="381">
        <v>200</v>
      </c>
      <c r="Q27" s="381"/>
      <c r="R27" s="381"/>
      <c r="S27" s="381"/>
      <c r="T27" s="381"/>
      <c r="U27" s="381"/>
      <c r="V27" s="381" t="s">
        <v>2166</v>
      </c>
      <c r="W27" s="381"/>
      <c r="X27" s="381">
        <v>3</v>
      </c>
      <c r="Y27" s="326"/>
      <c r="Z27" s="328"/>
      <c r="AA27" s="373"/>
      <c r="AB27" s="326"/>
      <c r="AC27" s="326" t="s">
        <v>2165</v>
      </c>
      <c r="AD27" s="368"/>
      <c r="AE27" s="400" t="s">
        <v>6957</v>
      </c>
      <c r="AF27" s="326"/>
      <c r="AG27" s="368"/>
      <c r="AH27" s="368"/>
      <c r="AI27" s="373"/>
      <c r="AJ27" s="326"/>
      <c r="AK27" s="328"/>
      <c r="AL27" s="328"/>
      <c r="AM27" s="328"/>
      <c r="AN27" s="335"/>
    </row>
    <row r="28" spans="1:40" ht="30.75" customHeight="1" x14ac:dyDescent="0.35">
      <c r="A28" s="378">
        <v>24</v>
      </c>
      <c r="B28" s="333" t="s">
        <v>9</v>
      </c>
      <c r="C28" s="332" t="s">
        <v>2427</v>
      </c>
      <c r="D28" s="375" t="s">
        <v>2002</v>
      </c>
      <c r="E28" s="325">
        <v>3</v>
      </c>
      <c r="F28" s="375"/>
      <c r="G28" s="325"/>
      <c r="H28" s="375"/>
      <c r="I28" s="325">
        <v>6</v>
      </c>
      <c r="J28" s="325"/>
      <c r="K28" s="325">
        <v>6</v>
      </c>
      <c r="L28" s="372">
        <v>1</v>
      </c>
      <c r="M28" s="373" t="s">
        <v>5495</v>
      </c>
      <c r="N28" s="381">
        <v>65</v>
      </c>
      <c r="O28" s="381">
        <v>135</v>
      </c>
      <c r="P28" s="397">
        <f>N28+O28</f>
        <v>200</v>
      </c>
      <c r="Q28" s="381"/>
      <c r="R28" s="381"/>
      <c r="S28" s="381"/>
      <c r="T28" s="381"/>
      <c r="U28" s="381"/>
      <c r="V28" s="381" t="s">
        <v>2166</v>
      </c>
      <c r="W28" s="381"/>
      <c r="X28" s="381">
        <v>2</v>
      </c>
      <c r="Y28" s="326"/>
      <c r="Z28" s="328" t="s">
        <v>6862</v>
      </c>
      <c r="AA28" s="373"/>
      <c r="AB28" s="326"/>
      <c r="AC28" s="326" t="s">
        <v>2165</v>
      </c>
      <c r="AD28" s="368"/>
      <c r="AE28" s="400" t="s">
        <v>6320</v>
      </c>
      <c r="AF28" s="326"/>
      <c r="AG28" s="368"/>
      <c r="AH28" s="368"/>
      <c r="AI28" s="373"/>
      <c r="AJ28" s="326"/>
      <c r="AK28" s="328"/>
      <c r="AL28" s="328"/>
      <c r="AM28" s="328"/>
      <c r="AN28" s="335" t="s">
        <v>2166</v>
      </c>
    </row>
    <row r="29" spans="1:40" ht="30.75" customHeight="1" x14ac:dyDescent="0.35">
      <c r="A29" s="378">
        <v>25</v>
      </c>
      <c r="B29" s="333" t="s">
        <v>9</v>
      </c>
      <c r="C29" s="332" t="s">
        <v>6190</v>
      </c>
      <c r="D29" s="375" t="s">
        <v>2507</v>
      </c>
      <c r="E29" s="325">
        <v>4</v>
      </c>
      <c r="F29" s="375"/>
      <c r="G29" s="325"/>
      <c r="H29" s="375"/>
      <c r="I29" s="325">
        <v>4</v>
      </c>
      <c r="J29" s="325"/>
      <c r="K29" s="325">
        <v>4</v>
      </c>
      <c r="L29" s="372">
        <v>1</v>
      </c>
      <c r="M29" s="373" t="s">
        <v>5430</v>
      </c>
      <c r="N29" s="381"/>
      <c r="O29" s="381"/>
      <c r="P29" s="381">
        <v>200</v>
      </c>
      <c r="Q29" s="381"/>
      <c r="R29" s="381"/>
      <c r="S29" s="381"/>
      <c r="T29" s="381"/>
      <c r="U29" s="381"/>
      <c r="V29" s="381"/>
      <c r="W29" s="381"/>
      <c r="X29" s="381">
        <v>2</v>
      </c>
      <c r="Y29" s="326"/>
      <c r="Z29" s="328"/>
      <c r="AA29" s="373"/>
      <c r="AB29" s="326"/>
      <c r="AC29" s="326" t="s">
        <v>2165</v>
      </c>
      <c r="AD29" s="368"/>
      <c r="AE29" s="400" t="s">
        <v>6319</v>
      </c>
      <c r="AF29" s="326"/>
      <c r="AG29" s="368"/>
      <c r="AH29" s="368"/>
      <c r="AI29" s="373"/>
      <c r="AJ29" s="326"/>
      <c r="AK29" s="328"/>
      <c r="AL29" s="328"/>
      <c r="AM29" s="328"/>
      <c r="AN29" s="335"/>
    </row>
    <row r="30" spans="1:40" ht="30.75" customHeight="1" x14ac:dyDescent="0.35">
      <c r="A30" s="378">
        <v>26</v>
      </c>
      <c r="B30" s="333" t="s">
        <v>9</v>
      </c>
      <c r="C30" s="332" t="s">
        <v>1993</v>
      </c>
      <c r="D30" s="375" t="s">
        <v>2508</v>
      </c>
      <c r="E30" s="325">
        <v>4</v>
      </c>
      <c r="F30" s="375"/>
      <c r="G30" s="325"/>
      <c r="H30" s="375"/>
      <c r="I30" s="325">
        <v>5</v>
      </c>
      <c r="J30" s="325"/>
      <c r="K30" s="325">
        <v>5</v>
      </c>
      <c r="L30" s="372">
        <v>1</v>
      </c>
      <c r="M30" s="373" t="s">
        <v>5430</v>
      </c>
      <c r="N30" s="381"/>
      <c r="O30" s="381"/>
      <c r="P30" s="381">
        <v>200</v>
      </c>
      <c r="Q30" s="381"/>
      <c r="R30" s="381"/>
      <c r="S30" s="381"/>
      <c r="T30" s="381"/>
      <c r="U30" s="381"/>
      <c r="V30" s="381"/>
      <c r="W30" s="381"/>
      <c r="X30" s="381">
        <v>3</v>
      </c>
      <c r="Y30" s="326"/>
      <c r="Z30" s="328"/>
      <c r="AA30" s="373"/>
      <c r="AB30" s="326"/>
      <c r="AC30" s="326" t="s">
        <v>2165</v>
      </c>
      <c r="AD30" s="368"/>
      <c r="AE30" s="400" t="s">
        <v>6320</v>
      </c>
      <c r="AF30" s="326"/>
      <c r="AG30" s="368"/>
      <c r="AH30" s="368"/>
      <c r="AI30" s="373"/>
      <c r="AJ30" s="326"/>
      <c r="AK30" s="328"/>
      <c r="AL30" s="328"/>
      <c r="AM30" s="328"/>
      <c r="AN30" s="335"/>
    </row>
    <row r="31" spans="1:40" ht="30.75" customHeight="1" x14ac:dyDescent="0.35">
      <c r="A31" s="378">
        <v>27</v>
      </c>
      <c r="B31" s="333" t="s">
        <v>9</v>
      </c>
      <c r="C31" s="332" t="s">
        <v>6192</v>
      </c>
      <c r="D31" s="371" t="s">
        <v>59</v>
      </c>
      <c r="E31" s="325">
        <v>3</v>
      </c>
      <c r="F31" s="371"/>
      <c r="G31" s="325"/>
      <c r="H31" s="371"/>
      <c r="I31" s="325">
        <v>5</v>
      </c>
      <c r="J31" s="325"/>
      <c r="K31" s="325">
        <v>5</v>
      </c>
      <c r="L31" s="372">
        <v>1</v>
      </c>
      <c r="M31" s="373" t="s">
        <v>4910</v>
      </c>
      <c r="N31" s="381"/>
      <c r="O31" s="381"/>
      <c r="P31" s="381">
        <v>200</v>
      </c>
      <c r="Q31" s="381"/>
      <c r="R31" s="381"/>
      <c r="S31" s="381"/>
      <c r="T31" s="381"/>
      <c r="U31" s="381"/>
      <c r="V31" s="381"/>
      <c r="W31" s="381"/>
      <c r="X31" s="381">
        <v>3</v>
      </c>
      <c r="Y31" s="326"/>
      <c r="Z31" s="328"/>
      <c r="AA31" s="373"/>
      <c r="AB31" s="326"/>
      <c r="AC31" s="326" t="s">
        <v>2165</v>
      </c>
      <c r="AD31" s="368"/>
      <c r="AE31" s="400" t="s">
        <v>6320</v>
      </c>
      <c r="AF31" s="326"/>
      <c r="AG31" s="368"/>
      <c r="AH31" s="368"/>
      <c r="AI31" s="373"/>
      <c r="AJ31" s="326"/>
      <c r="AK31" s="328"/>
      <c r="AL31" s="328"/>
      <c r="AM31" s="328"/>
      <c r="AN31" s="335"/>
    </row>
    <row r="32" spans="1:40" ht="30.75" customHeight="1" x14ac:dyDescent="0.35">
      <c r="A32" s="378">
        <v>28</v>
      </c>
      <c r="B32" s="333" t="s">
        <v>9</v>
      </c>
      <c r="C32" s="332" t="s">
        <v>39</v>
      </c>
      <c r="D32" s="375" t="s">
        <v>40</v>
      </c>
      <c r="E32" s="325">
        <v>4</v>
      </c>
      <c r="F32" s="375"/>
      <c r="G32" s="325"/>
      <c r="H32" s="375"/>
      <c r="I32" s="325">
        <v>10</v>
      </c>
      <c r="J32" s="325"/>
      <c r="K32" s="325">
        <v>10</v>
      </c>
      <c r="L32" s="372">
        <v>1</v>
      </c>
      <c r="M32" s="373" t="s">
        <v>5495</v>
      </c>
      <c r="N32" s="381">
        <v>70</v>
      </c>
      <c r="O32" s="381">
        <v>130</v>
      </c>
      <c r="P32" s="381">
        <v>200</v>
      </c>
      <c r="Q32" s="381"/>
      <c r="R32" s="381"/>
      <c r="S32" s="381"/>
      <c r="T32" s="381"/>
      <c r="U32" s="381"/>
      <c r="V32" s="381" t="s">
        <v>2166</v>
      </c>
      <c r="W32" s="381"/>
      <c r="X32" s="381">
        <v>3</v>
      </c>
      <c r="Y32" s="326"/>
      <c r="Z32" s="328"/>
      <c r="AA32" s="373"/>
      <c r="AB32" s="326" t="s">
        <v>6122</v>
      </c>
      <c r="AC32" s="326" t="s">
        <v>2165</v>
      </c>
      <c r="AD32" s="368"/>
      <c r="AE32" s="400" t="s">
        <v>6320</v>
      </c>
      <c r="AF32" s="326"/>
      <c r="AG32" s="368"/>
      <c r="AH32" s="368"/>
      <c r="AI32" s="373"/>
      <c r="AJ32" s="326"/>
      <c r="AK32" s="328"/>
      <c r="AL32" s="328"/>
      <c r="AM32" s="328"/>
      <c r="AN32" s="335"/>
    </row>
    <row r="33" spans="1:40" ht="30.75" customHeight="1" x14ac:dyDescent="0.35">
      <c r="A33" s="378">
        <v>29</v>
      </c>
      <c r="B33" s="333" t="s">
        <v>9</v>
      </c>
      <c r="C33" s="332" t="s">
        <v>2482</v>
      </c>
      <c r="D33" s="375" t="s">
        <v>2497</v>
      </c>
      <c r="E33" s="325">
        <v>4</v>
      </c>
      <c r="F33" s="375"/>
      <c r="G33" s="325"/>
      <c r="H33" s="375"/>
      <c r="I33" s="325">
        <v>10</v>
      </c>
      <c r="J33" s="325"/>
      <c r="K33" s="325">
        <v>10</v>
      </c>
      <c r="L33" s="372">
        <v>1</v>
      </c>
      <c r="M33" s="373" t="s">
        <v>5495</v>
      </c>
      <c r="N33" s="381">
        <v>70</v>
      </c>
      <c r="O33" s="381">
        <v>130</v>
      </c>
      <c r="P33" s="381">
        <v>200</v>
      </c>
      <c r="Q33" s="381"/>
      <c r="R33" s="381"/>
      <c r="S33" s="381"/>
      <c r="T33" s="381"/>
      <c r="U33" s="381"/>
      <c r="V33" s="381" t="s">
        <v>2166</v>
      </c>
      <c r="W33" s="381"/>
      <c r="X33" s="381">
        <v>3</v>
      </c>
      <c r="Y33" s="326"/>
      <c r="Z33" s="328"/>
      <c r="AA33" s="373"/>
      <c r="AB33" s="326"/>
      <c r="AC33" s="326" t="s">
        <v>2165</v>
      </c>
      <c r="AD33" s="368"/>
      <c r="AE33" s="400" t="s">
        <v>6320</v>
      </c>
      <c r="AF33" s="326"/>
      <c r="AG33" s="368"/>
      <c r="AH33" s="368"/>
      <c r="AI33" s="373"/>
      <c r="AJ33" s="326"/>
      <c r="AK33" s="328"/>
      <c r="AL33" s="328"/>
      <c r="AM33" s="328"/>
      <c r="AN33" s="335"/>
    </row>
    <row r="34" spans="1:40" ht="30.75" customHeight="1" x14ac:dyDescent="0.35">
      <c r="A34" s="378">
        <v>30</v>
      </c>
      <c r="B34" s="333" t="s">
        <v>9</v>
      </c>
      <c r="C34" s="374" t="s">
        <v>6193</v>
      </c>
      <c r="D34" s="371" t="s">
        <v>63</v>
      </c>
      <c r="E34" s="325">
        <v>4</v>
      </c>
      <c r="F34" s="371"/>
      <c r="G34" s="325"/>
      <c r="H34" s="371"/>
      <c r="I34" s="325">
        <v>6</v>
      </c>
      <c r="J34" s="325"/>
      <c r="K34" s="325">
        <v>6</v>
      </c>
      <c r="L34" s="372">
        <v>1</v>
      </c>
      <c r="M34" s="373" t="s">
        <v>4910</v>
      </c>
      <c r="N34" s="398">
        <v>60</v>
      </c>
      <c r="O34" s="398">
        <v>90</v>
      </c>
      <c r="P34" s="398">
        <v>150</v>
      </c>
      <c r="Q34" s="398"/>
      <c r="R34" s="398"/>
      <c r="S34" s="398"/>
      <c r="T34" s="398"/>
      <c r="U34" s="381"/>
      <c r="V34" s="381" t="s">
        <v>2166</v>
      </c>
      <c r="W34" s="381"/>
      <c r="X34" s="381">
        <v>1</v>
      </c>
      <c r="Y34" s="326"/>
      <c r="Z34" s="328" t="s">
        <v>6862</v>
      </c>
      <c r="AA34" s="373"/>
      <c r="AB34" s="326"/>
      <c r="AC34" s="326" t="s">
        <v>2165</v>
      </c>
      <c r="AD34" s="368"/>
      <c r="AE34" s="400" t="s">
        <v>6320</v>
      </c>
      <c r="AF34" s="326"/>
      <c r="AG34" s="368"/>
      <c r="AH34" s="368"/>
      <c r="AI34" s="373"/>
      <c r="AJ34" s="326"/>
      <c r="AK34" s="328"/>
      <c r="AL34" s="328"/>
      <c r="AM34" s="328"/>
      <c r="AN34" s="335" t="s">
        <v>2166</v>
      </c>
    </row>
    <row r="35" spans="1:40" ht="30.75" customHeight="1" x14ac:dyDescent="0.35">
      <c r="A35" s="378">
        <v>31</v>
      </c>
      <c r="B35" s="333" t="s">
        <v>9</v>
      </c>
      <c r="C35" s="332" t="s">
        <v>7266</v>
      </c>
      <c r="D35" s="371" t="s">
        <v>1556</v>
      </c>
      <c r="E35" s="325">
        <v>4</v>
      </c>
      <c r="F35" s="371"/>
      <c r="G35" s="325"/>
      <c r="H35" s="371"/>
      <c r="I35" s="325">
        <v>5</v>
      </c>
      <c r="J35" s="325"/>
      <c r="K35" s="325">
        <v>5</v>
      </c>
      <c r="L35" s="372">
        <v>1</v>
      </c>
      <c r="M35" s="388" t="s">
        <v>4914</v>
      </c>
      <c r="N35" s="381">
        <v>70</v>
      </c>
      <c r="O35" s="381">
        <v>130</v>
      </c>
      <c r="P35" s="397">
        <f>N35+O35</f>
        <v>200</v>
      </c>
      <c r="Q35" s="381"/>
      <c r="R35" s="381"/>
      <c r="S35" s="381"/>
      <c r="T35" s="381"/>
      <c r="U35" s="381"/>
      <c r="V35" s="381" t="s">
        <v>2166</v>
      </c>
      <c r="W35" s="381"/>
      <c r="X35" s="381">
        <v>2</v>
      </c>
      <c r="Y35" s="326"/>
      <c r="Z35" s="328"/>
      <c r="AA35" s="373"/>
      <c r="AB35" s="326"/>
      <c r="AC35" s="326" t="s">
        <v>2165</v>
      </c>
      <c r="AD35" s="368"/>
      <c r="AE35" s="400" t="s">
        <v>6957</v>
      </c>
      <c r="AF35" s="326"/>
      <c r="AG35" s="368"/>
      <c r="AH35" s="368"/>
      <c r="AI35" s="373"/>
      <c r="AJ35" s="326"/>
      <c r="AK35" s="328"/>
      <c r="AL35" s="328"/>
      <c r="AM35" s="328"/>
      <c r="AN35" s="335"/>
    </row>
    <row r="36" spans="1:40" ht="30.75" customHeight="1" x14ac:dyDescent="0.35">
      <c r="A36" s="378">
        <v>32</v>
      </c>
      <c r="B36" s="333" t="s">
        <v>9</v>
      </c>
      <c r="C36" s="332" t="s">
        <v>4318</v>
      </c>
      <c r="D36" s="371" t="s">
        <v>4319</v>
      </c>
      <c r="E36" s="325">
        <v>4</v>
      </c>
      <c r="F36" s="371"/>
      <c r="G36" s="325"/>
      <c r="H36" s="371"/>
      <c r="I36" s="325">
        <v>6</v>
      </c>
      <c r="J36" s="325"/>
      <c r="K36" s="325">
        <v>6</v>
      </c>
      <c r="L36" s="372">
        <v>1</v>
      </c>
      <c r="M36" s="373" t="s">
        <v>5518</v>
      </c>
      <c r="N36" s="381">
        <v>75</v>
      </c>
      <c r="O36" s="381">
        <v>125</v>
      </c>
      <c r="P36" s="381">
        <v>200</v>
      </c>
      <c r="Q36" s="381"/>
      <c r="R36" s="381"/>
      <c r="S36" s="381"/>
      <c r="T36" s="381"/>
      <c r="U36" s="381"/>
      <c r="V36" s="381" t="s">
        <v>2166</v>
      </c>
      <c r="W36" s="381"/>
      <c r="X36" s="381">
        <v>2</v>
      </c>
      <c r="Y36" s="326"/>
      <c r="Z36" s="328"/>
      <c r="AA36" s="373"/>
      <c r="AB36" s="326"/>
      <c r="AC36" s="326" t="s">
        <v>2165</v>
      </c>
      <c r="AD36" s="368"/>
      <c r="AE36" s="400" t="s">
        <v>6957</v>
      </c>
      <c r="AF36" s="326"/>
      <c r="AG36" s="368"/>
      <c r="AH36" s="368"/>
      <c r="AI36" s="373"/>
      <c r="AJ36" s="326"/>
      <c r="AK36" s="328"/>
      <c r="AL36" s="328"/>
      <c r="AM36" s="328"/>
      <c r="AN36" s="335"/>
    </row>
    <row r="37" spans="1:40" ht="30.75" customHeight="1" x14ac:dyDescent="0.35">
      <c r="A37" s="378">
        <v>33</v>
      </c>
      <c r="B37" s="333" t="s">
        <v>9</v>
      </c>
      <c r="C37" s="332" t="s">
        <v>2428</v>
      </c>
      <c r="D37" s="375" t="s">
        <v>2161</v>
      </c>
      <c r="E37" s="325">
        <v>3</v>
      </c>
      <c r="F37" s="375"/>
      <c r="G37" s="325"/>
      <c r="H37" s="375"/>
      <c r="I37" s="325">
        <v>7</v>
      </c>
      <c r="J37" s="325"/>
      <c r="K37" s="325">
        <v>7</v>
      </c>
      <c r="L37" s="372">
        <v>1</v>
      </c>
      <c r="M37" s="373" t="s">
        <v>5495</v>
      </c>
      <c r="N37" s="381">
        <v>65</v>
      </c>
      <c r="O37" s="381">
        <v>135</v>
      </c>
      <c r="P37" s="381">
        <v>200</v>
      </c>
      <c r="Q37" s="381"/>
      <c r="R37" s="381"/>
      <c r="S37" s="381"/>
      <c r="T37" s="381"/>
      <c r="U37" s="381"/>
      <c r="V37" s="381" t="s">
        <v>2166</v>
      </c>
      <c r="W37" s="381"/>
      <c r="X37" s="381">
        <v>2</v>
      </c>
      <c r="Y37" s="326"/>
      <c r="Z37" s="328" t="s">
        <v>6862</v>
      </c>
      <c r="AA37" s="373"/>
      <c r="AB37" s="326"/>
      <c r="AC37" s="326" t="s">
        <v>2165</v>
      </c>
      <c r="AD37" s="368"/>
      <c r="AE37" s="400" t="s">
        <v>6320</v>
      </c>
      <c r="AF37" s="326"/>
      <c r="AG37" s="368"/>
      <c r="AH37" s="368"/>
      <c r="AI37" s="373"/>
      <c r="AJ37" s="326"/>
      <c r="AK37" s="328"/>
      <c r="AL37" s="328"/>
      <c r="AM37" s="328"/>
      <c r="AN37" s="335" t="s">
        <v>2166</v>
      </c>
    </row>
    <row r="38" spans="1:40" ht="30.75" customHeight="1" x14ac:dyDescent="0.35">
      <c r="A38" s="378">
        <v>34</v>
      </c>
      <c r="B38" s="333" t="s">
        <v>9</v>
      </c>
      <c r="C38" s="332" t="s">
        <v>5333</v>
      </c>
      <c r="D38" s="371" t="s">
        <v>5334</v>
      </c>
      <c r="E38" s="325">
        <v>4</v>
      </c>
      <c r="F38" s="371"/>
      <c r="G38" s="325"/>
      <c r="H38" s="371"/>
      <c r="I38" s="325">
        <v>5</v>
      </c>
      <c r="J38" s="325"/>
      <c r="K38" s="325">
        <v>5</v>
      </c>
      <c r="L38" s="372">
        <v>1</v>
      </c>
      <c r="M38" s="373" t="s">
        <v>5518</v>
      </c>
      <c r="N38" s="398"/>
      <c r="O38" s="398"/>
      <c r="P38" s="367">
        <v>180</v>
      </c>
      <c r="Q38" s="398"/>
      <c r="R38" s="398"/>
      <c r="S38" s="398"/>
      <c r="T38" s="398"/>
      <c r="U38" s="381"/>
      <c r="V38" s="381"/>
      <c r="W38" s="381"/>
      <c r="X38" s="381">
        <v>1</v>
      </c>
      <c r="Y38" s="326"/>
      <c r="Z38" s="328"/>
      <c r="AA38" s="373"/>
      <c r="AB38" s="326"/>
      <c r="AC38" s="326" t="s">
        <v>2165</v>
      </c>
      <c r="AD38" s="368"/>
      <c r="AE38" s="400" t="s">
        <v>6318</v>
      </c>
      <c r="AF38" s="326"/>
      <c r="AG38" s="368"/>
      <c r="AH38" s="368"/>
      <c r="AI38" s="373"/>
      <c r="AJ38" s="326"/>
      <c r="AK38" s="328"/>
      <c r="AL38" s="328"/>
      <c r="AM38" s="328"/>
      <c r="AN38" s="335"/>
    </row>
    <row r="39" spans="1:40" ht="30.75" customHeight="1" x14ac:dyDescent="0.35">
      <c r="A39" s="378">
        <v>35</v>
      </c>
      <c r="B39" s="333" t="s">
        <v>9</v>
      </c>
      <c r="C39" s="332" t="s">
        <v>2882</v>
      </c>
      <c r="D39" s="371" t="s">
        <v>2883</v>
      </c>
      <c r="E39" s="325">
        <v>3</v>
      </c>
      <c r="F39" s="371"/>
      <c r="G39" s="325"/>
      <c r="H39" s="371"/>
      <c r="I39" s="325">
        <v>9</v>
      </c>
      <c r="J39" s="325"/>
      <c r="K39" s="325">
        <v>9</v>
      </c>
      <c r="L39" s="372">
        <v>1</v>
      </c>
      <c r="M39" s="373" t="s">
        <v>5495</v>
      </c>
      <c r="N39" s="398">
        <v>91</v>
      </c>
      <c r="O39" s="398">
        <v>129</v>
      </c>
      <c r="P39" s="398">
        <v>220</v>
      </c>
      <c r="Q39" s="398"/>
      <c r="R39" s="398"/>
      <c r="S39" s="398"/>
      <c r="T39" s="398"/>
      <c r="U39" s="381"/>
      <c r="V39" s="381" t="s">
        <v>2166</v>
      </c>
      <c r="W39" s="381"/>
      <c r="X39" s="381">
        <v>1</v>
      </c>
      <c r="Y39" s="326"/>
      <c r="Z39" s="328" t="s">
        <v>6862</v>
      </c>
      <c r="AA39" s="373"/>
      <c r="AB39" s="326"/>
      <c r="AC39" s="326" t="s">
        <v>2165</v>
      </c>
      <c r="AD39" s="368"/>
      <c r="AE39" s="400" t="s">
        <v>6957</v>
      </c>
      <c r="AF39" s="326"/>
      <c r="AG39" s="368"/>
      <c r="AH39" s="368"/>
      <c r="AI39" s="373"/>
      <c r="AJ39" s="326"/>
      <c r="AK39" s="328"/>
      <c r="AL39" s="328"/>
      <c r="AM39" s="328"/>
      <c r="AN39" s="335" t="s">
        <v>2166</v>
      </c>
    </row>
    <row r="40" spans="1:40" ht="30.75" customHeight="1" x14ac:dyDescent="0.35">
      <c r="A40" s="378">
        <v>36</v>
      </c>
      <c r="B40" s="333" t="s">
        <v>9</v>
      </c>
      <c r="C40" s="332" t="s">
        <v>4087</v>
      </c>
      <c r="D40" s="371" t="s">
        <v>4216</v>
      </c>
      <c r="E40" s="325">
        <v>5</v>
      </c>
      <c r="F40" s="371"/>
      <c r="G40" s="325"/>
      <c r="H40" s="371"/>
      <c r="I40" s="325">
        <v>6</v>
      </c>
      <c r="J40" s="325"/>
      <c r="K40" s="325">
        <v>6</v>
      </c>
      <c r="L40" s="372">
        <v>1</v>
      </c>
      <c r="M40" s="373" t="s">
        <v>5354</v>
      </c>
      <c r="N40" s="381"/>
      <c r="O40" s="381"/>
      <c r="P40" s="381">
        <v>240</v>
      </c>
      <c r="Q40" s="381"/>
      <c r="R40" s="381"/>
      <c r="S40" s="381"/>
      <c r="T40" s="381"/>
      <c r="U40" s="381"/>
      <c r="V40" s="381"/>
      <c r="W40" s="381"/>
      <c r="X40" s="381">
        <v>2</v>
      </c>
      <c r="Y40" s="326"/>
      <c r="Z40" s="328"/>
      <c r="AA40" s="373"/>
      <c r="AB40" s="326"/>
      <c r="AC40" s="326" t="s">
        <v>2165</v>
      </c>
      <c r="AD40" s="368"/>
      <c r="AE40" s="400" t="s">
        <v>6957</v>
      </c>
      <c r="AF40" s="326"/>
      <c r="AG40" s="368"/>
      <c r="AH40" s="368"/>
      <c r="AI40" s="373"/>
      <c r="AJ40" s="326"/>
      <c r="AK40" s="328"/>
      <c r="AL40" s="328"/>
      <c r="AM40" s="328"/>
      <c r="AN40" s="335"/>
    </row>
    <row r="41" spans="1:40" ht="30.75" customHeight="1" x14ac:dyDescent="0.35">
      <c r="A41" s="378">
        <v>37</v>
      </c>
      <c r="B41" s="333" t="s">
        <v>9</v>
      </c>
      <c r="C41" s="332" t="s">
        <v>1996</v>
      </c>
      <c r="D41" s="375" t="s">
        <v>1553</v>
      </c>
      <c r="E41" s="325">
        <v>4</v>
      </c>
      <c r="F41" s="375"/>
      <c r="G41" s="325"/>
      <c r="H41" s="375"/>
      <c r="I41" s="325">
        <v>10</v>
      </c>
      <c r="J41" s="325"/>
      <c r="K41" s="325">
        <v>10</v>
      </c>
      <c r="L41" s="372">
        <v>1</v>
      </c>
      <c r="M41" s="373" t="s">
        <v>5495</v>
      </c>
      <c r="N41" s="381">
        <v>70</v>
      </c>
      <c r="O41" s="381">
        <v>130</v>
      </c>
      <c r="P41" s="381">
        <v>200</v>
      </c>
      <c r="Q41" s="381"/>
      <c r="R41" s="381"/>
      <c r="S41" s="381"/>
      <c r="T41" s="381"/>
      <c r="U41" s="381"/>
      <c r="V41" s="381" t="s">
        <v>2166</v>
      </c>
      <c r="W41" s="381"/>
      <c r="X41" s="381">
        <v>2</v>
      </c>
      <c r="Y41" s="326"/>
      <c r="Z41" s="328"/>
      <c r="AA41" s="373"/>
      <c r="AB41" s="326"/>
      <c r="AC41" s="326" t="s">
        <v>2165</v>
      </c>
      <c r="AD41" s="368"/>
      <c r="AE41" s="400" t="s">
        <v>6320</v>
      </c>
      <c r="AF41" s="326"/>
      <c r="AG41" s="368"/>
      <c r="AH41" s="368"/>
      <c r="AI41" s="373"/>
      <c r="AJ41" s="326"/>
      <c r="AK41" s="328"/>
      <c r="AL41" s="328"/>
      <c r="AM41" s="328"/>
      <c r="AN41" s="335"/>
    </row>
    <row r="42" spans="1:40" ht="30.75" customHeight="1" x14ac:dyDescent="0.35">
      <c r="A42" s="378">
        <v>38</v>
      </c>
      <c r="B42" s="333" t="s">
        <v>9</v>
      </c>
      <c r="C42" s="332" t="s">
        <v>4517</v>
      </c>
      <c r="D42" s="371" t="s">
        <v>4326</v>
      </c>
      <c r="E42" s="325">
        <v>5</v>
      </c>
      <c r="F42" s="371"/>
      <c r="G42" s="325"/>
      <c r="H42" s="371"/>
      <c r="I42" s="325">
        <v>6</v>
      </c>
      <c r="J42" s="325"/>
      <c r="K42" s="325">
        <v>6</v>
      </c>
      <c r="L42" s="372">
        <v>1</v>
      </c>
      <c r="M42" s="373" t="s">
        <v>5353</v>
      </c>
      <c r="N42" s="381">
        <v>90</v>
      </c>
      <c r="O42" s="381">
        <v>120</v>
      </c>
      <c r="P42" s="381">
        <v>210</v>
      </c>
      <c r="Q42" s="381"/>
      <c r="R42" s="381"/>
      <c r="S42" s="381"/>
      <c r="T42" s="381"/>
      <c r="U42" s="381"/>
      <c r="V42" s="381" t="s">
        <v>2166</v>
      </c>
      <c r="W42" s="381"/>
      <c r="X42" s="381">
        <v>2</v>
      </c>
      <c r="Y42" s="326"/>
      <c r="Z42" s="328"/>
      <c r="AA42" s="373"/>
      <c r="AB42" s="326"/>
      <c r="AC42" s="326" t="s">
        <v>2165</v>
      </c>
      <c r="AD42" s="368"/>
      <c r="AE42" s="400" t="s">
        <v>6958</v>
      </c>
      <c r="AF42" s="326"/>
      <c r="AG42" s="368"/>
      <c r="AH42" s="368"/>
      <c r="AI42" s="373"/>
      <c r="AJ42" s="326"/>
      <c r="AK42" s="328"/>
      <c r="AL42" s="328"/>
      <c r="AM42" s="328"/>
      <c r="AN42" s="335"/>
    </row>
    <row r="43" spans="1:40" ht="30.75" customHeight="1" x14ac:dyDescent="0.35">
      <c r="A43" s="378">
        <v>39</v>
      </c>
      <c r="B43" s="333" t="s">
        <v>9</v>
      </c>
      <c r="C43" s="332" t="s">
        <v>4327</v>
      </c>
      <c r="D43" s="371" t="s">
        <v>4328</v>
      </c>
      <c r="E43" s="325">
        <v>5</v>
      </c>
      <c r="F43" s="371"/>
      <c r="G43" s="325"/>
      <c r="H43" s="371"/>
      <c r="I43" s="325">
        <v>6</v>
      </c>
      <c r="J43" s="325"/>
      <c r="K43" s="325">
        <v>6</v>
      </c>
      <c r="L43" s="372">
        <v>1</v>
      </c>
      <c r="M43" s="373" t="s">
        <v>5353</v>
      </c>
      <c r="N43" s="381"/>
      <c r="O43" s="381"/>
      <c r="P43" s="381">
        <v>200</v>
      </c>
      <c r="Q43" s="381"/>
      <c r="R43" s="381"/>
      <c r="S43" s="381"/>
      <c r="T43" s="381"/>
      <c r="U43" s="381"/>
      <c r="V43" s="381"/>
      <c r="W43" s="381"/>
      <c r="X43" s="381">
        <v>2</v>
      </c>
      <c r="Y43" s="326"/>
      <c r="Z43" s="328"/>
      <c r="AA43" s="373"/>
      <c r="AB43" s="326"/>
      <c r="AC43" s="326" t="s">
        <v>2165</v>
      </c>
      <c r="AD43" s="368"/>
      <c r="AE43" s="400" t="s">
        <v>6958</v>
      </c>
      <c r="AF43" s="326"/>
      <c r="AG43" s="368"/>
      <c r="AH43" s="368"/>
      <c r="AI43" s="373"/>
      <c r="AJ43" s="326"/>
      <c r="AK43" s="328"/>
      <c r="AL43" s="328"/>
      <c r="AM43" s="328"/>
      <c r="AN43" s="335"/>
    </row>
    <row r="44" spans="1:40" ht="30.75" customHeight="1" x14ac:dyDescent="0.35">
      <c r="A44" s="378">
        <v>40</v>
      </c>
      <c r="B44" s="333" t="s">
        <v>9</v>
      </c>
      <c r="C44" s="332" t="s">
        <v>4329</v>
      </c>
      <c r="D44" s="371" t="s">
        <v>4330</v>
      </c>
      <c r="E44" s="325">
        <v>4</v>
      </c>
      <c r="F44" s="371"/>
      <c r="G44" s="325"/>
      <c r="H44" s="371"/>
      <c r="I44" s="325">
        <v>5</v>
      </c>
      <c r="J44" s="325"/>
      <c r="K44" s="325">
        <v>5</v>
      </c>
      <c r="L44" s="372">
        <v>1</v>
      </c>
      <c r="M44" s="373" t="s">
        <v>5518</v>
      </c>
      <c r="N44" s="381"/>
      <c r="O44" s="381"/>
      <c r="P44" s="381">
        <v>200</v>
      </c>
      <c r="Q44" s="381"/>
      <c r="R44" s="381"/>
      <c r="S44" s="381"/>
      <c r="T44" s="381"/>
      <c r="U44" s="381"/>
      <c r="V44" s="381"/>
      <c r="W44" s="381"/>
      <c r="X44" s="381">
        <v>1</v>
      </c>
      <c r="Y44" s="326"/>
      <c r="Z44" s="328"/>
      <c r="AA44" s="373"/>
      <c r="AB44" s="326"/>
      <c r="AC44" s="326" t="s">
        <v>2165</v>
      </c>
      <c r="AD44" s="368"/>
      <c r="AE44" s="400" t="s">
        <v>6958</v>
      </c>
      <c r="AF44" s="326"/>
      <c r="AG44" s="368"/>
      <c r="AH44" s="368"/>
      <c r="AI44" s="373"/>
      <c r="AJ44" s="326"/>
      <c r="AK44" s="328"/>
      <c r="AL44" s="328"/>
      <c r="AM44" s="328"/>
      <c r="AN44" s="335"/>
    </row>
    <row r="45" spans="1:40" ht="30.75" customHeight="1" x14ac:dyDescent="0.35">
      <c r="A45" s="378">
        <v>41</v>
      </c>
      <c r="B45" s="333" t="s">
        <v>9</v>
      </c>
      <c r="C45" s="332" t="s">
        <v>73</v>
      </c>
      <c r="D45" s="375" t="s">
        <v>2511</v>
      </c>
      <c r="E45" s="325">
        <v>4</v>
      </c>
      <c r="F45" s="375"/>
      <c r="G45" s="325"/>
      <c r="H45" s="375"/>
      <c r="I45" s="325">
        <v>5</v>
      </c>
      <c r="J45" s="325"/>
      <c r="K45" s="325">
        <v>5</v>
      </c>
      <c r="L45" s="372">
        <v>1</v>
      </c>
      <c r="M45" s="373" t="s">
        <v>5495</v>
      </c>
      <c r="N45" s="381"/>
      <c r="O45" s="381"/>
      <c r="P45" s="381">
        <v>180</v>
      </c>
      <c r="Q45" s="381"/>
      <c r="R45" s="381"/>
      <c r="S45" s="381"/>
      <c r="T45" s="381"/>
      <c r="U45" s="381"/>
      <c r="V45" s="381"/>
      <c r="W45" s="381"/>
      <c r="X45" s="381">
        <v>3</v>
      </c>
      <c r="Y45" s="326"/>
      <c r="Z45" s="328" t="s">
        <v>6862</v>
      </c>
      <c r="AA45" s="373"/>
      <c r="AB45" s="326"/>
      <c r="AC45" s="326" t="s">
        <v>2165</v>
      </c>
      <c r="AD45" s="368"/>
      <c r="AE45" s="400" t="s">
        <v>6320</v>
      </c>
      <c r="AF45" s="326"/>
      <c r="AG45" s="368"/>
      <c r="AH45" s="368"/>
      <c r="AI45" s="373"/>
      <c r="AJ45" s="326"/>
      <c r="AK45" s="328"/>
      <c r="AL45" s="328"/>
      <c r="AM45" s="328"/>
      <c r="AN45" s="335" t="s">
        <v>2166</v>
      </c>
    </row>
    <row r="46" spans="1:40" ht="30.75" customHeight="1" x14ac:dyDescent="0.35">
      <c r="A46" s="378">
        <v>42</v>
      </c>
      <c r="B46" s="333" t="s">
        <v>9</v>
      </c>
      <c r="C46" s="332" t="s">
        <v>5335</v>
      </c>
      <c r="D46" s="375" t="s">
        <v>5336</v>
      </c>
      <c r="E46" s="325">
        <v>4</v>
      </c>
      <c r="F46" s="375"/>
      <c r="G46" s="325"/>
      <c r="H46" s="375"/>
      <c r="I46" s="325">
        <v>5</v>
      </c>
      <c r="J46" s="325"/>
      <c r="K46" s="325">
        <v>5</v>
      </c>
      <c r="L46" s="372">
        <v>1</v>
      </c>
      <c r="M46" s="373" t="s">
        <v>5430</v>
      </c>
      <c r="N46" s="398"/>
      <c r="O46" s="398"/>
      <c r="P46" s="367">
        <v>200</v>
      </c>
      <c r="Q46" s="398"/>
      <c r="R46" s="398"/>
      <c r="S46" s="398"/>
      <c r="T46" s="398"/>
      <c r="U46" s="381"/>
      <c r="V46" s="381"/>
      <c r="W46" s="381"/>
      <c r="X46" s="381">
        <v>1</v>
      </c>
      <c r="Y46" s="326"/>
      <c r="Z46" s="328" t="s">
        <v>6862</v>
      </c>
      <c r="AA46" s="373"/>
      <c r="AB46" s="326" t="s">
        <v>6123</v>
      </c>
      <c r="AC46" s="326" t="s">
        <v>2165</v>
      </c>
      <c r="AD46" s="368"/>
      <c r="AE46" s="400" t="s">
        <v>6318</v>
      </c>
      <c r="AF46" s="326"/>
      <c r="AG46" s="368"/>
      <c r="AH46" s="368"/>
      <c r="AI46" s="373"/>
      <c r="AJ46" s="326"/>
      <c r="AK46" s="328"/>
      <c r="AL46" s="328"/>
      <c r="AM46" s="328"/>
      <c r="AN46" s="335" t="s">
        <v>2166</v>
      </c>
    </row>
    <row r="47" spans="1:40" ht="30.75" customHeight="1" x14ac:dyDescent="0.35">
      <c r="A47" s="378">
        <v>43</v>
      </c>
      <c r="B47" s="333" t="s">
        <v>9</v>
      </c>
      <c r="C47" s="332" t="s">
        <v>2492</v>
      </c>
      <c r="D47" s="371" t="s">
        <v>61</v>
      </c>
      <c r="E47" s="325">
        <v>4</v>
      </c>
      <c r="F47" s="371"/>
      <c r="G47" s="325"/>
      <c r="H47" s="371"/>
      <c r="I47" s="325">
        <v>10</v>
      </c>
      <c r="J47" s="325"/>
      <c r="K47" s="325">
        <v>10</v>
      </c>
      <c r="L47" s="372">
        <v>1</v>
      </c>
      <c r="M47" s="373" t="s">
        <v>4910</v>
      </c>
      <c r="N47" s="381"/>
      <c r="O47" s="381"/>
      <c r="P47" s="381">
        <v>200</v>
      </c>
      <c r="Q47" s="381"/>
      <c r="R47" s="381"/>
      <c r="S47" s="381"/>
      <c r="T47" s="381"/>
      <c r="U47" s="381"/>
      <c r="V47" s="381"/>
      <c r="W47" s="381"/>
      <c r="X47" s="381">
        <v>1</v>
      </c>
      <c r="Y47" s="326"/>
      <c r="Z47" s="328" t="s">
        <v>6862</v>
      </c>
      <c r="AA47" s="373"/>
      <c r="AB47" s="326"/>
      <c r="AC47" s="326" t="s">
        <v>2165</v>
      </c>
      <c r="AD47" s="368"/>
      <c r="AE47" s="400" t="s">
        <v>6320</v>
      </c>
      <c r="AF47" s="326"/>
      <c r="AG47" s="368"/>
      <c r="AH47" s="368"/>
      <c r="AI47" s="373"/>
      <c r="AJ47" s="326"/>
      <c r="AK47" s="328"/>
      <c r="AL47" s="328"/>
      <c r="AM47" s="328"/>
      <c r="AN47" s="335" t="s">
        <v>2166</v>
      </c>
    </row>
    <row r="48" spans="1:40" ht="30.75" customHeight="1" x14ac:dyDescent="0.35">
      <c r="A48" s="378">
        <v>44</v>
      </c>
      <c r="B48" s="333" t="s">
        <v>9</v>
      </c>
      <c r="C48" s="332" t="s">
        <v>2483</v>
      </c>
      <c r="D48" s="375" t="s">
        <v>48</v>
      </c>
      <c r="E48" s="325">
        <v>4</v>
      </c>
      <c r="F48" s="375"/>
      <c r="G48" s="325"/>
      <c r="H48" s="375"/>
      <c r="I48" s="325">
        <v>10</v>
      </c>
      <c r="J48" s="325"/>
      <c r="K48" s="325">
        <v>10</v>
      </c>
      <c r="L48" s="372">
        <v>1</v>
      </c>
      <c r="M48" s="373" t="s">
        <v>5495</v>
      </c>
      <c r="N48" s="381">
        <v>70</v>
      </c>
      <c r="O48" s="381">
        <v>130</v>
      </c>
      <c r="P48" s="381">
        <v>200</v>
      </c>
      <c r="Q48" s="381"/>
      <c r="R48" s="381"/>
      <c r="S48" s="381"/>
      <c r="T48" s="381"/>
      <c r="U48" s="381"/>
      <c r="V48" s="381" t="s">
        <v>2166</v>
      </c>
      <c r="W48" s="381"/>
      <c r="X48" s="381">
        <v>2</v>
      </c>
      <c r="Y48" s="326"/>
      <c r="Z48" s="328" t="s">
        <v>6862</v>
      </c>
      <c r="AA48" s="373" t="s">
        <v>6524</v>
      </c>
      <c r="AB48" s="326"/>
      <c r="AC48" s="326" t="s">
        <v>2165</v>
      </c>
      <c r="AD48" s="368"/>
      <c r="AE48" s="400" t="s">
        <v>6320</v>
      </c>
      <c r="AF48" s="326"/>
      <c r="AG48" s="368"/>
      <c r="AH48" s="368"/>
      <c r="AI48" s="373"/>
      <c r="AJ48" s="326"/>
      <c r="AK48" s="328"/>
      <c r="AL48" s="328"/>
      <c r="AM48" s="328"/>
      <c r="AN48" s="335" t="s">
        <v>2166</v>
      </c>
    </row>
    <row r="49" spans="1:40" ht="30.75" customHeight="1" x14ac:dyDescent="0.35">
      <c r="A49" s="378">
        <v>45</v>
      </c>
      <c r="B49" s="333" t="s">
        <v>9</v>
      </c>
      <c r="C49" s="332" t="s">
        <v>2496</v>
      </c>
      <c r="D49" s="371" t="s">
        <v>2057</v>
      </c>
      <c r="E49" s="325">
        <v>4</v>
      </c>
      <c r="F49" s="371"/>
      <c r="G49" s="325"/>
      <c r="H49" s="371"/>
      <c r="I49" s="325">
        <v>6</v>
      </c>
      <c r="J49" s="325"/>
      <c r="K49" s="325">
        <v>6</v>
      </c>
      <c r="L49" s="372">
        <v>1</v>
      </c>
      <c r="M49" s="373" t="s">
        <v>5522</v>
      </c>
      <c r="N49" s="398">
        <v>75</v>
      </c>
      <c r="O49" s="398">
        <v>125</v>
      </c>
      <c r="P49" s="398">
        <v>200</v>
      </c>
      <c r="Q49" s="398"/>
      <c r="R49" s="398"/>
      <c r="S49" s="398"/>
      <c r="T49" s="398"/>
      <c r="U49" s="381"/>
      <c r="V49" s="381" t="s">
        <v>2166</v>
      </c>
      <c r="W49" s="381"/>
      <c r="X49" s="381">
        <v>1</v>
      </c>
      <c r="Y49" s="326"/>
      <c r="Z49" s="328" t="s">
        <v>6862</v>
      </c>
      <c r="AA49" s="373" t="s">
        <v>6524</v>
      </c>
      <c r="AB49" s="326"/>
      <c r="AC49" s="326" t="s">
        <v>2165</v>
      </c>
      <c r="AD49" s="368"/>
      <c r="AE49" s="400" t="s">
        <v>6320</v>
      </c>
      <c r="AF49" s="326"/>
      <c r="AG49" s="368"/>
      <c r="AH49" s="368"/>
      <c r="AI49" s="373"/>
      <c r="AJ49" s="326"/>
      <c r="AK49" s="328"/>
      <c r="AL49" s="328"/>
      <c r="AM49" s="328"/>
      <c r="AN49" s="335" t="s">
        <v>2166</v>
      </c>
    </row>
    <row r="50" spans="1:40" ht="30.75" customHeight="1" x14ac:dyDescent="0.35">
      <c r="A50" s="378">
        <v>46</v>
      </c>
      <c r="B50" s="333" t="s">
        <v>9</v>
      </c>
      <c r="C50" s="332" t="s">
        <v>41</v>
      </c>
      <c r="D50" s="375" t="s">
        <v>42</v>
      </c>
      <c r="E50" s="325">
        <v>4</v>
      </c>
      <c r="F50" s="375"/>
      <c r="G50" s="325"/>
      <c r="H50" s="375"/>
      <c r="I50" s="325">
        <v>10</v>
      </c>
      <c r="J50" s="325"/>
      <c r="K50" s="325">
        <v>10</v>
      </c>
      <c r="L50" s="372">
        <v>1</v>
      </c>
      <c r="M50" s="373" t="s">
        <v>5495</v>
      </c>
      <c r="N50" s="381">
        <v>70</v>
      </c>
      <c r="O50" s="381">
        <v>130</v>
      </c>
      <c r="P50" s="381">
        <v>200</v>
      </c>
      <c r="Q50" s="381"/>
      <c r="R50" s="381"/>
      <c r="S50" s="381"/>
      <c r="T50" s="381"/>
      <c r="U50" s="381"/>
      <c r="V50" s="381" t="s">
        <v>2166</v>
      </c>
      <c r="W50" s="381"/>
      <c r="X50" s="381">
        <v>2</v>
      </c>
      <c r="Y50" s="326"/>
      <c r="Z50" s="328"/>
      <c r="AA50" s="373" t="s">
        <v>6111</v>
      </c>
      <c r="AB50" s="326"/>
      <c r="AC50" s="326" t="s">
        <v>2166</v>
      </c>
      <c r="AD50" s="368"/>
      <c r="AE50" s="400" t="s">
        <v>6320</v>
      </c>
      <c r="AF50" s="326"/>
      <c r="AG50" s="368"/>
      <c r="AH50" s="368"/>
      <c r="AI50" s="373"/>
      <c r="AJ50" s="326"/>
      <c r="AK50" s="328"/>
      <c r="AL50" s="328"/>
      <c r="AM50" s="328"/>
      <c r="AN50" s="335"/>
    </row>
    <row r="51" spans="1:40" ht="30.75" customHeight="1" x14ac:dyDescent="0.35">
      <c r="A51" s="378">
        <v>47</v>
      </c>
      <c r="B51" s="333" t="s">
        <v>9</v>
      </c>
      <c r="C51" s="332" t="s">
        <v>2495</v>
      </c>
      <c r="D51" s="375" t="s">
        <v>2514</v>
      </c>
      <c r="E51" s="325">
        <v>4</v>
      </c>
      <c r="F51" s="375"/>
      <c r="G51" s="325"/>
      <c r="H51" s="375"/>
      <c r="I51" s="325">
        <v>6</v>
      </c>
      <c r="J51" s="325"/>
      <c r="K51" s="325">
        <v>6</v>
      </c>
      <c r="L51" s="372">
        <v>1</v>
      </c>
      <c r="M51" s="373" t="s">
        <v>5352</v>
      </c>
      <c r="N51" s="398">
        <v>80</v>
      </c>
      <c r="O51" s="398">
        <v>100</v>
      </c>
      <c r="P51" s="398">
        <v>180</v>
      </c>
      <c r="Q51" s="398"/>
      <c r="R51" s="398"/>
      <c r="S51" s="398"/>
      <c r="T51" s="398"/>
      <c r="U51" s="381"/>
      <c r="V51" s="381" t="s">
        <v>2166</v>
      </c>
      <c r="W51" s="381"/>
      <c r="X51" s="381">
        <v>2</v>
      </c>
      <c r="Y51" s="326"/>
      <c r="Z51" s="328"/>
      <c r="AA51" s="373"/>
      <c r="AB51" s="326"/>
      <c r="AC51" s="326" t="s">
        <v>2165</v>
      </c>
      <c r="AD51" s="368"/>
      <c r="AE51" s="400" t="s">
        <v>6320</v>
      </c>
      <c r="AF51" s="326"/>
      <c r="AG51" s="368"/>
      <c r="AH51" s="368"/>
      <c r="AI51" s="373"/>
      <c r="AJ51" s="326"/>
      <c r="AK51" s="328"/>
      <c r="AL51" s="328"/>
      <c r="AM51" s="328"/>
      <c r="AN51" s="335"/>
    </row>
    <row r="52" spans="1:40" ht="30.75" customHeight="1" x14ac:dyDescent="0.35">
      <c r="A52" s="378">
        <v>48</v>
      </c>
      <c r="B52" s="333" t="s">
        <v>9</v>
      </c>
      <c r="C52" s="332" t="s">
        <v>2484</v>
      </c>
      <c r="D52" s="375" t="s">
        <v>50</v>
      </c>
      <c r="E52" s="325">
        <v>4</v>
      </c>
      <c r="F52" s="375"/>
      <c r="G52" s="325"/>
      <c r="H52" s="375"/>
      <c r="I52" s="325">
        <v>10</v>
      </c>
      <c r="J52" s="325"/>
      <c r="K52" s="325">
        <v>10</v>
      </c>
      <c r="L52" s="372">
        <v>1</v>
      </c>
      <c r="M52" s="373" t="s">
        <v>5700</v>
      </c>
      <c r="N52" s="381">
        <v>70</v>
      </c>
      <c r="O52" s="381">
        <v>130</v>
      </c>
      <c r="P52" s="381">
        <v>200</v>
      </c>
      <c r="Q52" s="381"/>
      <c r="R52" s="381"/>
      <c r="S52" s="381"/>
      <c r="T52" s="381"/>
      <c r="U52" s="381"/>
      <c r="V52" s="381" t="s">
        <v>2166</v>
      </c>
      <c r="W52" s="381"/>
      <c r="X52" s="381">
        <v>2</v>
      </c>
      <c r="Y52" s="326"/>
      <c r="Z52" s="328"/>
      <c r="AA52" s="373"/>
      <c r="AB52" s="326"/>
      <c r="AC52" s="326" t="s">
        <v>2165</v>
      </c>
      <c r="AD52" s="368"/>
      <c r="AE52" s="400" t="s">
        <v>6320</v>
      </c>
      <c r="AF52" s="326"/>
      <c r="AG52" s="368"/>
      <c r="AH52" s="368"/>
      <c r="AI52" s="373"/>
      <c r="AJ52" s="326"/>
      <c r="AK52" s="328"/>
      <c r="AL52" s="328"/>
      <c r="AM52" s="328"/>
      <c r="AN52" s="335"/>
    </row>
    <row r="53" spans="1:40" ht="30.75" customHeight="1" x14ac:dyDescent="0.35">
      <c r="A53" s="378">
        <v>49</v>
      </c>
      <c r="B53" s="333" t="s">
        <v>9</v>
      </c>
      <c r="C53" s="332" t="s">
        <v>4332</v>
      </c>
      <c r="D53" s="375" t="s">
        <v>4333</v>
      </c>
      <c r="E53" s="325">
        <v>4</v>
      </c>
      <c r="F53" s="375"/>
      <c r="G53" s="325"/>
      <c r="H53" s="375"/>
      <c r="I53" s="325">
        <v>5</v>
      </c>
      <c r="J53" s="325"/>
      <c r="K53" s="325">
        <v>5</v>
      </c>
      <c r="L53" s="372">
        <v>1</v>
      </c>
      <c r="M53" s="373" t="s">
        <v>5700</v>
      </c>
      <c r="N53" s="381">
        <v>90</v>
      </c>
      <c r="O53" s="381">
        <v>110</v>
      </c>
      <c r="P53" s="381">
        <v>200</v>
      </c>
      <c r="Q53" s="381"/>
      <c r="R53" s="381"/>
      <c r="S53" s="381"/>
      <c r="T53" s="381"/>
      <c r="U53" s="381"/>
      <c r="V53" s="381" t="s">
        <v>2166</v>
      </c>
      <c r="W53" s="381"/>
      <c r="X53" s="381">
        <v>2</v>
      </c>
      <c r="Y53" s="326"/>
      <c r="Z53" s="328" t="s">
        <v>6862</v>
      </c>
      <c r="AA53" s="373" t="s">
        <v>6524</v>
      </c>
      <c r="AB53" s="326"/>
      <c r="AC53" s="326" t="s">
        <v>2165</v>
      </c>
      <c r="AD53" s="368"/>
      <c r="AE53" s="400" t="s">
        <v>7017</v>
      </c>
      <c r="AF53" s="326"/>
      <c r="AG53" s="368"/>
      <c r="AH53" s="368"/>
      <c r="AI53" s="373"/>
      <c r="AJ53" s="326"/>
      <c r="AK53" s="328"/>
      <c r="AL53" s="328"/>
      <c r="AM53" s="328"/>
      <c r="AN53" s="335"/>
    </row>
    <row r="54" spans="1:40" ht="30.75" customHeight="1" x14ac:dyDescent="0.35">
      <c r="A54" s="378">
        <v>50</v>
      </c>
      <c r="B54" s="333" t="s">
        <v>9</v>
      </c>
      <c r="C54" s="332" t="s">
        <v>2157</v>
      </c>
      <c r="D54" s="371" t="s">
        <v>2162</v>
      </c>
      <c r="E54" s="325">
        <v>5</v>
      </c>
      <c r="F54" s="371"/>
      <c r="G54" s="325"/>
      <c r="H54" s="371"/>
      <c r="I54" s="325">
        <v>14</v>
      </c>
      <c r="J54" s="325"/>
      <c r="K54" s="325">
        <v>14</v>
      </c>
      <c r="L54" s="372">
        <v>1</v>
      </c>
      <c r="M54" s="373" t="s">
        <v>5703</v>
      </c>
      <c r="N54" s="381"/>
      <c r="O54" s="381"/>
      <c r="P54" s="381">
        <v>1061</v>
      </c>
      <c r="Q54" s="381"/>
      <c r="R54" s="381"/>
      <c r="S54" s="381"/>
      <c r="T54" s="381"/>
      <c r="U54" s="381"/>
      <c r="V54" s="381"/>
      <c r="W54" s="381"/>
      <c r="X54" s="381">
        <v>1</v>
      </c>
      <c r="Y54" s="326"/>
      <c r="Z54" s="328"/>
      <c r="AA54" s="373"/>
      <c r="AB54" s="326"/>
      <c r="AC54" s="326" t="s">
        <v>2165</v>
      </c>
      <c r="AD54" s="368"/>
      <c r="AE54" s="400" t="s">
        <v>6320</v>
      </c>
      <c r="AF54" s="326"/>
      <c r="AG54" s="368"/>
      <c r="AH54" s="368"/>
      <c r="AI54" s="373"/>
      <c r="AJ54" s="326"/>
      <c r="AK54" s="328"/>
      <c r="AL54" s="328"/>
      <c r="AM54" s="328"/>
      <c r="AN54" s="335"/>
    </row>
    <row r="55" spans="1:40" ht="30.75" customHeight="1" x14ac:dyDescent="0.35">
      <c r="A55" s="378">
        <v>51</v>
      </c>
      <c r="B55" s="333" t="s">
        <v>9</v>
      </c>
      <c r="C55" s="332" t="s">
        <v>2156</v>
      </c>
      <c r="D55" s="371" t="s">
        <v>57</v>
      </c>
      <c r="E55" s="325">
        <v>5</v>
      </c>
      <c r="F55" s="371"/>
      <c r="G55" s="325"/>
      <c r="H55" s="371"/>
      <c r="I55" s="325">
        <v>15</v>
      </c>
      <c r="J55" s="325"/>
      <c r="K55" s="325">
        <v>15</v>
      </c>
      <c r="L55" s="372">
        <v>1</v>
      </c>
      <c r="M55" s="373" t="s">
        <v>4991</v>
      </c>
      <c r="N55" s="381"/>
      <c r="O55" s="381"/>
      <c r="P55" s="381">
        <v>1034</v>
      </c>
      <c r="Q55" s="381"/>
      <c r="R55" s="381"/>
      <c r="S55" s="381"/>
      <c r="T55" s="381"/>
      <c r="U55" s="381"/>
      <c r="V55" s="381"/>
      <c r="W55" s="381"/>
      <c r="X55" s="381">
        <v>1</v>
      </c>
      <c r="Y55" s="326"/>
      <c r="Z55" s="328"/>
      <c r="AA55" s="373"/>
      <c r="AB55" s="326"/>
      <c r="AC55" s="326" t="s">
        <v>2165</v>
      </c>
      <c r="AD55" s="368"/>
      <c r="AE55" s="400" t="s">
        <v>6320</v>
      </c>
      <c r="AF55" s="326"/>
      <c r="AG55" s="368"/>
      <c r="AH55" s="368"/>
      <c r="AI55" s="373"/>
      <c r="AJ55" s="326"/>
      <c r="AK55" s="328"/>
      <c r="AL55" s="328"/>
      <c r="AM55" s="328"/>
      <c r="AN55" s="335"/>
    </row>
    <row r="56" spans="1:40" ht="30.75" customHeight="1" x14ac:dyDescent="0.35">
      <c r="A56" s="378">
        <v>52</v>
      </c>
      <c r="B56" s="333" t="s">
        <v>9</v>
      </c>
      <c r="C56" s="332" t="s">
        <v>77</v>
      </c>
      <c r="D56" s="375" t="s">
        <v>2515</v>
      </c>
      <c r="E56" s="325">
        <v>3</v>
      </c>
      <c r="F56" s="375"/>
      <c r="G56" s="325"/>
      <c r="H56" s="375"/>
      <c r="I56" s="325">
        <v>7</v>
      </c>
      <c r="J56" s="325"/>
      <c r="K56" s="325">
        <v>7</v>
      </c>
      <c r="L56" s="372">
        <v>1</v>
      </c>
      <c r="M56" s="373" t="s">
        <v>5431</v>
      </c>
      <c r="N56" s="381">
        <v>75</v>
      </c>
      <c r="O56" s="381">
        <v>125</v>
      </c>
      <c r="P56" s="397">
        <f>N56+O56</f>
        <v>200</v>
      </c>
      <c r="Q56" s="381"/>
      <c r="R56" s="381"/>
      <c r="S56" s="381"/>
      <c r="T56" s="381"/>
      <c r="U56" s="381"/>
      <c r="V56" s="381" t="s">
        <v>2166</v>
      </c>
      <c r="W56" s="381"/>
      <c r="X56" s="381">
        <v>2</v>
      </c>
      <c r="Y56" s="326"/>
      <c r="Z56" s="328"/>
      <c r="AA56" s="373"/>
      <c r="AB56" s="326"/>
      <c r="AC56" s="326" t="s">
        <v>2165</v>
      </c>
      <c r="AD56" s="368"/>
      <c r="AE56" s="400" t="s">
        <v>6320</v>
      </c>
      <c r="AF56" s="326"/>
      <c r="AG56" s="368"/>
      <c r="AH56" s="368"/>
      <c r="AI56" s="373"/>
      <c r="AJ56" s="326"/>
      <c r="AK56" s="328"/>
      <c r="AL56" s="328"/>
      <c r="AM56" s="328"/>
      <c r="AN56" s="335"/>
    </row>
    <row r="57" spans="1:40" ht="30.75" customHeight="1" x14ac:dyDescent="0.35">
      <c r="A57" s="378">
        <v>53</v>
      </c>
      <c r="B57" s="333" t="s">
        <v>9</v>
      </c>
      <c r="C57" s="332" t="s">
        <v>36</v>
      </c>
      <c r="D57" s="375" t="s">
        <v>37</v>
      </c>
      <c r="E57" s="325">
        <v>4</v>
      </c>
      <c r="F57" s="375"/>
      <c r="G57" s="325"/>
      <c r="H57" s="375"/>
      <c r="I57" s="325">
        <v>10</v>
      </c>
      <c r="J57" s="325"/>
      <c r="K57" s="325">
        <v>10</v>
      </c>
      <c r="L57" s="372">
        <v>1</v>
      </c>
      <c r="M57" s="373" t="s">
        <v>4940</v>
      </c>
      <c r="N57" s="381">
        <v>70</v>
      </c>
      <c r="O57" s="381">
        <v>130</v>
      </c>
      <c r="P57" s="381">
        <v>200</v>
      </c>
      <c r="Q57" s="381"/>
      <c r="R57" s="381"/>
      <c r="S57" s="381"/>
      <c r="T57" s="381"/>
      <c r="U57" s="381"/>
      <c r="V57" s="381" t="s">
        <v>2166</v>
      </c>
      <c r="W57" s="381"/>
      <c r="X57" s="381">
        <v>2</v>
      </c>
      <c r="Y57" s="326"/>
      <c r="Z57" s="328"/>
      <c r="AA57" s="373"/>
      <c r="AB57" s="326" t="s">
        <v>6122</v>
      </c>
      <c r="AC57" s="326" t="s">
        <v>2165</v>
      </c>
      <c r="AD57" s="368"/>
      <c r="AE57" s="400" t="s">
        <v>6320</v>
      </c>
      <c r="AF57" s="326"/>
      <c r="AG57" s="368"/>
      <c r="AH57" s="368"/>
      <c r="AI57" s="373"/>
      <c r="AJ57" s="326"/>
      <c r="AK57" s="328"/>
      <c r="AL57" s="328"/>
      <c r="AM57" s="328"/>
      <c r="AN57" s="335"/>
    </row>
    <row r="58" spans="1:40" ht="30.75" customHeight="1" x14ac:dyDescent="0.35">
      <c r="A58" s="378">
        <v>54</v>
      </c>
      <c r="B58" s="333" t="s">
        <v>9</v>
      </c>
      <c r="C58" s="332" t="s">
        <v>4433</v>
      </c>
      <c r="D58" s="371" t="s">
        <v>4434</v>
      </c>
      <c r="E58" s="325">
        <v>3</v>
      </c>
      <c r="F58" s="371"/>
      <c r="G58" s="325"/>
      <c r="H58" s="371"/>
      <c r="I58" s="325">
        <v>4</v>
      </c>
      <c r="J58" s="325"/>
      <c r="K58" s="325">
        <v>4</v>
      </c>
      <c r="L58" s="372">
        <v>1</v>
      </c>
      <c r="M58" s="373" t="s">
        <v>6477</v>
      </c>
      <c r="N58" s="381">
        <v>55</v>
      </c>
      <c r="O58" s="381">
        <v>145</v>
      </c>
      <c r="P58" s="381">
        <v>200</v>
      </c>
      <c r="Q58" s="381"/>
      <c r="R58" s="381"/>
      <c r="S58" s="381"/>
      <c r="T58" s="381"/>
      <c r="U58" s="381"/>
      <c r="V58" s="381" t="s">
        <v>2166</v>
      </c>
      <c r="W58" s="381"/>
      <c r="X58" s="381">
        <v>2</v>
      </c>
      <c r="Y58" s="326"/>
      <c r="Z58" s="328" t="s">
        <v>6862</v>
      </c>
      <c r="AA58" s="373"/>
      <c r="AB58" s="326"/>
      <c r="AC58" s="326" t="s">
        <v>2165</v>
      </c>
      <c r="AD58" s="368"/>
      <c r="AE58" s="400" t="s">
        <v>6957</v>
      </c>
      <c r="AF58" s="326"/>
      <c r="AG58" s="368"/>
      <c r="AH58" s="368"/>
      <c r="AI58" s="373"/>
      <c r="AJ58" s="326"/>
      <c r="AK58" s="328"/>
      <c r="AL58" s="328"/>
      <c r="AM58" s="328"/>
      <c r="AN58" s="335" t="s">
        <v>2166</v>
      </c>
    </row>
    <row r="59" spans="1:40" ht="30.75" customHeight="1" x14ac:dyDescent="0.35">
      <c r="A59" s="378">
        <v>55</v>
      </c>
      <c r="B59" s="333" t="s">
        <v>9</v>
      </c>
      <c r="C59" s="332" t="s">
        <v>5331</v>
      </c>
      <c r="D59" s="371" t="s">
        <v>5332</v>
      </c>
      <c r="E59" s="325">
        <v>4</v>
      </c>
      <c r="F59" s="371"/>
      <c r="G59" s="325"/>
      <c r="H59" s="371"/>
      <c r="I59" s="325">
        <v>3</v>
      </c>
      <c r="J59" s="325"/>
      <c r="K59" s="325">
        <v>3</v>
      </c>
      <c r="L59" s="372">
        <v>1</v>
      </c>
      <c r="M59" s="373" t="s">
        <v>5454</v>
      </c>
      <c r="N59" s="398"/>
      <c r="O59" s="398"/>
      <c r="P59" s="367">
        <v>150</v>
      </c>
      <c r="Q59" s="398"/>
      <c r="R59" s="398"/>
      <c r="S59" s="398"/>
      <c r="T59" s="398"/>
      <c r="U59" s="381"/>
      <c r="V59" s="381"/>
      <c r="W59" s="381"/>
      <c r="X59" s="381">
        <v>1</v>
      </c>
      <c r="Y59" s="326"/>
      <c r="Z59" s="328"/>
      <c r="AA59" s="373"/>
      <c r="AB59" s="326"/>
      <c r="AC59" s="326" t="s">
        <v>2165</v>
      </c>
      <c r="AD59" s="368"/>
      <c r="AE59" s="400" t="s">
        <v>6318</v>
      </c>
      <c r="AF59" s="326"/>
      <c r="AG59" s="368"/>
      <c r="AH59" s="368"/>
      <c r="AI59" s="373"/>
      <c r="AJ59" s="326"/>
      <c r="AK59" s="328"/>
      <c r="AL59" s="328"/>
      <c r="AM59" s="328"/>
      <c r="AN59" s="335"/>
    </row>
    <row r="60" spans="1:40" ht="30.75" customHeight="1" x14ac:dyDescent="0.35">
      <c r="A60" s="378">
        <v>56</v>
      </c>
      <c r="B60" s="333" t="s">
        <v>9</v>
      </c>
      <c r="C60" s="332" t="s">
        <v>4439</v>
      </c>
      <c r="D60" s="371" t="s">
        <v>4906</v>
      </c>
      <c r="E60" s="325">
        <v>3</v>
      </c>
      <c r="F60" s="371"/>
      <c r="G60" s="325"/>
      <c r="H60" s="371"/>
      <c r="I60" s="325">
        <v>3</v>
      </c>
      <c r="J60" s="325"/>
      <c r="K60" s="325">
        <v>3</v>
      </c>
      <c r="L60" s="372">
        <v>1</v>
      </c>
      <c r="M60" s="373" t="s">
        <v>5431</v>
      </c>
      <c r="N60" s="381">
        <v>65</v>
      </c>
      <c r="O60" s="381">
        <v>135</v>
      </c>
      <c r="P60" s="381">
        <v>200</v>
      </c>
      <c r="Q60" s="381"/>
      <c r="R60" s="381"/>
      <c r="S60" s="381"/>
      <c r="T60" s="381"/>
      <c r="U60" s="381"/>
      <c r="V60" s="381" t="s">
        <v>2166</v>
      </c>
      <c r="W60" s="381"/>
      <c r="X60" s="381">
        <v>2</v>
      </c>
      <c r="Y60" s="326"/>
      <c r="Z60" s="328" t="s">
        <v>6862</v>
      </c>
      <c r="AA60" s="373"/>
      <c r="AB60" s="326"/>
      <c r="AC60" s="326" t="s">
        <v>2165</v>
      </c>
      <c r="AD60" s="368"/>
      <c r="AE60" s="400" t="s">
        <v>6957</v>
      </c>
      <c r="AF60" s="326"/>
      <c r="AG60" s="368"/>
      <c r="AH60" s="368"/>
      <c r="AI60" s="373"/>
      <c r="AJ60" s="326"/>
      <c r="AK60" s="328"/>
      <c r="AL60" s="328"/>
      <c r="AM60" s="328"/>
      <c r="AN60" s="335" t="s">
        <v>2166</v>
      </c>
    </row>
    <row r="61" spans="1:40" ht="30.75" customHeight="1" x14ac:dyDescent="0.35">
      <c r="A61" s="378">
        <v>57</v>
      </c>
      <c r="B61" s="333" t="s">
        <v>9</v>
      </c>
      <c r="C61" s="332" t="s">
        <v>4454</v>
      </c>
      <c r="D61" s="371" t="s">
        <v>4455</v>
      </c>
      <c r="E61" s="325">
        <v>4</v>
      </c>
      <c r="F61" s="371"/>
      <c r="G61" s="325"/>
      <c r="H61" s="371"/>
      <c r="I61" s="325">
        <v>4</v>
      </c>
      <c r="J61" s="325"/>
      <c r="K61" s="325">
        <v>4</v>
      </c>
      <c r="L61" s="372">
        <v>1</v>
      </c>
      <c r="M61" s="373" t="s">
        <v>6484</v>
      </c>
      <c r="N61" s="381">
        <v>60</v>
      </c>
      <c r="O61" s="381">
        <v>140</v>
      </c>
      <c r="P61" s="381">
        <v>200</v>
      </c>
      <c r="Q61" s="381"/>
      <c r="R61" s="381"/>
      <c r="S61" s="381"/>
      <c r="T61" s="381"/>
      <c r="U61" s="381"/>
      <c r="V61" s="381" t="s">
        <v>2166</v>
      </c>
      <c r="W61" s="381"/>
      <c r="X61" s="381">
        <v>1</v>
      </c>
      <c r="Y61" s="326"/>
      <c r="Z61" s="328"/>
      <c r="AA61" s="373"/>
      <c r="AB61" s="326"/>
      <c r="AC61" s="326" t="s">
        <v>2165</v>
      </c>
      <c r="AD61" s="368"/>
      <c r="AE61" s="400" t="s">
        <v>6318</v>
      </c>
      <c r="AF61" s="326"/>
      <c r="AG61" s="368"/>
      <c r="AH61" s="368"/>
      <c r="AI61" s="373"/>
      <c r="AJ61" s="326"/>
      <c r="AK61" s="328"/>
      <c r="AL61" s="328"/>
      <c r="AM61" s="328"/>
      <c r="AN61" s="335"/>
    </row>
    <row r="62" spans="1:40" ht="30.75" customHeight="1" x14ac:dyDescent="0.35">
      <c r="A62" s="378">
        <v>58</v>
      </c>
      <c r="B62" s="333" t="s">
        <v>9</v>
      </c>
      <c r="C62" s="332" t="s">
        <v>4456</v>
      </c>
      <c r="D62" s="371" t="s">
        <v>4457</v>
      </c>
      <c r="E62" s="325">
        <v>5</v>
      </c>
      <c r="F62" s="371"/>
      <c r="G62" s="325"/>
      <c r="H62" s="371"/>
      <c r="I62" s="325">
        <v>5</v>
      </c>
      <c r="J62" s="325"/>
      <c r="K62" s="325">
        <v>5</v>
      </c>
      <c r="L62" s="372">
        <v>1</v>
      </c>
      <c r="M62" s="373" t="s">
        <v>5069</v>
      </c>
      <c r="N62" s="381">
        <v>70</v>
      </c>
      <c r="O62" s="381">
        <v>170</v>
      </c>
      <c r="P62" s="381">
        <v>240</v>
      </c>
      <c r="Q62" s="381"/>
      <c r="R62" s="381"/>
      <c r="S62" s="381"/>
      <c r="T62" s="381"/>
      <c r="U62" s="381"/>
      <c r="V62" s="381" t="s">
        <v>2166</v>
      </c>
      <c r="W62" s="381"/>
      <c r="X62" s="381">
        <v>1</v>
      </c>
      <c r="Y62" s="326"/>
      <c r="Z62" s="328"/>
      <c r="AA62" s="373"/>
      <c r="AB62" s="326"/>
      <c r="AC62" s="326" t="s">
        <v>2165</v>
      </c>
      <c r="AD62" s="368"/>
      <c r="AE62" s="400" t="s">
        <v>6318</v>
      </c>
      <c r="AF62" s="326"/>
      <c r="AG62" s="368"/>
      <c r="AH62" s="368"/>
      <c r="AI62" s="373"/>
      <c r="AJ62" s="326"/>
      <c r="AK62" s="328"/>
      <c r="AL62" s="328"/>
      <c r="AM62" s="328"/>
      <c r="AN62" s="335"/>
    </row>
    <row r="63" spans="1:40" ht="30.75" customHeight="1" x14ac:dyDescent="0.35">
      <c r="A63" s="378">
        <v>59</v>
      </c>
      <c r="B63" s="333" t="s">
        <v>9</v>
      </c>
      <c r="C63" s="332" t="s">
        <v>5659</v>
      </c>
      <c r="D63" s="371" t="s">
        <v>5660</v>
      </c>
      <c r="E63" s="325">
        <v>4</v>
      </c>
      <c r="F63" s="371"/>
      <c r="G63" s="325"/>
      <c r="H63" s="371"/>
      <c r="I63" s="325">
        <v>6</v>
      </c>
      <c r="J63" s="325"/>
      <c r="K63" s="325">
        <v>6</v>
      </c>
      <c r="L63" s="372">
        <v>1</v>
      </c>
      <c r="M63" s="373" t="s">
        <v>5354</v>
      </c>
      <c r="N63" s="381">
        <v>50</v>
      </c>
      <c r="O63" s="381">
        <v>170</v>
      </c>
      <c r="P63" s="381">
        <v>220</v>
      </c>
      <c r="Q63" s="381"/>
      <c r="R63" s="381"/>
      <c r="S63" s="381"/>
      <c r="T63" s="381"/>
      <c r="U63" s="381"/>
      <c r="V63" s="381" t="s">
        <v>2166</v>
      </c>
      <c r="W63" s="381"/>
      <c r="X63" s="381">
        <v>1</v>
      </c>
      <c r="Y63" s="326"/>
      <c r="Z63" s="328"/>
      <c r="AA63" s="373"/>
      <c r="AB63" s="326"/>
      <c r="AC63" s="326" t="s">
        <v>2165</v>
      </c>
      <c r="AD63" s="368"/>
      <c r="AE63" s="400" t="s">
        <v>6318</v>
      </c>
      <c r="AF63" s="326"/>
      <c r="AG63" s="368"/>
      <c r="AH63" s="368"/>
      <c r="AI63" s="373"/>
      <c r="AJ63" s="326"/>
      <c r="AK63" s="328" t="s">
        <v>7279</v>
      </c>
      <c r="AL63" s="328"/>
      <c r="AM63" s="328"/>
      <c r="AN63" s="335"/>
    </row>
    <row r="64" spans="1:40" s="335" customFormat="1" ht="30.75" customHeight="1" x14ac:dyDescent="0.35">
      <c r="A64" s="378">
        <v>60</v>
      </c>
      <c r="B64" s="374" t="s">
        <v>9</v>
      </c>
      <c r="C64" s="376" t="s">
        <v>6885</v>
      </c>
      <c r="D64" s="388" t="s">
        <v>6886</v>
      </c>
      <c r="E64" s="324">
        <v>4</v>
      </c>
      <c r="F64" s="327"/>
      <c r="G64" s="324"/>
      <c r="H64" s="327"/>
      <c r="I64" s="324">
        <v>6</v>
      </c>
      <c r="J64" s="324"/>
      <c r="K64" s="324">
        <v>6</v>
      </c>
      <c r="L64" s="372">
        <v>1</v>
      </c>
      <c r="M64" s="373" t="s">
        <v>6887</v>
      </c>
      <c r="N64" s="381">
        <v>65</v>
      </c>
      <c r="O64" s="381">
        <v>135</v>
      </c>
      <c r="P64" s="381">
        <v>200</v>
      </c>
      <c r="Q64" s="381"/>
      <c r="R64" s="381"/>
      <c r="S64" s="381"/>
      <c r="T64" s="381"/>
      <c r="U64" s="381"/>
      <c r="V64" s="381" t="s">
        <v>2166</v>
      </c>
      <c r="W64" s="381"/>
      <c r="X64" s="381">
        <v>2</v>
      </c>
      <c r="Y64" s="326"/>
      <c r="Z64" s="328"/>
      <c r="AA64" s="373"/>
      <c r="AB64" s="326"/>
      <c r="AC64" s="326" t="s">
        <v>2165</v>
      </c>
      <c r="AD64" s="368">
        <v>43147</v>
      </c>
      <c r="AE64" s="400" t="s">
        <v>7017</v>
      </c>
      <c r="AF64" s="326"/>
      <c r="AG64" s="368"/>
      <c r="AH64" s="368"/>
      <c r="AI64" s="373"/>
      <c r="AJ64" s="326"/>
      <c r="AK64" s="328"/>
      <c r="AL64" s="328"/>
      <c r="AM64" s="328"/>
    </row>
    <row r="65" spans="1:40" ht="30.75" customHeight="1" x14ac:dyDescent="0.35">
      <c r="A65" s="378">
        <v>61</v>
      </c>
      <c r="B65" s="333" t="s">
        <v>5717</v>
      </c>
      <c r="C65" s="332" t="s">
        <v>1974</v>
      </c>
      <c r="D65" s="371" t="s">
        <v>4336</v>
      </c>
      <c r="E65" s="325">
        <v>5</v>
      </c>
      <c r="F65" s="371"/>
      <c r="G65" s="325"/>
      <c r="H65" s="371"/>
      <c r="I65" s="325">
        <v>3</v>
      </c>
      <c r="J65" s="325"/>
      <c r="K65" s="325">
        <v>3</v>
      </c>
      <c r="L65" s="372">
        <v>1</v>
      </c>
      <c r="M65" s="373" t="s">
        <v>6012</v>
      </c>
      <c r="N65" s="381"/>
      <c r="O65" s="381"/>
      <c r="P65" s="381">
        <v>360</v>
      </c>
      <c r="Q65" s="381"/>
      <c r="R65" s="381"/>
      <c r="S65" s="381"/>
      <c r="T65" s="381"/>
      <c r="U65" s="381"/>
      <c r="V65" s="381"/>
      <c r="W65" s="381"/>
      <c r="X65" s="381">
        <v>1</v>
      </c>
      <c r="Y65" s="326"/>
      <c r="Z65" s="328"/>
      <c r="AA65" s="373"/>
      <c r="AB65" s="326"/>
      <c r="AC65" s="326" t="s">
        <v>2165</v>
      </c>
      <c r="AD65" s="368"/>
      <c r="AE65" s="400" t="s">
        <v>6321</v>
      </c>
      <c r="AF65" s="326"/>
      <c r="AG65" s="368"/>
      <c r="AH65" s="368"/>
      <c r="AI65" s="373"/>
      <c r="AJ65" s="326"/>
      <c r="AK65" s="328"/>
      <c r="AL65" s="328"/>
      <c r="AM65" s="328"/>
      <c r="AN65" s="335"/>
    </row>
    <row r="66" spans="1:40" ht="30.75" customHeight="1" x14ac:dyDescent="0.35">
      <c r="A66" s="378">
        <v>62</v>
      </c>
      <c r="B66" s="333" t="s">
        <v>5717</v>
      </c>
      <c r="C66" s="332" t="s">
        <v>3751</v>
      </c>
      <c r="D66" s="371" t="s">
        <v>3769</v>
      </c>
      <c r="E66" s="325">
        <v>4</v>
      </c>
      <c r="F66" s="371"/>
      <c r="G66" s="325"/>
      <c r="H66" s="371"/>
      <c r="I66" s="325">
        <v>6</v>
      </c>
      <c r="J66" s="325"/>
      <c r="K66" s="325">
        <v>6</v>
      </c>
      <c r="L66" s="372">
        <v>1</v>
      </c>
      <c r="M66" s="373" t="s">
        <v>6012</v>
      </c>
      <c r="N66" s="381"/>
      <c r="O66" s="381"/>
      <c r="P66" s="381">
        <v>500</v>
      </c>
      <c r="Q66" s="381"/>
      <c r="R66" s="381"/>
      <c r="S66" s="381"/>
      <c r="T66" s="381"/>
      <c r="U66" s="381"/>
      <c r="V66" s="381"/>
      <c r="W66" s="381"/>
      <c r="X66" s="381">
        <v>1</v>
      </c>
      <c r="Y66" s="326"/>
      <c r="Z66" s="328"/>
      <c r="AA66" s="373"/>
      <c r="AB66" s="326"/>
      <c r="AC66" s="326" t="s">
        <v>2165</v>
      </c>
      <c r="AD66" s="368"/>
      <c r="AE66" s="400" t="s">
        <v>6322</v>
      </c>
      <c r="AF66" s="326"/>
      <c r="AG66" s="368"/>
      <c r="AH66" s="368"/>
      <c r="AI66" s="373"/>
      <c r="AJ66" s="326"/>
      <c r="AK66" s="328"/>
      <c r="AL66" s="328"/>
      <c r="AM66" s="328"/>
      <c r="AN66" s="335"/>
    </row>
    <row r="67" spans="1:40" ht="30.75" customHeight="1" x14ac:dyDescent="0.35">
      <c r="A67" s="378">
        <v>63</v>
      </c>
      <c r="B67" s="333" t="s">
        <v>5717</v>
      </c>
      <c r="C67" s="332" t="s">
        <v>3752</v>
      </c>
      <c r="D67" s="371" t="s">
        <v>3770</v>
      </c>
      <c r="E67" s="325">
        <v>4</v>
      </c>
      <c r="F67" s="371"/>
      <c r="G67" s="325"/>
      <c r="H67" s="371"/>
      <c r="I67" s="325">
        <v>6</v>
      </c>
      <c r="J67" s="325"/>
      <c r="K67" s="325">
        <v>6</v>
      </c>
      <c r="L67" s="372">
        <v>1</v>
      </c>
      <c r="M67" s="373" t="s">
        <v>6490</v>
      </c>
      <c r="N67" s="381"/>
      <c r="O67" s="381"/>
      <c r="P67" s="381">
        <v>500</v>
      </c>
      <c r="Q67" s="381"/>
      <c r="R67" s="381"/>
      <c r="S67" s="381"/>
      <c r="T67" s="381"/>
      <c r="U67" s="381"/>
      <c r="V67" s="381"/>
      <c r="W67" s="381"/>
      <c r="X67" s="381">
        <v>1</v>
      </c>
      <c r="Y67" s="326"/>
      <c r="Z67" s="328"/>
      <c r="AA67" s="373"/>
      <c r="AB67" s="326"/>
      <c r="AC67" s="326" t="s">
        <v>2165</v>
      </c>
      <c r="AD67" s="368"/>
      <c r="AE67" s="400" t="s">
        <v>6322</v>
      </c>
      <c r="AF67" s="326"/>
      <c r="AG67" s="368"/>
      <c r="AH67" s="368"/>
      <c r="AI67" s="373"/>
      <c r="AJ67" s="326"/>
      <c r="AK67" s="328"/>
      <c r="AL67" s="328"/>
      <c r="AM67" s="328"/>
      <c r="AN67" s="335"/>
    </row>
    <row r="68" spans="1:40" ht="30.75" customHeight="1" x14ac:dyDescent="0.35">
      <c r="A68" s="378">
        <v>64</v>
      </c>
      <c r="B68" s="333" t="s">
        <v>5717</v>
      </c>
      <c r="C68" s="332" t="s">
        <v>3740</v>
      </c>
      <c r="D68" s="371" t="s">
        <v>3756</v>
      </c>
      <c r="E68" s="325">
        <v>4</v>
      </c>
      <c r="F68" s="371"/>
      <c r="G68" s="325"/>
      <c r="H68" s="371"/>
      <c r="I68" s="325">
        <v>5</v>
      </c>
      <c r="J68" s="325"/>
      <c r="K68" s="325">
        <v>5</v>
      </c>
      <c r="L68" s="372">
        <v>1</v>
      </c>
      <c r="M68" s="373" t="s">
        <v>6491</v>
      </c>
      <c r="N68" s="381"/>
      <c r="O68" s="381"/>
      <c r="P68" s="381">
        <v>500</v>
      </c>
      <c r="Q68" s="381"/>
      <c r="R68" s="381"/>
      <c r="S68" s="381"/>
      <c r="T68" s="381"/>
      <c r="U68" s="381"/>
      <c r="V68" s="381"/>
      <c r="W68" s="381"/>
      <c r="X68" s="381">
        <v>1</v>
      </c>
      <c r="Y68" s="326"/>
      <c r="Z68" s="328"/>
      <c r="AA68" s="373"/>
      <c r="AB68" s="326"/>
      <c r="AC68" s="326" t="s">
        <v>2165</v>
      </c>
      <c r="AD68" s="368"/>
      <c r="AE68" s="400" t="s">
        <v>6322</v>
      </c>
      <c r="AF68" s="326"/>
      <c r="AG68" s="368"/>
      <c r="AH68" s="368"/>
      <c r="AI68" s="373"/>
      <c r="AJ68" s="326"/>
      <c r="AK68" s="328"/>
      <c r="AL68" s="328"/>
      <c r="AM68" s="328"/>
      <c r="AN68" s="335"/>
    </row>
    <row r="69" spans="1:40" ht="30.75" customHeight="1" x14ac:dyDescent="0.35">
      <c r="A69" s="378">
        <v>65</v>
      </c>
      <c r="B69" s="333" t="s">
        <v>5717</v>
      </c>
      <c r="C69" s="332" t="s">
        <v>3745</v>
      </c>
      <c r="D69" s="371" t="s">
        <v>3762</v>
      </c>
      <c r="E69" s="325">
        <v>5</v>
      </c>
      <c r="F69" s="371"/>
      <c r="G69" s="325"/>
      <c r="H69" s="371"/>
      <c r="I69" s="325">
        <v>6</v>
      </c>
      <c r="J69" s="325"/>
      <c r="K69" s="325">
        <v>6</v>
      </c>
      <c r="L69" s="372">
        <v>1</v>
      </c>
      <c r="M69" s="373" t="s">
        <v>5489</v>
      </c>
      <c r="N69" s="381"/>
      <c r="O69" s="381"/>
      <c r="P69" s="381">
        <v>300</v>
      </c>
      <c r="Q69" s="381"/>
      <c r="R69" s="381"/>
      <c r="S69" s="381"/>
      <c r="T69" s="381"/>
      <c r="U69" s="381"/>
      <c r="V69" s="381"/>
      <c r="W69" s="381"/>
      <c r="X69" s="381">
        <v>1</v>
      </c>
      <c r="Y69" s="326"/>
      <c r="Z69" s="328"/>
      <c r="AA69" s="373"/>
      <c r="AB69" s="326"/>
      <c r="AC69" s="326" t="s">
        <v>2166</v>
      </c>
      <c r="AD69" s="368"/>
      <c r="AE69" s="400" t="s">
        <v>6322</v>
      </c>
      <c r="AF69" s="326"/>
      <c r="AG69" s="368"/>
      <c r="AH69" s="368"/>
      <c r="AI69" s="373"/>
      <c r="AJ69" s="326"/>
      <c r="AK69" s="328"/>
      <c r="AL69" s="328"/>
      <c r="AM69" s="328"/>
      <c r="AN69" s="335"/>
    </row>
    <row r="70" spans="1:40" ht="30.75" customHeight="1" x14ac:dyDescent="0.35">
      <c r="A70" s="378">
        <v>66</v>
      </c>
      <c r="B70" s="333" t="s">
        <v>5717</v>
      </c>
      <c r="C70" s="332" t="s">
        <v>1973</v>
      </c>
      <c r="D70" s="371" t="s">
        <v>4337</v>
      </c>
      <c r="E70" s="325">
        <v>4</v>
      </c>
      <c r="F70" s="371"/>
      <c r="G70" s="325"/>
      <c r="H70" s="371"/>
      <c r="I70" s="325">
        <v>5</v>
      </c>
      <c r="J70" s="325"/>
      <c r="K70" s="325">
        <v>5</v>
      </c>
      <c r="L70" s="372">
        <v>1</v>
      </c>
      <c r="M70" s="373" t="s">
        <v>6493</v>
      </c>
      <c r="N70" s="381"/>
      <c r="O70" s="381"/>
      <c r="P70" s="381">
        <v>270</v>
      </c>
      <c r="Q70" s="381"/>
      <c r="R70" s="381"/>
      <c r="S70" s="381"/>
      <c r="T70" s="381"/>
      <c r="U70" s="381"/>
      <c r="V70" s="381"/>
      <c r="W70" s="381"/>
      <c r="X70" s="381">
        <v>1</v>
      </c>
      <c r="Y70" s="326"/>
      <c r="Z70" s="328"/>
      <c r="AA70" s="373"/>
      <c r="AB70" s="326" t="s">
        <v>6166</v>
      </c>
      <c r="AC70" s="326" t="s">
        <v>2166</v>
      </c>
      <c r="AD70" s="368"/>
      <c r="AE70" s="400" t="s">
        <v>6321</v>
      </c>
      <c r="AF70" s="326"/>
      <c r="AG70" s="368"/>
      <c r="AH70" s="368"/>
      <c r="AI70" s="373"/>
      <c r="AJ70" s="326"/>
      <c r="AK70" s="328"/>
      <c r="AL70" s="328"/>
      <c r="AM70" s="328"/>
      <c r="AN70" s="335"/>
    </row>
    <row r="71" spans="1:40" ht="30.75" customHeight="1" x14ac:dyDescent="0.35">
      <c r="A71" s="378">
        <v>67</v>
      </c>
      <c r="B71" s="333" t="s">
        <v>5717</v>
      </c>
      <c r="C71" s="332" t="s">
        <v>2006</v>
      </c>
      <c r="D71" s="371" t="s">
        <v>3481</v>
      </c>
      <c r="E71" s="325">
        <v>5</v>
      </c>
      <c r="F71" s="371"/>
      <c r="G71" s="325"/>
      <c r="H71" s="371"/>
      <c r="I71" s="325">
        <v>7</v>
      </c>
      <c r="J71" s="325"/>
      <c r="K71" s="325">
        <v>7</v>
      </c>
      <c r="L71" s="372">
        <v>1</v>
      </c>
      <c r="M71" s="373" t="s">
        <v>6494</v>
      </c>
      <c r="N71" s="381"/>
      <c r="O71" s="381"/>
      <c r="P71" s="381">
        <v>270</v>
      </c>
      <c r="Q71" s="381"/>
      <c r="R71" s="381"/>
      <c r="S71" s="381"/>
      <c r="T71" s="381"/>
      <c r="U71" s="381"/>
      <c r="V71" s="381"/>
      <c r="W71" s="381"/>
      <c r="X71" s="381">
        <v>1</v>
      </c>
      <c r="Y71" s="326"/>
      <c r="Z71" s="328"/>
      <c r="AA71" s="373"/>
      <c r="AB71" s="326"/>
      <c r="AC71" s="326" t="s">
        <v>2166</v>
      </c>
      <c r="AD71" s="368"/>
      <c r="AE71" s="400" t="s">
        <v>6320</v>
      </c>
      <c r="AF71" s="326"/>
      <c r="AG71" s="368"/>
      <c r="AH71" s="368"/>
      <c r="AI71" s="373"/>
      <c r="AJ71" s="326"/>
      <c r="AK71" s="328" t="s">
        <v>7279</v>
      </c>
      <c r="AL71" s="328"/>
      <c r="AM71" s="328"/>
      <c r="AN71" s="335"/>
    </row>
    <row r="72" spans="1:40" ht="30.75" customHeight="1" x14ac:dyDescent="0.35">
      <c r="A72" s="378">
        <v>68</v>
      </c>
      <c r="B72" s="333" t="s">
        <v>5717</v>
      </c>
      <c r="C72" s="332" t="s">
        <v>83</v>
      </c>
      <c r="D72" s="371" t="s">
        <v>84</v>
      </c>
      <c r="E72" s="325">
        <v>4</v>
      </c>
      <c r="F72" s="371"/>
      <c r="G72" s="325"/>
      <c r="H72" s="371"/>
      <c r="I72" s="325">
        <v>4</v>
      </c>
      <c r="J72" s="325"/>
      <c r="K72" s="325">
        <v>4</v>
      </c>
      <c r="L72" s="372">
        <v>1</v>
      </c>
      <c r="M72" s="373" t="s">
        <v>6494</v>
      </c>
      <c r="N72" s="381"/>
      <c r="O72" s="381"/>
      <c r="P72" s="381">
        <v>360</v>
      </c>
      <c r="Q72" s="381"/>
      <c r="R72" s="381"/>
      <c r="S72" s="381"/>
      <c r="T72" s="381"/>
      <c r="U72" s="381"/>
      <c r="V72" s="381"/>
      <c r="W72" s="381"/>
      <c r="X72" s="381">
        <v>1</v>
      </c>
      <c r="Y72" s="326"/>
      <c r="Z72" s="328"/>
      <c r="AA72" s="373"/>
      <c r="AB72" s="326"/>
      <c r="AC72" s="326" t="s">
        <v>2165</v>
      </c>
      <c r="AD72" s="368"/>
      <c r="AE72" s="400" t="s">
        <v>6321</v>
      </c>
      <c r="AF72" s="326"/>
      <c r="AG72" s="368"/>
      <c r="AH72" s="368"/>
      <c r="AI72" s="373"/>
      <c r="AJ72" s="326"/>
      <c r="AK72" s="328"/>
      <c r="AL72" s="328"/>
      <c r="AM72" s="328"/>
      <c r="AN72" s="335" t="s">
        <v>2166</v>
      </c>
    </row>
    <row r="73" spans="1:40" ht="30.75" customHeight="1" x14ac:dyDescent="0.35">
      <c r="A73" s="378">
        <v>69</v>
      </c>
      <c r="B73" s="333" t="s">
        <v>5717</v>
      </c>
      <c r="C73" s="332" t="s">
        <v>6198</v>
      </c>
      <c r="D73" s="371" t="s">
        <v>3767</v>
      </c>
      <c r="E73" s="325">
        <v>4</v>
      </c>
      <c r="F73" s="371"/>
      <c r="G73" s="325"/>
      <c r="H73" s="371"/>
      <c r="I73" s="325">
        <v>5</v>
      </c>
      <c r="J73" s="325"/>
      <c r="K73" s="325">
        <v>5</v>
      </c>
      <c r="L73" s="372">
        <v>1</v>
      </c>
      <c r="M73" s="373" t="s">
        <v>6495</v>
      </c>
      <c r="N73" s="381"/>
      <c r="O73" s="381"/>
      <c r="P73" s="381">
        <v>300</v>
      </c>
      <c r="Q73" s="381"/>
      <c r="R73" s="381"/>
      <c r="S73" s="381"/>
      <c r="T73" s="381"/>
      <c r="U73" s="381"/>
      <c r="V73" s="381"/>
      <c r="W73" s="381"/>
      <c r="X73" s="381">
        <v>1</v>
      </c>
      <c r="Y73" s="326"/>
      <c r="Z73" s="328"/>
      <c r="AA73" s="373"/>
      <c r="AB73" s="326"/>
      <c r="AC73" s="326" t="s">
        <v>2166</v>
      </c>
      <c r="AD73" s="368"/>
      <c r="AE73" s="400" t="s">
        <v>6322</v>
      </c>
      <c r="AF73" s="326"/>
      <c r="AG73" s="368"/>
      <c r="AH73" s="368"/>
      <c r="AI73" s="373"/>
      <c r="AJ73" s="326"/>
      <c r="AK73" s="328"/>
      <c r="AL73" s="328"/>
      <c r="AM73" s="328"/>
      <c r="AN73" s="335"/>
    </row>
    <row r="74" spans="1:40" ht="30.75" customHeight="1" x14ac:dyDescent="0.35">
      <c r="A74" s="378">
        <v>70</v>
      </c>
      <c r="B74" s="333" t="s">
        <v>5717</v>
      </c>
      <c r="C74" s="332" t="s">
        <v>1972</v>
      </c>
      <c r="D74" s="371" t="s">
        <v>4339</v>
      </c>
      <c r="E74" s="325">
        <v>5</v>
      </c>
      <c r="F74" s="371"/>
      <c r="G74" s="325"/>
      <c r="H74" s="371"/>
      <c r="I74" s="325">
        <v>5</v>
      </c>
      <c r="J74" s="325"/>
      <c r="K74" s="325">
        <v>5</v>
      </c>
      <c r="L74" s="372">
        <v>1</v>
      </c>
      <c r="M74" s="373" t="s">
        <v>6496</v>
      </c>
      <c r="N74" s="398">
        <v>210</v>
      </c>
      <c r="O74" s="398">
        <v>510</v>
      </c>
      <c r="P74" s="398">
        <v>720</v>
      </c>
      <c r="Q74" s="398"/>
      <c r="R74" s="398"/>
      <c r="S74" s="398"/>
      <c r="T74" s="398"/>
      <c r="U74" s="381"/>
      <c r="V74" s="381" t="s">
        <v>2166</v>
      </c>
      <c r="W74" s="381"/>
      <c r="X74" s="381">
        <v>1</v>
      </c>
      <c r="Y74" s="326"/>
      <c r="Z74" s="328"/>
      <c r="AA74" s="373"/>
      <c r="AB74" s="326"/>
      <c r="AC74" s="326" t="s">
        <v>2165</v>
      </c>
      <c r="AD74" s="368"/>
      <c r="AE74" s="400" t="s">
        <v>6321</v>
      </c>
      <c r="AF74" s="326"/>
      <c r="AG74" s="368"/>
      <c r="AH74" s="368"/>
      <c r="AI74" s="373"/>
      <c r="AJ74" s="326"/>
      <c r="AK74" s="328"/>
      <c r="AL74" s="328"/>
      <c r="AM74" s="328"/>
      <c r="AN74" s="335"/>
    </row>
    <row r="75" spans="1:40" ht="30.75" customHeight="1" x14ac:dyDescent="0.35">
      <c r="A75" s="378">
        <v>71</v>
      </c>
      <c r="B75" s="333" t="s">
        <v>5717</v>
      </c>
      <c r="C75" s="332" t="s">
        <v>3750</v>
      </c>
      <c r="D75" s="371" t="s">
        <v>4523</v>
      </c>
      <c r="E75" s="325">
        <v>4</v>
      </c>
      <c r="F75" s="371"/>
      <c r="G75" s="325"/>
      <c r="H75" s="371"/>
      <c r="I75" s="325">
        <v>5</v>
      </c>
      <c r="J75" s="325"/>
      <c r="K75" s="325">
        <v>5</v>
      </c>
      <c r="L75" s="372">
        <v>1</v>
      </c>
      <c r="M75" s="373" t="s">
        <v>5270</v>
      </c>
      <c r="N75" s="381"/>
      <c r="O75" s="381"/>
      <c r="P75" s="381">
        <v>300</v>
      </c>
      <c r="Q75" s="381"/>
      <c r="R75" s="381"/>
      <c r="S75" s="381"/>
      <c r="T75" s="381"/>
      <c r="U75" s="381"/>
      <c r="V75" s="381"/>
      <c r="W75" s="381"/>
      <c r="X75" s="381">
        <v>1</v>
      </c>
      <c r="Y75" s="326"/>
      <c r="Z75" s="328"/>
      <c r="AA75" s="373"/>
      <c r="AB75" s="326" t="s">
        <v>6167</v>
      </c>
      <c r="AC75" s="326" t="s">
        <v>2166</v>
      </c>
      <c r="AD75" s="368"/>
      <c r="AE75" s="400" t="s">
        <v>6322</v>
      </c>
      <c r="AF75" s="326"/>
      <c r="AG75" s="368"/>
      <c r="AH75" s="368"/>
      <c r="AI75" s="373"/>
      <c r="AJ75" s="326"/>
      <c r="AK75" s="328"/>
      <c r="AL75" s="328"/>
      <c r="AM75" s="328"/>
      <c r="AN75" s="335"/>
    </row>
    <row r="76" spans="1:40" ht="30.75" customHeight="1" x14ac:dyDescent="0.35">
      <c r="A76" s="378">
        <v>72</v>
      </c>
      <c r="B76" s="333" t="s">
        <v>5717</v>
      </c>
      <c r="C76" s="332" t="s">
        <v>1976</v>
      </c>
      <c r="D76" s="371" t="s">
        <v>4340</v>
      </c>
      <c r="E76" s="325">
        <v>4</v>
      </c>
      <c r="F76" s="371"/>
      <c r="G76" s="325"/>
      <c r="H76" s="371"/>
      <c r="I76" s="325">
        <v>5</v>
      </c>
      <c r="J76" s="325"/>
      <c r="K76" s="325">
        <v>5</v>
      </c>
      <c r="L76" s="372">
        <v>1</v>
      </c>
      <c r="M76" s="373" t="s">
        <v>6497</v>
      </c>
      <c r="N76" s="381"/>
      <c r="O76" s="381"/>
      <c r="P76" s="381">
        <v>200</v>
      </c>
      <c r="Q76" s="381"/>
      <c r="R76" s="381"/>
      <c r="S76" s="381"/>
      <c r="T76" s="381"/>
      <c r="U76" s="381"/>
      <c r="V76" s="381"/>
      <c r="W76" s="381"/>
      <c r="X76" s="381">
        <v>1</v>
      </c>
      <c r="Y76" s="326"/>
      <c r="Z76" s="328"/>
      <c r="AA76" s="373"/>
      <c r="AB76" s="326" t="s">
        <v>6169</v>
      </c>
      <c r="AC76" s="326" t="s">
        <v>2166</v>
      </c>
      <c r="AD76" s="368"/>
      <c r="AE76" s="400" t="s">
        <v>6321</v>
      </c>
      <c r="AF76" s="326"/>
      <c r="AG76" s="368"/>
      <c r="AH76" s="368"/>
      <c r="AI76" s="373"/>
      <c r="AJ76" s="326"/>
      <c r="AK76" s="328"/>
      <c r="AL76" s="328"/>
      <c r="AM76" s="328"/>
      <c r="AN76" s="335"/>
    </row>
    <row r="77" spans="1:40" ht="30.75" customHeight="1" x14ac:dyDescent="0.35">
      <c r="A77" s="378">
        <v>73</v>
      </c>
      <c r="B77" s="333" t="s">
        <v>5717</v>
      </c>
      <c r="C77" s="332" t="s">
        <v>1978</v>
      </c>
      <c r="D77" s="371" t="s">
        <v>4341</v>
      </c>
      <c r="E77" s="325">
        <v>4</v>
      </c>
      <c r="F77" s="371"/>
      <c r="G77" s="325"/>
      <c r="H77" s="371"/>
      <c r="I77" s="325">
        <v>5</v>
      </c>
      <c r="J77" s="325"/>
      <c r="K77" s="325">
        <v>5</v>
      </c>
      <c r="L77" s="372">
        <v>1</v>
      </c>
      <c r="M77" s="373" t="s">
        <v>6498</v>
      </c>
      <c r="N77" s="381"/>
      <c r="O77" s="381"/>
      <c r="P77" s="381">
        <v>540</v>
      </c>
      <c r="Q77" s="381"/>
      <c r="R77" s="381"/>
      <c r="S77" s="381"/>
      <c r="T77" s="381"/>
      <c r="U77" s="381"/>
      <c r="V77" s="381"/>
      <c r="W77" s="381"/>
      <c r="X77" s="381">
        <v>1</v>
      </c>
      <c r="Y77" s="326"/>
      <c r="Z77" s="328"/>
      <c r="AA77" s="373"/>
      <c r="AB77" s="326"/>
      <c r="AC77" s="326" t="s">
        <v>2165</v>
      </c>
      <c r="AD77" s="368"/>
      <c r="AE77" s="400" t="s">
        <v>6321</v>
      </c>
      <c r="AF77" s="326"/>
      <c r="AG77" s="368"/>
      <c r="AH77" s="368"/>
      <c r="AI77" s="373"/>
      <c r="AJ77" s="326"/>
      <c r="AK77" s="328"/>
      <c r="AL77" s="328"/>
      <c r="AM77" s="328"/>
      <c r="AN77" s="335"/>
    </row>
    <row r="78" spans="1:40" ht="30.75" customHeight="1" x14ac:dyDescent="0.35">
      <c r="A78" s="378">
        <v>74</v>
      </c>
      <c r="B78" s="333" t="s">
        <v>5717</v>
      </c>
      <c r="C78" s="332" t="s">
        <v>3741</v>
      </c>
      <c r="D78" s="371" t="s">
        <v>3757</v>
      </c>
      <c r="E78" s="325">
        <v>3</v>
      </c>
      <c r="F78" s="371"/>
      <c r="G78" s="325"/>
      <c r="H78" s="371"/>
      <c r="I78" s="325">
        <v>5</v>
      </c>
      <c r="J78" s="325"/>
      <c r="K78" s="325">
        <v>5</v>
      </c>
      <c r="L78" s="372">
        <v>1</v>
      </c>
      <c r="M78" s="373" t="s">
        <v>6498</v>
      </c>
      <c r="N78" s="381"/>
      <c r="O78" s="381"/>
      <c r="P78" s="381">
        <v>200</v>
      </c>
      <c r="Q78" s="381"/>
      <c r="R78" s="381"/>
      <c r="S78" s="381"/>
      <c r="T78" s="381"/>
      <c r="U78" s="381"/>
      <c r="V78" s="381"/>
      <c r="W78" s="381"/>
      <c r="X78" s="381">
        <v>1</v>
      </c>
      <c r="Y78" s="326"/>
      <c r="Z78" s="328"/>
      <c r="AA78" s="373"/>
      <c r="AB78" s="326"/>
      <c r="AC78" s="326" t="s">
        <v>2166</v>
      </c>
      <c r="AD78" s="368"/>
      <c r="AE78" s="400" t="s">
        <v>6322</v>
      </c>
      <c r="AF78" s="326"/>
      <c r="AG78" s="368"/>
      <c r="AH78" s="368"/>
      <c r="AI78" s="373"/>
      <c r="AJ78" s="326"/>
      <c r="AK78" s="328"/>
      <c r="AL78" s="328"/>
      <c r="AM78" s="328"/>
      <c r="AN78" s="335"/>
    </row>
    <row r="79" spans="1:40" ht="30.75" customHeight="1" x14ac:dyDescent="0.35">
      <c r="A79" s="378">
        <v>75</v>
      </c>
      <c r="B79" s="333" t="s">
        <v>5717</v>
      </c>
      <c r="C79" s="332" t="s">
        <v>6444</v>
      </c>
      <c r="D79" s="371" t="s">
        <v>92</v>
      </c>
      <c r="E79" s="325">
        <v>3</v>
      </c>
      <c r="F79" s="371"/>
      <c r="G79" s="325"/>
      <c r="H79" s="371"/>
      <c r="I79" s="325">
        <v>4</v>
      </c>
      <c r="J79" s="325"/>
      <c r="K79" s="325">
        <v>4</v>
      </c>
      <c r="L79" s="372">
        <v>1</v>
      </c>
      <c r="M79" s="373" t="s">
        <v>6500</v>
      </c>
      <c r="N79" s="381"/>
      <c r="O79" s="381"/>
      <c r="P79" s="381">
        <v>120</v>
      </c>
      <c r="Q79" s="381"/>
      <c r="R79" s="381"/>
      <c r="S79" s="381"/>
      <c r="T79" s="381"/>
      <c r="U79" s="381"/>
      <c r="V79" s="381"/>
      <c r="W79" s="381"/>
      <c r="X79" s="381">
        <v>1</v>
      </c>
      <c r="Y79" s="326"/>
      <c r="Z79" s="328"/>
      <c r="AA79" s="373"/>
      <c r="AB79" s="326"/>
      <c r="AC79" s="326" t="s">
        <v>2165</v>
      </c>
      <c r="AD79" s="368"/>
      <c r="AE79" s="400" t="s">
        <v>6320</v>
      </c>
      <c r="AF79" s="326"/>
      <c r="AG79" s="368"/>
      <c r="AH79" s="368"/>
      <c r="AI79" s="373"/>
      <c r="AJ79" s="326"/>
      <c r="AK79" s="328" t="s">
        <v>7279</v>
      </c>
      <c r="AL79" s="328"/>
      <c r="AM79" s="328"/>
      <c r="AN79" s="335"/>
    </row>
    <row r="80" spans="1:40" ht="30.75" customHeight="1" x14ac:dyDescent="0.35">
      <c r="A80" s="378">
        <v>76</v>
      </c>
      <c r="B80" s="333" t="s">
        <v>5717</v>
      </c>
      <c r="C80" s="332" t="s">
        <v>3753</v>
      </c>
      <c r="D80" s="371" t="s">
        <v>3771</v>
      </c>
      <c r="E80" s="325">
        <v>5</v>
      </c>
      <c r="F80" s="371"/>
      <c r="G80" s="325"/>
      <c r="H80" s="371"/>
      <c r="I80" s="325">
        <v>5</v>
      </c>
      <c r="J80" s="325"/>
      <c r="K80" s="325">
        <v>5</v>
      </c>
      <c r="L80" s="372">
        <v>1</v>
      </c>
      <c r="M80" s="373" t="s">
        <v>6501</v>
      </c>
      <c r="N80" s="381"/>
      <c r="O80" s="381"/>
      <c r="P80" s="381">
        <v>720</v>
      </c>
      <c r="Q80" s="381"/>
      <c r="R80" s="381"/>
      <c r="S80" s="381"/>
      <c r="T80" s="381"/>
      <c r="U80" s="381"/>
      <c r="V80" s="381"/>
      <c r="W80" s="381"/>
      <c r="X80" s="381">
        <v>1</v>
      </c>
      <c r="Y80" s="326"/>
      <c r="Z80" s="328"/>
      <c r="AA80" s="373"/>
      <c r="AB80" s="326"/>
      <c r="AC80" s="326" t="s">
        <v>2165</v>
      </c>
      <c r="AD80" s="368"/>
      <c r="AE80" s="400" t="s">
        <v>6322</v>
      </c>
      <c r="AF80" s="326"/>
      <c r="AG80" s="368"/>
      <c r="AH80" s="368"/>
      <c r="AI80" s="373"/>
      <c r="AJ80" s="326"/>
      <c r="AK80" s="328"/>
      <c r="AL80" s="328"/>
      <c r="AM80" s="328"/>
      <c r="AN80" s="335"/>
    </row>
    <row r="81" spans="1:40" ht="30.75" customHeight="1" x14ac:dyDescent="0.35">
      <c r="A81" s="378">
        <v>77</v>
      </c>
      <c r="B81" s="333" t="s">
        <v>5717</v>
      </c>
      <c r="C81" s="332" t="s">
        <v>2003</v>
      </c>
      <c r="D81" s="371" t="s">
        <v>3477</v>
      </c>
      <c r="E81" s="325">
        <v>5</v>
      </c>
      <c r="F81" s="371"/>
      <c r="G81" s="325"/>
      <c r="H81" s="371"/>
      <c r="I81" s="325">
        <v>4</v>
      </c>
      <c r="J81" s="325"/>
      <c r="K81" s="325">
        <v>4</v>
      </c>
      <c r="L81" s="372">
        <v>1</v>
      </c>
      <c r="M81" s="373" t="s">
        <v>5146</v>
      </c>
      <c r="N81" s="381"/>
      <c r="O81" s="381"/>
      <c r="P81" s="381">
        <v>540</v>
      </c>
      <c r="Q81" s="381"/>
      <c r="R81" s="381"/>
      <c r="S81" s="381"/>
      <c r="T81" s="381"/>
      <c r="U81" s="381"/>
      <c r="V81" s="381"/>
      <c r="W81" s="381"/>
      <c r="X81" s="381">
        <v>1</v>
      </c>
      <c r="Y81" s="326"/>
      <c r="Z81" s="328"/>
      <c r="AA81" s="373"/>
      <c r="AB81" s="326" t="s">
        <v>6168</v>
      </c>
      <c r="AC81" s="326" t="s">
        <v>2165</v>
      </c>
      <c r="AD81" s="368"/>
      <c r="AE81" s="400" t="s">
        <v>6321</v>
      </c>
      <c r="AF81" s="326"/>
      <c r="AG81" s="368"/>
      <c r="AH81" s="368"/>
      <c r="AI81" s="373"/>
      <c r="AJ81" s="326"/>
      <c r="AK81" s="328" t="s">
        <v>7279</v>
      </c>
      <c r="AL81" s="328"/>
      <c r="AM81" s="328"/>
      <c r="AN81" s="335"/>
    </row>
    <row r="82" spans="1:40" ht="30.75" customHeight="1" x14ac:dyDescent="0.35">
      <c r="A82" s="378">
        <v>78</v>
      </c>
      <c r="B82" s="333" t="s">
        <v>5717</v>
      </c>
      <c r="C82" s="332" t="s">
        <v>85</v>
      </c>
      <c r="D82" s="371" t="s">
        <v>86</v>
      </c>
      <c r="E82" s="325">
        <v>4</v>
      </c>
      <c r="F82" s="371"/>
      <c r="G82" s="325"/>
      <c r="H82" s="371"/>
      <c r="I82" s="325">
        <v>4</v>
      </c>
      <c r="J82" s="325"/>
      <c r="K82" s="325">
        <v>4</v>
      </c>
      <c r="L82" s="372">
        <v>1</v>
      </c>
      <c r="M82" s="373" t="s">
        <v>6502</v>
      </c>
      <c r="N82" s="381"/>
      <c r="O82" s="381"/>
      <c r="P82" s="381">
        <v>270</v>
      </c>
      <c r="Q82" s="381"/>
      <c r="R82" s="381"/>
      <c r="S82" s="381"/>
      <c r="T82" s="381"/>
      <c r="U82" s="381"/>
      <c r="V82" s="381"/>
      <c r="W82" s="381"/>
      <c r="X82" s="381">
        <v>1</v>
      </c>
      <c r="Y82" s="326"/>
      <c r="Z82" s="328"/>
      <c r="AA82" s="373"/>
      <c r="AB82" s="326"/>
      <c r="AC82" s="326" t="s">
        <v>2166</v>
      </c>
      <c r="AD82" s="368"/>
      <c r="AE82" s="400" t="s">
        <v>6321</v>
      </c>
      <c r="AF82" s="326"/>
      <c r="AG82" s="368"/>
      <c r="AH82" s="368"/>
      <c r="AI82" s="373"/>
      <c r="AJ82" s="326"/>
      <c r="AK82" s="328"/>
      <c r="AL82" s="328"/>
      <c r="AM82" s="328"/>
      <c r="AN82" s="335"/>
    </row>
    <row r="83" spans="1:40" ht="30.75" customHeight="1" x14ac:dyDescent="0.35">
      <c r="A83" s="378">
        <v>79</v>
      </c>
      <c r="B83" s="333" t="s">
        <v>5717</v>
      </c>
      <c r="C83" s="332" t="s">
        <v>570</v>
      </c>
      <c r="D83" s="371" t="s">
        <v>4343</v>
      </c>
      <c r="E83" s="325">
        <v>5</v>
      </c>
      <c r="F83" s="371"/>
      <c r="G83" s="325"/>
      <c r="H83" s="371"/>
      <c r="I83" s="325">
        <v>6</v>
      </c>
      <c r="J83" s="325"/>
      <c r="K83" s="325">
        <v>6</v>
      </c>
      <c r="L83" s="372">
        <v>1</v>
      </c>
      <c r="M83" s="373" t="s">
        <v>5144</v>
      </c>
      <c r="N83" s="398">
        <v>200</v>
      </c>
      <c r="O83" s="398">
        <v>340</v>
      </c>
      <c r="P83" s="398">
        <v>540</v>
      </c>
      <c r="Q83" s="398"/>
      <c r="R83" s="398"/>
      <c r="S83" s="398"/>
      <c r="T83" s="398"/>
      <c r="U83" s="381"/>
      <c r="V83" s="381" t="s">
        <v>2166</v>
      </c>
      <c r="W83" s="381"/>
      <c r="X83" s="381">
        <v>1</v>
      </c>
      <c r="Y83" s="326"/>
      <c r="Z83" s="328"/>
      <c r="AA83" s="373"/>
      <c r="AB83" s="326"/>
      <c r="AC83" s="326" t="s">
        <v>2165</v>
      </c>
      <c r="AD83" s="368"/>
      <c r="AE83" s="400" t="s">
        <v>6320</v>
      </c>
      <c r="AF83" s="326"/>
      <c r="AG83" s="368"/>
      <c r="AH83" s="368"/>
      <c r="AI83" s="373"/>
      <c r="AJ83" s="326"/>
      <c r="AK83" s="328"/>
      <c r="AL83" s="328"/>
      <c r="AM83" s="328"/>
      <c r="AN83" s="335"/>
    </row>
    <row r="84" spans="1:40" ht="30.75" customHeight="1" x14ac:dyDescent="0.35">
      <c r="A84" s="378">
        <v>80</v>
      </c>
      <c r="B84" s="333" t="s">
        <v>5717</v>
      </c>
      <c r="C84" s="332" t="s">
        <v>3744</v>
      </c>
      <c r="D84" s="371" t="s">
        <v>3761</v>
      </c>
      <c r="E84" s="325">
        <v>5</v>
      </c>
      <c r="F84" s="371"/>
      <c r="G84" s="325"/>
      <c r="H84" s="371"/>
      <c r="I84" s="325">
        <v>5</v>
      </c>
      <c r="J84" s="325"/>
      <c r="K84" s="325">
        <v>5</v>
      </c>
      <c r="L84" s="372">
        <v>1</v>
      </c>
      <c r="M84" s="373" t="s">
        <v>4989</v>
      </c>
      <c r="N84" s="381"/>
      <c r="O84" s="381"/>
      <c r="P84" s="381">
        <v>540</v>
      </c>
      <c r="Q84" s="381"/>
      <c r="R84" s="381"/>
      <c r="S84" s="381"/>
      <c r="T84" s="381"/>
      <c r="U84" s="381"/>
      <c r="V84" s="381"/>
      <c r="W84" s="381"/>
      <c r="X84" s="381">
        <v>1</v>
      </c>
      <c r="Y84" s="326"/>
      <c r="Z84" s="328"/>
      <c r="AA84" s="373"/>
      <c r="AB84" s="326"/>
      <c r="AC84" s="326" t="s">
        <v>2165</v>
      </c>
      <c r="AD84" s="368"/>
      <c r="AE84" s="400" t="s">
        <v>6322</v>
      </c>
      <c r="AF84" s="326"/>
      <c r="AG84" s="368"/>
      <c r="AH84" s="368"/>
      <c r="AI84" s="373"/>
      <c r="AJ84" s="326"/>
      <c r="AK84" s="328"/>
      <c r="AL84" s="328"/>
      <c r="AM84" s="328"/>
      <c r="AN84" s="335"/>
    </row>
    <row r="85" spans="1:40" ht="30.75" customHeight="1" x14ac:dyDescent="0.35">
      <c r="A85" s="378">
        <v>81</v>
      </c>
      <c r="B85" s="333" t="s">
        <v>5717</v>
      </c>
      <c r="C85" s="332" t="s">
        <v>3739</v>
      </c>
      <c r="D85" s="371" t="s">
        <v>3755</v>
      </c>
      <c r="E85" s="325">
        <v>5</v>
      </c>
      <c r="F85" s="371"/>
      <c r="G85" s="325"/>
      <c r="H85" s="371"/>
      <c r="I85" s="325">
        <v>5</v>
      </c>
      <c r="J85" s="325"/>
      <c r="K85" s="325">
        <v>5</v>
      </c>
      <c r="L85" s="372">
        <v>1</v>
      </c>
      <c r="M85" s="373" t="s">
        <v>5353</v>
      </c>
      <c r="N85" s="381"/>
      <c r="O85" s="381"/>
      <c r="P85" s="381">
        <v>720</v>
      </c>
      <c r="Q85" s="381"/>
      <c r="R85" s="381"/>
      <c r="S85" s="381"/>
      <c r="T85" s="381"/>
      <c r="U85" s="381"/>
      <c r="V85" s="381"/>
      <c r="W85" s="381"/>
      <c r="X85" s="381">
        <v>1</v>
      </c>
      <c r="Y85" s="326"/>
      <c r="Z85" s="328"/>
      <c r="AA85" s="373"/>
      <c r="AB85" s="326"/>
      <c r="AC85" s="326" t="s">
        <v>2165</v>
      </c>
      <c r="AD85" s="368"/>
      <c r="AE85" s="400" t="s">
        <v>6323</v>
      </c>
      <c r="AF85" s="326"/>
      <c r="AG85" s="368"/>
      <c r="AH85" s="368"/>
      <c r="AI85" s="373"/>
      <c r="AJ85" s="326"/>
      <c r="AK85" s="328"/>
      <c r="AL85" s="328"/>
      <c r="AM85" s="328"/>
      <c r="AN85" s="335"/>
    </row>
    <row r="86" spans="1:40" ht="30.75" customHeight="1" x14ac:dyDescent="0.35">
      <c r="A86" s="378">
        <v>82</v>
      </c>
      <c r="B86" s="333" t="s">
        <v>5717</v>
      </c>
      <c r="C86" s="332" t="s">
        <v>6199</v>
      </c>
      <c r="D86" s="371" t="s">
        <v>3768</v>
      </c>
      <c r="E86" s="325">
        <v>5</v>
      </c>
      <c r="F86" s="371"/>
      <c r="G86" s="325"/>
      <c r="H86" s="371"/>
      <c r="I86" s="325">
        <v>6</v>
      </c>
      <c r="J86" s="325"/>
      <c r="K86" s="325">
        <v>6</v>
      </c>
      <c r="L86" s="372">
        <v>1</v>
      </c>
      <c r="M86" s="373" t="s">
        <v>5353</v>
      </c>
      <c r="N86" s="381"/>
      <c r="O86" s="381"/>
      <c r="P86" s="381">
        <v>500</v>
      </c>
      <c r="Q86" s="381"/>
      <c r="R86" s="381"/>
      <c r="S86" s="381"/>
      <c r="T86" s="381"/>
      <c r="U86" s="381"/>
      <c r="V86" s="381"/>
      <c r="W86" s="381"/>
      <c r="X86" s="381">
        <v>1</v>
      </c>
      <c r="Y86" s="326"/>
      <c r="Z86" s="328"/>
      <c r="AA86" s="373"/>
      <c r="AB86" s="326"/>
      <c r="AC86" s="326" t="s">
        <v>2165</v>
      </c>
      <c r="AD86" s="368"/>
      <c r="AE86" s="400" t="s">
        <v>6322</v>
      </c>
      <c r="AF86" s="326"/>
      <c r="AG86" s="368"/>
      <c r="AH86" s="368"/>
      <c r="AI86" s="373"/>
      <c r="AJ86" s="326"/>
      <c r="AK86" s="328"/>
      <c r="AL86" s="328"/>
      <c r="AM86" s="328"/>
      <c r="AN86" s="335"/>
    </row>
    <row r="87" spans="1:40" ht="30.75" customHeight="1" x14ac:dyDescent="0.35">
      <c r="A87" s="378">
        <v>83</v>
      </c>
      <c r="B87" s="333" t="s">
        <v>5717</v>
      </c>
      <c r="C87" s="332" t="s">
        <v>1977</v>
      </c>
      <c r="D87" s="371" t="s">
        <v>4344</v>
      </c>
      <c r="E87" s="325">
        <v>5</v>
      </c>
      <c r="F87" s="371"/>
      <c r="G87" s="325"/>
      <c r="H87" s="371"/>
      <c r="I87" s="325">
        <v>6</v>
      </c>
      <c r="J87" s="325"/>
      <c r="K87" s="325">
        <v>6</v>
      </c>
      <c r="L87" s="372">
        <v>1</v>
      </c>
      <c r="M87" s="373" t="s">
        <v>5259</v>
      </c>
      <c r="N87" s="381"/>
      <c r="O87" s="381"/>
      <c r="P87" s="381">
        <v>720</v>
      </c>
      <c r="Q87" s="381"/>
      <c r="R87" s="381"/>
      <c r="S87" s="381"/>
      <c r="T87" s="381"/>
      <c r="U87" s="381"/>
      <c r="V87" s="381"/>
      <c r="W87" s="381"/>
      <c r="X87" s="381">
        <v>1</v>
      </c>
      <c r="Y87" s="326"/>
      <c r="Z87" s="328"/>
      <c r="AA87" s="373"/>
      <c r="AB87" s="326"/>
      <c r="AC87" s="326" t="s">
        <v>2165</v>
      </c>
      <c r="AD87" s="368"/>
      <c r="AE87" s="400" t="s">
        <v>6320</v>
      </c>
      <c r="AF87" s="326"/>
      <c r="AG87" s="368"/>
      <c r="AH87" s="368"/>
      <c r="AI87" s="373"/>
      <c r="AJ87" s="326"/>
      <c r="AK87" s="328"/>
      <c r="AL87" s="328"/>
      <c r="AM87" s="328"/>
      <c r="AN87" s="335"/>
    </row>
    <row r="88" spans="1:40" ht="30.75" customHeight="1" x14ac:dyDescent="0.35">
      <c r="A88" s="378">
        <v>84</v>
      </c>
      <c r="B88" s="333" t="s">
        <v>5717</v>
      </c>
      <c r="C88" s="332" t="s">
        <v>1980</v>
      </c>
      <c r="D88" s="371" t="s">
        <v>4345</v>
      </c>
      <c r="E88" s="325">
        <v>5</v>
      </c>
      <c r="F88" s="371"/>
      <c r="G88" s="325"/>
      <c r="H88" s="371"/>
      <c r="I88" s="325">
        <v>5</v>
      </c>
      <c r="J88" s="325"/>
      <c r="K88" s="325">
        <v>5</v>
      </c>
      <c r="L88" s="372">
        <v>1</v>
      </c>
      <c r="M88" s="373" t="s">
        <v>5361</v>
      </c>
      <c r="N88" s="381"/>
      <c r="O88" s="381"/>
      <c r="P88" s="381">
        <v>540</v>
      </c>
      <c r="Q88" s="381"/>
      <c r="R88" s="381"/>
      <c r="S88" s="381"/>
      <c r="T88" s="381"/>
      <c r="U88" s="381"/>
      <c r="V88" s="381"/>
      <c r="W88" s="381"/>
      <c r="X88" s="381">
        <v>1</v>
      </c>
      <c r="Y88" s="326"/>
      <c r="Z88" s="328"/>
      <c r="AA88" s="373"/>
      <c r="AB88" s="326"/>
      <c r="AC88" s="326" t="s">
        <v>2165</v>
      </c>
      <c r="AD88" s="368"/>
      <c r="AE88" s="400" t="s">
        <v>6321</v>
      </c>
      <c r="AF88" s="326"/>
      <c r="AG88" s="368"/>
      <c r="AH88" s="368"/>
      <c r="AI88" s="373"/>
      <c r="AJ88" s="326"/>
      <c r="AK88" s="328"/>
      <c r="AL88" s="328"/>
      <c r="AM88" s="328"/>
      <c r="AN88" s="335"/>
    </row>
    <row r="89" spans="1:40" ht="30.75" customHeight="1" x14ac:dyDescent="0.35">
      <c r="A89" s="378">
        <v>85</v>
      </c>
      <c r="B89" s="333" t="s">
        <v>5717</v>
      </c>
      <c r="C89" s="332" t="s">
        <v>3743</v>
      </c>
      <c r="D89" s="371" t="s">
        <v>3759</v>
      </c>
      <c r="E89" s="325">
        <v>4</v>
      </c>
      <c r="F89" s="371"/>
      <c r="G89" s="325"/>
      <c r="H89" s="371"/>
      <c r="I89" s="325">
        <v>4</v>
      </c>
      <c r="J89" s="325"/>
      <c r="K89" s="325">
        <v>4</v>
      </c>
      <c r="L89" s="372">
        <v>1</v>
      </c>
      <c r="M89" s="373" t="s">
        <v>5430</v>
      </c>
      <c r="N89" s="381"/>
      <c r="O89" s="381"/>
      <c r="P89" s="381">
        <v>240</v>
      </c>
      <c r="Q89" s="381"/>
      <c r="R89" s="381"/>
      <c r="S89" s="381"/>
      <c r="T89" s="381"/>
      <c r="U89" s="381"/>
      <c r="V89" s="381"/>
      <c r="W89" s="381"/>
      <c r="X89" s="381">
        <v>1</v>
      </c>
      <c r="Y89" s="326"/>
      <c r="Z89" s="328"/>
      <c r="AA89" s="373"/>
      <c r="AB89" s="326"/>
      <c r="AC89" s="326" t="s">
        <v>2165</v>
      </c>
      <c r="AD89" s="368"/>
      <c r="AE89" s="400" t="s">
        <v>6322</v>
      </c>
      <c r="AF89" s="326"/>
      <c r="AG89" s="368"/>
      <c r="AH89" s="368"/>
      <c r="AI89" s="373"/>
      <c r="AJ89" s="326"/>
      <c r="AK89" s="328"/>
      <c r="AL89" s="328"/>
      <c r="AM89" s="328"/>
      <c r="AN89" s="335"/>
    </row>
    <row r="90" spans="1:40" ht="30.75" customHeight="1" x14ac:dyDescent="0.35">
      <c r="A90" s="378">
        <v>86</v>
      </c>
      <c r="B90" s="333" t="s">
        <v>5717</v>
      </c>
      <c r="C90" s="332" t="s">
        <v>2008</v>
      </c>
      <c r="D90" s="371" t="s">
        <v>3483</v>
      </c>
      <c r="E90" s="325">
        <v>5</v>
      </c>
      <c r="F90" s="371"/>
      <c r="G90" s="325"/>
      <c r="H90" s="371"/>
      <c r="I90" s="325">
        <v>4</v>
      </c>
      <c r="J90" s="325"/>
      <c r="K90" s="325">
        <v>4</v>
      </c>
      <c r="L90" s="372">
        <v>1</v>
      </c>
      <c r="M90" s="373" t="s">
        <v>4988</v>
      </c>
      <c r="N90" s="381"/>
      <c r="O90" s="381"/>
      <c r="P90" s="381">
        <v>360</v>
      </c>
      <c r="Q90" s="381"/>
      <c r="R90" s="381"/>
      <c r="S90" s="381"/>
      <c r="T90" s="381"/>
      <c r="U90" s="381"/>
      <c r="V90" s="381"/>
      <c r="W90" s="381"/>
      <c r="X90" s="381">
        <v>1</v>
      </c>
      <c r="Y90" s="326"/>
      <c r="Z90" s="328"/>
      <c r="AA90" s="373"/>
      <c r="AB90" s="326"/>
      <c r="AC90" s="326" t="s">
        <v>2165</v>
      </c>
      <c r="AD90" s="368"/>
      <c r="AE90" s="400" t="s">
        <v>6321</v>
      </c>
      <c r="AF90" s="326"/>
      <c r="AG90" s="368"/>
      <c r="AH90" s="368"/>
      <c r="AI90" s="373"/>
      <c r="AJ90" s="326"/>
      <c r="AK90" s="328"/>
      <c r="AL90" s="328"/>
      <c r="AM90" s="328"/>
      <c r="AN90" s="335"/>
    </row>
    <row r="91" spans="1:40" ht="30.75" customHeight="1" x14ac:dyDescent="0.35">
      <c r="A91" s="378">
        <v>87</v>
      </c>
      <c r="B91" s="333" t="s">
        <v>5717</v>
      </c>
      <c r="C91" s="332" t="s">
        <v>1971</v>
      </c>
      <c r="D91" s="371" t="s">
        <v>4346</v>
      </c>
      <c r="E91" s="325">
        <v>4</v>
      </c>
      <c r="F91" s="371"/>
      <c r="G91" s="325"/>
      <c r="H91" s="371"/>
      <c r="I91" s="325">
        <v>6</v>
      </c>
      <c r="J91" s="325"/>
      <c r="K91" s="325">
        <v>6</v>
      </c>
      <c r="L91" s="372">
        <v>1</v>
      </c>
      <c r="M91" s="373" t="s">
        <v>5518</v>
      </c>
      <c r="N91" s="381"/>
      <c r="O91" s="381"/>
      <c r="P91" s="381">
        <v>720</v>
      </c>
      <c r="Q91" s="381"/>
      <c r="R91" s="381"/>
      <c r="S91" s="381"/>
      <c r="T91" s="381"/>
      <c r="U91" s="381"/>
      <c r="V91" s="381"/>
      <c r="W91" s="381"/>
      <c r="X91" s="381">
        <v>1</v>
      </c>
      <c r="Y91" s="326"/>
      <c r="Z91" s="328"/>
      <c r="AA91" s="373"/>
      <c r="AB91" s="326"/>
      <c r="AC91" s="326" t="s">
        <v>2165</v>
      </c>
      <c r="AD91" s="368"/>
      <c r="AE91" s="400" t="s">
        <v>6321</v>
      </c>
      <c r="AF91" s="326"/>
      <c r="AG91" s="368"/>
      <c r="AH91" s="368"/>
      <c r="AI91" s="373"/>
      <c r="AJ91" s="326"/>
      <c r="AK91" s="328"/>
      <c r="AL91" s="328"/>
      <c r="AM91" s="328"/>
      <c r="AN91" s="335"/>
    </row>
    <row r="92" spans="1:40" ht="30.75" customHeight="1" x14ac:dyDescent="0.35">
      <c r="A92" s="378">
        <v>88</v>
      </c>
      <c r="B92" s="333" t="s">
        <v>5717</v>
      </c>
      <c r="C92" s="332" t="s">
        <v>3717</v>
      </c>
      <c r="D92" s="371" t="s">
        <v>3478</v>
      </c>
      <c r="E92" s="325">
        <v>4</v>
      </c>
      <c r="F92" s="371"/>
      <c r="G92" s="325"/>
      <c r="H92" s="371"/>
      <c r="I92" s="325">
        <v>4</v>
      </c>
      <c r="J92" s="325"/>
      <c r="K92" s="325">
        <v>4</v>
      </c>
      <c r="L92" s="372">
        <v>1</v>
      </c>
      <c r="M92" s="373" t="s">
        <v>5494</v>
      </c>
      <c r="N92" s="398">
        <v>70</v>
      </c>
      <c r="O92" s="398">
        <v>170</v>
      </c>
      <c r="P92" s="398">
        <v>240</v>
      </c>
      <c r="Q92" s="398"/>
      <c r="R92" s="398"/>
      <c r="S92" s="398"/>
      <c r="T92" s="398"/>
      <c r="U92" s="381"/>
      <c r="V92" s="381" t="s">
        <v>2166</v>
      </c>
      <c r="W92" s="381"/>
      <c r="X92" s="381">
        <v>1</v>
      </c>
      <c r="Y92" s="326"/>
      <c r="Z92" s="328"/>
      <c r="AA92" s="373" t="s">
        <v>6524</v>
      </c>
      <c r="AB92" s="326" t="s">
        <v>6172</v>
      </c>
      <c r="AC92" s="326" t="s">
        <v>2166</v>
      </c>
      <c r="AD92" s="368"/>
      <c r="AE92" s="400" t="s">
        <v>6320</v>
      </c>
      <c r="AF92" s="326"/>
      <c r="AG92" s="368"/>
      <c r="AH92" s="368"/>
      <c r="AI92" s="373"/>
      <c r="AJ92" s="326"/>
      <c r="AK92" s="328"/>
      <c r="AL92" s="328"/>
      <c r="AM92" s="328"/>
      <c r="AN92" s="335"/>
    </row>
    <row r="93" spans="1:40" ht="30.75" customHeight="1" x14ac:dyDescent="0.35">
      <c r="A93" s="378">
        <v>89</v>
      </c>
      <c r="B93" s="333" t="s">
        <v>5717</v>
      </c>
      <c r="C93" s="332" t="s">
        <v>3748</v>
      </c>
      <c r="D93" s="371" t="s">
        <v>3765</v>
      </c>
      <c r="E93" s="325">
        <v>3</v>
      </c>
      <c r="F93" s="371"/>
      <c r="G93" s="325"/>
      <c r="H93" s="371"/>
      <c r="I93" s="325">
        <v>5</v>
      </c>
      <c r="J93" s="325"/>
      <c r="K93" s="325">
        <v>5</v>
      </c>
      <c r="L93" s="372">
        <v>1</v>
      </c>
      <c r="M93" s="373" t="s">
        <v>5515</v>
      </c>
      <c r="N93" s="381"/>
      <c r="O93" s="381"/>
      <c r="P93" s="381">
        <v>240</v>
      </c>
      <c r="Q93" s="381"/>
      <c r="R93" s="381"/>
      <c r="S93" s="381"/>
      <c r="T93" s="381"/>
      <c r="U93" s="381"/>
      <c r="V93" s="381"/>
      <c r="W93" s="381"/>
      <c r="X93" s="381">
        <v>1</v>
      </c>
      <c r="Y93" s="326"/>
      <c r="Z93" s="328"/>
      <c r="AA93" s="373"/>
      <c r="AB93" s="326"/>
      <c r="AC93" s="326" t="s">
        <v>2166</v>
      </c>
      <c r="AD93" s="368"/>
      <c r="AE93" s="400" t="s">
        <v>6322</v>
      </c>
      <c r="AF93" s="326"/>
      <c r="AG93" s="368"/>
      <c r="AH93" s="368"/>
      <c r="AI93" s="373"/>
      <c r="AJ93" s="326"/>
      <c r="AK93" s="328"/>
      <c r="AL93" s="328"/>
      <c r="AM93" s="328"/>
      <c r="AN93" s="335"/>
    </row>
    <row r="94" spans="1:40" ht="30.75" customHeight="1" x14ac:dyDescent="0.35">
      <c r="A94" s="378">
        <v>90</v>
      </c>
      <c r="B94" s="333" t="s">
        <v>94</v>
      </c>
      <c r="C94" s="332" t="s">
        <v>6200</v>
      </c>
      <c r="D94" s="371" t="s">
        <v>3438</v>
      </c>
      <c r="E94" s="325">
        <v>3</v>
      </c>
      <c r="F94" s="371"/>
      <c r="G94" s="325"/>
      <c r="H94" s="371"/>
      <c r="I94" s="325">
        <v>4</v>
      </c>
      <c r="J94" s="325"/>
      <c r="K94" s="325">
        <v>4</v>
      </c>
      <c r="L94" s="372">
        <v>1</v>
      </c>
      <c r="M94" s="373" t="s">
        <v>5431</v>
      </c>
      <c r="N94" s="381"/>
      <c r="O94" s="381"/>
      <c r="P94" s="381">
        <v>270</v>
      </c>
      <c r="Q94" s="381"/>
      <c r="R94" s="381"/>
      <c r="S94" s="381"/>
      <c r="T94" s="381"/>
      <c r="U94" s="381"/>
      <c r="V94" s="381"/>
      <c r="W94" s="381"/>
      <c r="X94" s="381">
        <v>1</v>
      </c>
      <c r="Y94" s="326"/>
      <c r="Z94" s="328"/>
      <c r="AA94" s="373"/>
      <c r="AB94" s="326"/>
      <c r="AC94" s="326" t="s">
        <v>2166</v>
      </c>
      <c r="AD94" s="368"/>
      <c r="AE94" s="400" t="s">
        <v>6324</v>
      </c>
      <c r="AF94" s="326"/>
      <c r="AG94" s="368"/>
      <c r="AH94" s="368"/>
      <c r="AI94" s="373"/>
      <c r="AJ94" s="326"/>
      <c r="AK94" s="328"/>
      <c r="AL94" s="328"/>
      <c r="AM94" s="328"/>
      <c r="AN94" s="335"/>
    </row>
    <row r="95" spans="1:40" ht="30.75" customHeight="1" x14ac:dyDescent="0.35">
      <c r="A95" s="378">
        <v>91</v>
      </c>
      <c r="B95" s="333" t="s">
        <v>94</v>
      </c>
      <c r="C95" s="332" t="s">
        <v>98</v>
      </c>
      <c r="D95" s="371" t="s">
        <v>3460</v>
      </c>
      <c r="E95" s="325">
        <v>4</v>
      </c>
      <c r="F95" s="371"/>
      <c r="G95" s="325"/>
      <c r="H95" s="371"/>
      <c r="I95" s="325">
        <v>6</v>
      </c>
      <c r="J95" s="325"/>
      <c r="K95" s="325">
        <v>6</v>
      </c>
      <c r="L95" s="372">
        <v>1</v>
      </c>
      <c r="M95" s="373" t="s">
        <v>5436</v>
      </c>
      <c r="N95" s="381"/>
      <c r="O95" s="381"/>
      <c r="P95" s="381">
        <v>400</v>
      </c>
      <c r="Q95" s="381"/>
      <c r="R95" s="381"/>
      <c r="S95" s="381"/>
      <c r="T95" s="381"/>
      <c r="U95" s="381"/>
      <c r="V95" s="381"/>
      <c r="W95" s="381"/>
      <c r="X95" s="381">
        <v>1</v>
      </c>
      <c r="Y95" s="326"/>
      <c r="Z95" s="328"/>
      <c r="AA95" s="373"/>
      <c r="AB95" s="326" t="s">
        <v>6159</v>
      </c>
      <c r="AC95" s="326" t="s">
        <v>2166</v>
      </c>
      <c r="AD95" s="368"/>
      <c r="AE95" s="400" t="s">
        <v>6321</v>
      </c>
      <c r="AF95" s="326"/>
      <c r="AG95" s="368"/>
      <c r="AH95" s="368"/>
      <c r="AI95" s="373"/>
      <c r="AJ95" s="326"/>
      <c r="AK95" s="328"/>
      <c r="AL95" s="328"/>
      <c r="AM95" s="328"/>
      <c r="AN95" s="335"/>
    </row>
    <row r="96" spans="1:40" ht="30.75" customHeight="1" x14ac:dyDescent="0.35">
      <c r="A96" s="378">
        <v>92</v>
      </c>
      <c r="B96" s="333" t="s">
        <v>94</v>
      </c>
      <c r="C96" s="332" t="s">
        <v>100</v>
      </c>
      <c r="D96" s="371" t="s">
        <v>101</v>
      </c>
      <c r="E96" s="325">
        <v>4</v>
      </c>
      <c r="F96" s="371"/>
      <c r="G96" s="325"/>
      <c r="H96" s="371"/>
      <c r="I96" s="325">
        <v>4</v>
      </c>
      <c r="J96" s="325"/>
      <c r="K96" s="325">
        <v>4</v>
      </c>
      <c r="L96" s="372">
        <v>1</v>
      </c>
      <c r="M96" s="373" t="s">
        <v>5523</v>
      </c>
      <c r="N96" s="381"/>
      <c r="O96" s="381"/>
      <c r="P96" s="381">
        <v>400</v>
      </c>
      <c r="Q96" s="381"/>
      <c r="R96" s="381"/>
      <c r="S96" s="381"/>
      <c r="T96" s="381"/>
      <c r="U96" s="381"/>
      <c r="V96" s="381"/>
      <c r="W96" s="381"/>
      <c r="X96" s="381">
        <v>1</v>
      </c>
      <c r="Y96" s="326"/>
      <c r="Z96" s="328"/>
      <c r="AA96" s="373"/>
      <c r="AB96" s="326"/>
      <c r="AC96" s="326" t="s">
        <v>2166</v>
      </c>
      <c r="AD96" s="368"/>
      <c r="AE96" s="400" t="s">
        <v>6321</v>
      </c>
      <c r="AF96" s="326"/>
      <c r="AG96" s="368"/>
      <c r="AH96" s="368"/>
      <c r="AI96" s="373"/>
      <c r="AJ96" s="326"/>
      <c r="AK96" s="328"/>
      <c r="AL96" s="328"/>
      <c r="AM96" s="328"/>
      <c r="AN96" s="335" t="s">
        <v>2166</v>
      </c>
    </row>
    <row r="97" spans="1:40" ht="30.75" customHeight="1" x14ac:dyDescent="0.35">
      <c r="A97" s="378">
        <v>93</v>
      </c>
      <c r="B97" s="333" t="s">
        <v>94</v>
      </c>
      <c r="C97" s="332" t="s">
        <v>102</v>
      </c>
      <c r="D97" s="371" t="s">
        <v>103</v>
      </c>
      <c r="E97" s="325">
        <v>4</v>
      </c>
      <c r="F97" s="371"/>
      <c r="G97" s="325"/>
      <c r="H97" s="371"/>
      <c r="I97" s="325">
        <v>4</v>
      </c>
      <c r="J97" s="325"/>
      <c r="K97" s="325">
        <v>4</v>
      </c>
      <c r="L97" s="372">
        <v>1</v>
      </c>
      <c r="M97" s="373" t="s">
        <v>5431</v>
      </c>
      <c r="N97" s="381"/>
      <c r="O97" s="381"/>
      <c r="P97" s="381">
        <v>400</v>
      </c>
      <c r="Q97" s="381"/>
      <c r="R97" s="381"/>
      <c r="S97" s="381"/>
      <c r="T97" s="381"/>
      <c r="U97" s="381"/>
      <c r="V97" s="381"/>
      <c r="W97" s="381"/>
      <c r="X97" s="381">
        <v>1</v>
      </c>
      <c r="Y97" s="326"/>
      <c r="Z97" s="328"/>
      <c r="AA97" s="373"/>
      <c r="AB97" s="326"/>
      <c r="AC97" s="326" t="s">
        <v>2166</v>
      </c>
      <c r="AD97" s="368"/>
      <c r="AE97" s="400" t="s">
        <v>6321</v>
      </c>
      <c r="AF97" s="326"/>
      <c r="AG97" s="368"/>
      <c r="AH97" s="368"/>
      <c r="AI97" s="373"/>
      <c r="AJ97" s="326"/>
      <c r="AK97" s="328"/>
      <c r="AL97" s="328"/>
      <c r="AM97" s="328"/>
      <c r="AN97" s="335"/>
    </row>
    <row r="98" spans="1:40" ht="30.75" customHeight="1" x14ac:dyDescent="0.35">
      <c r="A98" s="378">
        <v>94</v>
      </c>
      <c r="B98" s="333" t="s">
        <v>94</v>
      </c>
      <c r="C98" s="332" t="s">
        <v>307</v>
      </c>
      <c r="D98" s="371" t="s">
        <v>3467</v>
      </c>
      <c r="E98" s="325">
        <v>5</v>
      </c>
      <c r="F98" s="371"/>
      <c r="G98" s="325"/>
      <c r="H98" s="371"/>
      <c r="I98" s="325">
        <v>5</v>
      </c>
      <c r="J98" s="325"/>
      <c r="K98" s="325">
        <v>5</v>
      </c>
      <c r="L98" s="372">
        <v>1</v>
      </c>
      <c r="M98" s="373" t="s">
        <v>4920</v>
      </c>
      <c r="N98" s="381"/>
      <c r="O98" s="381"/>
      <c r="P98" s="381">
        <v>500</v>
      </c>
      <c r="Q98" s="381"/>
      <c r="R98" s="381"/>
      <c r="S98" s="381"/>
      <c r="T98" s="381"/>
      <c r="U98" s="381"/>
      <c r="V98" s="381"/>
      <c r="W98" s="381"/>
      <c r="X98" s="381">
        <v>1</v>
      </c>
      <c r="Y98" s="326"/>
      <c r="Z98" s="328"/>
      <c r="AA98" s="373"/>
      <c r="AB98" s="326"/>
      <c r="AC98" s="326" t="s">
        <v>2166</v>
      </c>
      <c r="AD98" s="368"/>
      <c r="AE98" s="400" t="s">
        <v>6324</v>
      </c>
      <c r="AF98" s="326"/>
      <c r="AG98" s="368"/>
      <c r="AH98" s="368"/>
      <c r="AI98" s="373"/>
      <c r="AJ98" s="326"/>
      <c r="AK98" s="328"/>
      <c r="AL98" s="328"/>
      <c r="AM98" s="328"/>
      <c r="AN98" s="335"/>
    </row>
    <row r="99" spans="1:40" ht="30.75" customHeight="1" x14ac:dyDescent="0.35">
      <c r="A99" s="378">
        <v>95</v>
      </c>
      <c r="B99" s="333" t="s">
        <v>94</v>
      </c>
      <c r="C99" s="332" t="s">
        <v>1852</v>
      </c>
      <c r="D99" s="371" t="s">
        <v>3414</v>
      </c>
      <c r="E99" s="325">
        <v>5</v>
      </c>
      <c r="F99" s="371"/>
      <c r="G99" s="325"/>
      <c r="H99" s="371"/>
      <c r="I99" s="325">
        <v>6</v>
      </c>
      <c r="J99" s="325"/>
      <c r="K99" s="325">
        <v>6</v>
      </c>
      <c r="L99" s="372">
        <v>1</v>
      </c>
      <c r="M99" s="373" t="s">
        <v>4924</v>
      </c>
      <c r="N99" s="381"/>
      <c r="O99" s="381"/>
      <c r="P99" s="381">
        <v>400</v>
      </c>
      <c r="Q99" s="381"/>
      <c r="R99" s="381"/>
      <c r="S99" s="381"/>
      <c r="T99" s="381"/>
      <c r="U99" s="381"/>
      <c r="V99" s="381"/>
      <c r="W99" s="381"/>
      <c r="X99" s="381">
        <v>1</v>
      </c>
      <c r="Y99" s="326"/>
      <c r="Z99" s="328"/>
      <c r="AA99" s="373"/>
      <c r="AB99" s="326"/>
      <c r="AC99" s="326" t="s">
        <v>2165</v>
      </c>
      <c r="AD99" s="368"/>
      <c r="AE99" s="400" t="s">
        <v>6324</v>
      </c>
      <c r="AF99" s="326"/>
      <c r="AG99" s="368"/>
      <c r="AH99" s="368"/>
      <c r="AI99" s="373"/>
      <c r="AJ99" s="326"/>
      <c r="AK99" s="328" t="s">
        <v>7279</v>
      </c>
      <c r="AL99" s="328"/>
      <c r="AM99" s="328"/>
      <c r="AN99" s="335"/>
    </row>
    <row r="100" spans="1:40" ht="30.75" customHeight="1" x14ac:dyDescent="0.35">
      <c r="A100" s="378">
        <v>96</v>
      </c>
      <c r="B100" s="333" t="s">
        <v>94</v>
      </c>
      <c r="C100" s="332" t="s">
        <v>1051</v>
      </c>
      <c r="D100" s="371" t="s">
        <v>4474</v>
      </c>
      <c r="E100" s="325">
        <v>3</v>
      </c>
      <c r="F100" s="371"/>
      <c r="G100" s="325"/>
      <c r="H100" s="371"/>
      <c r="I100" s="325">
        <v>4</v>
      </c>
      <c r="J100" s="325"/>
      <c r="K100" s="325">
        <v>4</v>
      </c>
      <c r="L100" s="372">
        <v>1</v>
      </c>
      <c r="M100" s="373" t="s">
        <v>5431</v>
      </c>
      <c r="N100" s="381">
        <v>100</v>
      </c>
      <c r="O100" s="381">
        <v>200</v>
      </c>
      <c r="P100" s="381">
        <v>300</v>
      </c>
      <c r="Q100" s="381"/>
      <c r="R100" s="381"/>
      <c r="S100" s="381"/>
      <c r="T100" s="381"/>
      <c r="U100" s="381"/>
      <c r="V100" s="381" t="s">
        <v>2166</v>
      </c>
      <c r="W100" s="381"/>
      <c r="X100" s="381">
        <v>1</v>
      </c>
      <c r="Y100" s="326"/>
      <c r="Z100" s="328"/>
      <c r="AA100" s="373"/>
      <c r="AB100" s="326"/>
      <c r="AC100" s="326" t="s">
        <v>2166</v>
      </c>
      <c r="AD100" s="368"/>
      <c r="AE100" s="400" t="s">
        <v>6321</v>
      </c>
      <c r="AF100" s="326"/>
      <c r="AG100" s="368"/>
      <c r="AH100" s="368"/>
      <c r="AI100" s="373"/>
      <c r="AJ100" s="326"/>
      <c r="AK100" s="328"/>
      <c r="AL100" s="328"/>
      <c r="AM100" s="328"/>
      <c r="AN100" s="335" t="s">
        <v>2166</v>
      </c>
    </row>
    <row r="101" spans="1:40" ht="30.75" customHeight="1" x14ac:dyDescent="0.35">
      <c r="A101" s="378">
        <v>97</v>
      </c>
      <c r="B101" s="333" t="s">
        <v>94</v>
      </c>
      <c r="C101" s="332" t="s">
        <v>1515</v>
      </c>
      <c r="D101" s="371" t="s">
        <v>4475</v>
      </c>
      <c r="E101" s="325">
        <v>4</v>
      </c>
      <c r="F101" s="371"/>
      <c r="G101" s="325"/>
      <c r="H101" s="371"/>
      <c r="I101" s="325">
        <v>5</v>
      </c>
      <c r="J101" s="325"/>
      <c r="K101" s="325">
        <v>5</v>
      </c>
      <c r="L101" s="372">
        <v>1</v>
      </c>
      <c r="M101" s="373" t="s">
        <v>5431</v>
      </c>
      <c r="N101" s="381"/>
      <c r="O101" s="381"/>
      <c r="P101" s="381">
        <v>400</v>
      </c>
      <c r="Q101" s="381"/>
      <c r="R101" s="381"/>
      <c r="S101" s="381"/>
      <c r="T101" s="381"/>
      <c r="U101" s="381"/>
      <c r="V101" s="381"/>
      <c r="W101" s="381"/>
      <c r="X101" s="381">
        <v>1</v>
      </c>
      <c r="Y101" s="326"/>
      <c r="Z101" s="328"/>
      <c r="AA101" s="373"/>
      <c r="AB101" s="326" t="s">
        <v>6118</v>
      </c>
      <c r="AC101" s="326" t="s">
        <v>2166</v>
      </c>
      <c r="AD101" s="368"/>
      <c r="AE101" s="400" t="s">
        <v>6321</v>
      </c>
      <c r="AF101" s="326"/>
      <c r="AG101" s="368"/>
      <c r="AH101" s="368"/>
      <c r="AI101" s="373"/>
      <c r="AJ101" s="326"/>
      <c r="AK101" s="328" t="s">
        <v>7279</v>
      </c>
      <c r="AL101" s="328"/>
      <c r="AM101" s="328"/>
      <c r="AN101" s="335"/>
    </row>
    <row r="102" spans="1:40" ht="30.75" customHeight="1" x14ac:dyDescent="0.35">
      <c r="A102" s="378">
        <v>98</v>
      </c>
      <c r="B102" s="333" t="s">
        <v>94</v>
      </c>
      <c r="C102" s="332" t="s">
        <v>107</v>
      </c>
      <c r="D102" s="371" t="s">
        <v>108</v>
      </c>
      <c r="E102" s="325">
        <v>4</v>
      </c>
      <c r="F102" s="371"/>
      <c r="G102" s="325"/>
      <c r="H102" s="371"/>
      <c r="I102" s="325">
        <v>6</v>
      </c>
      <c r="J102" s="325"/>
      <c r="K102" s="325">
        <v>6</v>
      </c>
      <c r="L102" s="372">
        <v>1</v>
      </c>
      <c r="M102" s="373" t="s">
        <v>5431</v>
      </c>
      <c r="N102" s="381"/>
      <c r="O102" s="381"/>
      <c r="P102" s="381">
        <v>400</v>
      </c>
      <c r="Q102" s="381"/>
      <c r="R102" s="381"/>
      <c r="S102" s="381"/>
      <c r="T102" s="381"/>
      <c r="U102" s="381"/>
      <c r="V102" s="381"/>
      <c r="W102" s="381"/>
      <c r="X102" s="381">
        <v>1</v>
      </c>
      <c r="Y102" s="326"/>
      <c r="Z102" s="328"/>
      <c r="AA102" s="373"/>
      <c r="AB102" s="326"/>
      <c r="AC102" s="326" t="s">
        <v>2165</v>
      </c>
      <c r="AD102" s="368"/>
      <c r="AE102" s="400" t="s">
        <v>6321</v>
      </c>
      <c r="AF102" s="326"/>
      <c r="AG102" s="368"/>
      <c r="AH102" s="368"/>
      <c r="AI102" s="373"/>
      <c r="AJ102" s="326"/>
      <c r="AK102" s="328" t="s">
        <v>7279</v>
      </c>
      <c r="AL102" s="328"/>
      <c r="AM102" s="328"/>
      <c r="AN102" s="335"/>
    </row>
    <row r="103" spans="1:40" ht="30.75" customHeight="1" x14ac:dyDescent="0.35">
      <c r="A103" s="378">
        <v>99</v>
      </c>
      <c r="B103" s="333" t="s">
        <v>94</v>
      </c>
      <c r="C103" s="332" t="s">
        <v>3715</v>
      </c>
      <c r="D103" s="371" t="s">
        <v>3436</v>
      </c>
      <c r="E103" s="325">
        <v>4</v>
      </c>
      <c r="F103" s="371"/>
      <c r="G103" s="325"/>
      <c r="H103" s="371"/>
      <c r="I103" s="325">
        <v>3</v>
      </c>
      <c r="J103" s="325"/>
      <c r="K103" s="325">
        <v>3</v>
      </c>
      <c r="L103" s="372">
        <v>1</v>
      </c>
      <c r="M103" s="373" t="s">
        <v>5523</v>
      </c>
      <c r="N103" s="381"/>
      <c r="O103" s="381"/>
      <c r="P103" s="381">
        <v>320</v>
      </c>
      <c r="Q103" s="381"/>
      <c r="R103" s="381"/>
      <c r="S103" s="381"/>
      <c r="T103" s="381"/>
      <c r="U103" s="381"/>
      <c r="V103" s="381"/>
      <c r="W103" s="381"/>
      <c r="X103" s="381">
        <v>1</v>
      </c>
      <c r="Y103" s="326"/>
      <c r="Z103" s="328"/>
      <c r="AA103" s="373"/>
      <c r="AB103" s="326"/>
      <c r="AC103" s="326" t="s">
        <v>2165</v>
      </c>
      <c r="AD103" s="368"/>
      <c r="AE103" s="400" t="s">
        <v>6325</v>
      </c>
      <c r="AF103" s="326"/>
      <c r="AG103" s="368"/>
      <c r="AH103" s="368"/>
      <c r="AI103" s="373"/>
      <c r="AJ103" s="326"/>
      <c r="AK103" s="328"/>
      <c r="AL103" s="328"/>
      <c r="AM103" s="328"/>
      <c r="AN103" s="335" t="s">
        <v>2166</v>
      </c>
    </row>
    <row r="104" spans="1:40" ht="30.75" customHeight="1" x14ac:dyDescent="0.35">
      <c r="A104" s="378">
        <v>100</v>
      </c>
      <c r="B104" s="333" t="s">
        <v>94</v>
      </c>
      <c r="C104" s="332" t="s">
        <v>110</v>
      </c>
      <c r="D104" s="371" t="s">
        <v>4518</v>
      </c>
      <c r="E104" s="325">
        <v>3</v>
      </c>
      <c r="F104" s="371"/>
      <c r="G104" s="325"/>
      <c r="H104" s="371"/>
      <c r="I104" s="325">
        <v>7</v>
      </c>
      <c r="J104" s="325"/>
      <c r="K104" s="325">
        <v>7</v>
      </c>
      <c r="L104" s="372">
        <v>1</v>
      </c>
      <c r="M104" s="373" t="s">
        <v>5431</v>
      </c>
      <c r="N104" s="381"/>
      <c r="O104" s="381"/>
      <c r="P104" s="381">
        <v>300</v>
      </c>
      <c r="Q104" s="381"/>
      <c r="R104" s="381"/>
      <c r="S104" s="381"/>
      <c r="T104" s="381"/>
      <c r="U104" s="381"/>
      <c r="V104" s="381"/>
      <c r="W104" s="381"/>
      <c r="X104" s="381">
        <v>1</v>
      </c>
      <c r="Y104" s="326"/>
      <c r="Z104" s="328"/>
      <c r="AA104" s="373"/>
      <c r="AB104" s="326"/>
      <c r="AC104" s="326" t="s">
        <v>2165</v>
      </c>
      <c r="AD104" s="368"/>
      <c r="AE104" s="400" t="s">
        <v>6321</v>
      </c>
      <c r="AF104" s="326"/>
      <c r="AG104" s="368"/>
      <c r="AH104" s="368"/>
      <c r="AI104" s="373"/>
      <c r="AJ104" s="326"/>
      <c r="AK104" s="328"/>
      <c r="AL104" s="328"/>
      <c r="AM104" s="328"/>
      <c r="AN104" s="335" t="s">
        <v>2166</v>
      </c>
    </row>
    <row r="105" spans="1:40" ht="30.75" customHeight="1" x14ac:dyDescent="0.35">
      <c r="A105" s="378">
        <v>101</v>
      </c>
      <c r="B105" s="333" t="s">
        <v>94</v>
      </c>
      <c r="C105" s="332" t="s">
        <v>1029</v>
      </c>
      <c r="D105" s="371" t="s">
        <v>117</v>
      </c>
      <c r="E105" s="325">
        <v>4</v>
      </c>
      <c r="F105" s="371"/>
      <c r="G105" s="325"/>
      <c r="H105" s="371"/>
      <c r="I105" s="325">
        <v>4</v>
      </c>
      <c r="J105" s="325"/>
      <c r="K105" s="325">
        <v>4</v>
      </c>
      <c r="L105" s="372">
        <v>1</v>
      </c>
      <c r="M105" s="373" t="s">
        <v>5354</v>
      </c>
      <c r="N105" s="381">
        <v>150</v>
      </c>
      <c r="O105" s="381">
        <v>250</v>
      </c>
      <c r="P105" s="381">
        <v>400</v>
      </c>
      <c r="Q105" s="381"/>
      <c r="R105" s="381"/>
      <c r="S105" s="381"/>
      <c r="T105" s="381"/>
      <c r="U105" s="381"/>
      <c r="V105" s="381" t="s">
        <v>2166</v>
      </c>
      <c r="W105" s="381"/>
      <c r="X105" s="381">
        <v>1</v>
      </c>
      <c r="Y105" s="326"/>
      <c r="Z105" s="328"/>
      <c r="AA105" s="373" t="s">
        <v>6524</v>
      </c>
      <c r="AB105" s="326" t="s">
        <v>6116</v>
      </c>
      <c r="AC105" s="326" t="s">
        <v>2166</v>
      </c>
      <c r="AD105" s="368"/>
      <c r="AE105" s="400" t="s">
        <v>6321</v>
      </c>
      <c r="AF105" s="326"/>
      <c r="AG105" s="368"/>
      <c r="AH105" s="368"/>
      <c r="AI105" s="373"/>
      <c r="AJ105" s="326"/>
      <c r="AK105" s="328" t="s">
        <v>7279</v>
      </c>
      <c r="AL105" s="328"/>
      <c r="AM105" s="328"/>
      <c r="AN105" s="335"/>
    </row>
    <row r="106" spans="1:40" ht="30.75" customHeight="1" x14ac:dyDescent="0.35">
      <c r="A106" s="378">
        <v>102</v>
      </c>
      <c r="B106" s="333" t="s">
        <v>94</v>
      </c>
      <c r="C106" s="332" t="s">
        <v>1030</v>
      </c>
      <c r="D106" s="371" t="s">
        <v>4476</v>
      </c>
      <c r="E106" s="325">
        <v>4</v>
      </c>
      <c r="F106" s="371"/>
      <c r="G106" s="325"/>
      <c r="H106" s="371"/>
      <c r="I106" s="325">
        <v>4</v>
      </c>
      <c r="J106" s="325"/>
      <c r="K106" s="325">
        <v>4</v>
      </c>
      <c r="L106" s="372">
        <v>1</v>
      </c>
      <c r="M106" s="373" t="s">
        <v>4926</v>
      </c>
      <c r="N106" s="381">
        <v>200</v>
      </c>
      <c r="O106" s="381">
        <v>200</v>
      </c>
      <c r="P106" s="381">
        <v>400</v>
      </c>
      <c r="Q106" s="381"/>
      <c r="R106" s="381"/>
      <c r="S106" s="381"/>
      <c r="T106" s="381"/>
      <c r="U106" s="381"/>
      <c r="V106" s="381" t="s">
        <v>2166</v>
      </c>
      <c r="W106" s="381"/>
      <c r="X106" s="381">
        <v>1</v>
      </c>
      <c r="Y106" s="326"/>
      <c r="Z106" s="328"/>
      <c r="AA106" s="373" t="s">
        <v>6524</v>
      </c>
      <c r="AB106" s="326" t="s">
        <v>6117</v>
      </c>
      <c r="AC106" s="326" t="s">
        <v>2166</v>
      </c>
      <c r="AD106" s="368"/>
      <c r="AE106" s="400" t="s">
        <v>6321</v>
      </c>
      <c r="AF106" s="326"/>
      <c r="AG106" s="368"/>
      <c r="AH106" s="368"/>
      <c r="AI106" s="373"/>
      <c r="AJ106" s="326"/>
      <c r="AK106" s="328" t="s">
        <v>7279</v>
      </c>
      <c r="AL106" s="328"/>
      <c r="AM106" s="328"/>
      <c r="AN106" s="335"/>
    </row>
    <row r="107" spans="1:40" ht="30.75" customHeight="1" x14ac:dyDescent="0.35">
      <c r="A107" s="378">
        <v>103</v>
      </c>
      <c r="B107" s="333" t="s">
        <v>94</v>
      </c>
      <c r="C107" s="332" t="s">
        <v>1766</v>
      </c>
      <c r="D107" s="371" t="s">
        <v>1104</v>
      </c>
      <c r="E107" s="325">
        <v>4</v>
      </c>
      <c r="F107" s="371"/>
      <c r="G107" s="325"/>
      <c r="H107" s="371"/>
      <c r="I107" s="325">
        <v>6</v>
      </c>
      <c r="J107" s="325"/>
      <c r="K107" s="325">
        <v>6</v>
      </c>
      <c r="L107" s="372">
        <v>1</v>
      </c>
      <c r="M107" s="373" t="s">
        <v>4927</v>
      </c>
      <c r="N107" s="381"/>
      <c r="O107" s="381"/>
      <c r="P107" s="381">
        <v>400</v>
      </c>
      <c r="Q107" s="381"/>
      <c r="R107" s="381"/>
      <c r="S107" s="381"/>
      <c r="T107" s="381"/>
      <c r="U107" s="381"/>
      <c r="V107" s="381"/>
      <c r="W107" s="381"/>
      <c r="X107" s="381">
        <v>1</v>
      </c>
      <c r="Y107" s="326"/>
      <c r="Z107" s="328"/>
      <c r="AA107" s="373"/>
      <c r="AB107" s="326"/>
      <c r="AC107" s="326" t="s">
        <v>2165</v>
      </c>
      <c r="AD107" s="368"/>
      <c r="AE107" s="400" t="s">
        <v>6321</v>
      </c>
      <c r="AF107" s="326"/>
      <c r="AG107" s="368"/>
      <c r="AH107" s="368"/>
      <c r="AI107" s="373"/>
      <c r="AJ107" s="326"/>
      <c r="AK107" s="328" t="s">
        <v>7279</v>
      </c>
      <c r="AL107" s="328"/>
      <c r="AM107" s="328"/>
      <c r="AN107" s="335"/>
    </row>
    <row r="108" spans="1:40" ht="30.75" customHeight="1" x14ac:dyDescent="0.35">
      <c r="A108" s="378">
        <v>104</v>
      </c>
      <c r="B108" s="333" t="s">
        <v>94</v>
      </c>
      <c r="C108" s="332" t="s">
        <v>1025</v>
      </c>
      <c r="D108" s="371" t="s">
        <v>119</v>
      </c>
      <c r="E108" s="325">
        <v>4</v>
      </c>
      <c r="F108" s="371"/>
      <c r="G108" s="325"/>
      <c r="H108" s="371"/>
      <c r="I108" s="325">
        <v>5</v>
      </c>
      <c r="J108" s="325"/>
      <c r="K108" s="325">
        <v>5</v>
      </c>
      <c r="L108" s="372">
        <v>1</v>
      </c>
      <c r="M108" s="373" t="s">
        <v>5431</v>
      </c>
      <c r="N108" s="398">
        <v>220</v>
      </c>
      <c r="O108" s="398">
        <v>468</v>
      </c>
      <c r="P108" s="398">
        <v>688</v>
      </c>
      <c r="Q108" s="398"/>
      <c r="R108" s="398"/>
      <c r="S108" s="398"/>
      <c r="T108" s="398"/>
      <c r="U108" s="381"/>
      <c r="V108" s="381" t="s">
        <v>2166</v>
      </c>
      <c r="W108" s="381"/>
      <c r="X108" s="381">
        <v>1</v>
      </c>
      <c r="Y108" s="326"/>
      <c r="Z108" s="328"/>
      <c r="AA108" s="373"/>
      <c r="AB108" s="326" t="s">
        <v>6113</v>
      </c>
      <c r="AC108" s="326" t="s">
        <v>2166</v>
      </c>
      <c r="AD108" s="368"/>
      <c r="AE108" s="400" t="s">
        <v>6321</v>
      </c>
      <c r="AF108" s="326"/>
      <c r="AG108" s="368"/>
      <c r="AH108" s="368"/>
      <c r="AI108" s="373"/>
      <c r="AJ108" s="326"/>
      <c r="AK108" s="328" t="s">
        <v>7279</v>
      </c>
      <c r="AL108" s="328"/>
      <c r="AM108" s="328"/>
      <c r="AN108" s="335"/>
    </row>
    <row r="109" spans="1:40" ht="30.75" customHeight="1" x14ac:dyDescent="0.35">
      <c r="A109" s="378">
        <v>105</v>
      </c>
      <c r="B109" s="333" t="s">
        <v>94</v>
      </c>
      <c r="C109" s="332" t="s">
        <v>1026</v>
      </c>
      <c r="D109" s="371" t="s">
        <v>4519</v>
      </c>
      <c r="E109" s="325">
        <v>5</v>
      </c>
      <c r="F109" s="371"/>
      <c r="G109" s="325"/>
      <c r="H109" s="371"/>
      <c r="I109" s="325">
        <v>6</v>
      </c>
      <c r="J109" s="325"/>
      <c r="K109" s="325">
        <v>6</v>
      </c>
      <c r="L109" s="372">
        <v>1</v>
      </c>
      <c r="M109" s="373" t="s">
        <v>4929</v>
      </c>
      <c r="N109" s="398">
        <v>282</v>
      </c>
      <c r="O109" s="398">
        <v>548</v>
      </c>
      <c r="P109" s="398">
        <v>830</v>
      </c>
      <c r="Q109" s="398"/>
      <c r="R109" s="398"/>
      <c r="S109" s="398"/>
      <c r="T109" s="398"/>
      <c r="U109" s="381"/>
      <c r="V109" s="381" t="s">
        <v>2166</v>
      </c>
      <c r="W109" s="381"/>
      <c r="X109" s="381">
        <v>1</v>
      </c>
      <c r="Y109" s="326"/>
      <c r="Z109" s="328"/>
      <c r="AA109" s="373" t="s">
        <v>6524</v>
      </c>
      <c r="AB109" s="326" t="s">
        <v>6114</v>
      </c>
      <c r="AC109" s="326" t="s">
        <v>2165</v>
      </c>
      <c r="AD109" s="368"/>
      <c r="AE109" s="400" t="s">
        <v>6321</v>
      </c>
      <c r="AF109" s="326"/>
      <c r="AG109" s="368"/>
      <c r="AH109" s="368"/>
      <c r="AI109" s="373"/>
      <c r="AJ109" s="326"/>
      <c r="AK109" s="328"/>
      <c r="AL109" s="328"/>
      <c r="AM109" s="328"/>
      <c r="AN109" s="335"/>
    </row>
    <row r="110" spans="1:40" ht="30.75" customHeight="1" x14ac:dyDescent="0.35">
      <c r="A110" s="378">
        <v>106</v>
      </c>
      <c r="B110" s="333" t="s">
        <v>94</v>
      </c>
      <c r="C110" s="332" t="s">
        <v>124</v>
      </c>
      <c r="D110" s="371" t="s">
        <v>4479</v>
      </c>
      <c r="E110" s="325">
        <v>4</v>
      </c>
      <c r="F110" s="371"/>
      <c r="G110" s="325"/>
      <c r="H110" s="371"/>
      <c r="I110" s="325">
        <v>4</v>
      </c>
      <c r="J110" s="325"/>
      <c r="K110" s="325">
        <v>4</v>
      </c>
      <c r="L110" s="372">
        <v>1</v>
      </c>
      <c r="M110" s="373" t="s">
        <v>4918</v>
      </c>
      <c r="N110" s="381"/>
      <c r="O110" s="381"/>
      <c r="P110" s="381">
        <v>380</v>
      </c>
      <c r="Q110" s="381"/>
      <c r="R110" s="381"/>
      <c r="S110" s="381"/>
      <c r="T110" s="381"/>
      <c r="U110" s="381"/>
      <c r="V110" s="381"/>
      <c r="W110" s="381"/>
      <c r="X110" s="381">
        <v>1</v>
      </c>
      <c r="Y110" s="326"/>
      <c r="Z110" s="328"/>
      <c r="AA110" s="373"/>
      <c r="AB110" s="326"/>
      <c r="AC110" s="326" t="s">
        <v>2166</v>
      </c>
      <c r="AD110" s="368"/>
      <c r="AE110" s="400" t="s">
        <v>6321</v>
      </c>
      <c r="AF110" s="326"/>
      <c r="AG110" s="368"/>
      <c r="AH110" s="368"/>
      <c r="AI110" s="373"/>
      <c r="AJ110" s="326"/>
      <c r="AK110" s="328"/>
      <c r="AL110" s="328"/>
      <c r="AM110" s="328"/>
      <c r="AN110" s="335"/>
    </row>
    <row r="111" spans="1:40" ht="30.75" customHeight="1" x14ac:dyDescent="0.35">
      <c r="A111" s="378">
        <v>107</v>
      </c>
      <c r="B111" s="333" t="s">
        <v>94</v>
      </c>
      <c r="C111" s="332" t="s">
        <v>1845</v>
      </c>
      <c r="D111" s="371" t="s">
        <v>3407</v>
      </c>
      <c r="E111" s="325">
        <v>5</v>
      </c>
      <c r="F111" s="371"/>
      <c r="G111" s="325"/>
      <c r="H111" s="371"/>
      <c r="I111" s="325">
        <v>6</v>
      </c>
      <c r="J111" s="325"/>
      <c r="K111" s="325">
        <v>6</v>
      </c>
      <c r="L111" s="372">
        <v>1</v>
      </c>
      <c r="M111" s="373" t="s">
        <v>4924</v>
      </c>
      <c r="N111" s="381"/>
      <c r="O111" s="381"/>
      <c r="P111" s="381">
        <v>450</v>
      </c>
      <c r="Q111" s="381"/>
      <c r="R111" s="381"/>
      <c r="S111" s="381"/>
      <c r="T111" s="381"/>
      <c r="U111" s="381"/>
      <c r="V111" s="381"/>
      <c r="W111" s="381"/>
      <c r="X111" s="381">
        <v>1</v>
      </c>
      <c r="Y111" s="326"/>
      <c r="Z111" s="328"/>
      <c r="AA111" s="373"/>
      <c r="AB111" s="326"/>
      <c r="AC111" s="326" t="s">
        <v>2165</v>
      </c>
      <c r="AD111" s="368"/>
      <c r="AE111" s="400" t="s">
        <v>6324</v>
      </c>
      <c r="AF111" s="326"/>
      <c r="AG111" s="368"/>
      <c r="AH111" s="368"/>
      <c r="AI111" s="373"/>
      <c r="AJ111" s="326"/>
      <c r="AK111" s="328" t="s">
        <v>7279</v>
      </c>
      <c r="AL111" s="328"/>
      <c r="AM111" s="328"/>
      <c r="AN111" s="335"/>
    </row>
    <row r="112" spans="1:40" ht="30.75" customHeight="1" x14ac:dyDescent="0.35">
      <c r="A112" s="378">
        <v>108</v>
      </c>
      <c r="B112" s="333" t="s">
        <v>94</v>
      </c>
      <c r="C112" s="332" t="s">
        <v>126</v>
      </c>
      <c r="D112" s="371" t="s">
        <v>127</v>
      </c>
      <c r="E112" s="325">
        <v>3</v>
      </c>
      <c r="F112" s="371"/>
      <c r="G112" s="325"/>
      <c r="H112" s="371"/>
      <c r="I112" s="325">
        <v>7</v>
      </c>
      <c r="J112" s="325"/>
      <c r="K112" s="325">
        <v>7</v>
      </c>
      <c r="L112" s="372">
        <v>1</v>
      </c>
      <c r="M112" s="373" t="s">
        <v>5431</v>
      </c>
      <c r="N112" s="381">
        <v>125</v>
      </c>
      <c r="O112" s="381">
        <v>175</v>
      </c>
      <c r="P112" s="381">
        <v>300</v>
      </c>
      <c r="Q112" s="381"/>
      <c r="R112" s="381"/>
      <c r="S112" s="381"/>
      <c r="T112" s="381"/>
      <c r="U112" s="381"/>
      <c r="V112" s="381"/>
      <c r="W112" s="381"/>
      <c r="X112" s="381">
        <v>1</v>
      </c>
      <c r="Y112" s="326"/>
      <c r="Z112" s="328"/>
      <c r="AA112" s="373"/>
      <c r="AB112" s="326"/>
      <c r="AC112" s="326" t="s">
        <v>2166</v>
      </c>
      <c r="AD112" s="368"/>
      <c r="AE112" s="400" t="s">
        <v>6321</v>
      </c>
      <c r="AF112" s="326"/>
      <c r="AG112" s="368"/>
      <c r="AH112" s="368"/>
      <c r="AI112" s="373"/>
      <c r="AJ112" s="326"/>
      <c r="AK112" s="328" t="s">
        <v>7277</v>
      </c>
      <c r="AL112" s="328"/>
      <c r="AM112" s="328"/>
      <c r="AN112" s="335"/>
    </row>
    <row r="113" spans="1:40" ht="30.75" customHeight="1" x14ac:dyDescent="0.35">
      <c r="A113" s="378">
        <v>109</v>
      </c>
      <c r="B113" s="333" t="s">
        <v>94</v>
      </c>
      <c r="C113" s="332" t="s">
        <v>6201</v>
      </c>
      <c r="D113" s="371" t="s">
        <v>1103</v>
      </c>
      <c r="E113" s="325">
        <v>4</v>
      </c>
      <c r="F113" s="371"/>
      <c r="G113" s="325"/>
      <c r="H113" s="371"/>
      <c r="I113" s="325">
        <v>10</v>
      </c>
      <c r="J113" s="325"/>
      <c r="K113" s="325">
        <v>10</v>
      </c>
      <c r="L113" s="372">
        <v>1</v>
      </c>
      <c r="M113" s="373" t="s">
        <v>5431</v>
      </c>
      <c r="N113" s="381"/>
      <c r="O113" s="381"/>
      <c r="P113" s="381">
        <v>400</v>
      </c>
      <c r="Q113" s="381"/>
      <c r="R113" s="381"/>
      <c r="S113" s="381"/>
      <c r="T113" s="381"/>
      <c r="U113" s="381"/>
      <c r="V113" s="381"/>
      <c r="W113" s="381"/>
      <c r="X113" s="381">
        <v>1</v>
      </c>
      <c r="Y113" s="326"/>
      <c r="Z113" s="328"/>
      <c r="AA113" s="373"/>
      <c r="AB113" s="326"/>
      <c r="AC113" s="326" t="s">
        <v>2165</v>
      </c>
      <c r="AD113" s="368"/>
      <c r="AE113" s="400" t="s">
        <v>6321</v>
      </c>
      <c r="AF113" s="326"/>
      <c r="AG113" s="368"/>
      <c r="AH113" s="368"/>
      <c r="AI113" s="373"/>
      <c r="AJ113" s="326"/>
      <c r="AK113" s="328"/>
      <c r="AL113" s="328"/>
      <c r="AM113" s="328"/>
      <c r="AN113" s="335"/>
    </row>
    <row r="114" spans="1:40" ht="30.75" customHeight="1" x14ac:dyDescent="0.35">
      <c r="A114" s="378">
        <v>110</v>
      </c>
      <c r="B114" s="333" t="s">
        <v>94</v>
      </c>
      <c r="C114" s="332" t="s">
        <v>1884</v>
      </c>
      <c r="D114" s="371" t="s">
        <v>3439</v>
      </c>
      <c r="E114" s="325">
        <v>4</v>
      </c>
      <c r="F114" s="371"/>
      <c r="G114" s="325"/>
      <c r="H114" s="371"/>
      <c r="I114" s="325">
        <v>5</v>
      </c>
      <c r="J114" s="325"/>
      <c r="K114" s="325">
        <v>5</v>
      </c>
      <c r="L114" s="372">
        <v>1</v>
      </c>
      <c r="M114" s="373" t="s">
        <v>5354</v>
      </c>
      <c r="N114" s="381"/>
      <c r="O114" s="381"/>
      <c r="P114" s="381">
        <v>300</v>
      </c>
      <c r="Q114" s="381"/>
      <c r="R114" s="381"/>
      <c r="S114" s="381"/>
      <c r="T114" s="381"/>
      <c r="U114" s="381"/>
      <c r="V114" s="381"/>
      <c r="W114" s="381"/>
      <c r="X114" s="381">
        <v>1</v>
      </c>
      <c r="Y114" s="326"/>
      <c r="Z114" s="328"/>
      <c r="AA114" s="373"/>
      <c r="AB114" s="326"/>
      <c r="AC114" s="326" t="s">
        <v>2165</v>
      </c>
      <c r="AD114" s="368"/>
      <c r="AE114" s="400" t="s">
        <v>6325</v>
      </c>
      <c r="AF114" s="326"/>
      <c r="AG114" s="368"/>
      <c r="AH114" s="368"/>
      <c r="AI114" s="373"/>
      <c r="AJ114" s="326"/>
      <c r="AK114" s="328"/>
      <c r="AL114" s="328"/>
      <c r="AM114" s="328"/>
      <c r="AN114" s="335"/>
    </row>
    <row r="115" spans="1:40" ht="30.75" customHeight="1" x14ac:dyDescent="0.35">
      <c r="A115" s="378">
        <v>111</v>
      </c>
      <c r="B115" s="333" t="s">
        <v>94</v>
      </c>
      <c r="C115" s="332" t="s">
        <v>1885</v>
      </c>
      <c r="D115" s="371" t="s">
        <v>3440</v>
      </c>
      <c r="E115" s="325">
        <v>5</v>
      </c>
      <c r="F115" s="371"/>
      <c r="G115" s="325"/>
      <c r="H115" s="371"/>
      <c r="I115" s="325">
        <v>6</v>
      </c>
      <c r="J115" s="325"/>
      <c r="K115" s="325">
        <v>6</v>
      </c>
      <c r="L115" s="372">
        <v>1</v>
      </c>
      <c r="M115" s="373" t="s">
        <v>5354</v>
      </c>
      <c r="N115" s="381"/>
      <c r="O115" s="381"/>
      <c r="P115" s="381">
        <v>350</v>
      </c>
      <c r="Q115" s="381"/>
      <c r="R115" s="381"/>
      <c r="S115" s="381"/>
      <c r="T115" s="381"/>
      <c r="U115" s="381"/>
      <c r="V115" s="381"/>
      <c r="W115" s="381"/>
      <c r="X115" s="381">
        <v>1</v>
      </c>
      <c r="Y115" s="326"/>
      <c r="Z115" s="328"/>
      <c r="AA115" s="373"/>
      <c r="AB115" s="326"/>
      <c r="AC115" s="326" t="s">
        <v>2166</v>
      </c>
      <c r="AD115" s="368"/>
      <c r="AE115" s="400" t="s">
        <v>6325</v>
      </c>
      <c r="AF115" s="326"/>
      <c r="AG115" s="368"/>
      <c r="AH115" s="368"/>
      <c r="AI115" s="373"/>
      <c r="AJ115" s="326"/>
      <c r="AK115" s="328"/>
      <c r="AL115" s="328"/>
      <c r="AM115" s="328"/>
      <c r="AN115" s="335"/>
    </row>
    <row r="116" spans="1:40" ht="30.75" customHeight="1" x14ac:dyDescent="0.35">
      <c r="A116" s="378">
        <v>112</v>
      </c>
      <c r="B116" s="333" t="s">
        <v>94</v>
      </c>
      <c r="C116" s="332" t="s">
        <v>130</v>
      </c>
      <c r="D116" s="371" t="s">
        <v>4480</v>
      </c>
      <c r="E116" s="325">
        <v>4</v>
      </c>
      <c r="F116" s="371"/>
      <c r="G116" s="325"/>
      <c r="H116" s="371"/>
      <c r="I116" s="325">
        <v>4</v>
      </c>
      <c r="J116" s="325"/>
      <c r="K116" s="325">
        <v>4</v>
      </c>
      <c r="L116" s="372">
        <v>1</v>
      </c>
      <c r="M116" s="373" t="s">
        <v>5436</v>
      </c>
      <c r="N116" s="381"/>
      <c r="O116" s="381"/>
      <c r="P116" s="381">
        <v>400</v>
      </c>
      <c r="Q116" s="381"/>
      <c r="R116" s="381"/>
      <c r="S116" s="381"/>
      <c r="T116" s="381"/>
      <c r="U116" s="381"/>
      <c r="V116" s="381"/>
      <c r="W116" s="381"/>
      <c r="X116" s="381">
        <v>1</v>
      </c>
      <c r="Y116" s="326"/>
      <c r="Z116" s="328"/>
      <c r="AA116" s="373"/>
      <c r="AB116" s="326"/>
      <c r="AC116" s="326" t="s">
        <v>2166</v>
      </c>
      <c r="AD116" s="368"/>
      <c r="AE116" s="400" t="s">
        <v>6321</v>
      </c>
      <c r="AF116" s="326"/>
      <c r="AG116" s="368"/>
      <c r="AH116" s="368"/>
      <c r="AI116" s="373"/>
      <c r="AJ116" s="326"/>
      <c r="AK116" s="328"/>
      <c r="AL116" s="328"/>
      <c r="AM116" s="328"/>
      <c r="AN116" s="335"/>
    </row>
    <row r="117" spans="1:40" ht="30.75" customHeight="1" x14ac:dyDescent="0.35">
      <c r="A117" s="378">
        <v>113</v>
      </c>
      <c r="B117" s="333" t="s">
        <v>94</v>
      </c>
      <c r="C117" s="332" t="s">
        <v>1926</v>
      </c>
      <c r="D117" s="371" t="s">
        <v>169</v>
      </c>
      <c r="E117" s="325">
        <v>3</v>
      </c>
      <c r="F117" s="371"/>
      <c r="G117" s="325"/>
      <c r="H117" s="371"/>
      <c r="I117" s="325">
        <v>5</v>
      </c>
      <c r="J117" s="325"/>
      <c r="K117" s="325">
        <v>5</v>
      </c>
      <c r="L117" s="372">
        <v>1</v>
      </c>
      <c r="M117" s="373" t="s">
        <v>5431</v>
      </c>
      <c r="N117" s="381">
        <v>120</v>
      </c>
      <c r="O117" s="381">
        <v>200</v>
      </c>
      <c r="P117" s="381">
        <v>320</v>
      </c>
      <c r="Q117" s="381"/>
      <c r="R117" s="381"/>
      <c r="S117" s="381"/>
      <c r="T117" s="381"/>
      <c r="U117" s="381"/>
      <c r="V117" s="381" t="s">
        <v>2166</v>
      </c>
      <c r="W117" s="381"/>
      <c r="X117" s="381">
        <v>1</v>
      </c>
      <c r="Y117" s="326"/>
      <c r="Z117" s="328"/>
      <c r="AA117" s="373" t="s">
        <v>6524</v>
      </c>
      <c r="AB117" s="326"/>
      <c r="AC117" s="326" t="s">
        <v>2166</v>
      </c>
      <c r="AD117" s="368"/>
      <c r="AE117" s="400" t="s">
        <v>6321</v>
      </c>
      <c r="AF117" s="326"/>
      <c r="AG117" s="368"/>
      <c r="AH117" s="368"/>
      <c r="AI117" s="373"/>
      <c r="AJ117" s="326"/>
      <c r="AK117" s="328" t="s">
        <v>7277</v>
      </c>
      <c r="AL117" s="328"/>
      <c r="AM117" s="328"/>
      <c r="AN117" s="335"/>
    </row>
    <row r="118" spans="1:40" ht="30.75" customHeight="1" x14ac:dyDescent="0.35">
      <c r="A118" s="378">
        <v>114</v>
      </c>
      <c r="B118" s="333" t="s">
        <v>94</v>
      </c>
      <c r="C118" s="411" t="s">
        <v>1927</v>
      </c>
      <c r="D118" s="371" t="s">
        <v>171</v>
      </c>
      <c r="E118" s="325">
        <v>4</v>
      </c>
      <c r="F118" s="371"/>
      <c r="G118" s="325"/>
      <c r="H118" s="371"/>
      <c r="I118" s="325">
        <v>5</v>
      </c>
      <c r="J118" s="325"/>
      <c r="K118" s="325">
        <v>5</v>
      </c>
      <c r="L118" s="372">
        <v>1</v>
      </c>
      <c r="M118" s="373" t="s">
        <v>4931</v>
      </c>
      <c r="N118" s="381"/>
      <c r="O118" s="381"/>
      <c r="P118" s="381">
        <v>400</v>
      </c>
      <c r="Q118" s="381"/>
      <c r="R118" s="381"/>
      <c r="S118" s="381"/>
      <c r="T118" s="381"/>
      <c r="U118" s="381"/>
      <c r="V118" s="381"/>
      <c r="W118" s="381"/>
      <c r="X118" s="381">
        <v>1</v>
      </c>
      <c r="Y118" s="326"/>
      <c r="Z118" s="328"/>
      <c r="AA118" s="373"/>
      <c r="AB118" s="326"/>
      <c r="AC118" s="326" t="s">
        <v>2166</v>
      </c>
      <c r="AD118" s="368"/>
      <c r="AE118" s="400" t="s">
        <v>6321</v>
      </c>
      <c r="AF118" s="326"/>
      <c r="AG118" s="368"/>
      <c r="AH118" s="368"/>
      <c r="AI118" s="373"/>
      <c r="AJ118" s="326"/>
      <c r="AK118" s="328" t="s">
        <v>7278</v>
      </c>
      <c r="AL118" s="328"/>
      <c r="AM118" s="328"/>
      <c r="AN118" s="335"/>
    </row>
    <row r="119" spans="1:40" ht="30.75" customHeight="1" x14ac:dyDescent="0.35">
      <c r="A119" s="378">
        <v>115</v>
      </c>
      <c r="B119" s="333" t="s">
        <v>94</v>
      </c>
      <c r="C119" s="332" t="s">
        <v>294</v>
      </c>
      <c r="D119" s="371" t="s">
        <v>3451</v>
      </c>
      <c r="E119" s="325">
        <v>5</v>
      </c>
      <c r="F119" s="371"/>
      <c r="G119" s="325"/>
      <c r="H119" s="371"/>
      <c r="I119" s="325">
        <v>4</v>
      </c>
      <c r="J119" s="325"/>
      <c r="K119" s="325">
        <v>4</v>
      </c>
      <c r="L119" s="372">
        <v>1</v>
      </c>
      <c r="M119" s="373" t="s">
        <v>4932</v>
      </c>
      <c r="N119" s="381"/>
      <c r="O119" s="381"/>
      <c r="P119" s="381">
        <v>500</v>
      </c>
      <c r="Q119" s="381"/>
      <c r="R119" s="381"/>
      <c r="S119" s="381"/>
      <c r="T119" s="381"/>
      <c r="U119" s="381"/>
      <c r="V119" s="381"/>
      <c r="W119" s="381"/>
      <c r="X119" s="381">
        <v>2</v>
      </c>
      <c r="Y119" s="326"/>
      <c r="Z119" s="328"/>
      <c r="AA119" s="373"/>
      <c r="AB119" s="326"/>
      <c r="AC119" s="326" t="s">
        <v>2166</v>
      </c>
      <c r="AD119" s="368"/>
      <c r="AE119" s="400" t="s">
        <v>6324</v>
      </c>
      <c r="AF119" s="326"/>
      <c r="AG119" s="368"/>
      <c r="AH119" s="368"/>
      <c r="AI119" s="373"/>
      <c r="AJ119" s="326"/>
      <c r="AK119" s="328"/>
      <c r="AL119" s="328"/>
      <c r="AM119" s="328"/>
      <c r="AN119" s="335"/>
    </row>
    <row r="120" spans="1:40" ht="30.75" customHeight="1" x14ac:dyDescent="0.35">
      <c r="A120" s="378">
        <v>116</v>
      </c>
      <c r="B120" s="333" t="s">
        <v>94</v>
      </c>
      <c r="C120" s="332" t="s">
        <v>137</v>
      </c>
      <c r="D120" s="371" t="s">
        <v>138</v>
      </c>
      <c r="E120" s="325">
        <v>4</v>
      </c>
      <c r="F120" s="371"/>
      <c r="G120" s="325"/>
      <c r="H120" s="371"/>
      <c r="I120" s="325">
        <v>5</v>
      </c>
      <c r="J120" s="325"/>
      <c r="K120" s="325">
        <v>5</v>
      </c>
      <c r="L120" s="372">
        <v>1</v>
      </c>
      <c r="M120" s="373" t="s">
        <v>5354</v>
      </c>
      <c r="N120" s="381"/>
      <c r="O120" s="381"/>
      <c r="P120" s="381">
        <v>250</v>
      </c>
      <c r="Q120" s="381"/>
      <c r="R120" s="381"/>
      <c r="S120" s="381"/>
      <c r="T120" s="381"/>
      <c r="U120" s="381"/>
      <c r="V120" s="381"/>
      <c r="W120" s="381"/>
      <c r="X120" s="381">
        <v>2</v>
      </c>
      <c r="Y120" s="326"/>
      <c r="Z120" s="328"/>
      <c r="AA120" s="373"/>
      <c r="AB120" s="326"/>
      <c r="AC120" s="326" t="s">
        <v>2165</v>
      </c>
      <c r="AD120" s="368"/>
      <c r="AE120" s="400" t="s">
        <v>6321</v>
      </c>
      <c r="AF120" s="326"/>
      <c r="AG120" s="368"/>
      <c r="AH120" s="368"/>
      <c r="AI120" s="373"/>
      <c r="AJ120" s="326"/>
      <c r="AK120" s="328" t="s">
        <v>7278</v>
      </c>
      <c r="AL120" s="328"/>
      <c r="AM120" s="328"/>
      <c r="AN120" s="335"/>
    </row>
    <row r="121" spans="1:40" ht="30.75" customHeight="1" x14ac:dyDescent="0.35">
      <c r="A121" s="378">
        <v>117</v>
      </c>
      <c r="B121" s="333" t="s">
        <v>94</v>
      </c>
      <c r="C121" s="332" t="s">
        <v>1942</v>
      </c>
      <c r="D121" s="371" t="s">
        <v>3433</v>
      </c>
      <c r="E121" s="325">
        <v>4</v>
      </c>
      <c r="F121" s="371"/>
      <c r="G121" s="325"/>
      <c r="H121" s="371"/>
      <c r="I121" s="325">
        <v>4</v>
      </c>
      <c r="J121" s="325"/>
      <c r="K121" s="325">
        <v>4</v>
      </c>
      <c r="L121" s="372">
        <v>1</v>
      </c>
      <c r="M121" s="373" t="s">
        <v>4935</v>
      </c>
      <c r="N121" s="381"/>
      <c r="O121" s="381"/>
      <c r="P121" s="381">
        <v>450</v>
      </c>
      <c r="Q121" s="381"/>
      <c r="R121" s="381"/>
      <c r="S121" s="381"/>
      <c r="T121" s="381"/>
      <c r="U121" s="381"/>
      <c r="V121" s="381"/>
      <c r="W121" s="381"/>
      <c r="X121" s="381">
        <v>1</v>
      </c>
      <c r="Y121" s="326"/>
      <c r="Z121" s="328"/>
      <c r="AA121" s="373"/>
      <c r="AB121" s="326"/>
      <c r="AC121" s="326" t="s">
        <v>2165</v>
      </c>
      <c r="AD121" s="368"/>
      <c r="AE121" s="400" t="s">
        <v>6324</v>
      </c>
      <c r="AF121" s="326"/>
      <c r="AG121" s="368"/>
      <c r="AH121" s="368"/>
      <c r="AI121" s="373"/>
      <c r="AJ121" s="326"/>
      <c r="AK121" s="328"/>
      <c r="AL121" s="328"/>
      <c r="AM121" s="328"/>
      <c r="AN121" s="335"/>
    </row>
    <row r="122" spans="1:40" ht="30.75" customHeight="1" x14ac:dyDescent="0.35">
      <c r="A122" s="378">
        <v>118</v>
      </c>
      <c r="B122" s="333" t="s">
        <v>94</v>
      </c>
      <c r="C122" s="332" t="s">
        <v>1882</v>
      </c>
      <c r="D122" s="371" t="s">
        <v>3437</v>
      </c>
      <c r="E122" s="325">
        <v>5</v>
      </c>
      <c r="F122" s="371"/>
      <c r="G122" s="325"/>
      <c r="H122" s="371"/>
      <c r="I122" s="325">
        <v>3</v>
      </c>
      <c r="J122" s="325"/>
      <c r="K122" s="325">
        <v>3</v>
      </c>
      <c r="L122" s="372">
        <v>1</v>
      </c>
      <c r="M122" s="373" t="s">
        <v>4936</v>
      </c>
      <c r="N122" s="381"/>
      <c r="O122" s="381"/>
      <c r="P122" s="381">
        <v>450</v>
      </c>
      <c r="Q122" s="381"/>
      <c r="R122" s="381"/>
      <c r="S122" s="381"/>
      <c r="T122" s="381"/>
      <c r="U122" s="381"/>
      <c r="V122" s="381"/>
      <c r="W122" s="381"/>
      <c r="X122" s="381">
        <v>1</v>
      </c>
      <c r="Y122" s="326"/>
      <c r="Z122" s="328"/>
      <c r="AA122" s="373"/>
      <c r="AB122" s="326"/>
      <c r="AC122" s="326" t="s">
        <v>2166</v>
      </c>
      <c r="AD122" s="368"/>
      <c r="AE122" s="400" t="s">
        <v>6321</v>
      </c>
      <c r="AF122" s="326"/>
      <c r="AG122" s="368"/>
      <c r="AH122" s="368"/>
      <c r="AI122" s="373"/>
      <c r="AJ122" s="326"/>
      <c r="AK122" s="328"/>
      <c r="AL122" s="328"/>
      <c r="AM122" s="328"/>
      <c r="AN122" s="335"/>
    </row>
    <row r="123" spans="1:40" ht="30.75" customHeight="1" x14ac:dyDescent="0.35">
      <c r="A123" s="378">
        <v>119</v>
      </c>
      <c r="B123" s="333" t="s">
        <v>94</v>
      </c>
      <c r="C123" s="332" t="s">
        <v>1896</v>
      </c>
      <c r="D123" s="371" t="s">
        <v>4520</v>
      </c>
      <c r="E123" s="325">
        <v>5</v>
      </c>
      <c r="F123" s="371"/>
      <c r="G123" s="325"/>
      <c r="H123" s="371"/>
      <c r="I123" s="325">
        <v>5</v>
      </c>
      <c r="J123" s="325"/>
      <c r="K123" s="325">
        <v>5</v>
      </c>
      <c r="L123" s="372">
        <v>1</v>
      </c>
      <c r="M123" s="373" t="s">
        <v>4937</v>
      </c>
      <c r="N123" s="381"/>
      <c r="O123" s="381"/>
      <c r="P123" s="381">
        <v>550</v>
      </c>
      <c r="Q123" s="381"/>
      <c r="R123" s="381"/>
      <c r="S123" s="381"/>
      <c r="T123" s="381"/>
      <c r="U123" s="381"/>
      <c r="V123" s="381"/>
      <c r="W123" s="381"/>
      <c r="X123" s="381">
        <v>1</v>
      </c>
      <c r="Y123" s="326"/>
      <c r="Z123" s="328"/>
      <c r="AA123" s="373"/>
      <c r="AB123" s="326"/>
      <c r="AC123" s="326" t="s">
        <v>2165</v>
      </c>
      <c r="AD123" s="368"/>
      <c r="AE123" s="400" t="s">
        <v>6325</v>
      </c>
      <c r="AF123" s="326"/>
      <c r="AG123" s="368"/>
      <c r="AH123" s="368"/>
      <c r="AI123" s="373"/>
      <c r="AJ123" s="326"/>
      <c r="AK123" s="328"/>
      <c r="AL123" s="328"/>
      <c r="AM123" s="328"/>
      <c r="AN123" s="335"/>
    </row>
    <row r="124" spans="1:40" ht="30.75" customHeight="1" x14ac:dyDescent="0.35">
      <c r="A124" s="378">
        <v>120</v>
      </c>
      <c r="B124" s="333" t="s">
        <v>94</v>
      </c>
      <c r="C124" s="332" t="s">
        <v>145</v>
      </c>
      <c r="D124" s="371" t="s">
        <v>4521</v>
      </c>
      <c r="E124" s="325">
        <v>4</v>
      </c>
      <c r="F124" s="371"/>
      <c r="G124" s="325"/>
      <c r="H124" s="371"/>
      <c r="I124" s="325">
        <v>4</v>
      </c>
      <c r="J124" s="325"/>
      <c r="K124" s="325">
        <v>4</v>
      </c>
      <c r="L124" s="372">
        <v>1</v>
      </c>
      <c r="M124" s="373" t="s">
        <v>4938</v>
      </c>
      <c r="N124" s="381"/>
      <c r="O124" s="381"/>
      <c r="P124" s="381">
        <v>400</v>
      </c>
      <c r="Q124" s="381"/>
      <c r="R124" s="381"/>
      <c r="S124" s="381"/>
      <c r="T124" s="381"/>
      <c r="U124" s="381"/>
      <c r="V124" s="381"/>
      <c r="W124" s="381"/>
      <c r="X124" s="381">
        <v>1</v>
      </c>
      <c r="Y124" s="326"/>
      <c r="Z124" s="328"/>
      <c r="AA124" s="373"/>
      <c r="AB124" s="326"/>
      <c r="AC124" s="326" t="s">
        <v>2165</v>
      </c>
      <c r="AD124" s="368"/>
      <c r="AE124" s="400" t="s">
        <v>6321</v>
      </c>
      <c r="AF124" s="326"/>
      <c r="AG124" s="368"/>
      <c r="AH124" s="368"/>
      <c r="AI124" s="373"/>
      <c r="AJ124" s="326"/>
      <c r="AK124" s="328" t="s">
        <v>7279</v>
      </c>
      <c r="AL124" s="328"/>
      <c r="AM124" s="328"/>
      <c r="AN124" s="335"/>
    </row>
    <row r="125" spans="1:40" ht="30.75" customHeight="1" x14ac:dyDescent="0.35">
      <c r="A125" s="378">
        <v>121</v>
      </c>
      <c r="B125" s="333" t="s">
        <v>94</v>
      </c>
      <c r="C125" s="332" t="s">
        <v>147</v>
      </c>
      <c r="D125" s="371" t="s">
        <v>4482</v>
      </c>
      <c r="E125" s="325">
        <v>5</v>
      </c>
      <c r="F125" s="371"/>
      <c r="G125" s="325"/>
      <c r="H125" s="371"/>
      <c r="I125" s="325">
        <v>5</v>
      </c>
      <c r="J125" s="325"/>
      <c r="K125" s="325">
        <v>5</v>
      </c>
      <c r="L125" s="372">
        <v>1</v>
      </c>
      <c r="M125" s="373" t="s">
        <v>4939</v>
      </c>
      <c r="N125" s="381"/>
      <c r="O125" s="381"/>
      <c r="P125" s="381">
        <v>500</v>
      </c>
      <c r="Q125" s="381"/>
      <c r="R125" s="381"/>
      <c r="S125" s="381"/>
      <c r="T125" s="381"/>
      <c r="U125" s="381"/>
      <c r="V125" s="381"/>
      <c r="W125" s="381"/>
      <c r="X125" s="381">
        <v>2</v>
      </c>
      <c r="Y125" s="326"/>
      <c r="Z125" s="328"/>
      <c r="AA125" s="373"/>
      <c r="AB125" s="326"/>
      <c r="AC125" s="326" t="s">
        <v>2165</v>
      </c>
      <c r="AD125" s="368"/>
      <c r="AE125" s="400" t="s">
        <v>6321</v>
      </c>
      <c r="AF125" s="326"/>
      <c r="AG125" s="368"/>
      <c r="AH125" s="368"/>
      <c r="AI125" s="373"/>
      <c r="AJ125" s="326"/>
      <c r="AK125" s="328"/>
      <c r="AL125" s="328"/>
      <c r="AM125" s="328"/>
      <c r="AN125" s="335"/>
    </row>
    <row r="126" spans="1:40" ht="30.75" customHeight="1" x14ac:dyDescent="0.35">
      <c r="A126" s="378">
        <v>122</v>
      </c>
      <c r="B126" s="333" t="s">
        <v>94</v>
      </c>
      <c r="C126" s="332" t="s">
        <v>1858</v>
      </c>
      <c r="D126" s="371" t="s">
        <v>3419</v>
      </c>
      <c r="E126" s="325">
        <v>5</v>
      </c>
      <c r="F126" s="371"/>
      <c r="G126" s="325"/>
      <c r="H126" s="371"/>
      <c r="I126" s="325">
        <v>6</v>
      </c>
      <c r="J126" s="325"/>
      <c r="K126" s="325">
        <v>6</v>
      </c>
      <c r="L126" s="372">
        <v>1</v>
      </c>
      <c r="M126" s="373" t="s">
        <v>4924</v>
      </c>
      <c r="N126" s="381"/>
      <c r="O126" s="381"/>
      <c r="P126" s="381">
        <v>400</v>
      </c>
      <c r="Q126" s="381"/>
      <c r="R126" s="381"/>
      <c r="S126" s="381"/>
      <c r="T126" s="381"/>
      <c r="U126" s="381"/>
      <c r="V126" s="381"/>
      <c r="W126" s="381"/>
      <c r="X126" s="381">
        <v>1</v>
      </c>
      <c r="Y126" s="326"/>
      <c r="Z126" s="328"/>
      <c r="AA126" s="373"/>
      <c r="AB126" s="326"/>
      <c r="AC126" s="326" t="s">
        <v>2165</v>
      </c>
      <c r="AD126" s="368"/>
      <c r="AE126" s="400" t="s">
        <v>6324</v>
      </c>
      <c r="AF126" s="326"/>
      <c r="AG126" s="368"/>
      <c r="AH126" s="368"/>
      <c r="AI126" s="373"/>
      <c r="AJ126" s="326"/>
      <c r="AK126" s="328" t="s">
        <v>7279</v>
      </c>
      <c r="AL126" s="328"/>
      <c r="AM126" s="328"/>
      <c r="AN126" s="335"/>
    </row>
    <row r="127" spans="1:40" ht="30.75" customHeight="1" x14ac:dyDescent="0.35">
      <c r="A127" s="378">
        <v>123</v>
      </c>
      <c r="B127" s="333" t="s">
        <v>94</v>
      </c>
      <c r="C127" s="332" t="s">
        <v>150</v>
      </c>
      <c r="D127" s="371" t="s">
        <v>4522</v>
      </c>
      <c r="E127" s="325">
        <v>4</v>
      </c>
      <c r="F127" s="371"/>
      <c r="G127" s="325"/>
      <c r="H127" s="371"/>
      <c r="I127" s="325">
        <v>7</v>
      </c>
      <c r="J127" s="325"/>
      <c r="K127" s="325">
        <v>7</v>
      </c>
      <c r="L127" s="372">
        <v>1</v>
      </c>
      <c r="M127" s="373" t="s">
        <v>4940</v>
      </c>
      <c r="N127" s="381"/>
      <c r="O127" s="381"/>
      <c r="P127" s="381">
        <v>400</v>
      </c>
      <c r="Q127" s="381"/>
      <c r="R127" s="381"/>
      <c r="S127" s="381"/>
      <c r="T127" s="381"/>
      <c r="U127" s="381"/>
      <c r="V127" s="381"/>
      <c r="W127" s="381"/>
      <c r="X127" s="381">
        <v>1</v>
      </c>
      <c r="Y127" s="326"/>
      <c r="Z127" s="328"/>
      <c r="AA127" s="373"/>
      <c r="AB127" s="326"/>
      <c r="AC127" s="326" t="s">
        <v>2165</v>
      </c>
      <c r="AD127" s="368"/>
      <c r="AE127" s="400" t="s">
        <v>6321</v>
      </c>
      <c r="AF127" s="326"/>
      <c r="AG127" s="368"/>
      <c r="AH127" s="368"/>
      <c r="AI127" s="373"/>
      <c r="AJ127" s="326"/>
      <c r="AK127" s="328" t="s">
        <v>7279</v>
      </c>
      <c r="AL127" s="328"/>
      <c r="AM127" s="328"/>
      <c r="AN127" s="335"/>
    </row>
    <row r="128" spans="1:40" ht="30.75" customHeight="1" x14ac:dyDescent="0.35">
      <c r="A128" s="378">
        <v>124</v>
      </c>
      <c r="B128" s="333" t="s">
        <v>94</v>
      </c>
      <c r="C128" s="332" t="s">
        <v>1916</v>
      </c>
      <c r="D128" s="371" t="s">
        <v>3415</v>
      </c>
      <c r="E128" s="325">
        <v>5</v>
      </c>
      <c r="F128" s="371"/>
      <c r="G128" s="325"/>
      <c r="H128" s="371"/>
      <c r="I128" s="325">
        <v>6</v>
      </c>
      <c r="J128" s="325"/>
      <c r="K128" s="325">
        <v>6</v>
      </c>
      <c r="L128" s="372">
        <v>1</v>
      </c>
      <c r="M128" s="373" t="s">
        <v>4942</v>
      </c>
      <c r="N128" s="381"/>
      <c r="O128" s="381"/>
      <c r="P128" s="381">
        <v>400</v>
      </c>
      <c r="Q128" s="381"/>
      <c r="R128" s="381"/>
      <c r="S128" s="381"/>
      <c r="T128" s="381"/>
      <c r="U128" s="381"/>
      <c r="V128" s="381"/>
      <c r="W128" s="381"/>
      <c r="X128" s="381">
        <v>1</v>
      </c>
      <c r="Y128" s="326"/>
      <c r="Z128" s="328"/>
      <c r="AA128" s="373"/>
      <c r="AB128" s="326"/>
      <c r="AC128" s="326" t="s">
        <v>2165</v>
      </c>
      <c r="AD128" s="368"/>
      <c r="AE128" s="400" t="s">
        <v>6324</v>
      </c>
      <c r="AF128" s="326"/>
      <c r="AG128" s="368"/>
      <c r="AH128" s="368"/>
      <c r="AI128" s="373"/>
      <c r="AJ128" s="326"/>
      <c r="AK128" s="328"/>
      <c r="AL128" s="328"/>
      <c r="AM128" s="328"/>
      <c r="AN128" s="335"/>
    </row>
    <row r="129" spans="1:40" ht="30.75" customHeight="1" x14ac:dyDescent="0.35">
      <c r="A129" s="378">
        <v>125</v>
      </c>
      <c r="B129" s="333" t="s">
        <v>94</v>
      </c>
      <c r="C129" s="332" t="s">
        <v>6205</v>
      </c>
      <c r="D129" s="371" t="s">
        <v>1983</v>
      </c>
      <c r="E129" s="325">
        <v>4</v>
      </c>
      <c r="F129" s="371"/>
      <c r="G129" s="325"/>
      <c r="H129" s="371"/>
      <c r="I129" s="325">
        <v>7</v>
      </c>
      <c r="J129" s="325"/>
      <c r="K129" s="325">
        <v>7</v>
      </c>
      <c r="L129" s="372">
        <v>1</v>
      </c>
      <c r="M129" s="373" t="s">
        <v>5358</v>
      </c>
      <c r="N129" s="381"/>
      <c r="O129" s="381"/>
      <c r="P129" s="381">
        <v>400</v>
      </c>
      <c r="Q129" s="381"/>
      <c r="R129" s="381"/>
      <c r="S129" s="381"/>
      <c r="T129" s="381"/>
      <c r="U129" s="381"/>
      <c r="V129" s="381"/>
      <c r="W129" s="381"/>
      <c r="X129" s="381">
        <v>1</v>
      </c>
      <c r="Y129" s="326"/>
      <c r="Z129" s="328"/>
      <c r="AA129" s="373"/>
      <c r="AB129" s="326"/>
      <c r="AC129" s="326" t="s">
        <v>2165</v>
      </c>
      <c r="AD129" s="368"/>
      <c r="AE129" s="400" t="s">
        <v>6321</v>
      </c>
      <c r="AF129" s="326"/>
      <c r="AG129" s="368"/>
      <c r="AH129" s="368"/>
      <c r="AI129" s="373"/>
      <c r="AJ129" s="326"/>
      <c r="AK129" s="328"/>
      <c r="AL129" s="328"/>
      <c r="AM129" s="328"/>
      <c r="AN129" s="335"/>
    </row>
    <row r="130" spans="1:40" ht="30.75" customHeight="1" x14ac:dyDescent="0.35">
      <c r="A130" s="378">
        <v>126</v>
      </c>
      <c r="B130" s="333" t="s">
        <v>94</v>
      </c>
      <c r="C130" s="332" t="s">
        <v>161</v>
      </c>
      <c r="D130" s="371" t="s">
        <v>1099</v>
      </c>
      <c r="E130" s="325">
        <v>5</v>
      </c>
      <c r="F130" s="371"/>
      <c r="G130" s="325"/>
      <c r="H130" s="371"/>
      <c r="I130" s="325">
        <v>5</v>
      </c>
      <c r="J130" s="325"/>
      <c r="K130" s="325">
        <v>5</v>
      </c>
      <c r="L130" s="372">
        <v>1</v>
      </c>
      <c r="M130" s="373" t="s">
        <v>4943</v>
      </c>
      <c r="N130" s="381"/>
      <c r="O130" s="381"/>
      <c r="P130" s="381">
        <v>500</v>
      </c>
      <c r="Q130" s="381"/>
      <c r="R130" s="381"/>
      <c r="S130" s="381"/>
      <c r="T130" s="381"/>
      <c r="U130" s="381"/>
      <c r="V130" s="381"/>
      <c r="W130" s="381"/>
      <c r="X130" s="381">
        <v>1</v>
      </c>
      <c r="Y130" s="326"/>
      <c r="Z130" s="328"/>
      <c r="AA130" s="373"/>
      <c r="AB130" s="326"/>
      <c r="AC130" s="326" t="s">
        <v>2165</v>
      </c>
      <c r="AD130" s="368"/>
      <c r="AE130" s="400" t="s">
        <v>6325</v>
      </c>
      <c r="AF130" s="326"/>
      <c r="AG130" s="368"/>
      <c r="AH130" s="368"/>
      <c r="AI130" s="373"/>
      <c r="AJ130" s="326"/>
      <c r="AK130" s="328"/>
      <c r="AL130" s="328"/>
      <c r="AM130" s="328"/>
      <c r="AN130" s="335"/>
    </row>
    <row r="131" spans="1:40" ht="30.75" customHeight="1" x14ac:dyDescent="0.35">
      <c r="A131" s="378">
        <v>127</v>
      </c>
      <c r="B131" s="333" t="s">
        <v>94</v>
      </c>
      <c r="C131" s="332" t="s">
        <v>162</v>
      </c>
      <c r="D131" s="371" t="s">
        <v>1098</v>
      </c>
      <c r="E131" s="325">
        <v>4</v>
      </c>
      <c r="F131" s="371"/>
      <c r="G131" s="325"/>
      <c r="H131" s="371"/>
      <c r="I131" s="325">
        <v>5</v>
      </c>
      <c r="J131" s="325"/>
      <c r="K131" s="325">
        <v>5</v>
      </c>
      <c r="L131" s="372">
        <v>1</v>
      </c>
      <c r="M131" s="373" t="s">
        <v>4943</v>
      </c>
      <c r="N131" s="381"/>
      <c r="O131" s="381"/>
      <c r="P131" s="381">
        <v>550</v>
      </c>
      <c r="Q131" s="381"/>
      <c r="R131" s="381"/>
      <c r="S131" s="381"/>
      <c r="T131" s="381"/>
      <c r="U131" s="381"/>
      <c r="V131" s="381"/>
      <c r="W131" s="381"/>
      <c r="X131" s="381">
        <v>1</v>
      </c>
      <c r="Y131" s="326"/>
      <c r="Z131" s="328"/>
      <c r="AA131" s="373"/>
      <c r="AB131" s="326"/>
      <c r="AC131" s="326" t="s">
        <v>2165</v>
      </c>
      <c r="AD131" s="368"/>
      <c r="AE131" s="400" t="s">
        <v>6325</v>
      </c>
      <c r="AF131" s="326"/>
      <c r="AG131" s="368"/>
      <c r="AH131" s="368"/>
      <c r="AI131" s="373"/>
      <c r="AJ131" s="326"/>
      <c r="AK131" s="328"/>
      <c r="AL131" s="328"/>
      <c r="AM131" s="328"/>
      <c r="AN131" s="335"/>
    </row>
    <row r="132" spans="1:40" ht="30.75" customHeight="1" x14ac:dyDescent="0.35">
      <c r="A132" s="378">
        <v>128</v>
      </c>
      <c r="B132" s="333" t="s">
        <v>94</v>
      </c>
      <c r="C132" s="377" t="s">
        <v>290</v>
      </c>
      <c r="D132" s="371" t="s">
        <v>3447</v>
      </c>
      <c r="E132" s="325">
        <v>5</v>
      </c>
      <c r="F132" s="371"/>
      <c r="G132" s="325"/>
      <c r="H132" s="371"/>
      <c r="I132" s="325">
        <v>6</v>
      </c>
      <c r="J132" s="325"/>
      <c r="K132" s="325">
        <v>6</v>
      </c>
      <c r="L132" s="372">
        <v>1</v>
      </c>
      <c r="M132" s="373" t="s">
        <v>4944</v>
      </c>
      <c r="N132" s="381"/>
      <c r="O132" s="381"/>
      <c r="P132" s="381">
        <v>500</v>
      </c>
      <c r="Q132" s="381"/>
      <c r="R132" s="381"/>
      <c r="S132" s="381"/>
      <c r="T132" s="381"/>
      <c r="U132" s="381"/>
      <c r="V132" s="381"/>
      <c r="W132" s="381"/>
      <c r="X132" s="381">
        <v>2</v>
      </c>
      <c r="Y132" s="326"/>
      <c r="Z132" s="328"/>
      <c r="AA132" s="373"/>
      <c r="AB132" s="326"/>
      <c r="AC132" s="326" t="s">
        <v>2166</v>
      </c>
      <c r="AD132" s="368"/>
      <c r="AE132" s="400" t="s">
        <v>6324</v>
      </c>
      <c r="AF132" s="326"/>
      <c r="AG132" s="368"/>
      <c r="AH132" s="368"/>
      <c r="AI132" s="373"/>
      <c r="AJ132" s="326"/>
      <c r="AK132" s="328"/>
      <c r="AL132" s="328"/>
      <c r="AM132" s="328"/>
      <c r="AN132" s="335"/>
    </row>
    <row r="133" spans="1:40" ht="30.75" customHeight="1" x14ac:dyDescent="0.35">
      <c r="A133" s="378">
        <v>129</v>
      </c>
      <c r="B133" s="333" t="s">
        <v>94</v>
      </c>
      <c r="C133" s="332" t="s">
        <v>163</v>
      </c>
      <c r="D133" s="371" t="s">
        <v>3424</v>
      </c>
      <c r="E133" s="325">
        <v>4</v>
      </c>
      <c r="F133" s="371"/>
      <c r="G133" s="325"/>
      <c r="H133" s="371"/>
      <c r="I133" s="325">
        <v>4</v>
      </c>
      <c r="J133" s="325"/>
      <c r="K133" s="325">
        <v>4</v>
      </c>
      <c r="L133" s="372">
        <v>1</v>
      </c>
      <c r="M133" s="373" t="s">
        <v>5523</v>
      </c>
      <c r="N133" s="381"/>
      <c r="O133" s="381"/>
      <c r="P133" s="381">
        <v>400</v>
      </c>
      <c r="Q133" s="381"/>
      <c r="R133" s="381"/>
      <c r="S133" s="381"/>
      <c r="T133" s="381"/>
      <c r="U133" s="381"/>
      <c r="V133" s="381"/>
      <c r="W133" s="381"/>
      <c r="X133" s="381">
        <v>1</v>
      </c>
      <c r="Y133" s="326"/>
      <c r="Z133" s="328"/>
      <c r="AA133" s="373"/>
      <c r="AB133" s="326"/>
      <c r="AC133" s="326" t="s">
        <v>2166</v>
      </c>
      <c r="AD133" s="368"/>
      <c r="AE133" s="400" t="s">
        <v>6321</v>
      </c>
      <c r="AF133" s="326"/>
      <c r="AG133" s="368"/>
      <c r="AH133" s="368"/>
      <c r="AI133" s="373"/>
      <c r="AJ133" s="326"/>
      <c r="AK133" s="328"/>
      <c r="AL133" s="328"/>
      <c r="AM133" s="328"/>
      <c r="AN133" s="335"/>
    </row>
    <row r="134" spans="1:40" ht="30.75" customHeight="1" x14ac:dyDescent="0.35">
      <c r="A134" s="378">
        <v>130</v>
      </c>
      <c r="B134" s="333" t="s">
        <v>94</v>
      </c>
      <c r="C134" s="332" t="s">
        <v>6206</v>
      </c>
      <c r="D134" s="371" t="s">
        <v>135</v>
      </c>
      <c r="E134" s="325">
        <v>3</v>
      </c>
      <c r="F134" s="371"/>
      <c r="G134" s="325"/>
      <c r="H134" s="371"/>
      <c r="I134" s="325">
        <v>3</v>
      </c>
      <c r="J134" s="325"/>
      <c r="K134" s="325">
        <v>3</v>
      </c>
      <c r="L134" s="372">
        <v>1</v>
      </c>
      <c r="M134" s="373" t="s">
        <v>5518</v>
      </c>
      <c r="N134" s="381"/>
      <c r="O134" s="381"/>
      <c r="P134" s="381">
        <v>200</v>
      </c>
      <c r="Q134" s="381"/>
      <c r="R134" s="381"/>
      <c r="S134" s="381"/>
      <c r="T134" s="381"/>
      <c r="U134" s="381"/>
      <c r="V134" s="381"/>
      <c r="W134" s="381"/>
      <c r="X134" s="381">
        <v>1</v>
      </c>
      <c r="Y134" s="326"/>
      <c r="Z134" s="328"/>
      <c r="AA134" s="373"/>
      <c r="AB134" s="326"/>
      <c r="AC134" s="326" t="s">
        <v>2166</v>
      </c>
      <c r="AD134" s="368"/>
      <c r="AE134" s="400" t="s">
        <v>6325</v>
      </c>
      <c r="AF134" s="326"/>
      <c r="AG134" s="368"/>
      <c r="AH134" s="368"/>
      <c r="AI134" s="373"/>
      <c r="AJ134" s="326"/>
      <c r="AK134" s="328"/>
      <c r="AL134" s="328"/>
      <c r="AM134" s="328"/>
      <c r="AN134" s="335" t="s">
        <v>2166</v>
      </c>
    </row>
    <row r="135" spans="1:40" ht="30.75" customHeight="1" x14ac:dyDescent="0.35">
      <c r="A135" s="378">
        <v>131</v>
      </c>
      <c r="B135" s="333" t="s">
        <v>94</v>
      </c>
      <c r="C135" s="332" t="s">
        <v>1850</v>
      </c>
      <c r="D135" s="371" t="s">
        <v>3412</v>
      </c>
      <c r="E135" s="325">
        <v>5</v>
      </c>
      <c r="F135" s="371"/>
      <c r="G135" s="325"/>
      <c r="H135" s="371"/>
      <c r="I135" s="325">
        <v>6</v>
      </c>
      <c r="J135" s="325"/>
      <c r="K135" s="325">
        <v>6</v>
      </c>
      <c r="L135" s="372">
        <v>1</v>
      </c>
      <c r="M135" s="373" t="s">
        <v>4946</v>
      </c>
      <c r="N135" s="381"/>
      <c r="O135" s="381"/>
      <c r="P135" s="381">
        <v>400</v>
      </c>
      <c r="Q135" s="381"/>
      <c r="R135" s="381"/>
      <c r="S135" s="381"/>
      <c r="T135" s="381"/>
      <c r="U135" s="381"/>
      <c r="V135" s="381"/>
      <c r="W135" s="381"/>
      <c r="X135" s="381">
        <v>1</v>
      </c>
      <c r="Y135" s="326"/>
      <c r="Z135" s="328"/>
      <c r="AA135" s="373"/>
      <c r="AB135" s="326"/>
      <c r="AC135" s="326" t="s">
        <v>2165</v>
      </c>
      <c r="AD135" s="368"/>
      <c r="AE135" s="400" t="s">
        <v>6324</v>
      </c>
      <c r="AF135" s="326"/>
      <c r="AG135" s="368"/>
      <c r="AH135" s="368"/>
      <c r="AI135" s="373"/>
      <c r="AJ135" s="326"/>
      <c r="AK135" s="328" t="s">
        <v>7279</v>
      </c>
      <c r="AL135" s="328"/>
      <c r="AM135" s="328"/>
      <c r="AN135" s="335"/>
    </row>
    <row r="136" spans="1:40" ht="30.75" customHeight="1" x14ac:dyDescent="0.35">
      <c r="A136" s="378">
        <v>132</v>
      </c>
      <c r="B136" s="333" t="s">
        <v>94</v>
      </c>
      <c r="C136" s="332" t="s">
        <v>6208</v>
      </c>
      <c r="D136" s="371" t="s">
        <v>1923</v>
      </c>
      <c r="E136" s="325">
        <v>3</v>
      </c>
      <c r="F136" s="371"/>
      <c r="G136" s="325"/>
      <c r="H136" s="371"/>
      <c r="I136" s="325">
        <v>4</v>
      </c>
      <c r="J136" s="325"/>
      <c r="K136" s="325">
        <v>4</v>
      </c>
      <c r="L136" s="372">
        <v>1</v>
      </c>
      <c r="M136" s="388" t="s">
        <v>5161</v>
      </c>
      <c r="N136" s="381"/>
      <c r="O136" s="381"/>
      <c r="P136" s="381">
        <v>350</v>
      </c>
      <c r="Q136" s="381"/>
      <c r="R136" s="381"/>
      <c r="S136" s="381"/>
      <c r="T136" s="381"/>
      <c r="U136" s="381"/>
      <c r="V136" s="381"/>
      <c r="W136" s="381"/>
      <c r="X136" s="381">
        <v>1</v>
      </c>
      <c r="Y136" s="326"/>
      <c r="Z136" s="328"/>
      <c r="AA136" s="373"/>
      <c r="AB136" s="326"/>
      <c r="AC136" s="326" t="s">
        <v>2166</v>
      </c>
      <c r="AD136" s="368"/>
      <c r="AE136" s="400" t="s">
        <v>6324</v>
      </c>
      <c r="AF136" s="326"/>
      <c r="AG136" s="368"/>
      <c r="AH136" s="368"/>
      <c r="AI136" s="373"/>
      <c r="AJ136" s="326"/>
      <c r="AK136" s="328"/>
      <c r="AL136" s="328"/>
      <c r="AM136" s="328"/>
      <c r="AN136" s="335"/>
    </row>
    <row r="137" spans="1:40" ht="30.75" customHeight="1" x14ac:dyDescent="0.35">
      <c r="A137" s="378">
        <v>133</v>
      </c>
      <c r="B137" s="333" t="s">
        <v>94</v>
      </c>
      <c r="C137" s="332" t="s">
        <v>1899</v>
      </c>
      <c r="D137" s="371" t="s">
        <v>1090</v>
      </c>
      <c r="E137" s="325">
        <v>4</v>
      </c>
      <c r="F137" s="371"/>
      <c r="G137" s="325"/>
      <c r="H137" s="371"/>
      <c r="I137" s="325">
        <v>5</v>
      </c>
      <c r="J137" s="325"/>
      <c r="K137" s="325">
        <v>5</v>
      </c>
      <c r="L137" s="372">
        <v>1</v>
      </c>
      <c r="M137" s="373" t="s">
        <v>4947</v>
      </c>
      <c r="N137" s="381"/>
      <c r="O137" s="381"/>
      <c r="P137" s="381">
        <v>450</v>
      </c>
      <c r="Q137" s="381"/>
      <c r="R137" s="381"/>
      <c r="S137" s="381"/>
      <c r="T137" s="381"/>
      <c r="U137" s="381"/>
      <c r="V137" s="381"/>
      <c r="W137" s="381"/>
      <c r="X137" s="381">
        <v>1</v>
      </c>
      <c r="Y137" s="326"/>
      <c r="Z137" s="328"/>
      <c r="AA137" s="373"/>
      <c r="AB137" s="326"/>
      <c r="AC137" s="326" t="s">
        <v>2165</v>
      </c>
      <c r="AD137" s="368"/>
      <c r="AE137" s="400" t="s">
        <v>6321</v>
      </c>
      <c r="AF137" s="326"/>
      <c r="AG137" s="368"/>
      <c r="AH137" s="368"/>
      <c r="AI137" s="373"/>
      <c r="AJ137" s="326"/>
      <c r="AK137" s="328" t="s">
        <v>7279</v>
      </c>
      <c r="AL137" s="328"/>
      <c r="AM137" s="328"/>
      <c r="AN137" s="335"/>
    </row>
    <row r="138" spans="1:40" ht="30.75" customHeight="1" x14ac:dyDescent="0.35">
      <c r="A138" s="378">
        <v>134</v>
      </c>
      <c r="B138" s="333" t="s">
        <v>94</v>
      </c>
      <c r="C138" s="332" t="s">
        <v>6207</v>
      </c>
      <c r="D138" s="371" t="s">
        <v>1925</v>
      </c>
      <c r="E138" s="325">
        <v>3</v>
      </c>
      <c r="F138" s="371"/>
      <c r="G138" s="325"/>
      <c r="H138" s="371"/>
      <c r="I138" s="325">
        <v>4</v>
      </c>
      <c r="J138" s="325"/>
      <c r="K138" s="325">
        <v>4</v>
      </c>
      <c r="L138" s="372">
        <v>1</v>
      </c>
      <c r="M138" s="388" t="s">
        <v>5162</v>
      </c>
      <c r="N138" s="381"/>
      <c r="O138" s="381"/>
      <c r="P138" s="381">
        <v>350</v>
      </c>
      <c r="Q138" s="381"/>
      <c r="R138" s="381"/>
      <c r="S138" s="381"/>
      <c r="T138" s="381"/>
      <c r="U138" s="381"/>
      <c r="V138" s="381"/>
      <c r="W138" s="381"/>
      <c r="X138" s="381">
        <v>1</v>
      </c>
      <c r="Y138" s="326"/>
      <c r="Z138" s="328"/>
      <c r="AA138" s="373"/>
      <c r="AB138" s="326"/>
      <c r="AC138" s="326" t="s">
        <v>2166</v>
      </c>
      <c r="AD138" s="368"/>
      <c r="AE138" s="400" t="s">
        <v>6324</v>
      </c>
      <c r="AF138" s="326"/>
      <c r="AG138" s="368"/>
      <c r="AH138" s="368"/>
      <c r="AI138" s="373"/>
      <c r="AJ138" s="326"/>
      <c r="AK138" s="328"/>
      <c r="AL138" s="328"/>
      <c r="AM138" s="328"/>
      <c r="AN138" s="335" t="s">
        <v>2166</v>
      </c>
    </row>
    <row r="139" spans="1:40" ht="30.75" customHeight="1" x14ac:dyDescent="0.35">
      <c r="A139" s="378">
        <v>135</v>
      </c>
      <c r="B139" s="333" t="s">
        <v>94</v>
      </c>
      <c r="C139" s="332" t="s">
        <v>1898</v>
      </c>
      <c r="D139" s="371" t="s">
        <v>1101</v>
      </c>
      <c r="E139" s="325">
        <v>4</v>
      </c>
      <c r="F139" s="371"/>
      <c r="G139" s="325"/>
      <c r="H139" s="371"/>
      <c r="I139" s="325">
        <v>5</v>
      </c>
      <c r="J139" s="325"/>
      <c r="K139" s="325">
        <v>5</v>
      </c>
      <c r="L139" s="372">
        <v>1</v>
      </c>
      <c r="M139" s="373" t="s">
        <v>4948</v>
      </c>
      <c r="N139" s="381"/>
      <c r="O139" s="381"/>
      <c r="P139" s="381">
        <v>450</v>
      </c>
      <c r="Q139" s="381"/>
      <c r="R139" s="381"/>
      <c r="S139" s="381"/>
      <c r="T139" s="381"/>
      <c r="U139" s="381"/>
      <c r="V139" s="381"/>
      <c r="W139" s="381"/>
      <c r="X139" s="381">
        <v>1</v>
      </c>
      <c r="Y139" s="326"/>
      <c r="Z139" s="328"/>
      <c r="AA139" s="373"/>
      <c r="AB139" s="326"/>
      <c r="AC139" s="326" t="s">
        <v>2165</v>
      </c>
      <c r="AD139" s="368"/>
      <c r="AE139" s="400" t="s">
        <v>6321</v>
      </c>
      <c r="AF139" s="326"/>
      <c r="AG139" s="368"/>
      <c r="AH139" s="368"/>
      <c r="AI139" s="373"/>
      <c r="AJ139" s="326"/>
      <c r="AK139" s="328" t="s">
        <v>7279</v>
      </c>
      <c r="AL139" s="328"/>
      <c r="AM139" s="328"/>
      <c r="AN139" s="335"/>
    </row>
    <row r="140" spans="1:40" ht="30.75" customHeight="1" x14ac:dyDescent="0.35">
      <c r="A140" s="378">
        <v>136</v>
      </c>
      <c r="B140" s="333" t="s">
        <v>94</v>
      </c>
      <c r="C140" s="332" t="s">
        <v>1967</v>
      </c>
      <c r="D140" s="371" t="s">
        <v>3462</v>
      </c>
      <c r="E140" s="325">
        <v>4</v>
      </c>
      <c r="F140" s="371"/>
      <c r="G140" s="325"/>
      <c r="H140" s="371"/>
      <c r="I140" s="325">
        <v>4</v>
      </c>
      <c r="J140" s="325"/>
      <c r="K140" s="325">
        <v>4</v>
      </c>
      <c r="L140" s="372">
        <v>1</v>
      </c>
      <c r="M140" s="373" t="s">
        <v>5431</v>
      </c>
      <c r="N140" s="381"/>
      <c r="O140" s="381"/>
      <c r="P140" s="381">
        <v>450</v>
      </c>
      <c r="Q140" s="381"/>
      <c r="R140" s="381"/>
      <c r="S140" s="381"/>
      <c r="T140" s="381"/>
      <c r="U140" s="381"/>
      <c r="V140" s="381"/>
      <c r="W140" s="381"/>
      <c r="X140" s="381">
        <v>1</v>
      </c>
      <c r="Y140" s="326"/>
      <c r="Z140" s="328"/>
      <c r="AA140" s="373"/>
      <c r="AB140" s="326"/>
      <c r="AC140" s="326" t="s">
        <v>2166</v>
      </c>
      <c r="AD140" s="368"/>
      <c r="AE140" s="400" t="s">
        <v>6321</v>
      </c>
      <c r="AF140" s="326"/>
      <c r="AG140" s="368"/>
      <c r="AH140" s="368"/>
      <c r="AI140" s="373"/>
      <c r="AJ140" s="326"/>
      <c r="AK140" s="328" t="s">
        <v>7279</v>
      </c>
      <c r="AL140" s="328"/>
      <c r="AM140" s="328"/>
      <c r="AN140" s="335"/>
    </row>
    <row r="141" spans="1:40" ht="30.75" customHeight="1" x14ac:dyDescent="0.35">
      <c r="A141" s="378">
        <v>137</v>
      </c>
      <c r="B141" s="333" t="s">
        <v>94</v>
      </c>
      <c r="C141" s="332" t="s">
        <v>185</v>
      </c>
      <c r="D141" s="371" t="s">
        <v>3402</v>
      </c>
      <c r="E141" s="325">
        <v>5</v>
      </c>
      <c r="F141" s="371"/>
      <c r="G141" s="325"/>
      <c r="H141" s="371"/>
      <c r="I141" s="325">
        <v>6</v>
      </c>
      <c r="J141" s="325"/>
      <c r="K141" s="325">
        <v>6</v>
      </c>
      <c r="L141" s="372">
        <v>1</v>
      </c>
      <c r="M141" s="388" t="s">
        <v>5164</v>
      </c>
      <c r="N141" s="381"/>
      <c r="O141" s="381"/>
      <c r="P141" s="381">
        <v>500</v>
      </c>
      <c r="Q141" s="381"/>
      <c r="R141" s="381"/>
      <c r="S141" s="381"/>
      <c r="T141" s="381"/>
      <c r="U141" s="381"/>
      <c r="V141" s="381"/>
      <c r="W141" s="381"/>
      <c r="X141" s="381">
        <v>1</v>
      </c>
      <c r="Y141" s="326"/>
      <c r="Z141" s="328"/>
      <c r="AA141" s="373"/>
      <c r="AB141" s="326"/>
      <c r="AC141" s="326" t="s">
        <v>2165</v>
      </c>
      <c r="AD141" s="368"/>
      <c r="AE141" s="400" t="s">
        <v>6325</v>
      </c>
      <c r="AF141" s="326"/>
      <c r="AG141" s="368"/>
      <c r="AH141" s="368"/>
      <c r="AI141" s="373"/>
      <c r="AJ141" s="326"/>
      <c r="AK141" s="328"/>
      <c r="AL141" s="328"/>
      <c r="AM141" s="328"/>
      <c r="AN141" s="335"/>
    </row>
    <row r="142" spans="1:40" ht="30.75" customHeight="1" x14ac:dyDescent="0.35">
      <c r="A142" s="378">
        <v>138</v>
      </c>
      <c r="B142" s="333" t="s">
        <v>94</v>
      </c>
      <c r="C142" s="332" t="s">
        <v>1643</v>
      </c>
      <c r="D142" s="371" t="s">
        <v>1096</v>
      </c>
      <c r="E142" s="325">
        <v>5</v>
      </c>
      <c r="F142" s="371"/>
      <c r="G142" s="325"/>
      <c r="H142" s="371"/>
      <c r="I142" s="325">
        <v>5</v>
      </c>
      <c r="J142" s="325"/>
      <c r="K142" s="325">
        <v>5</v>
      </c>
      <c r="L142" s="372">
        <v>1</v>
      </c>
      <c r="M142" s="388" t="s">
        <v>4943</v>
      </c>
      <c r="N142" s="381"/>
      <c r="O142" s="381"/>
      <c r="P142" s="381">
        <v>500</v>
      </c>
      <c r="Q142" s="381"/>
      <c r="R142" s="381"/>
      <c r="S142" s="381"/>
      <c r="T142" s="381"/>
      <c r="U142" s="381"/>
      <c r="V142" s="381"/>
      <c r="W142" s="381"/>
      <c r="X142" s="381">
        <v>1</v>
      </c>
      <c r="Y142" s="326"/>
      <c r="Z142" s="328"/>
      <c r="AA142" s="373"/>
      <c r="AB142" s="326"/>
      <c r="AC142" s="326" t="s">
        <v>2165</v>
      </c>
      <c r="AD142" s="368"/>
      <c r="AE142" s="400" t="s">
        <v>6325</v>
      </c>
      <c r="AF142" s="326"/>
      <c r="AG142" s="368"/>
      <c r="AH142" s="368"/>
      <c r="AI142" s="373"/>
      <c r="AJ142" s="326"/>
      <c r="AK142" s="328"/>
      <c r="AL142" s="328"/>
      <c r="AM142" s="328"/>
      <c r="AN142" s="335"/>
    </row>
    <row r="143" spans="1:40" ht="30.75" customHeight="1" x14ac:dyDescent="0.35">
      <c r="A143" s="378">
        <v>139</v>
      </c>
      <c r="B143" s="333" t="s">
        <v>94</v>
      </c>
      <c r="C143" s="332" t="s">
        <v>1846</v>
      </c>
      <c r="D143" s="371" t="s">
        <v>3408</v>
      </c>
      <c r="E143" s="325">
        <v>5</v>
      </c>
      <c r="F143" s="371"/>
      <c r="G143" s="325"/>
      <c r="H143" s="371"/>
      <c r="I143" s="325">
        <v>6</v>
      </c>
      <c r="J143" s="325"/>
      <c r="K143" s="325">
        <v>6</v>
      </c>
      <c r="L143" s="372">
        <v>1</v>
      </c>
      <c r="M143" s="373" t="s">
        <v>4927</v>
      </c>
      <c r="N143" s="381"/>
      <c r="O143" s="381"/>
      <c r="P143" s="381">
        <v>400</v>
      </c>
      <c r="Q143" s="381"/>
      <c r="R143" s="381"/>
      <c r="S143" s="381"/>
      <c r="T143" s="381"/>
      <c r="U143" s="381"/>
      <c r="V143" s="381"/>
      <c r="W143" s="381"/>
      <c r="X143" s="381">
        <v>1</v>
      </c>
      <c r="Y143" s="326"/>
      <c r="Z143" s="328"/>
      <c r="AA143" s="373"/>
      <c r="AB143" s="326"/>
      <c r="AC143" s="326" t="s">
        <v>2165</v>
      </c>
      <c r="AD143" s="368"/>
      <c r="AE143" s="400" t="s">
        <v>6324</v>
      </c>
      <c r="AF143" s="326"/>
      <c r="AG143" s="368"/>
      <c r="AH143" s="368"/>
      <c r="AI143" s="373"/>
      <c r="AJ143" s="326"/>
      <c r="AK143" s="328"/>
      <c r="AL143" s="328"/>
      <c r="AM143" s="328"/>
      <c r="AN143" s="335"/>
    </row>
    <row r="144" spans="1:40" ht="30.75" customHeight="1" x14ac:dyDescent="0.35">
      <c r="A144" s="378">
        <v>140</v>
      </c>
      <c r="B144" s="333" t="s">
        <v>94</v>
      </c>
      <c r="C144" s="332" t="s">
        <v>1767</v>
      </c>
      <c r="D144" s="371" t="s">
        <v>197</v>
      </c>
      <c r="E144" s="325">
        <v>3</v>
      </c>
      <c r="F144" s="371"/>
      <c r="G144" s="325"/>
      <c r="H144" s="371"/>
      <c r="I144" s="325">
        <v>3</v>
      </c>
      <c r="J144" s="325"/>
      <c r="K144" s="325">
        <v>3</v>
      </c>
      <c r="L144" s="372">
        <v>1</v>
      </c>
      <c r="M144" s="373" t="s">
        <v>5354</v>
      </c>
      <c r="N144" s="381"/>
      <c r="O144" s="381"/>
      <c r="P144" s="381">
        <v>300</v>
      </c>
      <c r="Q144" s="381"/>
      <c r="R144" s="381"/>
      <c r="S144" s="381"/>
      <c r="T144" s="381"/>
      <c r="U144" s="381"/>
      <c r="V144" s="381"/>
      <c r="W144" s="381"/>
      <c r="X144" s="381">
        <v>1</v>
      </c>
      <c r="Y144" s="326"/>
      <c r="Z144" s="328"/>
      <c r="AA144" s="373"/>
      <c r="AB144" s="326"/>
      <c r="AC144" s="326" t="s">
        <v>2165</v>
      </c>
      <c r="AD144" s="368"/>
      <c r="AE144" s="400" t="s">
        <v>6321</v>
      </c>
      <c r="AF144" s="326"/>
      <c r="AG144" s="368"/>
      <c r="AH144" s="368"/>
      <c r="AI144" s="373"/>
      <c r="AJ144" s="326"/>
      <c r="AK144" s="328"/>
      <c r="AL144" s="328"/>
      <c r="AM144" s="328"/>
      <c r="AN144" s="335"/>
    </row>
    <row r="145" spans="1:40" ht="30.75" customHeight="1" x14ac:dyDescent="0.35">
      <c r="A145" s="378">
        <v>141</v>
      </c>
      <c r="B145" s="333" t="s">
        <v>94</v>
      </c>
      <c r="C145" s="332" t="s">
        <v>199</v>
      </c>
      <c r="D145" s="371" t="s">
        <v>4486</v>
      </c>
      <c r="E145" s="325">
        <v>5</v>
      </c>
      <c r="F145" s="371"/>
      <c r="G145" s="325"/>
      <c r="H145" s="371"/>
      <c r="I145" s="325">
        <v>4</v>
      </c>
      <c r="J145" s="325"/>
      <c r="K145" s="325">
        <v>4</v>
      </c>
      <c r="L145" s="372">
        <v>1</v>
      </c>
      <c r="M145" s="373" t="s">
        <v>4956</v>
      </c>
      <c r="N145" s="381"/>
      <c r="O145" s="381"/>
      <c r="P145" s="381">
        <v>450</v>
      </c>
      <c r="Q145" s="381"/>
      <c r="R145" s="381"/>
      <c r="S145" s="381"/>
      <c r="T145" s="381"/>
      <c r="U145" s="381"/>
      <c r="V145" s="381"/>
      <c r="W145" s="381"/>
      <c r="X145" s="381">
        <v>1</v>
      </c>
      <c r="Y145" s="326"/>
      <c r="Z145" s="328"/>
      <c r="AA145" s="373"/>
      <c r="AB145" s="326"/>
      <c r="AC145" s="326" t="s">
        <v>2166</v>
      </c>
      <c r="AD145" s="368"/>
      <c r="AE145" s="400" t="s">
        <v>6321</v>
      </c>
      <c r="AF145" s="326"/>
      <c r="AG145" s="368"/>
      <c r="AH145" s="368"/>
      <c r="AI145" s="373"/>
      <c r="AJ145" s="326"/>
      <c r="AK145" s="328"/>
      <c r="AL145" s="328"/>
      <c r="AM145" s="328"/>
      <c r="AN145" s="335"/>
    </row>
    <row r="146" spans="1:40" ht="30.75" customHeight="1" x14ac:dyDescent="0.35">
      <c r="A146" s="378">
        <v>142</v>
      </c>
      <c r="B146" s="333" t="s">
        <v>94</v>
      </c>
      <c r="C146" s="332" t="s">
        <v>6213</v>
      </c>
      <c r="D146" s="371" t="s">
        <v>1097</v>
      </c>
      <c r="E146" s="325">
        <v>4</v>
      </c>
      <c r="F146" s="371"/>
      <c r="G146" s="325"/>
      <c r="H146" s="371"/>
      <c r="I146" s="325">
        <v>5</v>
      </c>
      <c r="J146" s="325"/>
      <c r="K146" s="325">
        <v>5</v>
      </c>
      <c r="L146" s="372">
        <v>1</v>
      </c>
      <c r="M146" s="373" t="s">
        <v>4957</v>
      </c>
      <c r="N146" s="381"/>
      <c r="O146" s="381"/>
      <c r="P146" s="381">
        <v>400</v>
      </c>
      <c r="Q146" s="381"/>
      <c r="R146" s="381"/>
      <c r="S146" s="381"/>
      <c r="T146" s="381"/>
      <c r="U146" s="381"/>
      <c r="V146" s="381"/>
      <c r="W146" s="381"/>
      <c r="X146" s="381">
        <v>1</v>
      </c>
      <c r="Y146" s="326"/>
      <c r="Z146" s="328"/>
      <c r="AA146" s="373"/>
      <c r="AB146" s="326"/>
      <c r="AC146" s="326" t="s">
        <v>2165</v>
      </c>
      <c r="AD146" s="368"/>
      <c r="AE146" s="400" t="s">
        <v>6321</v>
      </c>
      <c r="AF146" s="326"/>
      <c r="AG146" s="368"/>
      <c r="AH146" s="368"/>
      <c r="AI146" s="373"/>
      <c r="AJ146" s="326"/>
      <c r="AK146" s="328" t="s">
        <v>7279</v>
      </c>
      <c r="AL146" s="328"/>
      <c r="AM146" s="328"/>
      <c r="AN146" s="335"/>
    </row>
    <row r="147" spans="1:40" ht="30.75" customHeight="1" x14ac:dyDescent="0.35">
      <c r="A147" s="378">
        <v>143</v>
      </c>
      <c r="B147" s="333" t="s">
        <v>94</v>
      </c>
      <c r="C147" s="332" t="s">
        <v>1918</v>
      </c>
      <c r="D147" s="371" t="s">
        <v>3417</v>
      </c>
      <c r="E147" s="325">
        <v>5</v>
      </c>
      <c r="F147" s="371"/>
      <c r="G147" s="325"/>
      <c r="H147" s="371"/>
      <c r="I147" s="325">
        <v>6</v>
      </c>
      <c r="J147" s="325"/>
      <c r="K147" s="325">
        <v>6</v>
      </c>
      <c r="L147" s="372">
        <v>1</v>
      </c>
      <c r="M147" s="373" t="s">
        <v>4924</v>
      </c>
      <c r="N147" s="381"/>
      <c r="O147" s="381"/>
      <c r="P147" s="381">
        <v>400</v>
      </c>
      <c r="Q147" s="381"/>
      <c r="R147" s="381"/>
      <c r="S147" s="381"/>
      <c r="T147" s="381"/>
      <c r="U147" s="381"/>
      <c r="V147" s="381"/>
      <c r="W147" s="381"/>
      <c r="X147" s="381">
        <v>1</v>
      </c>
      <c r="Y147" s="326"/>
      <c r="Z147" s="328"/>
      <c r="AA147" s="373"/>
      <c r="AB147" s="326"/>
      <c r="AC147" s="326" t="s">
        <v>2165</v>
      </c>
      <c r="AD147" s="368"/>
      <c r="AE147" s="400" t="s">
        <v>6324</v>
      </c>
      <c r="AF147" s="326"/>
      <c r="AG147" s="368"/>
      <c r="AH147" s="368"/>
      <c r="AI147" s="373"/>
      <c r="AJ147" s="326"/>
      <c r="AK147" s="328"/>
      <c r="AL147" s="328"/>
      <c r="AM147" s="328"/>
      <c r="AN147" s="335"/>
    </row>
    <row r="148" spans="1:40" ht="30.75" customHeight="1" x14ac:dyDescent="0.35">
      <c r="A148" s="378">
        <v>144</v>
      </c>
      <c r="B148" s="333" t="s">
        <v>94</v>
      </c>
      <c r="C148" s="332" t="s">
        <v>201</v>
      </c>
      <c r="D148" s="371" t="s">
        <v>1984</v>
      </c>
      <c r="E148" s="325">
        <v>4</v>
      </c>
      <c r="F148" s="371"/>
      <c r="G148" s="325"/>
      <c r="H148" s="371"/>
      <c r="I148" s="325">
        <v>7</v>
      </c>
      <c r="J148" s="325"/>
      <c r="K148" s="325">
        <v>7</v>
      </c>
      <c r="L148" s="372">
        <v>1</v>
      </c>
      <c r="M148" s="373" t="s">
        <v>5431</v>
      </c>
      <c r="N148" s="381"/>
      <c r="O148" s="381"/>
      <c r="P148" s="381">
        <v>400</v>
      </c>
      <c r="Q148" s="381"/>
      <c r="R148" s="381"/>
      <c r="S148" s="381"/>
      <c r="T148" s="381"/>
      <c r="U148" s="381"/>
      <c r="V148" s="381"/>
      <c r="W148" s="381"/>
      <c r="X148" s="381">
        <v>1</v>
      </c>
      <c r="Y148" s="326"/>
      <c r="Z148" s="328"/>
      <c r="AA148" s="373"/>
      <c r="AB148" s="326"/>
      <c r="AC148" s="326" t="s">
        <v>2165</v>
      </c>
      <c r="AD148" s="368"/>
      <c r="AE148" s="400" t="s">
        <v>6321</v>
      </c>
      <c r="AF148" s="326"/>
      <c r="AG148" s="368"/>
      <c r="AH148" s="368"/>
      <c r="AI148" s="373"/>
      <c r="AJ148" s="326"/>
      <c r="AK148" s="328" t="s">
        <v>7279</v>
      </c>
      <c r="AL148" s="328"/>
      <c r="AM148" s="328"/>
      <c r="AN148" s="335"/>
    </row>
    <row r="149" spans="1:40" ht="30.75" customHeight="1" x14ac:dyDescent="0.35">
      <c r="A149" s="378">
        <v>145</v>
      </c>
      <c r="B149" s="333" t="s">
        <v>94</v>
      </c>
      <c r="C149" s="332" t="s">
        <v>1848</v>
      </c>
      <c r="D149" s="371" t="s">
        <v>3410</v>
      </c>
      <c r="E149" s="325">
        <v>5</v>
      </c>
      <c r="F149" s="371"/>
      <c r="G149" s="325"/>
      <c r="H149" s="371"/>
      <c r="I149" s="325">
        <v>6</v>
      </c>
      <c r="J149" s="325"/>
      <c r="K149" s="325">
        <v>6</v>
      </c>
      <c r="L149" s="372">
        <v>1</v>
      </c>
      <c r="M149" s="373" t="s">
        <v>4924</v>
      </c>
      <c r="N149" s="381"/>
      <c r="O149" s="381"/>
      <c r="P149" s="381">
        <v>400</v>
      </c>
      <c r="Q149" s="381"/>
      <c r="R149" s="381"/>
      <c r="S149" s="381"/>
      <c r="T149" s="381"/>
      <c r="U149" s="381"/>
      <c r="V149" s="381"/>
      <c r="W149" s="381"/>
      <c r="X149" s="381">
        <v>1</v>
      </c>
      <c r="Y149" s="326"/>
      <c r="Z149" s="328"/>
      <c r="AA149" s="373"/>
      <c r="AB149" s="326"/>
      <c r="AC149" s="326" t="s">
        <v>2165</v>
      </c>
      <c r="AD149" s="368"/>
      <c r="AE149" s="400" t="s">
        <v>6324</v>
      </c>
      <c r="AF149" s="326"/>
      <c r="AG149" s="368"/>
      <c r="AH149" s="368"/>
      <c r="AI149" s="373"/>
      <c r="AJ149" s="326"/>
      <c r="AK149" s="328"/>
      <c r="AL149" s="328"/>
      <c r="AM149" s="328"/>
      <c r="AN149" s="335"/>
    </row>
    <row r="150" spans="1:40" ht="30.75" customHeight="1" x14ac:dyDescent="0.35">
      <c r="A150" s="378">
        <v>146</v>
      </c>
      <c r="B150" s="333" t="s">
        <v>94</v>
      </c>
      <c r="C150" s="332" t="s">
        <v>1909</v>
      </c>
      <c r="D150" s="371" t="s">
        <v>3405</v>
      </c>
      <c r="E150" s="325">
        <v>4</v>
      </c>
      <c r="F150" s="371"/>
      <c r="G150" s="325"/>
      <c r="H150" s="371"/>
      <c r="I150" s="325">
        <v>7</v>
      </c>
      <c r="J150" s="325"/>
      <c r="K150" s="325">
        <v>7</v>
      </c>
      <c r="L150" s="372">
        <v>1</v>
      </c>
      <c r="M150" s="373" t="s">
        <v>4958</v>
      </c>
      <c r="N150" s="381"/>
      <c r="O150" s="381"/>
      <c r="P150" s="381">
        <v>400</v>
      </c>
      <c r="Q150" s="381"/>
      <c r="R150" s="381"/>
      <c r="S150" s="381"/>
      <c r="T150" s="381"/>
      <c r="U150" s="381"/>
      <c r="V150" s="381"/>
      <c r="W150" s="381"/>
      <c r="X150" s="381">
        <v>1</v>
      </c>
      <c r="Y150" s="326"/>
      <c r="Z150" s="328"/>
      <c r="AA150" s="373"/>
      <c r="AB150" s="326"/>
      <c r="AC150" s="326" t="s">
        <v>2165</v>
      </c>
      <c r="AD150" s="368"/>
      <c r="AE150" s="400" t="s">
        <v>6324</v>
      </c>
      <c r="AF150" s="326"/>
      <c r="AG150" s="368"/>
      <c r="AH150" s="368"/>
      <c r="AI150" s="373"/>
      <c r="AJ150" s="326"/>
      <c r="AK150" s="328" t="s">
        <v>7278</v>
      </c>
      <c r="AL150" s="328"/>
      <c r="AM150" s="328"/>
      <c r="AN150" s="335"/>
    </row>
    <row r="151" spans="1:40" ht="30.75" customHeight="1" x14ac:dyDescent="0.35">
      <c r="A151" s="378">
        <v>147</v>
      </c>
      <c r="B151" s="333" t="s">
        <v>94</v>
      </c>
      <c r="C151" s="332" t="s">
        <v>203</v>
      </c>
      <c r="D151" s="371" t="s">
        <v>1768</v>
      </c>
      <c r="E151" s="325">
        <v>4</v>
      </c>
      <c r="F151" s="371"/>
      <c r="G151" s="325"/>
      <c r="H151" s="371"/>
      <c r="I151" s="325">
        <v>5</v>
      </c>
      <c r="J151" s="325"/>
      <c r="K151" s="325">
        <v>5</v>
      </c>
      <c r="L151" s="372">
        <v>1</v>
      </c>
      <c r="M151" s="373" t="s">
        <v>4959</v>
      </c>
      <c r="N151" s="381"/>
      <c r="O151" s="381"/>
      <c r="P151" s="381">
        <v>450</v>
      </c>
      <c r="Q151" s="381"/>
      <c r="R151" s="381"/>
      <c r="S151" s="381"/>
      <c r="T151" s="381"/>
      <c r="U151" s="381"/>
      <c r="V151" s="381"/>
      <c r="W151" s="381"/>
      <c r="X151" s="381">
        <v>1</v>
      </c>
      <c r="Y151" s="326"/>
      <c r="Z151" s="328"/>
      <c r="AA151" s="373"/>
      <c r="AB151" s="326"/>
      <c r="AC151" s="326" t="s">
        <v>2165</v>
      </c>
      <c r="AD151" s="368"/>
      <c r="AE151" s="400" t="s">
        <v>6324</v>
      </c>
      <c r="AF151" s="326"/>
      <c r="AG151" s="368"/>
      <c r="AH151" s="368"/>
      <c r="AI151" s="373"/>
      <c r="AJ151" s="326"/>
      <c r="AK151" s="328"/>
      <c r="AL151" s="328"/>
      <c r="AM151" s="328"/>
      <c r="AN151" s="335"/>
    </row>
    <row r="152" spans="1:40" ht="30.75" customHeight="1" x14ac:dyDescent="0.35">
      <c r="A152" s="378">
        <v>148</v>
      </c>
      <c r="B152" s="333" t="s">
        <v>94</v>
      </c>
      <c r="C152" s="332" t="s">
        <v>204</v>
      </c>
      <c r="D152" s="371" t="s">
        <v>1086</v>
      </c>
      <c r="E152" s="325">
        <v>3</v>
      </c>
      <c r="F152" s="371"/>
      <c r="G152" s="325"/>
      <c r="H152" s="371"/>
      <c r="I152" s="325">
        <v>3</v>
      </c>
      <c r="J152" s="325"/>
      <c r="K152" s="325">
        <v>3</v>
      </c>
      <c r="L152" s="372">
        <v>1</v>
      </c>
      <c r="M152" s="373" t="s">
        <v>4960</v>
      </c>
      <c r="N152" s="381"/>
      <c r="O152" s="381"/>
      <c r="P152" s="381">
        <v>350</v>
      </c>
      <c r="Q152" s="381"/>
      <c r="R152" s="381"/>
      <c r="S152" s="381"/>
      <c r="T152" s="381"/>
      <c r="U152" s="381"/>
      <c r="V152" s="381"/>
      <c r="W152" s="381"/>
      <c r="X152" s="381">
        <v>1</v>
      </c>
      <c r="Y152" s="326"/>
      <c r="Z152" s="328"/>
      <c r="AA152" s="373"/>
      <c r="AB152" s="326"/>
      <c r="AC152" s="326" t="s">
        <v>2165</v>
      </c>
      <c r="AD152" s="368"/>
      <c r="AE152" s="400" t="s">
        <v>6324</v>
      </c>
      <c r="AF152" s="326"/>
      <c r="AG152" s="368"/>
      <c r="AH152" s="368"/>
      <c r="AI152" s="373"/>
      <c r="AJ152" s="326"/>
      <c r="AK152" s="328"/>
      <c r="AL152" s="328"/>
      <c r="AM152" s="328"/>
      <c r="AN152" s="335"/>
    </row>
    <row r="153" spans="1:40" ht="30.75" customHeight="1" x14ac:dyDescent="0.35">
      <c r="A153" s="378">
        <v>149</v>
      </c>
      <c r="B153" s="333" t="s">
        <v>94</v>
      </c>
      <c r="C153" s="332" t="s">
        <v>205</v>
      </c>
      <c r="D153" s="371" t="s">
        <v>3403</v>
      </c>
      <c r="E153" s="325">
        <v>5</v>
      </c>
      <c r="F153" s="371"/>
      <c r="G153" s="325"/>
      <c r="H153" s="371"/>
      <c r="I153" s="325">
        <v>3</v>
      </c>
      <c r="J153" s="325"/>
      <c r="K153" s="325">
        <v>3</v>
      </c>
      <c r="L153" s="372">
        <v>1</v>
      </c>
      <c r="M153" s="373" t="s">
        <v>4950</v>
      </c>
      <c r="N153" s="381"/>
      <c r="O153" s="381"/>
      <c r="P153" s="381">
        <v>500</v>
      </c>
      <c r="Q153" s="381"/>
      <c r="R153" s="381"/>
      <c r="S153" s="381"/>
      <c r="T153" s="381"/>
      <c r="U153" s="381"/>
      <c r="V153" s="381"/>
      <c r="W153" s="381"/>
      <c r="X153" s="381">
        <v>1</v>
      </c>
      <c r="Y153" s="326"/>
      <c r="Z153" s="328"/>
      <c r="AA153" s="373"/>
      <c r="AB153" s="326"/>
      <c r="AC153" s="326" t="s">
        <v>2165</v>
      </c>
      <c r="AD153" s="368"/>
      <c r="AE153" s="400" t="s">
        <v>6324</v>
      </c>
      <c r="AF153" s="326"/>
      <c r="AG153" s="368"/>
      <c r="AH153" s="368"/>
      <c r="AI153" s="373"/>
      <c r="AJ153" s="326"/>
      <c r="AK153" s="328"/>
      <c r="AL153" s="328"/>
      <c r="AM153" s="328"/>
      <c r="AN153" s="335"/>
    </row>
    <row r="154" spans="1:40" ht="30.75" customHeight="1" x14ac:dyDescent="0.35">
      <c r="A154" s="378">
        <v>150</v>
      </c>
      <c r="B154" s="333" t="s">
        <v>94</v>
      </c>
      <c r="C154" s="332" t="s">
        <v>206</v>
      </c>
      <c r="D154" s="371" t="s">
        <v>1088</v>
      </c>
      <c r="E154" s="325">
        <v>5</v>
      </c>
      <c r="F154" s="371"/>
      <c r="G154" s="325"/>
      <c r="H154" s="371"/>
      <c r="I154" s="325">
        <v>5</v>
      </c>
      <c r="J154" s="325"/>
      <c r="K154" s="325">
        <v>5</v>
      </c>
      <c r="L154" s="372">
        <v>1</v>
      </c>
      <c r="M154" s="373" t="s">
        <v>5257</v>
      </c>
      <c r="N154" s="381"/>
      <c r="O154" s="381"/>
      <c r="P154" s="381">
        <v>550</v>
      </c>
      <c r="Q154" s="381"/>
      <c r="R154" s="381"/>
      <c r="S154" s="381"/>
      <c r="T154" s="381"/>
      <c r="U154" s="381"/>
      <c r="V154" s="381"/>
      <c r="W154" s="381"/>
      <c r="X154" s="381">
        <v>1</v>
      </c>
      <c r="Y154" s="326"/>
      <c r="Z154" s="328"/>
      <c r="AA154" s="373"/>
      <c r="AB154" s="326"/>
      <c r="AC154" s="326" t="s">
        <v>2165</v>
      </c>
      <c r="AD154" s="368"/>
      <c r="AE154" s="400" t="s">
        <v>6324</v>
      </c>
      <c r="AF154" s="326"/>
      <c r="AG154" s="368"/>
      <c r="AH154" s="368"/>
      <c r="AI154" s="373"/>
      <c r="AJ154" s="326"/>
      <c r="AK154" s="328" t="s">
        <v>7279</v>
      </c>
      <c r="AL154" s="328"/>
      <c r="AM154" s="328"/>
      <c r="AN154" s="335"/>
    </row>
    <row r="155" spans="1:40" ht="30.75" customHeight="1" x14ac:dyDescent="0.35">
      <c r="A155" s="378">
        <v>151</v>
      </c>
      <c r="B155" s="333" t="s">
        <v>94</v>
      </c>
      <c r="C155" s="332" t="s">
        <v>207</v>
      </c>
      <c r="D155" s="371" t="s">
        <v>1089</v>
      </c>
      <c r="E155" s="325">
        <v>3</v>
      </c>
      <c r="F155" s="371"/>
      <c r="G155" s="325"/>
      <c r="H155" s="371"/>
      <c r="I155" s="325">
        <v>3</v>
      </c>
      <c r="J155" s="325"/>
      <c r="K155" s="325">
        <v>3</v>
      </c>
      <c r="L155" s="372">
        <v>1</v>
      </c>
      <c r="M155" s="373" t="s">
        <v>4967</v>
      </c>
      <c r="N155" s="381"/>
      <c r="O155" s="381"/>
      <c r="P155" s="381">
        <v>300</v>
      </c>
      <c r="Q155" s="381"/>
      <c r="R155" s="381"/>
      <c r="S155" s="381"/>
      <c r="T155" s="381"/>
      <c r="U155" s="381"/>
      <c r="V155" s="381"/>
      <c r="W155" s="381"/>
      <c r="X155" s="381">
        <v>1</v>
      </c>
      <c r="Y155" s="326"/>
      <c r="Z155" s="328"/>
      <c r="AA155" s="373"/>
      <c r="AB155" s="326"/>
      <c r="AC155" s="326" t="s">
        <v>2166</v>
      </c>
      <c r="AD155" s="368"/>
      <c r="AE155" s="400" t="s">
        <v>6321</v>
      </c>
      <c r="AF155" s="326"/>
      <c r="AG155" s="368"/>
      <c r="AH155" s="368"/>
      <c r="AI155" s="373"/>
      <c r="AJ155" s="326"/>
      <c r="AK155" s="328"/>
      <c r="AL155" s="328"/>
      <c r="AM155" s="328"/>
      <c r="AN155" s="335" t="s">
        <v>2166</v>
      </c>
    </row>
    <row r="156" spans="1:40" ht="30.75" customHeight="1" x14ac:dyDescent="0.35">
      <c r="A156" s="378">
        <v>152</v>
      </c>
      <c r="B156" s="333" t="s">
        <v>94</v>
      </c>
      <c r="C156" s="332" t="s">
        <v>208</v>
      </c>
      <c r="D156" s="371" t="s">
        <v>1123</v>
      </c>
      <c r="E156" s="325">
        <v>4</v>
      </c>
      <c r="F156" s="371"/>
      <c r="G156" s="325"/>
      <c r="H156" s="371"/>
      <c r="I156" s="325">
        <v>3</v>
      </c>
      <c r="J156" s="325"/>
      <c r="K156" s="325">
        <v>3</v>
      </c>
      <c r="L156" s="372">
        <v>1</v>
      </c>
      <c r="M156" s="373" t="s">
        <v>4968</v>
      </c>
      <c r="N156" s="381"/>
      <c r="O156" s="381"/>
      <c r="P156" s="381">
        <v>400</v>
      </c>
      <c r="Q156" s="381"/>
      <c r="R156" s="381"/>
      <c r="S156" s="381"/>
      <c r="T156" s="381"/>
      <c r="U156" s="381"/>
      <c r="V156" s="381"/>
      <c r="W156" s="381"/>
      <c r="X156" s="381">
        <v>1</v>
      </c>
      <c r="Y156" s="326"/>
      <c r="Z156" s="328"/>
      <c r="AA156" s="373"/>
      <c r="AB156" s="326"/>
      <c r="AC156" s="326" t="s">
        <v>2165</v>
      </c>
      <c r="AD156" s="368"/>
      <c r="AE156" s="400" t="s">
        <v>6324</v>
      </c>
      <c r="AF156" s="326"/>
      <c r="AG156" s="368"/>
      <c r="AH156" s="368"/>
      <c r="AI156" s="373"/>
      <c r="AJ156" s="326"/>
      <c r="AK156" s="328" t="s">
        <v>7279</v>
      </c>
      <c r="AL156" s="328"/>
      <c r="AM156" s="328"/>
      <c r="AN156" s="335"/>
    </row>
    <row r="157" spans="1:40" ht="30.75" customHeight="1" x14ac:dyDescent="0.35">
      <c r="A157" s="378">
        <v>153</v>
      </c>
      <c r="B157" s="333" t="s">
        <v>94</v>
      </c>
      <c r="C157" s="332" t="s">
        <v>1804</v>
      </c>
      <c r="D157" s="371" t="s">
        <v>3461</v>
      </c>
      <c r="E157" s="325">
        <v>4</v>
      </c>
      <c r="F157" s="371"/>
      <c r="G157" s="325"/>
      <c r="H157" s="371"/>
      <c r="I157" s="325">
        <v>4</v>
      </c>
      <c r="J157" s="325"/>
      <c r="K157" s="325">
        <v>4</v>
      </c>
      <c r="L157" s="372">
        <v>1</v>
      </c>
      <c r="M157" s="373" t="s">
        <v>5523</v>
      </c>
      <c r="N157" s="381"/>
      <c r="O157" s="381"/>
      <c r="P157" s="381">
        <v>400</v>
      </c>
      <c r="Q157" s="381"/>
      <c r="R157" s="381"/>
      <c r="S157" s="381"/>
      <c r="T157" s="381"/>
      <c r="U157" s="381"/>
      <c r="V157" s="381"/>
      <c r="W157" s="381"/>
      <c r="X157" s="381">
        <v>1</v>
      </c>
      <c r="Y157" s="326"/>
      <c r="Z157" s="328"/>
      <c r="AA157" s="373"/>
      <c r="AB157" s="326"/>
      <c r="AC157" s="326" t="s">
        <v>2166</v>
      </c>
      <c r="AD157" s="368"/>
      <c r="AE157" s="400" t="s">
        <v>6321</v>
      </c>
      <c r="AF157" s="326"/>
      <c r="AG157" s="368"/>
      <c r="AH157" s="368"/>
      <c r="AI157" s="373"/>
      <c r="AJ157" s="326"/>
      <c r="AK157" s="328" t="s">
        <v>7279</v>
      </c>
      <c r="AL157" s="328"/>
      <c r="AM157" s="328"/>
      <c r="AN157" s="335"/>
    </row>
    <row r="158" spans="1:40" ht="30.75" customHeight="1" x14ac:dyDescent="0.35">
      <c r="A158" s="378">
        <v>154</v>
      </c>
      <c r="B158" s="333" t="s">
        <v>94</v>
      </c>
      <c r="C158" s="332" t="s">
        <v>1968</v>
      </c>
      <c r="D158" s="371" t="s">
        <v>4488</v>
      </c>
      <c r="E158" s="325">
        <v>3</v>
      </c>
      <c r="F158" s="371"/>
      <c r="G158" s="325"/>
      <c r="H158" s="371"/>
      <c r="I158" s="325">
        <v>4</v>
      </c>
      <c r="J158" s="325"/>
      <c r="K158" s="325">
        <v>4</v>
      </c>
      <c r="L158" s="372">
        <v>1</v>
      </c>
      <c r="M158" s="373" t="s">
        <v>5431</v>
      </c>
      <c r="N158" s="381"/>
      <c r="O158" s="381"/>
      <c r="P158" s="381">
        <v>300</v>
      </c>
      <c r="Q158" s="381"/>
      <c r="R158" s="381"/>
      <c r="S158" s="381"/>
      <c r="T158" s="381"/>
      <c r="U158" s="381"/>
      <c r="V158" s="381"/>
      <c r="W158" s="381"/>
      <c r="X158" s="381">
        <v>1</v>
      </c>
      <c r="Y158" s="326"/>
      <c r="Z158" s="328"/>
      <c r="AA158" s="373"/>
      <c r="AB158" s="326"/>
      <c r="AC158" s="326" t="s">
        <v>2166</v>
      </c>
      <c r="AD158" s="368"/>
      <c r="AE158" s="400" t="s">
        <v>6321</v>
      </c>
      <c r="AF158" s="326"/>
      <c r="AG158" s="368"/>
      <c r="AH158" s="368"/>
      <c r="AI158" s="373"/>
      <c r="AJ158" s="326"/>
      <c r="AK158" s="328"/>
      <c r="AL158" s="328"/>
      <c r="AM158" s="328"/>
      <c r="AN158" s="335" t="s">
        <v>2166</v>
      </c>
    </row>
    <row r="159" spans="1:40" ht="30.75" customHeight="1" x14ac:dyDescent="0.35">
      <c r="A159" s="378">
        <v>155</v>
      </c>
      <c r="B159" s="333" t="s">
        <v>94</v>
      </c>
      <c r="C159" s="332" t="s">
        <v>1969</v>
      </c>
      <c r="D159" s="371" t="s">
        <v>4489</v>
      </c>
      <c r="E159" s="325">
        <v>4</v>
      </c>
      <c r="F159" s="371"/>
      <c r="G159" s="325"/>
      <c r="H159" s="371"/>
      <c r="I159" s="325">
        <v>5</v>
      </c>
      <c r="J159" s="325"/>
      <c r="K159" s="325">
        <v>5</v>
      </c>
      <c r="L159" s="372">
        <v>1</v>
      </c>
      <c r="M159" s="373" t="s">
        <v>5431</v>
      </c>
      <c r="N159" s="381"/>
      <c r="O159" s="381"/>
      <c r="P159" s="381">
        <v>400</v>
      </c>
      <c r="Q159" s="381"/>
      <c r="R159" s="381"/>
      <c r="S159" s="381"/>
      <c r="T159" s="381"/>
      <c r="U159" s="381"/>
      <c r="V159" s="381"/>
      <c r="W159" s="381"/>
      <c r="X159" s="381">
        <v>1</v>
      </c>
      <c r="Y159" s="326"/>
      <c r="Z159" s="328"/>
      <c r="AA159" s="373"/>
      <c r="AB159" s="326" t="s">
        <v>6118</v>
      </c>
      <c r="AC159" s="326" t="s">
        <v>2166</v>
      </c>
      <c r="AD159" s="368"/>
      <c r="AE159" s="400" t="s">
        <v>6321</v>
      </c>
      <c r="AF159" s="326"/>
      <c r="AG159" s="368"/>
      <c r="AH159" s="368"/>
      <c r="AI159" s="373"/>
      <c r="AJ159" s="326"/>
      <c r="AK159" s="328"/>
      <c r="AL159" s="328"/>
      <c r="AM159" s="328"/>
      <c r="AN159" s="335"/>
    </row>
    <row r="160" spans="1:40" ht="30.75" customHeight="1" x14ac:dyDescent="0.35">
      <c r="A160" s="378">
        <v>156</v>
      </c>
      <c r="B160" s="333" t="s">
        <v>94</v>
      </c>
      <c r="C160" s="332" t="s">
        <v>213</v>
      </c>
      <c r="D160" s="371" t="s">
        <v>215</v>
      </c>
      <c r="E160" s="325">
        <v>5</v>
      </c>
      <c r="F160" s="371"/>
      <c r="G160" s="325"/>
      <c r="H160" s="371"/>
      <c r="I160" s="325">
        <v>5</v>
      </c>
      <c r="J160" s="325"/>
      <c r="K160" s="325">
        <v>5</v>
      </c>
      <c r="L160" s="372">
        <v>1</v>
      </c>
      <c r="M160" s="373" t="s">
        <v>4974</v>
      </c>
      <c r="N160" s="381"/>
      <c r="O160" s="381"/>
      <c r="P160" s="381">
        <v>450</v>
      </c>
      <c r="Q160" s="381"/>
      <c r="R160" s="381"/>
      <c r="S160" s="381"/>
      <c r="T160" s="381"/>
      <c r="U160" s="381"/>
      <c r="V160" s="381"/>
      <c r="W160" s="381"/>
      <c r="X160" s="381">
        <v>2</v>
      </c>
      <c r="Y160" s="326"/>
      <c r="Z160" s="328"/>
      <c r="AA160" s="373"/>
      <c r="AB160" s="326"/>
      <c r="AC160" s="326" t="s">
        <v>2166</v>
      </c>
      <c r="AD160" s="368"/>
      <c r="AE160" s="400" t="s">
        <v>6321</v>
      </c>
      <c r="AF160" s="326"/>
      <c r="AG160" s="368"/>
      <c r="AH160" s="368"/>
      <c r="AI160" s="373"/>
      <c r="AJ160" s="326"/>
      <c r="AK160" s="328"/>
      <c r="AL160" s="328"/>
      <c r="AM160" s="328"/>
      <c r="AN160" s="335"/>
    </row>
    <row r="161" spans="1:40" ht="30.75" customHeight="1" x14ac:dyDescent="0.35">
      <c r="A161" s="378">
        <v>157</v>
      </c>
      <c r="B161" s="333" t="s">
        <v>94</v>
      </c>
      <c r="C161" s="332" t="s">
        <v>6218</v>
      </c>
      <c r="D161" s="371" t="s">
        <v>4491</v>
      </c>
      <c r="E161" s="325">
        <v>4</v>
      </c>
      <c r="F161" s="371"/>
      <c r="G161" s="325"/>
      <c r="H161" s="371"/>
      <c r="I161" s="325">
        <v>5</v>
      </c>
      <c r="J161" s="325"/>
      <c r="K161" s="325">
        <v>5</v>
      </c>
      <c r="L161" s="372">
        <v>1</v>
      </c>
      <c r="M161" s="373" t="s">
        <v>4975</v>
      </c>
      <c r="N161" s="381"/>
      <c r="O161" s="381"/>
      <c r="P161" s="381">
        <v>250</v>
      </c>
      <c r="Q161" s="381"/>
      <c r="R161" s="381"/>
      <c r="S161" s="381"/>
      <c r="T161" s="381"/>
      <c r="U161" s="381"/>
      <c r="V161" s="381"/>
      <c r="W161" s="381"/>
      <c r="X161" s="381">
        <v>2</v>
      </c>
      <c r="Y161" s="326"/>
      <c r="Z161" s="328"/>
      <c r="AA161" s="373"/>
      <c r="AB161" s="326"/>
      <c r="AC161" s="326" t="s">
        <v>2165</v>
      </c>
      <c r="AD161" s="368"/>
      <c r="AE161" s="400" t="s">
        <v>6321</v>
      </c>
      <c r="AF161" s="326"/>
      <c r="AG161" s="368"/>
      <c r="AH161" s="368"/>
      <c r="AI161" s="373"/>
      <c r="AJ161" s="326"/>
      <c r="AK161" s="328"/>
      <c r="AL161" s="328"/>
      <c r="AM161" s="328"/>
      <c r="AN161" s="335" t="s">
        <v>2166</v>
      </c>
    </row>
    <row r="162" spans="1:40" ht="30.75" customHeight="1" x14ac:dyDescent="0.35">
      <c r="A162" s="378">
        <v>158</v>
      </c>
      <c r="B162" s="333" t="s">
        <v>94</v>
      </c>
      <c r="C162" s="332" t="s">
        <v>6219</v>
      </c>
      <c r="D162" s="371" t="s">
        <v>3459</v>
      </c>
      <c r="E162" s="325">
        <v>3</v>
      </c>
      <c r="F162" s="371"/>
      <c r="G162" s="325"/>
      <c r="H162" s="371"/>
      <c r="I162" s="325">
        <v>5</v>
      </c>
      <c r="J162" s="325"/>
      <c r="K162" s="325">
        <v>5</v>
      </c>
      <c r="L162" s="372">
        <v>1</v>
      </c>
      <c r="M162" s="373" t="s">
        <v>5354</v>
      </c>
      <c r="N162" s="381"/>
      <c r="O162" s="381"/>
      <c r="P162" s="381">
        <v>300</v>
      </c>
      <c r="Q162" s="381"/>
      <c r="R162" s="381"/>
      <c r="S162" s="381"/>
      <c r="T162" s="381"/>
      <c r="U162" s="381"/>
      <c r="V162" s="381"/>
      <c r="W162" s="381"/>
      <c r="X162" s="381">
        <v>2</v>
      </c>
      <c r="Y162" s="326"/>
      <c r="Z162" s="328"/>
      <c r="AA162" s="373"/>
      <c r="AB162" s="326"/>
      <c r="AC162" s="326" t="s">
        <v>2165</v>
      </c>
      <c r="AD162" s="368"/>
      <c r="AE162" s="400" t="s">
        <v>6321</v>
      </c>
      <c r="AF162" s="326"/>
      <c r="AG162" s="368"/>
      <c r="AH162" s="368"/>
      <c r="AI162" s="373"/>
      <c r="AJ162" s="326"/>
      <c r="AK162" s="328"/>
      <c r="AL162" s="328"/>
      <c r="AM162" s="328"/>
      <c r="AN162" s="335" t="s">
        <v>2166</v>
      </c>
    </row>
    <row r="163" spans="1:40" ht="30.75" customHeight="1" x14ac:dyDescent="0.35">
      <c r="A163" s="378">
        <v>159</v>
      </c>
      <c r="B163" s="333" t="s">
        <v>94</v>
      </c>
      <c r="C163" s="332" t="s">
        <v>219</v>
      </c>
      <c r="D163" s="371" t="s">
        <v>3444</v>
      </c>
      <c r="E163" s="325">
        <v>4</v>
      </c>
      <c r="F163" s="371"/>
      <c r="G163" s="325"/>
      <c r="H163" s="371"/>
      <c r="I163" s="325">
        <v>3</v>
      </c>
      <c r="J163" s="325"/>
      <c r="K163" s="325">
        <v>3</v>
      </c>
      <c r="L163" s="372">
        <v>1</v>
      </c>
      <c r="M163" s="373" t="s">
        <v>4974</v>
      </c>
      <c r="N163" s="381"/>
      <c r="O163" s="381"/>
      <c r="P163" s="381">
        <v>400</v>
      </c>
      <c r="Q163" s="381"/>
      <c r="R163" s="381"/>
      <c r="S163" s="381"/>
      <c r="T163" s="381"/>
      <c r="U163" s="381"/>
      <c r="V163" s="381"/>
      <c r="W163" s="381"/>
      <c r="X163" s="381">
        <v>2</v>
      </c>
      <c r="Y163" s="326"/>
      <c r="Z163" s="328"/>
      <c r="AA163" s="373"/>
      <c r="AB163" s="326"/>
      <c r="AC163" s="326" t="s">
        <v>2166</v>
      </c>
      <c r="AD163" s="368"/>
      <c r="AE163" s="400" t="s">
        <v>6321</v>
      </c>
      <c r="AF163" s="326"/>
      <c r="AG163" s="368"/>
      <c r="AH163" s="368"/>
      <c r="AI163" s="373"/>
      <c r="AJ163" s="326"/>
      <c r="AK163" s="328"/>
      <c r="AL163" s="328"/>
      <c r="AM163" s="328"/>
      <c r="AN163" s="335"/>
    </row>
    <row r="164" spans="1:40" ht="30.75" customHeight="1" x14ac:dyDescent="0.35">
      <c r="A164" s="378">
        <v>160</v>
      </c>
      <c r="B164" s="333" t="s">
        <v>94</v>
      </c>
      <c r="C164" s="332" t="s">
        <v>251</v>
      </c>
      <c r="D164" s="371" t="s">
        <v>3445</v>
      </c>
      <c r="E164" s="325">
        <v>5</v>
      </c>
      <c r="F164" s="371"/>
      <c r="G164" s="325"/>
      <c r="H164" s="371"/>
      <c r="I164" s="325">
        <v>6</v>
      </c>
      <c r="J164" s="325"/>
      <c r="K164" s="325">
        <v>6</v>
      </c>
      <c r="L164" s="372">
        <v>1</v>
      </c>
      <c r="M164" s="373" t="s">
        <v>4975</v>
      </c>
      <c r="N164" s="381"/>
      <c r="O164" s="381"/>
      <c r="P164" s="381">
        <v>450</v>
      </c>
      <c r="Q164" s="381"/>
      <c r="R164" s="381"/>
      <c r="S164" s="381"/>
      <c r="T164" s="381"/>
      <c r="U164" s="381"/>
      <c r="V164" s="381"/>
      <c r="W164" s="381"/>
      <c r="X164" s="381">
        <v>2</v>
      </c>
      <c r="Y164" s="326"/>
      <c r="Z164" s="328"/>
      <c r="AA164" s="373"/>
      <c r="AB164" s="326"/>
      <c r="AC164" s="326" t="s">
        <v>2166</v>
      </c>
      <c r="AD164" s="368"/>
      <c r="AE164" s="400" t="s">
        <v>6321</v>
      </c>
      <c r="AF164" s="326"/>
      <c r="AG164" s="368"/>
      <c r="AH164" s="368"/>
      <c r="AI164" s="373"/>
      <c r="AJ164" s="326"/>
      <c r="AK164" s="328"/>
      <c r="AL164" s="328"/>
      <c r="AM164" s="328"/>
      <c r="AN164" s="335"/>
    </row>
    <row r="165" spans="1:40" ht="30.75" customHeight="1" x14ac:dyDescent="0.35">
      <c r="A165" s="378">
        <v>161</v>
      </c>
      <c r="B165" s="333" t="s">
        <v>94</v>
      </c>
      <c r="C165" s="332" t="s">
        <v>220</v>
      </c>
      <c r="D165" s="371" t="s">
        <v>4494</v>
      </c>
      <c r="E165" s="325">
        <v>5</v>
      </c>
      <c r="F165" s="371"/>
      <c r="G165" s="325"/>
      <c r="H165" s="371"/>
      <c r="I165" s="325">
        <v>5</v>
      </c>
      <c r="J165" s="325"/>
      <c r="K165" s="325">
        <v>5</v>
      </c>
      <c r="L165" s="372">
        <v>1</v>
      </c>
      <c r="M165" s="373" t="s">
        <v>4974</v>
      </c>
      <c r="N165" s="381"/>
      <c r="O165" s="381"/>
      <c r="P165" s="381">
        <v>450</v>
      </c>
      <c r="Q165" s="381"/>
      <c r="R165" s="381"/>
      <c r="S165" s="381"/>
      <c r="T165" s="381"/>
      <c r="U165" s="381"/>
      <c r="V165" s="381"/>
      <c r="W165" s="381"/>
      <c r="X165" s="381">
        <v>2</v>
      </c>
      <c r="Y165" s="326"/>
      <c r="Z165" s="328"/>
      <c r="AA165" s="373"/>
      <c r="AB165" s="326"/>
      <c r="AC165" s="326" t="s">
        <v>2166</v>
      </c>
      <c r="AD165" s="368"/>
      <c r="AE165" s="400" t="s">
        <v>6324</v>
      </c>
      <c r="AF165" s="326"/>
      <c r="AG165" s="368"/>
      <c r="AH165" s="368"/>
      <c r="AI165" s="373"/>
      <c r="AJ165" s="326"/>
      <c r="AK165" s="328"/>
      <c r="AL165" s="328"/>
      <c r="AM165" s="328"/>
      <c r="AN165" s="335"/>
    </row>
    <row r="166" spans="1:40" ht="30.75" customHeight="1" x14ac:dyDescent="0.35">
      <c r="A166" s="378">
        <v>162</v>
      </c>
      <c r="B166" s="333" t="s">
        <v>94</v>
      </c>
      <c r="C166" s="332" t="s">
        <v>314</v>
      </c>
      <c r="D166" s="371" t="s">
        <v>3474</v>
      </c>
      <c r="E166" s="325">
        <v>4</v>
      </c>
      <c r="F166" s="371"/>
      <c r="G166" s="325"/>
      <c r="H166" s="371"/>
      <c r="I166" s="325">
        <v>4</v>
      </c>
      <c r="J166" s="325"/>
      <c r="K166" s="325">
        <v>4</v>
      </c>
      <c r="L166" s="372">
        <v>1</v>
      </c>
      <c r="M166" s="373" t="s">
        <v>4980</v>
      </c>
      <c r="N166" s="381"/>
      <c r="O166" s="381"/>
      <c r="P166" s="381">
        <v>400</v>
      </c>
      <c r="Q166" s="381"/>
      <c r="R166" s="381"/>
      <c r="S166" s="381"/>
      <c r="T166" s="381"/>
      <c r="U166" s="381"/>
      <c r="V166" s="381"/>
      <c r="W166" s="381"/>
      <c r="X166" s="381">
        <v>1</v>
      </c>
      <c r="Y166" s="326"/>
      <c r="Z166" s="328"/>
      <c r="AA166" s="373"/>
      <c r="AB166" s="326"/>
      <c r="AC166" s="326" t="s">
        <v>2166</v>
      </c>
      <c r="AD166" s="368"/>
      <c r="AE166" s="400" t="s">
        <v>6324</v>
      </c>
      <c r="AF166" s="326"/>
      <c r="AG166" s="368"/>
      <c r="AH166" s="368"/>
      <c r="AI166" s="373"/>
      <c r="AJ166" s="326"/>
      <c r="AK166" s="328"/>
      <c r="AL166" s="328"/>
      <c r="AM166" s="328"/>
      <c r="AN166" s="335"/>
    </row>
    <row r="167" spans="1:40" ht="30.75" customHeight="1" x14ac:dyDescent="0.35">
      <c r="A167" s="378">
        <v>163</v>
      </c>
      <c r="B167" s="333" t="s">
        <v>94</v>
      </c>
      <c r="C167" s="332" t="s">
        <v>315</v>
      </c>
      <c r="D167" s="371" t="s">
        <v>3475</v>
      </c>
      <c r="E167" s="325">
        <v>5</v>
      </c>
      <c r="F167" s="371"/>
      <c r="G167" s="325"/>
      <c r="H167" s="371"/>
      <c r="I167" s="325">
        <v>5</v>
      </c>
      <c r="J167" s="325"/>
      <c r="K167" s="325">
        <v>5</v>
      </c>
      <c r="L167" s="372">
        <v>1</v>
      </c>
      <c r="M167" s="373" t="s">
        <v>4974</v>
      </c>
      <c r="N167" s="381"/>
      <c r="O167" s="381"/>
      <c r="P167" s="381">
        <v>550</v>
      </c>
      <c r="Q167" s="381"/>
      <c r="R167" s="381"/>
      <c r="S167" s="381"/>
      <c r="T167" s="381"/>
      <c r="U167" s="381"/>
      <c r="V167" s="381"/>
      <c r="W167" s="381"/>
      <c r="X167" s="381">
        <v>1</v>
      </c>
      <c r="Y167" s="326"/>
      <c r="Z167" s="328"/>
      <c r="AA167" s="373"/>
      <c r="AB167" s="326"/>
      <c r="AC167" s="326" t="s">
        <v>2165</v>
      </c>
      <c r="AD167" s="368"/>
      <c r="AE167" s="400" t="s">
        <v>6324</v>
      </c>
      <c r="AF167" s="326"/>
      <c r="AG167" s="368"/>
      <c r="AH167" s="368"/>
      <c r="AI167" s="373"/>
      <c r="AJ167" s="326"/>
      <c r="AK167" s="328"/>
      <c r="AL167" s="328"/>
      <c r="AM167" s="328"/>
      <c r="AN167" s="335"/>
    </row>
    <row r="168" spans="1:40" ht="30.75" customHeight="1" x14ac:dyDescent="0.35">
      <c r="A168" s="378">
        <v>164</v>
      </c>
      <c r="B168" s="333" t="s">
        <v>94</v>
      </c>
      <c r="C168" s="332" t="s">
        <v>227</v>
      </c>
      <c r="D168" s="371" t="s">
        <v>1105</v>
      </c>
      <c r="E168" s="325">
        <v>4</v>
      </c>
      <c r="F168" s="371"/>
      <c r="G168" s="325"/>
      <c r="H168" s="371"/>
      <c r="I168" s="325">
        <v>5</v>
      </c>
      <c r="J168" s="325"/>
      <c r="K168" s="325">
        <v>5</v>
      </c>
      <c r="L168" s="372">
        <v>1</v>
      </c>
      <c r="M168" s="373" t="s">
        <v>4981</v>
      </c>
      <c r="N168" s="381"/>
      <c r="O168" s="381"/>
      <c r="P168" s="381">
        <v>400</v>
      </c>
      <c r="Q168" s="381"/>
      <c r="R168" s="381"/>
      <c r="S168" s="381"/>
      <c r="T168" s="381"/>
      <c r="U168" s="381"/>
      <c r="V168" s="381"/>
      <c r="W168" s="381"/>
      <c r="X168" s="381">
        <v>1</v>
      </c>
      <c r="Y168" s="326"/>
      <c r="Z168" s="328"/>
      <c r="AA168" s="373"/>
      <c r="AB168" s="326"/>
      <c r="AC168" s="326" t="s">
        <v>2165</v>
      </c>
      <c r="AD168" s="368"/>
      <c r="AE168" s="400" t="s">
        <v>6321</v>
      </c>
      <c r="AF168" s="326"/>
      <c r="AG168" s="368"/>
      <c r="AH168" s="368"/>
      <c r="AI168" s="373"/>
      <c r="AJ168" s="326"/>
      <c r="AK168" s="328"/>
      <c r="AL168" s="328"/>
      <c r="AM168" s="328"/>
      <c r="AN168" s="335"/>
    </row>
    <row r="169" spans="1:40" ht="30.75" customHeight="1" x14ac:dyDescent="0.35">
      <c r="A169" s="378">
        <v>165</v>
      </c>
      <c r="B169" s="333" t="s">
        <v>94</v>
      </c>
      <c r="C169" s="332" t="s">
        <v>6221</v>
      </c>
      <c r="D169" s="371" t="s">
        <v>228</v>
      </c>
      <c r="E169" s="325">
        <v>3</v>
      </c>
      <c r="F169" s="371"/>
      <c r="G169" s="325"/>
      <c r="H169" s="371"/>
      <c r="I169" s="325">
        <v>4</v>
      </c>
      <c r="J169" s="325"/>
      <c r="K169" s="325">
        <v>4</v>
      </c>
      <c r="L169" s="372">
        <v>1</v>
      </c>
      <c r="M169" s="373" t="s">
        <v>5523</v>
      </c>
      <c r="N169" s="381"/>
      <c r="O169" s="381"/>
      <c r="P169" s="381">
        <v>300</v>
      </c>
      <c r="Q169" s="381"/>
      <c r="R169" s="381"/>
      <c r="S169" s="381"/>
      <c r="T169" s="381"/>
      <c r="U169" s="381"/>
      <c r="V169" s="381"/>
      <c r="W169" s="381"/>
      <c r="X169" s="381">
        <v>1</v>
      </c>
      <c r="Y169" s="326"/>
      <c r="Z169" s="328"/>
      <c r="AA169" s="373"/>
      <c r="AB169" s="326"/>
      <c r="AC169" s="326" t="s">
        <v>2166</v>
      </c>
      <c r="AD169" s="368"/>
      <c r="AE169" s="400" t="s">
        <v>6321</v>
      </c>
      <c r="AF169" s="326"/>
      <c r="AG169" s="368"/>
      <c r="AH169" s="368"/>
      <c r="AI169" s="373"/>
      <c r="AJ169" s="326"/>
      <c r="AK169" s="328"/>
      <c r="AL169" s="328"/>
      <c r="AM169" s="328"/>
      <c r="AN169" s="335" t="s">
        <v>2166</v>
      </c>
    </row>
    <row r="170" spans="1:40" ht="30.75" customHeight="1" x14ac:dyDescent="0.35">
      <c r="A170" s="378">
        <v>166</v>
      </c>
      <c r="B170" s="333" t="s">
        <v>94</v>
      </c>
      <c r="C170" s="332" t="s">
        <v>1649</v>
      </c>
      <c r="D170" s="371" t="s">
        <v>1650</v>
      </c>
      <c r="E170" s="325">
        <v>5</v>
      </c>
      <c r="F170" s="371"/>
      <c r="G170" s="325"/>
      <c r="H170" s="371"/>
      <c r="I170" s="325">
        <v>5</v>
      </c>
      <c r="J170" s="325"/>
      <c r="K170" s="325">
        <v>5</v>
      </c>
      <c r="L170" s="372">
        <v>1</v>
      </c>
      <c r="M170" s="373" t="s">
        <v>5523</v>
      </c>
      <c r="N170" s="381"/>
      <c r="O170" s="381"/>
      <c r="P170" s="381">
        <v>400</v>
      </c>
      <c r="Q170" s="381"/>
      <c r="R170" s="381"/>
      <c r="S170" s="381"/>
      <c r="T170" s="381"/>
      <c r="U170" s="381"/>
      <c r="V170" s="381"/>
      <c r="W170" s="381"/>
      <c r="X170" s="381">
        <v>1</v>
      </c>
      <c r="Y170" s="326"/>
      <c r="Z170" s="328"/>
      <c r="AA170" s="373"/>
      <c r="AB170" s="326"/>
      <c r="AC170" s="326" t="s">
        <v>2166</v>
      </c>
      <c r="AD170" s="368"/>
      <c r="AE170" s="400" t="s">
        <v>6324</v>
      </c>
      <c r="AF170" s="326"/>
      <c r="AG170" s="368"/>
      <c r="AH170" s="368"/>
      <c r="AI170" s="373"/>
      <c r="AJ170" s="326"/>
      <c r="AK170" s="328"/>
      <c r="AL170" s="328"/>
      <c r="AM170" s="328"/>
      <c r="AN170" s="335"/>
    </row>
    <row r="171" spans="1:40" ht="30.75" customHeight="1" x14ac:dyDescent="0.35">
      <c r="A171" s="378">
        <v>167</v>
      </c>
      <c r="B171" s="333" t="s">
        <v>94</v>
      </c>
      <c r="C171" s="332" t="s">
        <v>230</v>
      </c>
      <c r="D171" s="371" t="s">
        <v>3404</v>
      </c>
      <c r="E171" s="325">
        <v>4</v>
      </c>
      <c r="F171" s="371"/>
      <c r="G171" s="325"/>
      <c r="H171" s="371"/>
      <c r="I171" s="325">
        <v>5</v>
      </c>
      <c r="J171" s="325"/>
      <c r="K171" s="325">
        <v>5</v>
      </c>
      <c r="L171" s="372">
        <v>1</v>
      </c>
      <c r="M171" s="373" t="s">
        <v>4924</v>
      </c>
      <c r="N171" s="381"/>
      <c r="O171" s="381"/>
      <c r="P171" s="381">
        <v>450</v>
      </c>
      <c r="Q171" s="381"/>
      <c r="R171" s="381"/>
      <c r="S171" s="381"/>
      <c r="T171" s="381"/>
      <c r="U171" s="381"/>
      <c r="V171" s="381"/>
      <c r="W171" s="381"/>
      <c r="X171" s="381">
        <v>1</v>
      </c>
      <c r="Y171" s="326"/>
      <c r="Z171" s="328"/>
      <c r="AA171" s="373"/>
      <c r="AB171" s="326"/>
      <c r="AC171" s="326" t="s">
        <v>2165</v>
      </c>
      <c r="AD171" s="368"/>
      <c r="AE171" s="400" t="s">
        <v>6324</v>
      </c>
      <c r="AF171" s="326"/>
      <c r="AG171" s="368"/>
      <c r="AH171" s="368"/>
      <c r="AI171" s="373"/>
      <c r="AJ171" s="326"/>
      <c r="AK171" s="328"/>
      <c r="AL171" s="328"/>
      <c r="AM171" s="328"/>
      <c r="AN171" s="335"/>
    </row>
    <row r="172" spans="1:40" ht="30.75" customHeight="1" x14ac:dyDescent="0.35">
      <c r="A172" s="378">
        <v>168</v>
      </c>
      <c r="B172" s="333" t="s">
        <v>94</v>
      </c>
      <c r="C172" s="332" t="s">
        <v>6223</v>
      </c>
      <c r="D172" s="371" t="s">
        <v>1118</v>
      </c>
      <c r="E172" s="325">
        <v>5</v>
      </c>
      <c r="F172" s="371"/>
      <c r="G172" s="325"/>
      <c r="H172" s="371"/>
      <c r="I172" s="325">
        <v>4</v>
      </c>
      <c r="J172" s="325"/>
      <c r="K172" s="325">
        <v>4</v>
      </c>
      <c r="L172" s="372">
        <v>1</v>
      </c>
      <c r="M172" s="373" t="s">
        <v>4982</v>
      </c>
      <c r="N172" s="381"/>
      <c r="O172" s="381"/>
      <c r="P172" s="381">
        <v>500</v>
      </c>
      <c r="Q172" s="381"/>
      <c r="R172" s="381"/>
      <c r="S172" s="381"/>
      <c r="T172" s="381"/>
      <c r="U172" s="381"/>
      <c r="V172" s="381"/>
      <c r="W172" s="381"/>
      <c r="X172" s="381">
        <v>1</v>
      </c>
      <c r="Y172" s="326"/>
      <c r="Z172" s="328"/>
      <c r="AA172" s="373"/>
      <c r="AB172" s="326"/>
      <c r="AC172" s="326" t="s">
        <v>2165</v>
      </c>
      <c r="AD172" s="368"/>
      <c r="AE172" s="400" t="s">
        <v>6321</v>
      </c>
      <c r="AF172" s="326"/>
      <c r="AG172" s="368"/>
      <c r="AH172" s="368"/>
      <c r="AI172" s="373"/>
      <c r="AJ172" s="326"/>
      <c r="AK172" s="328"/>
      <c r="AL172" s="328"/>
      <c r="AM172" s="328"/>
      <c r="AN172" s="335"/>
    </row>
    <row r="173" spans="1:40" ht="30.75" customHeight="1" x14ac:dyDescent="0.35">
      <c r="A173" s="378">
        <v>169</v>
      </c>
      <c r="B173" s="333" t="s">
        <v>94</v>
      </c>
      <c r="C173" s="332" t="s">
        <v>231</v>
      </c>
      <c r="D173" s="371" t="s">
        <v>1107</v>
      </c>
      <c r="E173" s="325">
        <v>4</v>
      </c>
      <c r="F173" s="371"/>
      <c r="G173" s="325"/>
      <c r="H173" s="371"/>
      <c r="I173" s="325">
        <v>5</v>
      </c>
      <c r="J173" s="325"/>
      <c r="K173" s="325">
        <v>5</v>
      </c>
      <c r="L173" s="372">
        <v>1</v>
      </c>
      <c r="M173" s="373" t="s">
        <v>5431</v>
      </c>
      <c r="N173" s="381"/>
      <c r="O173" s="381"/>
      <c r="P173" s="381">
        <v>400</v>
      </c>
      <c r="Q173" s="381"/>
      <c r="R173" s="381"/>
      <c r="S173" s="381"/>
      <c r="T173" s="381"/>
      <c r="U173" s="381"/>
      <c r="V173" s="381"/>
      <c r="W173" s="381"/>
      <c r="X173" s="381">
        <v>1</v>
      </c>
      <c r="Y173" s="326"/>
      <c r="Z173" s="328"/>
      <c r="AA173" s="373"/>
      <c r="AB173" s="326"/>
      <c r="AC173" s="326" t="s">
        <v>2165</v>
      </c>
      <c r="AD173" s="368"/>
      <c r="AE173" s="400" t="s">
        <v>6321</v>
      </c>
      <c r="AF173" s="326"/>
      <c r="AG173" s="368"/>
      <c r="AH173" s="368"/>
      <c r="AI173" s="373"/>
      <c r="AJ173" s="326"/>
      <c r="AK173" s="328"/>
      <c r="AL173" s="328"/>
      <c r="AM173" s="328"/>
      <c r="AN173" s="335"/>
    </row>
    <row r="174" spans="1:40" ht="30.75" customHeight="1" x14ac:dyDescent="0.35">
      <c r="A174" s="378">
        <v>170</v>
      </c>
      <c r="B174" s="333" t="s">
        <v>94</v>
      </c>
      <c r="C174" s="377" t="s">
        <v>289</v>
      </c>
      <c r="D174" s="371" t="s">
        <v>3446</v>
      </c>
      <c r="E174" s="325">
        <v>5</v>
      </c>
      <c r="F174" s="371"/>
      <c r="G174" s="325"/>
      <c r="H174" s="371"/>
      <c r="I174" s="325">
        <v>6</v>
      </c>
      <c r="J174" s="325"/>
      <c r="K174" s="325">
        <v>6</v>
      </c>
      <c r="L174" s="372">
        <v>1</v>
      </c>
      <c r="M174" s="373" t="s">
        <v>4970</v>
      </c>
      <c r="N174" s="381"/>
      <c r="O174" s="381"/>
      <c r="P174" s="381">
        <v>500</v>
      </c>
      <c r="Q174" s="381"/>
      <c r="R174" s="381"/>
      <c r="S174" s="381"/>
      <c r="T174" s="381"/>
      <c r="U174" s="381"/>
      <c r="V174" s="381"/>
      <c r="W174" s="381"/>
      <c r="X174" s="381">
        <v>2</v>
      </c>
      <c r="Y174" s="326"/>
      <c r="Z174" s="328"/>
      <c r="AA174" s="373"/>
      <c r="AB174" s="326"/>
      <c r="AC174" s="326" t="s">
        <v>2166</v>
      </c>
      <c r="AD174" s="368"/>
      <c r="AE174" s="400" t="s">
        <v>6321</v>
      </c>
      <c r="AF174" s="326"/>
      <c r="AG174" s="368"/>
      <c r="AH174" s="368"/>
      <c r="AI174" s="373"/>
      <c r="AJ174" s="326"/>
      <c r="AK174" s="328"/>
      <c r="AL174" s="328"/>
      <c r="AM174" s="328"/>
      <c r="AN174" s="335"/>
    </row>
    <row r="175" spans="1:40" ht="30.75" customHeight="1" x14ac:dyDescent="0.35">
      <c r="A175" s="378">
        <v>171</v>
      </c>
      <c r="B175" s="333" t="s">
        <v>94</v>
      </c>
      <c r="C175" s="377" t="s">
        <v>6224</v>
      </c>
      <c r="D175" s="371" t="s">
        <v>3449</v>
      </c>
      <c r="E175" s="325">
        <v>5</v>
      </c>
      <c r="F175" s="371"/>
      <c r="G175" s="325"/>
      <c r="H175" s="371"/>
      <c r="I175" s="325">
        <v>7</v>
      </c>
      <c r="J175" s="325"/>
      <c r="K175" s="325">
        <v>7</v>
      </c>
      <c r="L175" s="372">
        <v>1</v>
      </c>
      <c r="M175" s="388" t="s">
        <v>4972</v>
      </c>
      <c r="N175" s="381"/>
      <c r="O175" s="381"/>
      <c r="P175" s="381">
        <v>400</v>
      </c>
      <c r="Q175" s="381"/>
      <c r="R175" s="381"/>
      <c r="S175" s="381"/>
      <c r="T175" s="381"/>
      <c r="U175" s="381"/>
      <c r="V175" s="381"/>
      <c r="W175" s="381"/>
      <c r="X175" s="381">
        <v>2</v>
      </c>
      <c r="Y175" s="326"/>
      <c r="Z175" s="328"/>
      <c r="AA175" s="373"/>
      <c r="AB175" s="326"/>
      <c r="AC175" s="326" t="s">
        <v>2165</v>
      </c>
      <c r="AD175" s="368"/>
      <c r="AE175" s="400" t="s">
        <v>6324</v>
      </c>
      <c r="AF175" s="326"/>
      <c r="AG175" s="368"/>
      <c r="AH175" s="368"/>
      <c r="AI175" s="373"/>
      <c r="AJ175" s="326"/>
      <c r="AK175" s="328"/>
      <c r="AL175" s="328"/>
      <c r="AM175" s="328"/>
      <c r="AN175" s="335"/>
    </row>
    <row r="176" spans="1:40" ht="30.75" customHeight="1" x14ac:dyDescent="0.35">
      <c r="A176" s="378">
        <v>172</v>
      </c>
      <c r="B176" s="333" t="s">
        <v>94</v>
      </c>
      <c r="C176" s="332" t="s">
        <v>304</v>
      </c>
      <c r="D176" s="371" t="s">
        <v>3464</v>
      </c>
      <c r="E176" s="325">
        <v>5</v>
      </c>
      <c r="F176" s="371"/>
      <c r="G176" s="325"/>
      <c r="H176" s="371"/>
      <c r="I176" s="325">
        <v>6</v>
      </c>
      <c r="J176" s="325"/>
      <c r="K176" s="325">
        <v>6</v>
      </c>
      <c r="L176" s="372">
        <v>1</v>
      </c>
      <c r="M176" s="373" t="s">
        <v>4983</v>
      </c>
      <c r="N176" s="381"/>
      <c r="O176" s="381"/>
      <c r="P176" s="381">
        <v>500</v>
      </c>
      <c r="Q176" s="381"/>
      <c r="R176" s="381"/>
      <c r="S176" s="381"/>
      <c r="T176" s="381"/>
      <c r="U176" s="381"/>
      <c r="V176" s="381"/>
      <c r="W176" s="381"/>
      <c r="X176" s="381">
        <v>2</v>
      </c>
      <c r="Y176" s="326"/>
      <c r="Z176" s="328"/>
      <c r="AA176" s="373"/>
      <c r="AB176" s="326"/>
      <c r="AC176" s="326" t="s">
        <v>2165</v>
      </c>
      <c r="AD176" s="368"/>
      <c r="AE176" s="400" t="s">
        <v>6324</v>
      </c>
      <c r="AF176" s="326"/>
      <c r="AG176" s="368"/>
      <c r="AH176" s="368"/>
      <c r="AI176" s="373"/>
      <c r="AJ176" s="326"/>
      <c r="AK176" s="328"/>
      <c r="AL176" s="328"/>
      <c r="AM176" s="328"/>
      <c r="AN176" s="335"/>
    </row>
    <row r="177" spans="1:40" ht="30.75" customHeight="1" x14ac:dyDescent="0.35">
      <c r="A177" s="378">
        <v>173</v>
      </c>
      <c r="B177" s="333" t="s">
        <v>94</v>
      </c>
      <c r="C177" s="332" t="s">
        <v>6225</v>
      </c>
      <c r="D177" s="371" t="s">
        <v>3429</v>
      </c>
      <c r="E177" s="325">
        <v>5</v>
      </c>
      <c r="F177" s="371"/>
      <c r="G177" s="325"/>
      <c r="H177" s="371"/>
      <c r="I177" s="325">
        <v>6</v>
      </c>
      <c r="J177" s="325"/>
      <c r="K177" s="325">
        <v>6</v>
      </c>
      <c r="L177" s="372">
        <v>1</v>
      </c>
      <c r="M177" s="388" t="s">
        <v>5159</v>
      </c>
      <c r="N177" s="381"/>
      <c r="O177" s="381"/>
      <c r="P177" s="381">
        <v>500</v>
      </c>
      <c r="Q177" s="381"/>
      <c r="R177" s="381"/>
      <c r="S177" s="381"/>
      <c r="T177" s="381"/>
      <c r="U177" s="381"/>
      <c r="V177" s="381"/>
      <c r="W177" s="381"/>
      <c r="X177" s="381">
        <v>1</v>
      </c>
      <c r="Y177" s="326"/>
      <c r="Z177" s="328"/>
      <c r="AA177" s="373"/>
      <c r="AB177" s="326"/>
      <c r="AC177" s="326" t="s">
        <v>2165</v>
      </c>
      <c r="AD177" s="368"/>
      <c r="AE177" s="400" t="s">
        <v>6324</v>
      </c>
      <c r="AF177" s="326"/>
      <c r="AG177" s="368"/>
      <c r="AH177" s="368"/>
      <c r="AI177" s="373"/>
      <c r="AJ177" s="326"/>
      <c r="AK177" s="328"/>
      <c r="AL177" s="328"/>
      <c r="AM177" s="328"/>
      <c r="AN177" s="335"/>
    </row>
    <row r="178" spans="1:40" ht="30.75" customHeight="1" x14ac:dyDescent="0.35">
      <c r="A178" s="378">
        <v>174</v>
      </c>
      <c r="B178" s="333" t="s">
        <v>94</v>
      </c>
      <c r="C178" s="332" t="s">
        <v>1878</v>
      </c>
      <c r="D178" s="371" t="s">
        <v>3427</v>
      </c>
      <c r="E178" s="325">
        <v>4</v>
      </c>
      <c r="F178" s="371"/>
      <c r="G178" s="325"/>
      <c r="H178" s="371"/>
      <c r="I178" s="325">
        <v>4</v>
      </c>
      <c r="J178" s="325"/>
      <c r="K178" s="325">
        <v>4</v>
      </c>
      <c r="L178" s="372">
        <v>1</v>
      </c>
      <c r="M178" s="373" t="s">
        <v>4924</v>
      </c>
      <c r="N178" s="381"/>
      <c r="O178" s="381"/>
      <c r="P178" s="381">
        <v>400</v>
      </c>
      <c r="Q178" s="381"/>
      <c r="R178" s="381"/>
      <c r="S178" s="381"/>
      <c r="T178" s="381"/>
      <c r="U178" s="381"/>
      <c r="V178" s="381"/>
      <c r="W178" s="381"/>
      <c r="X178" s="381">
        <v>1</v>
      </c>
      <c r="Y178" s="326"/>
      <c r="Z178" s="328"/>
      <c r="AA178" s="373"/>
      <c r="AB178" s="326"/>
      <c r="AC178" s="326" t="s">
        <v>2165</v>
      </c>
      <c r="AD178" s="368"/>
      <c r="AE178" s="400" t="s">
        <v>6324</v>
      </c>
      <c r="AF178" s="326"/>
      <c r="AG178" s="368"/>
      <c r="AH178" s="368"/>
      <c r="AI178" s="373"/>
      <c r="AJ178" s="326"/>
      <c r="AK178" s="328" t="s">
        <v>7279</v>
      </c>
      <c r="AL178" s="328"/>
      <c r="AM178" s="328"/>
      <c r="AN178" s="335"/>
    </row>
    <row r="179" spans="1:40" ht="30.75" customHeight="1" x14ac:dyDescent="0.35">
      <c r="A179" s="378">
        <v>175</v>
      </c>
      <c r="B179" s="333" t="s">
        <v>94</v>
      </c>
      <c r="C179" s="332" t="s">
        <v>235</v>
      </c>
      <c r="D179" s="371" t="s">
        <v>1108</v>
      </c>
      <c r="E179" s="325">
        <v>5</v>
      </c>
      <c r="F179" s="371"/>
      <c r="G179" s="325"/>
      <c r="H179" s="371"/>
      <c r="I179" s="325">
        <v>4</v>
      </c>
      <c r="J179" s="325"/>
      <c r="K179" s="325">
        <v>4</v>
      </c>
      <c r="L179" s="372">
        <v>1</v>
      </c>
      <c r="M179" s="373" t="s">
        <v>4984</v>
      </c>
      <c r="N179" s="381"/>
      <c r="O179" s="381"/>
      <c r="P179" s="381">
        <v>500</v>
      </c>
      <c r="Q179" s="381"/>
      <c r="R179" s="381"/>
      <c r="S179" s="381"/>
      <c r="T179" s="381"/>
      <c r="U179" s="381"/>
      <c r="V179" s="381"/>
      <c r="W179" s="381"/>
      <c r="X179" s="381">
        <v>1</v>
      </c>
      <c r="Y179" s="326"/>
      <c r="Z179" s="328"/>
      <c r="AA179" s="373"/>
      <c r="AB179" s="326"/>
      <c r="AC179" s="326" t="s">
        <v>2165</v>
      </c>
      <c r="AD179" s="368"/>
      <c r="AE179" s="400" t="s">
        <v>6325</v>
      </c>
      <c r="AF179" s="326"/>
      <c r="AG179" s="368"/>
      <c r="AH179" s="368"/>
      <c r="AI179" s="373"/>
      <c r="AJ179" s="326"/>
      <c r="AK179" s="328"/>
      <c r="AL179" s="328"/>
      <c r="AM179" s="328"/>
      <c r="AN179" s="335"/>
    </row>
    <row r="180" spans="1:40" ht="30.75" customHeight="1" x14ac:dyDescent="0.35">
      <c r="A180" s="378">
        <v>176</v>
      </c>
      <c r="B180" s="333" t="s">
        <v>94</v>
      </c>
      <c r="C180" s="332" t="s">
        <v>6226</v>
      </c>
      <c r="D180" s="371" t="s">
        <v>1109</v>
      </c>
      <c r="E180" s="325">
        <v>4</v>
      </c>
      <c r="F180" s="371"/>
      <c r="G180" s="325"/>
      <c r="H180" s="371"/>
      <c r="I180" s="325">
        <v>6</v>
      </c>
      <c r="J180" s="325"/>
      <c r="K180" s="325">
        <v>6</v>
      </c>
      <c r="L180" s="372">
        <v>1</v>
      </c>
      <c r="M180" s="373" t="s">
        <v>4924</v>
      </c>
      <c r="N180" s="381"/>
      <c r="O180" s="381"/>
      <c r="P180" s="381">
        <v>480</v>
      </c>
      <c r="Q180" s="381"/>
      <c r="R180" s="381"/>
      <c r="S180" s="381"/>
      <c r="T180" s="381"/>
      <c r="U180" s="381"/>
      <c r="V180" s="381"/>
      <c r="W180" s="381"/>
      <c r="X180" s="381">
        <v>1</v>
      </c>
      <c r="Y180" s="326"/>
      <c r="Z180" s="328"/>
      <c r="AA180" s="373"/>
      <c r="AB180" s="326"/>
      <c r="AC180" s="326" t="s">
        <v>2165</v>
      </c>
      <c r="AD180" s="368"/>
      <c r="AE180" s="400" t="s">
        <v>6321</v>
      </c>
      <c r="AF180" s="326"/>
      <c r="AG180" s="368"/>
      <c r="AH180" s="368"/>
      <c r="AI180" s="373"/>
      <c r="AJ180" s="326"/>
      <c r="AK180" s="328" t="s">
        <v>7279</v>
      </c>
      <c r="AL180" s="328"/>
      <c r="AM180" s="328"/>
      <c r="AN180" s="335"/>
    </row>
    <row r="181" spans="1:40" ht="30.75" customHeight="1" x14ac:dyDescent="0.35">
      <c r="A181" s="378">
        <v>177</v>
      </c>
      <c r="B181" s="333" t="s">
        <v>94</v>
      </c>
      <c r="C181" s="332" t="s">
        <v>1860</v>
      </c>
      <c r="D181" s="371" t="s">
        <v>3421</v>
      </c>
      <c r="E181" s="325">
        <v>5</v>
      </c>
      <c r="F181" s="371"/>
      <c r="G181" s="325"/>
      <c r="H181" s="371"/>
      <c r="I181" s="325">
        <v>6</v>
      </c>
      <c r="J181" s="325"/>
      <c r="K181" s="325">
        <v>6</v>
      </c>
      <c r="L181" s="372">
        <v>1</v>
      </c>
      <c r="M181" s="373" t="s">
        <v>4985</v>
      </c>
      <c r="N181" s="381"/>
      <c r="O181" s="381"/>
      <c r="P181" s="381">
        <v>550</v>
      </c>
      <c r="Q181" s="381"/>
      <c r="R181" s="381"/>
      <c r="S181" s="381"/>
      <c r="T181" s="381"/>
      <c r="U181" s="381"/>
      <c r="V181" s="381"/>
      <c r="W181" s="381"/>
      <c r="X181" s="381">
        <v>1</v>
      </c>
      <c r="Y181" s="326"/>
      <c r="Z181" s="328"/>
      <c r="AA181" s="373"/>
      <c r="AB181" s="326"/>
      <c r="AC181" s="326" t="s">
        <v>2165</v>
      </c>
      <c r="AD181" s="368"/>
      <c r="AE181" s="400" t="s">
        <v>6325</v>
      </c>
      <c r="AF181" s="326"/>
      <c r="AG181" s="368"/>
      <c r="AH181" s="368"/>
      <c r="AI181" s="373"/>
      <c r="AJ181" s="326"/>
      <c r="AK181" s="328"/>
      <c r="AL181" s="328"/>
      <c r="AM181" s="328"/>
      <c r="AN181" s="335"/>
    </row>
    <row r="182" spans="1:40" ht="30.75" customHeight="1" x14ac:dyDescent="0.35">
      <c r="A182" s="378">
        <v>178</v>
      </c>
      <c r="B182" s="333" t="s">
        <v>94</v>
      </c>
      <c r="C182" s="332" t="s">
        <v>1701</v>
      </c>
      <c r="D182" s="371" t="s">
        <v>3472</v>
      </c>
      <c r="E182" s="325">
        <v>5</v>
      </c>
      <c r="F182" s="371"/>
      <c r="G182" s="325"/>
      <c r="H182" s="371"/>
      <c r="I182" s="325">
        <v>5</v>
      </c>
      <c r="J182" s="325"/>
      <c r="K182" s="325">
        <v>5</v>
      </c>
      <c r="L182" s="372">
        <v>1</v>
      </c>
      <c r="M182" s="388" t="s">
        <v>5169</v>
      </c>
      <c r="N182" s="381"/>
      <c r="O182" s="381"/>
      <c r="P182" s="381">
        <v>550</v>
      </c>
      <c r="Q182" s="381"/>
      <c r="R182" s="381"/>
      <c r="S182" s="381"/>
      <c r="T182" s="381"/>
      <c r="U182" s="381"/>
      <c r="V182" s="381"/>
      <c r="W182" s="381"/>
      <c r="X182" s="381">
        <v>1</v>
      </c>
      <c r="Y182" s="326"/>
      <c r="Z182" s="328"/>
      <c r="AA182" s="373"/>
      <c r="AB182" s="326"/>
      <c r="AC182" s="326" t="s">
        <v>2165</v>
      </c>
      <c r="AD182" s="368"/>
      <c r="AE182" s="400" t="s">
        <v>6324</v>
      </c>
      <c r="AF182" s="326"/>
      <c r="AG182" s="368"/>
      <c r="AH182" s="368"/>
      <c r="AI182" s="373"/>
      <c r="AJ182" s="326"/>
      <c r="AK182" s="328"/>
      <c r="AL182" s="328"/>
      <c r="AM182" s="328"/>
      <c r="AN182" s="335"/>
    </row>
    <row r="183" spans="1:40" ht="30.75" customHeight="1" x14ac:dyDescent="0.35">
      <c r="A183" s="378">
        <v>179</v>
      </c>
      <c r="B183" s="333" t="s">
        <v>94</v>
      </c>
      <c r="C183" s="332" t="s">
        <v>1772</v>
      </c>
      <c r="D183" s="371" t="s">
        <v>1110</v>
      </c>
      <c r="E183" s="325">
        <v>4</v>
      </c>
      <c r="F183" s="371"/>
      <c r="G183" s="325"/>
      <c r="H183" s="371"/>
      <c r="I183" s="325">
        <v>7</v>
      </c>
      <c r="J183" s="325"/>
      <c r="K183" s="325">
        <v>7</v>
      </c>
      <c r="L183" s="372">
        <v>1</v>
      </c>
      <c r="M183" s="373" t="s">
        <v>5431</v>
      </c>
      <c r="N183" s="381"/>
      <c r="O183" s="381"/>
      <c r="P183" s="381">
        <v>400</v>
      </c>
      <c r="Q183" s="381"/>
      <c r="R183" s="381"/>
      <c r="S183" s="381"/>
      <c r="T183" s="381"/>
      <c r="U183" s="381"/>
      <c r="V183" s="381"/>
      <c r="W183" s="381"/>
      <c r="X183" s="381">
        <v>1</v>
      </c>
      <c r="Y183" s="326"/>
      <c r="Z183" s="328"/>
      <c r="AA183" s="373"/>
      <c r="AB183" s="326"/>
      <c r="AC183" s="326" t="s">
        <v>2165</v>
      </c>
      <c r="AD183" s="368"/>
      <c r="AE183" s="400" t="s">
        <v>6324</v>
      </c>
      <c r="AF183" s="326"/>
      <c r="AG183" s="368"/>
      <c r="AH183" s="368"/>
      <c r="AI183" s="373"/>
      <c r="AJ183" s="326"/>
      <c r="AK183" s="328" t="s">
        <v>7279</v>
      </c>
      <c r="AL183" s="328"/>
      <c r="AM183" s="328"/>
      <c r="AN183" s="335"/>
    </row>
    <row r="184" spans="1:40" ht="30.75" customHeight="1" x14ac:dyDescent="0.35">
      <c r="A184" s="378">
        <v>180</v>
      </c>
      <c r="B184" s="333" t="s">
        <v>94</v>
      </c>
      <c r="C184" s="332" t="s">
        <v>1933</v>
      </c>
      <c r="D184" s="371" t="s">
        <v>3428</v>
      </c>
      <c r="E184" s="325">
        <v>5</v>
      </c>
      <c r="F184" s="371"/>
      <c r="G184" s="325"/>
      <c r="H184" s="371"/>
      <c r="I184" s="325">
        <v>4</v>
      </c>
      <c r="J184" s="325"/>
      <c r="K184" s="325">
        <v>4</v>
      </c>
      <c r="L184" s="372">
        <v>1</v>
      </c>
      <c r="M184" s="373" t="s">
        <v>4986</v>
      </c>
      <c r="N184" s="381"/>
      <c r="O184" s="381"/>
      <c r="P184" s="381">
        <v>500</v>
      </c>
      <c r="Q184" s="381"/>
      <c r="R184" s="381"/>
      <c r="S184" s="381"/>
      <c r="T184" s="381"/>
      <c r="U184" s="381"/>
      <c r="V184" s="381"/>
      <c r="W184" s="381"/>
      <c r="X184" s="381">
        <v>1</v>
      </c>
      <c r="Y184" s="326"/>
      <c r="Z184" s="328"/>
      <c r="AA184" s="373"/>
      <c r="AB184" s="326"/>
      <c r="AC184" s="326" t="s">
        <v>2166</v>
      </c>
      <c r="AD184" s="368"/>
      <c r="AE184" s="400" t="s">
        <v>6324</v>
      </c>
      <c r="AF184" s="326"/>
      <c r="AG184" s="368"/>
      <c r="AH184" s="368"/>
      <c r="AI184" s="373"/>
      <c r="AJ184" s="326"/>
      <c r="AK184" s="328"/>
      <c r="AL184" s="328"/>
      <c r="AM184" s="328"/>
      <c r="AN184" s="335"/>
    </row>
    <row r="185" spans="1:40" ht="30.75" customHeight="1" x14ac:dyDescent="0.35">
      <c r="A185" s="378">
        <v>181</v>
      </c>
      <c r="B185" s="333" t="s">
        <v>94</v>
      </c>
      <c r="C185" s="332" t="s">
        <v>1773</v>
      </c>
      <c r="D185" s="371" t="s">
        <v>1111</v>
      </c>
      <c r="E185" s="325">
        <v>5</v>
      </c>
      <c r="F185" s="371"/>
      <c r="G185" s="325"/>
      <c r="H185" s="371"/>
      <c r="I185" s="325">
        <v>5</v>
      </c>
      <c r="J185" s="325"/>
      <c r="K185" s="325">
        <v>5</v>
      </c>
      <c r="L185" s="372">
        <v>1</v>
      </c>
      <c r="M185" s="373" t="s">
        <v>4954</v>
      </c>
      <c r="N185" s="381"/>
      <c r="O185" s="381"/>
      <c r="P185" s="381">
        <v>500</v>
      </c>
      <c r="Q185" s="381"/>
      <c r="R185" s="381"/>
      <c r="S185" s="381"/>
      <c r="T185" s="381"/>
      <c r="U185" s="381"/>
      <c r="V185" s="381"/>
      <c r="W185" s="381"/>
      <c r="X185" s="381">
        <v>1</v>
      </c>
      <c r="Y185" s="326"/>
      <c r="Z185" s="328"/>
      <c r="AA185" s="373"/>
      <c r="AB185" s="326"/>
      <c r="AC185" s="326" t="s">
        <v>2165</v>
      </c>
      <c r="AD185" s="368"/>
      <c r="AE185" s="400" t="s">
        <v>6325</v>
      </c>
      <c r="AF185" s="326"/>
      <c r="AG185" s="368"/>
      <c r="AH185" s="368"/>
      <c r="AI185" s="373"/>
      <c r="AJ185" s="326"/>
      <c r="AK185" s="328"/>
      <c r="AL185" s="328"/>
      <c r="AM185" s="328"/>
      <c r="AN185" s="335"/>
    </row>
    <row r="186" spans="1:40" ht="30.75" customHeight="1" x14ac:dyDescent="0.35">
      <c r="A186" s="378">
        <v>182</v>
      </c>
      <c r="B186" s="333" t="s">
        <v>94</v>
      </c>
      <c r="C186" s="332" t="s">
        <v>1043</v>
      </c>
      <c r="D186" s="371" t="s">
        <v>241</v>
      </c>
      <c r="E186" s="325">
        <v>4</v>
      </c>
      <c r="F186" s="371"/>
      <c r="G186" s="325"/>
      <c r="H186" s="371"/>
      <c r="I186" s="325">
        <v>5</v>
      </c>
      <c r="J186" s="325"/>
      <c r="K186" s="325">
        <v>5</v>
      </c>
      <c r="L186" s="372">
        <v>1</v>
      </c>
      <c r="M186" s="373" t="s">
        <v>5431</v>
      </c>
      <c r="N186" s="381">
        <v>250</v>
      </c>
      <c r="O186" s="381">
        <v>150</v>
      </c>
      <c r="P186" s="381">
        <v>400</v>
      </c>
      <c r="Q186" s="381"/>
      <c r="R186" s="381"/>
      <c r="S186" s="381"/>
      <c r="T186" s="381"/>
      <c r="U186" s="381"/>
      <c r="V186" s="381" t="s">
        <v>2166</v>
      </c>
      <c r="W186" s="381"/>
      <c r="X186" s="381">
        <v>2</v>
      </c>
      <c r="Y186" s="326"/>
      <c r="Z186" s="328"/>
      <c r="AA186" s="373" t="s">
        <v>6524</v>
      </c>
      <c r="AB186" s="326"/>
      <c r="AC186" s="326" t="s">
        <v>2166</v>
      </c>
      <c r="AD186" s="368"/>
      <c r="AE186" s="400" t="s">
        <v>6321</v>
      </c>
      <c r="AF186" s="326"/>
      <c r="AG186" s="368"/>
      <c r="AH186" s="368"/>
      <c r="AI186" s="373"/>
      <c r="AJ186" s="326"/>
      <c r="AK186" s="328" t="s">
        <v>7279</v>
      </c>
      <c r="AL186" s="328"/>
      <c r="AM186" s="328"/>
      <c r="AN186" s="335"/>
    </row>
    <row r="187" spans="1:40" ht="30.75" customHeight="1" x14ac:dyDescent="0.35">
      <c r="A187" s="378">
        <v>183</v>
      </c>
      <c r="B187" s="333" t="s">
        <v>94</v>
      </c>
      <c r="C187" s="332" t="s">
        <v>1863</v>
      </c>
      <c r="D187" s="371" t="s">
        <v>1905</v>
      </c>
      <c r="E187" s="325">
        <v>5</v>
      </c>
      <c r="F187" s="371"/>
      <c r="G187" s="325"/>
      <c r="H187" s="371"/>
      <c r="I187" s="325">
        <v>6</v>
      </c>
      <c r="J187" s="325"/>
      <c r="K187" s="325">
        <v>6</v>
      </c>
      <c r="L187" s="372">
        <v>1</v>
      </c>
      <c r="M187" s="373" t="s">
        <v>4981</v>
      </c>
      <c r="N187" s="381"/>
      <c r="O187" s="381"/>
      <c r="P187" s="381">
        <v>400</v>
      </c>
      <c r="Q187" s="381"/>
      <c r="R187" s="381"/>
      <c r="S187" s="381"/>
      <c r="T187" s="381"/>
      <c r="U187" s="381"/>
      <c r="V187" s="381"/>
      <c r="W187" s="381"/>
      <c r="X187" s="381">
        <v>1</v>
      </c>
      <c r="Y187" s="326"/>
      <c r="Z187" s="328"/>
      <c r="AA187" s="373"/>
      <c r="AB187" s="326"/>
      <c r="AC187" s="326" t="s">
        <v>2165</v>
      </c>
      <c r="AD187" s="368"/>
      <c r="AE187" s="400" t="s">
        <v>6324</v>
      </c>
      <c r="AF187" s="326"/>
      <c r="AG187" s="368"/>
      <c r="AH187" s="368"/>
      <c r="AI187" s="373"/>
      <c r="AJ187" s="326"/>
      <c r="AK187" s="328"/>
      <c r="AL187" s="328"/>
      <c r="AM187" s="328"/>
      <c r="AN187" s="335"/>
    </row>
    <row r="188" spans="1:40" ht="30.75" customHeight="1" x14ac:dyDescent="0.35">
      <c r="A188" s="378">
        <v>184</v>
      </c>
      <c r="B188" s="333" t="s">
        <v>94</v>
      </c>
      <c r="C188" s="332" t="s">
        <v>249</v>
      </c>
      <c r="D188" s="371" t="s">
        <v>250</v>
      </c>
      <c r="E188" s="325">
        <v>3</v>
      </c>
      <c r="F188" s="371"/>
      <c r="G188" s="325"/>
      <c r="H188" s="371"/>
      <c r="I188" s="325">
        <v>8</v>
      </c>
      <c r="J188" s="325"/>
      <c r="K188" s="325">
        <v>8</v>
      </c>
      <c r="L188" s="372">
        <v>1</v>
      </c>
      <c r="M188" s="373" t="s">
        <v>5431</v>
      </c>
      <c r="N188" s="381">
        <v>100</v>
      </c>
      <c r="O188" s="381">
        <v>200</v>
      </c>
      <c r="P188" s="381">
        <v>300</v>
      </c>
      <c r="Q188" s="381"/>
      <c r="R188" s="381"/>
      <c r="S188" s="381"/>
      <c r="T188" s="381"/>
      <c r="U188" s="381"/>
      <c r="V188" s="381"/>
      <c r="W188" s="381"/>
      <c r="X188" s="381">
        <v>1</v>
      </c>
      <c r="Y188" s="326"/>
      <c r="Z188" s="328"/>
      <c r="AA188" s="373"/>
      <c r="AB188" s="326"/>
      <c r="AC188" s="326" t="s">
        <v>2166</v>
      </c>
      <c r="AD188" s="368"/>
      <c r="AE188" s="400" t="s">
        <v>6321</v>
      </c>
      <c r="AF188" s="326"/>
      <c r="AG188" s="368"/>
      <c r="AH188" s="368"/>
      <c r="AI188" s="373"/>
      <c r="AJ188" s="326"/>
      <c r="AK188" s="328" t="s">
        <v>7277</v>
      </c>
      <c r="AL188" s="328"/>
      <c r="AM188" s="328"/>
      <c r="AN188" s="335"/>
    </row>
    <row r="189" spans="1:40" ht="30.75" customHeight="1" x14ac:dyDescent="0.35">
      <c r="A189" s="378">
        <v>185</v>
      </c>
      <c r="B189" s="333" t="s">
        <v>94</v>
      </c>
      <c r="C189" s="332" t="s">
        <v>247</v>
      </c>
      <c r="D189" s="371" t="s">
        <v>248</v>
      </c>
      <c r="E189" s="325">
        <v>4</v>
      </c>
      <c r="F189" s="371"/>
      <c r="G189" s="325"/>
      <c r="H189" s="371"/>
      <c r="I189" s="325">
        <v>8</v>
      </c>
      <c r="J189" s="325"/>
      <c r="K189" s="325">
        <v>8</v>
      </c>
      <c r="L189" s="372">
        <v>1</v>
      </c>
      <c r="M189" s="373" t="s">
        <v>4981</v>
      </c>
      <c r="N189" s="381"/>
      <c r="O189" s="381"/>
      <c r="P189" s="381">
        <v>400</v>
      </c>
      <c r="Q189" s="381"/>
      <c r="R189" s="381"/>
      <c r="S189" s="381"/>
      <c r="T189" s="381"/>
      <c r="U189" s="381"/>
      <c r="V189" s="381"/>
      <c r="W189" s="381"/>
      <c r="X189" s="381">
        <v>1</v>
      </c>
      <c r="Y189" s="326"/>
      <c r="Z189" s="328"/>
      <c r="AA189" s="373"/>
      <c r="AB189" s="326"/>
      <c r="AC189" s="326" t="s">
        <v>2165</v>
      </c>
      <c r="AD189" s="368"/>
      <c r="AE189" s="400" t="s">
        <v>6321</v>
      </c>
      <c r="AF189" s="326"/>
      <c r="AG189" s="368"/>
      <c r="AH189" s="368"/>
      <c r="AI189" s="373"/>
      <c r="AJ189" s="326"/>
      <c r="AK189" s="328" t="s">
        <v>7278</v>
      </c>
      <c r="AL189" s="328"/>
      <c r="AM189" s="328"/>
      <c r="AN189" s="335"/>
    </row>
    <row r="190" spans="1:40" ht="30.75" customHeight="1" x14ac:dyDescent="0.35">
      <c r="A190" s="378">
        <v>186</v>
      </c>
      <c r="B190" s="374" t="s">
        <v>1506</v>
      </c>
      <c r="C190" s="332" t="s">
        <v>6964</v>
      </c>
      <c r="D190" s="371" t="s">
        <v>5688</v>
      </c>
      <c r="E190" s="325">
        <v>5</v>
      </c>
      <c r="F190" s="371"/>
      <c r="G190" s="325"/>
      <c r="H190" s="371"/>
      <c r="I190" s="325">
        <v>8</v>
      </c>
      <c r="J190" s="325"/>
      <c r="K190" s="325">
        <v>8</v>
      </c>
      <c r="L190" s="372">
        <v>1</v>
      </c>
      <c r="M190" s="373" t="s">
        <v>5704</v>
      </c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>
        <v>2</v>
      </c>
      <c r="Y190" s="326"/>
      <c r="Z190" s="328"/>
      <c r="AA190" s="373"/>
      <c r="AB190" s="326"/>
      <c r="AC190" s="326" t="s">
        <v>2165</v>
      </c>
      <c r="AD190" s="368"/>
      <c r="AE190" s="400" t="s">
        <v>7017</v>
      </c>
      <c r="AF190" s="326"/>
      <c r="AG190" s="368"/>
      <c r="AH190" s="368"/>
      <c r="AI190" s="373"/>
      <c r="AJ190" s="326"/>
      <c r="AK190" s="328" t="s">
        <v>7279</v>
      </c>
      <c r="AL190" s="328"/>
      <c r="AM190" s="328"/>
      <c r="AN190" s="335"/>
    </row>
    <row r="191" spans="1:40" ht="30.75" customHeight="1" x14ac:dyDescent="0.35">
      <c r="A191" s="378">
        <v>187</v>
      </c>
      <c r="B191" s="374" t="s">
        <v>5718</v>
      </c>
      <c r="C191" s="332" t="s">
        <v>6370</v>
      </c>
      <c r="D191" s="371" t="s">
        <v>6377</v>
      </c>
      <c r="E191" s="325">
        <v>5</v>
      </c>
      <c r="F191" s="371" t="s">
        <v>6023</v>
      </c>
      <c r="G191" s="325">
        <v>2</v>
      </c>
      <c r="H191" s="371" t="s">
        <v>6425</v>
      </c>
      <c r="I191" s="325">
        <v>5</v>
      </c>
      <c r="J191" s="325">
        <v>2</v>
      </c>
      <c r="K191" s="325">
        <v>7</v>
      </c>
      <c r="L191" s="372">
        <v>1</v>
      </c>
      <c r="M191" s="388" t="s">
        <v>5636</v>
      </c>
      <c r="N191" s="367">
        <v>100</v>
      </c>
      <c r="O191" s="367">
        <v>150</v>
      </c>
      <c r="P191" s="367">
        <v>250</v>
      </c>
      <c r="Q191" s="367">
        <v>10</v>
      </c>
      <c r="R191" s="367">
        <v>30</v>
      </c>
      <c r="S191" s="367">
        <v>250</v>
      </c>
      <c r="T191" s="398"/>
      <c r="U191" s="381"/>
      <c r="V191" s="381" t="s">
        <v>2166</v>
      </c>
      <c r="W191" s="381"/>
      <c r="X191" s="381">
        <v>3</v>
      </c>
      <c r="Y191" s="326"/>
      <c r="Z191" s="328" t="s">
        <v>6862</v>
      </c>
      <c r="AA191" s="373"/>
      <c r="AB191" s="326"/>
      <c r="AC191" s="326" t="s">
        <v>2165</v>
      </c>
      <c r="AD191" s="368">
        <v>42970</v>
      </c>
      <c r="AE191" s="400" t="s">
        <v>6958</v>
      </c>
      <c r="AF191" s="326"/>
      <c r="AG191" s="368"/>
      <c r="AH191" s="368"/>
      <c r="AI191" s="373"/>
      <c r="AJ191" s="326"/>
      <c r="AK191" s="328"/>
      <c r="AL191" s="328"/>
      <c r="AM191" s="328"/>
      <c r="AN191" s="335"/>
    </row>
    <row r="192" spans="1:40" ht="30.75" customHeight="1" x14ac:dyDescent="0.35">
      <c r="A192" s="378">
        <v>188</v>
      </c>
      <c r="B192" s="333" t="s">
        <v>353</v>
      </c>
      <c r="C192" s="332" t="s">
        <v>2523</v>
      </c>
      <c r="D192" s="371" t="s">
        <v>4540</v>
      </c>
      <c r="E192" s="325">
        <v>4</v>
      </c>
      <c r="F192" s="371"/>
      <c r="G192" s="325"/>
      <c r="H192" s="371"/>
      <c r="I192" s="325">
        <v>3</v>
      </c>
      <c r="J192" s="325"/>
      <c r="K192" s="325">
        <v>3</v>
      </c>
      <c r="L192" s="372">
        <v>1</v>
      </c>
      <c r="M192" s="373" t="s">
        <v>5499</v>
      </c>
      <c r="N192" s="398"/>
      <c r="O192" s="398"/>
      <c r="P192" s="367">
        <v>260</v>
      </c>
      <c r="Q192" s="398"/>
      <c r="R192" s="398"/>
      <c r="S192" s="398"/>
      <c r="T192" s="398"/>
      <c r="U192" s="381"/>
      <c r="V192" s="381"/>
      <c r="W192" s="381"/>
      <c r="X192" s="381">
        <v>1</v>
      </c>
      <c r="Y192" s="326"/>
      <c r="Z192" s="328"/>
      <c r="AA192" s="373"/>
      <c r="AB192" s="326"/>
      <c r="AC192" s="326" t="s">
        <v>2165</v>
      </c>
      <c r="AD192" s="368"/>
      <c r="AE192" s="400" t="s">
        <v>6321</v>
      </c>
      <c r="AF192" s="326"/>
      <c r="AG192" s="368"/>
      <c r="AH192" s="368"/>
      <c r="AI192" s="400"/>
      <c r="AJ192" s="326"/>
      <c r="AK192" s="328" t="s">
        <v>7278</v>
      </c>
      <c r="AL192" s="328"/>
      <c r="AM192" s="328"/>
      <c r="AN192" s="335"/>
    </row>
    <row r="193" spans="1:40" ht="30.75" customHeight="1" x14ac:dyDescent="0.35">
      <c r="A193" s="378">
        <v>189</v>
      </c>
      <c r="B193" s="333" t="s">
        <v>353</v>
      </c>
      <c r="C193" s="332" t="s">
        <v>1826</v>
      </c>
      <c r="D193" s="371" t="s">
        <v>4541</v>
      </c>
      <c r="E193" s="325">
        <v>4</v>
      </c>
      <c r="F193" s="371"/>
      <c r="G193" s="325"/>
      <c r="H193" s="371"/>
      <c r="I193" s="325">
        <v>4</v>
      </c>
      <c r="J193" s="325"/>
      <c r="K193" s="325">
        <v>4</v>
      </c>
      <c r="L193" s="372">
        <v>1</v>
      </c>
      <c r="M193" s="373" t="s">
        <v>4994</v>
      </c>
      <c r="N193" s="381"/>
      <c r="O193" s="381"/>
      <c r="P193" s="381">
        <v>400</v>
      </c>
      <c r="Q193" s="381"/>
      <c r="R193" s="381"/>
      <c r="S193" s="381"/>
      <c r="T193" s="381"/>
      <c r="U193" s="381"/>
      <c r="V193" s="381"/>
      <c r="W193" s="381"/>
      <c r="X193" s="381">
        <v>1</v>
      </c>
      <c r="Y193" s="326"/>
      <c r="Z193" s="328"/>
      <c r="AA193" s="373"/>
      <c r="AB193" s="326"/>
      <c r="AC193" s="326" t="s">
        <v>2165</v>
      </c>
      <c r="AD193" s="368"/>
      <c r="AE193" s="400" t="s">
        <v>6320</v>
      </c>
      <c r="AF193" s="326"/>
      <c r="AG193" s="368"/>
      <c r="AH193" s="368"/>
      <c r="AI193" s="400"/>
      <c r="AJ193" s="326"/>
      <c r="AK193" s="328"/>
      <c r="AL193" s="328"/>
      <c r="AM193" s="328"/>
      <c r="AN193" s="335"/>
    </row>
    <row r="194" spans="1:40" ht="30.75" customHeight="1" x14ac:dyDescent="0.35">
      <c r="A194" s="378">
        <v>190</v>
      </c>
      <c r="B194" s="333" t="s">
        <v>353</v>
      </c>
      <c r="C194" s="332" t="s">
        <v>2430</v>
      </c>
      <c r="D194" s="371" t="s">
        <v>4542</v>
      </c>
      <c r="E194" s="325">
        <v>3</v>
      </c>
      <c r="F194" s="371"/>
      <c r="G194" s="325"/>
      <c r="H194" s="371"/>
      <c r="I194" s="325">
        <v>3</v>
      </c>
      <c r="J194" s="325"/>
      <c r="K194" s="325">
        <v>3</v>
      </c>
      <c r="L194" s="372">
        <v>1</v>
      </c>
      <c r="M194" s="373" t="s">
        <v>5431</v>
      </c>
      <c r="N194" s="381"/>
      <c r="O194" s="381"/>
      <c r="P194" s="381">
        <v>300</v>
      </c>
      <c r="Q194" s="381"/>
      <c r="R194" s="381"/>
      <c r="S194" s="381"/>
      <c r="T194" s="381"/>
      <c r="U194" s="381"/>
      <c r="V194" s="381"/>
      <c r="W194" s="381"/>
      <c r="X194" s="381">
        <v>1</v>
      </c>
      <c r="Y194" s="326"/>
      <c r="Z194" s="328"/>
      <c r="AA194" s="373"/>
      <c r="AB194" s="326"/>
      <c r="AC194" s="326" t="s">
        <v>2165</v>
      </c>
      <c r="AD194" s="368"/>
      <c r="AE194" s="400" t="s">
        <v>6319</v>
      </c>
      <c r="AF194" s="326"/>
      <c r="AG194" s="368"/>
      <c r="AH194" s="368"/>
      <c r="AI194" s="400"/>
      <c r="AJ194" s="326"/>
      <c r="AK194" s="328"/>
      <c r="AL194" s="328"/>
      <c r="AM194" s="328"/>
      <c r="AN194" s="335"/>
    </row>
    <row r="195" spans="1:40" ht="30.75" customHeight="1" x14ac:dyDescent="0.35">
      <c r="A195" s="378">
        <v>191</v>
      </c>
      <c r="B195" s="333" t="s">
        <v>353</v>
      </c>
      <c r="C195" s="332" t="s">
        <v>2432</v>
      </c>
      <c r="D195" s="371" t="s">
        <v>4544</v>
      </c>
      <c r="E195" s="325">
        <v>3</v>
      </c>
      <c r="F195" s="371"/>
      <c r="G195" s="325"/>
      <c r="H195" s="371"/>
      <c r="I195" s="325">
        <v>3</v>
      </c>
      <c r="J195" s="325"/>
      <c r="K195" s="325">
        <v>3</v>
      </c>
      <c r="L195" s="372">
        <v>1</v>
      </c>
      <c r="M195" s="373" t="s">
        <v>5431</v>
      </c>
      <c r="N195" s="381"/>
      <c r="O195" s="381"/>
      <c r="P195" s="381">
        <v>400</v>
      </c>
      <c r="Q195" s="381"/>
      <c r="R195" s="381"/>
      <c r="S195" s="381"/>
      <c r="T195" s="381"/>
      <c r="U195" s="381"/>
      <c r="V195" s="381"/>
      <c r="W195" s="381"/>
      <c r="X195" s="381">
        <v>1</v>
      </c>
      <c r="Y195" s="326"/>
      <c r="Z195" s="328"/>
      <c r="AA195" s="373"/>
      <c r="AB195" s="326" t="s">
        <v>6154</v>
      </c>
      <c r="AC195" s="326" t="s">
        <v>2165</v>
      </c>
      <c r="AD195" s="368"/>
      <c r="AE195" s="400" t="s">
        <v>6319</v>
      </c>
      <c r="AF195" s="326"/>
      <c r="AG195" s="368"/>
      <c r="AH195" s="368"/>
      <c r="AI195" s="400"/>
      <c r="AJ195" s="326"/>
      <c r="AK195" s="328"/>
      <c r="AL195" s="328"/>
      <c r="AM195" s="328"/>
      <c r="AN195" s="335"/>
    </row>
    <row r="196" spans="1:40" ht="30.75" customHeight="1" x14ac:dyDescent="0.35">
      <c r="A196" s="378">
        <v>192</v>
      </c>
      <c r="B196" s="333" t="s">
        <v>353</v>
      </c>
      <c r="C196" s="332" t="s">
        <v>2059</v>
      </c>
      <c r="D196" s="371" t="s">
        <v>4545</v>
      </c>
      <c r="E196" s="325">
        <v>4</v>
      </c>
      <c r="F196" s="371"/>
      <c r="G196" s="325"/>
      <c r="H196" s="371"/>
      <c r="I196" s="325">
        <v>3</v>
      </c>
      <c r="J196" s="325"/>
      <c r="K196" s="325">
        <v>3</v>
      </c>
      <c r="L196" s="372">
        <v>1</v>
      </c>
      <c r="M196" s="373" t="s">
        <v>4945</v>
      </c>
      <c r="N196" s="398">
        <v>140</v>
      </c>
      <c r="O196" s="398">
        <v>310</v>
      </c>
      <c r="P196" s="398">
        <v>450</v>
      </c>
      <c r="Q196" s="398"/>
      <c r="R196" s="398"/>
      <c r="S196" s="398"/>
      <c r="T196" s="398"/>
      <c r="U196" s="381"/>
      <c r="V196" s="381" t="s">
        <v>2166</v>
      </c>
      <c r="W196" s="381"/>
      <c r="X196" s="381">
        <v>1</v>
      </c>
      <c r="Y196" s="326"/>
      <c r="Z196" s="328"/>
      <c r="AA196" s="373"/>
      <c r="AB196" s="326"/>
      <c r="AC196" s="326" t="s">
        <v>2165</v>
      </c>
      <c r="AD196" s="368"/>
      <c r="AE196" s="400" t="s">
        <v>6319</v>
      </c>
      <c r="AF196" s="326"/>
      <c r="AG196" s="368"/>
      <c r="AH196" s="368"/>
      <c r="AI196" s="400"/>
      <c r="AJ196" s="326"/>
      <c r="AK196" s="328"/>
      <c r="AL196" s="328"/>
      <c r="AM196" s="328"/>
      <c r="AN196" s="335"/>
    </row>
    <row r="197" spans="1:40" ht="30.75" customHeight="1" x14ac:dyDescent="0.35">
      <c r="A197" s="378">
        <v>193</v>
      </c>
      <c r="B197" s="333" t="s">
        <v>353</v>
      </c>
      <c r="C197" s="332" t="s">
        <v>2521</v>
      </c>
      <c r="D197" s="371" t="s">
        <v>4546</v>
      </c>
      <c r="E197" s="325">
        <v>4</v>
      </c>
      <c r="F197" s="371"/>
      <c r="G197" s="325"/>
      <c r="H197" s="371"/>
      <c r="I197" s="325">
        <v>4</v>
      </c>
      <c r="J197" s="325"/>
      <c r="K197" s="325">
        <v>4</v>
      </c>
      <c r="L197" s="372">
        <v>1</v>
      </c>
      <c r="M197" s="388" t="s">
        <v>5354</v>
      </c>
      <c r="N197" s="381">
        <v>94</v>
      </c>
      <c r="O197" s="381">
        <v>306</v>
      </c>
      <c r="P197" s="397">
        <f>N197+O197</f>
        <v>400</v>
      </c>
      <c r="Q197" s="381"/>
      <c r="R197" s="381"/>
      <c r="S197" s="381"/>
      <c r="T197" s="381"/>
      <c r="U197" s="381"/>
      <c r="V197" s="381" t="s">
        <v>2166</v>
      </c>
      <c r="W197" s="381"/>
      <c r="X197" s="381">
        <v>1</v>
      </c>
      <c r="Y197" s="326"/>
      <c r="Z197" s="328"/>
      <c r="AA197" s="373" t="s">
        <v>6524</v>
      </c>
      <c r="AB197" s="326"/>
      <c r="AC197" s="326" t="s">
        <v>2165</v>
      </c>
      <c r="AD197" s="368"/>
      <c r="AE197" s="400" t="s">
        <v>6320</v>
      </c>
      <c r="AF197" s="326"/>
      <c r="AG197" s="368"/>
      <c r="AH197" s="368"/>
      <c r="AI197" s="373"/>
      <c r="AJ197" s="326"/>
      <c r="AK197" s="328"/>
      <c r="AL197" s="328"/>
      <c r="AM197" s="328"/>
      <c r="AN197" s="335"/>
    </row>
    <row r="198" spans="1:40" ht="30.75" customHeight="1" x14ac:dyDescent="0.35">
      <c r="A198" s="378">
        <v>194</v>
      </c>
      <c r="B198" s="333" t="s">
        <v>353</v>
      </c>
      <c r="C198" s="332" t="s">
        <v>2433</v>
      </c>
      <c r="D198" s="371" t="s">
        <v>4547</v>
      </c>
      <c r="E198" s="325">
        <v>4</v>
      </c>
      <c r="F198" s="371"/>
      <c r="G198" s="325"/>
      <c r="H198" s="371"/>
      <c r="I198" s="325">
        <v>4</v>
      </c>
      <c r="J198" s="325"/>
      <c r="K198" s="325">
        <v>4</v>
      </c>
      <c r="L198" s="372">
        <v>1</v>
      </c>
      <c r="M198" s="373" t="s">
        <v>5431</v>
      </c>
      <c r="N198" s="398"/>
      <c r="O198" s="398"/>
      <c r="P198" s="367">
        <v>560</v>
      </c>
      <c r="Q198" s="398"/>
      <c r="R198" s="398"/>
      <c r="S198" s="398"/>
      <c r="T198" s="398"/>
      <c r="U198" s="381"/>
      <c r="V198" s="381"/>
      <c r="W198" s="381"/>
      <c r="X198" s="381">
        <v>1</v>
      </c>
      <c r="Y198" s="326"/>
      <c r="Z198" s="328"/>
      <c r="AA198" s="373"/>
      <c r="AB198" s="326" t="s">
        <v>6153</v>
      </c>
      <c r="AC198" s="326" t="s">
        <v>2165</v>
      </c>
      <c r="AD198" s="368"/>
      <c r="AE198" s="400" t="s">
        <v>6327</v>
      </c>
      <c r="AF198" s="326"/>
      <c r="AG198" s="368"/>
      <c r="AH198" s="368"/>
      <c r="AI198" s="373"/>
      <c r="AJ198" s="326"/>
      <c r="AK198" s="328" t="s">
        <v>7278</v>
      </c>
      <c r="AL198" s="328"/>
      <c r="AM198" s="328"/>
      <c r="AN198" s="335"/>
    </row>
    <row r="199" spans="1:40" ht="30.75" customHeight="1" x14ac:dyDescent="0.35">
      <c r="A199" s="378">
        <v>195</v>
      </c>
      <c r="B199" s="333" t="s">
        <v>353</v>
      </c>
      <c r="C199" s="332" t="s">
        <v>2434</v>
      </c>
      <c r="D199" s="371" t="s">
        <v>4548</v>
      </c>
      <c r="E199" s="325">
        <v>5</v>
      </c>
      <c r="F199" s="371"/>
      <c r="G199" s="325"/>
      <c r="H199" s="371"/>
      <c r="I199" s="325">
        <v>4</v>
      </c>
      <c r="J199" s="325"/>
      <c r="K199" s="325">
        <v>4</v>
      </c>
      <c r="L199" s="372">
        <v>1</v>
      </c>
      <c r="M199" s="373" t="s">
        <v>5431</v>
      </c>
      <c r="N199" s="381"/>
      <c r="O199" s="381"/>
      <c r="P199" s="381">
        <v>600</v>
      </c>
      <c r="Q199" s="381"/>
      <c r="R199" s="381"/>
      <c r="S199" s="381"/>
      <c r="T199" s="381"/>
      <c r="U199" s="381"/>
      <c r="V199" s="381"/>
      <c r="W199" s="381"/>
      <c r="X199" s="381">
        <v>1</v>
      </c>
      <c r="Y199" s="326"/>
      <c r="Z199" s="328"/>
      <c r="AA199" s="373"/>
      <c r="AB199" s="326"/>
      <c r="AC199" s="326" t="s">
        <v>2165</v>
      </c>
      <c r="AD199" s="368"/>
      <c r="AE199" s="400" t="s">
        <v>6327</v>
      </c>
      <c r="AF199" s="326"/>
      <c r="AG199" s="368"/>
      <c r="AH199" s="368"/>
      <c r="AI199" s="373"/>
      <c r="AJ199" s="326"/>
      <c r="AK199" s="328"/>
      <c r="AL199" s="328"/>
      <c r="AM199" s="328"/>
      <c r="AN199" s="335"/>
    </row>
    <row r="200" spans="1:40" ht="30.75" customHeight="1" x14ac:dyDescent="0.35">
      <c r="A200" s="378">
        <v>196</v>
      </c>
      <c r="B200" s="333" t="s">
        <v>353</v>
      </c>
      <c r="C200" s="332" t="s">
        <v>2435</v>
      </c>
      <c r="D200" s="371" t="s">
        <v>4549</v>
      </c>
      <c r="E200" s="325">
        <v>5</v>
      </c>
      <c r="F200" s="371"/>
      <c r="G200" s="325"/>
      <c r="H200" s="371"/>
      <c r="I200" s="325">
        <v>7</v>
      </c>
      <c r="J200" s="325"/>
      <c r="K200" s="325">
        <v>7</v>
      </c>
      <c r="L200" s="372">
        <v>1</v>
      </c>
      <c r="M200" s="388" t="s">
        <v>5171</v>
      </c>
      <c r="N200" s="381"/>
      <c r="O200" s="381"/>
      <c r="P200" s="381">
        <v>400</v>
      </c>
      <c r="Q200" s="381"/>
      <c r="R200" s="381"/>
      <c r="S200" s="381"/>
      <c r="T200" s="381"/>
      <c r="U200" s="381"/>
      <c r="V200" s="381"/>
      <c r="W200" s="381"/>
      <c r="X200" s="381">
        <v>1</v>
      </c>
      <c r="Y200" s="326"/>
      <c r="Z200" s="328"/>
      <c r="AA200" s="373"/>
      <c r="AB200" s="326"/>
      <c r="AC200" s="326" t="s">
        <v>2165</v>
      </c>
      <c r="AD200" s="368"/>
      <c r="AE200" s="400" t="s">
        <v>6320</v>
      </c>
      <c r="AF200" s="326"/>
      <c r="AG200" s="368"/>
      <c r="AH200" s="368"/>
      <c r="AI200" s="373"/>
      <c r="AJ200" s="326"/>
      <c r="AK200" s="328" t="s">
        <v>7278</v>
      </c>
      <c r="AL200" s="328"/>
      <c r="AM200" s="328"/>
      <c r="AN200" s="335"/>
    </row>
    <row r="201" spans="1:40" ht="30.75" customHeight="1" x14ac:dyDescent="0.35">
      <c r="A201" s="378">
        <v>197</v>
      </c>
      <c r="B201" s="333" t="s">
        <v>353</v>
      </c>
      <c r="C201" s="332" t="s">
        <v>1837</v>
      </c>
      <c r="D201" s="371" t="s">
        <v>4550</v>
      </c>
      <c r="E201" s="325">
        <v>4</v>
      </c>
      <c r="F201" s="371"/>
      <c r="G201" s="325"/>
      <c r="H201" s="371"/>
      <c r="I201" s="325">
        <v>3</v>
      </c>
      <c r="J201" s="325"/>
      <c r="K201" s="325">
        <v>3</v>
      </c>
      <c r="L201" s="372">
        <v>1</v>
      </c>
      <c r="M201" s="373" t="s">
        <v>4995</v>
      </c>
      <c r="N201" s="381"/>
      <c r="O201" s="381"/>
      <c r="P201" s="381">
        <v>300</v>
      </c>
      <c r="Q201" s="381"/>
      <c r="R201" s="381"/>
      <c r="S201" s="381"/>
      <c r="T201" s="381"/>
      <c r="U201" s="381"/>
      <c r="V201" s="381"/>
      <c r="W201" s="381"/>
      <c r="X201" s="381">
        <v>1</v>
      </c>
      <c r="Y201" s="326"/>
      <c r="Z201" s="328"/>
      <c r="AA201" s="373"/>
      <c r="AB201" s="326"/>
      <c r="AC201" s="326" t="s">
        <v>2165</v>
      </c>
      <c r="AD201" s="368"/>
      <c r="AE201" s="400" t="s">
        <v>6321</v>
      </c>
      <c r="AF201" s="326"/>
      <c r="AG201" s="368"/>
      <c r="AH201" s="368"/>
      <c r="AI201" s="373"/>
      <c r="AJ201" s="326"/>
      <c r="AK201" s="328"/>
      <c r="AL201" s="328"/>
      <c r="AM201" s="328"/>
      <c r="AN201" s="335"/>
    </row>
    <row r="202" spans="1:40" ht="30.75" customHeight="1" x14ac:dyDescent="0.35">
      <c r="A202" s="378">
        <v>198</v>
      </c>
      <c r="B202" s="333" t="s">
        <v>353</v>
      </c>
      <c r="C202" s="332" t="s">
        <v>1834</v>
      </c>
      <c r="D202" s="371" t="s">
        <v>4552</v>
      </c>
      <c r="E202" s="325">
        <v>4</v>
      </c>
      <c r="F202" s="371"/>
      <c r="G202" s="325"/>
      <c r="H202" s="371"/>
      <c r="I202" s="325">
        <v>3</v>
      </c>
      <c r="J202" s="325"/>
      <c r="K202" s="325">
        <v>3</v>
      </c>
      <c r="L202" s="372">
        <v>1</v>
      </c>
      <c r="M202" s="373" t="s">
        <v>4996</v>
      </c>
      <c r="N202" s="381"/>
      <c r="O202" s="381"/>
      <c r="P202" s="381">
        <v>300</v>
      </c>
      <c r="Q202" s="381"/>
      <c r="R202" s="381"/>
      <c r="S202" s="381"/>
      <c r="T202" s="381"/>
      <c r="U202" s="381"/>
      <c r="V202" s="381"/>
      <c r="W202" s="381"/>
      <c r="X202" s="381">
        <v>1</v>
      </c>
      <c r="Y202" s="326"/>
      <c r="Z202" s="328"/>
      <c r="AA202" s="373"/>
      <c r="AB202" s="326"/>
      <c r="AC202" s="326" t="s">
        <v>2165</v>
      </c>
      <c r="AD202" s="368"/>
      <c r="AE202" s="400" t="s">
        <v>6321</v>
      </c>
      <c r="AF202" s="326"/>
      <c r="AG202" s="368"/>
      <c r="AH202" s="368"/>
      <c r="AI202" s="373"/>
      <c r="AJ202" s="326"/>
      <c r="AK202" s="328"/>
      <c r="AL202" s="328"/>
      <c r="AM202" s="328"/>
      <c r="AN202" s="335"/>
    </row>
    <row r="203" spans="1:40" ht="30.75" customHeight="1" x14ac:dyDescent="0.35">
      <c r="A203" s="378">
        <v>199</v>
      </c>
      <c r="B203" s="333" t="s">
        <v>353</v>
      </c>
      <c r="C203" s="332" t="s">
        <v>6231</v>
      </c>
      <c r="D203" s="371" t="s">
        <v>4557</v>
      </c>
      <c r="E203" s="325">
        <v>4</v>
      </c>
      <c r="F203" s="371"/>
      <c r="G203" s="325"/>
      <c r="H203" s="371"/>
      <c r="I203" s="325">
        <v>6</v>
      </c>
      <c r="J203" s="325"/>
      <c r="K203" s="325">
        <v>6</v>
      </c>
      <c r="L203" s="372">
        <v>1</v>
      </c>
      <c r="M203" s="373" t="s">
        <v>5431</v>
      </c>
      <c r="N203" s="398"/>
      <c r="O203" s="398"/>
      <c r="P203" s="367">
        <v>660</v>
      </c>
      <c r="Q203" s="398"/>
      <c r="R203" s="398"/>
      <c r="S203" s="398"/>
      <c r="T203" s="398"/>
      <c r="U203" s="381"/>
      <c r="V203" s="381"/>
      <c r="W203" s="381"/>
      <c r="X203" s="381">
        <v>1</v>
      </c>
      <c r="Y203" s="326"/>
      <c r="Z203" s="328"/>
      <c r="AA203" s="373"/>
      <c r="AB203" s="326"/>
      <c r="AC203" s="326" t="s">
        <v>2165</v>
      </c>
      <c r="AD203" s="368"/>
      <c r="AE203" s="400" t="s">
        <v>6326</v>
      </c>
      <c r="AF203" s="326"/>
      <c r="AG203" s="368"/>
      <c r="AH203" s="368"/>
      <c r="AI203" s="373"/>
      <c r="AJ203" s="326"/>
      <c r="AK203" s="328" t="s">
        <v>7278</v>
      </c>
      <c r="AL203" s="328"/>
      <c r="AM203" s="328"/>
      <c r="AN203" s="335"/>
    </row>
    <row r="204" spans="1:40" ht="30.75" customHeight="1" x14ac:dyDescent="0.35">
      <c r="A204" s="378">
        <v>200</v>
      </c>
      <c r="B204" s="333" t="s">
        <v>353</v>
      </c>
      <c r="C204" s="332" t="s">
        <v>1836</v>
      </c>
      <c r="D204" s="371" t="s">
        <v>4558</v>
      </c>
      <c r="E204" s="325">
        <v>3</v>
      </c>
      <c r="F204" s="371"/>
      <c r="G204" s="325"/>
      <c r="H204" s="371"/>
      <c r="I204" s="325">
        <v>4</v>
      </c>
      <c r="J204" s="325"/>
      <c r="K204" s="325">
        <v>4</v>
      </c>
      <c r="L204" s="372">
        <v>1</v>
      </c>
      <c r="M204" s="373" t="s">
        <v>5431</v>
      </c>
      <c r="N204" s="381"/>
      <c r="O204" s="381"/>
      <c r="P204" s="381">
        <v>400</v>
      </c>
      <c r="Q204" s="381"/>
      <c r="R204" s="381"/>
      <c r="S204" s="381"/>
      <c r="T204" s="381"/>
      <c r="U204" s="381"/>
      <c r="V204" s="381"/>
      <c r="W204" s="381"/>
      <c r="X204" s="381">
        <v>1</v>
      </c>
      <c r="Y204" s="326"/>
      <c r="Z204" s="328"/>
      <c r="AA204" s="373"/>
      <c r="AB204" s="326"/>
      <c r="AC204" s="326" t="s">
        <v>2165</v>
      </c>
      <c r="AD204" s="368"/>
      <c r="AE204" s="400" t="s">
        <v>6321</v>
      </c>
      <c r="AF204" s="326"/>
      <c r="AG204" s="368"/>
      <c r="AH204" s="368"/>
      <c r="AI204" s="373"/>
      <c r="AJ204" s="326"/>
      <c r="AK204" s="328"/>
      <c r="AL204" s="328"/>
      <c r="AM204" s="328"/>
      <c r="AN204" s="335"/>
    </row>
    <row r="205" spans="1:40" ht="30.75" customHeight="1" x14ac:dyDescent="0.35">
      <c r="A205" s="378">
        <v>201</v>
      </c>
      <c r="B205" s="333" t="s">
        <v>353</v>
      </c>
      <c r="C205" s="332" t="s">
        <v>1840</v>
      </c>
      <c r="D205" s="371" t="s">
        <v>4561</v>
      </c>
      <c r="E205" s="325">
        <v>4</v>
      </c>
      <c r="F205" s="371"/>
      <c r="G205" s="325"/>
      <c r="H205" s="371"/>
      <c r="I205" s="325">
        <v>3</v>
      </c>
      <c r="J205" s="325"/>
      <c r="K205" s="325">
        <v>3</v>
      </c>
      <c r="L205" s="372">
        <v>1</v>
      </c>
      <c r="M205" s="373" t="s">
        <v>4998</v>
      </c>
      <c r="N205" s="381"/>
      <c r="O205" s="381"/>
      <c r="P205" s="381">
        <v>450</v>
      </c>
      <c r="Q205" s="381"/>
      <c r="R205" s="381"/>
      <c r="S205" s="381"/>
      <c r="T205" s="381"/>
      <c r="U205" s="381"/>
      <c r="V205" s="381"/>
      <c r="W205" s="381"/>
      <c r="X205" s="381">
        <v>1</v>
      </c>
      <c r="Y205" s="326"/>
      <c r="Z205" s="328"/>
      <c r="AA205" s="373"/>
      <c r="AB205" s="326"/>
      <c r="AC205" s="326" t="s">
        <v>2165</v>
      </c>
      <c r="AD205" s="368"/>
      <c r="AE205" s="400" t="s">
        <v>6319</v>
      </c>
      <c r="AF205" s="326"/>
      <c r="AG205" s="368"/>
      <c r="AH205" s="368"/>
      <c r="AI205" s="373"/>
      <c r="AJ205" s="326"/>
      <c r="AK205" s="328"/>
      <c r="AL205" s="328"/>
      <c r="AM205" s="328"/>
      <c r="AN205" s="335"/>
    </row>
    <row r="206" spans="1:40" ht="30.75" customHeight="1" x14ac:dyDescent="0.35">
      <c r="A206" s="378">
        <v>202</v>
      </c>
      <c r="B206" s="333" t="s">
        <v>353</v>
      </c>
      <c r="C206" s="332" t="s">
        <v>1839</v>
      </c>
      <c r="D206" s="371" t="s">
        <v>4562</v>
      </c>
      <c r="E206" s="325">
        <v>4</v>
      </c>
      <c r="F206" s="371"/>
      <c r="G206" s="325"/>
      <c r="H206" s="371"/>
      <c r="I206" s="325">
        <v>3</v>
      </c>
      <c r="J206" s="325"/>
      <c r="K206" s="325">
        <v>3</v>
      </c>
      <c r="L206" s="372">
        <v>1</v>
      </c>
      <c r="M206" s="373" t="s">
        <v>4999</v>
      </c>
      <c r="N206" s="381"/>
      <c r="O206" s="381"/>
      <c r="P206" s="381">
        <v>300</v>
      </c>
      <c r="Q206" s="381"/>
      <c r="R206" s="381"/>
      <c r="S206" s="381"/>
      <c r="T206" s="381"/>
      <c r="U206" s="381"/>
      <c r="V206" s="381"/>
      <c r="W206" s="381"/>
      <c r="X206" s="381">
        <v>1</v>
      </c>
      <c r="Y206" s="326"/>
      <c r="Z206" s="328"/>
      <c r="AA206" s="373"/>
      <c r="AB206" s="326"/>
      <c r="AC206" s="326" t="s">
        <v>2165</v>
      </c>
      <c r="AD206" s="368"/>
      <c r="AE206" s="400" t="s">
        <v>6321</v>
      </c>
      <c r="AF206" s="326"/>
      <c r="AG206" s="368"/>
      <c r="AH206" s="368"/>
      <c r="AI206" s="373"/>
      <c r="AJ206" s="326"/>
      <c r="AK206" s="328"/>
      <c r="AL206" s="328"/>
      <c r="AM206" s="328"/>
      <c r="AN206" s="335"/>
    </row>
    <row r="207" spans="1:40" ht="30.75" customHeight="1" x14ac:dyDescent="0.35">
      <c r="A207" s="378">
        <v>203</v>
      </c>
      <c r="B207" s="333" t="s">
        <v>353</v>
      </c>
      <c r="C207" s="332" t="s">
        <v>1813</v>
      </c>
      <c r="D207" s="371" t="s">
        <v>4563</v>
      </c>
      <c r="E207" s="325">
        <v>4</v>
      </c>
      <c r="F207" s="371"/>
      <c r="G207" s="325"/>
      <c r="H207" s="371"/>
      <c r="I207" s="325">
        <v>3</v>
      </c>
      <c r="J207" s="325"/>
      <c r="K207" s="325">
        <v>3</v>
      </c>
      <c r="L207" s="372">
        <v>1</v>
      </c>
      <c r="M207" s="373" t="s">
        <v>5354</v>
      </c>
      <c r="N207" s="398"/>
      <c r="O207" s="398"/>
      <c r="P207" s="367">
        <v>260</v>
      </c>
      <c r="Q207" s="398"/>
      <c r="R207" s="398"/>
      <c r="S207" s="398"/>
      <c r="T207" s="398"/>
      <c r="U207" s="381"/>
      <c r="V207" s="381"/>
      <c r="W207" s="381"/>
      <c r="X207" s="381">
        <v>1</v>
      </c>
      <c r="Y207" s="326"/>
      <c r="Z207" s="328"/>
      <c r="AA207" s="373"/>
      <c r="AB207" s="326"/>
      <c r="AC207" s="326" t="s">
        <v>2165</v>
      </c>
      <c r="AD207" s="368"/>
      <c r="AE207" s="400" t="s">
        <v>6320</v>
      </c>
      <c r="AF207" s="326"/>
      <c r="AG207" s="368"/>
      <c r="AH207" s="368"/>
      <c r="AI207" s="373"/>
      <c r="AJ207" s="326"/>
      <c r="AK207" s="328" t="s">
        <v>7278</v>
      </c>
      <c r="AL207" s="328"/>
      <c r="AM207" s="328"/>
      <c r="AN207" s="335"/>
    </row>
    <row r="208" spans="1:40" ht="30.75" customHeight="1" x14ac:dyDescent="0.35">
      <c r="A208" s="378">
        <v>204</v>
      </c>
      <c r="B208" s="333" t="s">
        <v>353</v>
      </c>
      <c r="C208" s="332" t="s">
        <v>2518</v>
      </c>
      <c r="D208" s="371" t="s">
        <v>4568</v>
      </c>
      <c r="E208" s="325">
        <v>3</v>
      </c>
      <c r="F208" s="371"/>
      <c r="G208" s="325"/>
      <c r="H208" s="371"/>
      <c r="I208" s="325">
        <v>3</v>
      </c>
      <c r="J208" s="325"/>
      <c r="K208" s="325">
        <v>3</v>
      </c>
      <c r="L208" s="372">
        <v>1</v>
      </c>
      <c r="M208" s="388" t="s">
        <v>5354</v>
      </c>
      <c r="N208" s="381"/>
      <c r="O208" s="381"/>
      <c r="P208" s="381">
        <v>400</v>
      </c>
      <c r="Q208" s="381"/>
      <c r="R208" s="381"/>
      <c r="S208" s="381"/>
      <c r="T208" s="381"/>
      <c r="U208" s="381"/>
      <c r="V208" s="381"/>
      <c r="W208" s="381"/>
      <c r="X208" s="381">
        <v>1</v>
      </c>
      <c r="Y208" s="326"/>
      <c r="Z208" s="328"/>
      <c r="AA208" s="373"/>
      <c r="AB208" s="326"/>
      <c r="AC208" s="326" t="s">
        <v>2165</v>
      </c>
      <c r="AD208" s="368"/>
      <c r="AE208" s="400" t="s">
        <v>6319</v>
      </c>
      <c r="AF208" s="326"/>
      <c r="AG208" s="368"/>
      <c r="AH208" s="368"/>
      <c r="AI208" s="373"/>
      <c r="AJ208" s="326"/>
      <c r="AK208" s="328"/>
      <c r="AL208" s="328"/>
      <c r="AM208" s="328"/>
      <c r="AN208" s="335"/>
    </row>
    <row r="209" spans="1:40" ht="30.75" customHeight="1" x14ac:dyDescent="0.35">
      <c r="A209" s="378">
        <v>205</v>
      </c>
      <c r="B209" s="333" t="s">
        <v>353</v>
      </c>
      <c r="C209" s="332" t="s">
        <v>2519</v>
      </c>
      <c r="D209" s="371" t="s">
        <v>4572</v>
      </c>
      <c r="E209" s="325">
        <v>3</v>
      </c>
      <c r="F209" s="371"/>
      <c r="G209" s="325"/>
      <c r="H209" s="371"/>
      <c r="I209" s="325">
        <v>3</v>
      </c>
      <c r="J209" s="325"/>
      <c r="K209" s="325">
        <v>3</v>
      </c>
      <c r="L209" s="372">
        <v>1</v>
      </c>
      <c r="M209" s="373" t="s">
        <v>5431</v>
      </c>
      <c r="N209" s="381"/>
      <c r="O209" s="381"/>
      <c r="P209" s="381">
        <v>400</v>
      </c>
      <c r="Q209" s="381"/>
      <c r="R209" s="381"/>
      <c r="S209" s="381"/>
      <c r="T209" s="381"/>
      <c r="U209" s="381"/>
      <c r="V209" s="381"/>
      <c r="W209" s="381"/>
      <c r="X209" s="381">
        <v>1</v>
      </c>
      <c r="Y209" s="326"/>
      <c r="Z209" s="328"/>
      <c r="AA209" s="373"/>
      <c r="AB209" s="326"/>
      <c r="AC209" s="326" t="s">
        <v>2165</v>
      </c>
      <c r="AD209" s="368"/>
      <c r="AE209" s="400" t="s">
        <v>6319</v>
      </c>
      <c r="AF209" s="326"/>
      <c r="AG209" s="368"/>
      <c r="AH209" s="368"/>
      <c r="AI209" s="373"/>
      <c r="AJ209" s="326"/>
      <c r="AK209" s="328"/>
      <c r="AL209" s="328"/>
      <c r="AM209" s="328"/>
      <c r="AN209" s="335"/>
    </row>
    <row r="210" spans="1:40" ht="30.75" customHeight="1" x14ac:dyDescent="0.35">
      <c r="A210" s="378">
        <v>206</v>
      </c>
      <c r="B210" s="333" t="s">
        <v>353</v>
      </c>
      <c r="C210" s="332" t="s">
        <v>6233</v>
      </c>
      <c r="D210" s="371" t="s">
        <v>4576</v>
      </c>
      <c r="E210" s="325">
        <v>3</v>
      </c>
      <c r="F210" s="371"/>
      <c r="G210" s="325"/>
      <c r="H210" s="371"/>
      <c r="I210" s="325">
        <v>3</v>
      </c>
      <c r="J210" s="325"/>
      <c r="K210" s="325">
        <v>3</v>
      </c>
      <c r="L210" s="372">
        <v>1</v>
      </c>
      <c r="M210" s="388" t="s">
        <v>5499</v>
      </c>
      <c r="N210" s="381"/>
      <c r="O210" s="381"/>
      <c r="P210" s="381">
        <v>300</v>
      </c>
      <c r="Q210" s="381"/>
      <c r="R210" s="381"/>
      <c r="S210" s="381"/>
      <c r="T210" s="381"/>
      <c r="U210" s="381"/>
      <c r="V210" s="381"/>
      <c r="W210" s="381"/>
      <c r="X210" s="381">
        <v>1</v>
      </c>
      <c r="Y210" s="326"/>
      <c r="Z210" s="328"/>
      <c r="AA210" s="373"/>
      <c r="AB210" s="326"/>
      <c r="AC210" s="326" t="s">
        <v>2165</v>
      </c>
      <c r="AD210" s="368"/>
      <c r="AE210" s="400" t="s">
        <v>6321</v>
      </c>
      <c r="AF210" s="326"/>
      <c r="AG210" s="368"/>
      <c r="AH210" s="368"/>
      <c r="AI210" s="373"/>
      <c r="AJ210" s="326"/>
      <c r="AK210" s="328"/>
      <c r="AL210" s="328"/>
      <c r="AM210" s="328"/>
      <c r="AN210" s="335"/>
    </row>
    <row r="211" spans="1:40" ht="30.75" customHeight="1" x14ac:dyDescent="0.35">
      <c r="A211" s="378">
        <v>207</v>
      </c>
      <c r="B211" s="333" t="s">
        <v>353</v>
      </c>
      <c r="C211" s="332" t="s">
        <v>1841</v>
      </c>
      <c r="D211" s="371" t="s">
        <v>4578</v>
      </c>
      <c r="E211" s="325">
        <v>3</v>
      </c>
      <c r="F211" s="371"/>
      <c r="G211" s="325"/>
      <c r="H211" s="371"/>
      <c r="I211" s="325">
        <v>3</v>
      </c>
      <c r="J211" s="325"/>
      <c r="K211" s="325">
        <v>3</v>
      </c>
      <c r="L211" s="372">
        <v>1</v>
      </c>
      <c r="M211" s="373" t="s">
        <v>5523</v>
      </c>
      <c r="N211" s="381"/>
      <c r="O211" s="381"/>
      <c r="P211" s="381">
        <v>300</v>
      </c>
      <c r="Q211" s="381"/>
      <c r="R211" s="381"/>
      <c r="S211" s="381"/>
      <c r="T211" s="381"/>
      <c r="U211" s="381"/>
      <c r="V211" s="381"/>
      <c r="W211" s="381"/>
      <c r="X211" s="381">
        <v>1</v>
      </c>
      <c r="Y211" s="326"/>
      <c r="Z211" s="328"/>
      <c r="AA211" s="373"/>
      <c r="AB211" s="326"/>
      <c r="AC211" s="326" t="s">
        <v>2165</v>
      </c>
      <c r="AD211" s="368"/>
      <c r="AE211" s="400" t="s">
        <v>6321</v>
      </c>
      <c r="AF211" s="326"/>
      <c r="AG211" s="368"/>
      <c r="AH211" s="368"/>
      <c r="AI211" s="373"/>
      <c r="AJ211" s="326"/>
      <c r="AK211" s="328"/>
      <c r="AL211" s="328"/>
      <c r="AM211" s="328"/>
      <c r="AN211" s="335"/>
    </row>
    <row r="212" spans="1:40" ht="30.75" customHeight="1" x14ac:dyDescent="0.35">
      <c r="A212" s="378">
        <v>208</v>
      </c>
      <c r="B212" s="333" t="s">
        <v>353</v>
      </c>
      <c r="C212" s="332" t="s">
        <v>1717</v>
      </c>
      <c r="D212" s="371" t="s">
        <v>4581</v>
      </c>
      <c r="E212" s="325">
        <v>5</v>
      </c>
      <c r="F212" s="371"/>
      <c r="G212" s="325"/>
      <c r="H212" s="371"/>
      <c r="I212" s="325">
        <v>3</v>
      </c>
      <c r="J212" s="325"/>
      <c r="K212" s="325">
        <v>3</v>
      </c>
      <c r="L212" s="372">
        <v>1</v>
      </c>
      <c r="M212" s="373" t="s">
        <v>5000</v>
      </c>
      <c r="N212" s="381"/>
      <c r="O212" s="381"/>
      <c r="P212" s="381">
        <v>300</v>
      </c>
      <c r="Q212" s="381"/>
      <c r="R212" s="381"/>
      <c r="S212" s="381"/>
      <c r="T212" s="381"/>
      <c r="U212" s="381"/>
      <c r="V212" s="381"/>
      <c r="W212" s="381"/>
      <c r="X212" s="381">
        <v>1</v>
      </c>
      <c r="Y212" s="326"/>
      <c r="Z212" s="328"/>
      <c r="AA212" s="373"/>
      <c r="AB212" s="326"/>
      <c r="AC212" s="326" t="s">
        <v>2165</v>
      </c>
      <c r="AD212" s="368"/>
      <c r="AE212" s="400" t="s">
        <v>6320</v>
      </c>
      <c r="AF212" s="326"/>
      <c r="AG212" s="368"/>
      <c r="AH212" s="368"/>
      <c r="AI212" s="373"/>
      <c r="AJ212" s="326"/>
      <c r="AK212" s="328"/>
      <c r="AL212" s="328"/>
      <c r="AM212" s="328"/>
      <c r="AN212" s="335"/>
    </row>
    <row r="213" spans="1:40" ht="30.75" customHeight="1" x14ac:dyDescent="0.35">
      <c r="A213" s="378">
        <v>209</v>
      </c>
      <c r="B213" s="333" t="s">
        <v>353</v>
      </c>
      <c r="C213" s="332" t="s">
        <v>6234</v>
      </c>
      <c r="D213" s="371" t="s">
        <v>4582</v>
      </c>
      <c r="E213" s="325">
        <v>4</v>
      </c>
      <c r="F213" s="371"/>
      <c r="G213" s="325"/>
      <c r="H213" s="371"/>
      <c r="I213" s="325">
        <v>3</v>
      </c>
      <c r="J213" s="325"/>
      <c r="K213" s="325">
        <v>3</v>
      </c>
      <c r="L213" s="372">
        <v>1</v>
      </c>
      <c r="M213" s="373" t="s">
        <v>5431</v>
      </c>
      <c r="N213" s="381"/>
      <c r="O213" s="381"/>
      <c r="P213" s="381">
        <v>300</v>
      </c>
      <c r="Q213" s="381"/>
      <c r="R213" s="381"/>
      <c r="S213" s="381"/>
      <c r="T213" s="381"/>
      <c r="U213" s="381"/>
      <c r="V213" s="381"/>
      <c r="W213" s="381"/>
      <c r="X213" s="381">
        <v>1</v>
      </c>
      <c r="Y213" s="326"/>
      <c r="Z213" s="328"/>
      <c r="AA213" s="373"/>
      <c r="AB213" s="326"/>
      <c r="AC213" s="326" t="s">
        <v>2165</v>
      </c>
      <c r="AD213" s="368"/>
      <c r="AE213" s="400" t="s">
        <v>6320</v>
      </c>
      <c r="AF213" s="326"/>
      <c r="AG213" s="368"/>
      <c r="AH213" s="368"/>
      <c r="AI213" s="373"/>
      <c r="AJ213" s="326"/>
      <c r="AK213" s="328"/>
      <c r="AL213" s="328"/>
      <c r="AM213" s="328"/>
      <c r="AN213" s="335"/>
    </row>
    <row r="214" spans="1:40" ht="30.75" customHeight="1" x14ac:dyDescent="0.35">
      <c r="A214" s="378">
        <v>210</v>
      </c>
      <c r="B214" s="333" t="s">
        <v>353</v>
      </c>
      <c r="C214" s="332" t="s">
        <v>6237</v>
      </c>
      <c r="D214" s="371" t="s">
        <v>4583</v>
      </c>
      <c r="E214" s="325">
        <v>3</v>
      </c>
      <c r="F214" s="371"/>
      <c r="G214" s="325"/>
      <c r="H214" s="371"/>
      <c r="I214" s="325">
        <v>3</v>
      </c>
      <c r="J214" s="325"/>
      <c r="K214" s="325">
        <v>3</v>
      </c>
      <c r="L214" s="372">
        <v>1</v>
      </c>
      <c r="M214" s="373" t="s">
        <v>5431</v>
      </c>
      <c r="N214" s="381"/>
      <c r="O214" s="381"/>
      <c r="P214" s="381">
        <v>300</v>
      </c>
      <c r="Q214" s="381"/>
      <c r="R214" s="381"/>
      <c r="S214" s="381"/>
      <c r="T214" s="381"/>
      <c r="U214" s="381"/>
      <c r="V214" s="381"/>
      <c r="W214" s="381"/>
      <c r="X214" s="381">
        <v>1</v>
      </c>
      <c r="Y214" s="326"/>
      <c r="Z214" s="328"/>
      <c r="AA214" s="373"/>
      <c r="AB214" s="326"/>
      <c r="AC214" s="326" t="s">
        <v>2165</v>
      </c>
      <c r="AD214" s="368"/>
      <c r="AE214" s="400" t="s">
        <v>6321</v>
      </c>
      <c r="AF214" s="326"/>
      <c r="AG214" s="368"/>
      <c r="AH214" s="368"/>
      <c r="AI214" s="373"/>
      <c r="AJ214" s="326"/>
      <c r="AK214" s="328"/>
      <c r="AL214" s="328"/>
      <c r="AM214" s="328"/>
      <c r="AN214" s="335"/>
    </row>
    <row r="215" spans="1:40" ht="30.75" customHeight="1" x14ac:dyDescent="0.35">
      <c r="A215" s="378">
        <v>211</v>
      </c>
      <c r="B215" s="333" t="s">
        <v>353</v>
      </c>
      <c r="C215" s="332" t="s">
        <v>2153</v>
      </c>
      <c r="D215" s="371" t="s">
        <v>4584</v>
      </c>
      <c r="E215" s="325">
        <v>4</v>
      </c>
      <c r="F215" s="371"/>
      <c r="G215" s="325"/>
      <c r="H215" s="371"/>
      <c r="I215" s="325">
        <v>5</v>
      </c>
      <c r="J215" s="325"/>
      <c r="K215" s="325">
        <v>5</v>
      </c>
      <c r="L215" s="372">
        <v>1</v>
      </c>
      <c r="M215" s="373" t="s">
        <v>5431</v>
      </c>
      <c r="N215" s="398"/>
      <c r="O215" s="398"/>
      <c r="P215" s="367">
        <v>610</v>
      </c>
      <c r="Q215" s="398"/>
      <c r="R215" s="398"/>
      <c r="S215" s="398"/>
      <c r="T215" s="398"/>
      <c r="U215" s="381"/>
      <c r="V215" s="381"/>
      <c r="W215" s="381"/>
      <c r="X215" s="381">
        <v>1</v>
      </c>
      <c r="Y215" s="326"/>
      <c r="Z215" s="328"/>
      <c r="AA215" s="373"/>
      <c r="AB215" s="326" t="s">
        <v>6173</v>
      </c>
      <c r="AC215" s="326" t="s">
        <v>2165</v>
      </c>
      <c r="AD215" s="368"/>
      <c r="AE215" s="400" t="s">
        <v>6326</v>
      </c>
      <c r="AF215" s="326"/>
      <c r="AG215" s="368"/>
      <c r="AH215" s="368"/>
      <c r="AI215" s="373"/>
      <c r="AJ215" s="326"/>
      <c r="AK215" s="328" t="s">
        <v>7278</v>
      </c>
      <c r="AL215" s="328"/>
      <c r="AM215" s="328"/>
      <c r="AN215" s="335"/>
    </row>
    <row r="216" spans="1:40" ht="30.75" customHeight="1" x14ac:dyDescent="0.35">
      <c r="A216" s="378">
        <v>212</v>
      </c>
      <c r="B216" s="333" t="s">
        <v>353</v>
      </c>
      <c r="C216" s="332" t="s">
        <v>6238</v>
      </c>
      <c r="D216" s="371" t="s">
        <v>4585</v>
      </c>
      <c r="E216" s="325">
        <v>5</v>
      </c>
      <c r="F216" s="371"/>
      <c r="G216" s="325"/>
      <c r="H216" s="371"/>
      <c r="I216" s="325">
        <v>5</v>
      </c>
      <c r="J216" s="325"/>
      <c r="K216" s="325">
        <v>5</v>
      </c>
      <c r="L216" s="372">
        <v>1</v>
      </c>
      <c r="M216" s="388" t="s">
        <v>4996</v>
      </c>
      <c r="N216" s="381"/>
      <c r="O216" s="381"/>
      <c r="P216" s="381">
        <v>500</v>
      </c>
      <c r="Q216" s="381"/>
      <c r="R216" s="381"/>
      <c r="S216" s="381"/>
      <c r="T216" s="381"/>
      <c r="U216" s="381"/>
      <c r="V216" s="381"/>
      <c r="W216" s="381"/>
      <c r="X216" s="381">
        <v>1</v>
      </c>
      <c r="Y216" s="326"/>
      <c r="Z216" s="328"/>
      <c r="AA216" s="373"/>
      <c r="AB216" s="326"/>
      <c r="AC216" s="326" t="s">
        <v>2165</v>
      </c>
      <c r="AD216" s="368"/>
      <c r="AE216" s="400" t="s">
        <v>6320</v>
      </c>
      <c r="AF216" s="326"/>
      <c r="AG216" s="368"/>
      <c r="AH216" s="368"/>
      <c r="AI216" s="373"/>
      <c r="AJ216" s="326"/>
      <c r="AK216" s="328"/>
      <c r="AL216" s="328"/>
      <c r="AM216" s="328"/>
      <c r="AN216" s="335"/>
    </row>
    <row r="217" spans="1:40" ht="30.75" customHeight="1" x14ac:dyDescent="0.35">
      <c r="A217" s="378">
        <v>213</v>
      </c>
      <c r="B217" s="333" t="s">
        <v>353</v>
      </c>
      <c r="C217" s="332" t="s">
        <v>2442</v>
      </c>
      <c r="D217" s="371" t="s">
        <v>4586</v>
      </c>
      <c r="E217" s="325">
        <v>4</v>
      </c>
      <c r="F217" s="371"/>
      <c r="G217" s="325"/>
      <c r="H217" s="371"/>
      <c r="I217" s="325">
        <v>3</v>
      </c>
      <c r="J217" s="325"/>
      <c r="K217" s="325">
        <v>3</v>
      </c>
      <c r="L217" s="372">
        <v>1</v>
      </c>
      <c r="M217" s="388" t="s">
        <v>4996</v>
      </c>
      <c r="N217" s="381"/>
      <c r="O217" s="381"/>
      <c r="P217" s="381">
        <v>450</v>
      </c>
      <c r="Q217" s="381"/>
      <c r="R217" s="381"/>
      <c r="S217" s="381"/>
      <c r="T217" s="381"/>
      <c r="U217" s="381"/>
      <c r="V217" s="381"/>
      <c r="W217" s="381"/>
      <c r="X217" s="381">
        <v>1</v>
      </c>
      <c r="Y217" s="326"/>
      <c r="Z217" s="328"/>
      <c r="AA217" s="373"/>
      <c r="AB217" s="326"/>
      <c r="AC217" s="326" t="s">
        <v>2165</v>
      </c>
      <c r="AD217" s="368"/>
      <c r="AE217" s="400" t="s">
        <v>6319</v>
      </c>
      <c r="AF217" s="326"/>
      <c r="AG217" s="368"/>
      <c r="AH217" s="368"/>
      <c r="AI217" s="373"/>
      <c r="AJ217" s="326"/>
      <c r="AK217" s="328"/>
      <c r="AL217" s="328"/>
      <c r="AM217" s="328"/>
      <c r="AN217" s="335"/>
    </row>
    <row r="218" spans="1:40" ht="30.75" customHeight="1" x14ac:dyDescent="0.35">
      <c r="A218" s="378">
        <v>214</v>
      </c>
      <c r="B218" s="333" t="s">
        <v>353</v>
      </c>
      <c r="C218" s="332" t="s">
        <v>3718</v>
      </c>
      <c r="D218" s="371" t="s">
        <v>4587</v>
      </c>
      <c r="E218" s="325">
        <v>4</v>
      </c>
      <c r="F218" s="371"/>
      <c r="G218" s="325"/>
      <c r="H218" s="371"/>
      <c r="I218" s="325">
        <v>4</v>
      </c>
      <c r="J218" s="325"/>
      <c r="K218" s="325">
        <v>4</v>
      </c>
      <c r="L218" s="372">
        <v>1</v>
      </c>
      <c r="M218" s="388" t="s">
        <v>4996</v>
      </c>
      <c r="N218" s="381">
        <v>84</v>
      </c>
      <c r="O218" s="381">
        <v>316</v>
      </c>
      <c r="P218" s="397">
        <f>N218+O218</f>
        <v>400</v>
      </c>
      <c r="Q218" s="381"/>
      <c r="R218" s="381"/>
      <c r="S218" s="381"/>
      <c r="T218" s="381"/>
      <c r="U218" s="381"/>
      <c r="V218" s="381" t="s">
        <v>2166</v>
      </c>
      <c r="W218" s="381"/>
      <c r="X218" s="381">
        <v>1</v>
      </c>
      <c r="Y218" s="326"/>
      <c r="Z218" s="328"/>
      <c r="AA218" s="373" t="s">
        <v>6524</v>
      </c>
      <c r="AB218" s="326"/>
      <c r="AC218" s="326" t="s">
        <v>2165</v>
      </c>
      <c r="AD218" s="368"/>
      <c r="AE218" s="400" t="s">
        <v>6320</v>
      </c>
      <c r="AF218" s="326"/>
      <c r="AG218" s="368"/>
      <c r="AH218" s="368"/>
      <c r="AI218" s="373"/>
      <c r="AJ218" s="326"/>
      <c r="AK218" s="328"/>
      <c r="AL218" s="328"/>
      <c r="AM218" s="328"/>
      <c r="AN218" s="335"/>
    </row>
    <row r="219" spans="1:40" ht="30.75" customHeight="1" x14ac:dyDescent="0.35">
      <c r="A219" s="378">
        <v>215</v>
      </c>
      <c r="B219" s="333" t="s">
        <v>353</v>
      </c>
      <c r="C219" s="332" t="s">
        <v>6239</v>
      </c>
      <c r="D219" s="371" t="s">
        <v>4588</v>
      </c>
      <c r="E219" s="325">
        <v>4</v>
      </c>
      <c r="F219" s="371"/>
      <c r="G219" s="325"/>
      <c r="H219" s="371"/>
      <c r="I219" s="325">
        <v>4</v>
      </c>
      <c r="J219" s="325"/>
      <c r="K219" s="325">
        <v>4</v>
      </c>
      <c r="L219" s="372">
        <v>1</v>
      </c>
      <c r="M219" s="373" t="s">
        <v>5354</v>
      </c>
      <c r="N219" s="381"/>
      <c r="O219" s="381"/>
      <c r="P219" s="381">
        <v>400</v>
      </c>
      <c r="Q219" s="381"/>
      <c r="R219" s="381"/>
      <c r="S219" s="381"/>
      <c r="T219" s="381"/>
      <c r="U219" s="381"/>
      <c r="V219" s="381"/>
      <c r="W219" s="381"/>
      <c r="X219" s="381">
        <v>1</v>
      </c>
      <c r="Y219" s="326"/>
      <c r="Z219" s="328"/>
      <c r="AA219" s="373"/>
      <c r="AB219" s="326"/>
      <c r="AC219" s="326" t="s">
        <v>2165</v>
      </c>
      <c r="AD219" s="368"/>
      <c r="AE219" s="400" t="s">
        <v>6321</v>
      </c>
      <c r="AF219" s="326"/>
      <c r="AG219" s="368"/>
      <c r="AH219" s="368"/>
      <c r="AI219" s="373"/>
      <c r="AJ219" s="326"/>
      <c r="AK219" s="328"/>
      <c r="AL219" s="328"/>
      <c r="AM219" s="328"/>
      <c r="AN219" s="335"/>
    </row>
    <row r="220" spans="1:40" ht="30.75" customHeight="1" x14ac:dyDescent="0.35">
      <c r="A220" s="378">
        <v>216</v>
      </c>
      <c r="B220" s="333" t="s">
        <v>353</v>
      </c>
      <c r="C220" s="332" t="s">
        <v>2152</v>
      </c>
      <c r="D220" s="371" t="s">
        <v>4590</v>
      </c>
      <c r="E220" s="325">
        <v>4</v>
      </c>
      <c r="F220" s="371"/>
      <c r="G220" s="325"/>
      <c r="H220" s="371"/>
      <c r="I220" s="325">
        <v>3</v>
      </c>
      <c r="J220" s="325"/>
      <c r="K220" s="325">
        <v>3</v>
      </c>
      <c r="L220" s="372">
        <v>1</v>
      </c>
      <c r="M220" s="373" t="s">
        <v>5431</v>
      </c>
      <c r="N220" s="381"/>
      <c r="O220" s="381"/>
      <c r="P220" s="381">
        <v>450</v>
      </c>
      <c r="Q220" s="381"/>
      <c r="R220" s="381"/>
      <c r="S220" s="381"/>
      <c r="T220" s="381"/>
      <c r="U220" s="381"/>
      <c r="V220" s="381"/>
      <c r="W220" s="381"/>
      <c r="X220" s="381">
        <v>1</v>
      </c>
      <c r="Y220" s="326"/>
      <c r="Z220" s="328"/>
      <c r="AA220" s="373"/>
      <c r="AB220" s="326"/>
      <c r="AC220" s="326" t="s">
        <v>2165</v>
      </c>
      <c r="AD220" s="368"/>
      <c r="AE220" s="400" t="s">
        <v>6319</v>
      </c>
      <c r="AF220" s="326"/>
      <c r="AG220" s="368"/>
      <c r="AH220" s="368"/>
      <c r="AI220" s="373"/>
      <c r="AJ220" s="326"/>
      <c r="AK220" s="328"/>
      <c r="AL220" s="328"/>
      <c r="AM220" s="328"/>
      <c r="AN220" s="335"/>
    </row>
    <row r="221" spans="1:40" ht="30.75" customHeight="1" x14ac:dyDescent="0.35">
      <c r="A221" s="378">
        <v>217</v>
      </c>
      <c r="B221" s="333" t="s">
        <v>353</v>
      </c>
      <c r="C221" s="332" t="s">
        <v>1835</v>
      </c>
      <c r="D221" s="371" t="s">
        <v>4591</v>
      </c>
      <c r="E221" s="325">
        <v>4</v>
      </c>
      <c r="F221" s="371"/>
      <c r="G221" s="325"/>
      <c r="H221" s="371"/>
      <c r="I221" s="325">
        <v>4</v>
      </c>
      <c r="J221" s="325"/>
      <c r="K221" s="325">
        <v>4</v>
      </c>
      <c r="L221" s="372">
        <v>1</v>
      </c>
      <c r="M221" s="373" t="s">
        <v>5431</v>
      </c>
      <c r="N221" s="398"/>
      <c r="O221" s="398"/>
      <c r="P221" s="367">
        <v>360</v>
      </c>
      <c r="Q221" s="398"/>
      <c r="R221" s="398"/>
      <c r="S221" s="398"/>
      <c r="T221" s="398"/>
      <c r="U221" s="381"/>
      <c r="V221" s="381"/>
      <c r="W221" s="381"/>
      <c r="X221" s="381">
        <v>1</v>
      </c>
      <c r="Y221" s="326"/>
      <c r="Z221" s="328"/>
      <c r="AA221" s="373"/>
      <c r="AB221" s="326"/>
      <c r="AC221" s="326" t="s">
        <v>2165</v>
      </c>
      <c r="AD221" s="368"/>
      <c r="AE221" s="400" t="s">
        <v>6321</v>
      </c>
      <c r="AF221" s="326"/>
      <c r="AG221" s="368"/>
      <c r="AH221" s="368"/>
      <c r="AI221" s="373"/>
      <c r="AJ221" s="326"/>
      <c r="AK221" s="328" t="s">
        <v>7278</v>
      </c>
      <c r="AL221" s="328"/>
      <c r="AM221" s="328"/>
      <c r="AN221" s="335"/>
    </row>
    <row r="222" spans="1:40" ht="30.75" customHeight="1" x14ac:dyDescent="0.35">
      <c r="A222" s="378">
        <v>218</v>
      </c>
      <c r="B222" s="333" t="s">
        <v>353</v>
      </c>
      <c r="C222" s="332" t="s">
        <v>1831</v>
      </c>
      <c r="D222" s="371" t="s">
        <v>4592</v>
      </c>
      <c r="E222" s="325">
        <v>4</v>
      </c>
      <c r="F222" s="371"/>
      <c r="G222" s="325"/>
      <c r="H222" s="371"/>
      <c r="I222" s="325">
        <v>5</v>
      </c>
      <c r="J222" s="325"/>
      <c r="K222" s="325">
        <v>5</v>
      </c>
      <c r="L222" s="372">
        <v>1</v>
      </c>
      <c r="M222" s="373" t="s">
        <v>4994</v>
      </c>
      <c r="N222" s="381"/>
      <c r="O222" s="381"/>
      <c r="P222" s="381">
        <v>500</v>
      </c>
      <c r="Q222" s="381"/>
      <c r="R222" s="381"/>
      <c r="S222" s="381"/>
      <c r="T222" s="381"/>
      <c r="U222" s="381"/>
      <c r="V222" s="381"/>
      <c r="W222" s="381"/>
      <c r="X222" s="381">
        <v>1</v>
      </c>
      <c r="Y222" s="326"/>
      <c r="Z222" s="328"/>
      <c r="AA222" s="373"/>
      <c r="AB222" s="326"/>
      <c r="AC222" s="326" t="s">
        <v>2165</v>
      </c>
      <c r="AD222" s="368"/>
      <c r="AE222" s="400" t="s">
        <v>6319</v>
      </c>
      <c r="AF222" s="326"/>
      <c r="AG222" s="368"/>
      <c r="AH222" s="368"/>
      <c r="AI222" s="373"/>
      <c r="AJ222" s="326"/>
      <c r="AK222" s="328"/>
      <c r="AL222" s="328"/>
      <c r="AM222" s="328"/>
      <c r="AN222" s="335"/>
    </row>
    <row r="223" spans="1:40" ht="30.75" customHeight="1" x14ac:dyDescent="0.35">
      <c r="A223" s="378">
        <v>219</v>
      </c>
      <c r="B223" s="333" t="s">
        <v>353</v>
      </c>
      <c r="C223" s="332" t="s">
        <v>1832</v>
      </c>
      <c r="D223" s="371" t="s">
        <v>4593</v>
      </c>
      <c r="E223" s="325">
        <v>5</v>
      </c>
      <c r="F223" s="371"/>
      <c r="G223" s="325"/>
      <c r="H223" s="371"/>
      <c r="I223" s="325">
        <v>9</v>
      </c>
      <c r="J223" s="325"/>
      <c r="K223" s="325">
        <v>9</v>
      </c>
      <c r="L223" s="372">
        <v>1</v>
      </c>
      <c r="M223" s="373" t="s">
        <v>5431</v>
      </c>
      <c r="N223" s="381">
        <v>182</v>
      </c>
      <c r="O223" s="381">
        <v>718</v>
      </c>
      <c r="P223" s="381">
        <v>900</v>
      </c>
      <c r="Q223" s="381"/>
      <c r="R223" s="381"/>
      <c r="S223" s="381"/>
      <c r="T223" s="381"/>
      <c r="U223" s="381"/>
      <c r="V223" s="381" t="s">
        <v>2166</v>
      </c>
      <c r="W223" s="381"/>
      <c r="X223" s="381">
        <v>1</v>
      </c>
      <c r="Y223" s="326"/>
      <c r="Z223" s="328"/>
      <c r="AA223" s="373"/>
      <c r="AB223" s="326"/>
      <c r="AC223" s="326" t="s">
        <v>2165</v>
      </c>
      <c r="AD223" s="368"/>
      <c r="AE223" s="400" t="s">
        <v>6319</v>
      </c>
      <c r="AF223" s="326"/>
      <c r="AG223" s="368"/>
      <c r="AH223" s="368"/>
      <c r="AI223" s="373"/>
      <c r="AJ223" s="326"/>
      <c r="AK223" s="328"/>
      <c r="AL223" s="328"/>
      <c r="AM223" s="328"/>
      <c r="AN223" s="335"/>
    </row>
    <row r="224" spans="1:40" ht="30.75" customHeight="1" x14ac:dyDescent="0.35">
      <c r="A224" s="378">
        <v>220</v>
      </c>
      <c r="B224" s="333" t="s">
        <v>353</v>
      </c>
      <c r="C224" s="332" t="s">
        <v>2060</v>
      </c>
      <c r="D224" s="371" t="s">
        <v>4594</v>
      </c>
      <c r="E224" s="325">
        <v>5</v>
      </c>
      <c r="F224" s="371"/>
      <c r="G224" s="325"/>
      <c r="H224" s="371"/>
      <c r="I224" s="325">
        <v>3</v>
      </c>
      <c r="J224" s="325"/>
      <c r="K224" s="325">
        <v>3</v>
      </c>
      <c r="L224" s="372">
        <v>1</v>
      </c>
      <c r="M224" s="373" t="s">
        <v>5431</v>
      </c>
      <c r="N224" s="381"/>
      <c r="O224" s="381"/>
      <c r="P224" s="381">
        <v>500</v>
      </c>
      <c r="Q224" s="381"/>
      <c r="R224" s="381"/>
      <c r="S224" s="381"/>
      <c r="T224" s="381"/>
      <c r="U224" s="381"/>
      <c r="V224" s="381"/>
      <c r="W224" s="381"/>
      <c r="X224" s="381">
        <v>1</v>
      </c>
      <c r="Y224" s="326"/>
      <c r="Z224" s="328"/>
      <c r="AA224" s="373"/>
      <c r="AB224" s="326" t="s">
        <v>6174</v>
      </c>
      <c r="AC224" s="326" t="s">
        <v>2165</v>
      </c>
      <c r="AD224" s="368"/>
      <c r="AE224" s="400" t="s">
        <v>6326</v>
      </c>
      <c r="AF224" s="326"/>
      <c r="AG224" s="368"/>
      <c r="AH224" s="368"/>
      <c r="AI224" s="373"/>
      <c r="AJ224" s="326"/>
      <c r="AK224" s="328"/>
      <c r="AL224" s="328"/>
      <c r="AM224" s="328"/>
      <c r="AN224" s="335"/>
    </row>
    <row r="225" spans="1:40" ht="30.75" customHeight="1" x14ac:dyDescent="0.35">
      <c r="A225" s="378">
        <v>221</v>
      </c>
      <c r="B225" s="333" t="s">
        <v>362</v>
      </c>
      <c r="C225" s="332" t="s">
        <v>2170</v>
      </c>
      <c r="D225" s="371" t="s">
        <v>4597</v>
      </c>
      <c r="E225" s="325">
        <v>4</v>
      </c>
      <c r="F225" s="371"/>
      <c r="G225" s="325"/>
      <c r="H225" s="371"/>
      <c r="I225" s="325">
        <v>6</v>
      </c>
      <c r="J225" s="325"/>
      <c r="K225" s="325">
        <v>6</v>
      </c>
      <c r="L225" s="372">
        <v>1</v>
      </c>
      <c r="M225" s="373" t="s">
        <v>5523</v>
      </c>
      <c r="N225" s="398">
        <v>190</v>
      </c>
      <c r="O225" s="398">
        <v>410</v>
      </c>
      <c r="P225" s="398">
        <v>600</v>
      </c>
      <c r="Q225" s="398"/>
      <c r="R225" s="398"/>
      <c r="S225" s="398"/>
      <c r="T225" s="398"/>
      <c r="U225" s="381"/>
      <c r="V225" s="381" t="s">
        <v>2166</v>
      </c>
      <c r="W225" s="381"/>
      <c r="X225" s="381">
        <v>1</v>
      </c>
      <c r="Y225" s="326"/>
      <c r="Z225" s="328"/>
      <c r="AA225" s="373" t="s">
        <v>6524</v>
      </c>
      <c r="AB225" s="326"/>
      <c r="AC225" s="326" t="s">
        <v>2165</v>
      </c>
      <c r="AD225" s="368"/>
      <c r="AE225" s="400" t="s">
        <v>6319</v>
      </c>
      <c r="AF225" s="326"/>
      <c r="AG225" s="368"/>
      <c r="AH225" s="368"/>
      <c r="AI225" s="373"/>
      <c r="AJ225" s="326"/>
      <c r="AK225" s="328"/>
      <c r="AL225" s="328"/>
      <c r="AM225" s="328"/>
      <c r="AN225" s="335"/>
    </row>
    <row r="226" spans="1:40" ht="30.75" customHeight="1" x14ac:dyDescent="0.35">
      <c r="A226" s="378">
        <v>222</v>
      </c>
      <c r="B226" s="333" t="s">
        <v>362</v>
      </c>
      <c r="C226" s="332" t="s">
        <v>2171</v>
      </c>
      <c r="D226" s="371" t="s">
        <v>4598</v>
      </c>
      <c r="E226" s="325">
        <v>5</v>
      </c>
      <c r="F226" s="371"/>
      <c r="G226" s="325"/>
      <c r="H226" s="371"/>
      <c r="I226" s="325">
        <v>8</v>
      </c>
      <c r="J226" s="325"/>
      <c r="K226" s="325">
        <v>8</v>
      </c>
      <c r="L226" s="372">
        <v>1</v>
      </c>
      <c r="M226" s="373" t="s">
        <v>5431</v>
      </c>
      <c r="N226" s="381"/>
      <c r="O226" s="381"/>
      <c r="P226" s="381">
        <v>800</v>
      </c>
      <c r="Q226" s="381"/>
      <c r="R226" s="381"/>
      <c r="S226" s="381"/>
      <c r="T226" s="381"/>
      <c r="U226" s="381"/>
      <c r="V226" s="381"/>
      <c r="W226" s="381"/>
      <c r="X226" s="381">
        <v>1</v>
      </c>
      <c r="Y226" s="326"/>
      <c r="Z226" s="328"/>
      <c r="AA226" s="373"/>
      <c r="AB226" s="326"/>
      <c r="AC226" s="326" t="s">
        <v>2165</v>
      </c>
      <c r="AD226" s="368"/>
      <c r="AE226" s="400" t="s">
        <v>6319</v>
      </c>
      <c r="AF226" s="326"/>
      <c r="AG226" s="368"/>
      <c r="AH226" s="368"/>
      <c r="AI226" s="373"/>
      <c r="AJ226" s="326"/>
      <c r="AK226" s="328"/>
      <c r="AL226" s="328"/>
      <c r="AM226" s="328"/>
      <c r="AN226" s="335"/>
    </row>
    <row r="227" spans="1:40" ht="30.75" customHeight="1" x14ac:dyDescent="0.35">
      <c r="A227" s="378">
        <v>223</v>
      </c>
      <c r="B227" s="333" t="s">
        <v>362</v>
      </c>
      <c r="C227" s="332" t="s">
        <v>2173</v>
      </c>
      <c r="D227" s="371" t="s">
        <v>4600</v>
      </c>
      <c r="E227" s="325">
        <v>4</v>
      </c>
      <c r="F227" s="371"/>
      <c r="G227" s="325"/>
      <c r="H227" s="371"/>
      <c r="I227" s="325">
        <v>5</v>
      </c>
      <c r="J227" s="325"/>
      <c r="K227" s="325">
        <v>5</v>
      </c>
      <c r="L227" s="372">
        <v>1</v>
      </c>
      <c r="M227" s="373" t="s">
        <v>5523</v>
      </c>
      <c r="N227" s="381">
        <v>172</v>
      </c>
      <c r="O227" s="381">
        <v>428</v>
      </c>
      <c r="P227" s="381">
        <v>600</v>
      </c>
      <c r="Q227" s="381"/>
      <c r="R227" s="381"/>
      <c r="S227" s="381"/>
      <c r="T227" s="381"/>
      <c r="U227" s="381"/>
      <c r="V227" s="381" t="s">
        <v>2166</v>
      </c>
      <c r="W227" s="381"/>
      <c r="X227" s="381">
        <v>1</v>
      </c>
      <c r="Y227" s="326"/>
      <c r="Z227" s="328"/>
      <c r="AA227" s="373"/>
      <c r="AB227" s="326"/>
      <c r="AC227" s="326" t="s">
        <v>2165</v>
      </c>
      <c r="AD227" s="368"/>
      <c r="AE227" s="400" t="s">
        <v>6319</v>
      </c>
      <c r="AF227" s="326"/>
      <c r="AG227" s="368"/>
      <c r="AH227" s="368"/>
      <c r="AI227" s="373"/>
      <c r="AJ227" s="326"/>
      <c r="AK227" s="328"/>
      <c r="AL227" s="328"/>
      <c r="AM227" s="328"/>
      <c r="AN227" s="335"/>
    </row>
    <row r="228" spans="1:40" ht="30.75" customHeight="1" x14ac:dyDescent="0.35">
      <c r="A228" s="378">
        <v>224</v>
      </c>
      <c r="B228" s="333" t="s">
        <v>362</v>
      </c>
      <c r="C228" s="332" t="s">
        <v>2174</v>
      </c>
      <c r="D228" s="371" t="s">
        <v>4601</v>
      </c>
      <c r="E228" s="325">
        <v>5</v>
      </c>
      <c r="F228" s="371"/>
      <c r="G228" s="325"/>
      <c r="H228" s="371"/>
      <c r="I228" s="325">
        <v>9</v>
      </c>
      <c r="J228" s="325"/>
      <c r="K228" s="325">
        <v>9</v>
      </c>
      <c r="L228" s="372">
        <v>1</v>
      </c>
      <c r="M228" s="373" t="s">
        <v>5431</v>
      </c>
      <c r="N228" s="381"/>
      <c r="O228" s="381"/>
      <c r="P228" s="381">
        <v>800</v>
      </c>
      <c r="Q228" s="381"/>
      <c r="R228" s="381"/>
      <c r="S228" s="381"/>
      <c r="T228" s="381"/>
      <c r="U228" s="381"/>
      <c r="V228" s="381"/>
      <c r="W228" s="381"/>
      <c r="X228" s="381">
        <v>1</v>
      </c>
      <c r="Y228" s="326"/>
      <c r="Z228" s="328"/>
      <c r="AA228" s="373"/>
      <c r="AB228" s="326"/>
      <c r="AC228" s="326" t="s">
        <v>2165</v>
      </c>
      <c r="AD228" s="368"/>
      <c r="AE228" s="400" t="s">
        <v>6319</v>
      </c>
      <c r="AF228" s="326"/>
      <c r="AG228" s="368"/>
      <c r="AH228" s="368"/>
      <c r="AI228" s="373"/>
      <c r="AJ228" s="326"/>
      <c r="AK228" s="328" t="s">
        <v>7278</v>
      </c>
      <c r="AL228" s="328"/>
      <c r="AM228" s="328"/>
      <c r="AN228" s="335"/>
    </row>
    <row r="229" spans="1:40" ht="30.75" customHeight="1" x14ac:dyDescent="0.35">
      <c r="A229" s="378">
        <v>225</v>
      </c>
      <c r="B229" s="333" t="s">
        <v>362</v>
      </c>
      <c r="C229" s="332" t="s">
        <v>2175</v>
      </c>
      <c r="D229" s="371" t="s">
        <v>4603</v>
      </c>
      <c r="E229" s="325">
        <v>5</v>
      </c>
      <c r="F229" s="371"/>
      <c r="G229" s="325"/>
      <c r="H229" s="371"/>
      <c r="I229" s="325">
        <v>10</v>
      </c>
      <c r="J229" s="325"/>
      <c r="K229" s="325">
        <v>10</v>
      </c>
      <c r="L229" s="372">
        <v>1</v>
      </c>
      <c r="M229" s="373" t="s">
        <v>5431</v>
      </c>
      <c r="N229" s="381"/>
      <c r="O229" s="381"/>
      <c r="P229" s="381">
        <v>800</v>
      </c>
      <c r="Q229" s="381"/>
      <c r="R229" s="381"/>
      <c r="S229" s="381"/>
      <c r="T229" s="381"/>
      <c r="U229" s="381"/>
      <c r="V229" s="381"/>
      <c r="W229" s="381"/>
      <c r="X229" s="381">
        <v>1</v>
      </c>
      <c r="Y229" s="326"/>
      <c r="Z229" s="328"/>
      <c r="AA229" s="373"/>
      <c r="AB229" s="326"/>
      <c r="AC229" s="326" t="s">
        <v>2165</v>
      </c>
      <c r="AD229" s="368"/>
      <c r="AE229" s="400" t="s">
        <v>6319</v>
      </c>
      <c r="AF229" s="326"/>
      <c r="AG229" s="368"/>
      <c r="AH229" s="368"/>
      <c r="AI229" s="373"/>
      <c r="AJ229" s="326"/>
      <c r="AK229" s="328"/>
      <c r="AL229" s="328"/>
      <c r="AM229" s="328"/>
      <c r="AN229" s="335"/>
    </row>
    <row r="230" spans="1:40" ht="30.75" customHeight="1" x14ac:dyDescent="0.35">
      <c r="A230" s="378">
        <v>226</v>
      </c>
      <c r="B230" s="333" t="s">
        <v>362</v>
      </c>
      <c r="C230" s="332" t="s">
        <v>3881</v>
      </c>
      <c r="D230" s="371" t="s">
        <v>3935</v>
      </c>
      <c r="E230" s="325">
        <v>4</v>
      </c>
      <c r="F230" s="371"/>
      <c r="G230" s="325"/>
      <c r="H230" s="371"/>
      <c r="I230" s="325">
        <v>6</v>
      </c>
      <c r="J230" s="325"/>
      <c r="K230" s="325">
        <v>6</v>
      </c>
      <c r="L230" s="372">
        <v>1</v>
      </c>
      <c r="M230" s="373" t="s">
        <v>5444</v>
      </c>
      <c r="N230" s="381"/>
      <c r="O230" s="381"/>
      <c r="P230" s="381">
        <v>600</v>
      </c>
      <c r="Q230" s="381"/>
      <c r="R230" s="381"/>
      <c r="S230" s="381"/>
      <c r="T230" s="381"/>
      <c r="U230" s="381"/>
      <c r="V230" s="381"/>
      <c r="W230" s="381"/>
      <c r="X230" s="381">
        <v>1</v>
      </c>
      <c r="Y230" s="326"/>
      <c r="Z230" s="328"/>
      <c r="AA230" s="373"/>
      <c r="AB230" s="326"/>
      <c r="AC230" s="326" t="s">
        <v>2165</v>
      </c>
      <c r="AD230" s="368"/>
      <c r="AE230" s="400" t="s">
        <v>6618</v>
      </c>
      <c r="AF230" s="326"/>
      <c r="AG230" s="368"/>
      <c r="AH230" s="368"/>
      <c r="AI230" s="373"/>
      <c r="AJ230" s="326"/>
      <c r="AK230" s="328"/>
      <c r="AL230" s="328"/>
      <c r="AM230" s="328"/>
      <c r="AN230" s="335"/>
    </row>
    <row r="231" spans="1:40" ht="30.75" customHeight="1" x14ac:dyDescent="0.35">
      <c r="A231" s="378">
        <v>227</v>
      </c>
      <c r="B231" s="333" t="s">
        <v>362</v>
      </c>
      <c r="C231" s="332" t="s">
        <v>3886</v>
      </c>
      <c r="D231" s="371" t="s">
        <v>3940</v>
      </c>
      <c r="E231" s="325">
        <v>4</v>
      </c>
      <c r="F231" s="371"/>
      <c r="G231" s="325"/>
      <c r="H231" s="371"/>
      <c r="I231" s="325">
        <v>6</v>
      </c>
      <c r="J231" s="325"/>
      <c r="K231" s="325">
        <v>6</v>
      </c>
      <c r="L231" s="372">
        <v>1</v>
      </c>
      <c r="M231" s="373" t="s">
        <v>5534</v>
      </c>
      <c r="N231" s="381"/>
      <c r="O231" s="381"/>
      <c r="P231" s="381">
        <v>600</v>
      </c>
      <c r="Q231" s="381"/>
      <c r="R231" s="381"/>
      <c r="S231" s="381"/>
      <c r="T231" s="381"/>
      <c r="U231" s="381"/>
      <c r="V231" s="381"/>
      <c r="W231" s="381"/>
      <c r="X231" s="381">
        <v>1</v>
      </c>
      <c r="Y231" s="326"/>
      <c r="Z231" s="328"/>
      <c r="AA231" s="373"/>
      <c r="AB231" s="326"/>
      <c r="AC231" s="326" t="s">
        <v>2165</v>
      </c>
      <c r="AD231" s="368"/>
      <c r="AE231" s="400" t="s">
        <v>6329</v>
      </c>
      <c r="AF231" s="326"/>
      <c r="AG231" s="368"/>
      <c r="AH231" s="368"/>
      <c r="AI231" s="373"/>
      <c r="AJ231" s="326"/>
      <c r="AK231" s="328"/>
      <c r="AL231" s="328"/>
      <c r="AM231" s="328"/>
      <c r="AN231" s="335"/>
    </row>
    <row r="232" spans="1:40" ht="30.75" customHeight="1" x14ac:dyDescent="0.35">
      <c r="A232" s="378">
        <v>228</v>
      </c>
      <c r="B232" s="333" t="s">
        <v>362</v>
      </c>
      <c r="C232" s="332" t="s">
        <v>3887</v>
      </c>
      <c r="D232" s="371" t="s">
        <v>3941</v>
      </c>
      <c r="E232" s="325">
        <v>5</v>
      </c>
      <c r="F232" s="371"/>
      <c r="G232" s="325"/>
      <c r="H232" s="371"/>
      <c r="I232" s="325">
        <v>6</v>
      </c>
      <c r="J232" s="325"/>
      <c r="K232" s="325">
        <v>6</v>
      </c>
      <c r="L232" s="372">
        <v>1</v>
      </c>
      <c r="M232" s="373" t="s">
        <v>5363</v>
      </c>
      <c r="N232" s="381">
        <v>320</v>
      </c>
      <c r="O232" s="381">
        <v>48</v>
      </c>
      <c r="P232" s="381">
        <v>368</v>
      </c>
      <c r="Q232" s="381"/>
      <c r="R232" s="381"/>
      <c r="S232" s="381"/>
      <c r="T232" s="381">
        <v>432</v>
      </c>
      <c r="U232" s="381"/>
      <c r="V232" s="381" t="s">
        <v>2166</v>
      </c>
      <c r="W232" s="381"/>
      <c r="X232" s="381">
        <v>1</v>
      </c>
      <c r="Y232" s="326"/>
      <c r="Z232" s="328"/>
      <c r="AA232" s="373"/>
      <c r="AB232" s="326" t="s">
        <v>6129</v>
      </c>
      <c r="AC232" s="326" t="s">
        <v>2165</v>
      </c>
      <c r="AD232" s="368"/>
      <c r="AE232" s="400" t="s">
        <v>6618</v>
      </c>
      <c r="AF232" s="326"/>
      <c r="AG232" s="368"/>
      <c r="AH232" s="368"/>
      <c r="AI232" s="373"/>
      <c r="AJ232" s="326"/>
      <c r="AK232" s="328"/>
      <c r="AL232" s="328"/>
      <c r="AM232" s="328"/>
      <c r="AN232" s="335"/>
    </row>
    <row r="233" spans="1:40" ht="30.75" customHeight="1" x14ac:dyDescent="0.35">
      <c r="A233" s="378">
        <v>229</v>
      </c>
      <c r="B233" s="333" t="s">
        <v>362</v>
      </c>
      <c r="C233" s="332" t="s">
        <v>3893</v>
      </c>
      <c r="D233" s="371" t="s">
        <v>3947</v>
      </c>
      <c r="E233" s="325">
        <v>3</v>
      </c>
      <c r="F233" s="371"/>
      <c r="G233" s="325"/>
      <c r="H233" s="371"/>
      <c r="I233" s="325">
        <v>8</v>
      </c>
      <c r="J233" s="325"/>
      <c r="K233" s="325">
        <v>8</v>
      </c>
      <c r="L233" s="372">
        <v>1</v>
      </c>
      <c r="M233" s="373" t="s">
        <v>5494</v>
      </c>
      <c r="N233" s="381"/>
      <c r="O233" s="381"/>
      <c r="P233" s="381">
        <v>400</v>
      </c>
      <c r="Q233" s="381"/>
      <c r="R233" s="381"/>
      <c r="S233" s="381"/>
      <c r="T233" s="381"/>
      <c r="U233" s="381"/>
      <c r="V233" s="381"/>
      <c r="W233" s="381"/>
      <c r="X233" s="381">
        <v>1</v>
      </c>
      <c r="Y233" s="326"/>
      <c r="Z233" s="328"/>
      <c r="AA233" s="373"/>
      <c r="AB233" s="326"/>
      <c r="AC233" s="326" t="s">
        <v>2165</v>
      </c>
      <c r="AD233" s="368"/>
      <c r="AE233" s="400" t="s">
        <v>6329</v>
      </c>
      <c r="AF233" s="326"/>
      <c r="AG233" s="368"/>
      <c r="AH233" s="368"/>
      <c r="AI233" s="373"/>
      <c r="AJ233" s="326"/>
      <c r="AK233" s="328"/>
      <c r="AL233" s="328"/>
      <c r="AM233" s="328"/>
      <c r="AN233" s="335"/>
    </row>
    <row r="234" spans="1:40" ht="30.75" customHeight="1" x14ac:dyDescent="0.35">
      <c r="A234" s="378">
        <v>230</v>
      </c>
      <c r="B234" s="333" t="s">
        <v>362</v>
      </c>
      <c r="C234" s="332" t="s">
        <v>3894</v>
      </c>
      <c r="D234" s="371" t="s">
        <v>3948</v>
      </c>
      <c r="E234" s="325">
        <v>3</v>
      </c>
      <c r="F234" s="371"/>
      <c r="G234" s="325"/>
      <c r="H234" s="371"/>
      <c r="I234" s="325">
        <v>6</v>
      </c>
      <c r="J234" s="325"/>
      <c r="K234" s="325">
        <v>6</v>
      </c>
      <c r="L234" s="372">
        <v>1</v>
      </c>
      <c r="M234" s="373" t="s">
        <v>5494</v>
      </c>
      <c r="N234" s="381">
        <v>86</v>
      </c>
      <c r="O234" s="381">
        <v>314</v>
      </c>
      <c r="P234" s="381">
        <v>400</v>
      </c>
      <c r="Q234" s="381"/>
      <c r="R234" s="381"/>
      <c r="S234" s="381"/>
      <c r="T234" s="381"/>
      <c r="U234" s="381"/>
      <c r="V234" s="381" t="s">
        <v>2166</v>
      </c>
      <c r="W234" s="381"/>
      <c r="X234" s="381">
        <v>1</v>
      </c>
      <c r="Y234" s="326"/>
      <c r="Z234" s="328"/>
      <c r="AA234" s="373"/>
      <c r="AB234" s="326"/>
      <c r="AC234" s="326" t="s">
        <v>2165</v>
      </c>
      <c r="AD234" s="368"/>
      <c r="AE234" s="400" t="s">
        <v>6618</v>
      </c>
      <c r="AF234" s="326"/>
      <c r="AG234" s="368"/>
      <c r="AH234" s="368"/>
      <c r="AI234" s="373"/>
      <c r="AJ234" s="326"/>
      <c r="AK234" s="328"/>
      <c r="AL234" s="328"/>
      <c r="AM234" s="328"/>
      <c r="AN234" s="335"/>
    </row>
    <row r="235" spans="1:40" ht="30.75" customHeight="1" x14ac:dyDescent="0.35">
      <c r="A235" s="378">
        <v>231</v>
      </c>
      <c r="B235" s="333" t="s">
        <v>362</v>
      </c>
      <c r="C235" s="332" t="s">
        <v>3895</v>
      </c>
      <c r="D235" s="371" t="s">
        <v>3949</v>
      </c>
      <c r="E235" s="325">
        <v>3</v>
      </c>
      <c r="F235" s="371"/>
      <c r="G235" s="325"/>
      <c r="H235" s="371"/>
      <c r="I235" s="325">
        <v>7</v>
      </c>
      <c r="J235" s="325"/>
      <c r="K235" s="325">
        <v>7</v>
      </c>
      <c r="L235" s="372">
        <v>1</v>
      </c>
      <c r="M235" s="373" t="s">
        <v>5494</v>
      </c>
      <c r="N235" s="381"/>
      <c r="O235" s="381"/>
      <c r="P235" s="381">
        <v>400</v>
      </c>
      <c r="Q235" s="381"/>
      <c r="R235" s="381"/>
      <c r="S235" s="381"/>
      <c r="T235" s="381"/>
      <c r="U235" s="381"/>
      <c r="V235" s="381"/>
      <c r="W235" s="381"/>
      <c r="X235" s="381">
        <v>1</v>
      </c>
      <c r="Y235" s="326"/>
      <c r="Z235" s="328"/>
      <c r="AA235" s="373"/>
      <c r="AB235" s="326" t="s">
        <v>6135</v>
      </c>
      <c r="AC235" s="326" t="s">
        <v>2166</v>
      </c>
      <c r="AD235" s="368"/>
      <c r="AE235" s="400" t="s">
        <v>7017</v>
      </c>
      <c r="AF235" s="326"/>
      <c r="AG235" s="368"/>
      <c r="AH235" s="368"/>
      <c r="AI235" s="373"/>
      <c r="AJ235" s="326"/>
      <c r="AK235" s="328"/>
      <c r="AL235" s="328"/>
      <c r="AM235" s="328"/>
      <c r="AN235" s="335"/>
    </row>
    <row r="236" spans="1:40" ht="30.75" customHeight="1" x14ac:dyDescent="0.35">
      <c r="A236" s="378">
        <v>232</v>
      </c>
      <c r="B236" s="333" t="s">
        <v>362</v>
      </c>
      <c r="C236" s="332" t="s">
        <v>3896</v>
      </c>
      <c r="D236" s="371" t="s">
        <v>3950</v>
      </c>
      <c r="E236" s="325">
        <v>4</v>
      </c>
      <c r="F236" s="371"/>
      <c r="G236" s="325"/>
      <c r="H236" s="371"/>
      <c r="I236" s="325">
        <v>6</v>
      </c>
      <c r="J236" s="325"/>
      <c r="K236" s="325">
        <v>6</v>
      </c>
      <c r="L236" s="372">
        <v>1</v>
      </c>
      <c r="M236" s="388" t="s">
        <v>5534</v>
      </c>
      <c r="N236" s="381">
        <v>184</v>
      </c>
      <c r="O236" s="381">
        <v>416</v>
      </c>
      <c r="P236" s="381">
        <v>600</v>
      </c>
      <c r="Q236" s="381"/>
      <c r="R236" s="381"/>
      <c r="S236" s="381"/>
      <c r="T236" s="381"/>
      <c r="U236" s="381"/>
      <c r="V236" s="381" t="s">
        <v>2166</v>
      </c>
      <c r="W236" s="381"/>
      <c r="X236" s="381">
        <v>1</v>
      </c>
      <c r="Y236" s="326"/>
      <c r="Z236" s="328"/>
      <c r="AA236" s="373"/>
      <c r="AB236" s="326"/>
      <c r="AC236" s="326" t="s">
        <v>2165</v>
      </c>
      <c r="AD236" s="368"/>
      <c r="AE236" s="400" t="s">
        <v>6618</v>
      </c>
      <c r="AF236" s="326"/>
      <c r="AG236" s="368"/>
      <c r="AH236" s="368"/>
      <c r="AI236" s="373"/>
      <c r="AJ236" s="326"/>
      <c r="AK236" s="328"/>
      <c r="AL236" s="328"/>
      <c r="AM236" s="328"/>
      <c r="AN236" s="335"/>
    </row>
    <row r="237" spans="1:40" ht="30.75" customHeight="1" x14ac:dyDescent="0.35">
      <c r="A237" s="378">
        <v>233</v>
      </c>
      <c r="B237" s="333" t="s">
        <v>362</v>
      </c>
      <c r="C237" s="332" t="s">
        <v>3897</v>
      </c>
      <c r="D237" s="371" t="s">
        <v>3951</v>
      </c>
      <c r="E237" s="325">
        <v>4</v>
      </c>
      <c r="F237" s="371"/>
      <c r="G237" s="325"/>
      <c r="H237" s="371"/>
      <c r="I237" s="325">
        <v>7</v>
      </c>
      <c r="J237" s="325"/>
      <c r="K237" s="325">
        <v>7</v>
      </c>
      <c r="L237" s="372">
        <v>1</v>
      </c>
      <c r="M237" s="388" t="s">
        <v>5534</v>
      </c>
      <c r="N237" s="381">
        <v>180</v>
      </c>
      <c r="O237" s="381">
        <v>420</v>
      </c>
      <c r="P237" s="381">
        <v>600</v>
      </c>
      <c r="Q237" s="381"/>
      <c r="R237" s="381"/>
      <c r="S237" s="381"/>
      <c r="T237" s="381"/>
      <c r="U237" s="381"/>
      <c r="V237" s="381" t="s">
        <v>2166</v>
      </c>
      <c r="W237" s="381"/>
      <c r="X237" s="381">
        <v>1</v>
      </c>
      <c r="Y237" s="326"/>
      <c r="Z237" s="328"/>
      <c r="AA237" s="373"/>
      <c r="AB237" s="326"/>
      <c r="AC237" s="326" t="s">
        <v>2165</v>
      </c>
      <c r="AD237" s="368"/>
      <c r="AE237" s="400" t="s">
        <v>6958</v>
      </c>
      <c r="AF237" s="326"/>
      <c r="AG237" s="368"/>
      <c r="AH237" s="368"/>
      <c r="AI237" s="373"/>
      <c r="AJ237" s="326"/>
      <c r="AK237" s="328"/>
      <c r="AL237" s="328"/>
      <c r="AM237" s="328"/>
      <c r="AN237" s="335"/>
    </row>
    <row r="238" spans="1:40" ht="30.75" customHeight="1" x14ac:dyDescent="0.35">
      <c r="A238" s="378">
        <v>234</v>
      </c>
      <c r="B238" s="333" t="s">
        <v>362</v>
      </c>
      <c r="C238" s="332" t="s">
        <v>1872</v>
      </c>
      <c r="D238" s="371" t="s">
        <v>3955</v>
      </c>
      <c r="E238" s="325">
        <v>4</v>
      </c>
      <c r="F238" s="371"/>
      <c r="G238" s="325"/>
      <c r="H238" s="371"/>
      <c r="I238" s="325">
        <v>4</v>
      </c>
      <c r="J238" s="325"/>
      <c r="K238" s="325">
        <v>4</v>
      </c>
      <c r="L238" s="372">
        <v>1</v>
      </c>
      <c r="M238" s="373" t="s">
        <v>5001</v>
      </c>
      <c r="N238" s="381"/>
      <c r="O238" s="381"/>
      <c r="P238" s="381">
        <v>600</v>
      </c>
      <c r="Q238" s="381"/>
      <c r="R238" s="381"/>
      <c r="S238" s="381"/>
      <c r="T238" s="381"/>
      <c r="U238" s="381"/>
      <c r="V238" s="381"/>
      <c r="W238" s="381"/>
      <c r="X238" s="381">
        <v>1</v>
      </c>
      <c r="Y238" s="326"/>
      <c r="Z238" s="328"/>
      <c r="AA238" s="373"/>
      <c r="AB238" s="326" t="s">
        <v>6136</v>
      </c>
      <c r="AC238" s="326" t="s">
        <v>2165</v>
      </c>
      <c r="AD238" s="368"/>
      <c r="AE238" s="400" t="s">
        <v>7017</v>
      </c>
      <c r="AF238" s="326"/>
      <c r="AG238" s="368"/>
      <c r="AH238" s="368"/>
      <c r="AI238" s="373"/>
      <c r="AJ238" s="326"/>
      <c r="AK238" s="328"/>
      <c r="AL238" s="328"/>
      <c r="AM238" s="328"/>
      <c r="AN238" s="335"/>
    </row>
    <row r="239" spans="1:40" ht="30.75" customHeight="1" x14ac:dyDescent="0.35">
      <c r="A239" s="378">
        <v>235</v>
      </c>
      <c r="B239" s="333" t="s">
        <v>362</v>
      </c>
      <c r="C239" s="332" t="s">
        <v>3900</v>
      </c>
      <c r="D239" s="371" t="s">
        <v>3956</v>
      </c>
      <c r="E239" s="325">
        <v>4</v>
      </c>
      <c r="F239" s="371"/>
      <c r="G239" s="325"/>
      <c r="H239" s="371"/>
      <c r="I239" s="325">
        <v>5</v>
      </c>
      <c r="J239" s="325"/>
      <c r="K239" s="325">
        <v>5</v>
      </c>
      <c r="L239" s="372">
        <v>1</v>
      </c>
      <c r="M239" s="373" t="s">
        <v>5365</v>
      </c>
      <c r="N239" s="381"/>
      <c r="O239" s="381"/>
      <c r="P239" s="381">
        <v>600</v>
      </c>
      <c r="Q239" s="381"/>
      <c r="R239" s="381"/>
      <c r="S239" s="381"/>
      <c r="T239" s="381"/>
      <c r="U239" s="381"/>
      <c r="V239" s="381"/>
      <c r="W239" s="381"/>
      <c r="X239" s="381">
        <v>1</v>
      </c>
      <c r="Y239" s="326"/>
      <c r="Z239" s="328"/>
      <c r="AA239" s="373"/>
      <c r="AB239" s="326"/>
      <c r="AC239" s="326" t="s">
        <v>2166</v>
      </c>
      <c r="AD239" s="368"/>
      <c r="AE239" s="400" t="s">
        <v>6329</v>
      </c>
      <c r="AF239" s="326"/>
      <c r="AG239" s="368"/>
      <c r="AH239" s="368"/>
      <c r="AI239" s="373"/>
      <c r="AJ239" s="326"/>
      <c r="AK239" s="328"/>
      <c r="AL239" s="328"/>
      <c r="AM239" s="328"/>
      <c r="AN239" s="335"/>
    </row>
    <row r="240" spans="1:40" ht="30.75" customHeight="1" x14ac:dyDescent="0.35">
      <c r="A240" s="378">
        <v>236</v>
      </c>
      <c r="B240" s="333" t="s">
        <v>362</v>
      </c>
      <c r="C240" s="332" t="s">
        <v>6242</v>
      </c>
      <c r="D240" s="371" t="s">
        <v>3959</v>
      </c>
      <c r="E240" s="325">
        <v>5</v>
      </c>
      <c r="F240" s="371"/>
      <c r="G240" s="325"/>
      <c r="H240" s="371"/>
      <c r="I240" s="325">
        <v>8</v>
      </c>
      <c r="J240" s="325"/>
      <c r="K240" s="325">
        <v>8</v>
      </c>
      <c r="L240" s="372">
        <v>1</v>
      </c>
      <c r="M240" s="373" t="s">
        <v>5430</v>
      </c>
      <c r="N240" s="381"/>
      <c r="O240" s="381"/>
      <c r="P240" s="381">
        <v>800</v>
      </c>
      <c r="Q240" s="381"/>
      <c r="R240" s="381"/>
      <c r="S240" s="381"/>
      <c r="T240" s="381"/>
      <c r="U240" s="381"/>
      <c r="V240" s="381"/>
      <c r="W240" s="381"/>
      <c r="X240" s="381">
        <v>1</v>
      </c>
      <c r="Y240" s="326"/>
      <c r="Z240" s="328"/>
      <c r="AA240" s="373" t="s">
        <v>6524</v>
      </c>
      <c r="AB240" s="326"/>
      <c r="AC240" s="326" t="s">
        <v>2165</v>
      </c>
      <c r="AD240" s="368"/>
      <c r="AE240" s="400" t="s">
        <v>6618</v>
      </c>
      <c r="AF240" s="326"/>
      <c r="AG240" s="368"/>
      <c r="AH240" s="368"/>
      <c r="AI240" s="373"/>
      <c r="AJ240" s="326"/>
      <c r="AK240" s="328"/>
      <c r="AL240" s="328"/>
      <c r="AM240" s="328"/>
      <c r="AN240" s="335"/>
    </row>
    <row r="241" spans="1:40" ht="30.75" customHeight="1" x14ac:dyDescent="0.35">
      <c r="A241" s="378">
        <v>237</v>
      </c>
      <c r="B241" s="333" t="s">
        <v>362</v>
      </c>
      <c r="C241" s="332" t="s">
        <v>3903</v>
      </c>
      <c r="D241" s="371" t="s">
        <v>3962</v>
      </c>
      <c r="E241" s="325">
        <v>3</v>
      </c>
      <c r="F241" s="371"/>
      <c r="G241" s="325"/>
      <c r="H241" s="371"/>
      <c r="I241" s="325">
        <v>6</v>
      </c>
      <c r="J241" s="325"/>
      <c r="K241" s="325">
        <v>6</v>
      </c>
      <c r="L241" s="372">
        <v>1</v>
      </c>
      <c r="M241" s="373" t="s">
        <v>5494</v>
      </c>
      <c r="N241" s="381"/>
      <c r="O241" s="381"/>
      <c r="P241" s="381">
        <v>400</v>
      </c>
      <c r="Q241" s="381"/>
      <c r="R241" s="381"/>
      <c r="S241" s="381"/>
      <c r="T241" s="381"/>
      <c r="U241" s="381"/>
      <c r="V241" s="381"/>
      <c r="W241" s="381"/>
      <c r="X241" s="381">
        <v>1</v>
      </c>
      <c r="Y241" s="326"/>
      <c r="Z241" s="328"/>
      <c r="AA241" s="373"/>
      <c r="AB241" s="326"/>
      <c r="AC241" s="326" t="s">
        <v>2165</v>
      </c>
      <c r="AD241" s="368"/>
      <c r="AE241" s="400" t="s">
        <v>6329</v>
      </c>
      <c r="AF241" s="326"/>
      <c r="AG241" s="368"/>
      <c r="AH241" s="368"/>
      <c r="AI241" s="373"/>
      <c r="AJ241" s="326"/>
      <c r="AK241" s="328"/>
      <c r="AL241" s="328"/>
      <c r="AM241" s="328"/>
      <c r="AN241" s="335"/>
    </row>
    <row r="242" spans="1:40" ht="30.75" customHeight="1" x14ac:dyDescent="0.35">
      <c r="A242" s="378">
        <v>238</v>
      </c>
      <c r="B242" s="333" t="s">
        <v>362</v>
      </c>
      <c r="C242" s="332" t="s">
        <v>3979</v>
      </c>
      <c r="D242" s="371" t="s">
        <v>3963</v>
      </c>
      <c r="E242" s="325">
        <v>3</v>
      </c>
      <c r="F242" s="371"/>
      <c r="G242" s="325"/>
      <c r="H242" s="371"/>
      <c r="I242" s="325">
        <v>6</v>
      </c>
      <c r="J242" s="325"/>
      <c r="K242" s="325">
        <v>6</v>
      </c>
      <c r="L242" s="372">
        <v>1</v>
      </c>
      <c r="M242" s="373" t="s">
        <v>5494</v>
      </c>
      <c r="N242" s="381"/>
      <c r="O242" s="381"/>
      <c r="P242" s="381">
        <v>400</v>
      </c>
      <c r="Q242" s="381"/>
      <c r="R242" s="381"/>
      <c r="S242" s="381"/>
      <c r="T242" s="381"/>
      <c r="U242" s="381"/>
      <c r="V242" s="381"/>
      <c r="W242" s="381"/>
      <c r="X242" s="381">
        <v>1</v>
      </c>
      <c r="Y242" s="326"/>
      <c r="Z242" s="328"/>
      <c r="AA242" s="373"/>
      <c r="AB242" s="326"/>
      <c r="AC242" s="326" t="s">
        <v>2165</v>
      </c>
      <c r="AD242" s="368"/>
      <c r="AE242" s="400" t="s">
        <v>6329</v>
      </c>
      <c r="AF242" s="326"/>
      <c r="AG242" s="368"/>
      <c r="AH242" s="368"/>
      <c r="AI242" s="373"/>
      <c r="AJ242" s="326"/>
      <c r="AK242" s="328"/>
      <c r="AL242" s="328"/>
      <c r="AM242" s="328"/>
      <c r="AN242" s="335"/>
    </row>
    <row r="243" spans="1:40" ht="30.75" customHeight="1" x14ac:dyDescent="0.35">
      <c r="A243" s="378">
        <v>239</v>
      </c>
      <c r="B243" s="333" t="s">
        <v>362</v>
      </c>
      <c r="C243" s="332" t="s">
        <v>6246</v>
      </c>
      <c r="D243" s="371" t="s">
        <v>3964</v>
      </c>
      <c r="E243" s="325">
        <v>4</v>
      </c>
      <c r="F243" s="371"/>
      <c r="G243" s="325"/>
      <c r="H243" s="371"/>
      <c r="I243" s="325">
        <v>6</v>
      </c>
      <c r="J243" s="325"/>
      <c r="K243" s="325">
        <v>6</v>
      </c>
      <c r="L243" s="372">
        <v>1</v>
      </c>
      <c r="M243" s="373" t="s">
        <v>5447</v>
      </c>
      <c r="N243" s="381"/>
      <c r="O243" s="381"/>
      <c r="P243" s="381">
        <v>600</v>
      </c>
      <c r="Q243" s="381"/>
      <c r="R243" s="381"/>
      <c r="S243" s="381"/>
      <c r="T243" s="381"/>
      <c r="U243" s="381"/>
      <c r="V243" s="381"/>
      <c r="W243" s="381"/>
      <c r="X243" s="381">
        <v>1</v>
      </c>
      <c r="Y243" s="326"/>
      <c r="Z243" s="328"/>
      <c r="AA243" s="373"/>
      <c r="AB243" s="326"/>
      <c r="AC243" s="326" t="s">
        <v>2165</v>
      </c>
      <c r="AD243" s="368"/>
      <c r="AE243" s="400" t="s">
        <v>6959</v>
      </c>
      <c r="AF243" s="326"/>
      <c r="AG243" s="368"/>
      <c r="AH243" s="368"/>
      <c r="AI243" s="373"/>
      <c r="AJ243" s="326"/>
      <c r="AK243" s="328"/>
      <c r="AL243" s="328"/>
      <c r="AM243" s="328"/>
      <c r="AN243" s="335"/>
    </row>
    <row r="244" spans="1:40" ht="30.75" customHeight="1" x14ac:dyDescent="0.35">
      <c r="A244" s="378">
        <v>240</v>
      </c>
      <c r="B244" s="333" t="s">
        <v>362</v>
      </c>
      <c r="C244" s="332" t="s">
        <v>6245</v>
      </c>
      <c r="D244" s="371" t="s">
        <v>3965</v>
      </c>
      <c r="E244" s="325">
        <v>4</v>
      </c>
      <c r="F244" s="371"/>
      <c r="G244" s="325"/>
      <c r="H244" s="371"/>
      <c r="I244" s="325">
        <v>6</v>
      </c>
      <c r="J244" s="325"/>
      <c r="K244" s="325">
        <v>6</v>
      </c>
      <c r="L244" s="372">
        <v>1</v>
      </c>
      <c r="M244" s="373" t="s">
        <v>5430</v>
      </c>
      <c r="N244" s="381"/>
      <c r="O244" s="381"/>
      <c r="P244" s="381">
        <v>600</v>
      </c>
      <c r="Q244" s="381"/>
      <c r="R244" s="381"/>
      <c r="S244" s="381"/>
      <c r="T244" s="381"/>
      <c r="U244" s="381"/>
      <c r="V244" s="381"/>
      <c r="W244" s="381"/>
      <c r="X244" s="381">
        <v>1</v>
      </c>
      <c r="Y244" s="326"/>
      <c r="Z244" s="328"/>
      <c r="AA244" s="373"/>
      <c r="AB244" s="326"/>
      <c r="AC244" s="326" t="s">
        <v>2165</v>
      </c>
      <c r="AD244" s="368"/>
      <c r="AE244" s="400" t="s">
        <v>6958</v>
      </c>
      <c r="AF244" s="326"/>
      <c r="AG244" s="368"/>
      <c r="AH244" s="368"/>
      <c r="AI244" s="373"/>
      <c r="AJ244" s="326"/>
      <c r="AK244" s="328"/>
      <c r="AL244" s="328"/>
      <c r="AM244" s="328"/>
      <c r="AN244" s="335"/>
    </row>
    <row r="245" spans="1:40" ht="30.75" customHeight="1" x14ac:dyDescent="0.35">
      <c r="A245" s="378">
        <v>241</v>
      </c>
      <c r="B245" s="333" t="s">
        <v>362</v>
      </c>
      <c r="C245" s="332" t="s">
        <v>6244</v>
      </c>
      <c r="D245" s="371" t="s">
        <v>3966</v>
      </c>
      <c r="E245" s="325">
        <v>4</v>
      </c>
      <c r="F245" s="371"/>
      <c r="G245" s="325"/>
      <c r="H245" s="371"/>
      <c r="I245" s="325">
        <v>7</v>
      </c>
      <c r="J245" s="325"/>
      <c r="K245" s="325">
        <v>7</v>
      </c>
      <c r="L245" s="372">
        <v>1</v>
      </c>
      <c r="M245" s="373" t="s">
        <v>5535</v>
      </c>
      <c r="N245" s="381"/>
      <c r="O245" s="381"/>
      <c r="P245" s="381">
        <v>600</v>
      </c>
      <c r="Q245" s="381"/>
      <c r="R245" s="381"/>
      <c r="S245" s="381"/>
      <c r="T245" s="381"/>
      <c r="U245" s="381"/>
      <c r="V245" s="381"/>
      <c r="W245" s="381"/>
      <c r="X245" s="381">
        <v>1</v>
      </c>
      <c r="Y245" s="326"/>
      <c r="Z245" s="328"/>
      <c r="AA245" s="373"/>
      <c r="AB245" s="326"/>
      <c r="AC245" s="326" t="s">
        <v>2165</v>
      </c>
      <c r="AD245" s="368"/>
      <c r="AE245" s="400" t="s">
        <v>6958</v>
      </c>
      <c r="AF245" s="326"/>
      <c r="AG245" s="368"/>
      <c r="AH245" s="368"/>
      <c r="AI245" s="373"/>
      <c r="AJ245" s="326"/>
      <c r="AK245" s="328"/>
      <c r="AL245" s="328"/>
      <c r="AM245" s="328"/>
      <c r="AN245" s="335"/>
    </row>
    <row r="246" spans="1:40" ht="30.75" customHeight="1" x14ac:dyDescent="0.35">
      <c r="A246" s="378">
        <v>242</v>
      </c>
      <c r="B246" s="333" t="s">
        <v>362</v>
      </c>
      <c r="C246" s="332" t="s">
        <v>3904</v>
      </c>
      <c r="D246" s="371" t="s">
        <v>3967</v>
      </c>
      <c r="E246" s="325">
        <v>5</v>
      </c>
      <c r="F246" s="371"/>
      <c r="G246" s="325"/>
      <c r="H246" s="371"/>
      <c r="I246" s="325">
        <v>6</v>
      </c>
      <c r="J246" s="325"/>
      <c r="K246" s="325">
        <v>6</v>
      </c>
      <c r="L246" s="372">
        <v>1</v>
      </c>
      <c r="M246" s="373" t="s">
        <v>5447</v>
      </c>
      <c r="N246" s="381"/>
      <c r="O246" s="381"/>
      <c r="P246" s="381">
        <v>800</v>
      </c>
      <c r="Q246" s="381"/>
      <c r="R246" s="381"/>
      <c r="S246" s="381"/>
      <c r="T246" s="381"/>
      <c r="U246" s="381"/>
      <c r="V246" s="381"/>
      <c r="W246" s="381"/>
      <c r="X246" s="381">
        <v>1</v>
      </c>
      <c r="Y246" s="326"/>
      <c r="Z246" s="328"/>
      <c r="AA246" s="373"/>
      <c r="AB246" s="326"/>
      <c r="AC246" s="326" t="s">
        <v>2165</v>
      </c>
      <c r="AD246" s="368"/>
      <c r="AE246" s="400" t="s">
        <v>6959</v>
      </c>
      <c r="AF246" s="326"/>
      <c r="AG246" s="368"/>
      <c r="AH246" s="368"/>
      <c r="AI246" s="373"/>
      <c r="AJ246" s="326"/>
      <c r="AK246" s="328"/>
      <c r="AL246" s="328"/>
      <c r="AM246" s="328"/>
      <c r="AN246" s="335"/>
    </row>
    <row r="247" spans="1:40" ht="30.75" customHeight="1" x14ac:dyDescent="0.35">
      <c r="A247" s="378">
        <v>243</v>
      </c>
      <c r="B247" s="333" t="s">
        <v>362</v>
      </c>
      <c r="C247" s="332" t="s">
        <v>4606</v>
      </c>
      <c r="D247" s="371" t="s">
        <v>3970</v>
      </c>
      <c r="E247" s="325">
        <v>4</v>
      </c>
      <c r="F247" s="371"/>
      <c r="G247" s="325"/>
      <c r="H247" s="371"/>
      <c r="I247" s="325">
        <v>7</v>
      </c>
      <c r="J247" s="325"/>
      <c r="K247" s="325">
        <v>7</v>
      </c>
      <c r="L247" s="372">
        <v>1</v>
      </c>
      <c r="M247" s="373" t="s">
        <v>5535</v>
      </c>
      <c r="N247" s="398"/>
      <c r="O247" s="398"/>
      <c r="P247" s="367">
        <v>600</v>
      </c>
      <c r="Q247" s="398"/>
      <c r="R247" s="398"/>
      <c r="S247" s="398"/>
      <c r="T247" s="398"/>
      <c r="U247" s="381"/>
      <c r="V247" s="381"/>
      <c r="W247" s="381"/>
      <c r="X247" s="381">
        <v>1</v>
      </c>
      <c r="Y247" s="326"/>
      <c r="Z247" s="328"/>
      <c r="AA247" s="373"/>
      <c r="AB247" s="326"/>
      <c r="AC247" s="326" t="s">
        <v>2165</v>
      </c>
      <c r="AD247" s="368"/>
      <c r="AE247" s="400" t="s">
        <v>7017</v>
      </c>
      <c r="AF247" s="326"/>
      <c r="AG247" s="368"/>
      <c r="AH247" s="368"/>
      <c r="AI247" s="373"/>
      <c r="AJ247" s="326"/>
      <c r="AK247" s="328"/>
      <c r="AL247" s="328"/>
      <c r="AM247" s="328"/>
      <c r="AN247" s="335"/>
    </row>
    <row r="248" spans="1:40" ht="30.75" customHeight="1" x14ac:dyDescent="0.35">
      <c r="A248" s="378">
        <v>244</v>
      </c>
      <c r="B248" s="333" t="s">
        <v>362</v>
      </c>
      <c r="C248" s="332" t="s">
        <v>3906</v>
      </c>
      <c r="D248" s="371" t="s">
        <v>3971</v>
      </c>
      <c r="E248" s="325">
        <v>5</v>
      </c>
      <c r="F248" s="371"/>
      <c r="G248" s="325"/>
      <c r="H248" s="371"/>
      <c r="I248" s="325">
        <v>7</v>
      </c>
      <c r="J248" s="325"/>
      <c r="K248" s="325">
        <v>7</v>
      </c>
      <c r="L248" s="372">
        <v>1</v>
      </c>
      <c r="M248" s="373" t="s">
        <v>5535</v>
      </c>
      <c r="N248" s="381"/>
      <c r="O248" s="381"/>
      <c r="P248" s="381">
        <v>800</v>
      </c>
      <c r="Q248" s="381"/>
      <c r="R248" s="381"/>
      <c r="S248" s="381"/>
      <c r="T248" s="381"/>
      <c r="U248" s="381"/>
      <c r="V248" s="381"/>
      <c r="W248" s="381"/>
      <c r="X248" s="381">
        <v>1</v>
      </c>
      <c r="Y248" s="326"/>
      <c r="Z248" s="328"/>
      <c r="AA248" s="373"/>
      <c r="AB248" s="326"/>
      <c r="AC248" s="326" t="s">
        <v>2165</v>
      </c>
      <c r="AD248" s="368"/>
      <c r="AE248" s="400" t="s">
        <v>7017</v>
      </c>
      <c r="AF248" s="326"/>
      <c r="AG248" s="368"/>
      <c r="AH248" s="368"/>
      <c r="AI248" s="373"/>
      <c r="AJ248" s="326"/>
      <c r="AK248" s="328"/>
      <c r="AL248" s="328"/>
      <c r="AM248" s="328"/>
      <c r="AN248" s="335"/>
    </row>
    <row r="249" spans="1:40" ht="30.75" customHeight="1" x14ac:dyDescent="0.35">
      <c r="A249" s="378">
        <v>245</v>
      </c>
      <c r="B249" s="333" t="s">
        <v>362</v>
      </c>
      <c r="C249" s="332" t="s">
        <v>3909</v>
      </c>
      <c r="D249" s="371" t="s">
        <v>3975</v>
      </c>
      <c r="E249" s="325">
        <v>3</v>
      </c>
      <c r="F249" s="371"/>
      <c r="G249" s="325"/>
      <c r="H249" s="371"/>
      <c r="I249" s="325">
        <v>4</v>
      </c>
      <c r="J249" s="325"/>
      <c r="K249" s="325">
        <v>4</v>
      </c>
      <c r="L249" s="372">
        <v>1</v>
      </c>
      <c r="M249" s="373" t="s">
        <v>5447</v>
      </c>
      <c r="N249" s="381"/>
      <c r="O249" s="381"/>
      <c r="P249" s="381">
        <v>350</v>
      </c>
      <c r="Q249" s="381"/>
      <c r="R249" s="381"/>
      <c r="S249" s="381"/>
      <c r="T249" s="381"/>
      <c r="U249" s="381"/>
      <c r="V249" s="381"/>
      <c r="W249" s="381"/>
      <c r="X249" s="381">
        <v>1</v>
      </c>
      <c r="Y249" s="326"/>
      <c r="Z249" s="328"/>
      <c r="AA249" s="373"/>
      <c r="AB249" s="326"/>
      <c r="AC249" s="326" t="s">
        <v>2165</v>
      </c>
      <c r="AD249" s="368"/>
      <c r="AE249" s="400" t="s">
        <v>6958</v>
      </c>
      <c r="AF249" s="326"/>
      <c r="AG249" s="368"/>
      <c r="AH249" s="368"/>
      <c r="AI249" s="373"/>
      <c r="AJ249" s="326"/>
      <c r="AK249" s="328"/>
      <c r="AL249" s="328"/>
      <c r="AM249" s="328"/>
      <c r="AN249" s="335"/>
    </row>
    <row r="250" spans="1:40" ht="30.75" customHeight="1" x14ac:dyDescent="0.35">
      <c r="A250" s="378">
        <v>246</v>
      </c>
      <c r="B250" s="333" t="s">
        <v>362</v>
      </c>
      <c r="C250" s="332" t="s">
        <v>3910</v>
      </c>
      <c r="D250" s="371" t="s">
        <v>3976</v>
      </c>
      <c r="E250" s="325">
        <v>4</v>
      </c>
      <c r="F250" s="371"/>
      <c r="G250" s="325"/>
      <c r="H250" s="371"/>
      <c r="I250" s="325">
        <v>5</v>
      </c>
      <c r="J250" s="325"/>
      <c r="K250" s="325">
        <v>5</v>
      </c>
      <c r="L250" s="372">
        <v>1</v>
      </c>
      <c r="M250" s="373" t="s">
        <v>5363</v>
      </c>
      <c r="N250" s="381"/>
      <c r="O250" s="381"/>
      <c r="P250" s="381">
        <v>600</v>
      </c>
      <c r="Q250" s="381"/>
      <c r="R250" s="381"/>
      <c r="S250" s="381"/>
      <c r="T250" s="381"/>
      <c r="U250" s="381"/>
      <c r="V250" s="381"/>
      <c r="W250" s="381"/>
      <c r="X250" s="381">
        <v>1</v>
      </c>
      <c r="Y250" s="326"/>
      <c r="Z250" s="328"/>
      <c r="AA250" s="373"/>
      <c r="AB250" s="326"/>
      <c r="AC250" s="326" t="s">
        <v>2165</v>
      </c>
      <c r="AD250" s="368"/>
      <c r="AE250" s="400" t="s">
        <v>6618</v>
      </c>
      <c r="AF250" s="326"/>
      <c r="AG250" s="368"/>
      <c r="AH250" s="368"/>
      <c r="AI250" s="373"/>
      <c r="AJ250" s="326"/>
      <c r="AK250" s="328"/>
      <c r="AL250" s="328"/>
      <c r="AM250" s="328"/>
      <c r="AN250" s="335"/>
    </row>
    <row r="251" spans="1:40" ht="30.75" customHeight="1" x14ac:dyDescent="0.35">
      <c r="A251" s="378">
        <v>247</v>
      </c>
      <c r="B251" s="333" t="s">
        <v>362</v>
      </c>
      <c r="C251" s="332" t="s">
        <v>3189</v>
      </c>
      <c r="D251" s="371" t="s">
        <v>3977</v>
      </c>
      <c r="E251" s="325">
        <v>4</v>
      </c>
      <c r="F251" s="371"/>
      <c r="G251" s="325"/>
      <c r="H251" s="371"/>
      <c r="I251" s="325">
        <v>3</v>
      </c>
      <c r="J251" s="325"/>
      <c r="K251" s="325">
        <v>3</v>
      </c>
      <c r="L251" s="372">
        <v>1</v>
      </c>
      <c r="M251" s="373" t="s">
        <v>5447</v>
      </c>
      <c r="N251" s="381"/>
      <c r="O251" s="381"/>
      <c r="P251" s="381">
        <v>600</v>
      </c>
      <c r="Q251" s="381"/>
      <c r="R251" s="381"/>
      <c r="S251" s="381"/>
      <c r="T251" s="381"/>
      <c r="U251" s="381"/>
      <c r="V251" s="381"/>
      <c r="W251" s="381"/>
      <c r="X251" s="381">
        <v>1</v>
      </c>
      <c r="Y251" s="326"/>
      <c r="Z251" s="328"/>
      <c r="AA251" s="373"/>
      <c r="AB251" s="326"/>
      <c r="AC251" s="326" t="s">
        <v>2165</v>
      </c>
      <c r="AD251" s="368"/>
      <c r="AE251" s="400" t="s">
        <v>7017</v>
      </c>
      <c r="AF251" s="326"/>
      <c r="AG251" s="368"/>
      <c r="AH251" s="368"/>
      <c r="AI251" s="373"/>
      <c r="AJ251" s="326"/>
      <c r="AK251" s="328"/>
      <c r="AL251" s="328"/>
      <c r="AM251" s="328"/>
      <c r="AN251" s="335"/>
    </row>
    <row r="252" spans="1:40" ht="30.75" customHeight="1" x14ac:dyDescent="0.35">
      <c r="A252" s="378">
        <v>248</v>
      </c>
      <c r="B252" s="333" t="s">
        <v>362</v>
      </c>
      <c r="C252" s="332" t="s">
        <v>3911</v>
      </c>
      <c r="D252" s="371" t="s">
        <v>3978</v>
      </c>
      <c r="E252" s="325">
        <v>5</v>
      </c>
      <c r="F252" s="371"/>
      <c r="G252" s="325"/>
      <c r="H252" s="371"/>
      <c r="I252" s="325">
        <v>7</v>
      </c>
      <c r="J252" s="325"/>
      <c r="K252" s="325">
        <v>7</v>
      </c>
      <c r="L252" s="372">
        <v>1</v>
      </c>
      <c r="M252" s="373" t="s">
        <v>5363</v>
      </c>
      <c r="N252" s="381"/>
      <c r="O252" s="381"/>
      <c r="P252" s="381">
        <v>800</v>
      </c>
      <c r="Q252" s="381"/>
      <c r="R252" s="381"/>
      <c r="S252" s="381"/>
      <c r="T252" s="381"/>
      <c r="U252" s="381"/>
      <c r="V252" s="381"/>
      <c r="W252" s="381"/>
      <c r="X252" s="381">
        <v>1</v>
      </c>
      <c r="Y252" s="326"/>
      <c r="Z252" s="328"/>
      <c r="AA252" s="373"/>
      <c r="AB252" s="326"/>
      <c r="AC252" s="326" t="s">
        <v>2165</v>
      </c>
      <c r="AD252" s="368"/>
      <c r="AE252" s="400" t="s">
        <v>6958</v>
      </c>
      <c r="AF252" s="326"/>
      <c r="AG252" s="368"/>
      <c r="AH252" s="368"/>
      <c r="AI252" s="373"/>
      <c r="AJ252" s="326"/>
      <c r="AK252" s="328"/>
      <c r="AL252" s="328"/>
      <c r="AM252" s="328"/>
      <c r="AN252" s="335"/>
    </row>
    <row r="253" spans="1:40" ht="30.75" customHeight="1" x14ac:dyDescent="0.35">
      <c r="A253" s="378">
        <v>249</v>
      </c>
      <c r="B253" s="333" t="s">
        <v>362</v>
      </c>
      <c r="C253" s="332" t="s">
        <v>4607</v>
      </c>
      <c r="D253" s="371" t="s">
        <v>3484</v>
      </c>
      <c r="E253" s="325">
        <v>4</v>
      </c>
      <c r="F253" s="371"/>
      <c r="G253" s="325"/>
      <c r="H253" s="371"/>
      <c r="I253" s="325">
        <v>6</v>
      </c>
      <c r="J253" s="325"/>
      <c r="K253" s="325">
        <v>6</v>
      </c>
      <c r="L253" s="372">
        <v>1</v>
      </c>
      <c r="M253" s="373" t="s">
        <v>5430</v>
      </c>
      <c r="N253" s="381"/>
      <c r="O253" s="381"/>
      <c r="P253" s="381">
        <v>600</v>
      </c>
      <c r="Q253" s="381"/>
      <c r="R253" s="381"/>
      <c r="S253" s="381"/>
      <c r="T253" s="381"/>
      <c r="U253" s="381"/>
      <c r="V253" s="381"/>
      <c r="W253" s="381"/>
      <c r="X253" s="381">
        <v>1</v>
      </c>
      <c r="Y253" s="326"/>
      <c r="Z253" s="328"/>
      <c r="AA253" s="373"/>
      <c r="AB253" s="326"/>
      <c r="AC253" s="326" t="s">
        <v>2165</v>
      </c>
      <c r="AD253" s="368"/>
      <c r="AE253" s="400" t="s">
        <v>6981</v>
      </c>
      <c r="AF253" s="326"/>
      <c r="AG253" s="368"/>
      <c r="AH253" s="368"/>
      <c r="AI253" s="373"/>
      <c r="AJ253" s="326"/>
      <c r="AK253" s="328"/>
      <c r="AL253" s="328"/>
      <c r="AM253" s="328"/>
      <c r="AN253" s="335"/>
    </row>
    <row r="254" spans="1:40" ht="30.75" customHeight="1" x14ac:dyDescent="0.35">
      <c r="A254" s="378">
        <v>250</v>
      </c>
      <c r="B254" s="333" t="s">
        <v>362</v>
      </c>
      <c r="C254" s="332" t="s">
        <v>3913</v>
      </c>
      <c r="D254" s="371" t="s">
        <v>4610</v>
      </c>
      <c r="E254" s="325">
        <v>4</v>
      </c>
      <c r="F254" s="371"/>
      <c r="G254" s="325"/>
      <c r="H254" s="371"/>
      <c r="I254" s="325">
        <v>6</v>
      </c>
      <c r="J254" s="325"/>
      <c r="K254" s="325">
        <v>6</v>
      </c>
      <c r="L254" s="372">
        <v>1</v>
      </c>
      <c r="M254" s="373" t="s">
        <v>5518</v>
      </c>
      <c r="N254" s="381"/>
      <c r="O254" s="381"/>
      <c r="P254" s="381">
        <v>600</v>
      </c>
      <c r="Q254" s="381"/>
      <c r="R254" s="381"/>
      <c r="S254" s="381"/>
      <c r="T254" s="381"/>
      <c r="U254" s="381"/>
      <c r="V254" s="381"/>
      <c r="W254" s="381"/>
      <c r="X254" s="381">
        <v>1</v>
      </c>
      <c r="Y254" s="326"/>
      <c r="Z254" s="328"/>
      <c r="AA254" s="373"/>
      <c r="AB254" s="326"/>
      <c r="AC254" s="326" t="s">
        <v>2165</v>
      </c>
      <c r="AD254" s="368"/>
      <c r="AE254" s="400" t="s">
        <v>6324</v>
      </c>
      <c r="AF254" s="326"/>
      <c r="AG254" s="368"/>
      <c r="AH254" s="368"/>
      <c r="AI254" s="373"/>
      <c r="AJ254" s="326"/>
      <c r="AK254" s="328"/>
      <c r="AL254" s="328"/>
      <c r="AM254" s="328"/>
      <c r="AN254" s="335"/>
    </row>
    <row r="255" spans="1:40" ht="30.75" customHeight="1" x14ac:dyDescent="0.35">
      <c r="A255" s="378">
        <v>251</v>
      </c>
      <c r="B255" s="333" t="s">
        <v>362</v>
      </c>
      <c r="C255" s="332" t="s">
        <v>3914</v>
      </c>
      <c r="D255" s="371" t="s">
        <v>4611</v>
      </c>
      <c r="E255" s="325">
        <v>4</v>
      </c>
      <c r="F255" s="371"/>
      <c r="G255" s="325"/>
      <c r="H255" s="371"/>
      <c r="I255" s="325">
        <v>6</v>
      </c>
      <c r="J255" s="325"/>
      <c r="K255" s="325">
        <v>6</v>
      </c>
      <c r="L255" s="372">
        <v>1</v>
      </c>
      <c r="M255" s="373" t="s">
        <v>5518</v>
      </c>
      <c r="N255" s="398"/>
      <c r="O255" s="398"/>
      <c r="P255" s="367">
        <v>600</v>
      </c>
      <c r="Q255" s="398"/>
      <c r="R255" s="398"/>
      <c r="S255" s="398"/>
      <c r="T255" s="398"/>
      <c r="U255" s="381"/>
      <c r="V255" s="381"/>
      <c r="W255" s="381"/>
      <c r="X255" s="381">
        <v>1</v>
      </c>
      <c r="Y255" s="326"/>
      <c r="Z255" s="328"/>
      <c r="AA255" s="373"/>
      <c r="AB255" s="326"/>
      <c r="AC255" s="326" t="s">
        <v>2165</v>
      </c>
      <c r="AD255" s="368"/>
      <c r="AE255" s="400" t="s">
        <v>6324</v>
      </c>
      <c r="AF255" s="326"/>
      <c r="AG255" s="368"/>
      <c r="AH255" s="368"/>
      <c r="AI255" s="373"/>
      <c r="AJ255" s="326"/>
      <c r="AK255" s="328"/>
      <c r="AL255" s="328"/>
      <c r="AM255" s="328"/>
      <c r="AN255" s="335"/>
    </row>
    <row r="256" spans="1:40" ht="30.75" customHeight="1" x14ac:dyDescent="0.35">
      <c r="A256" s="378">
        <v>252</v>
      </c>
      <c r="B256" s="333" t="s">
        <v>362</v>
      </c>
      <c r="C256" s="332" t="s">
        <v>3915</v>
      </c>
      <c r="D256" s="371" t="s">
        <v>4612</v>
      </c>
      <c r="E256" s="325">
        <v>5</v>
      </c>
      <c r="F256" s="371"/>
      <c r="G256" s="325"/>
      <c r="H256" s="371"/>
      <c r="I256" s="325">
        <v>8</v>
      </c>
      <c r="J256" s="325"/>
      <c r="K256" s="325">
        <v>8</v>
      </c>
      <c r="L256" s="372">
        <v>1</v>
      </c>
      <c r="M256" s="373" t="s">
        <v>5447</v>
      </c>
      <c r="N256" s="381"/>
      <c r="O256" s="381"/>
      <c r="P256" s="381">
        <v>800</v>
      </c>
      <c r="Q256" s="381"/>
      <c r="R256" s="381"/>
      <c r="S256" s="381"/>
      <c r="T256" s="381"/>
      <c r="U256" s="381"/>
      <c r="V256" s="381"/>
      <c r="W256" s="381"/>
      <c r="X256" s="381">
        <v>1</v>
      </c>
      <c r="Y256" s="326"/>
      <c r="Z256" s="328"/>
      <c r="AA256" s="373"/>
      <c r="AB256" s="326" t="s">
        <v>6130</v>
      </c>
      <c r="AC256" s="326" t="s">
        <v>2165</v>
      </c>
      <c r="AD256" s="368"/>
      <c r="AE256" s="400" t="s">
        <v>6324</v>
      </c>
      <c r="AF256" s="326"/>
      <c r="AG256" s="368"/>
      <c r="AH256" s="368"/>
      <c r="AI256" s="373"/>
      <c r="AJ256" s="326"/>
      <c r="AK256" s="328"/>
      <c r="AL256" s="328"/>
      <c r="AM256" s="328"/>
      <c r="AN256" s="335"/>
    </row>
    <row r="257" spans="1:40" ht="30.75" customHeight="1" x14ac:dyDescent="0.35">
      <c r="A257" s="378">
        <v>253</v>
      </c>
      <c r="B257" s="333" t="s">
        <v>362</v>
      </c>
      <c r="C257" s="332" t="s">
        <v>3918</v>
      </c>
      <c r="D257" s="371" t="s">
        <v>4617</v>
      </c>
      <c r="E257" s="325">
        <v>4</v>
      </c>
      <c r="F257" s="371"/>
      <c r="G257" s="325"/>
      <c r="H257" s="371"/>
      <c r="I257" s="325">
        <v>6</v>
      </c>
      <c r="J257" s="325"/>
      <c r="K257" s="325">
        <v>6</v>
      </c>
      <c r="L257" s="372">
        <v>1</v>
      </c>
      <c r="M257" s="373" t="s">
        <v>5518</v>
      </c>
      <c r="N257" s="381">
        <v>187</v>
      </c>
      <c r="O257" s="381">
        <v>421</v>
      </c>
      <c r="P257" s="381">
        <v>608</v>
      </c>
      <c r="Q257" s="381"/>
      <c r="R257" s="381"/>
      <c r="S257" s="381"/>
      <c r="T257" s="381"/>
      <c r="U257" s="381"/>
      <c r="V257" s="381" t="s">
        <v>2166</v>
      </c>
      <c r="W257" s="381"/>
      <c r="X257" s="381">
        <v>1</v>
      </c>
      <c r="Y257" s="326"/>
      <c r="Z257" s="328"/>
      <c r="AA257" s="373"/>
      <c r="AB257" s="326"/>
      <c r="AC257" s="326" t="s">
        <v>2165</v>
      </c>
      <c r="AD257" s="368"/>
      <c r="AE257" s="400" t="s">
        <v>6324</v>
      </c>
      <c r="AF257" s="326"/>
      <c r="AG257" s="368"/>
      <c r="AH257" s="368"/>
      <c r="AI257" s="373"/>
      <c r="AJ257" s="326"/>
      <c r="AK257" s="328"/>
      <c r="AL257" s="328"/>
      <c r="AM257" s="328"/>
      <c r="AN257" s="335"/>
    </row>
    <row r="258" spans="1:40" ht="30.75" customHeight="1" x14ac:dyDescent="0.35">
      <c r="A258" s="378">
        <v>254</v>
      </c>
      <c r="B258" s="333" t="s">
        <v>362</v>
      </c>
      <c r="C258" s="332" t="s">
        <v>3919</v>
      </c>
      <c r="D258" s="371" t="s">
        <v>4618</v>
      </c>
      <c r="E258" s="325">
        <v>4</v>
      </c>
      <c r="F258" s="371"/>
      <c r="G258" s="325"/>
      <c r="H258" s="371"/>
      <c r="I258" s="325">
        <v>4</v>
      </c>
      <c r="J258" s="325"/>
      <c r="K258" s="325">
        <v>4</v>
      </c>
      <c r="L258" s="372">
        <v>1</v>
      </c>
      <c r="M258" s="373" t="s">
        <v>5518</v>
      </c>
      <c r="N258" s="381"/>
      <c r="O258" s="381"/>
      <c r="P258" s="381">
        <v>600</v>
      </c>
      <c r="Q258" s="381"/>
      <c r="R258" s="381"/>
      <c r="S258" s="381"/>
      <c r="T258" s="381"/>
      <c r="U258" s="381"/>
      <c r="V258" s="381"/>
      <c r="W258" s="381"/>
      <c r="X258" s="381">
        <v>1</v>
      </c>
      <c r="Y258" s="326"/>
      <c r="Z258" s="328"/>
      <c r="AA258" s="373"/>
      <c r="AB258" s="326"/>
      <c r="AC258" s="326" t="s">
        <v>2165</v>
      </c>
      <c r="AD258" s="368"/>
      <c r="AE258" s="400" t="s">
        <v>6324</v>
      </c>
      <c r="AF258" s="326"/>
      <c r="AG258" s="368"/>
      <c r="AH258" s="368"/>
      <c r="AI258" s="373"/>
      <c r="AJ258" s="326"/>
      <c r="AK258" s="328"/>
      <c r="AL258" s="328"/>
      <c r="AM258" s="328"/>
      <c r="AN258" s="335"/>
    </row>
    <row r="259" spans="1:40" ht="30.75" customHeight="1" x14ac:dyDescent="0.35">
      <c r="A259" s="378">
        <v>255</v>
      </c>
      <c r="B259" s="333" t="s">
        <v>362</v>
      </c>
      <c r="C259" s="332" t="s">
        <v>3922</v>
      </c>
      <c r="D259" s="371" t="s">
        <v>4621</v>
      </c>
      <c r="E259" s="325">
        <v>4</v>
      </c>
      <c r="F259" s="371"/>
      <c r="G259" s="325"/>
      <c r="H259" s="371"/>
      <c r="I259" s="325">
        <v>5</v>
      </c>
      <c r="J259" s="325"/>
      <c r="K259" s="325">
        <v>5</v>
      </c>
      <c r="L259" s="372">
        <v>1</v>
      </c>
      <c r="M259" s="373" t="s">
        <v>5518</v>
      </c>
      <c r="N259" s="381"/>
      <c r="O259" s="381"/>
      <c r="P259" s="381">
        <v>600</v>
      </c>
      <c r="Q259" s="381"/>
      <c r="R259" s="381"/>
      <c r="S259" s="381"/>
      <c r="T259" s="381"/>
      <c r="U259" s="381"/>
      <c r="V259" s="381"/>
      <c r="W259" s="381"/>
      <c r="X259" s="381">
        <v>1</v>
      </c>
      <c r="Y259" s="326"/>
      <c r="Z259" s="328"/>
      <c r="AA259" s="373"/>
      <c r="AB259" s="326"/>
      <c r="AC259" s="326" t="s">
        <v>2165</v>
      </c>
      <c r="AD259" s="368"/>
      <c r="AE259" s="400" t="s">
        <v>6324</v>
      </c>
      <c r="AF259" s="326"/>
      <c r="AG259" s="368"/>
      <c r="AH259" s="368"/>
      <c r="AI259" s="373"/>
      <c r="AJ259" s="326"/>
      <c r="AK259" s="328"/>
      <c r="AL259" s="328"/>
      <c r="AM259" s="328"/>
      <c r="AN259" s="335"/>
    </row>
    <row r="260" spans="1:40" ht="30.75" customHeight="1" x14ac:dyDescent="0.35">
      <c r="A260" s="378">
        <v>256</v>
      </c>
      <c r="B260" s="333" t="s">
        <v>362</v>
      </c>
      <c r="C260" s="332" t="s">
        <v>3923</v>
      </c>
      <c r="D260" s="371" t="s">
        <v>4622</v>
      </c>
      <c r="E260" s="325">
        <v>5</v>
      </c>
      <c r="F260" s="371"/>
      <c r="G260" s="325"/>
      <c r="H260" s="371"/>
      <c r="I260" s="325">
        <v>8</v>
      </c>
      <c r="J260" s="325"/>
      <c r="K260" s="325">
        <v>8</v>
      </c>
      <c r="L260" s="372">
        <v>1</v>
      </c>
      <c r="M260" s="373" t="s">
        <v>5447</v>
      </c>
      <c r="N260" s="381"/>
      <c r="O260" s="381"/>
      <c r="P260" s="381">
        <v>800</v>
      </c>
      <c r="Q260" s="381"/>
      <c r="R260" s="381"/>
      <c r="S260" s="381"/>
      <c r="T260" s="381"/>
      <c r="U260" s="381"/>
      <c r="V260" s="381"/>
      <c r="W260" s="381"/>
      <c r="X260" s="381">
        <v>1</v>
      </c>
      <c r="Y260" s="326"/>
      <c r="Z260" s="328"/>
      <c r="AA260" s="373"/>
      <c r="AB260" s="326"/>
      <c r="AC260" s="326" t="s">
        <v>2165</v>
      </c>
      <c r="AD260" s="368"/>
      <c r="AE260" s="400" t="s">
        <v>6324</v>
      </c>
      <c r="AF260" s="326"/>
      <c r="AG260" s="368"/>
      <c r="AH260" s="368"/>
      <c r="AI260" s="373"/>
      <c r="AJ260" s="326"/>
      <c r="AK260" s="328"/>
      <c r="AL260" s="328"/>
      <c r="AM260" s="328"/>
      <c r="AN260" s="335"/>
    </row>
    <row r="261" spans="1:40" ht="30.75" customHeight="1" x14ac:dyDescent="0.35">
      <c r="A261" s="378">
        <v>257</v>
      </c>
      <c r="B261" s="333" t="s">
        <v>362</v>
      </c>
      <c r="C261" s="332" t="s">
        <v>3924</v>
      </c>
      <c r="D261" s="371" t="s">
        <v>4626</v>
      </c>
      <c r="E261" s="325">
        <v>4</v>
      </c>
      <c r="F261" s="371"/>
      <c r="G261" s="325"/>
      <c r="H261" s="371"/>
      <c r="I261" s="325">
        <v>6</v>
      </c>
      <c r="J261" s="325"/>
      <c r="K261" s="325">
        <v>6</v>
      </c>
      <c r="L261" s="372">
        <v>1</v>
      </c>
      <c r="M261" s="388" t="s">
        <v>5448</v>
      </c>
      <c r="N261" s="367">
        <v>196</v>
      </c>
      <c r="O261" s="367">
        <v>440</v>
      </c>
      <c r="P261" s="367">
        <v>636</v>
      </c>
      <c r="Q261" s="398"/>
      <c r="R261" s="398"/>
      <c r="S261" s="398"/>
      <c r="T261" s="398"/>
      <c r="U261" s="381"/>
      <c r="V261" s="381" t="s">
        <v>2166</v>
      </c>
      <c r="W261" s="381"/>
      <c r="X261" s="381">
        <v>1</v>
      </c>
      <c r="Y261" s="326"/>
      <c r="Z261" s="328"/>
      <c r="AA261" s="373"/>
      <c r="AB261" s="326"/>
      <c r="AC261" s="326" t="s">
        <v>2165</v>
      </c>
      <c r="AD261" s="368"/>
      <c r="AE261" s="400" t="s">
        <v>6324</v>
      </c>
      <c r="AF261" s="326"/>
      <c r="AG261" s="368"/>
      <c r="AH261" s="368"/>
      <c r="AI261" s="373"/>
      <c r="AJ261" s="326"/>
      <c r="AK261" s="328" t="s">
        <v>7278</v>
      </c>
      <c r="AL261" s="328"/>
      <c r="AM261" s="328"/>
      <c r="AN261" s="335"/>
    </row>
    <row r="262" spans="1:40" ht="30.75" customHeight="1" x14ac:dyDescent="0.35">
      <c r="A262" s="378">
        <v>258</v>
      </c>
      <c r="B262" s="333" t="s">
        <v>362</v>
      </c>
      <c r="C262" s="332" t="s">
        <v>6248</v>
      </c>
      <c r="D262" s="371" t="s">
        <v>4627</v>
      </c>
      <c r="E262" s="325">
        <v>5</v>
      </c>
      <c r="F262" s="371"/>
      <c r="G262" s="325"/>
      <c r="H262" s="371"/>
      <c r="I262" s="325">
        <v>7</v>
      </c>
      <c r="J262" s="325"/>
      <c r="K262" s="325">
        <v>7</v>
      </c>
      <c r="L262" s="372">
        <v>1</v>
      </c>
      <c r="M262" s="388" t="s">
        <v>5449</v>
      </c>
      <c r="N262" s="381"/>
      <c r="O262" s="381"/>
      <c r="P262" s="381">
        <v>1000</v>
      </c>
      <c r="Q262" s="381"/>
      <c r="R262" s="381"/>
      <c r="S262" s="381"/>
      <c r="T262" s="381"/>
      <c r="U262" s="381"/>
      <c r="V262" s="381"/>
      <c r="W262" s="381"/>
      <c r="X262" s="381">
        <v>1</v>
      </c>
      <c r="Y262" s="326"/>
      <c r="Z262" s="328"/>
      <c r="AA262" s="373"/>
      <c r="AB262" s="326"/>
      <c r="AC262" s="326" t="s">
        <v>2165</v>
      </c>
      <c r="AD262" s="368"/>
      <c r="AE262" s="400" t="s">
        <v>6324</v>
      </c>
      <c r="AF262" s="326"/>
      <c r="AG262" s="368"/>
      <c r="AH262" s="368"/>
      <c r="AI262" s="373"/>
      <c r="AJ262" s="326"/>
      <c r="AK262" s="328"/>
      <c r="AL262" s="328"/>
      <c r="AM262" s="328"/>
      <c r="AN262" s="335"/>
    </row>
    <row r="263" spans="1:40" ht="30.75" customHeight="1" x14ac:dyDescent="0.35">
      <c r="A263" s="378">
        <v>259</v>
      </c>
      <c r="B263" s="333" t="s">
        <v>362</v>
      </c>
      <c r="C263" s="332" t="s">
        <v>6249</v>
      </c>
      <c r="D263" s="371" t="s">
        <v>4055</v>
      </c>
      <c r="E263" s="325">
        <v>4</v>
      </c>
      <c r="F263" s="371"/>
      <c r="G263" s="325"/>
      <c r="H263" s="371"/>
      <c r="I263" s="325">
        <v>6</v>
      </c>
      <c r="J263" s="325"/>
      <c r="K263" s="325">
        <v>6</v>
      </c>
      <c r="L263" s="372">
        <v>1</v>
      </c>
      <c r="M263" s="373" t="s">
        <v>5494</v>
      </c>
      <c r="N263" s="381"/>
      <c r="O263" s="381"/>
      <c r="P263" s="381">
        <v>600</v>
      </c>
      <c r="Q263" s="381"/>
      <c r="R263" s="381"/>
      <c r="S263" s="381"/>
      <c r="T263" s="381"/>
      <c r="U263" s="381"/>
      <c r="V263" s="381"/>
      <c r="W263" s="381"/>
      <c r="X263" s="381">
        <v>1</v>
      </c>
      <c r="Y263" s="326"/>
      <c r="Z263" s="328"/>
      <c r="AA263" s="373"/>
      <c r="AB263" s="326" t="s">
        <v>6132</v>
      </c>
      <c r="AC263" s="326" t="s">
        <v>2165</v>
      </c>
      <c r="AD263" s="368"/>
      <c r="AE263" s="400" t="s">
        <v>6324</v>
      </c>
      <c r="AF263" s="326"/>
      <c r="AG263" s="368"/>
      <c r="AH263" s="368"/>
      <c r="AI263" s="373"/>
      <c r="AJ263" s="326"/>
      <c r="AK263" s="328"/>
      <c r="AL263" s="328"/>
      <c r="AM263" s="328"/>
      <c r="AN263" s="335"/>
    </row>
    <row r="264" spans="1:40" ht="30.75" customHeight="1" x14ac:dyDescent="0.35">
      <c r="A264" s="378">
        <v>260</v>
      </c>
      <c r="B264" s="333" t="s">
        <v>362</v>
      </c>
      <c r="C264" s="332" t="s">
        <v>6250</v>
      </c>
      <c r="D264" s="371" t="s">
        <v>4056</v>
      </c>
      <c r="E264" s="325">
        <v>4</v>
      </c>
      <c r="F264" s="371"/>
      <c r="G264" s="325"/>
      <c r="H264" s="371"/>
      <c r="I264" s="325">
        <v>5</v>
      </c>
      <c r="J264" s="325"/>
      <c r="K264" s="325">
        <v>5</v>
      </c>
      <c r="L264" s="372">
        <v>1</v>
      </c>
      <c r="M264" s="373" t="s">
        <v>5494</v>
      </c>
      <c r="N264" s="381">
        <v>80</v>
      </c>
      <c r="O264" s="381">
        <v>320</v>
      </c>
      <c r="P264" s="381">
        <v>400</v>
      </c>
      <c r="Q264" s="381"/>
      <c r="R264" s="381"/>
      <c r="S264" s="381"/>
      <c r="T264" s="381"/>
      <c r="U264" s="381"/>
      <c r="V264" s="381" t="s">
        <v>2166</v>
      </c>
      <c r="W264" s="381"/>
      <c r="X264" s="381">
        <v>1</v>
      </c>
      <c r="Y264" s="326"/>
      <c r="Z264" s="328"/>
      <c r="AA264" s="373"/>
      <c r="AB264" s="326"/>
      <c r="AC264" s="326" t="s">
        <v>2165</v>
      </c>
      <c r="AD264" s="368"/>
      <c r="AE264" s="400" t="s">
        <v>6324</v>
      </c>
      <c r="AF264" s="326"/>
      <c r="AG264" s="368"/>
      <c r="AH264" s="368"/>
      <c r="AI264" s="373"/>
      <c r="AJ264" s="326"/>
      <c r="AK264" s="328"/>
      <c r="AL264" s="328"/>
      <c r="AM264" s="328"/>
      <c r="AN264" s="335"/>
    </row>
    <row r="265" spans="1:40" ht="30.75" customHeight="1" x14ac:dyDescent="0.35">
      <c r="A265" s="378">
        <v>261</v>
      </c>
      <c r="B265" s="333" t="s">
        <v>362</v>
      </c>
      <c r="C265" s="332" t="s">
        <v>4057</v>
      </c>
      <c r="D265" s="371" t="s">
        <v>4058</v>
      </c>
      <c r="E265" s="325">
        <v>4</v>
      </c>
      <c r="F265" s="371"/>
      <c r="G265" s="325"/>
      <c r="H265" s="371"/>
      <c r="I265" s="325">
        <v>6</v>
      </c>
      <c r="J265" s="325"/>
      <c r="K265" s="325">
        <v>6</v>
      </c>
      <c r="L265" s="372">
        <v>1</v>
      </c>
      <c r="M265" s="373" t="s">
        <v>5494</v>
      </c>
      <c r="N265" s="381"/>
      <c r="O265" s="381"/>
      <c r="P265" s="381">
        <v>600</v>
      </c>
      <c r="Q265" s="381"/>
      <c r="R265" s="381"/>
      <c r="S265" s="381"/>
      <c r="T265" s="381"/>
      <c r="U265" s="381"/>
      <c r="V265" s="381"/>
      <c r="W265" s="381"/>
      <c r="X265" s="381">
        <v>1</v>
      </c>
      <c r="Y265" s="326"/>
      <c r="Z265" s="328"/>
      <c r="AA265" s="373"/>
      <c r="AB265" s="326"/>
      <c r="AC265" s="326" t="s">
        <v>2165</v>
      </c>
      <c r="AD265" s="368"/>
      <c r="AE265" s="400" t="s">
        <v>6958</v>
      </c>
      <c r="AF265" s="326"/>
      <c r="AG265" s="368"/>
      <c r="AH265" s="368"/>
      <c r="AI265" s="373"/>
      <c r="AJ265" s="326"/>
      <c r="AK265" s="328"/>
      <c r="AL265" s="328"/>
      <c r="AM265" s="328"/>
      <c r="AN265" s="335"/>
    </row>
    <row r="266" spans="1:40" ht="30.75" customHeight="1" x14ac:dyDescent="0.35">
      <c r="A266" s="378">
        <v>262</v>
      </c>
      <c r="B266" s="333" t="s">
        <v>362</v>
      </c>
      <c r="C266" s="332" t="s">
        <v>4083</v>
      </c>
      <c r="D266" s="371" t="s">
        <v>4084</v>
      </c>
      <c r="E266" s="325">
        <v>4</v>
      </c>
      <c r="F266" s="371"/>
      <c r="G266" s="325"/>
      <c r="H266" s="371"/>
      <c r="I266" s="325">
        <v>9</v>
      </c>
      <c r="J266" s="325"/>
      <c r="K266" s="325">
        <v>9</v>
      </c>
      <c r="L266" s="372">
        <v>1</v>
      </c>
      <c r="M266" s="373" t="s">
        <v>5494</v>
      </c>
      <c r="N266" s="381"/>
      <c r="O266" s="381"/>
      <c r="P266" s="381">
        <v>600</v>
      </c>
      <c r="Q266" s="381"/>
      <c r="R266" s="381"/>
      <c r="S266" s="381"/>
      <c r="T266" s="381"/>
      <c r="U266" s="381"/>
      <c r="V266" s="381"/>
      <c r="W266" s="381"/>
      <c r="X266" s="381">
        <v>1</v>
      </c>
      <c r="Y266" s="326"/>
      <c r="Z266" s="328"/>
      <c r="AA266" s="373"/>
      <c r="AB266" s="326"/>
      <c r="AC266" s="326" t="s">
        <v>2165</v>
      </c>
      <c r="AD266" s="368"/>
      <c r="AE266" s="400" t="s">
        <v>6328</v>
      </c>
      <c r="AF266" s="326"/>
      <c r="AG266" s="368"/>
      <c r="AH266" s="368"/>
      <c r="AI266" s="373"/>
      <c r="AJ266" s="326"/>
      <c r="AK266" s="328"/>
      <c r="AL266" s="328"/>
      <c r="AM266" s="328"/>
      <c r="AN266" s="335" t="s">
        <v>2166</v>
      </c>
    </row>
    <row r="267" spans="1:40" ht="30.75" customHeight="1" x14ac:dyDescent="0.35">
      <c r="A267" s="378">
        <v>263</v>
      </c>
      <c r="B267" s="333" t="s">
        <v>362</v>
      </c>
      <c r="C267" s="332" t="s">
        <v>5723</v>
      </c>
      <c r="D267" s="371" t="s">
        <v>5724</v>
      </c>
      <c r="E267" s="325">
        <v>3</v>
      </c>
      <c r="F267" s="371"/>
      <c r="G267" s="325"/>
      <c r="H267" s="371"/>
      <c r="I267" s="325">
        <v>10</v>
      </c>
      <c r="J267" s="325"/>
      <c r="K267" s="325">
        <v>10</v>
      </c>
      <c r="L267" s="372">
        <v>1</v>
      </c>
      <c r="M267" s="373" t="s">
        <v>5725</v>
      </c>
      <c r="N267" s="381">
        <v>140</v>
      </c>
      <c r="O267" s="381">
        <v>500</v>
      </c>
      <c r="P267" s="381">
        <v>640</v>
      </c>
      <c r="Q267" s="381"/>
      <c r="R267" s="381"/>
      <c r="S267" s="381"/>
      <c r="T267" s="381"/>
      <c r="U267" s="381"/>
      <c r="V267" s="381" t="s">
        <v>2166</v>
      </c>
      <c r="W267" s="381"/>
      <c r="X267" s="381">
        <v>1</v>
      </c>
      <c r="Y267" s="326"/>
      <c r="Z267" s="328"/>
      <c r="AA267" s="373"/>
      <c r="AB267" s="326"/>
      <c r="AC267" s="326" t="s">
        <v>2165</v>
      </c>
      <c r="AD267" s="368"/>
      <c r="AE267" s="400" t="s">
        <v>6958</v>
      </c>
      <c r="AF267" s="326"/>
      <c r="AG267" s="368"/>
      <c r="AH267" s="368"/>
      <c r="AI267" s="373"/>
      <c r="AJ267" s="326"/>
      <c r="AK267" s="328"/>
      <c r="AL267" s="328"/>
      <c r="AM267" s="328"/>
      <c r="AN267" s="335"/>
    </row>
    <row r="268" spans="1:40" ht="30.75" customHeight="1" x14ac:dyDescent="0.35">
      <c r="A268" s="378">
        <v>264</v>
      </c>
      <c r="B268" s="333" t="s">
        <v>5712</v>
      </c>
      <c r="C268" s="332" t="s">
        <v>541</v>
      </c>
      <c r="D268" s="371" t="s">
        <v>1233</v>
      </c>
      <c r="E268" s="325">
        <v>4</v>
      </c>
      <c r="F268" s="371"/>
      <c r="G268" s="325"/>
      <c r="H268" s="371"/>
      <c r="I268" s="325">
        <v>3</v>
      </c>
      <c r="J268" s="325"/>
      <c r="K268" s="325">
        <v>3</v>
      </c>
      <c r="L268" s="372">
        <v>1</v>
      </c>
      <c r="M268" s="373" t="s">
        <v>5002</v>
      </c>
      <c r="N268" s="398"/>
      <c r="O268" s="398"/>
      <c r="P268" s="367">
        <v>300</v>
      </c>
      <c r="Q268" s="398"/>
      <c r="R268" s="398"/>
      <c r="S268" s="398"/>
      <c r="T268" s="398"/>
      <c r="U268" s="381"/>
      <c r="V268" s="381"/>
      <c r="W268" s="381"/>
      <c r="X268" s="381">
        <v>1</v>
      </c>
      <c r="Y268" s="326"/>
      <c r="Z268" s="328"/>
      <c r="AA268" s="373"/>
      <c r="AB268" s="326"/>
      <c r="AC268" s="326" t="s">
        <v>2165</v>
      </c>
      <c r="AD268" s="368"/>
      <c r="AE268" s="400" t="s">
        <v>6321</v>
      </c>
      <c r="AF268" s="326"/>
      <c r="AG268" s="368"/>
      <c r="AH268" s="368"/>
      <c r="AI268" s="373"/>
      <c r="AJ268" s="326"/>
      <c r="AK268" s="328" t="s">
        <v>7279</v>
      </c>
      <c r="AL268" s="328"/>
      <c r="AM268" s="328"/>
      <c r="AN268" s="335"/>
    </row>
    <row r="269" spans="1:40" ht="30.75" customHeight="1" x14ac:dyDescent="0.35">
      <c r="A269" s="378">
        <v>265</v>
      </c>
      <c r="B269" s="333" t="s">
        <v>5712</v>
      </c>
      <c r="C269" s="332" t="s">
        <v>1139</v>
      </c>
      <c r="D269" s="371" t="s">
        <v>445</v>
      </c>
      <c r="E269" s="325">
        <v>5</v>
      </c>
      <c r="F269" s="371"/>
      <c r="G269" s="325"/>
      <c r="H269" s="371"/>
      <c r="I269" s="325">
        <v>3</v>
      </c>
      <c r="J269" s="325"/>
      <c r="K269" s="325">
        <v>3</v>
      </c>
      <c r="L269" s="372">
        <v>1</v>
      </c>
      <c r="M269" s="373" t="s">
        <v>5003</v>
      </c>
      <c r="N269" s="381"/>
      <c r="O269" s="381"/>
      <c r="P269" s="381">
        <v>240</v>
      </c>
      <c r="Q269" s="381"/>
      <c r="R269" s="381"/>
      <c r="S269" s="381"/>
      <c r="T269" s="381"/>
      <c r="U269" s="381"/>
      <c r="V269" s="381"/>
      <c r="W269" s="381"/>
      <c r="X269" s="381">
        <v>2</v>
      </c>
      <c r="Y269" s="326"/>
      <c r="Z269" s="328"/>
      <c r="AA269" s="373"/>
      <c r="AB269" s="326"/>
      <c r="AC269" s="326" t="s">
        <v>2165</v>
      </c>
      <c r="AD269" s="368"/>
      <c r="AE269" s="400" t="s">
        <v>6321</v>
      </c>
      <c r="AF269" s="326"/>
      <c r="AG269" s="368"/>
      <c r="AH269" s="368"/>
      <c r="AI269" s="373"/>
      <c r="AJ269" s="326"/>
      <c r="AK269" s="328"/>
      <c r="AL269" s="328"/>
      <c r="AM269" s="328"/>
      <c r="AN269" s="335"/>
    </row>
    <row r="270" spans="1:40" ht="30.75" customHeight="1" x14ac:dyDescent="0.35">
      <c r="A270" s="378">
        <v>266</v>
      </c>
      <c r="B270" s="333" t="s">
        <v>5712</v>
      </c>
      <c r="C270" s="332" t="s">
        <v>419</v>
      </c>
      <c r="D270" s="371" t="s">
        <v>417</v>
      </c>
      <c r="E270" s="325">
        <v>4</v>
      </c>
      <c r="F270" s="371"/>
      <c r="G270" s="325"/>
      <c r="H270" s="371"/>
      <c r="I270" s="325">
        <v>4</v>
      </c>
      <c r="J270" s="325"/>
      <c r="K270" s="325">
        <v>4</v>
      </c>
      <c r="L270" s="372">
        <v>1</v>
      </c>
      <c r="M270" s="373" t="s">
        <v>5367</v>
      </c>
      <c r="N270" s="381"/>
      <c r="O270" s="381"/>
      <c r="P270" s="381">
        <v>240</v>
      </c>
      <c r="Q270" s="381"/>
      <c r="R270" s="381"/>
      <c r="S270" s="381"/>
      <c r="T270" s="381"/>
      <c r="U270" s="381"/>
      <c r="V270" s="381"/>
      <c r="W270" s="381"/>
      <c r="X270" s="381">
        <v>1</v>
      </c>
      <c r="Y270" s="326"/>
      <c r="Z270" s="328"/>
      <c r="AA270" s="373"/>
      <c r="AB270" s="326"/>
      <c r="AC270" s="326" t="s">
        <v>2165</v>
      </c>
      <c r="AD270" s="368"/>
      <c r="AE270" s="400" t="s">
        <v>6321</v>
      </c>
      <c r="AF270" s="326"/>
      <c r="AG270" s="368"/>
      <c r="AH270" s="368"/>
      <c r="AI270" s="373"/>
      <c r="AJ270" s="326"/>
      <c r="AK270" s="328"/>
      <c r="AL270" s="328"/>
      <c r="AM270" s="328"/>
      <c r="AN270" s="335"/>
    </row>
    <row r="271" spans="1:40" ht="30.75" customHeight="1" x14ac:dyDescent="0.35">
      <c r="A271" s="378">
        <v>267</v>
      </c>
      <c r="B271" s="333" t="s">
        <v>5712</v>
      </c>
      <c r="C271" s="332" t="s">
        <v>483</v>
      </c>
      <c r="D271" s="371" t="s">
        <v>1166</v>
      </c>
      <c r="E271" s="325">
        <v>4</v>
      </c>
      <c r="F271" s="371"/>
      <c r="G271" s="325"/>
      <c r="H271" s="371"/>
      <c r="I271" s="325">
        <v>3</v>
      </c>
      <c r="J271" s="325"/>
      <c r="K271" s="325">
        <v>3</v>
      </c>
      <c r="L271" s="372">
        <v>1</v>
      </c>
      <c r="M271" s="373" t="s">
        <v>5368</v>
      </c>
      <c r="N271" s="381"/>
      <c r="O271" s="381"/>
      <c r="P271" s="381">
        <v>200</v>
      </c>
      <c r="Q271" s="381"/>
      <c r="R271" s="381"/>
      <c r="S271" s="381"/>
      <c r="T271" s="381"/>
      <c r="U271" s="381"/>
      <c r="V271" s="381"/>
      <c r="W271" s="381"/>
      <c r="X271" s="381">
        <v>1</v>
      </c>
      <c r="Y271" s="326"/>
      <c r="Z271" s="328"/>
      <c r="AA271" s="373"/>
      <c r="AB271" s="326"/>
      <c r="AC271" s="326" t="s">
        <v>2165</v>
      </c>
      <c r="AD271" s="368"/>
      <c r="AE271" s="400" t="s">
        <v>6321</v>
      </c>
      <c r="AF271" s="326"/>
      <c r="AG271" s="368"/>
      <c r="AH271" s="368"/>
      <c r="AI271" s="373"/>
      <c r="AJ271" s="326"/>
      <c r="AK271" s="328"/>
      <c r="AL271" s="328"/>
      <c r="AM271" s="328"/>
      <c r="AN271" s="335"/>
    </row>
    <row r="272" spans="1:40" ht="30.75" customHeight="1" x14ac:dyDescent="0.35">
      <c r="A272" s="378">
        <v>268</v>
      </c>
      <c r="B272" s="333" t="s">
        <v>5712</v>
      </c>
      <c r="C272" s="332" t="s">
        <v>6252</v>
      </c>
      <c r="D272" s="371" t="s">
        <v>446</v>
      </c>
      <c r="E272" s="325">
        <v>3</v>
      </c>
      <c r="F272" s="371"/>
      <c r="G272" s="325"/>
      <c r="H272" s="371"/>
      <c r="I272" s="325">
        <v>3</v>
      </c>
      <c r="J272" s="325"/>
      <c r="K272" s="325">
        <v>3</v>
      </c>
      <c r="L272" s="372">
        <v>1</v>
      </c>
      <c r="M272" s="373" t="s">
        <v>5368</v>
      </c>
      <c r="N272" s="381"/>
      <c r="O272" s="381"/>
      <c r="P272" s="381">
        <v>200</v>
      </c>
      <c r="Q272" s="381"/>
      <c r="R272" s="381"/>
      <c r="S272" s="381"/>
      <c r="T272" s="381"/>
      <c r="U272" s="381"/>
      <c r="V272" s="381"/>
      <c r="W272" s="381"/>
      <c r="X272" s="381">
        <v>1</v>
      </c>
      <c r="Y272" s="326"/>
      <c r="Z272" s="328"/>
      <c r="AA272" s="373"/>
      <c r="AB272" s="326"/>
      <c r="AC272" s="326" t="s">
        <v>2165</v>
      </c>
      <c r="AD272" s="368"/>
      <c r="AE272" s="400" t="s">
        <v>6321</v>
      </c>
      <c r="AF272" s="326"/>
      <c r="AG272" s="368"/>
      <c r="AH272" s="368"/>
      <c r="AI272" s="373"/>
      <c r="AJ272" s="326"/>
      <c r="AK272" s="328" t="s">
        <v>7279</v>
      </c>
      <c r="AL272" s="328"/>
      <c r="AM272" s="328"/>
      <c r="AN272" s="335"/>
    </row>
    <row r="273" spans="1:40" ht="30.75" customHeight="1" x14ac:dyDescent="0.35">
      <c r="A273" s="378">
        <v>269</v>
      </c>
      <c r="B273" s="333" t="s">
        <v>5712</v>
      </c>
      <c r="C273" s="332" t="s">
        <v>447</v>
      </c>
      <c r="D273" s="371" t="s">
        <v>448</v>
      </c>
      <c r="E273" s="325">
        <v>3</v>
      </c>
      <c r="F273" s="371"/>
      <c r="G273" s="325"/>
      <c r="H273" s="371"/>
      <c r="I273" s="325">
        <v>4</v>
      </c>
      <c r="J273" s="325"/>
      <c r="K273" s="325">
        <v>4</v>
      </c>
      <c r="L273" s="372">
        <v>1</v>
      </c>
      <c r="M273" s="373" t="s">
        <v>5368</v>
      </c>
      <c r="N273" s="381"/>
      <c r="O273" s="381"/>
      <c r="P273" s="381">
        <v>200</v>
      </c>
      <c r="Q273" s="381"/>
      <c r="R273" s="381"/>
      <c r="S273" s="381"/>
      <c r="T273" s="381"/>
      <c r="U273" s="381"/>
      <c r="V273" s="381"/>
      <c r="W273" s="381"/>
      <c r="X273" s="381">
        <v>1</v>
      </c>
      <c r="Y273" s="326"/>
      <c r="Z273" s="328"/>
      <c r="AA273" s="373"/>
      <c r="AB273" s="326"/>
      <c r="AC273" s="326" t="s">
        <v>2165</v>
      </c>
      <c r="AD273" s="368"/>
      <c r="AE273" s="400" t="s">
        <v>6321</v>
      </c>
      <c r="AF273" s="326"/>
      <c r="AG273" s="368"/>
      <c r="AH273" s="368"/>
      <c r="AI273" s="373"/>
      <c r="AJ273" s="326"/>
      <c r="AK273" s="328"/>
      <c r="AL273" s="328"/>
      <c r="AM273" s="328"/>
      <c r="AN273" s="335"/>
    </row>
    <row r="274" spans="1:40" ht="30.75" customHeight="1" x14ac:dyDescent="0.35">
      <c r="A274" s="378">
        <v>270</v>
      </c>
      <c r="B274" s="333" t="s">
        <v>5712</v>
      </c>
      <c r="C274" s="332" t="s">
        <v>449</v>
      </c>
      <c r="D274" s="371" t="s">
        <v>450</v>
      </c>
      <c r="E274" s="325">
        <v>3</v>
      </c>
      <c r="F274" s="371"/>
      <c r="G274" s="325"/>
      <c r="H274" s="371"/>
      <c r="I274" s="325">
        <v>3</v>
      </c>
      <c r="J274" s="325"/>
      <c r="K274" s="325">
        <v>3</v>
      </c>
      <c r="L274" s="372">
        <v>1</v>
      </c>
      <c r="M274" s="373" t="s">
        <v>5450</v>
      </c>
      <c r="N274" s="381"/>
      <c r="O274" s="381"/>
      <c r="P274" s="381">
        <v>240</v>
      </c>
      <c r="Q274" s="381"/>
      <c r="R274" s="381"/>
      <c r="S274" s="381"/>
      <c r="T274" s="381"/>
      <c r="U274" s="381"/>
      <c r="V274" s="381"/>
      <c r="W274" s="381"/>
      <c r="X274" s="381">
        <v>1</v>
      </c>
      <c r="Y274" s="326"/>
      <c r="Z274" s="328"/>
      <c r="AA274" s="373"/>
      <c r="AB274" s="326"/>
      <c r="AC274" s="326" t="s">
        <v>2165</v>
      </c>
      <c r="AD274" s="368"/>
      <c r="AE274" s="400" t="s">
        <v>6321</v>
      </c>
      <c r="AF274" s="326"/>
      <c r="AG274" s="368"/>
      <c r="AH274" s="368"/>
      <c r="AI274" s="373"/>
      <c r="AJ274" s="326"/>
      <c r="AK274" s="328" t="s">
        <v>7279</v>
      </c>
      <c r="AL274" s="328"/>
      <c r="AM274" s="328"/>
      <c r="AN274" s="335"/>
    </row>
    <row r="275" spans="1:40" ht="30.75" customHeight="1" x14ac:dyDescent="0.35">
      <c r="A275" s="378">
        <v>271</v>
      </c>
      <c r="B275" s="333" t="s">
        <v>5712</v>
      </c>
      <c r="C275" s="332" t="s">
        <v>6253</v>
      </c>
      <c r="D275" s="371" t="s">
        <v>1156</v>
      </c>
      <c r="E275" s="325">
        <v>4</v>
      </c>
      <c r="F275" s="371"/>
      <c r="G275" s="325"/>
      <c r="H275" s="371"/>
      <c r="I275" s="325">
        <v>5</v>
      </c>
      <c r="J275" s="325"/>
      <c r="K275" s="325">
        <v>5</v>
      </c>
      <c r="L275" s="372">
        <v>1</v>
      </c>
      <c r="M275" s="373" t="s">
        <v>5002</v>
      </c>
      <c r="N275" s="381"/>
      <c r="O275" s="381"/>
      <c r="P275" s="381">
        <v>240</v>
      </c>
      <c r="Q275" s="381"/>
      <c r="R275" s="381"/>
      <c r="S275" s="381"/>
      <c r="T275" s="381"/>
      <c r="U275" s="381"/>
      <c r="V275" s="381"/>
      <c r="W275" s="381"/>
      <c r="X275" s="381">
        <v>1</v>
      </c>
      <c r="Y275" s="326"/>
      <c r="Z275" s="328"/>
      <c r="AA275" s="373"/>
      <c r="AB275" s="326"/>
      <c r="AC275" s="326" t="s">
        <v>2165</v>
      </c>
      <c r="AD275" s="368"/>
      <c r="AE275" s="400" t="s">
        <v>6321</v>
      </c>
      <c r="AF275" s="326"/>
      <c r="AG275" s="368"/>
      <c r="AH275" s="368"/>
      <c r="AI275" s="373"/>
      <c r="AJ275" s="326"/>
      <c r="AK275" s="328"/>
      <c r="AL275" s="328"/>
      <c r="AM275" s="328"/>
      <c r="AN275" s="335"/>
    </row>
    <row r="276" spans="1:40" ht="30.75" customHeight="1" x14ac:dyDescent="0.35">
      <c r="A276" s="378">
        <v>272</v>
      </c>
      <c r="B276" s="333" t="s">
        <v>5712</v>
      </c>
      <c r="C276" s="332" t="s">
        <v>6255</v>
      </c>
      <c r="D276" s="371" t="s">
        <v>1721</v>
      </c>
      <c r="E276" s="325">
        <v>4</v>
      </c>
      <c r="F276" s="371"/>
      <c r="G276" s="325"/>
      <c r="H276" s="371"/>
      <c r="I276" s="325">
        <v>4</v>
      </c>
      <c r="J276" s="325"/>
      <c r="K276" s="325">
        <v>4</v>
      </c>
      <c r="L276" s="372">
        <v>1</v>
      </c>
      <c r="M276" s="373" t="s">
        <v>5450</v>
      </c>
      <c r="N276" s="381"/>
      <c r="O276" s="381"/>
      <c r="P276" s="381">
        <v>240</v>
      </c>
      <c r="Q276" s="381"/>
      <c r="R276" s="381"/>
      <c r="S276" s="381"/>
      <c r="T276" s="381"/>
      <c r="U276" s="381"/>
      <c r="V276" s="381"/>
      <c r="W276" s="381"/>
      <c r="X276" s="381">
        <v>1</v>
      </c>
      <c r="Y276" s="326"/>
      <c r="Z276" s="328"/>
      <c r="AA276" s="373"/>
      <c r="AB276" s="326"/>
      <c r="AC276" s="326" t="s">
        <v>2165</v>
      </c>
      <c r="AD276" s="368"/>
      <c r="AE276" s="400" t="s">
        <v>6321</v>
      </c>
      <c r="AF276" s="326"/>
      <c r="AG276" s="368"/>
      <c r="AH276" s="368"/>
      <c r="AI276" s="373"/>
      <c r="AJ276" s="326"/>
      <c r="AK276" s="328" t="s">
        <v>7279</v>
      </c>
      <c r="AL276" s="328"/>
      <c r="AM276" s="328"/>
      <c r="AN276" s="335"/>
    </row>
    <row r="277" spans="1:40" ht="30.75" customHeight="1" x14ac:dyDescent="0.35">
      <c r="A277" s="378">
        <v>273</v>
      </c>
      <c r="B277" s="333" t="s">
        <v>5712</v>
      </c>
      <c r="C277" s="332" t="s">
        <v>531</v>
      </c>
      <c r="D277" s="371" t="s">
        <v>1222</v>
      </c>
      <c r="E277" s="325">
        <v>5</v>
      </c>
      <c r="F277" s="371"/>
      <c r="G277" s="325"/>
      <c r="H277" s="371"/>
      <c r="I277" s="325">
        <v>3</v>
      </c>
      <c r="J277" s="325"/>
      <c r="K277" s="325">
        <v>3</v>
      </c>
      <c r="L277" s="372">
        <v>1</v>
      </c>
      <c r="M277" s="373" t="s">
        <v>5002</v>
      </c>
      <c r="N277" s="381"/>
      <c r="O277" s="381"/>
      <c r="P277" s="381">
        <v>240</v>
      </c>
      <c r="Q277" s="381"/>
      <c r="R277" s="381"/>
      <c r="S277" s="381"/>
      <c r="T277" s="381"/>
      <c r="U277" s="381"/>
      <c r="V277" s="381"/>
      <c r="W277" s="381"/>
      <c r="X277" s="381">
        <v>1</v>
      </c>
      <c r="Y277" s="326"/>
      <c r="Z277" s="328"/>
      <c r="AA277" s="373"/>
      <c r="AB277" s="326"/>
      <c r="AC277" s="326" t="s">
        <v>2165</v>
      </c>
      <c r="AD277" s="368"/>
      <c r="AE277" s="400" t="s">
        <v>6321</v>
      </c>
      <c r="AF277" s="326"/>
      <c r="AG277" s="368"/>
      <c r="AH277" s="368"/>
      <c r="AI277" s="373"/>
      <c r="AJ277" s="326"/>
      <c r="AK277" s="328"/>
      <c r="AL277" s="328"/>
      <c r="AM277" s="328"/>
      <c r="AN277" s="335"/>
    </row>
    <row r="278" spans="1:40" ht="30.75" customHeight="1" x14ac:dyDescent="0.35">
      <c r="A278" s="378">
        <v>274</v>
      </c>
      <c r="B278" s="333" t="s">
        <v>5712</v>
      </c>
      <c r="C278" s="332" t="s">
        <v>3340</v>
      </c>
      <c r="D278" s="371" t="s">
        <v>1147</v>
      </c>
      <c r="E278" s="325">
        <v>4</v>
      </c>
      <c r="F278" s="371"/>
      <c r="G278" s="325"/>
      <c r="H278" s="371"/>
      <c r="I278" s="325">
        <v>3</v>
      </c>
      <c r="J278" s="325"/>
      <c r="K278" s="325">
        <v>3</v>
      </c>
      <c r="L278" s="372">
        <v>1</v>
      </c>
      <c r="M278" s="388" t="s">
        <v>5002</v>
      </c>
      <c r="N278" s="381"/>
      <c r="O278" s="381"/>
      <c r="P278" s="381">
        <v>240</v>
      </c>
      <c r="Q278" s="381"/>
      <c r="R278" s="381"/>
      <c r="S278" s="381"/>
      <c r="T278" s="381"/>
      <c r="U278" s="381"/>
      <c r="V278" s="381"/>
      <c r="W278" s="381"/>
      <c r="X278" s="381">
        <v>1</v>
      </c>
      <c r="Y278" s="326"/>
      <c r="Z278" s="328"/>
      <c r="AA278" s="373"/>
      <c r="AB278" s="326"/>
      <c r="AC278" s="326" t="s">
        <v>2165</v>
      </c>
      <c r="AD278" s="368"/>
      <c r="AE278" s="400" t="s">
        <v>6321</v>
      </c>
      <c r="AF278" s="326"/>
      <c r="AG278" s="368"/>
      <c r="AH278" s="368"/>
      <c r="AI278" s="373"/>
      <c r="AJ278" s="326"/>
      <c r="AK278" s="328"/>
      <c r="AL278" s="328"/>
      <c r="AM278" s="328"/>
      <c r="AN278" s="335"/>
    </row>
    <row r="279" spans="1:40" ht="30.75" customHeight="1" x14ac:dyDescent="0.35">
      <c r="A279" s="378">
        <v>275</v>
      </c>
      <c r="B279" s="333" t="s">
        <v>5712</v>
      </c>
      <c r="C279" s="332" t="s">
        <v>484</v>
      </c>
      <c r="D279" s="371" t="s">
        <v>1168</v>
      </c>
      <c r="E279" s="325">
        <v>4</v>
      </c>
      <c r="F279" s="371"/>
      <c r="G279" s="325"/>
      <c r="H279" s="371"/>
      <c r="I279" s="325">
        <v>3</v>
      </c>
      <c r="J279" s="325"/>
      <c r="K279" s="325">
        <v>3</v>
      </c>
      <c r="L279" s="372">
        <v>1</v>
      </c>
      <c r="M279" s="373" t="s">
        <v>5002</v>
      </c>
      <c r="N279" s="381"/>
      <c r="O279" s="381"/>
      <c r="P279" s="381">
        <v>200</v>
      </c>
      <c r="Q279" s="381"/>
      <c r="R279" s="381"/>
      <c r="S279" s="381"/>
      <c r="T279" s="381"/>
      <c r="U279" s="381"/>
      <c r="V279" s="381"/>
      <c r="W279" s="381"/>
      <c r="X279" s="381">
        <v>1</v>
      </c>
      <c r="Y279" s="326"/>
      <c r="Z279" s="328"/>
      <c r="AA279" s="373"/>
      <c r="AB279" s="326"/>
      <c r="AC279" s="326" t="s">
        <v>2165</v>
      </c>
      <c r="AD279" s="368"/>
      <c r="AE279" s="400" t="s">
        <v>6321</v>
      </c>
      <c r="AF279" s="326"/>
      <c r="AG279" s="368"/>
      <c r="AH279" s="368"/>
      <c r="AI279" s="373"/>
      <c r="AJ279" s="326"/>
      <c r="AK279" s="328"/>
      <c r="AL279" s="328"/>
      <c r="AM279" s="328"/>
      <c r="AN279" s="335"/>
    </row>
    <row r="280" spans="1:40" ht="30.75" customHeight="1" x14ac:dyDescent="0.35">
      <c r="A280" s="378">
        <v>276</v>
      </c>
      <c r="B280" s="333" t="s">
        <v>5712</v>
      </c>
      <c r="C280" s="332" t="s">
        <v>510</v>
      </c>
      <c r="D280" s="371" t="s">
        <v>1198</v>
      </c>
      <c r="E280" s="325">
        <v>4</v>
      </c>
      <c r="F280" s="371"/>
      <c r="G280" s="325"/>
      <c r="H280" s="371"/>
      <c r="I280" s="325">
        <v>3</v>
      </c>
      <c r="J280" s="325"/>
      <c r="K280" s="325">
        <v>3</v>
      </c>
      <c r="L280" s="372">
        <v>1</v>
      </c>
      <c r="M280" s="373" t="s">
        <v>5002</v>
      </c>
      <c r="N280" s="381"/>
      <c r="O280" s="381"/>
      <c r="P280" s="381">
        <v>240</v>
      </c>
      <c r="Q280" s="381"/>
      <c r="R280" s="381"/>
      <c r="S280" s="381"/>
      <c r="T280" s="381"/>
      <c r="U280" s="381"/>
      <c r="V280" s="381"/>
      <c r="W280" s="381"/>
      <c r="X280" s="381">
        <v>1</v>
      </c>
      <c r="Y280" s="326"/>
      <c r="Z280" s="328"/>
      <c r="AA280" s="373"/>
      <c r="AB280" s="326"/>
      <c r="AC280" s="326" t="s">
        <v>2165</v>
      </c>
      <c r="AD280" s="368"/>
      <c r="AE280" s="400" t="s">
        <v>6321</v>
      </c>
      <c r="AF280" s="326"/>
      <c r="AG280" s="368"/>
      <c r="AH280" s="368"/>
      <c r="AI280" s="373"/>
      <c r="AJ280" s="326"/>
      <c r="AK280" s="328"/>
      <c r="AL280" s="328"/>
      <c r="AM280" s="328"/>
      <c r="AN280" s="335"/>
    </row>
    <row r="281" spans="1:40" ht="30.75" customHeight="1" x14ac:dyDescent="0.35">
      <c r="A281" s="378">
        <v>277</v>
      </c>
      <c r="B281" s="333" t="s">
        <v>5712</v>
      </c>
      <c r="C281" s="332" t="s">
        <v>476</v>
      </c>
      <c r="D281" s="371" t="s">
        <v>1158</v>
      </c>
      <c r="E281" s="325">
        <v>4</v>
      </c>
      <c r="F281" s="371"/>
      <c r="G281" s="325"/>
      <c r="H281" s="371"/>
      <c r="I281" s="325">
        <v>5</v>
      </c>
      <c r="J281" s="325"/>
      <c r="K281" s="325">
        <v>5</v>
      </c>
      <c r="L281" s="372">
        <v>1</v>
      </c>
      <c r="M281" s="373" t="s">
        <v>5367</v>
      </c>
      <c r="N281" s="381"/>
      <c r="O281" s="381"/>
      <c r="P281" s="381">
        <v>300</v>
      </c>
      <c r="Q281" s="381"/>
      <c r="R281" s="381"/>
      <c r="S281" s="381"/>
      <c r="T281" s="381"/>
      <c r="U281" s="381"/>
      <c r="V281" s="381"/>
      <c r="W281" s="381"/>
      <c r="X281" s="381">
        <v>1</v>
      </c>
      <c r="Y281" s="326"/>
      <c r="Z281" s="328"/>
      <c r="AA281" s="373"/>
      <c r="AB281" s="326"/>
      <c r="AC281" s="326" t="s">
        <v>2165</v>
      </c>
      <c r="AD281" s="368"/>
      <c r="AE281" s="400" t="s">
        <v>6321</v>
      </c>
      <c r="AF281" s="326"/>
      <c r="AG281" s="368"/>
      <c r="AH281" s="368"/>
      <c r="AI281" s="373"/>
      <c r="AJ281" s="326"/>
      <c r="AK281" s="328"/>
      <c r="AL281" s="328"/>
      <c r="AM281" s="328"/>
      <c r="AN281" s="335"/>
    </row>
    <row r="282" spans="1:40" ht="30.75" customHeight="1" x14ac:dyDescent="0.35">
      <c r="A282" s="378">
        <v>278</v>
      </c>
      <c r="B282" s="333" t="s">
        <v>5712</v>
      </c>
      <c r="C282" s="332" t="s">
        <v>498</v>
      </c>
      <c r="D282" s="371" t="s">
        <v>1185</v>
      </c>
      <c r="E282" s="325">
        <v>3</v>
      </c>
      <c r="F282" s="371"/>
      <c r="G282" s="325"/>
      <c r="H282" s="371"/>
      <c r="I282" s="325">
        <v>3</v>
      </c>
      <c r="J282" s="325"/>
      <c r="K282" s="325">
        <v>3</v>
      </c>
      <c r="L282" s="372">
        <v>1</v>
      </c>
      <c r="M282" s="373" t="s">
        <v>5369</v>
      </c>
      <c r="N282" s="381"/>
      <c r="O282" s="381"/>
      <c r="P282" s="381">
        <v>200</v>
      </c>
      <c r="Q282" s="381"/>
      <c r="R282" s="381"/>
      <c r="S282" s="381"/>
      <c r="T282" s="381"/>
      <c r="U282" s="381"/>
      <c r="V282" s="381"/>
      <c r="W282" s="381"/>
      <c r="X282" s="381">
        <v>1</v>
      </c>
      <c r="Y282" s="326"/>
      <c r="Z282" s="328"/>
      <c r="AA282" s="373"/>
      <c r="AB282" s="326"/>
      <c r="AC282" s="326" t="s">
        <v>2165</v>
      </c>
      <c r="AD282" s="368"/>
      <c r="AE282" s="400" t="s">
        <v>6321</v>
      </c>
      <c r="AF282" s="326"/>
      <c r="AG282" s="368"/>
      <c r="AH282" s="368"/>
      <c r="AI282" s="373"/>
      <c r="AJ282" s="326"/>
      <c r="AK282" s="328" t="s">
        <v>7279</v>
      </c>
      <c r="AL282" s="328"/>
      <c r="AM282" s="328"/>
      <c r="AN282" s="335"/>
    </row>
    <row r="283" spans="1:40" ht="30.75" customHeight="1" x14ac:dyDescent="0.35">
      <c r="A283" s="378">
        <v>279</v>
      </c>
      <c r="B283" s="333" t="s">
        <v>5712</v>
      </c>
      <c r="C283" s="332" t="s">
        <v>517</v>
      </c>
      <c r="D283" s="371" t="s">
        <v>1205</v>
      </c>
      <c r="E283" s="325">
        <v>5</v>
      </c>
      <c r="F283" s="371"/>
      <c r="G283" s="325"/>
      <c r="H283" s="371"/>
      <c r="I283" s="325">
        <v>3</v>
      </c>
      <c r="J283" s="325"/>
      <c r="K283" s="325">
        <v>3</v>
      </c>
      <c r="L283" s="372">
        <v>1</v>
      </c>
      <c r="M283" s="373" t="s">
        <v>5004</v>
      </c>
      <c r="N283" s="381"/>
      <c r="O283" s="381"/>
      <c r="P283" s="381">
        <v>300</v>
      </c>
      <c r="Q283" s="381"/>
      <c r="R283" s="381"/>
      <c r="S283" s="381"/>
      <c r="T283" s="381"/>
      <c r="U283" s="381"/>
      <c r="V283" s="381"/>
      <c r="W283" s="381"/>
      <c r="X283" s="381">
        <v>1</v>
      </c>
      <c r="Y283" s="326"/>
      <c r="Z283" s="328"/>
      <c r="AA283" s="373"/>
      <c r="AB283" s="326"/>
      <c r="AC283" s="326" t="s">
        <v>2165</v>
      </c>
      <c r="AD283" s="368"/>
      <c r="AE283" s="400" t="s">
        <v>6321</v>
      </c>
      <c r="AF283" s="326"/>
      <c r="AG283" s="368"/>
      <c r="AH283" s="368"/>
      <c r="AI283" s="373"/>
      <c r="AJ283" s="326"/>
      <c r="AK283" s="328"/>
      <c r="AL283" s="328"/>
      <c r="AM283" s="328"/>
      <c r="AN283" s="335"/>
    </row>
    <row r="284" spans="1:40" ht="30.75" customHeight="1" x14ac:dyDescent="0.35">
      <c r="A284" s="378">
        <v>280</v>
      </c>
      <c r="B284" s="333" t="s">
        <v>5712</v>
      </c>
      <c r="C284" s="332" t="s">
        <v>477</v>
      </c>
      <c r="D284" s="371" t="s">
        <v>1159</v>
      </c>
      <c r="E284" s="325">
        <v>4</v>
      </c>
      <c r="F284" s="371"/>
      <c r="G284" s="325"/>
      <c r="H284" s="371"/>
      <c r="I284" s="325">
        <v>4</v>
      </c>
      <c r="J284" s="325"/>
      <c r="K284" s="325">
        <v>4</v>
      </c>
      <c r="L284" s="372">
        <v>1</v>
      </c>
      <c r="M284" s="373" t="s">
        <v>5005</v>
      </c>
      <c r="N284" s="381"/>
      <c r="O284" s="381"/>
      <c r="P284" s="381">
        <v>240</v>
      </c>
      <c r="Q284" s="381"/>
      <c r="R284" s="381"/>
      <c r="S284" s="381"/>
      <c r="T284" s="381"/>
      <c r="U284" s="381"/>
      <c r="V284" s="381"/>
      <c r="W284" s="381"/>
      <c r="X284" s="381">
        <v>1</v>
      </c>
      <c r="Y284" s="326"/>
      <c r="Z284" s="328"/>
      <c r="AA284" s="373"/>
      <c r="AB284" s="326"/>
      <c r="AC284" s="326" t="s">
        <v>2165</v>
      </c>
      <c r="AD284" s="368"/>
      <c r="AE284" s="400" t="s">
        <v>6321</v>
      </c>
      <c r="AF284" s="326"/>
      <c r="AG284" s="368"/>
      <c r="AH284" s="368"/>
      <c r="AI284" s="373"/>
      <c r="AJ284" s="326"/>
      <c r="AK284" s="328"/>
      <c r="AL284" s="328"/>
      <c r="AM284" s="328"/>
      <c r="AN284" s="335"/>
    </row>
    <row r="285" spans="1:40" ht="30.75" customHeight="1" x14ac:dyDescent="0.35">
      <c r="A285" s="378">
        <v>281</v>
      </c>
      <c r="B285" s="333" t="s">
        <v>5712</v>
      </c>
      <c r="C285" s="332" t="s">
        <v>485</v>
      </c>
      <c r="D285" s="371" t="s">
        <v>1169</v>
      </c>
      <c r="E285" s="325">
        <v>3</v>
      </c>
      <c r="F285" s="371"/>
      <c r="G285" s="325"/>
      <c r="H285" s="371"/>
      <c r="I285" s="325">
        <v>3</v>
      </c>
      <c r="J285" s="325"/>
      <c r="K285" s="325">
        <v>3</v>
      </c>
      <c r="L285" s="372">
        <v>1</v>
      </c>
      <c r="M285" s="373" t="s">
        <v>5370</v>
      </c>
      <c r="N285" s="381"/>
      <c r="O285" s="381"/>
      <c r="P285" s="381">
        <v>200</v>
      </c>
      <c r="Q285" s="381"/>
      <c r="R285" s="381"/>
      <c r="S285" s="381"/>
      <c r="T285" s="381"/>
      <c r="U285" s="381"/>
      <c r="V285" s="381"/>
      <c r="W285" s="381"/>
      <c r="X285" s="381">
        <v>1</v>
      </c>
      <c r="Y285" s="326"/>
      <c r="Z285" s="328"/>
      <c r="AA285" s="373"/>
      <c r="AB285" s="326"/>
      <c r="AC285" s="326" t="s">
        <v>2165</v>
      </c>
      <c r="AD285" s="368"/>
      <c r="AE285" s="400" t="s">
        <v>6321</v>
      </c>
      <c r="AF285" s="326"/>
      <c r="AG285" s="368"/>
      <c r="AH285" s="368"/>
      <c r="AI285" s="373"/>
      <c r="AJ285" s="326"/>
      <c r="AK285" s="328"/>
      <c r="AL285" s="328"/>
      <c r="AM285" s="328"/>
      <c r="AN285" s="335"/>
    </row>
    <row r="286" spans="1:40" ht="30.75" customHeight="1" x14ac:dyDescent="0.35">
      <c r="A286" s="378">
        <v>282</v>
      </c>
      <c r="B286" s="333" t="s">
        <v>5712</v>
      </c>
      <c r="C286" s="332" t="s">
        <v>511</v>
      </c>
      <c r="D286" s="371" t="s">
        <v>1199</v>
      </c>
      <c r="E286" s="325">
        <v>4</v>
      </c>
      <c r="F286" s="371"/>
      <c r="G286" s="325"/>
      <c r="H286" s="371"/>
      <c r="I286" s="325">
        <v>3</v>
      </c>
      <c r="J286" s="325"/>
      <c r="K286" s="325">
        <v>3</v>
      </c>
      <c r="L286" s="372">
        <v>1</v>
      </c>
      <c r="M286" s="373" t="s">
        <v>5431</v>
      </c>
      <c r="N286" s="381"/>
      <c r="O286" s="381"/>
      <c r="P286" s="381">
        <v>200</v>
      </c>
      <c r="Q286" s="381"/>
      <c r="R286" s="381"/>
      <c r="S286" s="381"/>
      <c r="T286" s="381"/>
      <c r="U286" s="381"/>
      <c r="V286" s="381"/>
      <c r="W286" s="381"/>
      <c r="X286" s="381">
        <v>1</v>
      </c>
      <c r="Y286" s="326"/>
      <c r="Z286" s="328"/>
      <c r="AA286" s="373"/>
      <c r="AB286" s="326"/>
      <c r="AC286" s="326" t="s">
        <v>2165</v>
      </c>
      <c r="AD286" s="368"/>
      <c r="AE286" s="400" t="s">
        <v>6321</v>
      </c>
      <c r="AF286" s="326"/>
      <c r="AG286" s="368"/>
      <c r="AH286" s="368"/>
      <c r="AI286" s="373"/>
      <c r="AJ286" s="326"/>
      <c r="AK286" s="328" t="s">
        <v>7279</v>
      </c>
      <c r="AL286" s="328"/>
      <c r="AM286" s="328"/>
      <c r="AN286" s="335"/>
    </row>
    <row r="287" spans="1:40" ht="30.75" customHeight="1" x14ac:dyDescent="0.35">
      <c r="A287" s="378">
        <v>283</v>
      </c>
      <c r="B287" s="333" t="s">
        <v>5712</v>
      </c>
      <c r="C287" s="332" t="s">
        <v>486</v>
      </c>
      <c r="D287" s="371" t="s">
        <v>1170</v>
      </c>
      <c r="E287" s="325">
        <v>4</v>
      </c>
      <c r="F287" s="371"/>
      <c r="G287" s="325"/>
      <c r="H287" s="371"/>
      <c r="I287" s="325">
        <v>3</v>
      </c>
      <c r="J287" s="325"/>
      <c r="K287" s="325">
        <v>3</v>
      </c>
      <c r="L287" s="372">
        <v>1</v>
      </c>
      <c r="M287" s="373" t="s">
        <v>5367</v>
      </c>
      <c r="N287" s="381"/>
      <c r="O287" s="381"/>
      <c r="P287" s="381">
        <v>240</v>
      </c>
      <c r="Q287" s="381"/>
      <c r="R287" s="381"/>
      <c r="S287" s="381"/>
      <c r="T287" s="381"/>
      <c r="U287" s="381"/>
      <c r="V287" s="381"/>
      <c r="W287" s="381"/>
      <c r="X287" s="381">
        <v>1</v>
      </c>
      <c r="Y287" s="326"/>
      <c r="Z287" s="328"/>
      <c r="AA287" s="373"/>
      <c r="AB287" s="326"/>
      <c r="AC287" s="326" t="s">
        <v>2165</v>
      </c>
      <c r="AD287" s="368"/>
      <c r="AE287" s="400" t="s">
        <v>6321</v>
      </c>
      <c r="AF287" s="326"/>
      <c r="AG287" s="368"/>
      <c r="AH287" s="368"/>
      <c r="AI287" s="373"/>
      <c r="AJ287" s="326"/>
      <c r="AK287" s="328"/>
      <c r="AL287" s="328"/>
      <c r="AM287" s="328"/>
      <c r="AN287" s="335"/>
    </row>
    <row r="288" spans="1:40" ht="30.75" customHeight="1" x14ac:dyDescent="0.35">
      <c r="A288" s="378">
        <v>284</v>
      </c>
      <c r="B288" s="333" t="s">
        <v>5712</v>
      </c>
      <c r="C288" s="332" t="s">
        <v>499</v>
      </c>
      <c r="D288" s="371" t="s">
        <v>1186</v>
      </c>
      <c r="E288" s="325">
        <v>3</v>
      </c>
      <c r="F288" s="371"/>
      <c r="G288" s="325"/>
      <c r="H288" s="371"/>
      <c r="I288" s="325">
        <v>3</v>
      </c>
      <c r="J288" s="325"/>
      <c r="K288" s="325">
        <v>3</v>
      </c>
      <c r="L288" s="372">
        <v>1</v>
      </c>
      <c r="M288" s="373" t="s">
        <v>5369</v>
      </c>
      <c r="N288" s="381"/>
      <c r="O288" s="381"/>
      <c r="P288" s="381">
        <v>200</v>
      </c>
      <c r="Q288" s="381"/>
      <c r="R288" s="381"/>
      <c r="S288" s="381"/>
      <c r="T288" s="381"/>
      <c r="U288" s="381"/>
      <c r="V288" s="381"/>
      <c r="W288" s="381"/>
      <c r="X288" s="381">
        <v>1</v>
      </c>
      <c r="Y288" s="326"/>
      <c r="Z288" s="328"/>
      <c r="AA288" s="373"/>
      <c r="AB288" s="326"/>
      <c r="AC288" s="326" t="s">
        <v>2165</v>
      </c>
      <c r="AD288" s="368"/>
      <c r="AE288" s="400" t="s">
        <v>6321</v>
      </c>
      <c r="AF288" s="326"/>
      <c r="AG288" s="368"/>
      <c r="AH288" s="368"/>
      <c r="AI288" s="373"/>
      <c r="AJ288" s="326"/>
      <c r="AK288" s="328"/>
      <c r="AL288" s="328"/>
      <c r="AM288" s="328"/>
      <c r="AN288" s="335"/>
    </row>
    <row r="289" spans="1:40" ht="30.75" customHeight="1" x14ac:dyDescent="0.35">
      <c r="A289" s="378">
        <v>285</v>
      </c>
      <c r="B289" s="333" t="s">
        <v>5712</v>
      </c>
      <c r="C289" s="332" t="s">
        <v>418</v>
      </c>
      <c r="D289" s="371" t="s">
        <v>1725</v>
      </c>
      <c r="E289" s="325">
        <v>3</v>
      </c>
      <c r="F289" s="371"/>
      <c r="G289" s="325"/>
      <c r="H289" s="371"/>
      <c r="I289" s="325">
        <v>3</v>
      </c>
      <c r="J289" s="325"/>
      <c r="K289" s="325">
        <v>3</v>
      </c>
      <c r="L289" s="372">
        <v>1</v>
      </c>
      <c r="M289" s="373" t="s">
        <v>5006</v>
      </c>
      <c r="N289" s="381"/>
      <c r="O289" s="381"/>
      <c r="P289" s="381">
        <v>200</v>
      </c>
      <c r="Q289" s="381"/>
      <c r="R289" s="381"/>
      <c r="S289" s="381"/>
      <c r="T289" s="381"/>
      <c r="U289" s="381"/>
      <c r="V289" s="381"/>
      <c r="W289" s="381"/>
      <c r="X289" s="381">
        <v>1</v>
      </c>
      <c r="Y289" s="326"/>
      <c r="Z289" s="328"/>
      <c r="AA289" s="373"/>
      <c r="AB289" s="326"/>
      <c r="AC289" s="326" t="s">
        <v>2165</v>
      </c>
      <c r="AD289" s="368"/>
      <c r="AE289" s="400" t="s">
        <v>6321</v>
      </c>
      <c r="AF289" s="326"/>
      <c r="AG289" s="368"/>
      <c r="AH289" s="368"/>
      <c r="AI289" s="373"/>
      <c r="AJ289" s="326"/>
      <c r="AK289" s="328"/>
      <c r="AL289" s="328"/>
      <c r="AM289" s="328"/>
      <c r="AN289" s="335"/>
    </row>
    <row r="290" spans="1:40" ht="30.75" customHeight="1" x14ac:dyDescent="0.35">
      <c r="A290" s="378">
        <v>286</v>
      </c>
      <c r="B290" s="333" t="s">
        <v>5712</v>
      </c>
      <c r="C290" s="332" t="s">
        <v>532</v>
      </c>
      <c r="D290" s="371" t="s">
        <v>1224</v>
      </c>
      <c r="E290" s="325">
        <v>4</v>
      </c>
      <c r="F290" s="371"/>
      <c r="G290" s="325"/>
      <c r="H290" s="371"/>
      <c r="I290" s="325">
        <v>4</v>
      </c>
      <c r="J290" s="325"/>
      <c r="K290" s="325">
        <v>4</v>
      </c>
      <c r="L290" s="372">
        <v>1</v>
      </c>
      <c r="M290" s="373" t="s">
        <v>5007</v>
      </c>
      <c r="N290" s="381"/>
      <c r="O290" s="381"/>
      <c r="P290" s="381">
        <v>240</v>
      </c>
      <c r="Q290" s="381"/>
      <c r="R290" s="381"/>
      <c r="S290" s="381"/>
      <c r="T290" s="381"/>
      <c r="U290" s="381"/>
      <c r="V290" s="381"/>
      <c r="W290" s="381"/>
      <c r="X290" s="381">
        <v>1</v>
      </c>
      <c r="Y290" s="326"/>
      <c r="Z290" s="328"/>
      <c r="AA290" s="373"/>
      <c r="AB290" s="326"/>
      <c r="AC290" s="326" t="s">
        <v>2165</v>
      </c>
      <c r="AD290" s="368"/>
      <c r="AE290" s="400" t="s">
        <v>6321</v>
      </c>
      <c r="AF290" s="326"/>
      <c r="AG290" s="368"/>
      <c r="AH290" s="368"/>
      <c r="AI290" s="373"/>
      <c r="AJ290" s="326"/>
      <c r="AK290" s="328"/>
      <c r="AL290" s="328"/>
      <c r="AM290" s="328"/>
      <c r="AN290" s="335"/>
    </row>
    <row r="291" spans="1:40" ht="30.75" customHeight="1" x14ac:dyDescent="0.35">
      <c r="A291" s="378">
        <v>287</v>
      </c>
      <c r="B291" s="333" t="s">
        <v>5712</v>
      </c>
      <c r="C291" s="332" t="s">
        <v>487</v>
      </c>
      <c r="D291" s="371" t="s">
        <v>1171</v>
      </c>
      <c r="E291" s="325">
        <v>3</v>
      </c>
      <c r="F291" s="371"/>
      <c r="G291" s="325"/>
      <c r="H291" s="371"/>
      <c r="I291" s="325">
        <v>3</v>
      </c>
      <c r="J291" s="325"/>
      <c r="K291" s="325">
        <v>3</v>
      </c>
      <c r="L291" s="372">
        <v>1</v>
      </c>
      <c r="M291" s="373" t="s">
        <v>5367</v>
      </c>
      <c r="N291" s="381"/>
      <c r="O291" s="381"/>
      <c r="P291" s="381">
        <v>200</v>
      </c>
      <c r="Q291" s="381"/>
      <c r="R291" s="381"/>
      <c r="S291" s="381"/>
      <c r="T291" s="381"/>
      <c r="U291" s="381"/>
      <c r="V291" s="381"/>
      <c r="W291" s="381"/>
      <c r="X291" s="381">
        <v>1</v>
      </c>
      <c r="Y291" s="326"/>
      <c r="Z291" s="328"/>
      <c r="AA291" s="373"/>
      <c r="AB291" s="326"/>
      <c r="AC291" s="326" t="s">
        <v>2165</v>
      </c>
      <c r="AD291" s="368"/>
      <c r="AE291" s="400" t="s">
        <v>6321</v>
      </c>
      <c r="AF291" s="326"/>
      <c r="AG291" s="368"/>
      <c r="AH291" s="368"/>
      <c r="AI291" s="373"/>
      <c r="AJ291" s="326"/>
      <c r="AK291" s="328"/>
      <c r="AL291" s="328"/>
      <c r="AM291" s="328"/>
      <c r="AN291" s="335"/>
    </row>
    <row r="292" spans="1:40" ht="30.75" customHeight="1" x14ac:dyDescent="0.35">
      <c r="A292" s="378">
        <v>288</v>
      </c>
      <c r="B292" s="333" t="s">
        <v>5712</v>
      </c>
      <c r="C292" s="332" t="s">
        <v>3386</v>
      </c>
      <c r="D292" s="371" t="s">
        <v>1152</v>
      </c>
      <c r="E292" s="325">
        <v>4</v>
      </c>
      <c r="F292" s="371"/>
      <c r="G292" s="325"/>
      <c r="H292" s="371"/>
      <c r="I292" s="325">
        <v>3</v>
      </c>
      <c r="J292" s="325"/>
      <c r="K292" s="325">
        <v>3</v>
      </c>
      <c r="L292" s="372">
        <v>1</v>
      </c>
      <c r="M292" s="373" t="s">
        <v>5536</v>
      </c>
      <c r="N292" s="398">
        <v>180</v>
      </c>
      <c r="O292" s="398">
        <v>120</v>
      </c>
      <c r="P292" s="398">
        <v>300</v>
      </c>
      <c r="Q292" s="398"/>
      <c r="R292" s="398"/>
      <c r="S292" s="398"/>
      <c r="T292" s="398"/>
      <c r="U292" s="381"/>
      <c r="V292" s="381" t="s">
        <v>2166</v>
      </c>
      <c r="W292" s="381"/>
      <c r="X292" s="381">
        <v>1</v>
      </c>
      <c r="Y292" s="326"/>
      <c r="Z292" s="328"/>
      <c r="AA292" s="373"/>
      <c r="AB292" s="326"/>
      <c r="AC292" s="326" t="s">
        <v>2165</v>
      </c>
      <c r="AD292" s="368"/>
      <c r="AE292" s="400" t="s">
        <v>6320</v>
      </c>
      <c r="AF292" s="326"/>
      <c r="AG292" s="368"/>
      <c r="AH292" s="368"/>
      <c r="AI292" s="373"/>
      <c r="AJ292" s="326"/>
      <c r="AK292" s="328"/>
      <c r="AL292" s="328"/>
      <c r="AM292" s="328"/>
      <c r="AN292" s="335"/>
    </row>
    <row r="293" spans="1:40" ht="30.75" customHeight="1" x14ac:dyDescent="0.35">
      <c r="A293" s="378">
        <v>289</v>
      </c>
      <c r="B293" s="333" t="s">
        <v>5712</v>
      </c>
      <c r="C293" s="332" t="s">
        <v>533</v>
      </c>
      <c r="D293" s="371" t="s">
        <v>1225</v>
      </c>
      <c r="E293" s="325">
        <v>5</v>
      </c>
      <c r="F293" s="371"/>
      <c r="G293" s="325"/>
      <c r="H293" s="371"/>
      <c r="I293" s="325">
        <v>2</v>
      </c>
      <c r="J293" s="325"/>
      <c r="K293" s="325">
        <v>2</v>
      </c>
      <c r="L293" s="372">
        <v>1</v>
      </c>
      <c r="M293" s="373" t="s">
        <v>5008</v>
      </c>
      <c r="N293" s="381"/>
      <c r="O293" s="381"/>
      <c r="P293" s="381">
        <v>300</v>
      </c>
      <c r="Q293" s="381"/>
      <c r="R293" s="381"/>
      <c r="S293" s="381"/>
      <c r="T293" s="381"/>
      <c r="U293" s="381"/>
      <c r="V293" s="381"/>
      <c r="W293" s="381"/>
      <c r="X293" s="381">
        <v>1</v>
      </c>
      <c r="Y293" s="326"/>
      <c r="Z293" s="328"/>
      <c r="AA293" s="373"/>
      <c r="AB293" s="326"/>
      <c r="AC293" s="326" t="s">
        <v>2165</v>
      </c>
      <c r="AD293" s="368"/>
      <c r="AE293" s="400" t="s">
        <v>6321</v>
      </c>
      <c r="AF293" s="326"/>
      <c r="AG293" s="368"/>
      <c r="AH293" s="368"/>
      <c r="AI293" s="373"/>
      <c r="AJ293" s="326"/>
      <c r="AK293" s="328"/>
      <c r="AL293" s="328"/>
      <c r="AM293" s="328"/>
      <c r="AN293" s="335"/>
    </row>
    <row r="294" spans="1:40" ht="30.75" customHeight="1" x14ac:dyDescent="0.35">
      <c r="A294" s="378">
        <v>290</v>
      </c>
      <c r="B294" s="333" t="s">
        <v>5712</v>
      </c>
      <c r="C294" s="332" t="s">
        <v>518</v>
      </c>
      <c r="D294" s="371" t="s">
        <v>1207</v>
      </c>
      <c r="E294" s="325">
        <v>5</v>
      </c>
      <c r="F294" s="371"/>
      <c r="G294" s="325"/>
      <c r="H294" s="371"/>
      <c r="I294" s="325">
        <v>2</v>
      </c>
      <c r="J294" s="325"/>
      <c r="K294" s="325">
        <v>2</v>
      </c>
      <c r="L294" s="372">
        <v>1</v>
      </c>
      <c r="M294" s="373" t="s">
        <v>5009</v>
      </c>
      <c r="N294" s="381"/>
      <c r="O294" s="381"/>
      <c r="P294" s="381">
        <v>300</v>
      </c>
      <c r="Q294" s="381"/>
      <c r="R294" s="381"/>
      <c r="S294" s="381"/>
      <c r="T294" s="381"/>
      <c r="U294" s="381"/>
      <c r="V294" s="381"/>
      <c r="W294" s="381"/>
      <c r="X294" s="381">
        <v>1</v>
      </c>
      <c r="Y294" s="326"/>
      <c r="Z294" s="328"/>
      <c r="AA294" s="373"/>
      <c r="AB294" s="326"/>
      <c r="AC294" s="326" t="s">
        <v>2165</v>
      </c>
      <c r="AD294" s="368"/>
      <c r="AE294" s="400" t="s">
        <v>6321</v>
      </c>
      <c r="AF294" s="326"/>
      <c r="AG294" s="368"/>
      <c r="AH294" s="368"/>
      <c r="AI294" s="373"/>
      <c r="AJ294" s="326"/>
      <c r="AK294" s="328"/>
      <c r="AL294" s="328"/>
      <c r="AM294" s="328"/>
      <c r="AN294" s="335"/>
    </row>
    <row r="295" spans="1:40" ht="30.75" customHeight="1" x14ac:dyDescent="0.35">
      <c r="A295" s="378">
        <v>291</v>
      </c>
      <c r="B295" s="333" t="s">
        <v>5712</v>
      </c>
      <c r="C295" s="332" t="s">
        <v>519</v>
      </c>
      <c r="D295" s="371" t="s">
        <v>1208</v>
      </c>
      <c r="E295" s="325">
        <v>4</v>
      </c>
      <c r="F295" s="371"/>
      <c r="G295" s="325"/>
      <c r="H295" s="371"/>
      <c r="I295" s="325">
        <v>3</v>
      </c>
      <c r="J295" s="325"/>
      <c r="K295" s="325">
        <v>3</v>
      </c>
      <c r="L295" s="372">
        <v>1</v>
      </c>
      <c r="M295" s="373" t="s">
        <v>5367</v>
      </c>
      <c r="N295" s="381"/>
      <c r="O295" s="381"/>
      <c r="P295" s="381">
        <v>240</v>
      </c>
      <c r="Q295" s="381"/>
      <c r="R295" s="381"/>
      <c r="S295" s="381"/>
      <c r="T295" s="381"/>
      <c r="U295" s="381"/>
      <c r="V295" s="381"/>
      <c r="W295" s="381"/>
      <c r="X295" s="381">
        <v>1</v>
      </c>
      <c r="Y295" s="326"/>
      <c r="Z295" s="328"/>
      <c r="AA295" s="373"/>
      <c r="AB295" s="326"/>
      <c r="AC295" s="326" t="s">
        <v>2165</v>
      </c>
      <c r="AD295" s="368"/>
      <c r="AE295" s="400" t="s">
        <v>6321</v>
      </c>
      <c r="AF295" s="326"/>
      <c r="AG295" s="368"/>
      <c r="AH295" s="368"/>
      <c r="AI295" s="373"/>
      <c r="AJ295" s="326"/>
      <c r="AK295" s="328"/>
      <c r="AL295" s="328"/>
      <c r="AM295" s="328"/>
      <c r="AN295" s="335"/>
    </row>
    <row r="296" spans="1:40" ht="30.75" customHeight="1" x14ac:dyDescent="0.35">
      <c r="A296" s="378">
        <v>292</v>
      </c>
      <c r="B296" s="333" t="s">
        <v>5712</v>
      </c>
      <c r="C296" s="332" t="s">
        <v>416</v>
      </c>
      <c r="D296" s="371" t="s">
        <v>1724</v>
      </c>
      <c r="E296" s="325">
        <v>4</v>
      </c>
      <c r="F296" s="371"/>
      <c r="G296" s="325"/>
      <c r="H296" s="371"/>
      <c r="I296" s="325">
        <v>3</v>
      </c>
      <c r="J296" s="325"/>
      <c r="K296" s="325">
        <v>3</v>
      </c>
      <c r="L296" s="372">
        <v>1</v>
      </c>
      <c r="M296" s="373" t="s">
        <v>5002</v>
      </c>
      <c r="N296" s="381"/>
      <c r="O296" s="381"/>
      <c r="P296" s="381">
        <v>200</v>
      </c>
      <c r="Q296" s="381"/>
      <c r="R296" s="381"/>
      <c r="S296" s="381"/>
      <c r="T296" s="381"/>
      <c r="U296" s="381"/>
      <c r="V296" s="381"/>
      <c r="W296" s="381"/>
      <c r="X296" s="381">
        <v>1</v>
      </c>
      <c r="Y296" s="326"/>
      <c r="Z296" s="328"/>
      <c r="AA296" s="373"/>
      <c r="AB296" s="326"/>
      <c r="AC296" s="326" t="s">
        <v>2165</v>
      </c>
      <c r="AD296" s="368"/>
      <c r="AE296" s="400" t="s">
        <v>6321</v>
      </c>
      <c r="AF296" s="326"/>
      <c r="AG296" s="368"/>
      <c r="AH296" s="368"/>
      <c r="AI296" s="373"/>
      <c r="AJ296" s="326"/>
      <c r="AK296" s="328"/>
      <c r="AL296" s="328"/>
      <c r="AM296" s="328"/>
      <c r="AN296" s="335"/>
    </row>
    <row r="297" spans="1:40" ht="30.75" customHeight="1" x14ac:dyDescent="0.35">
      <c r="A297" s="378">
        <v>293</v>
      </c>
      <c r="B297" s="333" t="s">
        <v>5712</v>
      </c>
      <c r="C297" s="332" t="s">
        <v>451</v>
      </c>
      <c r="D297" s="371" t="s">
        <v>452</v>
      </c>
      <c r="E297" s="325">
        <v>5</v>
      </c>
      <c r="F297" s="371"/>
      <c r="G297" s="325"/>
      <c r="H297" s="371"/>
      <c r="I297" s="325">
        <v>2</v>
      </c>
      <c r="J297" s="325"/>
      <c r="K297" s="325">
        <v>2</v>
      </c>
      <c r="L297" s="372">
        <v>1</v>
      </c>
      <c r="M297" s="373" t="s">
        <v>5010</v>
      </c>
      <c r="N297" s="381"/>
      <c r="O297" s="381"/>
      <c r="P297" s="381">
        <v>240</v>
      </c>
      <c r="Q297" s="381"/>
      <c r="R297" s="381"/>
      <c r="S297" s="381"/>
      <c r="T297" s="381"/>
      <c r="U297" s="381"/>
      <c r="V297" s="381"/>
      <c r="W297" s="381"/>
      <c r="X297" s="381">
        <v>1</v>
      </c>
      <c r="Y297" s="326"/>
      <c r="Z297" s="328"/>
      <c r="AA297" s="373"/>
      <c r="AB297" s="326"/>
      <c r="AC297" s="326" t="s">
        <v>2165</v>
      </c>
      <c r="AD297" s="368"/>
      <c r="AE297" s="400" t="s">
        <v>6321</v>
      </c>
      <c r="AF297" s="326"/>
      <c r="AG297" s="368"/>
      <c r="AH297" s="368"/>
      <c r="AI297" s="373"/>
      <c r="AJ297" s="326"/>
      <c r="AK297" s="328"/>
      <c r="AL297" s="328"/>
      <c r="AM297" s="328"/>
      <c r="AN297" s="335"/>
    </row>
    <row r="298" spans="1:40" ht="30.75" customHeight="1" x14ac:dyDescent="0.35">
      <c r="A298" s="378">
        <v>294</v>
      </c>
      <c r="B298" s="333" t="s">
        <v>5712</v>
      </c>
      <c r="C298" s="332" t="s">
        <v>512</v>
      </c>
      <c r="D298" s="371" t="s">
        <v>1200</v>
      </c>
      <c r="E298" s="325">
        <v>4</v>
      </c>
      <c r="F298" s="371"/>
      <c r="G298" s="325"/>
      <c r="H298" s="371"/>
      <c r="I298" s="325">
        <v>3</v>
      </c>
      <c r="J298" s="325"/>
      <c r="K298" s="325">
        <v>3</v>
      </c>
      <c r="L298" s="372">
        <v>1</v>
      </c>
      <c r="M298" s="373" t="s">
        <v>5370</v>
      </c>
      <c r="N298" s="381"/>
      <c r="O298" s="381"/>
      <c r="P298" s="381">
        <v>240</v>
      </c>
      <c r="Q298" s="381"/>
      <c r="R298" s="381"/>
      <c r="S298" s="381"/>
      <c r="T298" s="381"/>
      <c r="U298" s="381"/>
      <c r="V298" s="381"/>
      <c r="W298" s="381"/>
      <c r="X298" s="381">
        <v>1</v>
      </c>
      <c r="Y298" s="326"/>
      <c r="Z298" s="328"/>
      <c r="AA298" s="373"/>
      <c r="AB298" s="326"/>
      <c r="AC298" s="326" t="s">
        <v>2165</v>
      </c>
      <c r="AD298" s="368"/>
      <c r="AE298" s="400" t="s">
        <v>6321</v>
      </c>
      <c r="AF298" s="326"/>
      <c r="AG298" s="368"/>
      <c r="AH298" s="368"/>
      <c r="AI298" s="373"/>
      <c r="AJ298" s="326"/>
      <c r="AK298" s="328"/>
      <c r="AL298" s="328"/>
      <c r="AM298" s="328"/>
      <c r="AN298" s="335"/>
    </row>
    <row r="299" spans="1:40" ht="30.75" customHeight="1" x14ac:dyDescent="0.35">
      <c r="A299" s="378">
        <v>295</v>
      </c>
      <c r="B299" s="333" t="s">
        <v>5712</v>
      </c>
      <c r="C299" s="332" t="s">
        <v>453</v>
      </c>
      <c r="D299" s="371" t="s">
        <v>454</v>
      </c>
      <c r="E299" s="325">
        <v>3</v>
      </c>
      <c r="F299" s="371"/>
      <c r="G299" s="325"/>
      <c r="H299" s="371"/>
      <c r="I299" s="325">
        <v>3</v>
      </c>
      <c r="J299" s="325"/>
      <c r="K299" s="325">
        <v>3</v>
      </c>
      <c r="L299" s="372">
        <v>1</v>
      </c>
      <c r="M299" s="373" t="s">
        <v>5368</v>
      </c>
      <c r="N299" s="381"/>
      <c r="O299" s="381"/>
      <c r="P299" s="381">
        <v>200</v>
      </c>
      <c r="Q299" s="381"/>
      <c r="R299" s="381"/>
      <c r="S299" s="381"/>
      <c r="T299" s="381"/>
      <c r="U299" s="381"/>
      <c r="V299" s="381"/>
      <c r="W299" s="381"/>
      <c r="X299" s="381">
        <v>1</v>
      </c>
      <c r="Y299" s="326"/>
      <c r="Z299" s="328"/>
      <c r="AA299" s="373"/>
      <c r="AB299" s="326"/>
      <c r="AC299" s="326" t="s">
        <v>2165</v>
      </c>
      <c r="AD299" s="368"/>
      <c r="AE299" s="400" t="s">
        <v>6321</v>
      </c>
      <c r="AF299" s="326"/>
      <c r="AG299" s="368"/>
      <c r="AH299" s="368"/>
      <c r="AI299" s="373"/>
      <c r="AJ299" s="326"/>
      <c r="AK299" s="328"/>
      <c r="AL299" s="328"/>
      <c r="AM299" s="328"/>
      <c r="AN299" s="335"/>
    </row>
    <row r="300" spans="1:40" ht="30.75" customHeight="1" x14ac:dyDescent="0.35">
      <c r="A300" s="378">
        <v>296</v>
      </c>
      <c r="B300" s="333" t="s">
        <v>5712</v>
      </c>
      <c r="C300" s="332" t="s">
        <v>420</v>
      </c>
      <c r="D300" s="371" t="s">
        <v>421</v>
      </c>
      <c r="E300" s="325">
        <v>5</v>
      </c>
      <c r="F300" s="371"/>
      <c r="G300" s="325"/>
      <c r="H300" s="371"/>
      <c r="I300" s="325">
        <v>2</v>
      </c>
      <c r="J300" s="325"/>
      <c r="K300" s="325">
        <v>2</v>
      </c>
      <c r="L300" s="372">
        <v>1</v>
      </c>
      <c r="M300" s="373" t="s">
        <v>5011</v>
      </c>
      <c r="N300" s="381"/>
      <c r="O300" s="381"/>
      <c r="P300" s="381">
        <v>240</v>
      </c>
      <c r="Q300" s="381"/>
      <c r="R300" s="381"/>
      <c r="S300" s="381"/>
      <c r="T300" s="381"/>
      <c r="U300" s="381"/>
      <c r="V300" s="381"/>
      <c r="W300" s="381"/>
      <c r="X300" s="381">
        <v>1</v>
      </c>
      <c r="Y300" s="326"/>
      <c r="Z300" s="328"/>
      <c r="AA300" s="373"/>
      <c r="AB300" s="326"/>
      <c r="AC300" s="326" t="s">
        <v>2165</v>
      </c>
      <c r="AD300" s="368"/>
      <c r="AE300" s="400" t="s">
        <v>6321</v>
      </c>
      <c r="AF300" s="326"/>
      <c r="AG300" s="368"/>
      <c r="AH300" s="368"/>
      <c r="AI300" s="373"/>
      <c r="AJ300" s="326"/>
      <c r="AK300" s="328"/>
      <c r="AL300" s="328"/>
      <c r="AM300" s="328"/>
      <c r="AN300" s="335"/>
    </row>
    <row r="301" spans="1:40" ht="30.75" customHeight="1" x14ac:dyDescent="0.35">
      <c r="A301" s="378">
        <v>297</v>
      </c>
      <c r="B301" s="333" t="s">
        <v>5712</v>
      </c>
      <c r="C301" s="332" t="s">
        <v>534</v>
      </c>
      <c r="D301" s="371" t="s">
        <v>1226</v>
      </c>
      <c r="E301" s="325">
        <v>3</v>
      </c>
      <c r="F301" s="371"/>
      <c r="G301" s="325"/>
      <c r="H301" s="371"/>
      <c r="I301" s="325">
        <v>3</v>
      </c>
      <c r="J301" s="325"/>
      <c r="K301" s="325">
        <v>3</v>
      </c>
      <c r="L301" s="372">
        <v>1</v>
      </c>
      <c r="M301" s="373" t="s">
        <v>5451</v>
      </c>
      <c r="N301" s="381"/>
      <c r="O301" s="381"/>
      <c r="P301" s="381">
        <v>200</v>
      </c>
      <c r="Q301" s="381"/>
      <c r="R301" s="381"/>
      <c r="S301" s="381"/>
      <c r="T301" s="381"/>
      <c r="U301" s="381"/>
      <c r="V301" s="381"/>
      <c r="W301" s="381"/>
      <c r="X301" s="381">
        <v>1</v>
      </c>
      <c r="Y301" s="326"/>
      <c r="Z301" s="328"/>
      <c r="AA301" s="373"/>
      <c r="AB301" s="326" t="s">
        <v>6148</v>
      </c>
      <c r="AC301" s="326" t="s">
        <v>2165</v>
      </c>
      <c r="AD301" s="368"/>
      <c r="AE301" s="400" t="s">
        <v>6321</v>
      </c>
      <c r="AF301" s="326"/>
      <c r="AG301" s="368"/>
      <c r="AH301" s="368"/>
      <c r="AI301" s="373"/>
      <c r="AJ301" s="326"/>
      <c r="AK301" s="328"/>
      <c r="AL301" s="328"/>
      <c r="AM301" s="328"/>
      <c r="AN301" s="335"/>
    </row>
    <row r="302" spans="1:40" ht="30.75" customHeight="1" x14ac:dyDescent="0.35">
      <c r="A302" s="378">
        <v>298</v>
      </c>
      <c r="B302" s="333" t="s">
        <v>5712</v>
      </c>
      <c r="C302" s="332" t="s">
        <v>535</v>
      </c>
      <c r="D302" s="371" t="s">
        <v>1227</v>
      </c>
      <c r="E302" s="325">
        <v>5</v>
      </c>
      <c r="F302" s="371"/>
      <c r="G302" s="325"/>
      <c r="H302" s="371"/>
      <c r="I302" s="325">
        <v>2</v>
      </c>
      <c r="J302" s="325"/>
      <c r="K302" s="325">
        <v>2</v>
      </c>
      <c r="L302" s="372">
        <v>1</v>
      </c>
      <c r="M302" s="373" t="s">
        <v>5012</v>
      </c>
      <c r="N302" s="381"/>
      <c r="O302" s="381"/>
      <c r="P302" s="381">
        <v>300</v>
      </c>
      <c r="Q302" s="381"/>
      <c r="R302" s="381"/>
      <c r="S302" s="381"/>
      <c r="T302" s="381"/>
      <c r="U302" s="381"/>
      <c r="V302" s="381"/>
      <c r="W302" s="381"/>
      <c r="X302" s="381">
        <v>1</v>
      </c>
      <c r="Y302" s="326"/>
      <c r="Z302" s="328"/>
      <c r="AA302" s="373"/>
      <c r="AB302" s="326"/>
      <c r="AC302" s="326" t="s">
        <v>2165</v>
      </c>
      <c r="AD302" s="368"/>
      <c r="AE302" s="400" t="s">
        <v>6321</v>
      </c>
      <c r="AF302" s="326"/>
      <c r="AG302" s="368"/>
      <c r="AH302" s="368"/>
      <c r="AI302" s="373"/>
      <c r="AJ302" s="326"/>
      <c r="AK302" s="328"/>
      <c r="AL302" s="328"/>
      <c r="AM302" s="328"/>
      <c r="AN302" s="335"/>
    </row>
    <row r="303" spans="1:40" ht="30.75" customHeight="1" x14ac:dyDescent="0.35">
      <c r="A303" s="378">
        <v>299</v>
      </c>
      <c r="B303" s="333" t="s">
        <v>5712</v>
      </c>
      <c r="C303" s="332" t="s">
        <v>520</v>
      </c>
      <c r="D303" s="371" t="s">
        <v>1209</v>
      </c>
      <c r="E303" s="325">
        <v>5</v>
      </c>
      <c r="F303" s="371"/>
      <c r="G303" s="325"/>
      <c r="H303" s="371"/>
      <c r="I303" s="325">
        <v>2</v>
      </c>
      <c r="J303" s="325"/>
      <c r="K303" s="325">
        <v>2</v>
      </c>
      <c r="L303" s="372">
        <v>1</v>
      </c>
      <c r="M303" s="373" t="s">
        <v>5013</v>
      </c>
      <c r="N303" s="381"/>
      <c r="O303" s="381"/>
      <c r="P303" s="381">
        <v>300</v>
      </c>
      <c r="Q303" s="381"/>
      <c r="R303" s="381"/>
      <c r="S303" s="381"/>
      <c r="T303" s="381"/>
      <c r="U303" s="381"/>
      <c r="V303" s="381"/>
      <c r="W303" s="381"/>
      <c r="X303" s="381">
        <v>1</v>
      </c>
      <c r="Y303" s="326"/>
      <c r="Z303" s="328"/>
      <c r="AA303" s="373"/>
      <c r="AB303" s="326"/>
      <c r="AC303" s="326" t="s">
        <v>2165</v>
      </c>
      <c r="AD303" s="368"/>
      <c r="AE303" s="400" t="s">
        <v>6320</v>
      </c>
      <c r="AF303" s="326"/>
      <c r="AG303" s="368"/>
      <c r="AH303" s="368"/>
      <c r="AI303" s="373"/>
      <c r="AJ303" s="326"/>
      <c r="AK303" s="328"/>
      <c r="AL303" s="328"/>
      <c r="AM303" s="328"/>
      <c r="AN303" s="335"/>
    </row>
    <row r="304" spans="1:40" ht="30.75" customHeight="1" x14ac:dyDescent="0.35">
      <c r="A304" s="378">
        <v>300</v>
      </c>
      <c r="B304" s="333" t="s">
        <v>5712</v>
      </c>
      <c r="C304" s="332" t="s">
        <v>521</v>
      </c>
      <c r="D304" s="371" t="s">
        <v>1210</v>
      </c>
      <c r="E304" s="325">
        <v>4</v>
      </c>
      <c r="F304" s="371"/>
      <c r="G304" s="325"/>
      <c r="H304" s="371"/>
      <c r="I304" s="325">
        <v>3</v>
      </c>
      <c r="J304" s="325"/>
      <c r="K304" s="325">
        <v>3</v>
      </c>
      <c r="L304" s="372">
        <v>1</v>
      </c>
      <c r="M304" s="373" t="s">
        <v>5367</v>
      </c>
      <c r="N304" s="381"/>
      <c r="O304" s="381"/>
      <c r="P304" s="381">
        <v>240</v>
      </c>
      <c r="Q304" s="381"/>
      <c r="R304" s="381"/>
      <c r="S304" s="381"/>
      <c r="T304" s="381"/>
      <c r="U304" s="381"/>
      <c r="V304" s="381"/>
      <c r="W304" s="381"/>
      <c r="X304" s="381">
        <v>1</v>
      </c>
      <c r="Y304" s="326"/>
      <c r="Z304" s="328"/>
      <c r="AA304" s="373"/>
      <c r="AB304" s="326"/>
      <c r="AC304" s="326" t="s">
        <v>2165</v>
      </c>
      <c r="AD304" s="368"/>
      <c r="AE304" s="400" t="s">
        <v>6321</v>
      </c>
      <c r="AF304" s="326"/>
      <c r="AG304" s="368"/>
      <c r="AH304" s="368"/>
      <c r="AI304" s="373"/>
      <c r="AJ304" s="326"/>
      <c r="AK304" s="328"/>
      <c r="AL304" s="328"/>
      <c r="AM304" s="328"/>
      <c r="AN304" s="335"/>
    </row>
    <row r="305" spans="1:40" ht="30.75" customHeight="1" x14ac:dyDescent="0.35">
      <c r="A305" s="378">
        <v>301</v>
      </c>
      <c r="B305" s="333" t="s">
        <v>5712</v>
      </c>
      <c r="C305" s="332" t="s">
        <v>6256</v>
      </c>
      <c r="D305" s="371" t="s">
        <v>423</v>
      </c>
      <c r="E305" s="325">
        <v>4</v>
      </c>
      <c r="F305" s="371"/>
      <c r="G305" s="325"/>
      <c r="H305" s="371"/>
      <c r="I305" s="325">
        <v>4</v>
      </c>
      <c r="J305" s="325"/>
      <c r="K305" s="325">
        <v>4</v>
      </c>
      <c r="L305" s="372">
        <v>1</v>
      </c>
      <c r="M305" s="373" t="s">
        <v>5537</v>
      </c>
      <c r="N305" s="381"/>
      <c r="O305" s="381"/>
      <c r="P305" s="381">
        <v>240</v>
      </c>
      <c r="Q305" s="381"/>
      <c r="R305" s="381"/>
      <c r="S305" s="381"/>
      <c r="T305" s="381"/>
      <c r="U305" s="381"/>
      <c r="V305" s="381"/>
      <c r="W305" s="381"/>
      <c r="X305" s="381">
        <v>1</v>
      </c>
      <c r="Y305" s="326"/>
      <c r="Z305" s="328"/>
      <c r="AA305" s="373"/>
      <c r="AB305" s="326"/>
      <c r="AC305" s="326" t="s">
        <v>2165</v>
      </c>
      <c r="AD305" s="368"/>
      <c r="AE305" s="400" t="s">
        <v>6321</v>
      </c>
      <c r="AF305" s="326"/>
      <c r="AG305" s="368"/>
      <c r="AH305" s="368"/>
      <c r="AI305" s="373"/>
      <c r="AJ305" s="326"/>
      <c r="AK305" s="328"/>
      <c r="AL305" s="328"/>
      <c r="AM305" s="328"/>
      <c r="AN305" s="335"/>
    </row>
    <row r="306" spans="1:40" ht="30.75" customHeight="1" x14ac:dyDescent="0.35">
      <c r="A306" s="378">
        <v>302</v>
      </c>
      <c r="B306" s="333" t="s">
        <v>5712</v>
      </c>
      <c r="C306" s="332" t="s">
        <v>6259</v>
      </c>
      <c r="D306" s="371" t="s">
        <v>425</v>
      </c>
      <c r="E306" s="325">
        <v>4</v>
      </c>
      <c r="F306" s="371"/>
      <c r="G306" s="325"/>
      <c r="H306" s="371"/>
      <c r="I306" s="325">
        <v>3</v>
      </c>
      <c r="J306" s="325"/>
      <c r="K306" s="325">
        <v>3</v>
      </c>
      <c r="L306" s="372">
        <v>1</v>
      </c>
      <c r="M306" s="373" t="s">
        <v>5537</v>
      </c>
      <c r="N306" s="381"/>
      <c r="O306" s="381"/>
      <c r="P306" s="381">
        <v>240</v>
      </c>
      <c r="Q306" s="381"/>
      <c r="R306" s="381"/>
      <c r="S306" s="381"/>
      <c r="T306" s="381"/>
      <c r="U306" s="381"/>
      <c r="V306" s="381"/>
      <c r="W306" s="381"/>
      <c r="X306" s="381">
        <v>1</v>
      </c>
      <c r="Y306" s="326"/>
      <c r="Z306" s="328"/>
      <c r="AA306" s="373"/>
      <c r="AB306" s="326"/>
      <c r="AC306" s="326" t="s">
        <v>2165</v>
      </c>
      <c r="AD306" s="368"/>
      <c r="AE306" s="400" t="s">
        <v>6321</v>
      </c>
      <c r="AF306" s="326"/>
      <c r="AG306" s="368"/>
      <c r="AH306" s="368"/>
      <c r="AI306" s="373"/>
      <c r="AJ306" s="326"/>
      <c r="AK306" s="328"/>
      <c r="AL306" s="328"/>
      <c r="AM306" s="328"/>
      <c r="AN306" s="335"/>
    </row>
    <row r="307" spans="1:40" ht="30.75" customHeight="1" x14ac:dyDescent="0.35">
      <c r="A307" s="378">
        <v>303</v>
      </c>
      <c r="B307" s="333" t="s">
        <v>5712</v>
      </c>
      <c r="C307" s="332" t="s">
        <v>398</v>
      </c>
      <c r="D307" s="371" t="s">
        <v>1719</v>
      </c>
      <c r="E307" s="325">
        <v>4</v>
      </c>
      <c r="F307" s="371"/>
      <c r="G307" s="325"/>
      <c r="H307" s="371"/>
      <c r="I307" s="325">
        <v>4</v>
      </c>
      <c r="J307" s="325"/>
      <c r="K307" s="325">
        <v>4</v>
      </c>
      <c r="L307" s="372">
        <v>1</v>
      </c>
      <c r="M307" s="373" t="s">
        <v>5538</v>
      </c>
      <c r="N307" s="398"/>
      <c r="O307" s="398"/>
      <c r="P307" s="367">
        <v>300</v>
      </c>
      <c r="Q307" s="398"/>
      <c r="R307" s="398"/>
      <c r="S307" s="398"/>
      <c r="T307" s="398"/>
      <c r="U307" s="381"/>
      <c r="V307" s="381"/>
      <c r="W307" s="381"/>
      <c r="X307" s="381">
        <v>1</v>
      </c>
      <c r="Y307" s="326"/>
      <c r="Z307" s="328"/>
      <c r="AA307" s="373"/>
      <c r="AB307" s="326" t="s">
        <v>6158</v>
      </c>
      <c r="AC307" s="326" t="s">
        <v>2165</v>
      </c>
      <c r="AD307" s="368"/>
      <c r="AE307" s="400" t="s">
        <v>6320</v>
      </c>
      <c r="AF307" s="326"/>
      <c r="AG307" s="368"/>
      <c r="AH307" s="368"/>
      <c r="AI307" s="373"/>
      <c r="AJ307" s="326"/>
      <c r="AK307" s="328"/>
      <c r="AL307" s="328"/>
      <c r="AM307" s="328"/>
      <c r="AN307" s="335"/>
    </row>
    <row r="308" spans="1:40" ht="30.75" customHeight="1" x14ac:dyDescent="0.35">
      <c r="A308" s="378">
        <v>304</v>
      </c>
      <c r="B308" s="333" t="s">
        <v>5712</v>
      </c>
      <c r="C308" s="332" t="s">
        <v>6263</v>
      </c>
      <c r="D308" s="371" t="s">
        <v>3391</v>
      </c>
      <c r="E308" s="325">
        <v>4</v>
      </c>
      <c r="F308" s="371"/>
      <c r="G308" s="325"/>
      <c r="H308" s="371"/>
      <c r="I308" s="325">
        <v>4</v>
      </c>
      <c r="J308" s="325"/>
      <c r="K308" s="325">
        <v>4</v>
      </c>
      <c r="L308" s="372">
        <v>1</v>
      </c>
      <c r="M308" s="373" t="s">
        <v>5538</v>
      </c>
      <c r="N308" s="398"/>
      <c r="O308" s="398"/>
      <c r="P308" s="367">
        <v>300</v>
      </c>
      <c r="Q308" s="398"/>
      <c r="R308" s="398"/>
      <c r="S308" s="398"/>
      <c r="T308" s="398"/>
      <c r="U308" s="381"/>
      <c r="V308" s="381"/>
      <c r="W308" s="381"/>
      <c r="X308" s="381">
        <v>1</v>
      </c>
      <c r="Y308" s="326"/>
      <c r="Z308" s="328"/>
      <c r="AA308" s="373"/>
      <c r="AB308" s="326"/>
      <c r="AC308" s="326" t="s">
        <v>2165</v>
      </c>
      <c r="AD308" s="368"/>
      <c r="AE308" s="400" t="s">
        <v>6320</v>
      </c>
      <c r="AF308" s="326"/>
      <c r="AG308" s="368"/>
      <c r="AH308" s="368"/>
      <c r="AI308" s="373"/>
      <c r="AJ308" s="326"/>
      <c r="AK308" s="328"/>
      <c r="AL308" s="328"/>
      <c r="AM308" s="328"/>
      <c r="AN308" s="335"/>
    </row>
    <row r="309" spans="1:40" ht="30.75" customHeight="1" x14ac:dyDescent="0.35">
      <c r="A309" s="378">
        <v>305</v>
      </c>
      <c r="B309" s="333" t="s">
        <v>5712</v>
      </c>
      <c r="C309" s="332" t="s">
        <v>488</v>
      </c>
      <c r="D309" s="371" t="s">
        <v>1172</v>
      </c>
      <c r="E309" s="325">
        <v>3</v>
      </c>
      <c r="F309" s="371"/>
      <c r="G309" s="325"/>
      <c r="H309" s="371"/>
      <c r="I309" s="325">
        <v>3</v>
      </c>
      <c r="J309" s="325"/>
      <c r="K309" s="325">
        <v>3</v>
      </c>
      <c r="L309" s="372">
        <v>1</v>
      </c>
      <c r="M309" s="373" t="s">
        <v>5368</v>
      </c>
      <c r="N309" s="381"/>
      <c r="O309" s="381"/>
      <c r="P309" s="381">
        <v>200</v>
      </c>
      <c r="Q309" s="381"/>
      <c r="R309" s="381"/>
      <c r="S309" s="381"/>
      <c r="T309" s="381"/>
      <c r="U309" s="381"/>
      <c r="V309" s="381"/>
      <c r="W309" s="381"/>
      <c r="X309" s="381">
        <v>1</v>
      </c>
      <c r="Y309" s="326"/>
      <c r="Z309" s="328"/>
      <c r="AA309" s="373"/>
      <c r="AB309" s="326"/>
      <c r="AC309" s="326" t="s">
        <v>2165</v>
      </c>
      <c r="AD309" s="368"/>
      <c r="AE309" s="400" t="s">
        <v>6321</v>
      </c>
      <c r="AF309" s="326"/>
      <c r="AG309" s="368"/>
      <c r="AH309" s="368"/>
      <c r="AI309" s="373"/>
      <c r="AJ309" s="326"/>
      <c r="AK309" s="328"/>
      <c r="AL309" s="328"/>
      <c r="AM309" s="328"/>
      <c r="AN309" s="335"/>
    </row>
    <row r="310" spans="1:40" ht="30.75" customHeight="1" x14ac:dyDescent="0.35">
      <c r="A310" s="378">
        <v>306</v>
      </c>
      <c r="B310" s="333" t="s">
        <v>5712</v>
      </c>
      <c r="C310" s="332" t="s">
        <v>544</v>
      </c>
      <c r="D310" s="371" t="s">
        <v>1236</v>
      </c>
      <c r="E310" s="325">
        <v>4</v>
      </c>
      <c r="F310" s="371"/>
      <c r="G310" s="325"/>
      <c r="H310" s="371"/>
      <c r="I310" s="325">
        <v>3</v>
      </c>
      <c r="J310" s="325"/>
      <c r="K310" s="325">
        <v>3</v>
      </c>
      <c r="L310" s="372">
        <v>1</v>
      </c>
      <c r="M310" s="373" t="s">
        <v>5002</v>
      </c>
      <c r="N310" s="381"/>
      <c r="O310" s="381"/>
      <c r="P310" s="381">
        <v>200</v>
      </c>
      <c r="Q310" s="381"/>
      <c r="R310" s="381"/>
      <c r="S310" s="381"/>
      <c r="T310" s="381"/>
      <c r="U310" s="381"/>
      <c r="V310" s="381"/>
      <c r="W310" s="381"/>
      <c r="X310" s="381">
        <v>1</v>
      </c>
      <c r="Y310" s="326"/>
      <c r="Z310" s="328"/>
      <c r="AA310" s="373"/>
      <c r="AB310" s="326"/>
      <c r="AC310" s="326" t="s">
        <v>2165</v>
      </c>
      <c r="AD310" s="368"/>
      <c r="AE310" s="400" t="s">
        <v>6321</v>
      </c>
      <c r="AF310" s="326"/>
      <c r="AG310" s="368"/>
      <c r="AH310" s="368"/>
      <c r="AI310" s="373"/>
      <c r="AJ310" s="326"/>
      <c r="AK310" s="328"/>
      <c r="AL310" s="328"/>
      <c r="AM310" s="328"/>
      <c r="AN310" s="335"/>
    </row>
    <row r="311" spans="1:40" ht="30.75" customHeight="1" x14ac:dyDescent="0.35">
      <c r="A311" s="378">
        <v>307</v>
      </c>
      <c r="B311" s="333" t="s">
        <v>5712</v>
      </c>
      <c r="C311" s="332" t="s">
        <v>500</v>
      </c>
      <c r="D311" s="371" t="s">
        <v>1187</v>
      </c>
      <c r="E311" s="325">
        <v>4</v>
      </c>
      <c r="F311" s="371"/>
      <c r="G311" s="325"/>
      <c r="H311" s="371"/>
      <c r="I311" s="325">
        <v>3</v>
      </c>
      <c r="J311" s="325"/>
      <c r="K311" s="325">
        <v>3</v>
      </c>
      <c r="L311" s="372">
        <v>1</v>
      </c>
      <c r="M311" s="373" t="s">
        <v>5002</v>
      </c>
      <c r="N311" s="381"/>
      <c r="O311" s="381"/>
      <c r="P311" s="381">
        <v>240</v>
      </c>
      <c r="Q311" s="381"/>
      <c r="R311" s="381"/>
      <c r="S311" s="381"/>
      <c r="T311" s="381"/>
      <c r="U311" s="381"/>
      <c r="V311" s="381"/>
      <c r="W311" s="381"/>
      <c r="X311" s="381">
        <v>1</v>
      </c>
      <c r="Y311" s="326"/>
      <c r="Z311" s="328"/>
      <c r="AA311" s="373"/>
      <c r="AB311" s="326"/>
      <c r="AC311" s="326" t="s">
        <v>2165</v>
      </c>
      <c r="AD311" s="368"/>
      <c r="AE311" s="400" t="s">
        <v>6321</v>
      </c>
      <c r="AF311" s="326"/>
      <c r="AG311" s="368"/>
      <c r="AH311" s="368"/>
      <c r="AI311" s="373"/>
      <c r="AJ311" s="326"/>
      <c r="AK311" s="328"/>
      <c r="AL311" s="328"/>
      <c r="AM311" s="328"/>
      <c r="AN311" s="335"/>
    </row>
    <row r="312" spans="1:40" ht="30.75" customHeight="1" x14ac:dyDescent="0.35">
      <c r="A312" s="378">
        <v>308</v>
      </c>
      <c r="B312" s="333" t="s">
        <v>5712</v>
      </c>
      <c r="C312" s="332" t="s">
        <v>457</v>
      </c>
      <c r="D312" s="371" t="s">
        <v>458</v>
      </c>
      <c r="E312" s="325">
        <v>3</v>
      </c>
      <c r="F312" s="371"/>
      <c r="G312" s="325"/>
      <c r="H312" s="371"/>
      <c r="I312" s="325">
        <v>5</v>
      </c>
      <c r="J312" s="325"/>
      <c r="K312" s="325">
        <v>5</v>
      </c>
      <c r="L312" s="372">
        <v>1</v>
      </c>
      <c r="M312" s="373" t="s">
        <v>5450</v>
      </c>
      <c r="N312" s="381"/>
      <c r="O312" s="381"/>
      <c r="P312" s="381">
        <v>240</v>
      </c>
      <c r="Q312" s="381"/>
      <c r="R312" s="381"/>
      <c r="S312" s="381"/>
      <c r="T312" s="381"/>
      <c r="U312" s="381"/>
      <c r="V312" s="381"/>
      <c r="W312" s="381"/>
      <c r="X312" s="381">
        <v>1</v>
      </c>
      <c r="Y312" s="326"/>
      <c r="Z312" s="328"/>
      <c r="AA312" s="373"/>
      <c r="AB312" s="326"/>
      <c r="AC312" s="326" t="s">
        <v>2165</v>
      </c>
      <c r="AD312" s="368"/>
      <c r="AE312" s="400" t="s">
        <v>6321</v>
      </c>
      <c r="AF312" s="326"/>
      <c r="AG312" s="368"/>
      <c r="AH312" s="368"/>
      <c r="AI312" s="373"/>
      <c r="AJ312" s="326"/>
      <c r="AK312" s="328"/>
      <c r="AL312" s="328"/>
      <c r="AM312" s="328"/>
      <c r="AN312" s="335"/>
    </row>
    <row r="313" spans="1:40" ht="30.75" customHeight="1" x14ac:dyDescent="0.35">
      <c r="A313" s="378">
        <v>309</v>
      </c>
      <c r="B313" s="333" t="s">
        <v>5712</v>
      </c>
      <c r="C313" s="332" t="s">
        <v>6264</v>
      </c>
      <c r="D313" s="371" t="s">
        <v>1160</v>
      </c>
      <c r="E313" s="325">
        <v>4</v>
      </c>
      <c r="F313" s="371"/>
      <c r="G313" s="325"/>
      <c r="H313" s="371"/>
      <c r="I313" s="325">
        <v>6</v>
      </c>
      <c r="J313" s="325"/>
      <c r="K313" s="325">
        <v>6</v>
      </c>
      <c r="L313" s="372">
        <v>1</v>
      </c>
      <c r="M313" s="373" t="s">
        <v>5002</v>
      </c>
      <c r="N313" s="381"/>
      <c r="O313" s="381"/>
      <c r="P313" s="381">
        <v>300</v>
      </c>
      <c r="Q313" s="381"/>
      <c r="R313" s="381"/>
      <c r="S313" s="381"/>
      <c r="T313" s="381"/>
      <c r="U313" s="381"/>
      <c r="V313" s="381"/>
      <c r="W313" s="381"/>
      <c r="X313" s="381">
        <v>1</v>
      </c>
      <c r="Y313" s="326"/>
      <c r="Z313" s="328"/>
      <c r="AA313" s="373"/>
      <c r="AB313" s="326"/>
      <c r="AC313" s="326" t="s">
        <v>2165</v>
      </c>
      <c r="AD313" s="368"/>
      <c r="AE313" s="400" t="s">
        <v>6321</v>
      </c>
      <c r="AF313" s="326"/>
      <c r="AG313" s="368"/>
      <c r="AH313" s="368"/>
      <c r="AI313" s="373"/>
      <c r="AJ313" s="326"/>
      <c r="AK313" s="328"/>
      <c r="AL313" s="328"/>
      <c r="AM313" s="328"/>
      <c r="AN313" s="335"/>
    </row>
    <row r="314" spans="1:40" ht="30.75" customHeight="1" x14ac:dyDescent="0.35">
      <c r="A314" s="378">
        <v>310</v>
      </c>
      <c r="B314" s="333" t="s">
        <v>5712</v>
      </c>
      <c r="C314" s="332" t="s">
        <v>428</v>
      </c>
      <c r="D314" s="371" t="s">
        <v>429</v>
      </c>
      <c r="E314" s="325">
        <v>4</v>
      </c>
      <c r="F314" s="371"/>
      <c r="G314" s="325"/>
      <c r="H314" s="371"/>
      <c r="I314" s="325">
        <v>4</v>
      </c>
      <c r="J314" s="325"/>
      <c r="K314" s="325">
        <v>4</v>
      </c>
      <c r="L314" s="372">
        <v>1</v>
      </c>
      <c r="M314" s="373" t="s">
        <v>5450</v>
      </c>
      <c r="N314" s="381"/>
      <c r="O314" s="381"/>
      <c r="P314" s="381">
        <v>240</v>
      </c>
      <c r="Q314" s="381"/>
      <c r="R314" s="381"/>
      <c r="S314" s="381"/>
      <c r="T314" s="381"/>
      <c r="U314" s="381"/>
      <c r="V314" s="381"/>
      <c r="W314" s="381"/>
      <c r="X314" s="381">
        <v>1</v>
      </c>
      <c r="Y314" s="326"/>
      <c r="Z314" s="328"/>
      <c r="AA314" s="373"/>
      <c r="AB314" s="326"/>
      <c r="AC314" s="326" t="s">
        <v>2165</v>
      </c>
      <c r="AD314" s="368"/>
      <c r="AE314" s="400" t="s">
        <v>6321</v>
      </c>
      <c r="AF314" s="326"/>
      <c r="AG314" s="368"/>
      <c r="AH314" s="368"/>
      <c r="AI314" s="373"/>
      <c r="AJ314" s="326"/>
      <c r="AK314" s="328"/>
      <c r="AL314" s="328"/>
      <c r="AM314" s="328"/>
      <c r="AN314" s="335"/>
    </row>
    <row r="315" spans="1:40" ht="30.75" customHeight="1" x14ac:dyDescent="0.35">
      <c r="A315" s="378">
        <v>311</v>
      </c>
      <c r="B315" s="333" t="s">
        <v>5712</v>
      </c>
      <c r="C315" s="332" t="s">
        <v>430</v>
      </c>
      <c r="D315" s="371" t="s">
        <v>431</v>
      </c>
      <c r="E315" s="325">
        <v>4</v>
      </c>
      <c r="F315" s="371"/>
      <c r="G315" s="325"/>
      <c r="H315" s="371"/>
      <c r="I315" s="325">
        <v>3</v>
      </c>
      <c r="J315" s="325"/>
      <c r="K315" s="325">
        <v>3</v>
      </c>
      <c r="L315" s="372">
        <v>1</v>
      </c>
      <c r="M315" s="373" t="s">
        <v>5368</v>
      </c>
      <c r="N315" s="381"/>
      <c r="O315" s="381"/>
      <c r="P315" s="381">
        <v>240</v>
      </c>
      <c r="Q315" s="381"/>
      <c r="R315" s="381"/>
      <c r="S315" s="381"/>
      <c r="T315" s="381"/>
      <c r="U315" s="381"/>
      <c r="V315" s="381"/>
      <c r="W315" s="381"/>
      <c r="X315" s="381">
        <v>1</v>
      </c>
      <c r="Y315" s="326"/>
      <c r="Z315" s="328"/>
      <c r="AA315" s="373"/>
      <c r="AB315" s="326"/>
      <c r="AC315" s="326" t="s">
        <v>2165</v>
      </c>
      <c r="AD315" s="368"/>
      <c r="AE315" s="400" t="s">
        <v>6321</v>
      </c>
      <c r="AF315" s="326"/>
      <c r="AG315" s="368"/>
      <c r="AH315" s="368"/>
      <c r="AI315" s="373"/>
      <c r="AJ315" s="326"/>
      <c r="AK315" s="328"/>
      <c r="AL315" s="328"/>
      <c r="AM315" s="328"/>
      <c r="AN315" s="335"/>
    </row>
    <row r="316" spans="1:40" ht="30.75" customHeight="1" x14ac:dyDescent="0.35">
      <c r="A316" s="378">
        <v>312</v>
      </c>
      <c r="B316" s="333" t="s">
        <v>5712</v>
      </c>
      <c r="C316" s="332" t="s">
        <v>3384</v>
      </c>
      <c r="D316" s="371" t="s">
        <v>1148</v>
      </c>
      <c r="E316" s="325">
        <v>4</v>
      </c>
      <c r="F316" s="371"/>
      <c r="G316" s="325"/>
      <c r="H316" s="371"/>
      <c r="I316" s="325">
        <v>3</v>
      </c>
      <c r="J316" s="325"/>
      <c r="K316" s="325">
        <v>3</v>
      </c>
      <c r="L316" s="372">
        <v>1</v>
      </c>
      <c r="M316" s="373" t="s">
        <v>5002</v>
      </c>
      <c r="N316" s="381"/>
      <c r="O316" s="381"/>
      <c r="P316" s="381">
        <v>240</v>
      </c>
      <c r="Q316" s="381"/>
      <c r="R316" s="381"/>
      <c r="S316" s="381"/>
      <c r="T316" s="381"/>
      <c r="U316" s="381"/>
      <c r="V316" s="381"/>
      <c r="W316" s="381"/>
      <c r="X316" s="381">
        <v>1</v>
      </c>
      <c r="Y316" s="326"/>
      <c r="Z316" s="328"/>
      <c r="AA316" s="373"/>
      <c r="AB316" s="326"/>
      <c r="AC316" s="326" t="s">
        <v>2165</v>
      </c>
      <c r="AD316" s="368"/>
      <c r="AE316" s="400" t="s">
        <v>6321</v>
      </c>
      <c r="AF316" s="326"/>
      <c r="AG316" s="368"/>
      <c r="AH316" s="368"/>
      <c r="AI316" s="373"/>
      <c r="AJ316" s="326"/>
      <c r="AK316" s="328"/>
      <c r="AL316" s="328"/>
      <c r="AM316" s="328"/>
      <c r="AN316" s="335"/>
    </row>
    <row r="317" spans="1:40" ht="30.75" customHeight="1" x14ac:dyDescent="0.35">
      <c r="A317" s="378">
        <v>313</v>
      </c>
      <c r="B317" s="333" t="s">
        <v>5712</v>
      </c>
      <c r="C317" s="332" t="s">
        <v>536</v>
      </c>
      <c r="D317" s="371" t="s">
        <v>1228</v>
      </c>
      <c r="E317" s="325">
        <v>3</v>
      </c>
      <c r="F317" s="371"/>
      <c r="G317" s="325"/>
      <c r="H317" s="371"/>
      <c r="I317" s="325">
        <v>3</v>
      </c>
      <c r="J317" s="325"/>
      <c r="K317" s="325">
        <v>3</v>
      </c>
      <c r="L317" s="372">
        <v>1</v>
      </c>
      <c r="M317" s="373" t="s">
        <v>5451</v>
      </c>
      <c r="N317" s="381"/>
      <c r="O317" s="381"/>
      <c r="P317" s="381">
        <v>200</v>
      </c>
      <c r="Q317" s="381"/>
      <c r="R317" s="381"/>
      <c r="S317" s="381"/>
      <c r="T317" s="381"/>
      <c r="U317" s="381"/>
      <c r="V317" s="381"/>
      <c r="W317" s="381"/>
      <c r="X317" s="381">
        <v>1</v>
      </c>
      <c r="Y317" s="326"/>
      <c r="Z317" s="328"/>
      <c r="AA317" s="373"/>
      <c r="AB317" s="326"/>
      <c r="AC317" s="326" t="s">
        <v>2165</v>
      </c>
      <c r="AD317" s="368"/>
      <c r="AE317" s="400" t="s">
        <v>6321</v>
      </c>
      <c r="AF317" s="326"/>
      <c r="AG317" s="368"/>
      <c r="AH317" s="368"/>
      <c r="AI317" s="373"/>
      <c r="AJ317" s="326"/>
      <c r="AK317" s="328"/>
      <c r="AL317" s="328"/>
      <c r="AM317" s="328"/>
      <c r="AN317" s="335"/>
    </row>
    <row r="318" spans="1:40" ht="30.75" customHeight="1" x14ac:dyDescent="0.35">
      <c r="A318" s="378">
        <v>314</v>
      </c>
      <c r="B318" s="333" t="s">
        <v>5712</v>
      </c>
      <c r="C318" s="332" t="s">
        <v>413</v>
      </c>
      <c r="D318" s="371" t="s">
        <v>414</v>
      </c>
      <c r="E318" s="325">
        <v>5</v>
      </c>
      <c r="F318" s="371"/>
      <c r="G318" s="325"/>
      <c r="H318" s="371"/>
      <c r="I318" s="325">
        <v>3</v>
      </c>
      <c r="J318" s="325"/>
      <c r="K318" s="325">
        <v>3</v>
      </c>
      <c r="L318" s="372">
        <v>1</v>
      </c>
      <c r="M318" s="373" t="s">
        <v>5002</v>
      </c>
      <c r="N318" s="381"/>
      <c r="O318" s="381"/>
      <c r="P318" s="381">
        <v>240</v>
      </c>
      <c r="Q318" s="381"/>
      <c r="R318" s="381"/>
      <c r="S318" s="381"/>
      <c r="T318" s="381"/>
      <c r="U318" s="381"/>
      <c r="V318" s="381"/>
      <c r="W318" s="381"/>
      <c r="X318" s="381">
        <v>1</v>
      </c>
      <c r="Y318" s="326"/>
      <c r="Z318" s="328"/>
      <c r="AA318" s="373"/>
      <c r="AB318" s="326"/>
      <c r="AC318" s="326" t="s">
        <v>2165</v>
      </c>
      <c r="AD318" s="368"/>
      <c r="AE318" s="400" t="s">
        <v>6321</v>
      </c>
      <c r="AF318" s="326"/>
      <c r="AG318" s="368"/>
      <c r="AH318" s="368"/>
      <c r="AI318" s="373"/>
      <c r="AJ318" s="326"/>
      <c r="AK318" s="328"/>
      <c r="AL318" s="328"/>
      <c r="AM318" s="328"/>
      <c r="AN318" s="335"/>
    </row>
    <row r="319" spans="1:40" ht="30.75" customHeight="1" x14ac:dyDescent="0.35">
      <c r="A319" s="378">
        <v>315</v>
      </c>
      <c r="B319" s="333" t="s">
        <v>5712</v>
      </c>
      <c r="C319" s="332" t="s">
        <v>3377</v>
      </c>
      <c r="D319" s="371" t="s">
        <v>3392</v>
      </c>
      <c r="E319" s="325">
        <v>4</v>
      </c>
      <c r="F319" s="371"/>
      <c r="G319" s="325"/>
      <c r="H319" s="371"/>
      <c r="I319" s="325">
        <v>3</v>
      </c>
      <c r="J319" s="325"/>
      <c r="K319" s="325">
        <v>3</v>
      </c>
      <c r="L319" s="372">
        <v>1</v>
      </c>
      <c r="M319" s="388" t="s">
        <v>5002</v>
      </c>
      <c r="N319" s="381"/>
      <c r="O319" s="381"/>
      <c r="P319" s="381">
        <v>240</v>
      </c>
      <c r="Q319" s="381"/>
      <c r="R319" s="381"/>
      <c r="S319" s="381"/>
      <c r="T319" s="381"/>
      <c r="U319" s="381"/>
      <c r="V319" s="381"/>
      <c r="W319" s="381"/>
      <c r="X319" s="381">
        <v>1</v>
      </c>
      <c r="Y319" s="326"/>
      <c r="Z319" s="328"/>
      <c r="AA319" s="373"/>
      <c r="AB319" s="326"/>
      <c r="AC319" s="326" t="s">
        <v>2165</v>
      </c>
      <c r="AD319" s="368"/>
      <c r="AE319" s="400" t="s">
        <v>6357</v>
      </c>
      <c r="AF319" s="326"/>
      <c r="AG319" s="368"/>
      <c r="AH319" s="368"/>
      <c r="AI319" s="373"/>
      <c r="AJ319" s="326"/>
      <c r="AK319" s="328"/>
      <c r="AL319" s="328"/>
      <c r="AM319" s="328"/>
      <c r="AN319" s="335"/>
    </row>
    <row r="320" spans="1:40" ht="30.75" customHeight="1" x14ac:dyDescent="0.35">
      <c r="A320" s="378">
        <v>316</v>
      </c>
      <c r="B320" s="333" t="s">
        <v>5712</v>
      </c>
      <c r="C320" s="332" t="s">
        <v>513</v>
      </c>
      <c r="D320" s="371" t="s">
        <v>1201</v>
      </c>
      <c r="E320" s="325">
        <v>4</v>
      </c>
      <c r="F320" s="371"/>
      <c r="G320" s="325"/>
      <c r="H320" s="371"/>
      <c r="I320" s="325">
        <v>3</v>
      </c>
      <c r="J320" s="325"/>
      <c r="K320" s="325">
        <v>3</v>
      </c>
      <c r="L320" s="372">
        <v>1</v>
      </c>
      <c r="M320" s="373" t="s">
        <v>5002</v>
      </c>
      <c r="N320" s="381"/>
      <c r="O320" s="381"/>
      <c r="P320" s="381">
        <v>240</v>
      </c>
      <c r="Q320" s="381"/>
      <c r="R320" s="381"/>
      <c r="S320" s="381"/>
      <c r="T320" s="381"/>
      <c r="U320" s="381"/>
      <c r="V320" s="381"/>
      <c r="W320" s="381"/>
      <c r="X320" s="381">
        <v>1</v>
      </c>
      <c r="Y320" s="326"/>
      <c r="Z320" s="328"/>
      <c r="AA320" s="373"/>
      <c r="AB320" s="326"/>
      <c r="AC320" s="326" t="s">
        <v>2165</v>
      </c>
      <c r="AD320" s="368"/>
      <c r="AE320" s="400" t="s">
        <v>6321</v>
      </c>
      <c r="AF320" s="326"/>
      <c r="AG320" s="368"/>
      <c r="AH320" s="368"/>
      <c r="AI320" s="373"/>
      <c r="AJ320" s="326"/>
      <c r="AK320" s="328"/>
      <c r="AL320" s="328"/>
      <c r="AM320" s="328"/>
      <c r="AN320" s="335"/>
    </row>
    <row r="321" spans="1:40" ht="30.75" customHeight="1" x14ac:dyDescent="0.35">
      <c r="A321" s="378">
        <v>317</v>
      </c>
      <c r="B321" s="333" t="s">
        <v>5712</v>
      </c>
      <c r="C321" s="332" t="s">
        <v>501</v>
      </c>
      <c r="D321" s="371" t="s">
        <v>1188</v>
      </c>
      <c r="E321" s="325">
        <v>5</v>
      </c>
      <c r="F321" s="371"/>
      <c r="G321" s="325"/>
      <c r="H321" s="371"/>
      <c r="I321" s="325">
        <v>3</v>
      </c>
      <c r="J321" s="325"/>
      <c r="K321" s="325">
        <v>3</v>
      </c>
      <c r="L321" s="372">
        <v>1</v>
      </c>
      <c r="M321" s="373" t="s">
        <v>5002</v>
      </c>
      <c r="N321" s="381"/>
      <c r="O321" s="381"/>
      <c r="P321" s="381">
        <v>200</v>
      </c>
      <c r="Q321" s="381"/>
      <c r="R321" s="381"/>
      <c r="S321" s="381"/>
      <c r="T321" s="381"/>
      <c r="U321" s="381"/>
      <c r="V321" s="381"/>
      <c r="W321" s="381"/>
      <c r="X321" s="381">
        <v>1</v>
      </c>
      <c r="Y321" s="326"/>
      <c r="Z321" s="328"/>
      <c r="AA321" s="373"/>
      <c r="AB321" s="326"/>
      <c r="AC321" s="326" t="s">
        <v>2165</v>
      </c>
      <c r="AD321" s="368"/>
      <c r="AE321" s="400" t="s">
        <v>6321</v>
      </c>
      <c r="AF321" s="326"/>
      <c r="AG321" s="368"/>
      <c r="AH321" s="368"/>
      <c r="AI321" s="373"/>
      <c r="AJ321" s="326"/>
      <c r="AK321" s="328"/>
      <c r="AL321" s="328"/>
      <c r="AM321" s="328"/>
      <c r="AN321" s="335"/>
    </row>
    <row r="322" spans="1:40" ht="30.75" customHeight="1" x14ac:dyDescent="0.35">
      <c r="A322" s="378">
        <v>318</v>
      </c>
      <c r="B322" s="333" t="s">
        <v>5712</v>
      </c>
      <c r="C322" s="332" t="s">
        <v>479</v>
      </c>
      <c r="D322" s="371" t="s">
        <v>1161</v>
      </c>
      <c r="E322" s="325">
        <v>4</v>
      </c>
      <c r="F322" s="371"/>
      <c r="G322" s="325"/>
      <c r="H322" s="371"/>
      <c r="I322" s="325">
        <v>7</v>
      </c>
      <c r="J322" s="325"/>
      <c r="K322" s="325">
        <v>7</v>
      </c>
      <c r="L322" s="372">
        <v>1</v>
      </c>
      <c r="M322" s="373" t="s">
        <v>5002</v>
      </c>
      <c r="N322" s="381"/>
      <c r="O322" s="381"/>
      <c r="P322" s="381">
        <v>300</v>
      </c>
      <c r="Q322" s="381"/>
      <c r="R322" s="381"/>
      <c r="S322" s="381"/>
      <c r="T322" s="381"/>
      <c r="U322" s="381"/>
      <c r="V322" s="381"/>
      <c r="W322" s="381"/>
      <c r="X322" s="381">
        <v>1</v>
      </c>
      <c r="Y322" s="326"/>
      <c r="Z322" s="328"/>
      <c r="AA322" s="373"/>
      <c r="AB322" s="326"/>
      <c r="AC322" s="326" t="s">
        <v>2165</v>
      </c>
      <c r="AD322" s="368"/>
      <c r="AE322" s="400" t="s">
        <v>6321</v>
      </c>
      <c r="AF322" s="326"/>
      <c r="AG322" s="368"/>
      <c r="AH322" s="368"/>
      <c r="AI322" s="373"/>
      <c r="AJ322" s="326"/>
      <c r="AK322" s="328"/>
      <c r="AL322" s="328"/>
      <c r="AM322" s="328"/>
      <c r="AN322" s="335"/>
    </row>
    <row r="323" spans="1:40" ht="30.75" customHeight="1" x14ac:dyDescent="0.35">
      <c r="A323" s="378">
        <v>319</v>
      </c>
      <c r="B323" s="333" t="s">
        <v>5712</v>
      </c>
      <c r="C323" s="332" t="s">
        <v>3376</v>
      </c>
      <c r="D323" s="371" t="s">
        <v>1526</v>
      </c>
      <c r="E323" s="325">
        <v>3</v>
      </c>
      <c r="F323" s="371"/>
      <c r="G323" s="325"/>
      <c r="H323" s="371"/>
      <c r="I323" s="325">
        <v>3</v>
      </c>
      <c r="J323" s="325"/>
      <c r="K323" s="325">
        <v>3</v>
      </c>
      <c r="L323" s="372">
        <v>1</v>
      </c>
      <c r="M323" s="373" t="s">
        <v>5452</v>
      </c>
      <c r="N323" s="381"/>
      <c r="O323" s="381"/>
      <c r="P323" s="381">
        <v>200</v>
      </c>
      <c r="Q323" s="381"/>
      <c r="R323" s="381"/>
      <c r="S323" s="381"/>
      <c r="T323" s="381"/>
      <c r="U323" s="381"/>
      <c r="V323" s="381"/>
      <c r="W323" s="381"/>
      <c r="X323" s="381">
        <v>1</v>
      </c>
      <c r="Y323" s="326"/>
      <c r="Z323" s="328"/>
      <c r="AA323" s="373"/>
      <c r="AB323" s="326"/>
      <c r="AC323" s="326" t="s">
        <v>2165</v>
      </c>
      <c r="AD323" s="368"/>
      <c r="AE323" s="400" t="s">
        <v>6321</v>
      </c>
      <c r="AF323" s="326"/>
      <c r="AG323" s="368"/>
      <c r="AH323" s="368"/>
      <c r="AI323" s="373"/>
      <c r="AJ323" s="326"/>
      <c r="AK323" s="328" t="s">
        <v>7279</v>
      </c>
      <c r="AL323" s="328"/>
      <c r="AM323" s="328"/>
      <c r="AN323" s="335"/>
    </row>
    <row r="324" spans="1:40" ht="30.75" customHeight="1" x14ac:dyDescent="0.35">
      <c r="A324" s="378">
        <v>320</v>
      </c>
      <c r="B324" s="333" t="s">
        <v>5712</v>
      </c>
      <c r="C324" s="332" t="s">
        <v>552</v>
      </c>
      <c r="D324" s="371" t="s">
        <v>1530</v>
      </c>
      <c r="E324" s="325">
        <v>5</v>
      </c>
      <c r="F324" s="371"/>
      <c r="G324" s="325"/>
      <c r="H324" s="371"/>
      <c r="I324" s="325">
        <v>3</v>
      </c>
      <c r="J324" s="325"/>
      <c r="K324" s="325">
        <v>3</v>
      </c>
      <c r="L324" s="372">
        <v>1</v>
      </c>
      <c r="M324" s="373" t="s">
        <v>5010</v>
      </c>
      <c r="N324" s="381"/>
      <c r="O324" s="381"/>
      <c r="P324" s="381">
        <v>300</v>
      </c>
      <c r="Q324" s="381"/>
      <c r="R324" s="381"/>
      <c r="S324" s="381"/>
      <c r="T324" s="381"/>
      <c r="U324" s="381"/>
      <c r="V324" s="381"/>
      <c r="W324" s="381"/>
      <c r="X324" s="381">
        <v>1</v>
      </c>
      <c r="Y324" s="326"/>
      <c r="Z324" s="328"/>
      <c r="AA324" s="373"/>
      <c r="AB324" s="326"/>
      <c r="AC324" s="326" t="s">
        <v>2165</v>
      </c>
      <c r="AD324" s="368"/>
      <c r="AE324" s="400" t="s">
        <v>6321</v>
      </c>
      <c r="AF324" s="326"/>
      <c r="AG324" s="368"/>
      <c r="AH324" s="368"/>
      <c r="AI324" s="373"/>
      <c r="AJ324" s="326"/>
      <c r="AK324" s="328"/>
      <c r="AL324" s="328"/>
      <c r="AM324" s="328"/>
      <c r="AN324" s="335"/>
    </row>
    <row r="325" spans="1:40" ht="30.75" customHeight="1" x14ac:dyDescent="0.35">
      <c r="A325" s="378">
        <v>321</v>
      </c>
      <c r="B325" s="333" t="s">
        <v>5712</v>
      </c>
      <c r="C325" s="332" t="s">
        <v>3390</v>
      </c>
      <c r="D325" s="371" t="s">
        <v>1531</v>
      </c>
      <c r="E325" s="325">
        <v>5</v>
      </c>
      <c r="F325" s="371"/>
      <c r="G325" s="325"/>
      <c r="H325" s="371"/>
      <c r="I325" s="325">
        <v>3</v>
      </c>
      <c r="J325" s="325"/>
      <c r="K325" s="325">
        <v>3</v>
      </c>
      <c r="L325" s="372">
        <v>1</v>
      </c>
      <c r="M325" s="388" t="s">
        <v>5010</v>
      </c>
      <c r="N325" s="381"/>
      <c r="O325" s="381"/>
      <c r="P325" s="381">
        <v>300</v>
      </c>
      <c r="Q325" s="381"/>
      <c r="R325" s="381"/>
      <c r="S325" s="381"/>
      <c r="T325" s="381"/>
      <c r="U325" s="381"/>
      <c r="V325" s="381"/>
      <c r="W325" s="381"/>
      <c r="X325" s="381">
        <v>1</v>
      </c>
      <c r="Y325" s="326"/>
      <c r="Z325" s="328"/>
      <c r="AA325" s="373"/>
      <c r="AB325" s="326"/>
      <c r="AC325" s="326" t="s">
        <v>2165</v>
      </c>
      <c r="AD325" s="368"/>
      <c r="AE325" s="400" t="s">
        <v>6321</v>
      </c>
      <c r="AF325" s="326"/>
      <c r="AG325" s="368"/>
      <c r="AH325" s="368"/>
      <c r="AI325" s="373"/>
      <c r="AJ325" s="326"/>
      <c r="AK325" s="328"/>
      <c r="AL325" s="328"/>
      <c r="AM325" s="328"/>
      <c r="AN325" s="335"/>
    </row>
    <row r="326" spans="1:40" ht="30.75" customHeight="1" x14ac:dyDescent="0.35">
      <c r="A326" s="378">
        <v>322</v>
      </c>
      <c r="B326" s="333" t="s">
        <v>5712</v>
      </c>
      <c r="C326" s="332" t="s">
        <v>556</v>
      </c>
      <c r="D326" s="371" t="s">
        <v>1535</v>
      </c>
      <c r="E326" s="325">
        <v>4</v>
      </c>
      <c r="F326" s="371"/>
      <c r="G326" s="325"/>
      <c r="H326" s="371"/>
      <c r="I326" s="325">
        <v>3</v>
      </c>
      <c r="J326" s="325"/>
      <c r="K326" s="325">
        <v>3</v>
      </c>
      <c r="L326" s="372">
        <v>1</v>
      </c>
      <c r="M326" s="373" t="s">
        <v>5010</v>
      </c>
      <c r="N326" s="381"/>
      <c r="O326" s="381"/>
      <c r="P326" s="381">
        <v>240</v>
      </c>
      <c r="Q326" s="381"/>
      <c r="R326" s="381"/>
      <c r="S326" s="381"/>
      <c r="T326" s="381"/>
      <c r="U326" s="381"/>
      <c r="V326" s="381"/>
      <c r="W326" s="381"/>
      <c r="X326" s="381">
        <v>1</v>
      </c>
      <c r="Y326" s="326"/>
      <c r="Z326" s="328"/>
      <c r="AA326" s="373"/>
      <c r="AB326" s="326"/>
      <c r="AC326" s="326" t="s">
        <v>2165</v>
      </c>
      <c r="AD326" s="368"/>
      <c r="AE326" s="400" t="s">
        <v>6321</v>
      </c>
      <c r="AF326" s="326"/>
      <c r="AG326" s="368"/>
      <c r="AH326" s="368"/>
      <c r="AI326" s="373"/>
      <c r="AJ326" s="326"/>
      <c r="AK326" s="328"/>
      <c r="AL326" s="328"/>
      <c r="AM326" s="328"/>
      <c r="AN326" s="335"/>
    </row>
    <row r="327" spans="1:40" ht="30.75" customHeight="1" x14ac:dyDescent="0.35">
      <c r="A327" s="378">
        <v>323</v>
      </c>
      <c r="B327" s="333" t="s">
        <v>5712</v>
      </c>
      <c r="C327" s="332" t="s">
        <v>433</v>
      </c>
      <c r="D327" s="371" t="s">
        <v>434</v>
      </c>
      <c r="E327" s="325">
        <v>4</v>
      </c>
      <c r="F327" s="371"/>
      <c r="G327" s="325"/>
      <c r="H327" s="371"/>
      <c r="I327" s="325">
        <v>4</v>
      </c>
      <c r="J327" s="325"/>
      <c r="K327" s="325">
        <v>4</v>
      </c>
      <c r="L327" s="372">
        <v>1</v>
      </c>
      <c r="M327" s="373" t="s">
        <v>5002</v>
      </c>
      <c r="N327" s="381"/>
      <c r="O327" s="381"/>
      <c r="P327" s="381">
        <v>240</v>
      </c>
      <c r="Q327" s="381"/>
      <c r="R327" s="381"/>
      <c r="S327" s="381"/>
      <c r="T327" s="381"/>
      <c r="U327" s="381"/>
      <c r="V327" s="381"/>
      <c r="W327" s="381"/>
      <c r="X327" s="381">
        <v>1</v>
      </c>
      <c r="Y327" s="326"/>
      <c r="Z327" s="328"/>
      <c r="AA327" s="373"/>
      <c r="AB327" s="326"/>
      <c r="AC327" s="326" t="s">
        <v>2165</v>
      </c>
      <c r="AD327" s="368"/>
      <c r="AE327" s="400" t="s">
        <v>6321</v>
      </c>
      <c r="AF327" s="326"/>
      <c r="AG327" s="368"/>
      <c r="AH327" s="368"/>
      <c r="AI327" s="373"/>
      <c r="AJ327" s="326"/>
      <c r="AK327" s="328"/>
      <c r="AL327" s="328"/>
      <c r="AM327" s="328"/>
      <c r="AN327" s="335"/>
    </row>
    <row r="328" spans="1:40" ht="30.75" customHeight="1" x14ac:dyDescent="0.35">
      <c r="A328" s="378">
        <v>324</v>
      </c>
      <c r="B328" s="333" t="s">
        <v>5712</v>
      </c>
      <c r="C328" s="332" t="s">
        <v>514</v>
      </c>
      <c r="D328" s="371" t="s">
        <v>1202</v>
      </c>
      <c r="E328" s="325">
        <v>4</v>
      </c>
      <c r="F328" s="371"/>
      <c r="G328" s="325"/>
      <c r="H328" s="371"/>
      <c r="I328" s="325">
        <v>3</v>
      </c>
      <c r="J328" s="325"/>
      <c r="K328" s="325">
        <v>3</v>
      </c>
      <c r="L328" s="372">
        <v>1</v>
      </c>
      <c r="M328" s="373" t="s">
        <v>5002</v>
      </c>
      <c r="N328" s="381"/>
      <c r="O328" s="381"/>
      <c r="P328" s="381">
        <v>240</v>
      </c>
      <c r="Q328" s="381"/>
      <c r="R328" s="381"/>
      <c r="S328" s="381"/>
      <c r="T328" s="381"/>
      <c r="U328" s="381"/>
      <c r="V328" s="381"/>
      <c r="W328" s="381"/>
      <c r="X328" s="381">
        <v>1</v>
      </c>
      <c r="Y328" s="326"/>
      <c r="Z328" s="328"/>
      <c r="AA328" s="373"/>
      <c r="AB328" s="326"/>
      <c r="AC328" s="326" t="s">
        <v>2165</v>
      </c>
      <c r="AD328" s="368"/>
      <c r="AE328" s="400" t="s">
        <v>6321</v>
      </c>
      <c r="AF328" s="326"/>
      <c r="AG328" s="368"/>
      <c r="AH328" s="368"/>
      <c r="AI328" s="373"/>
      <c r="AJ328" s="326"/>
      <c r="AK328" s="328"/>
      <c r="AL328" s="328"/>
      <c r="AM328" s="328"/>
      <c r="AN328" s="335"/>
    </row>
    <row r="329" spans="1:40" ht="30.75" customHeight="1" x14ac:dyDescent="0.35">
      <c r="A329" s="378">
        <v>325</v>
      </c>
      <c r="B329" s="333" t="s">
        <v>5712</v>
      </c>
      <c r="C329" s="332" t="s">
        <v>545</v>
      </c>
      <c r="D329" s="371" t="s">
        <v>1237</v>
      </c>
      <c r="E329" s="325">
        <v>4</v>
      </c>
      <c r="F329" s="371"/>
      <c r="G329" s="325"/>
      <c r="H329" s="371"/>
      <c r="I329" s="325">
        <v>4</v>
      </c>
      <c r="J329" s="325"/>
      <c r="K329" s="325">
        <v>4</v>
      </c>
      <c r="L329" s="372">
        <v>1</v>
      </c>
      <c r="M329" s="373" t="s">
        <v>5002</v>
      </c>
      <c r="N329" s="381"/>
      <c r="O329" s="381"/>
      <c r="P329" s="381">
        <v>240</v>
      </c>
      <c r="Q329" s="381"/>
      <c r="R329" s="381"/>
      <c r="S329" s="381"/>
      <c r="T329" s="381"/>
      <c r="U329" s="381"/>
      <c r="V329" s="381"/>
      <c r="W329" s="381"/>
      <c r="X329" s="381">
        <v>1</v>
      </c>
      <c r="Y329" s="326"/>
      <c r="Z329" s="328"/>
      <c r="AA329" s="373"/>
      <c r="AB329" s="326"/>
      <c r="AC329" s="326" t="s">
        <v>2165</v>
      </c>
      <c r="AD329" s="368"/>
      <c r="AE329" s="400" t="s">
        <v>6321</v>
      </c>
      <c r="AF329" s="326"/>
      <c r="AG329" s="368"/>
      <c r="AH329" s="368"/>
      <c r="AI329" s="373"/>
      <c r="AJ329" s="326"/>
      <c r="AK329" s="328"/>
      <c r="AL329" s="328"/>
      <c r="AM329" s="328"/>
      <c r="AN329" s="335"/>
    </row>
    <row r="330" spans="1:40" ht="30.75" customHeight="1" x14ac:dyDescent="0.35">
      <c r="A330" s="378">
        <v>326</v>
      </c>
      <c r="B330" s="333" t="s">
        <v>5712</v>
      </c>
      <c r="C330" s="332" t="s">
        <v>502</v>
      </c>
      <c r="D330" s="371" t="s">
        <v>1189</v>
      </c>
      <c r="E330" s="325">
        <v>3</v>
      </c>
      <c r="F330" s="371"/>
      <c r="G330" s="325"/>
      <c r="H330" s="371"/>
      <c r="I330" s="325">
        <v>3</v>
      </c>
      <c r="J330" s="325"/>
      <c r="K330" s="325">
        <v>3</v>
      </c>
      <c r="L330" s="372">
        <v>1</v>
      </c>
      <c r="M330" s="373" t="s">
        <v>5369</v>
      </c>
      <c r="N330" s="381"/>
      <c r="O330" s="381"/>
      <c r="P330" s="381">
        <v>200</v>
      </c>
      <c r="Q330" s="381"/>
      <c r="R330" s="381"/>
      <c r="S330" s="381"/>
      <c r="T330" s="381"/>
      <c r="U330" s="381"/>
      <c r="V330" s="381"/>
      <c r="W330" s="381"/>
      <c r="X330" s="381">
        <v>1</v>
      </c>
      <c r="Y330" s="326"/>
      <c r="Z330" s="328"/>
      <c r="AA330" s="373"/>
      <c r="AB330" s="326"/>
      <c r="AC330" s="326" t="s">
        <v>2165</v>
      </c>
      <c r="AD330" s="368"/>
      <c r="AE330" s="400" t="s">
        <v>6321</v>
      </c>
      <c r="AF330" s="326"/>
      <c r="AG330" s="368"/>
      <c r="AH330" s="368"/>
      <c r="AI330" s="373"/>
      <c r="AJ330" s="326"/>
      <c r="AK330" s="328"/>
      <c r="AL330" s="328"/>
      <c r="AM330" s="328"/>
      <c r="AN330" s="335"/>
    </row>
    <row r="331" spans="1:40" ht="30.75" customHeight="1" x14ac:dyDescent="0.35">
      <c r="A331" s="378">
        <v>327</v>
      </c>
      <c r="B331" s="333" t="s">
        <v>5712</v>
      </c>
      <c r="C331" s="332" t="s">
        <v>489</v>
      </c>
      <c r="D331" s="371" t="s">
        <v>1173</v>
      </c>
      <c r="E331" s="325">
        <v>3</v>
      </c>
      <c r="F331" s="371"/>
      <c r="G331" s="325"/>
      <c r="H331" s="371"/>
      <c r="I331" s="325">
        <v>3</v>
      </c>
      <c r="J331" s="325"/>
      <c r="K331" s="325">
        <v>3</v>
      </c>
      <c r="L331" s="372">
        <v>1</v>
      </c>
      <c r="M331" s="373" t="s">
        <v>5367</v>
      </c>
      <c r="N331" s="381"/>
      <c r="O331" s="381"/>
      <c r="P331" s="381">
        <v>200</v>
      </c>
      <c r="Q331" s="381"/>
      <c r="R331" s="381"/>
      <c r="S331" s="381"/>
      <c r="T331" s="381"/>
      <c r="U331" s="381"/>
      <c r="V331" s="381"/>
      <c r="W331" s="381"/>
      <c r="X331" s="381">
        <v>1</v>
      </c>
      <c r="Y331" s="326"/>
      <c r="Z331" s="328"/>
      <c r="AA331" s="373"/>
      <c r="AB331" s="326"/>
      <c r="AC331" s="326" t="s">
        <v>2165</v>
      </c>
      <c r="AD331" s="368"/>
      <c r="AE331" s="400" t="s">
        <v>6321</v>
      </c>
      <c r="AF331" s="326"/>
      <c r="AG331" s="368"/>
      <c r="AH331" s="368"/>
      <c r="AI331" s="373"/>
      <c r="AJ331" s="326"/>
      <c r="AK331" s="328"/>
      <c r="AL331" s="328"/>
      <c r="AM331" s="328"/>
      <c r="AN331" s="335"/>
    </row>
    <row r="332" spans="1:40" ht="30.75" customHeight="1" x14ac:dyDescent="0.35">
      <c r="A332" s="378">
        <v>328</v>
      </c>
      <c r="B332" s="333" t="s">
        <v>5712</v>
      </c>
      <c r="C332" s="332" t="s">
        <v>490</v>
      </c>
      <c r="D332" s="371" t="s">
        <v>1174</v>
      </c>
      <c r="E332" s="325">
        <v>3</v>
      </c>
      <c r="F332" s="371"/>
      <c r="G332" s="325"/>
      <c r="H332" s="371"/>
      <c r="I332" s="325">
        <v>3</v>
      </c>
      <c r="J332" s="325"/>
      <c r="K332" s="325">
        <v>3</v>
      </c>
      <c r="L332" s="372">
        <v>1</v>
      </c>
      <c r="M332" s="373" t="s">
        <v>5367</v>
      </c>
      <c r="N332" s="381"/>
      <c r="O332" s="381"/>
      <c r="P332" s="381">
        <v>200</v>
      </c>
      <c r="Q332" s="381"/>
      <c r="R332" s="381"/>
      <c r="S332" s="381"/>
      <c r="T332" s="381"/>
      <c r="U332" s="381"/>
      <c r="V332" s="381"/>
      <c r="W332" s="381"/>
      <c r="X332" s="381">
        <v>1</v>
      </c>
      <c r="Y332" s="326"/>
      <c r="Z332" s="328"/>
      <c r="AA332" s="373"/>
      <c r="AB332" s="326"/>
      <c r="AC332" s="326" t="s">
        <v>2165</v>
      </c>
      <c r="AD332" s="368"/>
      <c r="AE332" s="400" t="s">
        <v>6321</v>
      </c>
      <c r="AF332" s="326"/>
      <c r="AG332" s="368"/>
      <c r="AH332" s="368"/>
      <c r="AI332" s="373"/>
      <c r="AJ332" s="326"/>
      <c r="AK332" s="328"/>
      <c r="AL332" s="328"/>
      <c r="AM332" s="328"/>
      <c r="AN332" s="335"/>
    </row>
    <row r="333" spans="1:40" ht="30.75" customHeight="1" x14ac:dyDescent="0.35">
      <c r="A333" s="378">
        <v>329</v>
      </c>
      <c r="B333" s="333" t="s">
        <v>5712</v>
      </c>
      <c r="C333" s="332" t="s">
        <v>406</v>
      </c>
      <c r="D333" s="371" t="s">
        <v>407</v>
      </c>
      <c r="E333" s="325">
        <v>4</v>
      </c>
      <c r="F333" s="371"/>
      <c r="G333" s="325"/>
      <c r="H333" s="371"/>
      <c r="I333" s="325">
        <v>2</v>
      </c>
      <c r="J333" s="325"/>
      <c r="K333" s="325">
        <v>2</v>
      </c>
      <c r="L333" s="372">
        <v>1</v>
      </c>
      <c r="M333" s="373" t="s">
        <v>5346</v>
      </c>
      <c r="N333" s="381"/>
      <c r="O333" s="381"/>
      <c r="P333" s="381">
        <v>200</v>
      </c>
      <c r="Q333" s="381"/>
      <c r="R333" s="381"/>
      <c r="S333" s="381"/>
      <c r="T333" s="381"/>
      <c r="U333" s="381"/>
      <c r="V333" s="381"/>
      <c r="W333" s="381"/>
      <c r="X333" s="381">
        <v>1</v>
      </c>
      <c r="Y333" s="326"/>
      <c r="Z333" s="328"/>
      <c r="AA333" s="373"/>
      <c r="AB333" s="326"/>
      <c r="AC333" s="326" t="s">
        <v>2165</v>
      </c>
      <c r="AD333" s="368"/>
      <c r="AE333" s="400" t="s">
        <v>6321</v>
      </c>
      <c r="AF333" s="326"/>
      <c r="AG333" s="368"/>
      <c r="AH333" s="368"/>
      <c r="AI333" s="373"/>
      <c r="AJ333" s="326"/>
      <c r="AK333" s="328"/>
      <c r="AL333" s="328"/>
      <c r="AM333" s="328"/>
      <c r="AN333" s="335"/>
    </row>
    <row r="334" spans="1:40" ht="30.75" customHeight="1" x14ac:dyDescent="0.35">
      <c r="A334" s="378">
        <v>330</v>
      </c>
      <c r="B334" s="333" t="s">
        <v>5712</v>
      </c>
      <c r="C334" s="332" t="s">
        <v>554</v>
      </c>
      <c r="D334" s="371" t="s">
        <v>1532</v>
      </c>
      <c r="E334" s="325">
        <v>4</v>
      </c>
      <c r="F334" s="371"/>
      <c r="G334" s="325"/>
      <c r="H334" s="371"/>
      <c r="I334" s="325">
        <v>3</v>
      </c>
      <c r="J334" s="325"/>
      <c r="K334" s="325">
        <v>3</v>
      </c>
      <c r="L334" s="372">
        <v>1</v>
      </c>
      <c r="M334" s="373" t="s">
        <v>5431</v>
      </c>
      <c r="N334" s="381"/>
      <c r="O334" s="381"/>
      <c r="P334" s="381">
        <v>200</v>
      </c>
      <c r="Q334" s="381"/>
      <c r="R334" s="381"/>
      <c r="S334" s="381"/>
      <c r="T334" s="381"/>
      <c r="U334" s="381"/>
      <c r="V334" s="381"/>
      <c r="W334" s="381"/>
      <c r="X334" s="381">
        <v>1</v>
      </c>
      <c r="Y334" s="326"/>
      <c r="Z334" s="328"/>
      <c r="AA334" s="373"/>
      <c r="AB334" s="326"/>
      <c r="AC334" s="326" t="s">
        <v>2165</v>
      </c>
      <c r="AD334" s="368"/>
      <c r="AE334" s="400" t="s">
        <v>6320</v>
      </c>
      <c r="AF334" s="326"/>
      <c r="AG334" s="368"/>
      <c r="AH334" s="368"/>
      <c r="AI334" s="373"/>
      <c r="AJ334" s="326"/>
      <c r="AK334" s="328"/>
      <c r="AL334" s="328"/>
      <c r="AM334" s="328"/>
      <c r="AN334" s="335"/>
    </row>
    <row r="335" spans="1:40" ht="30.75" customHeight="1" x14ac:dyDescent="0.35">
      <c r="A335" s="378">
        <v>331</v>
      </c>
      <c r="B335" s="333" t="s">
        <v>5712</v>
      </c>
      <c r="C335" s="332" t="s">
        <v>537</v>
      </c>
      <c r="D335" s="371" t="s">
        <v>1229</v>
      </c>
      <c r="E335" s="325">
        <v>4</v>
      </c>
      <c r="F335" s="371"/>
      <c r="G335" s="325"/>
      <c r="H335" s="371"/>
      <c r="I335" s="325">
        <v>3</v>
      </c>
      <c r="J335" s="325"/>
      <c r="K335" s="325">
        <v>3</v>
      </c>
      <c r="L335" s="372">
        <v>1</v>
      </c>
      <c r="M335" s="373" t="s">
        <v>5367</v>
      </c>
      <c r="N335" s="381"/>
      <c r="O335" s="381"/>
      <c r="P335" s="381">
        <v>240</v>
      </c>
      <c r="Q335" s="381"/>
      <c r="R335" s="381"/>
      <c r="S335" s="381"/>
      <c r="T335" s="381"/>
      <c r="U335" s="381"/>
      <c r="V335" s="381"/>
      <c r="W335" s="381"/>
      <c r="X335" s="381">
        <v>1</v>
      </c>
      <c r="Y335" s="326"/>
      <c r="Z335" s="328"/>
      <c r="AA335" s="373"/>
      <c r="AB335" s="326"/>
      <c r="AC335" s="326" t="s">
        <v>2165</v>
      </c>
      <c r="AD335" s="368"/>
      <c r="AE335" s="400" t="s">
        <v>6321</v>
      </c>
      <c r="AF335" s="326"/>
      <c r="AG335" s="368"/>
      <c r="AH335" s="368"/>
      <c r="AI335" s="373"/>
      <c r="AJ335" s="326"/>
      <c r="AK335" s="328"/>
      <c r="AL335" s="328"/>
      <c r="AM335" s="328"/>
      <c r="AN335" s="335"/>
    </row>
    <row r="336" spans="1:40" ht="30.75" customHeight="1" x14ac:dyDescent="0.35">
      <c r="A336" s="378">
        <v>332</v>
      </c>
      <c r="B336" s="333" t="s">
        <v>5712</v>
      </c>
      <c r="C336" s="332" t="s">
        <v>459</v>
      </c>
      <c r="D336" s="371" t="s">
        <v>460</v>
      </c>
      <c r="E336" s="325">
        <v>3</v>
      </c>
      <c r="F336" s="371"/>
      <c r="G336" s="325"/>
      <c r="H336" s="371"/>
      <c r="I336" s="325">
        <v>3</v>
      </c>
      <c r="J336" s="325"/>
      <c r="K336" s="325">
        <v>3</v>
      </c>
      <c r="L336" s="372">
        <v>1</v>
      </c>
      <c r="M336" s="373" t="s">
        <v>5368</v>
      </c>
      <c r="N336" s="381"/>
      <c r="O336" s="381"/>
      <c r="P336" s="381">
        <v>200</v>
      </c>
      <c r="Q336" s="381"/>
      <c r="R336" s="381"/>
      <c r="S336" s="381"/>
      <c r="T336" s="381"/>
      <c r="U336" s="381"/>
      <c r="V336" s="381"/>
      <c r="W336" s="381"/>
      <c r="X336" s="381">
        <v>1</v>
      </c>
      <c r="Y336" s="326"/>
      <c r="Z336" s="328"/>
      <c r="AA336" s="373"/>
      <c r="AB336" s="326"/>
      <c r="AC336" s="326" t="s">
        <v>2165</v>
      </c>
      <c r="AD336" s="368"/>
      <c r="AE336" s="400" t="s">
        <v>6321</v>
      </c>
      <c r="AF336" s="326"/>
      <c r="AG336" s="368"/>
      <c r="AH336" s="368"/>
      <c r="AI336" s="373"/>
      <c r="AJ336" s="326"/>
      <c r="AK336" s="328" t="s">
        <v>7279</v>
      </c>
      <c r="AL336" s="328"/>
      <c r="AM336" s="328"/>
      <c r="AN336" s="335"/>
    </row>
    <row r="337" spans="1:40" ht="30.75" customHeight="1" x14ac:dyDescent="0.35">
      <c r="A337" s="378">
        <v>333</v>
      </c>
      <c r="B337" s="333" t="s">
        <v>5712</v>
      </c>
      <c r="C337" s="332" t="s">
        <v>540</v>
      </c>
      <c r="D337" s="371" t="s">
        <v>1232</v>
      </c>
      <c r="E337" s="325">
        <v>4</v>
      </c>
      <c r="F337" s="371"/>
      <c r="G337" s="325"/>
      <c r="H337" s="371"/>
      <c r="I337" s="325">
        <v>3</v>
      </c>
      <c r="J337" s="325"/>
      <c r="K337" s="325">
        <v>3</v>
      </c>
      <c r="L337" s="372">
        <v>1</v>
      </c>
      <c r="M337" s="373" t="s">
        <v>5368</v>
      </c>
      <c r="N337" s="381"/>
      <c r="O337" s="381"/>
      <c r="P337" s="381">
        <v>240</v>
      </c>
      <c r="Q337" s="381"/>
      <c r="R337" s="381"/>
      <c r="S337" s="381"/>
      <c r="T337" s="381"/>
      <c r="U337" s="381"/>
      <c r="V337" s="381"/>
      <c r="W337" s="381"/>
      <c r="X337" s="381">
        <v>1</v>
      </c>
      <c r="Y337" s="326"/>
      <c r="Z337" s="328"/>
      <c r="AA337" s="373"/>
      <c r="AB337" s="326"/>
      <c r="AC337" s="326" t="s">
        <v>2165</v>
      </c>
      <c r="AD337" s="368"/>
      <c r="AE337" s="400" t="s">
        <v>6321</v>
      </c>
      <c r="AF337" s="326"/>
      <c r="AG337" s="368"/>
      <c r="AH337" s="368"/>
      <c r="AI337" s="373"/>
      <c r="AJ337" s="326"/>
      <c r="AK337" s="328"/>
      <c r="AL337" s="328"/>
      <c r="AM337" s="328"/>
      <c r="AN337" s="335"/>
    </row>
    <row r="338" spans="1:40" ht="30.75" customHeight="1" x14ac:dyDescent="0.35">
      <c r="A338" s="378">
        <v>334</v>
      </c>
      <c r="B338" s="333" t="s">
        <v>5712</v>
      </c>
      <c r="C338" s="332" t="s">
        <v>530</v>
      </c>
      <c r="D338" s="371" t="s">
        <v>1221</v>
      </c>
      <c r="E338" s="325">
        <v>4</v>
      </c>
      <c r="F338" s="371"/>
      <c r="G338" s="325"/>
      <c r="H338" s="371"/>
      <c r="I338" s="325">
        <v>3</v>
      </c>
      <c r="J338" s="325"/>
      <c r="K338" s="325">
        <v>3</v>
      </c>
      <c r="L338" s="372">
        <v>1</v>
      </c>
      <c r="M338" s="373" t="s">
        <v>5002</v>
      </c>
      <c r="N338" s="381"/>
      <c r="O338" s="381"/>
      <c r="P338" s="381">
        <v>240</v>
      </c>
      <c r="Q338" s="381"/>
      <c r="R338" s="381"/>
      <c r="S338" s="381"/>
      <c r="T338" s="381"/>
      <c r="U338" s="381"/>
      <c r="V338" s="381"/>
      <c r="W338" s="381"/>
      <c r="X338" s="381">
        <v>1</v>
      </c>
      <c r="Y338" s="326"/>
      <c r="Z338" s="328"/>
      <c r="AA338" s="373"/>
      <c r="AB338" s="326"/>
      <c r="AC338" s="326" t="s">
        <v>2165</v>
      </c>
      <c r="AD338" s="368"/>
      <c r="AE338" s="400" t="s">
        <v>6321</v>
      </c>
      <c r="AF338" s="326"/>
      <c r="AG338" s="368"/>
      <c r="AH338" s="368"/>
      <c r="AI338" s="373"/>
      <c r="AJ338" s="326"/>
      <c r="AK338" s="328"/>
      <c r="AL338" s="328"/>
      <c r="AM338" s="328"/>
      <c r="AN338" s="335"/>
    </row>
    <row r="339" spans="1:40" ht="30.75" customHeight="1" x14ac:dyDescent="0.35">
      <c r="A339" s="378">
        <v>335</v>
      </c>
      <c r="B339" s="333" t="s">
        <v>5712</v>
      </c>
      <c r="C339" s="332" t="s">
        <v>3341</v>
      </c>
      <c r="D339" s="371" t="s">
        <v>1183</v>
      </c>
      <c r="E339" s="325">
        <v>4</v>
      </c>
      <c r="F339" s="371"/>
      <c r="G339" s="325"/>
      <c r="H339" s="371"/>
      <c r="I339" s="325">
        <v>3</v>
      </c>
      <c r="J339" s="325"/>
      <c r="K339" s="325">
        <v>3</v>
      </c>
      <c r="L339" s="372">
        <v>1</v>
      </c>
      <c r="M339" s="373" t="s">
        <v>4940</v>
      </c>
      <c r="N339" s="381"/>
      <c r="O339" s="381"/>
      <c r="P339" s="381">
        <v>240</v>
      </c>
      <c r="Q339" s="381"/>
      <c r="R339" s="381"/>
      <c r="S339" s="381"/>
      <c r="T339" s="381"/>
      <c r="U339" s="381"/>
      <c r="V339" s="381"/>
      <c r="W339" s="381"/>
      <c r="X339" s="381">
        <v>1</v>
      </c>
      <c r="Y339" s="326"/>
      <c r="Z339" s="328"/>
      <c r="AA339" s="373"/>
      <c r="AB339" s="326"/>
      <c r="AC339" s="326" t="s">
        <v>2165</v>
      </c>
      <c r="AD339" s="368"/>
      <c r="AE339" s="400" t="s">
        <v>6321</v>
      </c>
      <c r="AF339" s="326"/>
      <c r="AG339" s="368"/>
      <c r="AH339" s="368"/>
      <c r="AI339" s="373"/>
      <c r="AJ339" s="326"/>
      <c r="AK339" s="328"/>
      <c r="AL339" s="328"/>
      <c r="AM339" s="328"/>
      <c r="AN339" s="335"/>
    </row>
    <row r="340" spans="1:40" ht="30.75" customHeight="1" x14ac:dyDescent="0.35">
      <c r="A340" s="378">
        <v>336</v>
      </c>
      <c r="B340" s="333" t="s">
        <v>5712</v>
      </c>
      <c r="C340" s="332" t="s">
        <v>480</v>
      </c>
      <c r="D340" s="371" t="s">
        <v>1162</v>
      </c>
      <c r="E340" s="325">
        <v>4</v>
      </c>
      <c r="F340" s="371"/>
      <c r="G340" s="325"/>
      <c r="H340" s="371"/>
      <c r="I340" s="325">
        <v>3</v>
      </c>
      <c r="J340" s="325"/>
      <c r="K340" s="325">
        <v>3</v>
      </c>
      <c r="L340" s="372">
        <v>1</v>
      </c>
      <c r="M340" s="373" t="s">
        <v>5371</v>
      </c>
      <c r="N340" s="381"/>
      <c r="O340" s="381"/>
      <c r="P340" s="381">
        <v>240</v>
      </c>
      <c r="Q340" s="381"/>
      <c r="R340" s="381"/>
      <c r="S340" s="381"/>
      <c r="T340" s="381"/>
      <c r="U340" s="381"/>
      <c r="V340" s="381"/>
      <c r="W340" s="381"/>
      <c r="X340" s="381">
        <v>1</v>
      </c>
      <c r="Y340" s="326"/>
      <c r="Z340" s="328"/>
      <c r="AA340" s="373"/>
      <c r="AB340" s="326"/>
      <c r="AC340" s="326" t="s">
        <v>2165</v>
      </c>
      <c r="AD340" s="368"/>
      <c r="AE340" s="400" t="s">
        <v>6321</v>
      </c>
      <c r="AF340" s="326"/>
      <c r="AG340" s="368"/>
      <c r="AH340" s="368"/>
      <c r="AI340" s="373"/>
      <c r="AJ340" s="326"/>
      <c r="AK340" s="328"/>
      <c r="AL340" s="328"/>
      <c r="AM340" s="328"/>
      <c r="AN340" s="335"/>
    </row>
    <row r="341" spans="1:40" ht="30.75" customHeight="1" x14ac:dyDescent="0.35">
      <c r="A341" s="378">
        <v>337</v>
      </c>
      <c r="B341" s="333" t="s">
        <v>5712</v>
      </c>
      <c r="C341" s="332" t="s">
        <v>3339</v>
      </c>
      <c r="D341" s="371" t="s">
        <v>1195</v>
      </c>
      <c r="E341" s="325">
        <v>4</v>
      </c>
      <c r="F341" s="371"/>
      <c r="G341" s="325"/>
      <c r="H341" s="371"/>
      <c r="I341" s="325">
        <v>3</v>
      </c>
      <c r="J341" s="325"/>
      <c r="K341" s="325">
        <v>3</v>
      </c>
      <c r="L341" s="372">
        <v>1</v>
      </c>
      <c r="M341" s="373" t="s">
        <v>4909</v>
      </c>
      <c r="N341" s="381"/>
      <c r="O341" s="381"/>
      <c r="P341" s="381">
        <v>300</v>
      </c>
      <c r="Q341" s="381"/>
      <c r="R341" s="381"/>
      <c r="S341" s="381"/>
      <c r="T341" s="381"/>
      <c r="U341" s="381"/>
      <c r="V341" s="381"/>
      <c r="W341" s="381"/>
      <c r="X341" s="381">
        <v>1</v>
      </c>
      <c r="Y341" s="326"/>
      <c r="Z341" s="328"/>
      <c r="AA341" s="373"/>
      <c r="AB341" s="326"/>
      <c r="AC341" s="326" t="s">
        <v>2165</v>
      </c>
      <c r="AD341" s="368"/>
      <c r="AE341" s="400" t="s">
        <v>6321</v>
      </c>
      <c r="AF341" s="326"/>
      <c r="AG341" s="368"/>
      <c r="AH341" s="368"/>
      <c r="AI341" s="373"/>
      <c r="AJ341" s="326"/>
      <c r="AK341" s="328"/>
      <c r="AL341" s="328"/>
      <c r="AM341" s="328"/>
      <c r="AN341" s="335"/>
    </row>
    <row r="342" spans="1:40" ht="30.75" customHeight="1" x14ac:dyDescent="0.35">
      <c r="A342" s="378">
        <v>338</v>
      </c>
      <c r="B342" s="333" t="s">
        <v>5712</v>
      </c>
      <c r="C342" s="332" t="s">
        <v>461</v>
      </c>
      <c r="D342" s="371" t="s">
        <v>1142</v>
      </c>
      <c r="E342" s="325">
        <v>4</v>
      </c>
      <c r="F342" s="371"/>
      <c r="G342" s="325"/>
      <c r="H342" s="371"/>
      <c r="I342" s="325">
        <v>5</v>
      </c>
      <c r="J342" s="325"/>
      <c r="K342" s="325">
        <v>5</v>
      </c>
      <c r="L342" s="372">
        <v>1</v>
      </c>
      <c r="M342" s="373" t="s">
        <v>5368</v>
      </c>
      <c r="N342" s="381"/>
      <c r="O342" s="381"/>
      <c r="P342" s="381">
        <v>300</v>
      </c>
      <c r="Q342" s="381"/>
      <c r="R342" s="381"/>
      <c r="S342" s="381"/>
      <c r="T342" s="381"/>
      <c r="U342" s="381"/>
      <c r="V342" s="381"/>
      <c r="W342" s="381"/>
      <c r="X342" s="381">
        <v>1</v>
      </c>
      <c r="Y342" s="326"/>
      <c r="Z342" s="328"/>
      <c r="AA342" s="373"/>
      <c r="AB342" s="326"/>
      <c r="AC342" s="326" t="s">
        <v>2165</v>
      </c>
      <c r="AD342" s="368"/>
      <c r="AE342" s="400" t="s">
        <v>6321</v>
      </c>
      <c r="AF342" s="326"/>
      <c r="AG342" s="368"/>
      <c r="AH342" s="368"/>
      <c r="AI342" s="373"/>
      <c r="AJ342" s="326"/>
      <c r="AK342" s="328"/>
      <c r="AL342" s="328"/>
      <c r="AM342" s="328"/>
      <c r="AN342" s="335"/>
    </row>
    <row r="343" spans="1:40" ht="30.75" customHeight="1" x14ac:dyDescent="0.35">
      <c r="A343" s="378">
        <v>339</v>
      </c>
      <c r="B343" s="333" t="s">
        <v>5712</v>
      </c>
      <c r="C343" s="332" t="s">
        <v>437</v>
      </c>
      <c r="D343" s="371" t="s">
        <v>438</v>
      </c>
      <c r="E343" s="325">
        <v>4</v>
      </c>
      <c r="F343" s="371"/>
      <c r="G343" s="325"/>
      <c r="H343" s="371"/>
      <c r="I343" s="325">
        <v>3</v>
      </c>
      <c r="J343" s="325"/>
      <c r="K343" s="325">
        <v>3</v>
      </c>
      <c r="L343" s="372">
        <v>1</v>
      </c>
      <c r="M343" s="373" t="s">
        <v>5368</v>
      </c>
      <c r="N343" s="381"/>
      <c r="O343" s="381"/>
      <c r="P343" s="381">
        <v>240</v>
      </c>
      <c r="Q343" s="381"/>
      <c r="R343" s="381"/>
      <c r="S343" s="381"/>
      <c r="T343" s="381"/>
      <c r="U343" s="381"/>
      <c r="V343" s="381"/>
      <c r="W343" s="381"/>
      <c r="X343" s="381">
        <v>1</v>
      </c>
      <c r="Y343" s="326"/>
      <c r="Z343" s="328"/>
      <c r="AA343" s="373"/>
      <c r="AB343" s="326"/>
      <c r="AC343" s="326" t="s">
        <v>2165</v>
      </c>
      <c r="AD343" s="368"/>
      <c r="AE343" s="400" t="s">
        <v>6321</v>
      </c>
      <c r="AF343" s="326"/>
      <c r="AG343" s="368"/>
      <c r="AH343" s="368"/>
      <c r="AI343" s="373"/>
      <c r="AJ343" s="326"/>
      <c r="AK343" s="328"/>
      <c r="AL343" s="328"/>
      <c r="AM343" s="328"/>
      <c r="AN343" s="335"/>
    </row>
    <row r="344" spans="1:40" ht="30.75" customHeight="1" x14ac:dyDescent="0.35">
      <c r="A344" s="378">
        <v>340</v>
      </c>
      <c r="B344" s="333" t="s">
        <v>5712</v>
      </c>
      <c r="C344" s="332" t="s">
        <v>3380</v>
      </c>
      <c r="D344" s="371" t="s">
        <v>436</v>
      </c>
      <c r="E344" s="325">
        <v>4</v>
      </c>
      <c r="F344" s="371"/>
      <c r="G344" s="325"/>
      <c r="H344" s="371"/>
      <c r="I344" s="325">
        <v>5</v>
      </c>
      <c r="J344" s="325"/>
      <c r="K344" s="325">
        <v>5</v>
      </c>
      <c r="L344" s="372">
        <v>1</v>
      </c>
      <c r="M344" s="373" t="s">
        <v>5368</v>
      </c>
      <c r="N344" s="381"/>
      <c r="O344" s="381"/>
      <c r="P344" s="381">
        <v>300</v>
      </c>
      <c r="Q344" s="381"/>
      <c r="R344" s="381"/>
      <c r="S344" s="381"/>
      <c r="T344" s="381"/>
      <c r="U344" s="381"/>
      <c r="V344" s="381"/>
      <c r="W344" s="381"/>
      <c r="X344" s="381">
        <v>1</v>
      </c>
      <c r="Y344" s="326"/>
      <c r="Z344" s="328"/>
      <c r="AA344" s="373"/>
      <c r="AB344" s="326"/>
      <c r="AC344" s="326" t="s">
        <v>2165</v>
      </c>
      <c r="AD344" s="368"/>
      <c r="AE344" s="400" t="s">
        <v>6321</v>
      </c>
      <c r="AF344" s="326"/>
      <c r="AG344" s="368"/>
      <c r="AH344" s="368"/>
      <c r="AI344" s="373"/>
      <c r="AJ344" s="326"/>
      <c r="AK344" s="328"/>
      <c r="AL344" s="328"/>
      <c r="AM344" s="328"/>
      <c r="AN344" s="335"/>
    </row>
    <row r="345" spans="1:40" ht="30.75" customHeight="1" x14ac:dyDescent="0.35">
      <c r="A345" s="378">
        <v>341</v>
      </c>
      <c r="B345" s="333" t="s">
        <v>5712</v>
      </c>
      <c r="C345" s="332" t="s">
        <v>522</v>
      </c>
      <c r="D345" s="371" t="s">
        <v>1212</v>
      </c>
      <c r="E345" s="325">
        <v>5</v>
      </c>
      <c r="F345" s="371"/>
      <c r="G345" s="325"/>
      <c r="H345" s="371"/>
      <c r="I345" s="325">
        <v>2</v>
      </c>
      <c r="J345" s="325"/>
      <c r="K345" s="325">
        <v>2</v>
      </c>
      <c r="L345" s="372">
        <v>1</v>
      </c>
      <c r="M345" s="373" t="s">
        <v>5015</v>
      </c>
      <c r="N345" s="381"/>
      <c r="O345" s="381"/>
      <c r="P345" s="381">
        <v>300</v>
      </c>
      <c r="Q345" s="381"/>
      <c r="R345" s="381"/>
      <c r="S345" s="381"/>
      <c r="T345" s="381"/>
      <c r="U345" s="381"/>
      <c r="V345" s="381"/>
      <c r="W345" s="381"/>
      <c r="X345" s="381">
        <v>1</v>
      </c>
      <c r="Y345" s="326"/>
      <c r="Z345" s="328"/>
      <c r="AA345" s="373"/>
      <c r="AB345" s="326"/>
      <c r="AC345" s="326" t="s">
        <v>2165</v>
      </c>
      <c r="AD345" s="368"/>
      <c r="AE345" s="400" t="s">
        <v>6321</v>
      </c>
      <c r="AF345" s="326"/>
      <c r="AG345" s="368"/>
      <c r="AH345" s="368"/>
      <c r="AI345" s="373"/>
      <c r="AJ345" s="326"/>
      <c r="AK345" s="328"/>
      <c r="AL345" s="328"/>
      <c r="AM345" s="328"/>
      <c r="AN345" s="335"/>
    </row>
    <row r="346" spans="1:40" ht="30.75" customHeight="1" x14ac:dyDescent="0.35">
      <c r="A346" s="378">
        <v>342</v>
      </c>
      <c r="B346" s="333" t="s">
        <v>5712</v>
      </c>
      <c r="C346" s="332" t="s">
        <v>3382</v>
      </c>
      <c r="D346" s="371" t="s">
        <v>391</v>
      </c>
      <c r="E346" s="325">
        <v>4</v>
      </c>
      <c r="F346" s="371"/>
      <c r="G346" s="325"/>
      <c r="H346" s="371"/>
      <c r="I346" s="325">
        <v>3</v>
      </c>
      <c r="J346" s="325"/>
      <c r="K346" s="325">
        <v>3</v>
      </c>
      <c r="L346" s="372">
        <v>1</v>
      </c>
      <c r="M346" s="373" t="s">
        <v>5431</v>
      </c>
      <c r="N346" s="398">
        <v>85</v>
      </c>
      <c r="O346" s="398">
        <v>215</v>
      </c>
      <c r="P346" s="398">
        <v>300</v>
      </c>
      <c r="Q346" s="398"/>
      <c r="R346" s="398"/>
      <c r="S346" s="398"/>
      <c r="T346" s="398"/>
      <c r="U346" s="381"/>
      <c r="V346" s="381" t="s">
        <v>2166</v>
      </c>
      <c r="W346" s="381"/>
      <c r="X346" s="381">
        <v>1</v>
      </c>
      <c r="Y346" s="326"/>
      <c r="Z346" s="328"/>
      <c r="AA346" s="373"/>
      <c r="AB346" s="326"/>
      <c r="AC346" s="326" t="s">
        <v>2165</v>
      </c>
      <c r="AD346" s="368"/>
      <c r="AE346" s="400" t="s">
        <v>6320</v>
      </c>
      <c r="AF346" s="326"/>
      <c r="AG346" s="368"/>
      <c r="AH346" s="368"/>
      <c r="AI346" s="373"/>
      <c r="AJ346" s="326"/>
      <c r="AK346" s="328" t="s">
        <v>7279</v>
      </c>
      <c r="AL346" s="328"/>
      <c r="AM346" s="328"/>
      <c r="AN346" s="335"/>
    </row>
    <row r="347" spans="1:40" ht="30.75" customHeight="1" x14ac:dyDescent="0.35">
      <c r="A347" s="378">
        <v>343</v>
      </c>
      <c r="B347" s="333" t="s">
        <v>5712</v>
      </c>
      <c r="C347" s="332" t="s">
        <v>468</v>
      </c>
      <c r="D347" s="371" t="s">
        <v>1149</v>
      </c>
      <c r="E347" s="325">
        <v>4</v>
      </c>
      <c r="F347" s="371"/>
      <c r="G347" s="325"/>
      <c r="H347" s="371"/>
      <c r="I347" s="325">
        <v>3</v>
      </c>
      <c r="J347" s="325"/>
      <c r="K347" s="325">
        <v>3</v>
      </c>
      <c r="L347" s="372">
        <v>1</v>
      </c>
      <c r="M347" s="373" t="s">
        <v>5002</v>
      </c>
      <c r="N347" s="381"/>
      <c r="O347" s="381"/>
      <c r="P347" s="381">
        <v>240</v>
      </c>
      <c r="Q347" s="381"/>
      <c r="R347" s="381"/>
      <c r="S347" s="381"/>
      <c r="T347" s="381"/>
      <c r="U347" s="381"/>
      <c r="V347" s="381"/>
      <c r="W347" s="381"/>
      <c r="X347" s="381">
        <v>1</v>
      </c>
      <c r="Y347" s="326"/>
      <c r="Z347" s="328"/>
      <c r="AA347" s="373"/>
      <c r="AB347" s="326"/>
      <c r="AC347" s="326" t="s">
        <v>2165</v>
      </c>
      <c r="AD347" s="368"/>
      <c r="AE347" s="400" t="s">
        <v>6321</v>
      </c>
      <c r="AF347" s="326"/>
      <c r="AG347" s="368"/>
      <c r="AH347" s="368"/>
      <c r="AI347" s="373"/>
      <c r="AJ347" s="326"/>
      <c r="AK347" s="328"/>
      <c r="AL347" s="328"/>
      <c r="AM347" s="328"/>
      <c r="AN347" s="335"/>
    </row>
    <row r="348" spans="1:40" ht="30.75" customHeight="1" x14ac:dyDescent="0.35">
      <c r="A348" s="378">
        <v>344</v>
      </c>
      <c r="B348" s="333" t="s">
        <v>5712</v>
      </c>
      <c r="C348" s="332" t="s">
        <v>538</v>
      </c>
      <c r="D348" s="371" t="s">
        <v>1230</v>
      </c>
      <c r="E348" s="325">
        <v>5</v>
      </c>
      <c r="F348" s="371"/>
      <c r="G348" s="325"/>
      <c r="H348" s="371"/>
      <c r="I348" s="325">
        <v>3</v>
      </c>
      <c r="J348" s="325"/>
      <c r="K348" s="325">
        <v>3</v>
      </c>
      <c r="L348" s="372">
        <v>1</v>
      </c>
      <c r="M348" s="373" t="s">
        <v>5012</v>
      </c>
      <c r="N348" s="381"/>
      <c r="O348" s="381"/>
      <c r="P348" s="381">
        <v>300</v>
      </c>
      <c r="Q348" s="381"/>
      <c r="R348" s="381"/>
      <c r="S348" s="381"/>
      <c r="T348" s="381"/>
      <c r="U348" s="381"/>
      <c r="V348" s="381"/>
      <c r="W348" s="381"/>
      <c r="X348" s="381">
        <v>1</v>
      </c>
      <c r="Y348" s="326"/>
      <c r="Z348" s="328"/>
      <c r="AA348" s="373"/>
      <c r="AB348" s="326"/>
      <c r="AC348" s="326" t="s">
        <v>2165</v>
      </c>
      <c r="AD348" s="368"/>
      <c r="AE348" s="400" t="s">
        <v>6321</v>
      </c>
      <c r="AF348" s="326"/>
      <c r="AG348" s="368"/>
      <c r="AH348" s="368"/>
      <c r="AI348" s="373"/>
      <c r="AJ348" s="326"/>
      <c r="AK348" s="328"/>
      <c r="AL348" s="328"/>
      <c r="AM348" s="328"/>
      <c r="AN348" s="335"/>
    </row>
    <row r="349" spans="1:40" ht="30.75" customHeight="1" x14ac:dyDescent="0.35">
      <c r="A349" s="378">
        <v>345</v>
      </c>
      <c r="B349" s="333" t="s">
        <v>5712</v>
      </c>
      <c r="C349" s="332" t="s">
        <v>491</v>
      </c>
      <c r="D349" s="371" t="s">
        <v>1175</v>
      </c>
      <c r="E349" s="325">
        <v>3</v>
      </c>
      <c r="F349" s="371"/>
      <c r="G349" s="325"/>
      <c r="H349" s="371"/>
      <c r="I349" s="325">
        <v>3</v>
      </c>
      <c r="J349" s="325"/>
      <c r="K349" s="325">
        <v>3</v>
      </c>
      <c r="L349" s="372">
        <v>1</v>
      </c>
      <c r="M349" s="373" t="s">
        <v>5367</v>
      </c>
      <c r="N349" s="381"/>
      <c r="O349" s="381"/>
      <c r="P349" s="381">
        <v>200</v>
      </c>
      <c r="Q349" s="381"/>
      <c r="R349" s="381"/>
      <c r="S349" s="381"/>
      <c r="T349" s="381"/>
      <c r="U349" s="381"/>
      <c r="V349" s="381"/>
      <c r="W349" s="381"/>
      <c r="X349" s="381">
        <v>1</v>
      </c>
      <c r="Y349" s="326"/>
      <c r="Z349" s="328"/>
      <c r="AA349" s="373"/>
      <c r="AB349" s="326"/>
      <c r="AC349" s="326" t="s">
        <v>2165</v>
      </c>
      <c r="AD349" s="368"/>
      <c r="AE349" s="400" t="s">
        <v>6321</v>
      </c>
      <c r="AF349" s="326"/>
      <c r="AG349" s="368"/>
      <c r="AH349" s="368"/>
      <c r="AI349" s="373"/>
      <c r="AJ349" s="326"/>
      <c r="AK349" s="328"/>
      <c r="AL349" s="328"/>
      <c r="AM349" s="328"/>
      <c r="AN349" s="335"/>
    </row>
    <row r="350" spans="1:40" ht="30.75" customHeight="1" x14ac:dyDescent="0.35">
      <c r="A350" s="378">
        <v>346</v>
      </c>
      <c r="B350" s="333" t="s">
        <v>5712</v>
      </c>
      <c r="C350" s="332" t="s">
        <v>546</v>
      </c>
      <c r="D350" s="371" t="s">
        <v>547</v>
      </c>
      <c r="E350" s="325">
        <v>5</v>
      </c>
      <c r="F350" s="371"/>
      <c r="G350" s="325"/>
      <c r="H350" s="371"/>
      <c r="I350" s="325">
        <v>3</v>
      </c>
      <c r="J350" s="325"/>
      <c r="K350" s="325">
        <v>3</v>
      </c>
      <c r="L350" s="372">
        <v>1</v>
      </c>
      <c r="M350" s="373" t="s">
        <v>5011</v>
      </c>
      <c r="N350" s="381"/>
      <c r="O350" s="381"/>
      <c r="P350" s="381">
        <v>300</v>
      </c>
      <c r="Q350" s="381"/>
      <c r="R350" s="381"/>
      <c r="S350" s="381"/>
      <c r="T350" s="381"/>
      <c r="U350" s="381"/>
      <c r="V350" s="381"/>
      <c r="W350" s="381"/>
      <c r="X350" s="381">
        <v>1</v>
      </c>
      <c r="Y350" s="326"/>
      <c r="Z350" s="328"/>
      <c r="AA350" s="373"/>
      <c r="AB350" s="326"/>
      <c r="AC350" s="326" t="s">
        <v>2165</v>
      </c>
      <c r="AD350" s="368"/>
      <c r="AE350" s="400" t="s">
        <v>6321</v>
      </c>
      <c r="AF350" s="326"/>
      <c r="AG350" s="368"/>
      <c r="AH350" s="368"/>
      <c r="AI350" s="373"/>
      <c r="AJ350" s="326"/>
      <c r="AK350" s="328"/>
      <c r="AL350" s="328"/>
      <c r="AM350" s="328"/>
      <c r="AN350" s="335"/>
    </row>
    <row r="351" spans="1:40" ht="30.75" customHeight="1" x14ac:dyDescent="0.35">
      <c r="A351" s="378">
        <v>347</v>
      </c>
      <c r="B351" s="333" t="s">
        <v>5712</v>
      </c>
      <c r="C351" s="332" t="s">
        <v>481</v>
      </c>
      <c r="D351" s="371" t="s">
        <v>1214</v>
      </c>
      <c r="E351" s="325">
        <v>5</v>
      </c>
      <c r="F351" s="371"/>
      <c r="G351" s="325"/>
      <c r="H351" s="371"/>
      <c r="I351" s="325">
        <v>3</v>
      </c>
      <c r="J351" s="325"/>
      <c r="K351" s="325">
        <v>3</v>
      </c>
      <c r="L351" s="372">
        <v>1</v>
      </c>
      <c r="M351" s="373" t="s">
        <v>5017</v>
      </c>
      <c r="N351" s="381"/>
      <c r="O351" s="381"/>
      <c r="P351" s="381">
        <v>240</v>
      </c>
      <c r="Q351" s="381"/>
      <c r="R351" s="381"/>
      <c r="S351" s="381"/>
      <c r="T351" s="381"/>
      <c r="U351" s="381"/>
      <c r="V351" s="381"/>
      <c r="W351" s="381"/>
      <c r="X351" s="381">
        <v>1</v>
      </c>
      <c r="Y351" s="326"/>
      <c r="Z351" s="328"/>
      <c r="AA351" s="373"/>
      <c r="AB351" s="326"/>
      <c r="AC351" s="326" t="s">
        <v>2165</v>
      </c>
      <c r="AD351" s="368"/>
      <c r="AE351" s="400" t="s">
        <v>6321</v>
      </c>
      <c r="AF351" s="326"/>
      <c r="AG351" s="368"/>
      <c r="AH351" s="368"/>
      <c r="AI351" s="373"/>
      <c r="AJ351" s="326"/>
      <c r="AK351" s="328"/>
      <c r="AL351" s="328"/>
      <c r="AM351" s="328"/>
      <c r="AN351" s="335"/>
    </row>
    <row r="352" spans="1:40" ht="30.75" customHeight="1" x14ac:dyDescent="0.35">
      <c r="A352" s="378">
        <v>348</v>
      </c>
      <c r="B352" s="333" t="s">
        <v>5712</v>
      </c>
      <c r="C352" s="332" t="s">
        <v>1164</v>
      </c>
      <c r="D352" s="371" t="s">
        <v>1163</v>
      </c>
      <c r="E352" s="325">
        <v>4</v>
      </c>
      <c r="F352" s="371"/>
      <c r="G352" s="325"/>
      <c r="H352" s="371"/>
      <c r="I352" s="325">
        <v>3</v>
      </c>
      <c r="J352" s="325"/>
      <c r="K352" s="325">
        <v>3</v>
      </c>
      <c r="L352" s="372">
        <v>1</v>
      </c>
      <c r="M352" s="373" t="s">
        <v>5002</v>
      </c>
      <c r="N352" s="381"/>
      <c r="O352" s="381"/>
      <c r="P352" s="381">
        <v>200</v>
      </c>
      <c r="Q352" s="381"/>
      <c r="R352" s="381"/>
      <c r="S352" s="381"/>
      <c r="T352" s="381"/>
      <c r="U352" s="381"/>
      <c r="V352" s="381"/>
      <c r="W352" s="381"/>
      <c r="X352" s="381">
        <v>1</v>
      </c>
      <c r="Y352" s="326"/>
      <c r="Z352" s="328"/>
      <c r="AA352" s="373"/>
      <c r="AB352" s="326"/>
      <c r="AC352" s="326" t="s">
        <v>2165</v>
      </c>
      <c r="AD352" s="368"/>
      <c r="AE352" s="400" t="s">
        <v>6321</v>
      </c>
      <c r="AF352" s="326"/>
      <c r="AG352" s="368"/>
      <c r="AH352" s="368"/>
      <c r="AI352" s="373"/>
      <c r="AJ352" s="326"/>
      <c r="AK352" s="328"/>
      <c r="AL352" s="328"/>
      <c r="AM352" s="328"/>
      <c r="AN352" s="335"/>
    </row>
    <row r="353" spans="1:40" ht="30.75" customHeight="1" x14ac:dyDescent="0.35">
      <c r="A353" s="378">
        <v>349</v>
      </c>
      <c r="B353" s="333" t="s">
        <v>5712</v>
      </c>
      <c r="C353" s="332" t="s">
        <v>527</v>
      </c>
      <c r="D353" s="371" t="s">
        <v>1217</v>
      </c>
      <c r="E353" s="325">
        <v>4</v>
      </c>
      <c r="F353" s="371"/>
      <c r="G353" s="325"/>
      <c r="H353" s="371"/>
      <c r="I353" s="325">
        <v>3</v>
      </c>
      <c r="J353" s="325"/>
      <c r="K353" s="325">
        <v>3</v>
      </c>
      <c r="L353" s="372">
        <v>1</v>
      </c>
      <c r="M353" s="373" t="s">
        <v>5007</v>
      </c>
      <c r="N353" s="381"/>
      <c r="O353" s="381"/>
      <c r="P353" s="381">
        <v>240</v>
      </c>
      <c r="Q353" s="381"/>
      <c r="R353" s="381"/>
      <c r="S353" s="381"/>
      <c r="T353" s="381"/>
      <c r="U353" s="381"/>
      <c r="V353" s="381"/>
      <c r="W353" s="381"/>
      <c r="X353" s="381">
        <v>1</v>
      </c>
      <c r="Y353" s="326"/>
      <c r="Z353" s="328"/>
      <c r="AA353" s="373"/>
      <c r="AB353" s="326"/>
      <c r="AC353" s="326" t="s">
        <v>2165</v>
      </c>
      <c r="AD353" s="368"/>
      <c r="AE353" s="400" t="s">
        <v>6321</v>
      </c>
      <c r="AF353" s="326"/>
      <c r="AG353" s="368"/>
      <c r="AH353" s="368"/>
      <c r="AI353" s="373"/>
      <c r="AJ353" s="326"/>
      <c r="AK353" s="328"/>
      <c r="AL353" s="328"/>
      <c r="AM353" s="328"/>
      <c r="AN353" s="335"/>
    </row>
    <row r="354" spans="1:40" ht="30.75" customHeight="1" x14ac:dyDescent="0.35">
      <c r="A354" s="378">
        <v>350</v>
      </c>
      <c r="B354" s="333" t="s">
        <v>5712</v>
      </c>
      <c r="C354" s="332" t="s">
        <v>482</v>
      </c>
      <c r="D354" s="371" t="s">
        <v>1165</v>
      </c>
      <c r="E354" s="325">
        <v>5</v>
      </c>
      <c r="F354" s="371"/>
      <c r="G354" s="325"/>
      <c r="H354" s="371"/>
      <c r="I354" s="325">
        <v>5</v>
      </c>
      <c r="J354" s="325"/>
      <c r="K354" s="325">
        <v>5</v>
      </c>
      <c r="L354" s="372">
        <v>1</v>
      </c>
      <c r="M354" s="373" t="s">
        <v>5018</v>
      </c>
      <c r="N354" s="381"/>
      <c r="O354" s="381"/>
      <c r="P354" s="381">
        <v>300</v>
      </c>
      <c r="Q354" s="381"/>
      <c r="R354" s="381"/>
      <c r="S354" s="381"/>
      <c r="T354" s="381"/>
      <c r="U354" s="381"/>
      <c r="V354" s="381"/>
      <c r="W354" s="381"/>
      <c r="X354" s="381">
        <v>1</v>
      </c>
      <c r="Y354" s="326"/>
      <c r="Z354" s="328"/>
      <c r="AA354" s="373"/>
      <c r="AB354" s="326"/>
      <c r="AC354" s="326" t="s">
        <v>2165</v>
      </c>
      <c r="AD354" s="368"/>
      <c r="AE354" s="400" t="s">
        <v>6321</v>
      </c>
      <c r="AF354" s="326"/>
      <c r="AG354" s="368"/>
      <c r="AH354" s="368"/>
      <c r="AI354" s="373"/>
      <c r="AJ354" s="326"/>
      <c r="AK354" s="328"/>
      <c r="AL354" s="328"/>
      <c r="AM354" s="328"/>
      <c r="AN354" s="335"/>
    </row>
    <row r="355" spans="1:40" ht="30.75" customHeight="1" x14ac:dyDescent="0.35">
      <c r="A355" s="378">
        <v>351</v>
      </c>
      <c r="B355" s="333" t="s">
        <v>5712</v>
      </c>
      <c r="C355" s="332" t="s">
        <v>503</v>
      </c>
      <c r="D355" s="371" t="s">
        <v>1192</v>
      </c>
      <c r="E355" s="325">
        <v>3</v>
      </c>
      <c r="F355" s="371"/>
      <c r="G355" s="325"/>
      <c r="H355" s="371"/>
      <c r="I355" s="325">
        <v>3</v>
      </c>
      <c r="J355" s="325"/>
      <c r="K355" s="325">
        <v>3</v>
      </c>
      <c r="L355" s="372">
        <v>1</v>
      </c>
      <c r="M355" s="373" t="s">
        <v>5369</v>
      </c>
      <c r="N355" s="381"/>
      <c r="O355" s="381"/>
      <c r="P355" s="381">
        <v>200</v>
      </c>
      <c r="Q355" s="381"/>
      <c r="R355" s="381"/>
      <c r="S355" s="381"/>
      <c r="T355" s="381"/>
      <c r="U355" s="381"/>
      <c r="V355" s="381"/>
      <c r="W355" s="381"/>
      <c r="X355" s="381">
        <v>1</v>
      </c>
      <c r="Y355" s="326"/>
      <c r="Z355" s="328"/>
      <c r="AA355" s="373"/>
      <c r="AB355" s="326"/>
      <c r="AC355" s="326" t="s">
        <v>2165</v>
      </c>
      <c r="AD355" s="368"/>
      <c r="AE355" s="400" t="s">
        <v>6321</v>
      </c>
      <c r="AF355" s="326"/>
      <c r="AG355" s="368"/>
      <c r="AH355" s="368"/>
      <c r="AI355" s="373"/>
      <c r="AJ355" s="326"/>
      <c r="AK355" s="328"/>
      <c r="AL355" s="328"/>
      <c r="AM355" s="328"/>
      <c r="AN355" s="335"/>
    </row>
    <row r="356" spans="1:40" ht="30.75" customHeight="1" x14ac:dyDescent="0.35">
      <c r="A356" s="378">
        <v>352</v>
      </c>
      <c r="B356" s="333" t="s">
        <v>5712</v>
      </c>
      <c r="C356" s="332" t="s">
        <v>462</v>
      </c>
      <c r="D356" s="371" t="s">
        <v>1143</v>
      </c>
      <c r="E356" s="325">
        <v>3</v>
      </c>
      <c r="F356" s="371"/>
      <c r="G356" s="325"/>
      <c r="H356" s="371"/>
      <c r="I356" s="325">
        <v>3</v>
      </c>
      <c r="J356" s="325"/>
      <c r="K356" s="325">
        <v>3</v>
      </c>
      <c r="L356" s="372">
        <v>1</v>
      </c>
      <c r="M356" s="373" t="s">
        <v>5451</v>
      </c>
      <c r="N356" s="381"/>
      <c r="O356" s="381"/>
      <c r="P356" s="381">
        <v>200</v>
      </c>
      <c r="Q356" s="381"/>
      <c r="R356" s="381"/>
      <c r="S356" s="381"/>
      <c r="T356" s="381"/>
      <c r="U356" s="381"/>
      <c r="V356" s="381"/>
      <c r="W356" s="381"/>
      <c r="X356" s="381">
        <v>1</v>
      </c>
      <c r="Y356" s="326"/>
      <c r="Z356" s="328"/>
      <c r="AA356" s="373"/>
      <c r="AB356" s="326"/>
      <c r="AC356" s="326" t="s">
        <v>2165</v>
      </c>
      <c r="AD356" s="368"/>
      <c r="AE356" s="400" t="s">
        <v>6321</v>
      </c>
      <c r="AF356" s="326"/>
      <c r="AG356" s="368"/>
      <c r="AH356" s="368"/>
      <c r="AI356" s="373"/>
      <c r="AJ356" s="326"/>
      <c r="AK356" s="328"/>
      <c r="AL356" s="328"/>
      <c r="AM356" s="328"/>
      <c r="AN356" s="335"/>
    </row>
    <row r="357" spans="1:40" ht="30.75" customHeight="1" x14ac:dyDescent="0.35">
      <c r="A357" s="378">
        <v>353</v>
      </c>
      <c r="B357" s="333" t="s">
        <v>5712</v>
      </c>
      <c r="C357" s="332" t="s">
        <v>410</v>
      </c>
      <c r="D357" s="371" t="s">
        <v>1723</v>
      </c>
      <c r="E357" s="325">
        <v>3</v>
      </c>
      <c r="F357" s="371"/>
      <c r="G357" s="325"/>
      <c r="H357" s="371"/>
      <c r="I357" s="325">
        <v>3</v>
      </c>
      <c r="J357" s="325"/>
      <c r="K357" s="325">
        <v>3</v>
      </c>
      <c r="L357" s="372">
        <v>1</v>
      </c>
      <c r="M357" s="373" t="s">
        <v>5012</v>
      </c>
      <c r="N357" s="381"/>
      <c r="O357" s="381"/>
      <c r="P357" s="381">
        <v>200</v>
      </c>
      <c r="Q357" s="381"/>
      <c r="R357" s="381"/>
      <c r="S357" s="381"/>
      <c r="T357" s="381"/>
      <c r="U357" s="381"/>
      <c r="V357" s="381"/>
      <c r="W357" s="381"/>
      <c r="X357" s="381">
        <v>1</v>
      </c>
      <c r="Y357" s="326"/>
      <c r="Z357" s="328"/>
      <c r="AA357" s="373"/>
      <c r="AB357" s="326"/>
      <c r="AC357" s="326" t="s">
        <v>2165</v>
      </c>
      <c r="AD357" s="368"/>
      <c r="AE357" s="400" t="s">
        <v>6321</v>
      </c>
      <c r="AF357" s="326"/>
      <c r="AG357" s="368"/>
      <c r="AH357" s="368"/>
      <c r="AI357" s="373"/>
      <c r="AJ357" s="326"/>
      <c r="AK357" s="328"/>
      <c r="AL357" s="328"/>
      <c r="AM357" s="328"/>
      <c r="AN357" s="335"/>
    </row>
    <row r="358" spans="1:40" ht="30.75" customHeight="1" x14ac:dyDescent="0.35">
      <c r="A358" s="378">
        <v>354</v>
      </c>
      <c r="B358" s="333" t="s">
        <v>5712</v>
      </c>
      <c r="C358" s="332" t="s">
        <v>3387</v>
      </c>
      <c r="D358" s="371" t="s">
        <v>1151</v>
      </c>
      <c r="E358" s="325">
        <v>4</v>
      </c>
      <c r="F358" s="371"/>
      <c r="G358" s="325"/>
      <c r="H358" s="371"/>
      <c r="I358" s="325">
        <v>3</v>
      </c>
      <c r="J358" s="325"/>
      <c r="K358" s="325">
        <v>3</v>
      </c>
      <c r="L358" s="372">
        <v>1</v>
      </c>
      <c r="M358" s="373" t="s">
        <v>5450</v>
      </c>
      <c r="N358" s="381"/>
      <c r="O358" s="381"/>
      <c r="P358" s="381">
        <v>240</v>
      </c>
      <c r="Q358" s="381"/>
      <c r="R358" s="381"/>
      <c r="S358" s="381"/>
      <c r="T358" s="381"/>
      <c r="U358" s="381"/>
      <c r="V358" s="381"/>
      <c r="W358" s="381"/>
      <c r="X358" s="381">
        <v>1</v>
      </c>
      <c r="Y358" s="326"/>
      <c r="Z358" s="328"/>
      <c r="AA358" s="373"/>
      <c r="AB358" s="326"/>
      <c r="AC358" s="326" t="s">
        <v>2165</v>
      </c>
      <c r="AD358" s="368"/>
      <c r="AE358" s="400" t="s">
        <v>6321</v>
      </c>
      <c r="AF358" s="326"/>
      <c r="AG358" s="368"/>
      <c r="AH358" s="368"/>
      <c r="AI358" s="373"/>
      <c r="AJ358" s="326"/>
      <c r="AK358" s="328"/>
      <c r="AL358" s="328"/>
      <c r="AM358" s="328"/>
      <c r="AN358" s="335"/>
    </row>
    <row r="359" spans="1:40" ht="30.75" customHeight="1" x14ac:dyDescent="0.35">
      <c r="A359" s="378">
        <v>355</v>
      </c>
      <c r="B359" s="333" t="s">
        <v>5712</v>
      </c>
      <c r="C359" s="332" t="s">
        <v>515</v>
      </c>
      <c r="D359" s="371" t="s">
        <v>1203</v>
      </c>
      <c r="E359" s="325">
        <v>4</v>
      </c>
      <c r="F359" s="371"/>
      <c r="G359" s="325"/>
      <c r="H359" s="371"/>
      <c r="I359" s="325">
        <v>3</v>
      </c>
      <c r="J359" s="325"/>
      <c r="K359" s="325">
        <v>3</v>
      </c>
      <c r="L359" s="372">
        <v>1</v>
      </c>
      <c r="M359" s="373" t="s">
        <v>5002</v>
      </c>
      <c r="N359" s="381"/>
      <c r="O359" s="381"/>
      <c r="P359" s="381">
        <v>240</v>
      </c>
      <c r="Q359" s="381"/>
      <c r="R359" s="381"/>
      <c r="S359" s="381"/>
      <c r="T359" s="381"/>
      <c r="U359" s="381"/>
      <c r="V359" s="381"/>
      <c r="W359" s="381"/>
      <c r="X359" s="381">
        <v>1</v>
      </c>
      <c r="Y359" s="326"/>
      <c r="Z359" s="328"/>
      <c r="AA359" s="373"/>
      <c r="AB359" s="326"/>
      <c r="AC359" s="326" t="s">
        <v>2165</v>
      </c>
      <c r="AD359" s="368"/>
      <c r="AE359" s="400" t="s">
        <v>6321</v>
      </c>
      <c r="AF359" s="326"/>
      <c r="AG359" s="368"/>
      <c r="AH359" s="368"/>
      <c r="AI359" s="373"/>
      <c r="AJ359" s="326"/>
      <c r="AK359" s="328"/>
      <c r="AL359" s="328"/>
      <c r="AM359" s="328"/>
      <c r="AN359" s="335"/>
    </row>
    <row r="360" spans="1:40" ht="30.75" customHeight="1" x14ac:dyDescent="0.35">
      <c r="A360" s="378">
        <v>356</v>
      </c>
      <c r="B360" s="333" t="s">
        <v>5712</v>
      </c>
      <c r="C360" s="332" t="s">
        <v>3379</v>
      </c>
      <c r="D360" s="371" t="s">
        <v>442</v>
      </c>
      <c r="E360" s="325">
        <v>3</v>
      </c>
      <c r="F360" s="371"/>
      <c r="G360" s="325"/>
      <c r="H360" s="371"/>
      <c r="I360" s="325">
        <v>5</v>
      </c>
      <c r="J360" s="325"/>
      <c r="K360" s="325">
        <v>5</v>
      </c>
      <c r="L360" s="372">
        <v>1</v>
      </c>
      <c r="M360" s="373" t="s">
        <v>5450</v>
      </c>
      <c r="N360" s="381"/>
      <c r="O360" s="381"/>
      <c r="P360" s="381">
        <v>300</v>
      </c>
      <c r="Q360" s="381"/>
      <c r="R360" s="381"/>
      <c r="S360" s="381"/>
      <c r="T360" s="381"/>
      <c r="U360" s="381"/>
      <c r="V360" s="381"/>
      <c r="W360" s="381"/>
      <c r="X360" s="381">
        <v>1</v>
      </c>
      <c r="Y360" s="326"/>
      <c r="Z360" s="328"/>
      <c r="AA360" s="373"/>
      <c r="AB360" s="326"/>
      <c r="AC360" s="326" t="s">
        <v>2165</v>
      </c>
      <c r="AD360" s="368"/>
      <c r="AE360" s="400" t="s">
        <v>6321</v>
      </c>
      <c r="AF360" s="326"/>
      <c r="AG360" s="368"/>
      <c r="AH360" s="368"/>
      <c r="AI360" s="373"/>
      <c r="AJ360" s="326"/>
      <c r="AK360" s="328"/>
      <c r="AL360" s="328"/>
      <c r="AM360" s="328"/>
      <c r="AN360" s="335"/>
    </row>
    <row r="361" spans="1:40" ht="30.75" customHeight="1" x14ac:dyDescent="0.35">
      <c r="A361" s="378">
        <v>357</v>
      </c>
      <c r="B361" s="333" t="s">
        <v>5712</v>
      </c>
      <c r="C361" s="332" t="s">
        <v>3378</v>
      </c>
      <c r="D361" s="371" t="s">
        <v>440</v>
      </c>
      <c r="E361" s="325">
        <v>3</v>
      </c>
      <c r="F361" s="371"/>
      <c r="G361" s="325"/>
      <c r="H361" s="371"/>
      <c r="I361" s="325">
        <v>3</v>
      </c>
      <c r="J361" s="325"/>
      <c r="K361" s="325">
        <v>3</v>
      </c>
      <c r="L361" s="372">
        <v>1</v>
      </c>
      <c r="M361" s="373" t="s">
        <v>5450</v>
      </c>
      <c r="N361" s="381"/>
      <c r="O361" s="381"/>
      <c r="P361" s="381">
        <v>200</v>
      </c>
      <c r="Q361" s="381"/>
      <c r="R361" s="381"/>
      <c r="S361" s="381"/>
      <c r="T361" s="381"/>
      <c r="U361" s="381"/>
      <c r="V361" s="381"/>
      <c r="W361" s="381"/>
      <c r="X361" s="381">
        <v>1</v>
      </c>
      <c r="Y361" s="326"/>
      <c r="Z361" s="328"/>
      <c r="AA361" s="373"/>
      <c r="AB361" s="326"/>
      <c r="AC361" s="326" t="s">
        <v>2165</v>
      </c>
      <c r="AD361" s="368"/>
      <c r="AE361" s="400" t="s">
        <v>6321</v>
      </c>
      <c r="AF361" s="326"/>
      <c r="AG361" s="368"/>
      <c r="AH361" s="368"/>
      <c r="AI361" s="373"/>
      <c r="AJ361" s="326"/>
      <c r="AK361" s="328"/>
      <c r="AL361" s="328"/>
      <c r="AM361" s="328"/>
      <c r="AN361" s="335"/>
    </row>
    <row r="362" spans="1:40" ht="30.75" customHeight="1" x14ac:dyDescent="0.35">
      <c r="A362" s="378">
        <v>358</v>
      </c>
      <c r="B362" s="333" t="s">
        <v>5712</v>
      </c>
      <c r="C362" s="332" t="s">
        <v>463</v>
      </c>
      <c r="D362" s="371" t="s">
        <v>1144</v>
      </c>
      <c r="E362" s="325">
        <v>3</v>
      </c>
      <c r="F362" s="371"/>
      <c r="G362" s="325"/>
      <c r="H362" s="371"/>
      <c r="I362" s="325">
        <v>3</v>
      </c>
      <c r="J362" s="325"/>
      <c r="K362" s="325">
        <v>3</v>
      </c>
      <c r="L362" s="372">
        <v>1</v>
      </c>
      <c r="M362" s="373" t="s">
        <v>5450</v>
      </c>
      <c r="N362" s="381"/>
      <c r="O362" s="381"/>
      <c r="P362" s="381">
        <v>200</v>
      </c>
      <c r="Q362" s="381"/>
      <c r="R362" s="381"/>
      <c r="S362" s="381"/>
      <c r="T362" s="381"/>
      <c r="U362" s="381"/>
      <c r="V362" s="381"/>
      <c r="W362" s="381"/>
      <c r="X362" s="381">
        <v>1</v>
      </c>
      <c r="Y362" s="326"/>
      <c r="Z362" s="328"/>
      <c r="AA362" s="373"/>
      <c r="AB362" s="326"/>
      <c r="AC362" s="326" t="s">
        <v>2165</v>
      </c>
      <c r="AD362" s="368"/>
      <c r="AE362" s="400" t="s">
        <v>6321</v>
      </c>
      <c r="AF362" s="326"/>
      <c r="AG362" s="368"/>
      <c r="AH362" s="368"/>
      <c r="AI362" s="373"/>
      <c r="AJ362" s="326"/>
      <c r="AK362" s="328"/>
      <c r="AL362" s="328"/>
      <c r="AM362" s="328"/>
      <c r="AN362" s="335"/>
    </row>
    <row r="363" spans="1:40" ht="30.75" customHeight="1" x14ac:dyDescent="0.35">
      <c r="A363" s="378">
        <v>359</v>
      </c>
      <c r="B363" s="333" t="s">
        <v>5712</v>
      </c>
      <c r="C363" s="332" t="s">
        <v>474</v>
      </c>
      <c r="D363" s="371" t="s">
        <v>1218</v>
      </c>
      <c r="E363" s="325">
        <v>5</v>
      </c>
      <c r="F363" s="371"/>
      <c r="G363" s="325"/>
      <c r="H363" s="371"/>
      <c r="I363" s="325">
        <v>3</v>
      </c>
      <c r="J363" s="325"/>
      <c r="K363" s="325">
        <v>3</v>
      </c>
      <c r="L363" s="372">
        <v>1</v>
      </c>
      <c r="M363" s="373" t="s">
        <v>5019</v>
      </c>
      <c r="N363" s="381"/>
      <c r="O363" s="381"/>
      <c r="P363" s="381">
        <v>240</v>
      </c>
      <c r="Q363" s="381"/>
      <c r="R363" s="381"/>
      <c r="S363" s="381"/>
      <c r="T363" s="381"/>
      <c r="U363" s="381"/>
      <c r="V363" s="381"/>
      <c r="W363" s="381"/>
      <c r="X363" s="381">
        <v>2</v>
      </c>
      <c r="Y363" s="326"/>
      <c r="Z363" s="328"/>
      <c r="AA363" s="373"/>
      <c r="AB363" s="326"/>
      <c r="AC363" s="326" t="s">
        <v>2165</v>
      </c>
      <c r="AD363" s="368"/>
      <c r="AE363" s="400" t="s">
        <v>6321</v>
      </c>
      <c r="AF363" s="326"/>
      <c r="AG363" s="368"/>
      <c r="AH363" s="368"/>
      <c r="AI363" s="373"/>
      <c r="AJ363" s="326"/>
      <c r="AK363" s="328" t="s">
        <v>7279</v>
      </c>
      <c r="AL363" s="328"/>
      <c r="AM363" s="328"/>
      <c r="AN363" s="335"/>
    </row>
    <row r="364" spans="1:40" ht="30.75" customHeight="1" x14ac:dyDescent="0.35">
      <c r="A364" s="378">
        <v>360</v>
      </c>
      <c r="B364" s="333" t="s">
        <v>5712</v>
      </c>
      <c r="C364" s="332" t="s">
        <v>443</v>
      </c>
      <c r="D364" s="371" t="s">
        <v>444</v>
      </c>
      <c r="E364" s="325">
        <v>4</v>
      </c>
      <c r="F364" s="371"/>
      <c r="G364" s="325"/>
      <c r="H364" s="371"/>
      <c r="I364" s="325">
        <v>3</v>
      </c>
      <c r="J364" s="325"/>
      <c r="K364" s="325">
        <v>3</v>
      </c>
      <c r="L364" s="372">
        <v>1</v>
      </c>
      <c r="M364" s="373" t="s">
        <v>5019</v>
      </c>
      <c r="N364" s="381"/>
      <c r="O364" s="381"/>
      <c r="P364" s="381">
        <v>240</v>
      </c>
      <c r="Q364" s="381"/>
      <c r="R364" s="381"/>
      <c r="S364" s="381"/>
      <c r="T364" s="381"/>
      <c r="U364" s="381"/>
      <c r="V364" s="381"/>
      <c r="W364" s="381"/>
      <c r="X364" s="381">
        <v>2</v>
      </c>
      <c r="Y364" s="326"/>
      <c r="Z364" s="328"/>
      <c r="AA364" s="373"/>
      <c r="AB364" s="326"/>
      <c r="AC364" s="326" t="s">
        <v>2165</v>
      </c>
      <c r="AD364" s="368"/>
      <c r="AE364" s="400" t="s">
        <v>6321</v>
      </c>
      <c r="AF364" s="326"/>
      <c r="AG364" s="368"/>
      <c r="AH364" s="368"/>
      <c r="AI364" s="373"/>
      <c r="AJ364" s="326"/>
      <c r="AK364" s="328"/>
      <c r="AL364" s="328"/>
      <c r="AM364" s="328"/>
      <c r="AN364" s="335"/>
    </row>
    <row r="365" spans="1:40" ht="30.75" customHeight="1" x14ac:dyDescent="0.35">
      <c r="A365" s="378">
        <v>361</v>
      </c>
      <c r="B365" s="333" t="s">
        <v>5712</v>
      </c>
      <c r="C365" s="332" t="s">
        <v>1155</v>
      </c>
      <c r="D365" s="371" t="s">
        <v>1154</v>
      </c>
      <c r="E365" s="325">
        <v>4</v>
      </c>
      <c r="F365" s="371"/>
      <c r="G365" s="325"/>
      <c r="H365" s="371"/>
      <c r="I365" s="325">
        <v>3</v>
      </c>
      <c r="J365" s="325"/>
      <c r="K365" s="325">
        <v>3</v>
      </c>
      <c r="L365" s="372">
        <v>1</v>
      </c>
      <c r="M365" s="373" t="s">
        <v>5019</v>
      </c>
      <c r="N365" s="381"/>
      <c r="O365" s="381"/>
      <c r="P365" s="381">
        <v>240</v>
      </c>
      <c r="Q365" s="381"/>
      <c r="R365" s="381"/>
      <c r="S365" s="381"/>
      <c r="T365" s="381"/>
      <c r="U365" s="381"/>
      <c r="V365" s="381"/>
      <c r="W365" s="381"/>
      <c r="X365" s="381">
        <v>2</v>
      </c>
      <c r="Y365" s="326"/>
      <c r="Z365" s="328"/>
      <c r="AA365" s="373"/>
      <c r="AB365" s="326"/>
      <c r="AC365" s="326" t="s">
        <v>2165</v>
      </c>
      <c r="AD365" s="368"/>
      <c r="AE365" s="400" t="s">
        <v>6321</v>
      </c>
      <c r="AF365" s="326"/>
      <c r="AG365" s="368"/>
      <c r="AH365" s="368"/>
      <c r="AI365" s="373"/>
      <c r="AJ365" s="326"/>
      <c r="AK365" s="328"/>
      <c r="AL365" s="328"/>
      <c r="AM365" s="328"/>
      <c r="AN365" s="335"/>
    </row>
    <row r="366" spans="1:40" ht="30.75" customHeight="1" x14ac:dyDescent="0.35">
      <c r="A366" s="378">
        <v>362</v>
      </c>
      <c r="B366" s="333" t="s">
        <v>5712</v>
      </c>
      <c r="C366" s="332" t="s">
        <v>1239</v>
      </c>
      <c r="D366" s="371" t="s">
        <v>1238</v>
      </c>
      <c r="E366" s="325">
        <v>5</v>
      </c>
      <c r="F366" s="371"/>
      <c r="G366" s="325"/>
      <c r="H366" s="371"/>
      <c r="I366" s="325">
        <v>4</v>
      </c>
      <c r="J366" s="325"/>
      <c r="K366" s="325">
        <v>4</v>
      </c>
      <c r="L366" s="372">
        <v>1</v>
      </c>
      <c r="M366" s="373" t="s">
        <v>5012</v>
      </c>
      <c r="N366" s="381"/>
      <c r="O366" s="381"/>
      <c r="P366" s="381">
        <v>240</v>
      </c>
      <c r="Q366" s="381"/>
      <c r="R366" s="381"/>
      <c r="S366" s="381"/>
      <c r="T366" s="381"/>
      <c r="U366" s="381"/>
      <c r="V366" s="381"/>
      <c r="W366" s="381"/>
      <c r="X366" s="381">
        <v>2</v>
      </c>
      <c r="Y366" s="326"/>
      <c r="Z366" s="328"/>
      <c r="AA366" s="373"/>
      <c r="AB366" s="326"/>
      <c r="AC366" s="326" t="s">
        <v>2165</v>
      </c>
      <c r="AD366" s="368"/>
      <c r="AE366" s="400" t="s">
        <v>6321</v>
      </c>
      <c r="AF366" s="326"/>
      <c r="AG366" s="368"/>
      <c r="AH366" s="368"/>
      <c r="AI366" s="373"/>
      <c r="AJ366" s="326"/>
      <c r="AK366" s="328"/>
      <c r="AL366" s="328"/>
      <c r="AM366" s="328"/>
      <c r="AN366" s="335"/>
    </row>
    <row r="367" spans="1:40" ht="30.75" customHeight="1" x14ac:dyDescent="0.35">
      <c r="A367" s="378">
        <v>363</v>
      </c>
      <c r="B367" s="333" t="s">
        <v>5712</v>
      </c>
      <c r="C367" s="332" t="s">
        <v>548</v>
      </c>
      <c r="D367" s="371" t="s">
        <v>549</v>
      </c>
      <c r="E367" s="325">
        <v>5</v>
      </c>
      <c r="F367" s="371"/>
      <c r="G367" s="325"/>
      <c r="H367" s="371"/>
      <c r="I367" s="325">
        <v>3</v>
      </c>
      <c r="J367" s="325"/>
      <c r="K367" s="325">
        <v>3</v>
      </c>
      <c r="L367" s="372">
        <v>1</v>
      </c>
      <c r="M367" s="373" t="s">
        <v>5021</v>
      </c>
      <c r="N367" s="381"/>
      <c r="O367" s="381"/>
      <c r="P367" s="381">
        <v>300</v>
      </c>
      <c r="Q367" s="381"/>
      <c r="R367" s="381"/>
      <c r="S367" s="381"/>
      <c r="T367" s="381"/>
      <c r="U367" s="381"/>
      <c r="V367" s="381"/>
      <c r="W367" s="381"/>
      <c r="X367" s="381">
        <v>1</v>
      </c>
      <c r="Y367" s="326"/>
      <c r="Z367" s="328"/>
      <c r="AA367" s="373"/>
      <c r="AB367" s="326"/>
      <c r="AC367" s="326" t="s">
        <v>2165</v>
      </c>
      <c r="AD367" s="368"/>
      <c r="AE367" s="400" t="s">
        <v>6320</v>
      </c>
      <c r="AF367" s="326"/>
      <c r="AG367" s="368"/>
      <c r="AH367" s="368"/>
      <c r="AI367" s="373"/>
      <c r="AJ367" s="326"/>
      <c r="AK367" s="328" t="s">
        <v>7279</v>
      </c>
      <c r="AL367" s="328"/>
      <c r="AM367" s="328"/>
      <c r="AN367" s="335"/>
    </row>
    <row r="368" spans="1:40" ht="30.75" customHeight="1" x14ac:dyDescent="0.35">
      <c r="A368" s="378">
        <v>364</v>
      </c>
      <c r="B368" s="333" t="s">
        <v>5712</v>
      </c>
      <c r="C368" s="332" t="s">
        <v>492</v>
      </c>
      <c r="D368" s="371" t="s">
        <v>1176</v>
      </c>
      <c r="E368" s="325">
        <v>3</v>
      </c>
      <c r="F368" s="371"/>
      <c r="G368" s="325"/>
      <c r="H368" s="371"/>
      <c r="I368" s="325">
        <v>3</v>
      </c>
      <c r="J368" s="325"/>
      <c r="K368" s="325">
        <v>3</v>
      </c>
      <c r="L368" s="372">
        <v>1</v>
      </c>
      <c r="M368" s="373" t="s">
        <v>5370</v>
      </c>
      <c r="N368" s="381"/>
      <c r="O368" s="381"/>
      <c r="P368" s="381">
        <v>200</v>
      </c>
      <c r="Q368" s="381"/>
      <c r="R368" s="381"/>
      <c r="S368" s="381"/>
      <c r="T368" s="381"/>
      <c r="U368" s="381"/>
      <c r="V368" s="381"/>
      <c r="W368" s="381"/>
      <c r="X368" s="381">
        <v>1</v>
      </c>
      <c r="Y368" s="326"/>
      <c r="Z368" s="328"/>
      <c r="AA368" s="373"/>
      <c r="AB368" s="326"/>
      <c r="AC368" s="326" t="s">
        <v>2165</v>
      </c>
      <c r="AD368" s="368"/>
      <c r="AE368" s="400" t="s">
        <v>6321</v>
      </c>
      <c r="AF368" s="326"/>
      <c r="AG368" s="368"/>
      <c r="AH368" s="368"/>
      <c r="AI368" s="373"/>
      <c r="AJ368" s="326"/>
      <c r="AK368" s="328"/>
      <c r="AL368" s="328"/>
      <c r="AM368" s="328"/>
      <c r="AN368" s="335"/>
    </row>
    <row r="369" spans="1:40" ht="30.75" customHeight="1" x14ac:dyDescent="0.35">
      <c r="A369" s="378">
        <v>365</v>
      </c>
      <c r="B369" s="333" t="s">
        <v>5712</v>
      </c>
      <c r="C369" s="332" t="s">
        <v>464</v>
      </c>
      <c r="D369" s="371" t="s">
        <v>1145</v>
      </c>
      <c r="E369" s="325">
        <v>4</v>
      </c>
      <c r="F369" s="371"/>
      <c r="G369" s="325"/>
      <c r="H369" s="371"/>
      <c r="I369" s="325">
        <v>4</v>
      </c>
      <c r="J369" s="325"/>
      <c r="K369" s="325">
        <v>4</v>
      </c>
      <c r="L369" s="372">
        <v>1</v>
      </c>
      <c r="M369" s="373" t="s">
        <v>5022</v>
      </c>
      <c r="N369" s="381"/>
      <c r="O369" s="381"/>
      <c r="P369" s="381">
        <v>200</v>
      </c>
      <c r="Q369" s="381"/>
      <c r="R369" s="381"/>
      <c r="S369" s="381"/>
      <c r="T369" s="381"/>
      <c r="U369" s="381"/>
      <c r="V369" s="381"/>
      <c r="W369" s="381"/>
      <c r="X369" s="381">
        <v>1</v>
      </c>
      <c r="Y369" s="326"/>
      <c r="Z369" s="328"/>
      <c r="AA369" s="373"/>
      <c r="AB369" s="326"/>
      <c r="AC369" s="326" t="s">
        <v>2165</v>
      </c>
      <c r="AD369" s="368"/>
      <c r="AE369" s="400" t="s">
        <v>6321</v>
      </c>
      <c r="AF369" s="326"/>
      <c r="AG369" s="368"/>
      <c r="AH369" s="368"/>
      <c r="AI369" s="373"/>
      <c r="AJ369" s="326"/>
      <c r="AK369" s="328"/>
      <c r="AL369" s="328"/>
      <c r="AM369" s="328"/>
      <c r="AN369" s="335"/>
    </row>
    <row r="370" spans="1:40" ht="30.75" customHeight="1" x14ac:dyDescent="0.35">
      <c r="A370" s="378">
        <v>366</v>
      </c>
      <c r="B370" s="333" t="s">
        <v>5712</v>
      </c>
      <c r="C370" s="332" t="s">
        <v>3383</v>
      </c>
      <c r="D370" s="371" t="s">
        <v>1219</v>
      </c>
      <c r="E370" s="325">
        <v>4</v>
      </c>
      <c r="F370" s="371"/>
      <c r="G370" s="325"/>
      <c r="H370" s="371"/>
      <c r="I370" s="325">
        <v>3</v>
      </c>
      <c r="J370" s="325"/>
      <c r="K370" s="325">
        <v>3</v>
      </c>
      <c r="L370" s="372">
        <v>1</v>
      </c>
      <c r="M370" s="373" t="s">
        <v>4940</v>
      </c>
      <c r="N370" s="381"/>
      <c r="O370" s="381"/>
      <c r="P370" s="381">
        <v>200</v>
      </c>
      <c r="Q370" s="381"/>
      <c r="R370" s="381"/>
      <c r="S370" s="381"/>
      <c r="T370" s="381"/>
      <c r="U370" s="381"/>
      <c r="V370" s="381"/>
      <c r="W370" s="381"/>
      <c r="X370" s="381">
        <v>1</v>
      </c>
      <c r="Y370" s="326"/>
      <c r="Z370" s="328"/>
      <c r="AA370" s="373"/>
      <c r="AB370" s="326"/>
      <c r="AC370" s="326" t="s">
        <v>2165</v>
      </c>
      <c r="AD370" s="368"/>
      <c r="AE370" s="400" t="s">
        <v>6320</v>
      </c>
      <c r="AF370" s="326"/>
      <c r="AG370" s="368"/>
      <c r="AH370" s="368"/>
      <c r="AI370" s="373"/>
      <c r="AJ370" s="326"/>
      <c r="AK370" s="328"/>
      <c r="AL370" s="328"/>
      <c r="AM370" s="328"/>
      <c r="AN370" s="335"/>
    </row>
    <row r="371" spans="1:40" ht="30.75" customHeight="1" x14ac:dyDescent="0.35">
      <c r="A371" s="378">
        <v>367</v>
      </c>
      <c r="B371" s="333" t="s">
        <v>5712</v>
      </c>
      <c r="C371" s="332" t="s">
        <v>526</v>
      </c>
      <c r="D371" s="371" t="s">
        <v>1216</v>
      </c>
      <c r="E371" s="325">
        <v>5</v>
      </c>
      <c r="F371" s="371"/>
      <c r="G371" s="325"/>
      <c r="H371" s="371"/>
      <c r="I371" s="325">
        <v>4</v>
      </c>
      <c r="J371" s="325"/>
      <c r="K371" s="325">
        <v>4</v>
      </c>
      <c r="L371" s="372">
        <v>1</v>
      </c>
      <c r="M371" s="373" t="s">
        <v>5008</v>
      </c>
      <c r="N371" s="381"/>
      <c r="O371" s="381"/>
      <c r="P371" s="381">
        <v>240</v>
      </c>
      <c r="Q371" s="381"/>
      <c r="R371" s="381"/>
      <c r="S371" s="381"/>
      <c r="T371" s="381"/>
      <c r="U371" s="381"/>
      <c r="V371" s="381"/>
      <c r="W371" s="381"/>
      <c r="X371" s="381">
        <v>1</v>
      </c>
      <c r="Y371" s="326"/>
      <c r="Z371" s="328"/>
      <c r="AA371" s="373"/>
      <c r="AB371" s="326"/>
      <c r="AC371" s="326" t="s">
        <v>2165</v>
      </c>
      <c r="AD371" s="368"/>
      <c r="AE371" s="400" t="s">
        <v>6321</v>
      </c>
      <c r="AF371" s="326"/>
      <c r="AG371" s="368"/>
      <c r="AH371" s="368"/>
      <c r="AI371" s="373"/>
      <c r="AJ371" s="326"/>
      <c r="AK371" s="328" t="s">
        <v>7279</v>
      </c>
      <c r="AL371" s="328"/>
      <c r="AM371" s="328"/>
      <c r="AN371" s="335"/>
    </row>
    <row r="372" spans="1:40" ht="30.75" customHeight="1" x14ac:dyDescent="0.35">
      <c r="A372" s="378">
        <v>368</v>
      </c>
      <c r="B372" s="333" t="s">
        <v>5712</v>
      </c>
      <c r="C372" s="332" t="s">
        <v>516</v>
      </c>
      <c r="D372" s="371" t="s">
        <v>1204</v>
      </c>
      <c r="E372" s="325">
        <v>3</v>
      </c>
      <c r="F372" s="371"/>
      <c r="G372" s="325"/>
      <c r="H372" s="371"/>
      <c r="I372" s="325">
        <v>4</v>
      </c>
      <c r="J372" s="325"/>
      <c r="K372" s="325">
        <v>4</v>
      </c>
      <c r="L372" s="372">
        <v>1</v>
      </c>
      <c r="M372" s="373" t="s">
        <v>5373</v>
      </c>
      <c r="N372" s="381"/>
      <c r="O372" s="381"/>
      <c r="P372" s="381">
        <v>200</v>
      </c>
      <c r="Q372" s="381"/>
      <c r="R372" s="381"/>
      <c r="S372" s="381"/>
      <c r="T372" s="381"/>
      <c r="U372" s="381"/>
      <c r="V372" s="381"/>
      <c r="W372" s="381"/>
      <c r="X372" s="381">
        <v>1</v>
      </c>
      <c r="Y372" s="326"/>
      <c r="Z372" s="328"/>
      <c r="AA372" s="373"/>
      <c r="AB372" s="326"/>
      <c r="AC372" s="326" t="s">
        <v>2165</v>
      </c>
      <c r="AD372" s="368"/>
      <c r="AE372" s="400" t="s">
        <v>6321</v>
      </c>
      <c r="AF372" s="326"/>
      <c r="AG372" s="368"/>
      <c r="AH372" s="368"/>
      <c r="AI372" s="373"/>
      <c r="AJ372" s="326"/>
      <c r="AK372" s="328"/>
      <c r="AL372" s="328"/>
      <c r="AM372" s="328"/>
      <c r="AN372" s="335"/>
    </row>
    <row r="373" spans="1:40" ht="30.75" customHeight="1" x14ac:dyDescent="0.35">
      <c r="A373" s="378">
        <v>369</v>
      </c>
      <c r="B373" s="333" t="s">
        <v>5712</v>
      </c>
      <c r="C373" s="332" t="s">
        <v>493</v>
      </c>
      <c r="D373" s="371" t="s">
        <v>1177</v>
      </c>
      <c r="E373" s="325">
        <v>4</v>
      </c>
      <c r="F373" s="371"/>
      <c r="G373" s="325"/>
      <c r="H373" s="371"/>
      <c r="I373" s="325">
        <v>3</v>
      </c>
      <c r="J373" s="325"/>
      <c r="K373" s="325">
        <v>3</v>
      </c>
      <c r="L373" s="372">
        <v>1</v>
      </c>
      <c r="M373" s="373" t="s">
        <v>5369</v>
      </c>
      <c r="N373" s="381"/>
      <c r="O373" s="381"/>
      <c r="P373" s="381">
        <v>200</v>
      </c>
      <c r="Q373" s="381"/>
      <c r="R373" s="381"/>
      <c r="S373" s="381"/>
      <c r="T373" s="381"/>
      <c r="U373" s="381"/>
      <c r="V373" s="381"/>
      <c r="W373" s="381"/>
      <c r="X373" s="381">
        <v>1</v>
      </c>
      <c r="Y373" s="326"/>
      <c r="Z373" s="328"/>
      <c r="AA373" s="373"/>
      <c r="AB373" s="326"/>
      <c r="AC373" s="326" t="s">
        <v>2165</v>
      </c>
      <c r="AD373" s="368"/>
      <c r="AE373" s="400" t="s">
        <v>6321</v>
      </c>
      <c r="AF373" s="326"/>
      <c r="AG373" s="368"/>
      <c r="AH373" s="368"/>
      <c r="AI373" s="373"/>
      <c r="AJ373" s="326"/>
      <c r="AK373" s="328"/>
      <c r="AL373" s="328"/>
      <c r="AM373" s="328"/>
      <c r="AN373" s="335"/>
    </row>
    <row r="374" spans="1:40" ht="30.75" customHeight="1" x14ac:dyDescent="0.35">
      <c r="A374" s="378">
        <v>370</v>
      </c>
      <c r="B374" s="333" t="s">
        <v>5712</v>
      </c>
      <c r="C374" s="332" t="s">
        <v>504</v>
      </c>
      <c r="D374" s="371" t="s">
        <v>1193</v>
      </c>
      <c r="E374" s="325">
        <v>3</v>
      </c>
      <c r="F374" s="371"/>
      <c r="G374" s="325"/>
      <c r="H374" s="371"/>
      <c r="I374" s="325">
        <v>3</v>
      </c>
      <c r="J374" s="325"/>
      <c r="K374" s="325">
        <v>3</v>
      </c>
      <c r="L374" s="372">
        <v>1</v>
      </c>
      <c r="M374" s="373" t="s">
        <v>5370</v>
      </c>
      <c r="N374" s="381"/>
      <c r="O374" s="381"/>
      <c r="P374" s="381">
        <v>240</v>
      </c>
      <c r="Q374" s="381"/>
      <c r="R374" s="381"/>
      <c r="S374" s="381"/>
      <c r="T374" s="381"/>
      <c r="U374" s="381"/>
      <c r="V374" s="381"/>
      <c r="W374" s="381"/>
      <c r="X374" s="381">
        <v>1</v>
      </c>
      <c r="Y374" s="326"/>
      <c r="Z374" s="328"/>
      <c r="AA374" s="373"/>
      <c r="AB374" s="326"/>
      <c r="AC374" s="326" t="s">
        <v>2165</v>
      </c>
      <c r="AD374" s="368"/>
      <c r="AE374" s="400" t="s">
        <v>6321</v>
      </c>
      <c r="AF374" s="326"/>
      <c r="AG374" s="368"/>
      <c r="AH374" s="368"/>
      <c r="AI374" s="373"/>
      <c r="AJ374" s="326"/>
      <c r="AK374" s="328"/>
      <c r="AL374" s="328"/>
      <c r="AM374" s="328"/>
      <c r="AN374" s="335"/>
    </row>
    <row r="375" spans="1:40" ht="30.75" customHeight="1" x14ac:dyDescent="0.35">
      <c r="A375" s="378">
        <v>371</v>
      </c>
      <c r="B375" s="333" t="s">
        <v>5712</v>
      </c>
      <c r="C375" s="332" t="s">
        <v>539</v>
      </c>
      <c r="D375" s="371" t="s">
        <v>1231</v>
      </c>
      <c r="E375" s="325">
        <v>4</v>
      </c>
      <c r="F375" s="371"/>
      <c r="G375" s="325"/>
      <c r="H375" s="371"/>
      <c r="I375" s="325">
        <v>3</v>
      </c>
      <c r="J375" s="325"/>
      <c r="K375" s="325">
        <v>3</v>
      </c>
      <c r="L375" s="372">
        <v>1</v>
      </c>
      <c r="M375" s="373" t="s">
        <v>5368</v>
      </c>
      <c r="N375" s="381"/>
      <c r="O375" s="381"/>
      <c r="P375" s="381">
        <v>240</v>
      </c>
      <c r="Q375" s="381"/>
      <c r="R375" s="381"/>
      <c r="S375" s="381"/>
      <c r="T375" s="381"/>
      <c r="U375" s="381"/>
      <c r="V375" s="381"/>
      <c r="W375" s="381"/>
      <c r="X375" s="381">
        <v>1</v>
      </c>
      <c r="Y375" s="326"/>
      <c r="Z375" s="328"/>
      <c r="AA375" s="373"/>
      <c r="AB375" s="326"/>
      <c r="AC375" s="326" t="s">
        <v>2165</v>
      </c>
      <c r="AD375" s="368"/>
      <c r="AE375" s="400" t="s">
        <v>6321</v>
      </c>
      <c r="AF375" s="326"/>
      <c r="AG375" s="368"/>
      <c r="AH375" s="368"/>
      <c r="AI375" s="373"/>
      <c r="AJ375" s="326"/>
      <c r="AK375" s="328"/>
      <c r="AL375" s="328"/>
      <c r="AM375" s="328"/>
      <c r="AN375" s="335"/>
    </row>
    <row r="376" spans="1:40" ht="30.75" customHeight="1" x14ac:dyDescent="0.35">
      <c r="A376" s="378">
        <v>372</v>
      </c>
      <c r="B376" s="333" t="s">
        <v>5712</v>
      </c>
      <c r="C376" s="332" t="s">
        <v>3388</v>
      </c>
      <c r="D376" s="371" t="s">
        <v>1196</v>
      </c>
      <c r="E376" s="325">
        <v>5</v>
      </c>
      <c r="F376" s="371"/>
      <c r="G376" s="325"/>
      <c r="H376" s="371"/>
      <c r="I376" s="325">
        <v>3</v>
      </c>
      <c r="J376" s="325"/>
      <c r="K376" s="325">
        <v>3</v>
      </c>
      <c r="L376" s="372">
        <v>1</v>
      </c>
      <c r="M376" s="373" t="s">
        <v>5018</v>
      </c>
      <c r="N376" s="381"/>
      <c r="O376" s="381"/>
      <c r="P376" s="381">
        <v>300</v>
      </c>
      <c r="Q376" s="381"/>
      <c r="R376" s="381"/>
      <c r="S376" s="381"/>
      <c r="T376" s="381"/>
      <c r="U376" s="381"/>
      <c r="V376" s="381"/>
      <c r="W376" s="381"/>
      <c r="X376" s="381">
        <v>1</v>
      </c>
      <c r="Y376" s="326"/>
      <c r="Z376" s="328"/>
      <c r="AA376" s="373"/>
      <c r="AB376" s="326"/>
      <c r="AC376" s="326" t="s">
        <v>2165</v>
      </c>
      <c r="AD376" s="368"/>
      <c r="AE376" s="400" t="s">
        <v>6321</v>
      </c>
      <c r="AF376" s="326"/>
      <c r="AG376" s="368"/>
      <c r="AH376" s="368"/>
      <c r="AI376" s="373"/>
      <c r="AJ376" s="326"/>
      <c r="AK376" s="328"/>
      <c r="AL376" s="328"/>
      <c r="AM376" s="328"/>
      <c r="AN376" s="335"/>
    </row>
    <row r="377" spans="1:40" ht="30.75" customHeight="1" x14ac:dyDescent="0.35">
      <c r="A377" s="378">
        <v>373</v>
      </c>
      <c r="B377" s="333" t="s">
        <v>5712</v>
      </c>
      <c r="C377" s="332" t="s">
        <v>3389</v>
      </c>
      <c r="D377" s="371" t="s">
        <v>1197</v>
      </c>
      <c r="E377" s="325">
        <v>5</v>
      </c>
      <c r="F377" s="371"/>
      <c r="G377" s="325"/>
      <c r="H377" s="371"/>
      <c r="I377" s="325">
        <v>3</v>
      </c>
      <c r="J377" s="325"/>
      <c r="K377" s="325">
        <v>3</v>
      </c>
      <c r="L377" s="372">
        <v>1</v>
      </c>
      <c r="M377" s="373" t="s">
        <v>5012</v>
      </c>
      <c r="N377" s="381"/>
      <c r="O377" s="381"/>
      <c r="P377" s="381">
        <v>300</v>
      </c>
      <c r="Q377" s="381"/>
      <c r="R377" s="381"/>
      <c r="S377" s="381"/>
      <c r="T377" s="381"/>
      <c r="U377" s="381"/>
      <c r="V377" s="381"/>
      <c r="W377" s="381"/>
      <c r="X377" s="381">
        <v>1</v>
      </c>
      <c r="Y377" s="326"/>
      <c r="Z377" s="328"/>
      <c r="AA377" s="373"/>
      <c r="AB377" s="326"/>
      <c r="AC377" s="326" t="s">
        <v>2165</v>
      </c>
      <c r="AD377" s="368"/>
      <c r="AE377" s="400" t="s">
        <v>6321</v>
      </c>
      <c r="AF377" s="326"/>
      <c r="AG377" s="368"/>
      <c r="AH377" s="368"/>
      <c r="AI377" s="373"/>
      <c r="AJ377" s="326"/>
      <c r="AK377" s="328"/>
      <c r="AL377" s="328"/>
      <c r="AM377" s="328"/>
      <c r="AN377" s="335"/>
    </row>
    <row r="378" spans="1:40" ht="30.75" customHeight="1" x14ac:dyDescent="0.35">
      <c r="A378" s="378">
        <v>374</v>
      </c>
      <c r="B378" s="333" t="s">
        <v>5712</v>
      </c>
      <c r="C378" s="332" t="s">
        <v>408</v>
      </c>
      <c r="D378" s="371" t="s">
        <v>1722</v>
      </c>
      <c r="E378" s="325">
        <v>4</v>
      </c>
      <c r="F378" s="371"/>
      <c r="G378" s="325"/>
      <c r="H378" s="371"/>
      <c r="I378" s="325">
        <v>4</v>
      </c>
      <c r="J378" s="325"/>
      <c r="K378" s="325">
        <v>4</v>
      </c>
      <c r="L378" s="372">
        <v>1</v>
      </c>
      <c r="M378" s="373" t="s">
        <v>5002</v>
      </c>
      <c r="N378" s="381"/>
      <c r="O378" s="381"/>
      <c r="P378" s="381">
        <v>200</v>
      </c>
      <c r="Q378" s="381"/>
      <c r="R378" s="381"/>
      <c r="S378" s="381"/>
      <c r="T378" s="381"/>
      <c r="U378" s="381"/>
      <c r="V378" s="381"/>
      <c r="W378" s="381"/>
      <c r="X378" s="381">
        <v>1</v>
      </c>
      <c r="Y378" s="326"/>
      <c r="Z378" s="328"/>
      <c r="AA378" s="373"/>
      <c r="AB378" s="326"/>
      <c r="AC378" s="326" t="s">
        <v>2165</v>
      </c>
      <c r="AD378" s="368"/>
      <c r="AE378" s="400" t="s">
        <v>6321</v>
      </c>
      <c r="AF378" s="326"/>
      <c r="AG378" s="368"/>
      <c r="AH378" s="368"/>
      <c r="AI378" s="373"/>
      <c r="AJ378" s="326"/>
      <c r="AK378" s="328"/>
      <c r="AL378" s="328"/>
      <c r="AM378" s="328"/>
      <c r="AN378" s="335"/>
    </row>
    <row r="379" spans="1:40" ht="30.75" customHeight="1" x14ac:dyDescent="0.35">
      <c r="A379" s="378">
        <v>375</v>
      </c>
      <c r="B379" s="333" t="s">
        <v>5712</v>
      </c>
      <c r="C379" s="332" t="s">
        <v>523</v>
      </c>
      <c r="D379" s="371" t="s">
        <v>1211</v>
      </c>
      <c r="E379" s="325">
        <v>5</v>
      </c>
      <c r="F379" s="371"/>
      <c r="G379" s="325"/>
      <c r="H379" s="371"/>
      <c r="I379" s="325">
        <v>2</v>
      </c>
      <c r="J379" s="325"/>
      <c r="K379" s="325">
        <v>2</v>
      </c>
      <c r="L379" s="372">
        <v>1</v>
      </c>
      <c r="M379" s="373" t="s">
        <v>5015</v>
      </c>
      <c r="N379" s="381"/>
      <c r="O379" s="381"/>
      <c r="P379" s="381">
        <v>300</v>
      </c>
      <c r="Q379" s="381"/>
      <c r="R379" s="381"/>
      <c r="S379" s="381"/>
      <c r="T379" s="381"/>
      <c r="U379" s="381"/>
      <c r="V379" s="381"/>
      <c r="W379" s="381"/>
      <c r="X379" s="381">
        <v>1</v>
      </c>
      <c r="Y379" s="326"/>
      <c r="Z379" s="328"/>
      <c r="AA379" s="373"/>
      <c r="AB379" s="326"/>
      <c r="AC379" s="326" t="s">
        <v>2165</v>
      </c>
      <c r="AD379" s="368"/>
      <c r="AE379" s="400" t="s">
        <v>6321</v>
      </c>
      <c r="AF379" s="326"/>
      <c r="AG379" s="368"/>
      <c r="AH379" s="368"/>
      <c r="AI379" s="373"/>
      <c r="AJ379" s="326"/>
      <c r="AK379" s="328"/>
      <c r="AL379" s="328"/>
      <c r="AM379" s="328"/>
      <c r="AN379" s="335"/>
    </row>
    <row r="380" spans="1:40" ht="30.75" customHeight="1" x14ac:dyDescent="0.35">
      <c r="A380" s="378">
        <v>376</v>
      </c>
      <c r="B380" s="333" t="s">
        <v>5712</v>
      </c>
      <c r="C380" s="332" t="s">
        <v>494</v>
      </c>
      <c r="D380" s="371" t="s">
        <v>1728</v>
      </c>
      <c r="E380" s="325">
        <v>4</v>
      </c>
      <c r="F380" s="371"/>
      <c r="G380" s="325"/>
      <c r="H380" s="371"/>
      <c r="I380" s="325">
        <v>4</v>
      </c>
      <c r="J380" s="325"/>
      <c r="K380" s="325">
        <v>4</v>
      </c>
      <c r="L380" s="372">
        <v>1</v>
      </c>
      <c r="M380" s="373" t="s">
        <v>5002</v>
      </c>
      <c r="N380" s="381"/>
      <c r="O380" s="381"/>
      <c r="P380" s="381">
        <v>240</v>
      </c>
      <c r="Q380" s="381"/>
      <c r="R380" s="381"/>
      <c r="S380" s="381"/>
      <c r="T380" s="381"/>
      <c r="U380" s="381"/>
      <c r="V380" s="381"/>
      <c r="W380" s="381"/>
      <c r="X380" s="381">
        <v>1</v>
      </c>
      <c r="Y380" s="326"/>
      <c r="Z380" s="328"/>
      <c r="AA380" s="373"/>
      <c r="AB380" s="326"/>
      <c r="AC380" s="326" t="s">
        <v>2165</v>
      </c>
      <c r="AD380" s="368"/>
      <c r="AE380" s="400" t="s">
        <v>6321</v>
      </c>
      <c r="AF380" s="326"/>
      <c r="AG380" s="368"/>
      <c r="AH380" s="368"/>
      <c r="AI380" s="373"/>
      <c r="AJ380" s="326"/>
      <c r="AK380" s="328"/>
      <c r="AL380" s="328"/>
      <c r="AM380" s="328"/>
      <c r="AN380" s="335"/>
    </row>
    <row r="381" spans="1:40" ht="30.75" customHeight="1" x14ac:dyDescent="0.35">
      <c r="A381" s="378">
        <v>377</v>
      </c>
      <c r="B381" s="333" t="s">
        <v>5712</v>
      </c>
      <c r="C381" s="332" t="s">
        <v>494</v>
      </c>
      <c r="D381" s="371" t="s">
        <v>1178</v>
      </c>
      <c r="E381" s="325">
        <v>4</v>
      </c>
      <c r="F381" s="371"/>
      <c r="G381" s="325"/>
      <c r="H381" s="371"/>
      <c r="I381" s="325">
        <v>3</v>
      </c>
      <c r="J381" s="325"/>
      <c r="K381" s="325">
        <v>3</v>
      </c>
      <c r="L381" s="372">
        <v>1</v>
      </c>
      <c r="M381" s="373" t="s">
        <v>5002</v>
      </c>
      <c r="N381" s="381"/>
      <c r="O381" s="381"/>
      <c r="P381" s="381">
        <v>240</v>
      </c>
      <c r="Q381" s="381"/>
      <c r="R381" s="381"/>
      <c r="S381" s="381"/>
      <c r="T381" s="381"/>
      <c r="U381" s="381"/>
      <c r="V381" s="381"/>
      <c r="W381" s="381"/>
      <c r="X381" s="381">
        <v>1</v>
      </c>
      <c r="Y381" s="326"/>
      <c r="Z381" s="328"/>
      <c r="AA381" s="373"/>
      <c r="AB381" s="326"/>
      <c r="AC381" s="326" t="s">
        <v>2165</v>
      </c>
      <c r="AD381" s="368"/>
      <c r="AE381" s="400" t="s">
        <v>6321</v>
      </c>
      <c r="AF381" s="326"/>
      <c r="AG381" s="368"/>
      <c r="AH381" s="368"/>
      <c r="AI381" s="373"/>
      <c r="AJ381" s="326"/>
      <c r="AK381" s="328"/>
      <c r="AL381" s="328"/>
      <c r="AM381" s="328"/>
      <c r="AN381" s="335"/>
    </row>
    <row r="382" spans="1:40" ht="30.75" customHeight="1" x14ac:dyDescent="0.35">
      <c r="A382" s="378">
        <v>378</v>
      </c>
      <c r="B382" s="333" t="s">
        <v>5712</v>
      </c>
      <c r="C382" s="332" t="s">
        <v>3381</v>
      </c>
      <c r="D382" s="371" t="s">
        <v>393</v>
      </c>
      <c r="E382" s="325">
        <v>4</v>
      </c>
      <c r="F382" s="371"/>
      <c r="G382" s="325"/>
      <c r="H382" s="371"/>
      <c r="I382" s="325">
        <v>3</v>
      </c>
      <c r="J382" s="325"/>
      <c r="K382" s="325">
        <v>3</v>
      </c>
      <c r="L382" s="372">
        <v>1</v>
      </c>
      <c r="M382" s="373" t="s">
        <v>5431</v>
      </c>
      <c r="N382" s="381"/>
      <c r="O382" s="381"/>
      <c r="P382" s="381">
        <v>200</v>
      </c>
      <c r="Q382" s="381"/>
      <c r="R382" s="381"/>
      <c r="S382" s="381"/>
      <c r="T382" s="381"/>
      <c r="U382" s="381"/>
      <c r="V382" s="381"/>
      <c r="W382" s="381"/>
      <c r="X382" s="381">
        <v>1</v>
      </c>
      <c r="Y382" s="326"/>
      <c r="Z382" s="328"/>
      <c r="AA382" s="373"/>
      <c r="AB382" s="326"/>
      <c r="AC382" s="326" t="s">
        <v>2165</v>
      </c>
      <c r="AD382" s="368"/>
      <c r="AE382" s="400" t="s">
        <v>6320</v>
      </c>
      <c r="AF382" s="326"/>
      <c r="AG382" s="368"/>
      <c r="AH382" s="368"/>
      <c r="AI382" s="373"/>
      <c r="AJ382" s="326"/>
      <c r="AK382" s="328" t="s">
        <v>7279</v>
      </c>
      <c r="AL382" s="328"/>
      <c r="AM382" s="328"/>
      <c r="AN382" s="335"/>
    </row>
    <row r="383" spans="1:40" ht="30.75" customHeight="1" x14ac:dyDescent="0.35">
      <c r="A383" s="378">
        <v>379</v>
      </c>
      <c r="B383" s="333" t="s">
        <v>5712</v>
      </c>
      <c r="C383" s="332" t="s">
        <v>495</v>
      </c>
      <c r="D383" s="371" t="s">
        <v>1180</v>
      </c>
      <c r="E383" s="325">
        <v>3</v>
      </c>
      <c r="F383" s="371"/>
      <c r="G383" s="325"/>
      <c r="H383" s="371"/>
      <c r="I383" s="325">
        <v>3</v>
      </c>
      <c r="J383" s="325"/>
      <c r="K383" s="325">
        <v>3</v>
      </c>
      <c r="L383" s="372">
        <v>1</v>
      </c>
      <c r="M383" s="373" t="s">
        <v>5367</v>
      </c>
      <c r="N383" s="381"/>
      <c r="O383" s="381"/>
      <c r="P383" s="381">
        <v>200</v>
      </c>
      <c r="Q383" s="381"/>
      <c r="R383" s="381"/>
      <c r="S383" s="381"/>
      <c r="T383" s="381"/>
      <c r="U383" s="381"/>
      <c r="V383" s="381"/>
      <c r="W383" s="381"/>
      <c r="X383" s="381">
        <v>1</v>
      </c>
      <c r="Y383" s="326"/>
      <c r="Z383" s="328"/>
      <c r="AA383" s="373"/>
      <c r="AB383" s="326"/>
      <c r="AC383" s="326" t="s">
        <v>2165</v>
      </c>
      <c r="AD383" s="368"/>
      <c r="AE383" s="400" t="s">
        <v>6321</v>
      </c>
      <c r="AF383" s="326"/>
      <c r="AG383" s="368"/>
      <c r="AH383" s="368"/>
      <c r="AI383" s="373"/>
      <c r="AJ383" s="326"/>
      <c r="AK383" s="328"/>
      <c r="AL383" s="328"/>
      <c r="AM383" s="328"/>
      <c r="AN383" s="335"/>
    </row>
    <row r="384" spans="1:40" ht="30.75" customHeight="1" x14ac:dyDescent="0.35">
      <c r="A384" s="378">
        <v>380</v>
      </c>
      <c r="B384" s="333" t="s">
        <v>5712</v>
      </c>
      <c r="C384" s="332" t="s">
        <v>524</v>
      </c>
      <c r="D384" s="371" t="s">
        <v>1213</v>
      </c>
      <c r="E384" s="325">
        <v>5</v>
      </c>
      <c r="F384" s="371"/>
      <c r="G384" s="325"/>
      <c r="H384" s="371"/>
      <c r="I384" s="325">
        <v>2</v>
      </c>
      <c r="J384" s="325"/>
      <c r="K384" s="325">
        <v>2</v>
      </c>
      <c r="L384" s="372">
        <v>1</v>
      </c>
      <c r="M384" s="373" t="s">
        <v>5024</v>
      </c>
      <c r="N384" s="381"/>
      <c r="O384" s="381"/>
      <c r="P384" s="381">
        <v>300</v>
      </c>
      <c r="Q384" s="381"/>
      <c r="R384" s="381"/>
      <c r="S384" s="381"/>
      <c r="T384" s="381"/>
      <c r="U384" s="381"/>
      <c r="V384" s="381"/>
      <c r="W384" s="381"/>
      <c r="X384" s="381">
        <v>1</v>
      </c>
      <c r="Y384" s="326"/>
      <c r="Z384" s="328"/>
      <c r="AA384" s="373"/>
      <c r="AB384" s="326"/>
      <c r="AC384" s="326" t="s">
        <v>2165</v>
      </c>
      <c r="AD384" s="368"/>
      <c r="AE384" s="400" t="s">
        <v>6320</v>
      </c>
      <c r="AF384" s="326"/>
      <c r="AG384" s="368"/>
      <c r="AH384" s="368"/>
      <c r="AI384" s="373"/>
      <c r="AJ384" s="326"/>
      <c r="AK384" s="328"/>
      <c r="AL384" s="328"/>
      <c r="AM384" s="328"/>
      <c r="AN384" s="335"/>
    </row>
    <row r="385" spans="1:40" ht="30.75" customHeight="1" x14ac:dyDescent="0.35">
      <c r="A385" s="378">
        <v>381</v>
      </c>
      <c r="B385" s="333" t="s">
        <v>5712</v>
      </c>
      <c r="C385" s="332" t="s">
        <v>3375</v>
      </c>
      <c r="D385" s="371" t="s">
        <v>1206</v>
      </c>
      <c r="E385" s="325">
        <v>5</v>
      </c>
      <c r="F385" s="371"/>
      <c r="G385" s="325"/>
      <c r="H385" s="371"/>
      <c r="I385" s="325">
        <v>2</v>
      </c>
      <c r="J385" s="325"/>
      <c r="K385" s="325">
        <v>2</v>
      </c>
      <c r="L385" s="372">
        <v>1</v>
      </c>
      <c r="M385" s="388" t="s">
        <v>5260</v>
      </c>
      <c r="N385" s="381"/>
      <c r="O385" s="381"/>
      <c r="P385" s="381">
        <v>300</v>
      </c>
      <c r="Q385" s="381"/>
      <c r="R385" s="381"/>
      <c r="S385" s="381"/>
      <c r="T385" s="381"/>
      <c r="U385" s="381"/>
      <c r="V385" s="381"/>
      <c r="W385" s="381"/>
      <c r="X385" s="381">
        <v>1</v>
      </c>
      <c r="Y385" s="326"/>
      <c r="Z385" s="328"/>
      <c r="AA385" s="373"/>
      <c r="AB385" s="326"/>
      <c r="AC385" s="326" t="s">
        <v>2165</v>
      </c>
      <c r="AD385" s="368"/>
      <c r="AE385" s="400" t="s">
        <v>6321</v>
      </c>
      <c r="AF385" s="326"/>
      <c r="AG385" s="368"/>
      <c r="AH385" s="368"/>
      <c r="AI385" s="373"/>
      <c r="AJ385" s="326"/>
      <c r="AK385" s="328"/>
      <c r="AL385" s="328"/>
      <c r="AM385" s="328"/>
      <c r="AN385" s="335"/>
    </row>
    <row r="386" spans="1:40" ht="30.75" customHeight="1" x14ac:dyDescent="0.35">
      <c r="A386" s="378">
        <v>382</v>
      </c>
      <c r="B386" s="333" t="s">
        <v>5712</v>
      </c>
      <c r="C386" s="332" t="s">
        <v>506</v>
      </c>
      <c r="D386" s="371" t="s">
        <v>1194</v>
      </c>
      <c r="E386" s="325">
        <v>3</v>
      </c>
      <c r="F386" s="371"/>
      <c r="G386" s="325"/>
      <c r="H386" s="371"/>
      <c r="I386" s="325">
        <v>3</v>
      </c>
      <c r="J386" s="325"/>
      <c r="K386" s="325">
        <v>3</v>
      </c>
      <c r="L386" s="372">
        <v>1</v>
      </c>
      <c r="M386" s="373" t="s">
        <v>5369</v>
      </c>
      <c r="N386" s="381"/>
      <c r="O386" s="381"/>
      <c r="P386" s="381">
        <v>200</v>
      </c>
      <c r="Q386" s="381"/>
      <c r="R386" s="381"/>
      <c r="S386" s="381"/>
      <c r="T386" s="381"/>
      <c r="U386" s="381"/>
      <c r="V386" s="381"/>
      <c r="W386" s="381"/>
      <c r="X386" s="381">
        <v>1</v>
      </c>
      <c r="Y386" s="326"/>
      <c r="Z386" s="328"/>
      <c r="AA386" s="373"/>
      <c r="AB386" s="326"/>
      <c r="AC386" s="326" t="s">
        <v>2165</v>
      </c>
      <c r="AD386" s="368"/>
      <c r="AE386" s="400" t="s">
        <v>6321</v>
      </c>
      <c r="AF386" s="326"/>
      <c r="AG386" s="368"/>
      <c r="AH386" s="368"/>
      <c r="AI386" s="373"/>
      <c r="AJ386" s="326"/>
      <c r="AK386" s="328"/>
      <c r="AL386" s="328"/>
      <c r="AM386" s="328"/>
      <c r="AN386" s="335"/>
    </row>
    <row r="387" spans="1:40" ht="30.75" customHeight="1" x14ac:dyDescent="0.35">
      <c r="A387" s="378">
        <v>383</v>
      </c>
      <c r="B387" s="333" t="s">
        <v>5712</v>
      </c>
      <c r="C387" s="332" t="s">
        <v>1182</v>
      </c>
      <c r="D387" s="371" t="s">
        <v>1181</v>
      </c>
      <c r="E387" s="325">
        <v>4</v>
      </c>
      <c r="F387" s="371"/>
      <c r="G387" s="325"/>
      <c r="H387" s="371"/>
      <c r="I387" s="325">
        <v>3</v>
      </c>
      <c r="J387" s="325"/>
      <c r="K387" s="325">
        <v>3</v>
      </c>
      <c r="L387" s="372">
        <v>1</v>
      </c>
      <c r="M387" s="373" t="s">
        <v>5370</v>
      </c>
      <c r="N387" s="381"/>
      <c r="O387" s="381"/>
      <c r="P387" s="381">
        <v>200</v>
      </c>
      <c r="Q387" s="381"/>
      <c r="R387" s="381"/>
      <c r="S387" s="381"/>
      <c r="T387" s="381"/>
      <c r="U387" s="381"/>
      <c r="V387" s="381"/>
      <c r="W387" s="381"/>
      <c r="X387" s="381">
        <v>1</v>
      </c>
      <c r="Y387" s="326"/>
      <c r="Z387" s="328"/>
      <c r="AA387" s="373"/>
      <c r="AB387" s="326"/>
      <c r="AC387" s="326" t="s">
        <v>2165</v>
      </c>
      <c r="AD387" s="368"/>
      <c r="AE387" s="400" t="s">
        <v>6321</v>
      </c>
      <c r="AF387" s="326"/>
      <c r="AG387" s="368"/>
      <c r="AH387" s="368"/>
      <c r="AI387" s="373"/>
      <c r="AJ387" s="326"/>
      <c r="AK387" s="328"/>
      <c r="AL387" s="328"/>
      <c r="AM387" s="328"/>
      <c r="AN387" s="335"/>
    </row>
    <row r="388" spans="1:40" ht="30.75" customHeight="1" x14ac:dyDescent="0.35">
      <c r="A388" s="378">
        <v>384</v>
      </c>
      <c r="B388" s="333" t="s">
        <v>5712</v>
      </c>
      <c r="C388" s="332" t="s">
        <v>496</v>
      </c>
      <c r="D388" s="371" t="s">
        <v>1184</v>
      </c>
      <c r="E388" s="325">
        <v>4</v>
      </c>
      <c r="F388" s="371"/>
      <c r="G388" s="325"/>
      <c r="H388" s="371"/>
      <c r="I388" s="325">
        <v>3</v>
      </c>
      <c r="J388" s="325"/>
      <c r="K388" s="325">
        <v>3</v>
      </c>
      <c r="L388" s="372">
        <v>1</v>
      </c>
      <c r="M388" s="373" t="s">
        <v>5431</v>
      </c>
      <c r="N388" s="381"/>
      <c r="O388" s="381"/>
      <c r="P388" s="381">
        <v>200</v>
      </c>
      <c r="Q388" s="381"/>
      <c r="R388" s="381"/>
      <c r="S388" s="381"/>
      <c r="T388" s="381"/>
      <c r="U388" s="381"/>
      <c r="V388" s="381"/>
      <c r="W388" s="381"/>
      <c r="X388" s="381">
        <v>1</v>
      </c>
      <c r="Y388" s="326"/>
      <c r="Z388" s="328"/>
      <c r="AA388" s="373"/>
      <c r="AB388" s="326"/>
      <c r="AC388" s="326" t="s">
        <v>2165</v>
      </c>
      <c r="AD388" s="368"/>
      <c r="AE388" s="400" t="s">
        <v>6321</v>
      </c>
      <c r="AF388" s="326"/>
      <c r="AG388" s="368"/>
      <c r="AH388" s="368"/>
      <c r="AI388" s="373"/>
      <c r="AJ388" s="326"/>
      <c r="AK388" s="328"/>
      <c r="AL388" s="328"/>
      <c r="AM388" s="328"/>
      <c r="AN388" s="335"/>
    </row>
    <row r="389" spans="1:40" ht="30.75" customHeight="1" x14ac:dyDescent="0.35">
      <c r="A389" s="378">
        <v>385</v>
      </c>
      <c r="B389" s="333" t="s">
        <v>5712</v>
      </c>
      <c r="C389" s="332" t="s">
        <v>525</v>
      </c>
      <c r="D389" s="371" t="s">
        <v>1729</v>
      </c>
      <c r="E389" s="325">
        <v>4</v>
      </c>
      <c r="F389" s="371"/>
      <c r="G389" s="325"/>
      <c r="H389" s="371"/>
      <c r="I389" s="325">
        <v>3</v>
      </c>
      <c r="J389" s="325"/>
      <c r="K389" s="325">
        <v>3</v>
      </c>
      <c r="L389" s="372">
        <v>1</v>
      </c>
      <c r="M389" s="373" t="s">
        <v>5002</v>
      </c>
      <c r="N389" s="381"/>
      <c r="O389" s="381"/>
      <c r="P389" s="381">
        <v>240</v>
      </c>
      <c r="Q389" s="381"/>
      <c r="R389" s="381"/>
      <c r="S389" s="381"/>
      <c r="T389" s="381"/>
      <c r="U389" s="381"/>
      <c r="V389" s="381"/>
      <c r="W389" s="381"/>
      <c r="X389" s="381">
        <v>1</v>
      </c>
      <c r="Y389" s="326"/>
      <c r="Z389" s="328"/>
      <c r="AA389" s="373"/>
      <c r="AB389" s="326"/>
      <c r="AC389" s="326" t="s">
        <v>2165</v>
      </c>
      <c r="AD389" s="368"/>
      <c r="AE389" s="400" t="s">
        <v>6321</v>
      </c>
      <c r="AF389" s="326"/>
      <c r="AG389" s="368"/>
      <c r="AH389" s="368"/>
      <c r="AI389" s="373"/>
      <c r="AJ389" s="326"/>
      <c r="AK389" s="328"/>
      <c r="AL389" s="328"/>
      <c r="AM389" s="328"/>
      <c r="AN389" s="335"/>
    </row>
    <row r="390" spans="1:40" ht="30.75" customHeight="1" x14ac:dyDescent="0.35">
      <c r="A390" s="378">
        <v>386</v>
      </c>
      <c r="B390" s="333" t="s">
        <v>2782</v>
      </c>
      <c r="C390" s="332" t="s">
        <v>4238</v>
      </c>
      <c r="D390" s="371" t="s">
        <v>4245</v>
      </c>
      <c r="E390" s="325">
        <v>4</v>
      </c>
      <c r="F390" s="371"/>
      <c r="G390" s="325"/>
      <c r="H390" s="371"/>
      <c r="I390" s="325">
        <v>4</v>
      </c>
      <c r="J390" s="325"/>
      <c r="K390" s="325">
        <v>4</v>
      </c>
      <c r="L390" s="372">
        <v>1</v>
      </c>
      <c r="M390" s="388" t="s">
        <v>5447</v>
      </c>
      <c r="N390" s="367">
        <v>88</v>
      </c>
      <c r="O390" s="367">
        <v>152</v>
      </c>
      <c r="P390" s="367">
        <v>240</v>
      </c>
      <c r="Q390" s="398"/>
      <c r="R390" s="398"/>
      <c r="S390" s="398"/>
      <c r="T390" s="398"/>
      <c r="U390" s="381"/>
      <c r="V390" s="381" t="s">
        <v>2166</v>
      </c>
      <c r="W390" s="381"/>
      <c r="X390" s="381">
        <v>1</v>
      </c>
      <c r="Y390" s="326"/>
      <c r="Z390" s="328"/>
      <c r="AA390" s="373"/>
      <c r="AB390" s="326"/>
      <c r="AC390" s="326" t="s">
        <v>2165</v>
      </c>
      <c r="AD390" s="368"/>
      <c r="AE390" s="400" t="s">
        <v>6323</v>
      </c>
      <c r="AF390" s="326"/>
      <c r="AG390" s="368"/>
      <c r="AH390" s="368"/>
      <c r="AI390" s="373"/>
      <c r="AJ390" s="326"/>
      <c r="AK390" s="328"/>
      <c r="AL390" s="328"/>
      <c r="AM390" s="328"/>
      <c r="AN390" s="335" t="s">
        <v>2166</v>
      </c>
    </row>
    <row r="391" spans="1:40" ht="30.75" customHeight="1" x14ac:dyDescent="0.35">
      <c r="A391" s="378">
        <v>387</v>
      </c>
      <c r="B391" s="333" t="s">
        <v>2782</v>
      </c>
      <c r="C391" s="332" t="s">
        <v>4239</v>
      </c>
      <c r="D391" s="371" t="s">
        <v>4246</v>
      </c>
      <c r="E391" s="325">
        <v>4</v>
      </c>
      <c r="F391" s="371"/>
      <c r="G391" s="325"/>
      <c r="H391" s="371"/>
      <c r="I391" s="325">
        <v>4</v>
      </c>
      <c r="J391" s="325"/>
      <c r="K391" s="325">
        <v>4</v>
      </c>
      <c r="L391" s="372">
        <v>1</v>
      </c>
      <c r="M391" s="373" t="s">
        <v>5971</v>
      </c>
      <c r="N391" s="367">
        <v>88</v>
      </c>
      <c r="O391" s="367">
        <v>152</v>
      </c>
      <c r="P391" s="367">
        <v>240</v>
      </c>
      <c r="Q391" s="398"/>
      <c r="R391" s="398"/>
      <c r="S391" s="398"/>
      <c r="T391" s="398"/>
      <c r="U391" s="381"/>
      <c r="V391" s="381" t="s">
        <v>2166</v>
      </c>
      <c r="W391" s="381"/>
      <c r="X391" s="381">
        <v>1</v>
      </c>
      <c r="Y391" s="326"/>
      <c r="Z391" s="328"/>
      <c r="AA391" s="373"/>
      <c r="AB391" s="326"/>
      <c r="AC391" s="326" t="s">
        <v>2165</v>
      </c>
      <c r="AD391" s="368"/>
      <c r="AE391" s="400" t="s">
        <v>6323</v>
      </c>
      <c r="AF391" s="326"/>
      <c r="AG391" s="368"/>
      <c r="AH391" s="368"/>
      <c r="AI391" s="373"/>
      <c r="AJ391" s="326"/>
      <c r="AK391" s="328"/>
      <c r="AL391" s="328"/>
      <c r="AM391" s="328"/>
      <c r="AN391" s="335" t="s">
        <v>2166</v>
      </c>
    </row>
    <row r="392" spans="1:40" ht="30.75" customHeight="1" x14ac:dyDescent="0.35">
      <c r="A392" s="378">
        <v>388</v>
      </c>
      <c r="B392" s="333" t="s">
        <v>2782</v>
      </c>
      <c r="C392" s="332" t="s">
        <v>4240</v>
      </c>
      <c r="D392" s="371" t="s">
        <v>4247</v>
      </c>
      <c r="E392" s="325">
        <v>5</v>
      </c>
      <c r="F392" s="371"/>
      <c r="G392" s="325"/>
      <c r="H392" s="371"/>
      <c r="I392" s="325">
        <v>6</v>
      </c>
      <c r="J392" s="325"/>
      <c r="K392" s="325">
        <v>6</v>
      </c>
      <c r="L392" s="372">
        <v>1</v>
      </c>
      <c r="M392" s="388" t="s">
        <v>5375</v>
      </c>
      <c r="N392" s="367">
        <v>88</v>
      </c>
      <c r="O392" s="367">
        <v>152</v>
      </c>
      <c r="P392" s="367">
        <v>240</v>
      </c>
      <c r="Q392" s="398"/>
      <c r="R392" s="398"/>
      <c r="S392" s="398"/>
      <c r="T392" s="398"/>
      <c r="U392" s="381"/>
      <c r="V392" s="381" t="s">
        <v>2166</v>
      </c>
      <c r="W392" s="381"/>
      <c r="X392" s="381">
        <v>1</v>
      </c>
      <c r="Y392" s="326"/>
      <c r="Z392" s="328"/>
      <c r="AA392" s="373"/>
      <c r="AB392" s="326"/>
      <c r="AC392" s="326" t="s">
        <v>2165</v>
      </c>
      <c r="AD392" s="368"/>
      <c r="AE392" s="400" t="s">
        <v>6323</v>
      </c>
      <c r="AF392" s="326"/>
      <c r="AG392" s="368"/>
      <c r="AH392" s="368"/>
      <c r="AI392" s="373"/>
      <c r="AJ392" s="326"/>
      <c r="AK392" s="328"/>
      <c r="AL392" s="328"/>
      <c r="AM392" s="328"/>
      <c r="AN392" s="335"/>
    </row>
    <row r="393" spans="1:40" ht="30.75" customHeight="1" x14ac:dyDescent="0.35">
      <c r="A393" s="378">
        <v>389</v>
      </c>
      <c r="B393" s="333" t="s">
        <v>2782</v>
      </c>
      <c r="C393" s="332" t="s">
        <v>4371</v>
      </c>
      <c r="D393" s="371" t="s">
        <v>4372</v>
      </c>
      <c r="E393" s="325">
        <v>4</v>
      </c>
      <c r="F393" s="371"/>
      <c r="G393" s="325"/>
      <c r="H393" s="371"/>
      <c r="I393" s="325">
        <v>4</v>
      </c>
      <c r="J393" s="325"/>
      <c r="K393" s="325">
        <v>4</v>
      </c>
      <c r="L393" s="372">
        <v>1</v>
      </c>
      <c r="M393" s="373" t="s">
        <v>5430</v>
      </c>
      <c r="N393" s="367">
        <v>88</v>
      </c>
      <c r="O393" s="367">
        <v>152</v>
      </c>
      <c r="P393" s="367">
        <v>240</v>
      </c>
      <c r="Q393" s="381"/>
      <c r="R393" s="381"/>
      <c r="S393" s="381"/>
      <c r="T393" s="381"/>
      <c r="U393" s="381">
        <v>90</v>
      </c>
      <c r="V393" s="381" t="s">
        <v>2166</v>
      </c>
      <c r="W393" s="381"/>
      <c r="X393" s="381">
        <v>1</v>
      </c>
      <c r="Y393" s="326"/>
      <c r="Z393" s="328"/>
      <c r="AA393" s="373"/>
      <c r="AB393" s="326"/>
      <c r="AC393" s="326" t="s">
        <v>2165</v>
      </c>
      <c r="AD393" s="368"/>
      <c r="AE393" s="400" t="s">
        <v>6328</v>
      </c>
      <c r="AF393" s="326"/>
      <c r="AG393" s="368"/>
      <c r="AH393" s="368"/>
      <c r="AI393" s="373"/>
      <c r="AJ393" s="326"/>
      <c r="AK393" s="328"/>
      <c r="AL393" s="328"/>
      <c r="AM393" s="328"/>
      <c r="AN393" s="335" t="s">
        <v>2166</v>
      </c>
    </row>
    <row r="394" spans="1:40" ht="30.75" customHeight="1" x14ac:dyDescent="0.35">
      <c r="A394" s="378">
        <v>390</v>
      </c>
      <c r="B394" s="333" t="s">
        <v>2782</v>
      </c>
      <c r="C394" s="332" t="s">
        <v>4375</v>
      </c>
      <c r="D394" s="371" t="s">
        <v>4376</v>
      </c>
      <c r="E394" s="325">
        <v>5</v>
      </c>
      <c r="F394" s="371"/>
      <c r="G394" s="325"/>
      <c r="H394" s="371"/>
      <c r="I394" s="325">
        <v>6</v>
      </c>
      <c r="J394" s="325"/>
      <c r="K394" s="325">
        <v>6</v>
      </c>
      <c r="L394" s="372">
        <v>1</v>
      </c>
      <c r="M394" s="373" t="s">
        <v>5353</v>
      </c>
      <c r="N394" s="367"/>
      <c r="O394" s="367"/>
      <c r="P394" s="367">
        <v>240</v>
      </c>
      <c r="Q394" s="381"/>
      <c r="R394" s="381"/>
      <c r="S394" s="381"/>
      <c r="T394" s="381"/>
      <c r="U394" s="381"/>
      <c r="V394" s="381"/>
      <c r="W394" s="381"/>
      <c r="X394" s="381">
        <v>1</v>
      </c>
      <c r="Y394" s="326"/>
      <c r="Z394" s="328"/>
      <c r="AA394" s="373"/>
      <c r="AB394" s="326"/>
      <c r="AC394" s="326" t="s">
        <v>2165</v>
      </c>
      <c r="AD394" s="368"/>
      <c r="AE394" s="400" t="s">
        <v>6328</v>
      </c>
      <c r="AF394" s="326"/>
      <c r="AG394" s="368"/>
      <c r="AH394" s="368"/>
      <c r="AI394" s="373"/>
      <c r="AJ394" s="326"/>
      <c r="AK394" s="328"/>
      <c r="AL394" s="328"/>
      <c r="AM394" s="328"/>
      <c r="AN394" s="335"/>
    </row>
    <row r="395" spans="1:40" ht="30.75" customHeight="1" x14ac:dyDescent="0.35">
      <c r="A395" s="378">
        <v>391</v>
      </c>
      <c r="B395" s="333" t="s">
        <v>2782</v>
      </c>
      <c r="C395" s="332" t="s">
        <v>4383</v>
      </c>
      <c r="D395" s="371" t="s">
        <v>4384</v>
      </c>
      <c r="E395" s="325">
        <v>4</v>
      </c>
      <c r="F395" s="371"/>
      <c r="G395" s="325"/>
      <c r="H395" s="371"/>
      <c r="I395" s="325">
        <v>4</v>
      </c>
      <c r="J395" s="325"/>
      <c r="K395" s="325">
        <v>4</v>
      </c>
      <c r="L395" s="372">
        <v>1</v>
      </c>
      <c r="M395" s="373" t="s">
        <v>5430</v>
      </c>
      <c r="N395" s="367">
        <v>88</v>
      </c>
      <c r="O395" s="367">
        <v>152</v>
      </c>
      <c r="P395" s="367">
        <v>240</v>
      </c>
      <c r="Q395" s="398"/>
      <c r="R395" s="398"/>
      <c r="S395" s="398"/>
      <c r="T395" s="398"/>
      <c r="U395" s="381"/>
      <c r="V395" s="381" t="s">
        <v>2166</v>
      </c>
      <c r="W395" s="381"/>
      <c r="X395" s="381">
        <v>1</v>
      </c>
      <c r="Y395" s="326"/>
      <c r="Z395" s="328"/>
      <c r="AA395" s="373"/>
      <c r="AB395" s="326"/>
      <c r="AC395" s="326" t="s">
        <v>2165</v>
      </c>
      <c r="AD395" s="368"/>
      <c r="AE395" s="400" t="s">
        <v>6328</v>
      </c>
      <c r="AF395" s="326"/>
      <c r="AG395" s="368"/>
      <c r="AH395" s="368"/>
      <c r="AI395" s="373"/>
      <c r="AJ395" s="326"/>
      <c r="AK395" s="328"/>
      <c r="AL395" s="328"/>
      <c r="AM395" s="328"/>
      <c r="AN395" s="335" t="s">
        <v>2166</v>
      </c>
    </row>
    <row r="396" spans="1:40" ht="30.75" customHeight="1" x14ac:dyDescent="0.35">
      <c r="A396" s="378">
        <v>392</v>
      </c>
      <c r="B396" s="333" t="s">
        <v>2782</v>
      </c>
      <c r="C396" s="332" t="s">
        <v>5935</v>
      </c>
      <c r="D396" s="327" t="s">
        <v>5970</v>
      </c>
      <c r="E396" s="325">
        <v>4</v>
      </c>
      <c r="F396" s="327"/>
      <c r="G396" s="325"/>
      <c r="H396" s="327"/>
      <c r="I396" s="324">
        <v>13</v>
      </c>
      <c r="J396" s="325"/>
      <c r="K396" s="324">
        <v>13</v>
      </c>
      <c r="L396" s="372">
        <v>1</v>
      </c>
      <c r="M396" s="373" t="s">
        <v>5971</v>
      </c>
      <c r="N396" s="367">
        <v>200</v>
      </c>
      <c r="O396" s="367">
        <v>400</v>
      </c>
      <c r="P396" s="367">
        <v>600</v>
      </c>
      <c r="Q396" s="398"/>
      <c r="R396" s="398"/>
      <c r="S396" s="398"/>
      <c r="T396" s="398"/>
      <c r="U396" s="381"/>
      <c r="V396" s="381" t="s">
        <v>2166</v>
      </c>
      <c r="W396" s="381"/>
      <c r="X396" s="381">
        <v>1</v>
      </c>
      <c r="Y396" s="326"/>
      <c r="Z396" s="328"/>
      <c r="AA396" s="373"/>
      <c r="AB396" s="326"/>
      <c r="AC396" s="326" t="s">
        <v>2165</v>
      </c>
      <c r="AD396" s="368">
        <v>42900</v>
      </c>
      <c r="AE396" s="400" t="s">
        <v>6958</v>
      </c>
      <c r="AF396" s="326"/>
      <c r="AG396" s="368"/>
      <c r="AH396" s="368"/>
      <c r="AI396" s="373"/>
      <c r="AJ396" s="326"/>
      <c r="AK396" s="328"/>
      <c r="AL396" s="328"/>
      <c r="AM396" s="328"/>
      <c r="AN396" s="335" t="s">
        <v>2166</v>
      </c>
    </row>
    <row r="397" spans="1:40" ht="30.75" customHeight="1" x14ac:dyDescent="0.35">
      <c r="A397" s="378">
        <v>393</v>
      </c>
      <c r="B397" s="333" t="s">
        <v>557</v>
      </c>
      <c r="C397" s="332" t="s">
        <v>4122</v>
      </c>
      <c r="D397" s="371" t="s">
        <v>1481</v>
      </c>
      <c r="E397" s="325">
        <v>4</v>
      </c>
      <c r="F397" s="371"/>
      <c r="G397" s="325"/>
      <c r="H397" s="371"/>
      <c r="I397" s="325">
        <v>5</v>
      </c>
      <c r="J397" s="325"/>
      <c r="K397" s="325">
        <v>5</v>
      </c>
      <c r="L397" s="372">
        <v>1</v>
      </c>
      <c r="M397" s="388" t="s">
        <v>5378</v>
      </c>
      <c r="N397" s="398">
        <v>24</v>
      </c>
      <c r="O397" s="398">
        <v>226</v>
      </c>
      <c r="P397" s="398">
        <v>250</v>
      </c>
      <c r="Q397" s="398"/>
      <c r="R397" s="398"/>
      <c r="S397" s="398"/>
      <c r="T397" s="398"/>
      <c r="U397" s="381"/>
      <c r="V397" s="381" t="s">
        <v>2166</v>
      </c>
      <c r="W397" s="381"/>
      <c r="X397" s="381">
        <v>1</v>
      </c>
      <c r="Y397" s="326"/>
      <c r="Z397" s="328"/>
      <c r="AA397" s="373"/>
      <c r="AB397" s="326"/>
      <c r="AC397" s="326" t="s">
        <v>2165</v>
      </c>
      <c r="AD397" s="368"/>
      <c r="AE397" s="400" t="s">
        <v>6324</v>
      </c>
      <c r="AF397" s="326"/>
      <c r="AG397" s="368"/>
      <c r="AH397" s="368"/>
      <c r="AI397" s="373"/>
      <c r="AJ397" s="326"/>
      <c r="AK397" s="328"/>
      <c r="AL397" s="328"/>
      <c r="AM397" s="328"/>
      <c r="AN397" s="335"/>
    </row>
    <row r="398" spans="1:40" ht="30.75" customHeight="1" x14ac:dyDescent="0.35">
      <c r="A398" s="378">
        <v>394</v>
      </c>
      <c r="B398" s="333" t="s">
        <v>557</v>
      </c>
      <c r="C398" s="332" t="s">
        <v>4124</v>
      </c>
      <c r="D398" s="371" t="s">
        <v>1482</v>
      </c>
      <c r="E398" s="325">
        <v>4</v>
      </c>
      <c r="F398" s="371"/>
      <c r="G398" s="325"/>
      <c r="H398" s="371"/>
      <c r="I398" s="325">
        <v>4</v>
      </c>
      <c r="J398" s="325"/>
      <c r="K398" s="325">
        <v>4</v>
      </c>
      <c r="L398" s="372">
        <v>1</v>
      </c>
      <c r="M398" s="388" t="s">
        <v>5380</v>
      </c>
      <c r="N398" s="398">
        <v>14</v>
      </c>
      <c r="O398" s="398">
        <v>236</v>
      </c>
      <c r="P398" s="398">
        <v>250</v>
      </c>
      <c r="Q398" s="398"/>
      <c r="R398" s="398"/>
      <c r="S398" s="398"/>
      <c r="T398" s="398"/>
      <c r="U398" s="381"/>
      <c r="V398" s="381" t="s">
        <v>2166</v>
      </c>
      <c r="W398" s="381"/>
      <c r="X398" s="381">
        <v>1</v>
      </c>
      <c r="Y398" s="326"/>
      <c r="Z398" s="328"/>
      <c r="AA398" s="373"/>
      <c r="AB398" s="326"/>
      <c r="AC398" s="326" t="s">
        <v>2165</v>
      </c>
      <c r="AD398" s="368"/>
      <c r="AE398" s="400" t="s">
        <v>6324</v>
      </c>
      <c r="AF398" s="326"/>
      <c r="AG398" s="368"/>
      <c r="AH398" s="368"/>
      <c r="AI398" s="373"/>
      <c r="AJ398" s="326"/>
      <c r="AK398" s="328"/>
      <c r="AL398" s="328"/>
      <c r="AM398" s="328"/>
      <c r="AN398" s="335"/>
    </row>
    <row r="399" spans="1:40" ht="30.75" customHeight="1" x14ac:dyDescent="0.35">
      <c r="A399" s="378">
        <v>395</v>
      </c>
      <c r="B399" s="333" t="s">
        <v>557</v>
      </c>
      <c r="C399" s="332" t="s">
        <v>4125</v>
      </c>
      <c r="D399" s="371" t="s">
        <v>1446</v>
      </c>
      <c r="E399" s="325">
        <v>3</v>
      </c>
      <c r="F399" s="371"/>
      <c r="G399" s="325"/>
      <c r="H399" s="371"/>
      <c r="I399" s="325">
        <v>4</v>
      </c>
      <c r="J399" s="325"/>
      <c r="K399" s="325">
        <v>4</v>
      </c>
      <c r="L399" s="372">
        <v>1</v>
      </c>
      <c r="M399" s="388" t="s">
        <v>5379</v>
      </c>
      <c r="N399" s="398">
        <v>8</v>
      </c>
      <c r="O399" s="398">
        <v>42</v>
      </c>
      <c r="P399" s="398">
        <v>50</v>
      </c>
      <c r="Q399" s="398"/>
      <c r="R399" s="398"/>
      <c r="S399" s="398"/>
      <c r="T399" s="398"/>
      <c r="U399" s="381"/>
      <c r="V399" s="381" t="s">
        <v>2166</v>
      </c>
      <c r="W399" s="381"/>
      <c r="X399" s="381">
        <v>1</v>
      </c>
      <c r="Y399" s="326"/>
      <c r="Z399" s="328"/>
      <c r="AA399" s="373"/>
      <c r="AB399" s="326"/>
      <c r="AC399" s="326" t="s">
        <v>2165</v>
      </c>
      <c r="AD399" s="368"/>
      <c r="AE399" s="400" t="s">
        <v>6324</v>
      </c>
      <c r="AF399" s="326"/>
      <c r="AG399" s="368"/>
      <c r="AH399" s="368"/>
      <c r="AI399" s="373"/>
      <c r="AJ399" s="326"/>
      <c r="AK399" s="328"/>
      <c r="AL399" s="328"/>
      <c r="AM399" s="328"/>
      <c r="AN399" s="335"/>
    </row>
    <row r="400" spans="1:40" ht="30.75" customHeight="1" x14ac:dyDescent="0.35">
      <c r="A400" s="378">
        <v>396</v>
      </c>
      <c r="B400" s="333" t="s">
        <v>557</v>
      </c>
      <c r="C400" s="332" t="s">
        <v>4128</v>
      </c>
      <c r="D400" s="371" t="s">
        <v>2547</v>
      </c>
      <c r="E400" s="325">
        <v>3</v>
      </c>
      <c r="F400" s="371"/>
      <c r="G400" s="325"/>
      <c r="H400" s="371"/>
      <c r="I400" s="325">
        <v>4</v>
      </c>
      <c r="J400" s="325"/>
      <c r="K400" s="325">
        <v>4</v>
      </c>
      <c r="L400" s="372">
        <v>1</v>
      </c>
      <c r="M400" s="388" t="s">
        <v>5457</v>
      </c>
      <c r="N400" s="398">
        <v>8</v>
      </c>
      <c r="O400" s="398">
        <v>42</v>
      </c>
      <c r="P400" s="398">
        <v>50</v>
      </c>
      <c r="Q400" s="398"/>
      <c r="R400" s="398"/>
      <c r="S400" s="398"/>
      <c r="T400" s="398"/>
      <c r="U400" s="381"/>
      <c r="V400" s="381" t="s">
        <v>2166</v>
      </c>
      <c r="W400" s="381"/>
      <c r="X400" s="381">
        <v>1</v>
      </c>
      <c r="Y400" s="326"/>
      <c r="Z400" s="328"/>
      <c r="AA400" s="373"/>
      <c r="AB400" s="326"/>
      <c r="AC400" s="326" t="s">
        <v>2166</v>
      </c>
      <c r="AD400" s="368"/>
      <c r="AE400" s="400" t="s">
        <v>6324</v>
      </c>
      <c r="AF400" s="326"/>
      <c r="AG400" s="368"/>
      <c r="AH400" s="368"/>
      <c r="AI400" s="373"/>
      <c r="AJ400" s="326"/>
      <c r="AK400" s="328"/>
      <c r="AL400" s="328"/>
      <c r="AM400" s="328"/>
      <c r="AN400" s="335"/>
    </row>
    <row r="401" spans="1:40" ht="30.75" customHeight="1" x14ac:dyDescent="0.35">
      <c r="A401" s="378">
        <v>397</v>
      </c>
      <c r="B401" s="333" t="s">
        <v>557</v>
      </c>
      <c r="C401" s="332" t="s">
        <v>4129</v>
      </c>
      <c r="D401" s="371" t="s">
        <v>1486</v>
      </c>
      <c r="E401" s="325">
        <v>4</v>
      </c>
      <c r="F401" s="371"/>
      <c r="G401" s="325"/>
      <c r="H401" s="371"/>
      <c r="I401" s="325">
        <v>4</v>
      </c>
      <c r="J401" s="325"/>
      <c r="K401" s="325">
        <v>4</v>
      </c>
      <c r="L401" s="372">
        <v>1</v>
      </c>
      <c r="M401" s="388" t="s">
        <v>5351</v>
      </c>
      <c r="N401" s="381"/>
      <c r="O401" s="381"/>
      <c r="P401" s="381">
        <v>200</v>
      </c>
      <c r="Q401" s="381"/>
      <c r="R401" s="381"/>
      <c r="S401" s="381"/>
      <c r="T401" s="381"/>
      <c r="U401" s="381"/>
      <c r="V401" s="381"/>
      <c r="W401" s="381"/>
      <c r="X401" s="381">
        <v>1</v>
      </c>
      <c r="Y401" s="326"/>
      <c r="Z401" s="328"/>
      <c r="AA401" s="373"/>
      <c r="AB401" s="326"/>
      <c r="AC401" s="326" t="s">
        <v>2165</v>
      </c>
      <c r="AD401" s="368"/>
      <c r="AE401" s="400" t="s">
        <v>6324</v>
      </c>
      <c r="AF401" s="326"/>
      <c r="AG401" s="368"/>
      <c r="AH401" s="368"/>
      <c r="AI401" s="373"/>
      <c r="AJ401" s="326"/>
      <c r="AK401" s="328"/>
      <c r="AL401" s="328"/>
      <c r="AM401" s="328"/>
      <c r="AN401" s="335"/>
    </row>
    <row r="402" spans="1:40" ht="30.75" customHeight="1" x14ac:dyDescent="0.35">
      <c r="A402" s="378">
        <v>398</v>
      </c>
      <c r="B402" s="333" t="s">
        <v>557</v>
      </c>
      <c r="C402" s="332" t="s">
        <v>6268</v>
      </c>
      <c r="D402" s="371" t="s">
        <v>1489</v>
      </c>
      <c r="E402" s="325">
        <v>4</v>
      </c>
      <c r="F402" s="371"/>
      <c r="G402" s="325"/>
      <c r="H402" s="371"/>
      <c r="I402" s="325">
        <v>4</v>
      </c>
      <c r="J402" s="325"/>
      <c r="K402" s="325">
        <v>4</v>
      </c>
      <c r="L402" s="372">
        <v>1</v>
      </c>
      <c r="M402" s="388" t="s">
        <v>5175</v>
      </c>
      <c r="N402" s="398">
        <v>24</v>
      </c>
      <c r="O402" s="398">
        <v>126</v>
      </c>
      <c r="P402" s="398">
        <v>150</v>
      </c>
      <c r="Q402" s="398"/>
      <c r="R402" s="398"/>
      <c r="S402" s="398"/>
      <c r="T402" s="398"/>
      <c r="U402" s="381"/>
      <c r="V402" s="381" t="s">
        <v>2166</v>
      </c>
      <c r="W402" s="381"/>
      <c r="X402" s="381">
        <v>1</v>
      </c>
      <c r="Y402" s="326"/>
      <c r="Z402" s="328"/>
      <c r="AA402" s="373"/>
      <c r="AB402" s="326" t="s">
        <v>6139</v>
      </c>
      <c r="AC402" s="326" t="s">
        <v>2166</v>
      </c>
      <c r="AD402" s="368"/>
      <c r="AE402" s="400" t="s">
        <v>6324</v>
      </c>
      <c r="AF402" s="326"/>
      <c r="AG402" s="368"/>
      <c r="AH402" s="368"/>
      <c r="AI402" s="373"/>
      <c r="AJ402" s="326"/>
      <c r="AK402" s="328"/>
      <c r="AL402" s="328"/>
      <c r="AM402" s="328"/>
      <c r="AN402" s="335"/>
    </row>
    <row r="403" spans="1:40" ht="30.75" customHeight="1" x14ac:dyDescent="0.35">
      <c r="A403" s="378">
        <v>399</v>
      </c>
      <c r="B403" s="378" t="s">
        <v>557</v>
      </c>
      <c r="C403" s="333" t="s">
        <v>7282</v>
      </c>
      <c r="D403" s="332" t="s">
        <v>1491</v>
      </c>
      <c r="E403" s="371">
        <v>4</v>
      </c>
      <c r="F403" s="325"/>
      <c r="G403" s="371"/>
      <c r="H403" s="325"/>
      <c r="I403" s="371">
        <v>4</v>
      </c>
      <c r="J403" s="325"/>
      <c r="K403" s="325">
        <v>4</v>
      </c>
      <c r="L403" s="325">
        <v>1</v>
      </c>
      <c r="M403" s="372" t="s">
        <v>7283</v>
      </c>
      <c r="N403" s="388">
        <v>24</v>
      </c>
      <c r="O403" s="398">
        <v>126</v>
      </c>
      <c r="P403" s="398">
        <v>150</v>
      </c>
      <c r="Q403" s="398"/>
      <c r="R403" s="398"/>
      <c r="S403" s="398"/>
      <c r="T403" s="398"/>
      <c r="U403" s="398"/>
      <c r="V403" s="381" t="s">
        <v>2166</v>
      </c>
      <c r="W403" s="381"/>
      <c r="X403" s="381">
        <v>1</v>
      </c>
      <c r="Y403" s="381"/>
      <c r="Z403" s="326"/>
      <c r="AA403" s="337"/>
      <c r="AB403" s="328" t="s">
        <v>6139</v>
      </c>
      <c r="AC403" s="373" t="s">
        <v>2166</v>
      </c>
      <c r="AD403" s="326"/>
      <c r="AE403" s="326" t="s">
        <v>6324</v>
      </c>
      <c r="AF403" s="368"/>
      <c r="AG403" s="400"/>
      <c r="AH403" s="326"/>
      <c r="AI403" s="368"/>
      <c r="AJ403" s="368"/>
      <c r="AK403" s="373"/>
      <c r="AL403" s="328"/>
      <c r="AM403" s="328"/>
      <c r="AN403" s="335"/>
    </row>
    <row r="404" spans="1:40" ht="30.75" customHeight="1" x14ac:dyDescent="0.35">
      <c r="A404" s="378">
        <v>400</v>
      </c>
      <c r="B404" s="333" t="s">
        <v>557</v>
      </c>
      <c r="C404" s="332" t="s">
        <v>4123</v>
      </c>
      <c r="D404" s="371" t="s">
        <v>1490</v>
      </c>
      <c r="E404" s="325">
        <v>3</v>
      </c>
      <c r="F404" s="371"/>
      <c r="G404" s="325"/>
      <c r="H404" s="371"/>
      <c r="I404" s="325">
        <v>4</v>
      </c>
      <c r="J404" s="325"/>
      <c r="K404" s="325">
        <v>4</v>
      </c>
      <c r="L404" s="372">
        <v>1</v>
      </c>
      <c r="M404" s="388" t="s">
        <v>5174</v>
      </c>
      <c r="N404" s="398">
        <v>24</v>
      </c>
      <c r="O404" s="398">
        <v>126</v>
      </c>
      <c r="P404" s="398">
        <v>150</v>
      </c>
      <c r="Q404" s="398"/>
      <c r="R404" s="398"/>
      <c r="S404" s="398"/>
      <c r="T404" s="398"/>
      <c r="U404" s="381"/>
      <c r="V404" s="381" t="s">
        <v>2166</v>
      </c>
      <c r="W404" s="381"/>
      <c r="X404" s="381">
        <v>1</v>
      </c>
      <c r="Y404" s="326"/>
      <c r="Z404" s="328"/>
      <c r="AA404" s="373"/>
      <c r="AB404" s="326" t="s">
        <v>6139</v>
      </c>
      <c r="AC404" s="326" t="s">
        <v>2166</v>
      </c>
      <c r="AD404" s="368"/>
      <c r="AE404" s="400" t="s">
        <v>6324</v>
      </c>
      <c r="AF404" s="326"/>
      <c r="AG404" s="368"/>
      <c r="AH404" s="368"/>
      <c r="AI404" s="373"/>
      <c r="AJ404" s="326"/>
      <c r="AK404" s="328"/>
      <c r="AL404" s="328"/>
      <c r="AM404" s="328"/>
      <c r="AN404" s="335"/>
    </row>
    <row r="405" spans="1:40" ht="30.75" customHeight="1" x14ac:dyDescent="0.35">
      <c r="A405" s="378">
        <v>401</v>
      </c>
      <c r="B405" s="333" t="s">
        <v>557</v>
      </c>
      <c r="C405" s="332" t="s">
        <v>4146</v>
      </c>
      <c r="D405" s="371" t="s">
        <v>1458</v>
      </c>
      <c r="E405" s="325">
        <v>3</v>
      </c>
      <c r="F405" s="371"/>
      <c r="G405" s="325"/>
      <c r="H405" s="371"/>
      <c r="I405" s="325">
        <v>5</v>
      </c>
      <c r="J405" s="325"/>
      <c r="K405" s="325">
        <v>5</v>
      </c>
      <c r="L405" s="372">
        <v>1</v>
      </c>
      <c r="M405" s="388" t="s">
        <v>5178</v>
      </c>
      <c r="N405" s="381"/>
      <c r="O405" s="381"/>
      <c r="P405" s="381">
        <v>200</v>
      </c>
      <c r="Q405" s="381"/>
      <c r="R405" s="381"/>
      <c r="S405" s="381"/>
      <c r="T405" s="381"/>
      <c r="U405" s="381"/>
      <c r="V405" s="381"/>
      <c r="W405" s="381"/>
      <c r="X405" s="381">
        <v>1</v>
      </c>
      <c r="Y405" s="326"/>
      <c r="Z405" s="328"/>
      <c r="AA405" s="373"/>
      <c r="AB405" s="326"/>
      <c r="AC405" s="326" t="s">
        <v>2166</v>
      </c>
      <c r="AD405" s="368"/>
      <c r="AE405" s="400" t="s">
        <v>6324</v>
      </c>
      <c r="AF405" s="326"/>
      <c r="AG405" s="368"/>
      <c r="AH405" s="368"/>
      <c r="AI405" s="373"/>
      <c r="AJ405" s="326"/>
      <c r="AK405" s="328"/>
      <c r="AL405" s="328"/>
      <c r="AM405" s="328"/>
      <c r="AN405" s="335"/>
    </row>
    <row r="406" spans="1:40" ht="30.75" customHeight="1" x14ac:dyDescent="0.35">
      <c r="A406" s="378">
        <v>402</v>
      </c>
      <c r="B406" s="333" t="s">
        <v>557</v>
      </c>
      <c r="C406" s="332" t="s">
        <v>4141</v>
      </c>
      <c r="D406" s="371" t="s">
        <v>1459</v>
      </c>
      <c r="E406" s="325">
        <v>5</v>
      </c>
      <c r="F406" s="371"/>
      <c r="G406" s="325"/>
      <c r="H406" s="371"/>
      <c r="I406" s="325">
        <v>4</v>
      </c>
      <c r="J406" s="325"/>
      <c r="K406" s="325">
        <v>4</v>
      </c>
      <c r="L406" s="372">
        <v>1</v>
      </c>
      <c r="M406" s="373" t="s">
        <v>5353</v>
      </c>
      <c r="N406" s="381"/>
      <c r="O406" s="381"/>
      <c r="P406" s="381">
        <v>200</v>
      </c>
      <c r="Q406" s="381"/>
      <c r="R406" s="381"/>
      <c r="S406" s="381"/>
      <c r="T406" s="381"/>
      <c r="U406" s="381"/>
      <c r="V406" s="381"/>
      <c r="W406" s="381"/>
      <c r="X406" s="381">
        <v>1</v>
      </c>
      <c r="Y406" s="326"/>
      <c r="Z406" s="328"/>
      <c r="AA406" s="373"/>
      <c r="AB406" s="326"/>
      <c r="AC406" s="326" t="s">
        <v>2165</v>
      </c>
      <c r="AD406" s="368"/>
      <c r="AE406" s="400" t="s">
        <v>6324</v>
      </c>
      <c r="AF406" s="326"/>
      <c r="AG406" s="368"/>
      <c r="AH406" s="368"/>
      <c r="AI406" s="373"/>
      <c r="AJ406" s="326"/>
      <c r="AK406" s="328"/>
      <c r="AL406" s="328"/>
      <c r="AM406" s="328"/>
      <c r="AN406" s="335"/>
    </row>
    <row r="407" spans="1:40" ht="30.75" customHeight="1" x14ac:dyDescent="0.35">
      <c r="A407" s="378">
        <v>403</v>
      </c>
      <c r="B407" s="333" t="s">
        <v>557</v>
      </c>
      <c r="C407" s="332" t="s">
        <v>4144</v>
      </c>
      <c r="D407" s="371" t="s">
        <v>1463</v>
      </c>
      <c r="E407" s="325">
        <v>3</v>
      </c>
      <c r="F407" s="371"/>
      <c r="G407" s="325"/>
      <c r="H407" s="371"/>
      <c r="I407" s="325">
        <v>4</v>
      </c>
      <c r="J407" s="325"/>
      <c r="K407" s="325">
        <v>4</v>
      </c>
      <c r="L407" s="372">
        <v>1</v>
      </c>
      <c r="M407" s="388" t="s">
        <v>5178</v>
      </c>
      <c r="N407" s="381"/>
      <c r="O407" s="381"/>
      <c r="P407" s="381">
        <v>200</v>
      </c>
      <c r="Q407" s="381"/>
      <c r="R407" s="381"/>
      <c r="S407" s="381"/>
      <c r="T407" s="381"/>
      <c r="U407" s="381"/>
      <c r="V407" s="381"/>
      <c r="W407" s="381"/>
      <c r="X407" s="381">
        <v>1</v>
      </c>
      <c r="Y407" s="326"/>
      <c r="Z407" s="328"/>
      <c r="AA407" s="373"/>
      <c r="AB407" s="326"/>
      <c r="AC407" s="326" t="s">
        <v>2165</v>
      </c>
      <c r="AD407" s="368"/>
      <c r="AE407" s="400" t="s">
        <v>6324</v>
      </c>
      <c r="AF407" s="326"/>
      <c r="AG407" s="368"/>
      <c r="AH407" s="368"/>
      <c r="AI407" s="373"/>
      <c r="AJ407" s="326"/>
      <c r="AK407" s="328"/>
      <c r="AL407" s="328"/>
      <c r="AM407" s="328"/>
      <c r="AN407" s="335"/>
    </row>
    <row r="408" spans="1:40" ht="30.75" customHeight="1" x14ac:dyDescent="0.35">
      <c r="A408" s="378">
        <v>404</v>
      </c>
      <c r="B408" s="333" t="s">
        <v>557</v>
      </c>
      <c r="C408" s="332" t="s">
        <v>4154</v>
      </c>
      <c r="D408" s="371" t="s">
        <v>1465</v>
      </c>
      <c r="E408" s="325">
        <v>5</v>
      </c>
      <c r="F408" s="371"/>
      <c r="G408" s="325"/>
      <c r="H408" s="371"/>
      <c r="I408" s="325">
        <v>4</v>
      </c>
      <c r="J408" s="325"/>
      <c r="K408" s="325">
        <v>4</v>
      </c>
      <c r="L408" s="372">
        <v>1</v>
      </c>
      <c r="M408" s="388" t="s">
        <v>5178</v>
      </c>
      <c r="N408" s="381"/>
      <c r="O408" s="381"/>
      <c r="P408" s="381">
        <v>240</v>
      </c>
      <c r="Q408" s="381"/>
      <c r="R408" s="381"/>
      <c r="S408" s="381"/>
      <c r="T408" s="381"/>
      <c r="U408" s="381"/>
      <c r="V408" s="381"/>
      <c r="W408" s="381"/>
      <c r="X408" s="381">
        <v>1</v>
      </c>
      <c r="Y408" s="326"/>
      <c r="Z408" s="328"/>
      <c r="AA408" s="373"/>
      <c r="AB408" s="326"/>
      <c r="AC408" s="326" t="s">
        <v>2165</v>
      </c>
      <c r="AD408" s="368"/>
      <c r="AE408" s="400" t="s">
        <v>6324</v>
      </c>
      <c r="AF408" s="326"/>
      <c r="AG408" s="368"/>
      <c r="AH408" s="368"/>
      <c r="AI408" s="373"/>
      <c r="AJ408" s="326"/>
      <c r="AK408" s="328"/>
      <c r="AL408" s="328"/>
      <c r="AM408" s="328"/>
      <c r="AN408" s="335"/>
    </row>
    <row r="409" spans="1:40" ht="30.75" customHeight="1" x14ac:dyDescent="0.35">
      <c r="A409" s="378">
        <v>405</v>
      </c>
      <c r="B409" s="333" t="s">
        <v>557</v>
      </c>
      <c r="C409" s="332" t="s">
        <v>4138</v>
      </c>
      <c r="D409" s="371" t="s">
        <v>1467</v>
      </c>
      <c r="E409" s="325">
        <v>3</v>
      </c>
      <c r="F409" s="371"/>
      <c r="G409" s="325"/>
      <c r="H409" s="371"/>
      <c r="I409" s="325">
        <v>4</v>
      </c>
      <c r="J409" s="325"/>
      <c r="K409" s="325">
        <v>4</v>
      </c>
      <c r="L409" s="372">
        <v>1</v>
      </c>
      <c r="M409" s="388" t="s">
        <v>5178</v>
      </c>
      <c r="N409" s="381"/>
      <c r="O409" s="381"/>
      <c r="P409" s="381">
        <v>200</v>
      </c>
      <c r="Q409" s="381"/>
      <c r="R409" s="381"/>
      <c r="S409" s="381"/>
      <c r="T409" s="381"/>
      <c r="U409" s="381"/>
      <c r="V409" s="381"/>
      <c r="W409" s="381"/>
      <c r="X409" s="381">
        <v>1</v>
      </c>
      <c r="Y409" s="326"/>
      <c r="Z409" s="328"/>
      <c r="AA409" s="373"/>
      <c r="AB409" s="326"/>
      <c r="AC409" s="326" t="s">
        <v>2165</v>
      </c>
      <c r="AD409" s="368"/>
      <c r="AE409" s="400" t="s">
        <v>6324</v>
      </c>
      <c r="AF409" s="326"/>
      <c r="AG409" s="368"/>
      <c r="AH409" s="368"/>
      <c r="AI409" s="373"/>
      <c r="AJ409" s="326"/>
      <c r="AK409" s="328"/>
      <c r="AL409" s="328"/>
      <c r="AM409" s="328"/>
      <c r="AN409" s="335"/>
    </row>
    <row r="410" spans="1:40" ht="30.75" customHeight="1" x14ac:dyDescent="0.35">
      <c r="A410" s="378">
        <v>406</v>
      </c>
      <c r="B410" s="333" t="s">
        <v>557</v>
      </c>
      <c r="C410" s="332" t="s">
        <v>4140</v>
      </c>
      <c r="D410" s="371" t="s">
        <v>1468</v>
      </c>
      <c r="E410" s="325">
        <v>5</v>
      </c>
      <c r="F410" s="371"/>
      <c r="G410" s="325"/>
      <c r="H410" s="371"/>
      <c r="I410" s="325">
        <v>4</v>
      </c>
      <c r="J410" s="325"/>
      <c r="K410" s="325">
        <v>4</v>
      </c>
      <c r="L410" s="372">
        <v>1</v>
      </c>
      <c r="M410" s="388" t="s">
        <v>5180</v>
      </c>
      <c r="N410" s="381"/>
      <c r="O410" s="381"/>
      <c r="P410" s="381">
        <v>200</v>
      </c>
      <c r="Q410" s="381"/>
      <c r="R410" s="381"/>
      <c r="S410" s="381"/>
      <c r="T410" s="381"/>
      <c r="U410" s="381"/>
      <c r="V410" s="381"/>
      <c r="W410" s="381"/>
      <c r="X410" s="381">
        <v>1</v>
      </c>
      <c r="Y410" s="326"/>
      <c r="Z410" s="328"/>
      <c r="AA410" s="373"/>
      <c r="AB410" s="326"/>
      <c r="AC410" s="326" t="s">
        <v>2165</v>
      </c>
      <c r="AD410" s="368"/>
      <c r="AE410" s="400" t="s">
        <v>6324</v>
      </c>
      <c r="AF410" s="326"/>
      <c r="AG410" s="368"/>
      <c r="AH410" s="368"/>
      <c r="AI410" s="373"/>
      <c r="AJ410" s="326"/>
      <c r="AK410" s="328"/>
      <c r="AL410" s="328"/>
      <c r="AM410" s="328"/>
      <c r="AN410" s="335"/>
    </row>
    <row r="411" spans="1:40" ht="30.75" customHeight="1" x14ac:dyDescent="0.35">
      <c r="A411" s="378">
        <v>407</v>
      </c>
      <c r="B411" s="333" t="s">
        <v>557</v>
      </c>
      <c r="C411" s="332" t="s">
        <v>4150</v>
      </c>
      <c r="D411" s="371" t="s">
        <v>1469</v>
      </c>
      <c r="E411" s="325">
        <v>3</v>
      </c>
      <c r="F411" s="371"/>
      <c r="G411" s="325"/>
      <c r="H411" s="371"/>
      <c r="I411" s="325">
        <v>5</v>
      </c>
      <c r="J411" s="325"/>
      <c r="K411" s="325">
        <v>5</v>
      </c>
      <c r="L411" s="372">
        <v>1</v>
      </c>
      <c r="M411" s="388" t="s">
        <v>5176</v>
      </c>
      <c r="N411" s="381"/>
      <c r="O411" s="381"/>
      <c r="P411" s="381">
        <v>200</v>
      </c>
      <c r="Q411" s="381"/>
      <c r="R411" s="381"/>
      <c r="S411" s="381"/>
      <c r="T411" s="381"/>
      <c r="U411" s="381"/>
      <c r="V411" s="381"/>
      <c r="W411" s="381"/>
      <c r="X411" s="381">
        <v>1</v>
      </c>
      <c r="Y411" s="326"/>
      <c r="Z411" s="328"/>
      <c r="AA411" s="373"/>
      <c r="AB411" s="326"/>
      <c r="AC411" s="326" t="s">
        <v>2165</v>
      </c>
      <c r="AD411" s="368"/>
      <c r="AE411" s="400" t="s">
        <v>6324</v>
      </c>
      <c r="AF411" s="326"/>
      <c r="AG411" s="368"/>
      <c r="AH411" s="368"/>
      <c r="AI411" s="373"/>
      <c r="AJ411" s="326"/>
      <c r="AK411" s="328"/>
      <c r="AL411" s="328"/>
      <c r="AM411" s="328"/>
      <c r="AN411" s="335"/>
    </row>
    <row r="412" spans="1:40" ht="30.75" customHeight="1" x14ac:dyDescent="0.35">
      <c r="A412" s="378">
        <v>408</v>
      </c>
      <c r="B412" s="333" t="s">
        <v>557</v>
      </c>
      <c r="C412" s="332" t="s">
        <v>4147</v>
      </c>
      <c r="D412" s="371" t="s">
        <v>1470</v>
      </c>
      <c r="E412" s="325">
        <v>3</v>
      </c>
      <c r="F412" s="371"/>
      <c r="G412" s="325"/>
      <c r="H412" s="371"/>
      <c r="I412" s="325">
        <v>4</v>
      </c>
      <c r="J412" s="325"/>
      <c r="K412" s="325">
        <v>4</v>
      </c>
      <c r="L412" s="372">
        <v>1</v>
      </c>
      <c r="M412" s="388" t="s">
        <v>5176</v>
      </c>
      <c r="N412" s="381"/>
      <c r="O412" s="381"/>
      <c r="P412" s="381">
        <v>200</v>
      </c>
      <c r="Q412" s="381"/>
      <c r="R412" s="381"/>
      <c r="S412" s="381"/>
      <c r="T412" s="381"/>
      <c r="U412" s="381"/>
      <c r="V412" s="381"/>
      <c r="W412" s="381"/>
      <c r="X412" s="381">
        <v>1</v>
      </c>
      <c r="Y412" s="326"/>
      <c r="Z412" s="328"/>
      <c r="AA412" s="373"/>
      <c r="AB412" s="326"/>
      <c r="AC412" s="326" t="s">
        <v>2165</v>
      </c>
      <c r="AD412" s="368"/>
      <c r="AE412" s="400" t="s">
        <v>6324</v>
      </c>
      <c r="AF412" s="326"/>
      <c r="AG412" s="368"/>
      <c r="AH412" s="368"/>
      <c r="AI412" s="373"/>
      <c r="AJ412" s="326"/>
      <c r="AK412" s="328"/>
      <c r="AL412" s="328"/>
      <c r="AM412" s="328"/>
      <c r="AN412" s="335"/>
    </row>
    <row r="413" spans="1:40" ht="30.75" customHeight="1" x14ac:dyDescent="0.35">
      <c r="A413" s="378">
        <v>409</v>
      </c>
      <c r="B413" s="333" t="s">
        <v>557</v>
      </c>
      <c r="C413" s="332" t="s">
        <v>4135</v>
      </c>
      <c r="D413" s="371" t="s">
        <v>609</v>
      </c>
      <c r="E413" s="325">
        <v>4</v>
      </c>
      <c r="F413" s="371"/>
      <c r="G413" s="325"/>
      <c r="H413" s="371"/>
      <c r="I413" s="325">
        <v>4</v>
      </c>
      <c r="J413" s="325"/>
      <c r="K413" s="325">
        <v>4</v>
      </c>
      <c r="L413" s="372">
        <v>1</v>
      </c>
      <c r="M413" s="388" t="s">
        <v>5177</v>
      </c>
      <c r="N413" s="381"/>
      <c r="O413" s="381"/>
      <c r="P413" s="381">
        <v>200</v>
      </c>
      <c r="Q413" s="381"/>
      <c r="R413" s="381"/>
      <c r="S413" s="381"/>
      <c r="T413" s="381"/>
      <c r="U413" s="381"/>
      <c r="V413" s="381"/>
      <c r="W413" s="381"/>
      <c r="X413" s="381">
        <v>1</v>
      </c>
      <c r="Y413" s="326"/>
      <c r="Z413" s="328"/>
      <c r="AA413" s="373"/>
      <c r="AB413" s="326"/>
      <c r="AC413" s="326" t="s">
        <v>2165</v>
      </c>
      <c r="AD413" s="368"/>
      <c r="AE413" s="400" t="s">
        <v>6324</v>
      </c>
      <c r="AF413" s="326"/>
      <c r="AG413" s="368"/>
      <c r="AH413" s="368"/>
      <c r="AI413" s="373"/>
      <c r="AJ413" s="326"/>
      <c r="AK413" s="328"/>
      <c r="AL413" s="328"/>
      <c r="AM413" s="328"/>
      <c r="AN413" s="335"/>
    </row>
    <row r="414" spans="1:40" ht="30.75" customHeight="1" x14ac:dyDescent="0.35">
      <c r="A414" s="378">
        <v>410</v>
      </c>
      <c r="B414" s="333" t="s">
        <v>557</v>
      </c>
      <c r="C414" s="332" t="s">
        <v>4134</v>
      </c>
      <c r="D414" s="371" t="s">
        <v>1471</v>
      </c>
      <c r="E414" s="325">
        <v>5</v>
      </c>
      <c r="F414" s="371"/>
      <c r="G414" s="325"/>
      <c r="H414" s="371"/>
      <c r="I414" s="325">
        <v>4</v>
      </c>
      <c r="J414" s="325"/>
      <c r="K414" s="325">
        <v>4</v>
      </c>
      <c r="L414" s="372">
        <v>1</v>
      </c>
      <c r="M414" s="388" t="s">
        <v>5179</v>
      </c>
      <c r="N414" s="381"/>
      <c r="O414" s="381"/>
      <c r="P414" s="381">
        <v>240</v>
      </c>
      <c r="Q414" s="381"/>
      <c r="R414" s="381"/>
      <c r="S414" s="381"/>
      <c r="T414" s="381"/>
      <c r="U414" s="381"/>
      <c r="V414" s="381"/>
      <c r="W414" s="381"/>
      <c r="X414" s="381">
        <v>1</v>
      </c>
      <c r="Y414" s="326"/>
      <c r="Z414" s="328"/>
      <c r="AA414" s="373"/>
      <c r="AB414" s="326"/>
      <c r="AC414" s="326" t="s">
        <v>2165</v>
      </c>
      <c r="AD414" s="368"/>
      <c r="AE414" s="400" t="s">
        <v>6324</v>
      </c>
      <c r="AF414" s="326"/>
      <c r="AG414" s="368"/>
      <c r="AH414" s="368"/>
      <c r="AI414" s="373"/>
      <c r="AJ414" s="326"/>
      <c r="AK414" s="328"/>
      <c r="AL414" s="328"/>
      <c r="AM414" s="328"/>
      <c r="AN414" s="335"/>
    </row>
    <row r="415" spans="1:40" ht="30.75" customHeight="1" x14ac:dyDescent="0.35">
      <c r="A415" s="378">
        <v>411</v>
      </c>
      <c r="B415" s="333" t="s">
        <v>557</v>
      </c>
      <c r="C415" s="332" t="s">
        <v>4126</v>
      </c>
      <c r="D415" s="371" t="s">
        <v>1474</v>
      </c>
      <c r="E415" s="325">
        <v>5</v>
      </c>
      <c r="F415" s="371"/>
      <c r="G415" s="325"/>
      <c r="H415" s="371"/>
      <c r="I415" s="325">
        <v>4</v>
      </c>
      <c r="J415" s="325"/>
      <c r="K415" s="325">
        <v>4</v>
      </c>
      <c r="L415" s="372">
        <v>1</v>
      </c>
      <c r="M415" s="388" t="s">
        <v>5181</v>
      </c>
      <c r="N415" s="381"/>
      <c r="O415" s="381"/>
      <c r="P415" s="381">
        <v>200</v>
      </c>
      <c r="Q415" s="381"/>
      <c r="R415" s="381"/>
      <c r="S415" s="381"/>
      <c r="T415" s="381"/>
      <c r="U415" s="381"/>
      <c r="V415" s="381"/>
      <c r="W415" s="381"/>
      <c r="X415" s="381">
        <v>1</v>
      </c>
      <c r="Y415" s="326"/>
      <c r="Z415" s="328"/>
      <c r="AA415" s="373"/>
      <c r="AB415" s="326"/>
      <c r="AC415" s="326" t="s">
        <v>2165</v>
      </c>
      <c r="AD415" s="368"/>
      <c r="AE415" s="400" t="s">
        <v>6324</v>
      </c>
      <c r="AF415" s="326"/>
      <c r="AG415" s="368"/>
      <c r="AH415" s="368"/>
      <c r="AI415" s="373"/>
      <c r="AJ415" s="326"/>
      <c r="AK415" s="328"/>
      <c r="AL415" s="328"/>
      <c r="AM415" s="328"/>
      <c r="AN415" s="335"/>
    </row>
    <row r="416" spans="1:40" ht="30.75" customHeight="1" x14ac:dyDescent="0.35">
      <c r="A416" s="378">
        <v>412</v>
      </c>
      <c r="B416" s="333" t="s">
        <v>557</v>
      </c>
      <c r="C416" s="332" t="s">
        <v>4132</v>
      </c>
      <c r="D416" s="371" t="s">
        <v>1475</v>
      </c>
      <c r="E416" s="325">
        <v>3</v>
      </c>
      <c r="F416" s="371"/>
      <c r="G416" s="325"/>
      <c r="H416" s="371"/>
      <c r="I416" s="325">
        <v>4</v>
      </c>
      <c r="J416" s="325"/>
      <c r="K416" s="325">
        <v>4</v>
      </c>
      <c r="L416" s="372">
        <v>1</v>
      </c>
      <c r="M416" s="373" t="s">
        <v>5430</v>
      </c>
      <c r="N416" s="381"/>
      <c r="O416" s="381"/>
      <c r="P416" s="381">
        <v>200</v>
      </c>
      <c r="Q416" s="381"/>
      <c r="R416" s="381"/>
      <c r="S416" s="381"/>
      <c r="T416" s="381"/>
      <c r="U416" s="381"/>
      <c r="V416" s="381"/>
      <c r="W416" s="381"/>
      <c r="X416" s="381">
        <v>1</v>
      </c>
      <c r="Y416" s="326"/>
      <c r="Z416" s="328"/>
      <c r="AA416" s="373"/>
      <c r="AB416" s="326"/>
      <c r="AC416" s="326" t="s">
        <v>2165</v>
      </c>
      <c r="AD416" s="368"/>
      <c r="AE416" s="400" t="s">
        <v>6324</v>
      </c>
      <c r="AF416" s="326"/>
      <c r="AG416" s="368"/>
      <c r="AH416" s="368"/>
      <c r="AI416" s="373"/>
      <c r="AJ416" s="326"/>
      <c r="AK416" s="328"/>
      <c r="AL416" s="328"/>
      <c r="AM416" s="328"/>
      <c r="AN416" s="335"/>
    </row>
    <row r="417" spans="1:40" ht="30.75" customHeight="1" x14ac:dyDescent="0.35">
      <c r="A417" s="378">
        <v>413</v>
      </c>
      <c r="B417" s="333" t="s">
        <v>557</v>
      </c>
      <c r="C417" s="332" t="s">
        <v>4148</v>
      </c>
      <c r="D417" s="371" t="s">
        <v>1731</v>
      </c>
      <c r="E417" s="325">
        <v>5</v>
      </c>
      <c r="F417" s="371"/>
      <c r="G417" s="325"/>
      <c r="H417" s="371"/>
      <c r="I417" s="325">
        <v>4</v>
      </c>
      <c r="J417" s="325"/>
      <c r="K417" s="325">
        <v>4</v>
      </c>
      <c r="L417" s="372">
        <v>1</v>
      </c>
      <c r="M417" s="373" t="s">
        <v>5353</v>
      </c>
      <c r="N417" s="381"/>
      <c r="O417" s="381"/>
      <c r="P417" s="381">
        <v>200</v>
      </c>
      <c r="Q417" s="381"/>
      <c r="R417" s="381"/>
      <c r="S417" s="381"/>
      <c r="T417" s="381"/>
      <c r="U417" s="381"/>
      <c r="V417" s="381"/>
      <c r="W417" s="381"/>
      <c r="X417" s="381">
        <v>1</v>
      </c>
      <c r="Y417" s="326"/>
      <c r="Z417" s="328"/>
      <c r="AA417" s="373"/>
      <c r="AB417" s="326"/>
      <c r="AC417" s="326" t="s">
        <v>2165</v>
      </c>
      <c r="AD417" s="368"/>
      <c r="AE417" s="400" t="s">
        <v>6324</v>
      </c>
      <c r="AF417" s="326"/>
      <c r="AG417" s="368"/>
      <c r="AH417" s="368"/>
      <c r="AI417" s="373"/>
      <c r="AJ417" s="326"/>
      <c r="AK417" s="328"/>
      <c r="AL417" s="328"/>
      <c r="AM417" s="328"/>
      <c r="AN417" s="335"/>
    </row>
    <row r="418" spans="1:40" ht="30.75" customHeight="1" x14ac:dyDescent="0.35">
      <c r="A418" s="378">
        <v>414</v>
      </c>
      <c r="B418" s="333" t="s">
        <v>557</v>
      </c>
      <c r="C418" s="332" t="s">
        <v>4145</v>
      </c>
      <c r="D418" s="371" t="s">
        <v>1732</v>
      </c>
      <c r="E418" s="325">
        <v>5</v>
      </c>
      <c r="F418" s="371"/>
      <c r="G418" s="325"/>
      <c r="H418" s="371"/>
      <c r="I418" s="325">
        <v>4</v>
      </c>
      <c r="J418" s="325"/>
      <c r="K418" s="325">
        <v>4</v>
      </c>
      <c r="L418" s="372">
        <v>1</v>
      </c>
      <c r="M418" s="373" t="s">
        <v>5353</v>
      </c>
      <c r="N418" s="381"/>
      <c r="O418" s="381"/>
      <c r="P418" s="381">
        <v>200</v>
      </c>
      <c r="Q418" s="381"/>
      <c r="R418" s="381"/>
      <c r="S418" s="381"/>
      <c r="T418" s="381"/>
      <c r="U418" s="381"/>
      <c r="V418" s="381"/>
      <c r="W418" s="381"/>
      <c r="X418" s="381">
        <v>1</v>
      </c>
      <c r="Y418" s="326"/>
      <c r="Z418" s="328"/>
      <c r="AA418" s="373"/>
      <c r="AB418" s="326"/>
      <c r="AC418" s="326" t="s">
        <v>2165</v>
      </c>
      <c r="AD418" s="368"/>
      <c r="AE418" s="400" t="s">
        <v>6324</v>
      </c>
      <c r="AF418" s="326"/>
      <c r="AG418" s="368"/>
      <c r="AH418" s="368"/>
      <c r="AI418" s="373"/>
      <c r="AJ418" s="326"/>
      <c r="AK418" s="328"/>
      <c r="AL418" s="328"/>
      <c r="AM418" s="328"/>
      <c r="AN418" s="335"/>
    </row>
    <row r="419" spans="1:40" ht="30.75" customHeight="1" x14ac:dyDescent="0.35">
      <c r="A419" s="378">
        <v>415</v>
      </c>
      <c r="B419" s="333" t="s">
        <v>557</v>
      </c>
      <c r="C419" s="332" t="s">
        <v>4151</v>
      </c>
      <c r="D419" s="371" t="s">
        <v>1478</v>
      </c>
      <c r="E419" s="325">
        <v>3</v>
      </c>
      <c r="F419" s="371"/>
      <c r="G419" s="325"/>
      <c r="H419" s="371"/>
      <c r="I419" s="325">
        <v>4</v>
      </c>
      <c r="J419" s="325"/>
      <c r="K419" s="325">
        <v>4</v>
      </c>
      <c r="L419" s="372">
        <v>1</v>
      </c>
      <c r="M419" s="373" t="s">
        <v>5430</v>
      </c>
      <c r="N419" s="381"/>
      <c r="O419" s="381"/>
      <c r="P419" s="381">
        <v>240</v>
      </c>
      <c r="Q419" s="381"/>
      <c r="R419" s="381"/>
      <c r="S419" s="381"/>
      <c r="T419" s="381"/>
      <c r="U419" s="381"/>
      <c r="V419" s="381"/>
      <c r="W419" s="381"/>
      <c r="X419" s="381">
        <v>1</v>
      </c>
      <c r="Y419" s="326"/>
      <c r="Z419" s="328"/>
      <c r="AA419" s="373"/>
      <c r="AB419" s="326"/>
      <c r="AC419" s="326" t="s">
        <v>2165</v>
      </c>
      <c r="AD419" s="368"/>
      <c r="AE419" s="400" t="s">
        <v>6324</v>
      </c>
      <c r="AF419" s="326"/>
      <c r="AG419" s="368"/>
      <c r="AH419" s="368"/>
      <c r="AI419" s="373"/>
      <c r="AJ419" s="326"/>
      <c r="AK419" s="328"/>
      <c r="AL419" s="328"/>
      <c r="AM419" s="328"/>
      <c r="AN419" s="335"/>
    </row>
    <row r="420" spans="1:40" ht="30.75" customHeight="1" x14ac:dyDescent="0.35">
      <c r="A420" s="378">
        <v>416</v>
      </c>
      <c r="B420" s="333" t="s">
        <v>557</v>
      </c>
      <c r="C420" s="332" t="s">
        <v>4133</v>
      </c>
      <c r="D420" s="371" t="s">
        <v>1480</v>
      </c>
      <c r="E420" s="325">
        <v>3</v>
      </c>
      <c r="F420" s="371"/>
      <c r="G420" s="325"/>
      <c r="H420" s="371"/>
      <c r="I420" s="325">
        <v>4</v>
      </c>
      <c r="J420" s="325"/>
      <c r="K420" s="325">
        <v>4</v>
      </c>
      <c r="L420" s="372">
        <v>1</v>
      </c>
      <c r="M420" s="373" t="s">
        <v>5430</v>
      </c>
      <c r="N420" s="381"/>
      <c r="O420" s="381"/>
      <c r="P420" s="381">
        <v>200</v>
      </c>
      <c r="Q420" s="381"/>
      <c r="R420" s="381"/>
      <c r="S420" s="381"/>
      <c r="T420" s="381"/>
      <c r="U420" s="381"/>
      <c r="V420" s="381"/>
      <c r="W420" s="381"/>
      <c r="X420" s="381">
        <v>1</v>
      </c>
      <c r="Y420" s="326"/>
      <c r="Z420" s="328"/>
      <c r="AA420" s="373"/>
      <c r="AB420" s="326"/>
      <c r="AC420" s="326" t="s">
        <v>2165</v>
      </c>
      <c r="AD420" s="368"/>
      <c r="AE420" s="400" t="s">
        <v>6324</v>
      </c>
      <c r="AF420" s="326"/>
      <c r="AG420" s="368"/>
      <c r="AH420" s="368"/>
      <c r="AI420" s="373"/>
      <c r="AJ420" s="326"/>
      <c r="AK420" s="328"/>
      <c r="AL420" s="328"/>
      <c r="AM420" s="328"/>
      <c r="AN420" s="335"/>
    </row>
    <row r="421" spans="1:40" ht="30.75" customHeight="1" x14ac:dyDescent="0.35">
      <c r="A421" s="378">
        <v>417</v>
      </c>
      <c r="B421" s="333" t="s">
        <v>557</v>
      </c>
      <c r="C421" s="332" t="s">
        <v>4163</v>
      </c>
      <c r="D421" s="371" t="s">
        <v>588</v>
      </c>
      <c r="E421" s="325">
        <v>4</v>
      </c>
      <c r="F421" s="371"/>
      <c r="G421" s="325"/>
      <c r="H421" s="371"/>
      <c r="I421" s="325">
        <v>1</v>
      </c>
      <c r="J421" s="325"/>
      <c r="K421" s="325">
        <v>1</v>
      </c>
      <c r="L421" s="372">
        <v>1</v>
      </c>
      <c r="M421" s="388" t="s">
        <v>5178</v>
      </c>
      <c r="N421" s="398"/>
      <c r="O421" s="398"/>
      <c r="P421" s="367">
        <v>150</v>
      </c>
      <c r="Q421" s="398"/>
      <c r="R421" s="398"/>
      <c r="S421" s="398"/>
      <c r="T421" s="398"/>
      <c r="U421" s="381"/>
      <c r="V421" s="381"/>
      <c r="W421" s="381"/>
      <c r="X421" s="381">
        <v>1</v>
      </c>
      <c r="Y421" s="326"/>
      <c r="Z421" s="328"/>
      <c r="AA421" s="373"/>
      <c r="AB421" s="326"/>
      <c r="AC421" s="326" t="s">
        <v>2165</v>
      </c>
      <c r="AD421" s="368"/>
      <c r="AE421" s="400" t="s">
        <v>6324</v>
      </c>
      <c r="AF421" s="326"/>
      <c r="AG421" s="368"/>
      <c r="AH421" s="368"/>
      <c r="AI421" s="373"/>
      <c r="AJ421" s="326"/>
      <c r="AK421" s="328"/>
      <c r="AL421" s="328"/>
      <c r="AM421" s="328"/>
      <c r="AN421" s="335"/>
    </row>
    <row r="422" spans="1:40" ht="30.75" customHeight="1" x14ac:dyDescent="0.35">
      <c r="A422" s="378">
        <v>418</v>
      </c>
      <c r="B422" s="333" t="s">
        <v>557</v>
      </c>
      <c r="C422" s="332" t="s">
        <v>4158</v>
      </c>
      <c r="D422" s="371" t="s">
        <v>2583</v>
      </c>
      <c r="E422" s="325">
        <v>5</v>
      </c>
      <c r="F422" s="371"/>
      <c r="G422" s="325"/>
      <c r="H422" s="371"/>
      <c r="I422" s="325">
        <v>4</v>
      </c>
      <c r="J422" s="325"/>
      <c r="K422" s="325">
        <v>4</v>
      </c>
      <c r="L422" s="372">
        <v>1</v>
      </c>
      <c r="M422" s="373" t="s">
        <v>5430</v>
      </c>
      <c r="N422" s="381"/>
      <c r="O422" s="381"/>
      <c r="P422" s="381">
        <v>300</v>
      </c>
      <c r="Q422" s="381"/>
      <c r="R422" s="381"/>
      <c r="S422" s="381"/>
      <c r="T422" s="381"/>
      <c r="U422" s="381"/>
      <c r="V422" s="381"/>
      <c r="W422" s="381"/>
      <c r="X422" s="381">
        <v>1</v>
      </c>
      <c r="Y422" s="326"/>
      <c r="Z422" s="328"/>
      <c r="AA422" s="373"/>
      <c r="AB422" s="326"/>
      <c r="AC422" s="326" t="s">
        <v>2165</v>
      </c>
      <c r="AD422" s="368"/>
      <c r="AE422" s="400" t="s">
        <v>6324</v>
      </c>
      <c r="AF422" s="326"/>
      <c r="AG422" s="368"/>
      <c r="AH422" s="368"/>
      <c r="AI422" s="373"/>
      <c r="AJ422" s="326"/>
      <c r="AK422" s="328"/>
      <c r="AL422" s="328"/>
      <c r="AM422" s="328"/>
      <c r="AN422" s="335"/>
    </row>
    <row r="423" spans="1:40" ht="30.75" customHeight="1" x14ac:dyDescent="0.35">
      <c r="A423" s="378">
        <v>419</v>
      </c>
      <c r="B423" s="333" t="s">
        <v>557</v>
      </c>
      <c r="C423" s="332" t="s">
        <v>4131</v>
      </c>
      <c r="D423" s="371" t="s">
        <v>1433</v>
      </c>
      <c r="E423" s="325">
        <v>5</v>
      </c>
      <c r="F423" s="371"/>
      <c r="G423" s="325"/>
      <c r="H423" s="371"/>
      <c r="I423" s="325">
        <v>4</v>
      </c>
      <c r="J423" s="325"/>
      <c r="K423" s="325">
        <v>4</v>
      </c>
      <c r="L423" s="372">
        <v>1</v>
      </c>
      <c r="M423" s="373" t="s">
        <v>5430</v>
      </c>
      <c r="N423" s="381"/>
      <c r="O423" s="381"/>
      <c r="P423" s="381">
        <v>200</v>
      </c>
      <c r="Q423" s="381"/>
      <c r="R423" s="381"/>
      <c r="S423" s="381"/>
      <c r="T423" s="381"/>
      <c r="U423" s="381"/>
      <c r="V423" s="381"/>
      <c r="W423" s="381"/>
      <c r="X423" s="381">
        <v>1</v>
      </c>
      <c r="Y423" s="326"/>
      <c r="Z423" s="328"/>
      <c r="AA423" s="373"/>
      <c r="AB423" s="326"/>
      <c r="AC423" s="326" t="s">
        <v>2165</v>
      </c>
      <c r="AD423" s="368"/>
      <c r="AE423" s="400" t="s">
        <v>6324</v>
      </c>
      <c r="AF423" s="326"/>
      <c r="AG423" s="368"/>
      <c r="AH423" s="368"/>
      <c r="AI423" s="373"/>
      <c r="AJ423" s="326"/>
      <c r="AK423" s="328"/>
      <c r="AL423" s="328"/>
      <c r="AM423" s="328"/>
      <c r="AN423" s="335"/>
    </row>
    <row r="424" spans="1:40" ht="30.75" customHeight="1" x14ac:dyDescent="0.35">
      <c r="A424" s="378">
        <v>420</v>
      </c>
      <c r="B424" s="333" t="s">
        <v>557</v>
      </c>
      <c r="C424" s="332" t="s">
        <v>4181</v>
      </c>
      <c r="D424" s="371" t="s">
        <v>2062</v>
      </c>
      <c r="E424" s="325">
        <v>4</v>
      </c>
      <c r="F424" s="371"/>
      <c r="G424" s="325"/>
      <c r="H424" s="371"/>
      <c r="I424" s="325">
        <v>5</v>
      </c>
      <c r="J424" s="325"/>
      <c r="K424" s="325">
        <v>5</v>
      </c>
      <c r="L424" s="372">
        <v>1</v>
      </c>
      <c r="M424" s="373" t="s">
        <v>5430</v>
      </c>
      <c r="N424" s="381"/>
      <c r="O424" s="381"/>
      <c r="P424" s="381">
        <v>200</v>
      </c>
      <c r="Q424" s="381"/>
      <c r="R424" s="381"/>
      <c r="S424" s="381"/>
      <c r="T424" s="381"/>
      <c r="U424" s="381"/>
      <c r="V424" s="381"/>
      <c r="W424" s="381"/>
      <c r="X424" s="381">
        <v>1</v>
      </c>
      <c r="Y424" s="326"/>
      <c r="Z424" s="328"/>
      <c r="AA424" s="373"/>
      <c r="AB424" s="326"/>
      <c r="AC424" s="326" t="s">
        <v>2165</v>
      </c>
      <c r="AD424" s="368"/>
      <c r="AE424" s="400" t="s">
        <v>6324</v>
      </c>
      <c r="AF424" s="326"/>
      <c r="AG424" s="368"/>
      <c r="AH424" s="368"/>
      <c r="AI424" s="373"/>
      <c r="AJ424" s="326"/>
      <c r="AK424" s="328"/>
      <c r="AL424" s="328"/>
      <c r="AM424" s="328"/>
      <c r="AN424" s="335"/>
    </row>
    <row r="425" spans="1:40" ht="30.75" customHeight="1" x14ac:dyDescent="0.35">
      <c r="A425" s="378">
        <v>421</v>
      </c>
      <c r="B425" s="333" t="s">
        <v>557</v>
      </c>
      <c r="C425" s="332" t="s">
        <v>4179</v>
      </c>
      <c r="D425" s="371" t="s">
        <v>1436</v>
      </c>
      <c r="E425" s="325">
        <v>4</v>
      </c>
      <c r="F425" s="371"/>
      <c r="G425" s="325"/>
      <c r="H425" s="371"/>
      <c r="I425" s="325">
        <v>4</v>
      </c>
      <c r="J425" s="325"/>
      <c r="K425" s="325">
        <v>4</v>
      </c>
      <c r="L425" s="372">
        <v>1</v>
      </c>
      <c r="M425" s="373" t="s">
        <v>5430</v>
      </c>
      <c r="N425" s="398"/>
      <c r="O425" s="398"/>
      <c r="P425" s="367">
        <v>150</v>
      </c>
      <c r="Q425" s="398"/>
      <c r="R425" s="398"/>
      <c r="S425" s="398"/>
      <c r="T425" s="398"/>
      <c r="U425" s="381"/>
      <c r="V425" s="381"/>
      <c r="W425" s="381"/>
      <c r="X425" s="381">
        <v>1</v>
      </c>
      <c r="Y425" s="326"/>
      <c r="Z425" s="328"/>
      <c r="AA425" s="373"/>
      <c r="AB425" s="326"/>
      <c r="AC425" s="326" t="s">
        <v>2165</v>
      </c>
      <c r="AD425" s="368"/>
      <c r="AE425" s="400" t="s">
        <v>6324</v>
      </c>
      <c r="AF425" s="326"/>
      <c r="AG425" s="368"/>
      <c r="AH425" s="368"/>
      <c r="AI425" s="373"/>
      <c r="AJ425" s="326"/>
      <c r="AK425" s="328"/>
      <c r="AL425" s="328"/>
      <c r="AM425" s="328"/>
      <c r="AN425" s="335"/>
    </row>
    <row r="426" spans="1:40" ht="30.75" customHeight="1" x14ac:dyDescent="0.35">
      <c r="A426" s="378">
        <v>422</v>
      </c>
      <c r="B426" s="333" t="s">
        <v>557</v>
      </c>
      <c r="C426" s="332" t="s">
        <v>4180</v>
      </c>
      <c r="D426" s="371" t="s">
        <v>2063</v>
      </c>
      <c r="E426" s="325">
        <v>4</v>
      </c>
      <c r="F426" s="371"/>
      <c r="G426" s="325"/>
      <c r="H426" s="371"/>
      <c r="I426" s="325">
        <v>4</v>
      </c>
      <c r="J426" s="325"/>
      <c r="K426" s="325">
        <v>4</v>
      </c>
      <c r="L426" s="372">
        <v>1</v>
      </c>
      <c r="M426" s="373" t="s">
        <v>5430</v>
      </c>
      <c r="N426" s="398"/>
      <c r="O426" s="398"/>
      <c r="P426" s="367">
        <v>150</v>
      </c>
      <c r="Q426" s="398"/>
      <c r="R426" s="398"/>
      <c r="S426" s="398"/>
      <c r="T426" s="398"/>
      <c r="U426" s="381"/>
      <c r="V426" s="381"/>
      <c r="W426" s="381"/>
      <c r="X426" s="381">
        <v>1</v>
      </c>
      <c r="Y426" s="326"/>
      <c r="Z426" s="328"/>
      <c r="AA426" s="373"/>
      <c r="AB426" s="326"/>
      <c r="AC426" s="326" t="s">
        <v>2165</v>
      </c>
      <c r="AD426" s="368"/>
      <c r="AE426" s="400" t="s">
        <v>6324</v>
      </c>
      <c r="AF426" s="326"/>
      <c r="AG426" s="368"/>
      <c r="AH426" s="368"/>
      <c r="AI426" s="373"/>
      <c r="AJ426" s="326"/>
      <c r="AK426" s="328"/>
      <c r="AL426" s="328"/>
      <c r="AM426" s="328"/>
      <c r="AN426" s="335"/>
    </row>
    <row r="427" spans="1:40" ht="30.75" customHeight="1" x14ac:dyDescent="0.35">
      <c r="A427" s="378">
        <v>423</v>
      </c>
      <c r="B427" s="333" t="s">
        <v>557</v>
      </c>
      <c r="C427" s="332" t="s">
        <v>4178</v>
      </c>
      <c r="D427" s="371" t="s">
        <v>1740</v>
      </c>
      <c r="E427" s="325">
        <v>4</v>
      </c>
      <c r="F427" s="371"/>
      <c r="G427" s="325"/>
      <c r="H427" s="371"/>
      <c r="I427" s="325">
        <v>6</v>
      </c>
      <c r="J427" s="325"/>
      <c r="K427" s="325">
        <v>6</v>
      </c>
      <c r="L427" s="372">
        <v>1</v>
      </c>
      <c r="M427" s="388" t="s">
        <v>5178</v>
      </c>
      <c r="N427" s="398"/>
      <c r="O427" s="398"/>
      <c r="P427" s="367">
        <v>150</v>
      </c>
      <c r="Q427" s="398"/>
      <c r="R427" s="398"/>
      <c r="S427" s="398"/>
      <c r="T427" s="398"/>
      <c r="U427" s="381"/>
      <c r="V427" s="381"/>
      <c r="W427" s="381"/>
      <c r="X427" s="381">
        <v>1</v>
      </c>
      <c r="Y427" s="326"/>
      <c r="Z427" s="328"/>
      <c r="AA427" s="373"/>
      <c r="AB427" s="326"/>
      <c r="AC427" s="326" t="s">
        <v>2165</v>
      </c>
      <c r="AD427" s="368"/>
      <c r="AE427" s="400" t="s">
        <v>6324</v>
      </c>
      <c r="AF427" s="326"/>
      <c r="AG427" s="368"/>
      <c r="AH427" s="368"/>
      <c r="AI427" s="373"/>
      <c r="AJ427" s="326"/>
      <c r="AK427" s="328"/>
      <c r="AL427" s="328"/>
      <c r="AM427" s="328"/>
      <c r="AN427" s="335"/>
    </row>
    <row r="428" spans="1:40" ht="30.75" customHeight="1" x14ac:dyDescent="0.35">
      <c r="A428" s="378">
        <v>424</v>
      </c>
      <c r="B428" s="333" t="s">
        <v>557</v>
      </c>
      <c r="C428" s="332" t="s">
        <v>4167</v>
      </c>
      <c r="D428" s="371" t="s">
        <v>1743</v>
      </c>
      <c r="E428" s="325">
        <v>5</v>
      </c>
      <c r="F428" s="371"/>
      <c r="G428" s="325"/>
      <c r="H428" s="371"/>
      <c r="I428" s="325">
        <v>4</v>
      </c>
      <c r="J428" s="325"/>
      <c r="K428" s="325">
        <v>4</v>
      </c>
      <c r="L428" s="372">
        <v>1</v>
      </c>
      <c r="M428" s="373" t="s">
        <v>5265</v>
      </c>
      <c r="N428" s="381"/>
      <c r="O428" s="381"/>
      <c r="P428" s="381">
        <v>200</v>
      </c>
      <c r="Q428" s="381"/>
      <c r="R428" s="381"/>
      <c r="S428" s="381"/>
      <c r="T428" s="381"/>
      <c r="U428" s="381"/>
      <c r="V428" s="381"/>
      <c r="W428" s="381"/>
      <c r="X428" s="381">
        <v>1</v>
      </c>
      <c r="Y428" s="326"/>
      <c r="Z428" s="328"/>
      <c r="AA428" s="373"/>
      <c r="AB428" s="326"/>
      <c r="AC428" s="326" t="s">
        <v>2165</v>
      </c>
      <c r="AD428" s="368"/>
      <c r="AE428" s="400" t="s">
        <v>6324</v>
      </c>
      <c r="AF428" s="326"/>
      <c r="AG428" s="368"/>
      <c r="AH428" s="368"/>
      <c r="AI428" s="373"/>
      <c r="AJ428" s="326"/>
      <c r="AK428" s="328"/>
      <c r="AL428" s="328"/>
      <c r="AM428" s="328"/>
      <c r="AN428" s="335"/>
    </row>
    <row r="429" spans="1:40" ht="30.75" customHeight="1" x14ac:dyDescent="0.35">
      <c r="A429" s="378">
        <v>425</v>
      </c>
      <c r="B429" s="333" t="s">
        <v>557</v>
      </c>
      <c r="C429" s="332" t="s">
        <v>4170</v>
      </c>
      <c r="D429" s="371" t="s">
        <v>2064</v>
      </c>
      <c r="E429" s="325">
        <v>5</v>
      </c>
      <c r="F429" s="371"/>
      <c r="G429" s="325"/>
      <c r="H429" s="371"/>
      <c r="I429" s="325">
        <v>14</v>
      </c>
      <c r="J429" s="325"/>
      <c r="K429" s="325">
        <v>14</v>
      </c>
      <c r="L429" s="372">
        <v>1</v>
      </c>
      <c r="M429" s="373" t="s">
        <v>5430</v>
      </c>
      <c r="N429" s="381"/>
      <c r="O429" s="381"/>
      <c r="P429" s="381">
        <v>240</v>
      </c>
      <c r="Q429" s="381"/>
      <c r="R429" s="381"/>
      <c r="S429" s="381"/>
      <c r="T429" s="381"/>
      <c r="U429" s="381"/>
      <c r="V429" s="381"/>
      <c r="W429" s="381"/>
      <c r="X429" s="381">
        <v>1</v>
      </c>
      <c r="Y429" s="326"/>
      <c r="Z429" s="328"/>
      <c r="AA429" s="373"/>
      <c r="AB429" s="326"/>
      <c r="AC429" s="326" t="s">
        <v>2165</v>
      </c>
      <c r="AD429" s="368"/>
      <c r="AE429" s="400" t="s">
        <v>6324</v>
      </c>
      <c r="AF429" s="326"/>
      <c r="AG429" s="368"/>
      <c r="AH429" s="368"/>
      <c r="AI429" s="373"/>
      <c r="AJ429" s="326"/>
      <c r="AK429" s="328"/>
      <c r="AL429" s="328"/>
      <c r="AM429" s="328"/>
      <c r="AN429" s="335"/>
    </row>
    <row r="430" spans="1:40" ht="30.75" customHeight="1" x14ac:dyDescent="0.35">
      <c r="A430" s="378">
        <v>426</v>
      </c>
      <c r="B430" s="333" t="s">
        <v>557</v>
      </c>
      <c r="C430" s="332" t="s">
        <v>4165</v>
      </c>
      <c r="D430" s="371" t="s">
        <v>1439</v>
      </c>
      <c r="E430" s="325">
        <v>3</v>
      </c>
      <c r="F430" s="371"/>
      <c r="G430" s="325"/>
      <c r="H430" s="371"/>
      <c r="I430" s="325">
        <v>4</v>
      </c>
      <c r="J430" s="325"/>
      <c r="K430" s="325">
        <v>4</v>
      </c>
      <c r="L430" s="372">
        <v>1</v>
      </c>
      <c r="M430" s="388" t="s">
        <v>5264</v>
      </c>
      <c r="N430" s="381"/>
      <c r="O430" s="381"/>
      <c r="P430" s="381">
        <v>200</v>
      </c>
      <c r="Q430" s="381"/>
      <c r="R430" s="381"/>
      <c r="S430" s="381"/>
      <c r="T430" s="381"/>
      <c r="U430" s="381"/>
      <c r="V430" s="381"/>
      <c r="W430" s="381"/>
      <c r="X430" s="381">
        <v>1</v>
      </c>
      <c r="Y430" s="326"/>
      <c r="Z430" s="328"/>
      <c r="AA430" s="373"/>
      <c r="AB430" s="326"/>
      <c r="AC430" s="326" t="s">
        <v>2165</v>
      </c>
      <c r="AD430" s="368"/>
      <c r="AE430" s="400" t="s">
        <v>6324</v>
      </c>
      <c r="AF430" s="326"/>
      <c r="AG430" s="368"/>
      <c r="AH430" s="368"/>
      <c r="AI430" s="373"/>
      <c r="AJ430" s="326"/>
      <c r="AK430" s="328"/>
      <c r="AL430" s="328"/>
      <c r="AM430" s="328"/>
      <c r="AN430" s="335"/>
    </row>
    <row r="431" spans="1:40" ht="30.75" customHeight="1" x14ac:dyDescent="0.35">
      <c r="A431" s="378">
        <v>427</v>
      </c>
      <c r="B431" s="333" t="s">
        <v>557</v>
      </c>
      <c r="C431" s="332" t="s">
        <v>4176</v>
      </c>
      <c r="D431" s="371" t="s">
        <v>1441</v>
      </c>
      <c r="E431" s="325">
        <v>3</v>
      </c>
      <c r="F431" s="371"/>
      <c r="G431" s="325"/>
      <c r="H431" s="371"/>
      <c r="I431" s="325">
        <v>4</v>
      </c>
      <c r="J431" s="325"/>
      <c r="K431" s="325">
        <v>4</v>
      </c>
      <c r="L431" s="372">
        <v>1</v>
      </c>
      <c r="M431" s="373" t="s">
        <v>5430</v>
      </c>
      <c r="N431" s="398">
        <v>8</v>
      </c>
      <c r="O431" s="398">
        <v>42</v>
      </c>
      <c r="P431" s="398">
        <v>50</v>
      </c>
      <c r="Q431" s="398"/>
      <c r="R431" s="398"/>
      <c r="S431" s="398"/>
      <c r="T431" s="398"/>
      <c r="U431" s="381"/>
      <c r="V431" s="381" t="s">
        <v>2166</v>
      </c>
      <c r="W431" s="381"/>
      <c r="X431" s="381">
        <v>1</v>
      </c>
      <c r="Y431" s="326"/>
      <c r="Z431" s="328"/>
      <c r="AA431" s="373"/>
      <c r="AB431" s="326"/>
      <c r="AC431" s="326" t="s">
        <v>2166</v>
      </c>
      <c r="AD431" s="368"/>
      <c r="AE431" s="400" t="s">
        <v>6324</v>
      </c>
      <c r="AF431" s="326"/>
      <c r="AG431" s="368"/>
      <c r="AH431" s="368"/>
      <c r="AI431" s="373"/>
      <c r="AJ431" s="328"/>
      <c r="AK431" s="328"/>
      <c r="AL431" s="328"/>
      <c r="AM431" s="328"/>
      <c r="AN431" s="335"/>
    </row>
    <row r="432" spans="1:40" ht="30.75" customHeight="1" x14ac:dyDescent="0.35">
      <c r="A432" s="378">
        <v>428</v>
      </c>
      <c r="B432" s="333" t="s">
        <v>557</v>
      </c>
      <c r="C432" s="332" t="s">
        <v>4171</v>
      </c>
      <c r="D432" s="371" t="s">
        <v>1435</v>
      </c>
      <c r="E432" s="325">
        <v>5</v>
      </c>
      <c r="F432" s="371"/>
      <c r="G432" s="325"/>
      <c r="H432" s="371"/>
      <c r="I432" s="325">
        <v>5</v>
      </c>
      <c r="J432" s="325"/>
      <c r="K432" s="325">
        <v>5</v>
      </c>
      <c r="L432" s="372">
        <v>1</v>
      </c>
      <c r="M432" s="373" t="s">
        <v>5431</v>
      </c>
      <c r="N432" s="381"/>
      <c r="O432" s="381"/>
      <c r="P432" s="381">
        <v>240</v>
      </c>
      <c r="Q432" s="381"/>
      <c r="R432" s="381"/>
      <c r="S432" s="381"/>
      <c r="T432" s="381"/>
      <c r="U432" s="381"/>
      <c r="V432" s="381"/>
      <c r="W432" s="381"/>
      <c r="X432" s="381">
        <v>1</v>
      </c>
      <c r="Y432" s="326"/>
      <c r="Z432" s="328"/>
      <c r="AA432" s="373"/>
      <c r="AB432" s="326"/>
      <c r="AC432" s="326" t="s">
        <v>2165</v>
      </c>
      <c r="AD432" s="368"/>
      <c r="AE432" s="400" t="s">
        <v>6324</v>
      </c>
      <c r="AF432" s="326"/>
      <c r="AG432" s="368"/>
      <c r="AH432" s="368"/>
      <c r="AI432" s="373"/>
      <c r="AJ432" s="328"/>
      <c r="AK432" s="328"/>
      <c r="AL432" s="328"/>
      <c r="AM432" s="328"/>
      <c r="AN432" s="335"/>
    </row>
    <row r="433" spans="1:40" ht="30.75" customHeight="1" x14ac:dyDescent="0.35">
      <c r="A433" s="378">
        <v>429</v>
      </c>
      <c r="B433" s="333" t="s">
        <v>557</v>
      </c>
      <c r="C433" s="332" t="s">
        <v>4174</v>
      </c>
      <c r="D433" s="371" t="s">
        <v>2066</v>
      </c>
      <c r="E433" s="325">
        <v>5</v>
      </c>
      <c r="F433" s="371"/>
      <c r="G433" s="325"/>
      <c r="H433" s="371"/>
      <c r="I433" s="325">
        <v>4</v>
      </c>
      <c r="J433" s="325"/>
      <c r="K433" s="325">
        <v>4</v>
      </c>
      <c r="L433" s="372">
        <v>1</v>
      </c>
      <c r="M433" s="373" t="s">
        <v>5430</v>
      </c>
      <c r="N433" s="381"/>
      <c r="O433" s="381"/>
      <c r="P433" s="381">
        <v>240</v>
      </c>
      <c r="Q433" s="381"/>
      <c r="R433" s="381"/>
      <c r="S433" s="381"/>
      <c r="T433" s="381"/>
      <c r="U433" s="381"/>
      <c r="V433" s="381"/>
      <c r="W433" s="381"/>
      <c r="X433" s="381">
        <v>1</v>
      </c>
      <c r="Y433" s="326"/>
      <c r="Z433" s="328"/>
      <c r="AA433" s="373"/>
      <c r="AB433" s="326"/>
      <c r="AC433" s="326" t="s">
        <v>2165</v>
      </c>
      <c r="AD433" s="368"/>
      <c r="AE433" s="400" t="s">
        <v>6324</v>
      </c>
      <c r="AF433" s="326"/>
      <c r="AG433" s="368"/>
      <c r="AH433" s="368"/>
      <c r="AI433" s="373"/>
      <c r="AJ433" s="328"/>
      <c r="AK433" s="328"/>
      <c r="AL433" s="328"/>
      <c r="AM433" s="328"/>
      <c r="AN433" s="335"/>
    </row>
    <row r="434" spans="1:40" ht="30.75" customHeight="1" x14ac:dyDescent="0.35">
      <c r="A434" s="378">
        <v>430</v>
      </c>
      <c r="B434" s="333" t="s">
        <v>557</v>
      </c>
      <c r="C434" s="332" t="s">
        <v>4177</v>
      </c>
      <c r="D434" s="371" t="s">
        <v>2067</v>
      </c>
      <c r="E434" s="325">
        <v>5</v>
      </c>
      <c r="F434" s="371"/>
      <c r="G434" s="325"/>
      <c r="H434" s="371"/>
      <c r="I434" s="325">
        <v>4</v>
      </c>
      <c r="J434" s="325"/>
      <c r="K434" s="325">
        <v>4</v>
      </c>
      <c r="L434" s="372">
        <v>1</v>
      </c>
      <c r="M434" s="373" t="s">
        <v>5430</v>
      </c>
      <c r="N434" s="381"/>
      <c r="O434" s="381"/>
      <c r="P434" s="381">
        <v>240</v>
      </c>
      <c r="Q434" s="381"/>
      <c r="R434" s="381"/>
      <c r="S434" s="381"/>
      <c r="T434" s="381"/>
      <c r="U434" s="381"/>
      <c r="V434" s="381"/>
      <c r="W434" s="381"/>
      <c r="X434" s="381">
        <v>1</v>
      </c>
      <c r="Y434" s="326"/>
      <c r="Z434" s="328"/>
      <c r="AA434" s="373"/>
      <c r="AB434" s="326"/>
      <c r="AC434" s="326" t="s">
        <v>2165</v>
      </c>
      <c r="AD434" s="368"/>
      <c r="AE434" s="400" t="s">
        <v>6324</v>
      </c>
      <c r="AF434" s="326"/>
      <c r="AG434" s="368"/>
      <c r="AH434" s="368"/>
      <c r="AI434" s="373"/>
      <c r="AJ434" s="328"/>
      <c r="AK434" s="328"/>
      <c r="AL434" s="328"/>
      <c r="AM434" s="328"/>
      <c r="AN434" s="335"/>
    </row>
    <row r="435" spans="1:40" ht="30.75" customHeight="1" x14ac:dyDescent="0.35">
      <c r="A435" s="378">
        <v>431</v>
      </c>
      <c r="B435" s="333" t="s">
        <v>557</v>
      </c>
      <c r="C435" s="332" t="s">
        <v>6270</v>
      </c>
      <c r="D435" s="371" t="s">
        <v>1443</v>
      </c>
      <c r="E435" s="325">
        <v>4</v>
      </c>
      <c r="F435" s="371"/>
      <c r="G435" s="325"/>
      <c r="H435" s="371"/>
      <c r="I435" s="325">
        <v>4</v>
      </c>
      <c r="J435" s="325"/>
      <c r="K435" s="325">
        <v>4</v>
      </c>
      <c r="L435" s="372">
        <v>1</v>
      </c>
      <c r="M435" s="373" t="s">
        <v>5430</v>
      </c>
      <c r="N435" s="381"/>
      <c r="O435" s="381"/>
      <c r="P435" s="381">
        <v>200</v>
      </c>
      <c r="Q435" s="381"/>
      <c r="R435" s="381"/>
      <c r="S435" s="381"/>
      <c r="T435" s="381"/>
      <c r="U435" s="381"/>
      <c r="V435" s="381"/>
      <c r="W435" s="381"/>
      <c r="X435" s="381">
        <v>1</v>
      </c>
      <c r="Y435" s="326"/>
      <c r="Z435" s="328"/>
      <c r="AA435" s="373"/>
      <c r="AB435" s="326"/>
      <c r="AC435" s="326" t="s">
        <v>2165</v>
      </c>
      <c r="AD435" s="368"/>
      <c r="AE435" s="400" t="s">
        <v>6324</v>
      </c>
      <c r="AF435" s="326"/>
      <c r="AG435" s="368"/>
      <c r="AH435" s="368"/>
      <c r="AI435" s="373"/>
      <c r="AJ435" s="328"/>
      <c r="AK435" s="328"/>
      <c r="AL435" s="328"/>
      <c r="AM435" s="328"/>
      <c r="AN435" s="335"/>
    </row>
    <row r="436" spans="1:40" ht="30.75" customHeight="1" x14ac:dyDescent="0.35">
      <c r="A436" s="378">
        <v>432</v>
      </c>
      <c r="B436" s="333" t="s">
        <v>557</v>
      </c>
      <c r="C436" s="332" t="s">
        <v>568</v>
      </c>
      <c r="D436" s="371" t="s">
        <v>1427</v>
      </c>
      <c r="E436" s="325">
        <v>4</v>
      </c>
      <c r="F436" s="371"/>
      <c r="G436" s="325"/>
      <c r="H436" s="371"/>
      <c r="I436" s="325">
        <v>3</v>
      </c>
      <c r="J436" s="325"/>
      <c r="K436" s="325">
        <v>3</v>
      </c>
      <c r="L436" s="372">
        <v>1</v>
      </c>
      <c r="M436" s="373" t="s">
        <v>5381</v>
      </c>
      <c r="N436" s="381"/>
      <c r="O436" s="381"/>
      <c r="P436" s="381">
        <v>200</v>
      </c>
      <c r="Q436" s="381"/>
      <c r="R436" s="381"/>
      <c r="S436" s="381"/>
      <c r="T436" s="381"/>
      <c r="U436" s="381"/>
      <c r="V436" s="381"/>
      <c r="W436" s="381"/>
      <c r="X436" s="381">
        <v>3</v>
      </c>
      <c r="Y436" s="326"/>
      <c r="Z436" s="328"/>
      <c r="AA436" s="373"/>
      <c r="AB436" s="326"/>
      <c r="AC436" s="326" t="s">
        <v>2165</v>
      </c>
      <c r="AD436" s="368"/>
      <c r="AE436" s="400" t="s">
        <v>6324</v>
      </c>
      <c r="AF436" s="326"/>
      <c r="AG436" s="368"/>
      <c r="AH436" s="368"/>
      <c r="AI436" s="373"/>
      <c r="AJ436" s="328"/>
      <c r="AK436" s="328"/>
      <c r="AL436" s="328"/>
      <c r="AM436" s="328"/>
      <c r="AN436" s="335"/>
    </row>
    <row r="437" spans="1:40" ht="30.75" customHeight="1" x14ac:dyDescent="0.35">
      <c r="A437" s="378">
        <v>433</v>
      </c>
      <c r="B437" s="333" t="s">
        <v>557</v>
      </c>
      <c r="C437" s="332" t="s">
        <v>4184</v>
      </c>
      <c r="D437" s="371" t="s">
        <v>1425</v>
      </c>
      <c r="E437" s="325">
        <v>4</v>
      </c>
      <c r="F437" s="371"/>
      <c r="G437" s="325"/>
      <c r="H437" s="371"/>
      <c r="I437" s="325">
        <v>3</v>
      </c>
      <c r="J437" s="325"/>
      <c r="K437" s="325">
        <v>3</v>
      </c>
      <c r="L437" s="372">
        <v>1</v>
      </c>
      <c r="M437" s="388" t="s">
        <v>5109</v>
      </c>
      <c r="N437" s="381"/>
      <c r="O437" s="381"/>
      <c r="P437" s="381">
        <v>200</v>
      </c>
      <c r="Q437" s="381"/>
      <c r="R437" s="381"/>
      <c r="S437" s="381"/>
      <c r="T437" s="381"/>
      <c r="U437" s="381"/>
      <c r="V437" s="381"/>
      <c r="W437" s="381"/>
      <c r="X437" s="381">
        <v>3</v>
      </c>
      <c r="Y437" s="326"/>
      <c r="Z437" s="328"/>
      <c r="AA437" s="373"/>
      <c r="AB437" s="326"/>
      <c r="AC437" s="326" t="s">
        <v>2165</v>
      </c>
      <c r="AD437" s="368"/>
      <c r="AE437" s="400" t="s">
        <v>6324</v>
      </c>
      <c r="AF437" s="326"/>
      <c r="AG437" s="368"/>
      <c r="AH437" s="368"/>
      <c r="AI437" s="373"/>
      <c r="AJ437" s="328"/>
      <c r="AK437" s="328"/>
      <c r="AL437" s="328"/>
      <c r="AM437" s="328"/>
      <c r="AN437" s="335"/>
    </row>
    <row r="438" spans="1:40" ht="30.75" customHeight="1" x14ac:dyDescent="0.35">
      <c r="A438" s="378">
        <v>434</v>
      </c>
      <c r="B438" s="378" t="s">
        <v>557</v>
      </c>
      <c r="C438" s="333" t="s">
        <v>7284</v>
      </c>
      <c r="D438" s="332" t="s">
        <v>1426</v>
      </c>
      <c r="E438" s="371">
        <v>5</v>
      </c>
      <c r="F438" s="325"/>
      <c r="G438" s="371"/>
      <c r="H438" s="325"/>
      <c r="I438" s="371">
        <v>6</v>
      </c>
      <c r="J438" s="325"/>
      <c r="K438" s="325">
        <v>6</v>
      </c>
      <c r="L438" s="325">
        <v>1</v>
      </c>
      <c r="M438" s="372" t="s">
        <v>4991</v>
      </c>
      <c r="N438" s="388"/>
      <c r="O438" s="381"/>
      <c r="P438" s="381">
        <v>240</v>
      </c>
      <c r="Q438" s="381"/>
      <c r="R438" s="381"/>
      <c r="S438" s="381"/>
      <c r="T438" s="381"/>
      <c r="U438" s="381"/>
      <c r="V438" s="381"/>
      <c r="W438" s="381"/>
      <c r="X438" s="381">
        <v>3</v>
      </c>
      <c r="Y438" s="381"/>
      <c r="Z438" s="326"/>
      <c r="AA438" s="328"/>
      <c r="AC438" s="373" t="s">
        <v>2165</v>
      </c>
      <c r="AD438" s="326"/>
      <c r="AE438" s="326" t="s">
        <v>6324</v>
      </c>
      <c r="AF438" s="368"/>
      <c r="AG438" s="400"/>
      <c r="AH438" s="326"/>
      <c r="AI438" s="368"/>
      <c r="AJ438" s="328"/>
      <c r="AK438" s="373"/>
      <c r="AL438" s="328"/>
      <c r="AM438" s="328"/>
      <c r="AN438" s="335"/>
    </row>
    <row r="439" spans="1:40" ht="30.75" customHeight="1" x14ac:dyDescent="0.35">
      <c r="A439" s="378">
        <v>435</v>
      </c>
      <c r="B439" s="333" t="s">
        <v>557</v>
      </c>
      <c r="C439" s="332" t="s">
        <v>6271</v>
      </c>
      <c r="D439" s="371" t="s">
        <v>1432</v>
      </c>
      <c r="E439" s="325">
        <v>3</v>
      </c>
      <c r="F439" s="371"/>
      <c r="G439" s="325"/>
      <c r="H439" s="371"/>
      <c r="I439" s="325">
        <v>3</v>
      </c>
      <c r="J439" s="325"/>
      <c r="K439" s="325">
        <v>3</v>
      </c>
      <c r="L439" s="372">
        <v>1</v>
      </c>
      <c r="M439" s="373" t="s">
        <v>5430</v>
      </c>
      <c r="N439" s="381"/>
      <c r="O439" s="381"/>
      <c r="P439" s="381">
        <v>200</v>
      </c>
      <c r="Q439" s="381"/>
      <c r="R439" s="381"/>
      <c r="S439" s="381"/>
      <c r="T439" s="381"/>
      <c r="U439" s="381"/>
      <c r="V439" s="381"/>
      <c r="W439" s="381"/>
      <c r="X439" s="381">
        <v>3</v>
      </c>
      <c r="Y439" s="326"/>
      <c r="Z439" s="328"/>
      <c r="AA439" s="373"/>
      <c r="AB439" s="326"/>
      <c r="AC439" s="326" t="s">
        <v>2165</v>
      </c>
      <c r="AD439" s="368"/>
      <c r="AE439" s="400" t="s">
        <v>6324</v>
      </c>
      <c r="AF439" s="326"/>
      <c r="AG439" s="368"/>
      <c r="AH439" s="368"/>
      <c r="AI439" s="373"/>
      <c r="AJ439" s="328"/>
      <c r="AK439" s="328"/>
      <c r="AL439" s="328"/>
      <c r="AM439" s="328"/>
      <c r="AN439" s="335"/>
    </row>
    <row r="440" spans="1:40" ht="30.75" customHeight="1" x14ac:dyDescent="0.35">
      <c r="A440" s="378">
        <v>436</v>
      </c>
      <c r="B440" s="333" t="s">
        <v>3774</v>
      </c>
      <c r="C440" s="332" t="s">
        <v>5318</v>
      </c>
      <c r="D440" s="371" t="s">
        <v>5319</v>
      </c>
      <c r="E440" s="325">
        <v>5</v>
      </c>
      <c r="F440" s="371"/>
      <c r="G440" s="325"/>
      <c r="H440" s="371"/>
      <c r="I440" s="325">
        <v>3</v>
      </c>
      <c r="J440" s="325"/>
      <c r="K440" s="325">
        <v>3</v>
      </c>
      <c r="L440" s="372">
        <v>1</v>
      </c>
      <c r="M440" s="388" t="s">
        <v>5345</v>
      </c>
      <c r="N440" s="398">
        <v>30</v>
      </c>
      <c r="O440" s="398">
        <v>50</v>
      </c>
      <c r="P440" s="398">
        <v>80</v>
      </c>
      <c r="Q440" s="398"/>
      <c r="R440" s="398"/>
      <c r="S440" s="398"/>
      <c r="T440" s="398"/>
      <c r="U440" s="381"/>
      <c r="V440" s="381" t="s">
        <v>2166</v>
      </c>
      <c r="W440" s="381"/>
      <c r="X440" s="381">
        <v>1</v>
      </c>
      <c r="Y440" s="326"/>
      <c r="Z440" s="328"/>
      <c r="AA440" s="373"/>
      <c r="AB440" s="326"/>
      <c r="AC440" s="326" t="s">
        <v>2165</v>
      </c>
      <c r="AD440" s="368"/>
      <c r="AE440" s="400" t="s">
        <v>6331</v>
      </c>
      <c r="AF440" s="326"/>
      <c r="AG440" s="368"/>
      <c r="AH440" s="368"/>
      <c r="AI440" s="373"/>
      <c r="AJ440" s="328"/>
      <c r="AK440" s="328"/>
      <c r="AL440" s="328"/>
      <c r="AM440" s="328"/>
      <c r="AN440" s="335"/>
    </row>
    <row r="441" spans="1:40" ht="30.75" customHeight="1" x14ac:dyDescent="0.35">
      <c r="A441" s="378">
        <v>437</v>
      </c>
      <c r="B441" s="333" t="s">
        <v>5571</v>
      </c>
      <c r="C441" s="332" t="s">
        <v>5548</v>
      </c>
      <c r="D441" s="371" t="s">
        <v>5549</v>
      </c>
      <c r="E441" s="325">
        <v>4</v>
      </c>
      <c r="F441" s="371"/>
      <c r="G441" s="325"/>
      <c r="H441" s="371"/>
      <c r="I441" s="325">
        <v>6</v>
      </c>
      <c r="J441" s="325"/>
      <c r="K441" s="325">
        <v>6</v>
      </c>
      <c r="L441" s="372">
        <v>1</v>
      </c>
      <c r="M441" s="373" t="s">
        <v>5983</v>
      </c>
      <c r="N441" s="381">
        <v>75</v>
      </c>
      <c r="O441" s="381">
        <v>375</v>
      </c>
      <c r="P441" s="381">
        <v>450</v>
      </c>
      <c r="Q441" s="381"/>
      <c r="R441" s="381"/>
      <c r="S441" s="381"/>
      <c r="T441" s="381"/>
      <c r="U441" s="381"/>
      <c r="V441" s="381" t="s">
        <v>2166</v>
      </c>
      <c r="W441" s="381"/>
      <c r="X441" s="381">
        <v>2</v>
      </c>
      <c r="Y441" s="326"/>
      <c r="Z441" s="328"/>
      <c r="AA441" s="373" t="s">
        <v>6524</v>
      </c>
      <c r="AB441" s="326"/>
      <c r="AC441" s="326" t="s">
        <v>2165</v>
      </c>
      <c r="AD441" s="368"/>
      <c r="AE441" s="400" t="s">
        <v>6618</v>
      </c>
      <c r="AF441" s="326"/>
      <c r="AG441" s="368"/>
      <c r="AH441" s="368"/>
      <c r="AI441" s="373"/>
      <c r="AJ441" s="328"/>
      <c r="AK441" s="328"/>
      <c r="AL441" s="328"/>
      <c r="AM441" s="328"/>
      <c r="AN441" s="335" t="s">
        <v>2166</v>
      </c>
    </row>
    <row r="442" spans="1:40" ht="30.75" customHeight="1" x14ac:dyDescent="0.35">
      <c r="A442" s="378">
        <v>438</v>
      </c>
      <c r="B442" s="333" t="s">
        <v>5571</v>
      </c>
      <c r="C442" s="332" t="s">
        <v>5550</v>
      </c>
      <c r="D442" s="371" t="s">
        <v>5551</v>
      </c>
      <c r="E442" s="325">
        <v>3</v>
      </c>
      <c r="F442" s="371"/>
      <c r="G442" s="325"/>
      <c r="H442" s="371"/>
      <c r="I442" s="325">
        <v>4</v>
      </c>
      <c r="J442" s="325"/>
      <c r="K442" s="325">
        <v>4</v>
      </c>
      <c r="L442" s="372">
        <v>1</v>
      </c>
      <c r="M442" s="373" t="s">
        <v>5702</v>
      </c>
      <c r="N442" s="381">
        <v>40</v>
      </c>
      <c r="O442" s="381">
        <v>230</v>
      </c>
      <c r="P442" s="381">
        <v>270</v>
      </c>
      <c r="Q442" s="381"/>
      <c r="R442" s="381"/>
      <c r="S442" s="381"/>
      <c r="T442" s="381"/>
      <c r="U442" s="381"/>
      <c r="V442" s="381" t="s">
        <v>2166</v>
      </c>
      <c r="W442" s="381"/>
      <c r="X442" s="381">
        <v>2</v>
      </c>
      <c r="Y442" s="326"/>
      <c r="Z442" s="328"/>
      <c r="AA442" s="373"/>
      <c r="AB442" s="326"/>
      <c r="AC442" s="326" t="s">
        <v>2165</v>
      </c>
      <c r="AD442" s="368"/>
      <c r="AE442" s="400" t="s">
        <v>6618</v>
      </c>
      <c r="AF442" s="326"/>
      <c r="AG442" s="368"/>
      <c r="AH442" s="368"/>
      <c r="AI442" s="373"/>
      <c r="AJ442" s="328"/>
      <c r="AK442" s="328"/>
      <c r="AL442" s="328"/>
      <c r="AM442" s="328"/>
      <c r="AN442" s="335" t="s">
        <v>2166</v>
      </c>
    </row>
    <row r="443" spans="1:40" ht="30.75" customHeight="1" x14ac:dyDescent="0.35">
      <c r="A443" s="378">
        <v>439</v>
      </c>
      <c r="B443" s="333" t="s">
        <v>5571</v>
      </c>
      <c r="C443" s="332" t="s">
        <v>2851</v>
      </c>
      <c r="D443" s="371" t="s">
        <v>4629</v>
      </c>
      <c r="E443" s="325">
        <v>4</v>
      </c>
      <c r="F443" s="371"/>
      <c r="G443" s="325"/>
      <c r="H443" s="371"/>
      <c r="I443" s="325">
        <v>5</v>
      </c>
      <c r="J443" s="325"/>
      <c r="K443" s="325">
        <v>5</v>
      </c>
      <c r="L443" s="372">
        <v>1</v>
      </c>
      <c r="M443" s="388" t="s">
        <v>5031</v>
      </c>
      <c r="N443" s="381">
        <v>85</v>
      </c>
      <c r="O443" s="381">
        <v>220</v>
      </c>
      <c r="P443" s="381">
        <v>305</v>
      </c>
      <c r="Q443" s="381"/>
      <c r="R443" s="381"/>
      <c r="S443" s="381"/>
      <c r="T443" s="381"/>
      <c r="U443" s="381"/>
      <c r="V443" s="381" t="s">
        <v>2166</v>
      </c>
      <c r="W443" s="381"/>
      <c r="X443" s="381">
        <v>2</v>
      </c>
      <c r="Y443" s="326"/>
      <c r="Z443" s="328"/>
      <c r="AA443" s="373"/>
      <c r="AB443" s="326"/>
      <c r="AC443" s="326" t="s">
        <v>2165</v>
      </c>
      <c r="AD443" s="368"/>
      <c r="AE443" s="400" t="s">
        <v>6324</v>
      </c>
      <c r="AF443" s="326"/>
      <c r="AG443" s="368"/>
      <c r="AH443" s="368"/>
      <c r="AI443" s="373"/>
      <c r="AJ443" s="328"/>
      <c r="AK443" s="328"/>
      <c r="AL443" s="328"/>
      <c r="AM443" s="328"/>
      <c r="AN443" s="335" t="s">
        <v>2166</v>
      </c>
    </row>
    <row r="444" spans="1:40" ht="30.75" customHeight="1" x14ac:dyDescent="0.35">
      <c r="A444" s="378">
        <v>440</v>
      </c>
      <c r="B444" s="333" t="s">
        <v>5571</v>
      </c>
      <c r="C444" s="332" t="s">
        <v>6935</v>
      </c>
      <c r="D444" s="371" t="s">
        <v>2673</v>
      </c>
      <c r="E444" s="325">
        <v>4</v>
      </c>
      <c r="F444" s="371"/>
      <c r="G444" s="325"/>
      <c r="H444" s="371"/>
      <c r="I444" s="325">
        <v>6</v>
      </c>
      <c r="J444" s="325"/>
      <c r="K444" s="325">
        <v>6</v>
      </c>
      <c r="L444" s="372">
        <v>1</v>
      </c>
      <c r="M444" s="373" t="s">
        <v>7246</v>
      </c>
      <c r="N444" s="367">
        <v>90</v>
      </c>
      <c r="O444" s="367">
        <v>180</v>
      </c>
      <c r="P444" s="367">
        <v>270</v>
      </c>
      <c r="Q444" s="398"/>
      <c r="R444" s="398"/>
      <c r="S444" s="398"/>
      <c r="T444" s="398"/>
      <c r="U444" s="381"/>
      <c r="V444" s="381" t="s">
        <v>2166</v>
      </c>
      <c r="W444" s="381"/>
      <c r="X444" s="381">
        <v>2</v>
      </c>
      <c r="Y444" s="326"/>
      <c r="Z444" s="328"/>
      <c r="AA444" s="373"/>
      <c r="AB444" s="326"/>
      <c r="AC444" s="326" t="s">
        <v>2165</v>
      </c>
      <c r="AD444" s="368"/>
      <c r="AE444" s="400" t="s">
        <v>6958</v>
      </c>
      <c r="AF444" s="326"/>
      <c r="AG444" s="368"/>
      <c r="AH444" s="368"/>
      <c r="AI444" s="373"/>
      <c r="AJ444" s="328"/>
      <c r="AK444" s="328"/>
      <c r="AL444" s="328"/>
      <c r="AM444" s="328"/>
      <c r="AN444" s="335" t="s">
        <v>2166</v>
      </c>
    </row>
    <row r="445" spans="1:40" ht="30.75" customHeight="1" x14ac:dyDescent="0.35">
      <c r="A445" s="378">
        <v>441</v>
      </c>
      <c r="B445" s="333" t="s">
        <v>5571</v>
      </c>
      <c r="C445" s="332" t="s">
        <v>2852</v>
      </c>
      <c r="D445" s="371" t="s">
        <v>4631</v>
      </c>
      <c r="E445" s="325">
        <v>3</v>
      </c>
      <c r="F445" s="371"/>
      <c r="G445" s="325"/>
      <c r="H445" s="371"/>
      <c r="I445" s="325">
        <v>6</v>
      </c>
      <c r="J445" s="325"/>
      <c r="K445" s="325">
        <v>6</v>
      </c>
      <c r="L445" s="372">
        <v>1</v>
      </c>
      <c r="M445" s="388" t="s">
        <v>5031</v>
      </c>
      <c r="N445" s="381"/>
      <c r="O445" s="381"/>
      <c r="P445" s="381">
        <v>260</v>
      </c>
      <c r="Q445" s="381"/>
      <c r="R445" s="381"/>
      <c r="S445" s="381"/>
      <c r="T445" s="381"/>
      <c r="U445" s="381"/>
      <c r="V445" s="381"/>
      <c r="W445" s="381"/>
      <c r="X445" s="381">
        <v>2</v>
      </c>
      <c r="Y445" s="326"/>
      <c r="Z445" s="328"/>
      <c r="AA445" s="373"/>
      <c r="AB445" s="326"/>
      <c r="AC445" s="326" t="s">
        <v>2165</v>
      </c>
      <c r="AD445" s="368"/>
      <c r="AE445" s="400" t="s">
        <v>6324</v>
      </c>
      <c r="AF445" s="326"/>
      <c r="AG445" s="368"/>
      <c r="AH445" s="368"/>
      <c r="AI445" s="373"/>
      <c r="AJ445" s="328"/>
      <c r="AK445" s="328"/>
      <c r="AL445" s="328"/>
      <c r="AM445" s="328"/>
      <c r="AN445" s="335" t="s">
        <v>2166</v>
      </c>
    </row>
    <row r="446" spans="1:40" ht="30.75" customHeight="1" x14ac:dyDescent="0.35">
      <c r="A446" s="378">
        <v>442</v>
      </c>
      <c r="B446" s="333" t="s">
        <v>5571</v>
      </c>
      <c r="C446" s="332" t="s">
        <v>4082</v>
      </c>
      <c r="D446" s="371" t="s">
        <v>4632</v>
      </c>
      <c r="E446" s="325">
        <v>3</v>
      </c>
      <c r="F446" s="371"/>
      <c r="G446" s="325"/>
      <c r="H446" s="371"/>
      <c r="I446" s="325">
        <v>5</v>
      </c>
      <c r="J446" s="325"/>
      <c r="K446" s="325">
        <v>5</v>
      </c>
      <c r="L446" s="372">
        <v>1</v>
      </c>
      <c r="M446" s="373" t="s">
        <v>5031</v>
      </c>
      <c r="N446" s="381"/>
      <c r="O446" s="381"/>
      <c r="P446" s="381">
        <v>240</v>
      </c>
      <c r="Q446" s="381"/>
      <c r="R446" s="381"/>
      <c r="S446" s="381"/>
      <c r="T446" s="381"/>
      <c r="U446" s="381"/>
      <c r="V446" s="381"/>
      <c r="W446" s="381"/>
      <c r="X446" s="381">
        <v>3</v>
      </c>
      <c r="Y446" s="326"/>
      <c r="Z446" s="328"/>
      <c r="AA446" s="373"/>
      <c r="AB446" s="326"/>
      <c r="AC446" s="326" t="s">
        <v>2165</v>
      </c>
      <c r="AD446" s="368"/>
      <c r="AE446" s="400" t="s">
        <v>6324</v>
      </c>
      <c r="AF446" s="326"/>
      <c r="AG446" s="368"/>
      <c r="AH446" s="368"/>
      <c r="AI446" s="373"/>
      <c r="AJ446" s="328"/>
      <c r="AK446" s="328"/>
      <c r="AL446" s="328"/>
      <c r="AM446" s="328"/>
      <c r="AN446" s="335" t="s">
        <v>2166</v>
      </c>
    </row>
    <row r="447" spans="1:40" ht="30.75" customHeight="1" x14ac:dyDescent="0.35">
      <c r="A447" s="378">
        <v>443</v>
      </c>
      <c r="B447" s="333" t="s">
        <v>5571</v>
      </c>
      <c r="C447" s="332" t="s">
        <v>3587</v>
      </c>
      <c r="D447" s="371" t="s">
        <v>4634</v>
      </c>
      <c r="E447" s="325">
        <v>3</v>
      </c>
      <c r="F447" s="371"/>
      <c r="G447" s="325"/>
      <c r="H447" s="371"/>
      <c r="I447" s="325">
        <v>5</v>
      </c>
      <c r="J447" s="325"/>
      <c r="K447" s="325">
        <v>5</v>
      </c>
      <c r="L447" s="372">
        <v>1</v>
      </c>
      <c r="M447" s="373" t="s">
        <v>7252</v>
      </c>
      <c r="N447" s="381"/>
      <c r="O447" s="381"/>
      <c r="P447" s="381">
        <v>175</v>
      </c>
      <c r="Q447" s="381"/>
      <c r="R447" s="381"/>
      <c r="S447" s="381"/>
      <c r="T447" s="381"/>
      <c r="U447" s="381"/>
      <c r="V447" s="381"/>
      <c r="W447" s="381"/>
      <c r="X447" s="381">
        <v>2</v>
      </c>
      <c r="Y447" s="326"/>
      <c r="Z447" s="328"/>
      <c r="AA447" s="373"/>
      <c r="AB447" s="326"/>
      <c r="AC447" s="326" t="s">
        <v>2165</v>
      </c>
      <c r="AD447" s="368"/>
      <c r="AE447" s="400" t="s">
        <v>7017</v>
      </c>
      <c r="AF447" s="326"/>
      <c r="AG447" s="368"/>
      <c r="AH447" s="368"/>
      <c r="AI447" s="373"/>
      <c r="AJ447" s="328"/>
      <c r="AK447" s="328"/>
      <c r="AL447" s="328"/>
      <c r="AM447" s="328"/>
      <c r="AN447" s="335"/>
    </row>
    <row r="448" spans="1:40" ht="30.75" customHeight="1" x14ac:dyDescent="0.35">
      <c r="A448" s="378">
        <v>444</v>
      </c>
      <c r="B448" s="333" t="s">
        <v>5571</v>
      </c>
      <c r="C448" s="332" t="s">
        <v>2853</v>
      </c>
      <c r="D448" s="371" t="s">
        <v>4635</v>
      </c>
      <c r="E448" s="325">
        <v>5</v>
      </c>
      <c r="F448" s="371"/>
      <c r="G448" s="325"/>
      <c r="H448" s="371"/>
      <c r="I448" s="325">
        <v>6</v>
      </c>
      <c r="J448" s="325"/>
      <c r="K448" s="325">
        <v>6</v>
      </c>
      <c r="L448" s="372">
        <v>1</v>
      </c>
      <c r="M448" s="373" t="s">
        <v>5541</v>
      </c>
      <c r="N448" s="381"/>
      <c r="O448" s="381"/>
      <c r="P448" s="381">
        <v>300</v>
      </c>
      <c r="Q448" s="381"/>
      <c r="R448" s="381"/>
      <c r="S448" s="381"/>
      <c r="T448" s="381"/>
      <c r="U448" s="381"/>
      <c r="V448" s="381"/>
      <c r="W448" s="381"/>
      <c r="X448" s="381">
        <v>2</v>
      </c>
      <c r="Y448" s="326"/>
      <c r="Z448" s="328"/>
      <c r="AA448" s="373"/>
      <c r="AB448" s="326"/>
      <c r="AC448" s="326" t="s">
        <v>2165</v>
      </c>
      <c r="AD448" s="368"/>
      <c r="AE448" s="400" t="s">
        <v>6324</v>
      </c>
      <c r="AF448" s="326"/>
      <c r="AG448" s="368"/>
      <c r="AH448" s="368"/>
      <c r="AI448" s="373"/>
      <c r="AJ448" s="328"/>
      <c r="AK448" s="328"/>
      <c r="AL448" s="328"/>
      <c r="AM448" s="328"/>
      <c r="AN448" s="335"/>
    </row>
    <row r="449" spans="1:40" ht="30.75" customHeight="1" x14ac:dyDescent="0.35">
      <c r="A449" s="378">
        <v>445</v>
      </c>
      <c r="B449" s="333" t="s">
        <v>5571</v>
      </c>
      <c r="C449" s="332" t="s">
        <v>2854</v>
      </c>
      <c r="D449" s="371" t="s">
        <v>4636</v>
      </c>
      <c r="E449" s="325">
        <v>4</v>
      </c>
      <c r="F449" s="371"/>
      <c r="G449" s="325"/>
      <c r="H449" s="371"/>
      <c r="I449" s="325">
        <v>4</v>
      </c>
      <c r="J449" s="325"/>
      <c r="K449" s="325">
        <v>4</v>
      </c>
      <c r="L449" s="372">
        <v>1</v>
      </c>
      <c r="M449" s="388" t="s">
        <v>5031</v>
      </c>
      <c r="N449" s="381"/>
      <c r="O449" s="381"/>
      <c r="P449" s="381">
        <v>180</v>
      </c>
      <c r="Q449" s="381"/>
      <c r="R449" s="381"/>
      <c r="S449" s="381"/>
      <c r="T449" s="381"/>
      <c r="U449" s="381"/>
      <c r="V449" s="381"/>
      <c r="W449" s="381"/>
      <c r="X449" s="381">
        <v>2</v>
      </c>
      <c r="Y449" s="326"/>
      <c r="Z449" s="328"/>
      <c r="AA449" s="373"/>
      <c r="AB449" s="326"/>
      <c r="AC449" s="326" t="s">
        <v>2165</v>
      </c>
      <c r="AD449" s="368"/>
      <c r="AE449" s="400" t="s">
        <v>6324</v>
      </c>
      <c r="AF449" s="326"/>
      <c r="AG449" s="368"/>
      <c r="AH449" s="368"/>
      <c r="AI449" s="373"/>
      <c r="AJ449" s="328"/>
      <c r="AK449" s="328"/>
      <c r="AL449" s="328"/>
      <c r="AM449" s="328"/>
      <c r="AN449" s="335" t="s">
        <v>2166</v>
      </c>
    </row>
    <row r="450" spans="1:40" ht="30.75" customHeight="1" x14ac:dyDescent="0.35">
      <c r="A450" s="378">
        <v>446</v>
      </c>
      <c r="B450" s="333" t="s">
        <v>5571</v>
      </c>
      <c r="C450" s="332" t="s">
        <v>2817</v>
      </c>
      <c r="D450" s="371" t="s">
        <v>4637</v>
      </c>
      <c r="E450" s="325">
        <v>3</v>
      </c>
      <c r="F450" s="371"/>
      <c r="G450" s="325"/>
      <c r="H450" s="371"/>
      <c r="I450" s="325">
        <v>5</v>
      </c>
      <c r="J450" s="325"/>
      <c r="K450" s="325">
        <v>5</v>
      </c>
      <c r="L450" s="372">
        <v>1</v>
      </c>
      <c r="M450" s="373" t="s">
        <v>5031</v>
      </c>
      <c r="N450" s="381"/>
      <c r="O450" s="381"/>
      <c r="P450" s="381">
        <v>240</v>
      </c>
      <c r="Q450" s="381"/>
      <c r="R450" s="381"/>
      <c r="S450" s="381"/>
      <c r="T450" s="381"/>
      <c r="U450" s="381"/>
      <c r="V450" s="381"/>
      <c r="W450" s="381"/>
      <c r="X450" s="381">
        <v>3</v>
      </c>
      <c r="Y450" s="326"/>
      <c r="Z450" s="328"/>
      <c r="AA450" s="373"/>
      <c r="AB450" s="326"/>
      <c r="AC450" s="326" t="s">
        <v>2165</v>
      </c>
      <c r="AD450" s="368"/>
      <c r="AE450" s="400" t="s">
        <v>6324</v>
      </c>
      <c r="AF450" s="326"/>
      <c r="AG450" s="368"/>
      <c r="AH450" s="368"/>
      <c r="AI450" s="373"/>
      <c r="AJ450" s="328"/>
      <c r="AK450" s="328"/>
      <c r="AL450" s="328"/>
      <c r="AM450" s="328"/>
      <c r="AN450" s="335" t="s">
        <v>2166</v>
      </c>
    </row>
    <row r="451" spans="1:40" ht="30.75" customHeight="1" x14ac:dyDescent="0.35">
      <c r="A451" s="378">
        <v>447</v>
      </c>
      <c r="B451" s="333" t="s">
        <v>5571</v>
      </c>
      <c r="C451" s="332" t="s">
        <v>5557</v>
      </c>
      <c r="D451" s="371" t="s">
        <v>5556</v>
      </c>
      <c r="E451" s="325">
        <v>3</v>
      </c>
      <c r="F451" s="371"/>
      <c r="G451" s="325"/>
      <c r="H451" s="371"/>
      <c r="I451" s="325">
        <v>2</v>
      </c>
      <c r="J451" s="325"/>
      <c r="K451" s="325">
        <v>2</v>
      </c>
      <c r="L451" s="372">
        <v>1</v>
      </c>
      <c r="M451" s="373" t="s">
        <v>7245</v>
      </c>
      <c r="N451" s="381"/>
      <c r="O451" s="381"/>
      <c r="P451" s="381"/>
      <c r="Q451" s="381"/>
      <c r="R451" s="381"/>
      <c r="S451" s="381"/>
      <c r="T451" s="381"/>
      <c r="U451" s="381"/>
      <c r="V451" s="381"/>
      <c r="W451" s="381"/>
      <c r="X451" s="381">
        <v>3</v>
      </c>
      <c r="Y451" s="326"/>
      <c r="Z451" s="328" t="s">
        <v>6862</v>
      </c>
      <c r="AA451" s="373"/>
      <c r="AB451" s="326"/>
      <c r="AC451" s="326" t="s">
        <v>2165</v>
      </c>
      <c r="AD451" s="368"/>
      <c r="AE451" s="400" t="s">
        <v>6958</v>
      </c>
      <c r="AF451" s="326"/>
      <c r="AG451" s="368"/>
      <c r="AH451" s="368"/>
      <c r="AI451" s="373"/>
      <c r="AJ451" s="328"/>
      <c r="AK451" s="328"/>
      <c r="AL451" s="328"/>
      <c r="AM451" s="328"/>
      <c r="AN451" s="335" t="s">
        <v>2166</v>
      </c>
    </row>
    <row r="452" spans="1:40" ht="30.75" customHeight="1" x14ac:dyDescent="0.35">
      <c r="A452" s="378">
        <v>448</v>
      </c>
      <c r="B452" s="333" t="s">
        <v>5571</v>
      </c>
      <c r="C452" s="332" t="s">
        <v>2864</v>
      </c>
      <c r="D452" s="371" t="s">
        <v>4638</v>
      </c>
      <c r="E452" s="325">
        <v>5</v>
      </c>
      <c r="F452" s="371"/>
      <c r="G452" s="325"/>
      <c r="H452" s="371"/>
      <c r="I452" s="325">
        <v>6</v>
      </c>
      <c r="J452" s="325"/>
      <c r="K452" s="325">
        <v>6</v>
      </c>
      <c r="L452" s="372">
        <v>1</v>
      </c>
      <c r="M452" s="388" t="s">
        <v>5184</v>
      </c>
      <c r="N452" s="381"/>
      <c r="O452" s="381"/>
      <c r="P452" s="381">
        <v>390</v>
      </c>
      <c r="Q452" s="381"/>
      <c r="R452" s="381"/>
      <c r="S452" s="381"/>
      <c r="T452" s="381"/>
      <c r="U452" s="381"/>
      <c r="V452" s="381"/>
      <c r="W452" s="381"/>
      <c r="X452" s="381">
        <v>3</v>
      </c>
      <c r="Y452" s="326"/>
      <c r="Z452" s="328"/>
      <c r="AA452" s="373"/>
      <c r="AB452" s="326"/>
      <c r="AC452" s="326" t="s">
        <v>2165</v>
      </c>
      <c r="AD452" s="368"/>
      <c r="AE452" s="400" t="s">
        <v>6324</v>
      </c>
      <c r="AF452" s="326"/>
      <c r="AG452" s="368"/>
      <c r="AH452" s="368"/>
      <c r="AI452" s="373"/>
      <c r="AJ452" s="328"/>
      <c r="AK452" s="328"/>
      <c r="AL452" s="328"/>
      <c r="AM452" s="328"/>
      <c r="AN452" s="335"/>
    </row>
    <row r="453" spans="1:40" ht="30.75" customHeight="1" x14ac:dyDescent="0.35">
      <c r="A453" s="378">
        <v>449</v>
      </c>
      <c r="B453" s="333" t="s">
        <v>5571</v>
      </c>
      <c r="C453" s="374" t="s">
        <v>2861</v>
      </c>
      <c r="D453" s="371" t="s">
        <v>4639</v>
      </c>
      <c r="E453" s="325">
        <v>3</v>
      </c>
      <c r="F453" s="371"/>
      <c r="G453" s="325"/>
      <c r="H453" s="371"/>
      <c r="I453" s="325">
        <v>5</v>
      </c>
      <c r="J453" s="325"/>
      <c r="K453" s="325">
        <v>5</v>
      </c>
      <c r="L453" s="372">
        <v>1</v>
      </c>
      <c r="M453" s="388" t="s">
        <v>5031</v>
      </c>
      <c r="N453" s="381"/>
      <c r="O453" s="381"/>
      <c r="P453" s="381">
        <v>240</v>
      </c>
      <c r="Q453" s="381"/>
      <c r="R453" s="381"/>
      <c r="S453" s="381"/>
      <c r="T453" s="381"/>
      <c r="U453" s="381"/>
      <c r="V453" s="381"/>
      <c r="W453" s="381"/>
      <c r="X453" s="381">
        <v>3</v>
      </c>
      <c r="Y453" s="326"/>
      <c r="Z453" s="328"/>
      <c r="AA453" s="373"/>
      <c r="AB453" s="326"/>
      <c r="AC453" s="326" t="s">
        <v>2165</v>
      </c>
      <c r="AD453" s="368"/>
      <c r="AE453" s="400" t="s">
        <v>6324</v>
      </c>
      <c r="AF453" s="326"/>
      <c r="AG453" s="368"/>
      <c r="AH453" s="368"/>
      <c r="AI453" s="373"/>
      <c r="AJ453" s="328"/>
      <c r="AK453" s="328"/>
      <c r="AL453" s="328"/>
      <c r="AM453" s="328"/>
      <c r="AN453" s="335" t="s">
        <v>2166</v>
      </c>
    </row>
    <row r="454" spans="1:40" ht="30.75" customHeight="1" x14ac:dyDescent="0.35">
      <c r="A454" s="378">
        <v>450</v>
      </c>
      <c r="B454" s="333" t="s">
        <v>5571</v>
      </c>
      <c r="C454" s="332" t="s">
        <v>2862</v>
      </c>
      <c r="D454" s="371" t="s">
        <v>4640</v>
      </c>
      <c r="E454" s="325">
        <v>3</v>
      </c>
      <c r="F454" s="371"/>
      <c r="G454" s="325"/>
      <c r="H454" s="371"/>
      <c r="I454" s="325">
        <v>5</v>
      </c>
      <c r="J454" s="325"/>
      <c r="K454" s="325">
        <v>5</v>
      </c>
      <c r="L454" s="372">
        <v>1</v>
      </c>
      <c r="M454" s="388" t="s">
        <v>5031</v>
      </c>
      <c r="N454" s="381"/>
      <c r="O454" s="381"/>
      <c r="P454" s="381">
        <v>240</v>
      </c>
      <c r="Q454" s="381"/>
      <c r="R454" s="381"/>
      <c r="S454" s="381"/>
      <c r="T454" s="381"/>
      <c r="U454" s="381"/>
      <c r="V454" s="381"/>
      <c r="W454" s="381"/>
      <c r="X454" s="381">
        <v>3</v>
      </c>
      <c r="Y454" s="326"/>
      <c r="Z454" s="328"/>
      <c r="AA454" s="373"/>
      <c r="AB454" s="326"/>
      <c r="AC454" s="326" t="s">
        <v>2165</v>
      </c>
      <c r="AD454" s="368"/>
      <c r="AE454" s="400" t="s">
        <v>6324</v>
      </c>
      <c r="AF454" s="326"/>
      <c r="AG454" s="368"/>
      <c r="AH454" s="368"/>
      <c r="AI454" s="373"/>
      <c r="AJ454" s="328"/>
      <c r="AK454" s="328"/>
      <c r="AL454" s="328"/>
      <c r="AM454" s="328"/>
      <c r="AN454" s="335" t="s">
        <v>2166</v>
      </c>
    </row>
    <row r="455" spans="1:40" ht="30.75" customHeight="1" x14ac:dyDescent="0.35">
      <c r="A455" s="378">
        <v>451</v>
      </c>
      <c r="B455" s="333" t="s">
        <v>5571</v>
      </c>
      <c r="C455" s="332" t="s">
        <v>2865</v>
      </c>
      <c r="D455" s="371" t="s">
        <v>4641</v>
      </c>
      <c r="E455" s="325">
        <v>4</v>
      </c>
      <c r="F455" s="371"/>
      <c r="G455" s="325"/>
      <c r="H455" s="371"/>
      <c r="I455" s="325">
        <v>5</v>
      </c>
      <c r="J455" s="325"/>
      <c r="K455" s="325">
        <v>5</v>
      </c>
      <c r="L455" s="372">
        <v>1</v>
      </c>
      <c r="M455" s="388" t="s">
        <v>5185</v>
      </c>
      <c r="N455" s="381"/>
      <c r="O455" s="381"/>
      <c r="P455" s="381">
        <v>220</v>
      </c>
      <c r="Q455" s="381"/>
      <c r="R455" s="381"/>
      <c r="S455" s="381"/>
      <c r="T455" s="381"/>
      <c r="U455" s="381"/>
      <c r="V455" s="381"/>
      <c r="W455" s="381"/>
      <c r="X455" s="381">
        <v>3</v>
      </c>
      <c r="Y455" s="326"/>
      <c r="Z455" s="328"/>
      <c r="AA455" s="373"/>
      <c r="AB455" s="326"/>
      <c r="AC455" s="326" t="s">
        <v>2165</v>
      </c>
      <c r="AD455" s="368"/>
      <c r="AE455" s="400" t="s">
        <v>6324</v>
      </c>
      <c r="AF455" s="326"/>
      <c r="AG455" s="368"/>
      <c r="AH455" s="368"/>
      <c r="AI455" s="373"/>
      <c r="AJ455" s="328"/>
      <c r="AK455" s="328"/>
      <c r="AL455" s="328"/>
      <c r="AM455" s="328"/>
      <c r="AN455" s="335" t="s">
        <v>2166</v>
      </c>
    </row>
    <row r="456" spans="1:40" ht="30.75" customHeight="1" x14ac:dyDescent="0.35">
      <c r="A456" s="378">
        <v>452</v>
      </c>
      <c r="B456" s="333" t="s">
        <v>5571</v>
      </c>
      <c r="C456" s="332" t="s">
        <v>2858</v>
      </c>
      <c r="D456" s="371" t="s">
        <v>4642</v>
      </c>
      <c r="E456" s="325">
        <v>4</v>
      </c>
      <c r="F456" s="371"/>
      <c r="G456" s="325"/>
      <c r="H456" s="371"/>
      <c r="I456" s="325">
        <v>5</v>
      </c>
      <c r="J456" s="325"/>
      <c r="K456" s="325">
        <v>5</v>
      </c>
      <c r="L456" s="372">
        <v>1</v>
      </c>
      <c r="M456" s="373" t="s">
        <v>5535</v>
      </c>
      <c r="N456" s="381"/>
      <c r="O456" s="381"/>
      <c r="P456" s="381">
        <v>220</v>
      </c>
      <c r="Q456" s="381"/>
      <c r="R456" s="381"/>
      <c r="S456" s="381"/>
      <c r="T456" s="381"/>
      <c r="U456" s="381"/>
      <c r="V456" s="381"/>
      <c r="W456" s="381"/>
      <c r="X456" s="381">
        <v>2</v>
      </c>
      <c r="Y456" s="326"/>
      <c r="Z456" s="328"/>
      <c r="AA456" s="373"/>
      <c r="AB456" s="326"/>
      <c r="AC456" s="326" t="s">
        <v>2165</v>
      </c>
      <c r="AD456" s="368"/>
      <c r="AE456" s="400" t="s">
        <v>6324</v>
      </c>
      <c r="AF456" s="326"/>
      <c r="AG456" s="368"/>
      <c r="AH456" s="368"/>
      <c r="AI456" s="373"/>
      <c r="AJ456" s="328"/>
      <c r="AK456" s="328"/>
      <c r="AL456" s="328"/>
      <c r="AM456" s="328"/>
      <c r="AN456" s="335" t="s">
        <v>2166</v>
      </c>
    </row>
    <row r="457" spans="1:40" ht="30.75" customHeight="1" x14ac:dyDescent="0.35">
      <c r="A457" s="378">
        <v>453</v>
      </c>
      <c r="B457" s="333" t="s">
        <v>5571</v>
      </c>
      <c r="C457" s="332" t="s">
        <v>3586</v>
      </c>
      <c r="D457" s="371" t="s">
        <v>4643</v>
      </c>
      <c r="E457" s="325">
        <v>4</v>
      </c>
      <c r="F457" s="371"/>
      <c r="G457" s="325"/>
      <c r="H457" s="371"/>
      <c r="I457" s="325">
        <v>6</v>
      </c>
      <c r="J457" s="325"/>
      <c r="K457" s="325">
        <v>6</v>
      </c>
      <c r="L457" s="372">
        <v>1</v>
      </c>
      <c r="M457" s="373" t="s">
        <v>7251</v>
      </c>
      <c r="N457" s="381">
        <v>78</v>
      </c>
      <c r="O457" s="381">
        <v>162</v>
      </c>
      <c r="P457" s="381">
        <v>240</v>
      </c>
      <c r="Q457" s="381"/>
      <c r="R457" s="381"/>
      <c r="S457" s="381"/>
      <c r="T457" s="381"/>
      <c r="U457" s="381"/>
      <c r="V457" s="381" t="s">
        <v>2166</v>
      </c>
      <c r="W457" s="381"/>
      <c r="X457" s="381">
        <v>2</v>
      </c>
      <c r="Y457" s="326"/>
      <c r="Z457" s="328"/>
      <c r="AA457" s="373"/>
      <c r="AB457" s="326"/>
      <c r="AC457" s="326" t="s">
        <v>2165</v>
      </c>
      <c r="AD457" s="368"/>
      <c r="AE457" s="400" t="s">
        <v>7017</v>
      </c>
      <c r="AF457" s="326"/>
      <c r="AG457" s="368"/>
      <c r="AH457" s="368"/>
      <c r="AI457" s="373"/>
      <c r="AJ457" s="328"/>
      <c r="AK457" s="328"/>
      <c r="AL457" s="328"/>
      <c r="AM457" s="328"/>
      <c r="AN457" s="335" t="s">
        <v>2166</v>
      </c>
    </row>
    <row r="458" spans="1:40" ht="30.75" customHeight="1" x14ac:dyDescent="0.35">
      <c r="A458" s="378">
        <v>454</v>
      </c>
      <c r="B458" s="333" t="s">
        <v>5571</v>
      </c>
      <c r="C458" s="332" t="s">
        <v>2878</v>
      </c>
      <c r="D458" s="371" t="s">
        <v>2179</v>
      </c>
      <c r="E458" s="325">
        <v>5</v>
      </c>
      <c r="F458" s="371"/>
      <c r="G458" s="325"/>
      <c r="H458" s="371"/>
      <c r="I458" s="325">
        <v>7</v>
      </c>
      <c r="J458" s="325"/>
      <c r="K458" s="325">
        <v>7</v>
      </c>
      <c r="L458" s="372">
        <v>1</v>
      </c>
      <c r="M458" s="388" t="s">
        <v>5186</v>
      </c>
      <c r="N458" s="381">
        <v>125</v>
      </c>
      <c r="O458" s="381">
        <v>280</v>
      </c>
      <c r="P458" s="381">
        <v>405</v>
      </c>
      <c r="Q458" s="381"/>
      <c r="R458" s="381"/>
      <c r="S458" s="381"/>
      <c r="T458" s="381"/>
      <c r="U458" s="381"/>
      <c r="V458" s="381" t="s">
        <v>2166</v>
      </c>
      <c r="W458" s="381"/>
      <c r="X458" s="381">
        <v>2</v>
      </c>
      <c r="Y458" s="326"/>
      <c r="Z458" s="328"/>
      <c r="AA458" s="373"/>
      <c r="AB458" s="326"/>
      <c r="AC458" s="326" t="s">
        <v>2165</v>
      </c>
      <c r="AD458" s="368"/>
      <c r="AE458" s="400" t="s">
        <v>6324</v>
      </c>
      <c r="AF458" s="326"/>
      <c r="AG458" s="368"/>
      <c r="AH458" s="368"/>
      <c r="AI458" s="373"/>
      <c r="AJ458" s="328"/>
      <c r="AK458" s="328"/>
      <c r="AL458" s="328"/>
      <c r="AM458" s="328"/>
      <c r="AN458" s="335"/>
    </row>
    <row r="459" spans="1:40" ht="30.75" customHeight="1" x14ac:dyDescent="0.35">
      <c r="A459" s="378">
        <v>455</v>
      </c>
      <c r="B459" s="333" t="s">
        <v>5571</v>
      </c>
      <c r="C459" s="332" t="s">
        <v>2818</v>
      </c>
      <c r="D459" s="371" t="s">
        <v>4644</v>
      </c>
      <c r="E459" s="325">
        <v>3</v>
      </c>
      <c r="F459" s="371"/>
      <c r="G459" s="325"/>
      <c r="H459" s="371"/>
      <c r="I459" s="325">
        <v>6</v>
      </c>
      <c r="J459" s="325"/>
      <c r="K459" s="325">
        <v>6</v>
      </c>
      <c r="L459" s="372">
        <v>1</v>
      </c>
      <c r="M459" s="373" t="s">
        <v>5523</v>
      </c>
      <c r="N459" s="381"/>
      <c r="O459" s="381"/>
      <c r="P459" s="381">
        <v>220</v>
      </c>
      <c r="Q459" s="381"/>
      <c r="R459" s="381"/>
      <c r="S459" s="381"/>
      <c r="T459" s="381"/>
      <c r="U459" s="381"/>
      <c r="V459" s="381"/>
      <c r="W459" s="381"/>
      <c r="X459" s="381">
        <v>3</v>
      </c>
      <c r="Y459" s="326"/>
      <c r="Z459" s="328"/>
      <c r="AA459" s="373"/>
      <c r="AB459" s="326"/>
      <c r="AC459" s="326" t="s">
        <v>2165</v>
      </c>
      <c r="AD459" s="368"/>
      <c r="AE459" s="400" t="s">
        <v>6324</v>
      </c>
      <c r="AF459" s="326"/>
      <c r="AG459" s="368"/>
      <c r="AH459" s="368"/>
      <c r="AI459" s="373"/>
      <c r="AJ459" s="328"/>
      <c r="AK459" s="328"/>
      <c r="AL459" s="328"/>
      <c r="AM459" s="328"/>
      <c r="AN459" s="335" t="s">
        <v>2166</v>
      </c>
    </row>
    <row r="460" spans="1:40" ht="30.75" customHeight="1" x14ac:dyDescent="0.35">
      <c r="A460" s="378">
        <v>456</v>
      </c>
      <c r="B460" s="333" t="s">
        <v>5571</v>
      </c>
      <c r="C460" s="332" t="s">
        <v>6277</v>
      </c>
      <c r="D460" s="371" t="s">
        <v>4645</v>
      </c>
      <c r="E460" s="325">
        <v>4</v>
      </c>
      <c r="F460" s="371"/>
      <c r="G460" s="325"/>
      <c r="H460" s="371"/>
      <c r="I460" s="325">
        <v>6</v>
      </c>
      <c r="J460" s="325"/>
      <c r="K460" s="325">
        <v>6</v>
      </c>
      <c r="L460" s="372">
        <v>1</v>
      </c>
      <c r="M460" s="373" t="s">
        <v>5523</v>
      </c>
      <c r="N460" s="381"/>
      <c r="O460" s="381"/>
      <c r="P460" s="381">
        <v>240</v>
      </c>
      <c r="Q460" s="381"/>
      <c r="R460" s="381"/>
      <c r="S460" s="381"/>
      <c r="T460" s="381"/>
      <c r="U460" s="381"/>
      <c r="V460" s="381"/>
      <c r="W460" s="381"/>
      <c r="X460" s="381">
        <v>3</v>
      </c>
      <c r="Y460" s="326"/>
      <c r="Z460" s="328"/>
      <c r="AA460" s="373"/>
      <c r="AB460" s="326"/>
      <c r="AC460" s="326" t="s">
        <v>2165</v>
      </c>
      <c r="AD460" s="368"/>
      <c r="AE460" s="400" t="s">
        <v>6324</v>
      </c>
      <c r="AF460" s="326"/>
      <c r="AG460" s="368"/>
      <c r="AH460" s="368"/>
      <c r="AI460" s="373"/>
      <c r="AJ460" s="328"/>
      <c r="AK460" s="328"/>
      <c r="AL460" s="328"/>
      <c r="AM460" s="328"/>
      <c r="AN460" s="335" t="s">
        <v>2166</v>
      </c>
    </row>
    <row r="461" spans="1:40" ht="30.75" customHeight="1" x14ac:dyDescent="0.35">
      <c r="A461" s="378">
        <v>457</v>
      </c>
      <c r="B461" s="333" t="s">
        <v>5571</v>
      </c>
      <c r="C461" s="332" t="s">
        <v>6278</v>
      </c>
      <c r="D461" s="371" t="s">
        <v>4646</v>
      </c>
      <c r="E461" s="325">
        <v>3</v>
      </c>
      <c r="F461" s="371"/>
      <c r="G461" s="325"/>
      <c r="H461" s="371"/>
      <c r="I461" s="325">
        <v>5</v>
      </c>
      <c r="J461" s="325"/>
      <c r="K461" s="325">
        <v>5</v>
      </c>
      <c r="L461" s="372">
        <v>1</v>
      </c>
      <c r="M461" s="373" t="s">
        <v>5031</v>
      </c>
      <c r="N461" s="381"/>
      <c r="O461" s="381"/>
      <c r="P461" s="381">
        <v>220</v>
      </c>
      <c r="Q461" s="381"/>
      <c r="R461" s="381"/>
      <c r="S461" s="381"/>
      <c r="T461" s="381"/>
      <c r="U461" s="381"/>
      <c r="V461" s="381"/>
      <c r="W461" s="381"/>
      <c r="X461" s="381">
        <v>3</v>
      </c>
      <c r="Y461" s="326"/>
      <c r="Z461" s="328"/>
      <c r="AA461" s="373"/>
      <c r="AB461" s="326"/>
      <c r="AC461" s="326" t="s">
        <v>2165</v>
      </c>
      <c r="AD461" s="368"/>
      <c r="AE461" s="400" t="s">
        <v>6324</v>
      </c>
      <c r="AF461" s="326"/>
      <c r="AG461" s="368"/>
      <c r="AH461" s="368"/>
      <c r="AI461" s="373"/>
      <c r="AJ461" s="328"/>
      <c r="AK461" s="328"/>
      <c r="AL461" s="328"/>
      <c r="AM461" s="328"/>
      <c r="AN461" s="335" t="s">
        <v>2166</v>
      </c>
    </row>
    <row r="462" spans="1:40" ht="30.75" customHeight="1" x14ac:dyDescent="0.35">
      <c r="A462" s="378">
        <v>458</v>
      </c>
      <c r="B462" s="333" t="s">
        <v>5571</v>
      </c>
      <c r="C462" s="332" t="s">
        <v>7247</v>
      </c>
      <c r="D462" s="371" t="s">
        <v>2682</v>
      </c>
      <c r="E462" s="325">
        <v>4</v>
      </c>
      <c r="F462" s="371"/>
      <c r="G462" s="325"/>
      <c r="H462" s="371"/>
      <c r="I462" s="325">
        <v>7</v>
      </c>
      <c r="J462" s="325"/>
      <c r="K462" s="325">
        <v>7</v>
      </c>
      <c r="L462" s="372">
        <v>1</v>
      </c>
      <c r="M462" s="373" t="s">
        <v>7248</v>
      </c>
      <c r="N462" s="381">
        <v>115</v>
      </c>
      <c r="O462" s="381">
        <v>285</v>
      </c>
      <c r="P462" s="381">
        <v>400</v>
      </c>
      <c r="Q462" s="381"/>
      <c r="R462" s="381"/>
      <c r="S462" s="381"/>
      <c r="T462" s="381"/>
      <c r="U462" s="381"/>
      <c r="V462" s="381" t="s">
        <v>2166</v>
      </c>
      <c r="W462" s="381"/>
      <c r="X462" s="381">
        <v>2</v>
      </c>
      <c r="Y462" s="326"/>
      <c r="Z462" s="328"/>
      <c r="AA462" s="373"/>
      <c r="AB462" s="326"/>
      <c r="AC462" s="326" t="s">
        <v>2165</v>
      </c>
      <c r="AD462" s="368"/>
      <c r="AE462" s="400" t="s">
        <v>6958</v>
      </c>
      <c r="AF462" s="326"/>
      <c r="AG462" s="368"/>
      <c r="AH462" s="368"/>
      <c r="AI462" s="373"/>
      <c r="AJ462" s="328"/>
      <c r="AK462" s="328"/>
      <c r="AL462" s="328"/>
      <c r="AM462" s="328"/>
      <c r="AN462" s="335" t="s">
        <v>2166</v>
      </c>
    </row>
    <row r="463" spans="1:40" ht="30.75" customHeight="1" x14ac:dyDescent="0.35">
      <c r="A463" s="378">
        <v>459</v>
      </c>
      <c r="B463" s="333" t="s">
        <v>5571</v>
      </c>
      <c r="C463" s="332" t="s">
        <v>2855</v>
      </c>
      <c r="D463" s="371" t="s">
        <v>4647</v>
      </c>
      <c r="E463" s="325">
        <v>4</v>
      </c>
      <c r="F463" s="371"/>
      <c r="G463" s="325"/>
      <c r="H463" s="371"/>
      <c r="I463" s="325">
        <v>4</v>
      </c>
      <c r="J463" s="325"/>
      <c r="K463" s="325">
        <v>4</v>
      </c>
      <c r="L463" s="372">
        <v>1</v>
      </c>
      <c r="M463" s="373" t="s">
        <v>5523</v>
      </c>
      <c r="N463" s="381"/>
      <c r="O463" s="381"/>
      <c r="P463" s="381">
        <v>220</v>
      </c>
      <c r="Q463" s="381"/>
      <c r="R463" s="381"/>
      <c r="S463" s="381"/>
      <c r="T463" s="381"/>
      <c r="U463" s="381"/>
      <c r="V463" s="381"/>
      <c r="W463" s="381"/>
      <c r="X463" s="381">
        <v>2</v>
      </c>
      <c r="Y463" s="326"/>
      <c r="Z463" s="328"/>
      <c r="AA463" s="373"/>
      <c r="AB463" s="326"/>
      <c r="AC463" s="326" t="s">
        <v>2165</v>
      </c>
      <c r="AD463" s="368"/>
      <c r="AE463" s="400" t="s">
        <v>6324</v>
      </c>
      <c r="AF463" s="326"/>
      <c r="AG463" s="368"/>
      <c r="AH463" s="368"/>
      <c r="AI463" s="373"/>
      <c r="AJ463" s="328"/>
      <c r="AK463" s="328"/>
      <c r="AL463" s="328"/>
      <c r="AM463" s="328"/>
      <c r="AN463" s="335" t="s">
        <v>2166</v>
      </c>
    </row>
    <row r="464" spans="1:40" ht="30.75" customHeight="1" x14ac:dyDescent="0.35">
      <c r="A464" s="378">
        <v>460</v>
      </c>
      <c r="B464" s="333" t="s">
        <v>5571</v>
      </c>
      <c r="C464" s="332" t="s">
        <v>2177</v>
      </c>
      <c r="D464" s="371" t="s">
        <v>4648</v>
      </c>
      <c r="E464" s="325">
        <v>4</v>
      </c>
      <c r="F464" s="371"/>
      <c r="G464" s="325"/>
      <c r="H464" s="371"/>
      <c r="I464" s="325">
        <v>5</v>
      </c>
      <c r="J464" s="325"/>
      <c r="K464" s="325">
        <v>5</v>
      </c>
      <c r="L464" s="372">
        <v>1</v>
      </c>
      <c r="M464" s="388" t="s">
        <v>5187</v>
      </c>
      <c r="N464" s="381"/>
      <c r="O464" s="381"/>
      <c r="P464" s="381">
        <v>200</v>
      </c>
      <c r="Q464" s="381"/>
      <c r="R464" s="381"/>
      <c r="S464" s="381"/>
      <c r="T464" s="381"/>
      <c r="U464" s="381"/>
      <c r="V464" s="381"/>
      <c r="W464" s="381"/>
      <c r="X464" s="381">
        <v>3</v>
      </c>
      <c r="Y464" s="326"/>
      <c r="Z464" s="328"/>
      <c r="AA464" s="373"/>
      <c r="AB464" s="326"/>
      <c r="AC464" s="326" t="s">
        <v>2165</v>
      </c>
      <c r="AD464" s="368"/>
      <c r="AE464" s="400" t="s">
        <v>6324</v>
      </c>
      <c r="AF464" s="326"/>
      <c r="AG464" s="368"/>
      <c r="AH464" s="368"/>
      <c r="AI464" s="373"/>
      <c r="AJ464" s="328"/>
      <c r="AK464" s="328"/>
      <c r="AL464" s="328"/>
      <c r="AM464" s="328"/>
      <c r="AN464" s="335" t="s">
        <v>2166</v>
      </c>
    </row>
    <row r="465" spans="1:40" ht="30.75" customHeight="1" x14ac:dyDescent="0.35">
      <c r="A465" s="378">
        <v>461</v>
      </c>
      <c r="B465" s="333" t="s">
        <v>5571</v>
      </c>
      <c r="C465" s="332" t="s">
        <v>7249</v>
      </c>
      <c r="D465" s="371" t="s">
        <v>2800</v>
      </c>
      <c r="E465" s="325">
        <v>4</v>
      </c>
      <c r="F465" s="371"/>
      <c r="G465" s="325"/>
      <c r="H465" s="371"/>
      <c r="I465" s="325">
        <v>4</v>
      </c>
      <c r="J465" s="325"/>
      <c r="K465" s="325">
        <v>4</v>
      </c>
      <c r="L465" s="372">
        <v>1</v>
      </c>
      <c r="M465" s="373" t="s">
        <v>7246</v>
      </c>
      <c r="N465" s="381"/>
      <c r="O465" s="381"/>
      <c r="P465" s="381">
        <v>145</v>
      </c>
      <c r="Q465" s="381"/>
      <c r="R465" s="381"/>
      <c r="S465" s="381"/>
      <c r="T465" s="381"/>
      <c r="U465" s="381"/>
      <c r="V465" s="381"/>
      <c r="W465" s="381"/>
      <c r="X465" s="381">
        <v>2</v>
      </c>
      <c r="Y465" s="326"/>
      <c r="Z465" s="328"/>
      <c r="AA465" s="373"/>
      <c r="AB465" s="326"/>
      <c r="AC465" s="326" t="s">
        <v>2165</v>
      </c>
      <c r="AD465" s="368"/>
      <c r="AE465" s="400" t="s">
        <v>6958</v>
      </c>
      <c r="AF465" s="326"/>
      <c r="AG465" s="368"/>
      <c r="AH465" s="368"/>
      <c r="AI465" s="373"/>
      <c r="AJ465" s="328"/>
      <c r="AK465" s="328"/>
      <c r="AL465" s="328"/>
      <c r="AM465" s="328"/>
      <c r="AN465" s="335" t="s">
        <v>2166</v>
      </c>
    </row>
    <row r="466" spans="1:40" ht="30.75" customHeight="1" x14ac:dyDescent="0.35">
      <c r="A466" s="378">
        <v>462</v>
      </c>
      <c r="B466" s="333" t="s">
        <v>5571</v>
      </c>
      <c r="C466" s="332" t="s">
        <v>2863</v>
      </c>
      <c r="D466" s="371" t="s">
        <v>2178</v>
      </c>
      <c r="E466" s="325">
        <v>4</v>
      </c>
      <c r="F466" s="371"/>
      <c r="G466" s="325"/>
      <c r="H466" s="371"/>
      <c r="I466" s="325">
        <v>6</v>
      </c>
      <c r="J466" s="325"/>
      <c r="K466" s="325">
        <v>6</v>
      </c>
      <c r="L466" s="372">
        <v>1</v>
      </c>
      <c r="M466" s="373" t="s">
        <v>5031</v>
      </c>
      <c r="N466" s="381"/>
      <c r="O466" s="381"/>
      <c r="P466" s="381">
        <v>300</v>
      </c>
      <c r="Q466" s="381"/>
      <c r="R466" s="381"/>
      <c r="S466" s="381"/>
      <c r="T466" s="381"/>
      <c r="U466" s="381"/>
      <c r="V466" s="381"/>
      <c r="W466" s="381"/>
      <c r="X466" s="381">
        <v>3</v>
      </c>
      <c r="Y466" s="326"/>
      <c r="Z466" s="328"/>
      <c r="AA466" s="373"/>
      <c r="AB466" s="326"/>
      <c r="AC466" s="326" t="s">
        <v>2165</v>
      </c>
      <c r="AD466" s="368"/>
      <c r="AE466" s="400" t="s">
        <v>6324</v>
      </c>
      <c r="AF466" s="326"/>
      <c r="AG466" s="368"/>
      <c r="AH466" s="368"/>
      <c r="AI466" s="373"/>
      <c r="AJ466" s="328"/>
      <c r="AK466" s="328"/>
      <c r="AL466" s="328"/>
      <c r="AM466" s="328"/>
      <c r="AN466" s="335" t="s">
        <v>2166</v>
      </c>
    </row>
    <row r="467" spans="1:40" ht="30.75" customHeight="1" x14ac:dyDescent="0.35">
      <c r="A467" s="378">
        <v>463</v>
      </c>
      <c r="B467" s="333" t="s">
        <v>5571</v>
      </c>
      <c r="C467" s="332" t="s">
        <v>2856</v>
      </c>
      <c r="D467" s="371" t="s">
        <v>4650</v>
      </c>
      <c r="E467" s="325">
        <v>3</v>
      </c>
      <c r="F467" s="371"/>
      <c r="G467" s="325"/>
      <c r="H467" s="371"/>
      <c r="I467" s="325">
        <v>5</v>
      </c>
      <c r="J467" s="325"/>
      <c r="K467" s="325">
        <v>5</v>
      </c>
      <c r="L467" s="372">
        <v>1</v>
      </c>
      <c r="M467" s="373" t="s">
        <v>5496</v>
      </c>
      <c r="N467" s="381"/>
      <c r="O467" s="381"/>
      <c r="P467" s="381">
        <v>220</v>
      </c>
      <c r="Q467" s="381"/>
      <c r="R467" s="381"/>
      <c r="S467" s="381"/>
      <c r="T467" s="381"/>
      <c r="U467" s="381"/>
      <c r="V467" s="381"/>
      <c r="W467" s="381"/>
      <c r="X467" s="381">
        <v>2</v>
      </c>
      <c r="Y467" s="326"/>
      <c r="Z467" s="328"/>
      <c r="AA467" s="373"/>
      <c r="AB467" s="326"/>
      <c r="AC467" s="326" t="s">
        <v>2165</v>
      </c>
      <c r="AD467" s="368"/>
      <c r="AE467" s="400" t="s">
        <v>6324</v>
      </c>
      <c r="AF467" s="326"/>
      <c r="AG467" s="368"/>
      <c r="AH467" s="368"/>
      <c r="AI467" s="373"/>
      <c r="AJ467" s="328"/>
      <c r="AK467" s="328"/>
      <c r="AL467" s="328"/>
      <c r="AM467" s="328"/>
      <c r="AN467" s="335" t="s">
        <v>2166</v>
      </c>
    </row>
    <row r="468" spans="1:40" ht="30.75" customHeight="1" x14ac:dyDescent="0.35">
      <c r="A468" s="378">
        <v>464</v>
      </c>
      <c r="B468" s="333" t="s">
        <v>5571</v>
      </c>
      <c r="C468" s="332" t="s">
        <v>2857</v>
      </c>
      <c r="D468" s="371" t="s">
        <v>4651</v>
      </c>
      <c r="E468" s="325">
        <v>3</v>
      </c>
      <c r="F468" s="371"/>
      <c r="G468" s="325"/>
      <c r="H468" s="371"/>
      <c r="I468" s="325">
        <v>5</v>
      </c>
      <c r="J468" s="325"/>
      <c r="K468" s="325">
        <v>5</v>
      </c>
      <c r="L468" s="372">
        <v>1</v>
      </c>
      <c r="M468" s="373" t="s">
        <v>5499</v>
      </c>
      <c r="N468" s="381"/>
      <c r="O468" s="381"/>
      <c r="P468" s="381">
        <v>220</v>
      </c>
      <c r="Q468" s="381"/>
      <c r="R468" s="381"/>
      <c r="S468" s="381"/>
      <c r="T468" s="381"/>
      <c r="U468" s="381"/>
      <c r="V468" s="381"/>
      <c r="W468" s="381"/>
      <c r="X468" s="381">
        <v>2</v>
      </c>
      <c r="Y468" s="326"/>
      <c r="Z468" s="328"/>
      <c r="AA468" s="373"/>
      <c r="AB468" s="326"/>
      <c r="AC468" s="326" t="s">
        <v>2165</v>
      </c>
      <c r="AD468" s="368"/>
      <c r="AE468" s="400" t="s">
        <v>6324</v>
      </c>
      <c r="AF468" s="326"/>
      <c r="AG468" s="368"/>
      <c r="AH468" s="368"/>
      <c r="AI468" s="373"/>
      <c r="AJ468" s="328"/>
      <c r="AK468" s="328"/>
      <c r="AL468" s="328"/>
      <c r="AM468" s="328"/>
      <c r="AN468" s="335" t="s">
        <v>2166</v>
      </c>
    </row>
    <row r="469" spans="1:40" ht="30.75" customHeight="1" x14ac:dyDescent="0.35">
      <c r="A469" s="378">
        <v>465</v>
      </c>
      <c r="B469" s="333" t="s">
        <v>5571</v>
      </c>
      <c r="C469" s="332" t="s">
        <v>5667</v>
      </c>
      <c r="D469" s="371" t="s">
        <v>5668</v>
      </c>
      <c r="E469" s="325">
        <v>4</v>
      </c>
      <c r="F469" s="371"/>
      <c r="G469" s="325"/>
      <c r="H469" s="371"/>
      <c r="I469" s="325">
        <v>7</v>
      </c>
      <c r="J469" s="325"/>
      <c r="K469" s="325">
        <v>7</v>
      </c>
      <c r="L469" s="372">
        <v>1</v>
      </c>
      <c r="M469" s="373" t="s">
        <v>7244</v>
      </c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>
        <v>2</v>
      </c>
      <c r="Y469" s="326"/>
      <c r="Z469" s="328"/>
      <c r="AA469" s="373"/>
      <c r="AB469" s="326"/>
      <c r="AC469" s="326" t="s">
        <v>2165</v>
      </c>
      <c r="AD469" s="368"/>
      <c r="AE469" s="400" t="s">
        <v>6958</v>
      </c>
      <c r="AF469" s="326"/>
      <c r="AG469" s="368"/>
      <c r="AH469" s="368"/>
      <c r="AI469" s="373"/>
      <c r="AJ469" s="328"/>
      <c r="AK469" s="328"/>
      <c r="AL469" s="328"/>
      <c r="AM469" s="328"/>
      <c r="AN469" s="335" t="s">
        <v>2166</v>
      </c>
    </row>
    <row r="470" spans="1:40" ht="30.75" customHeight="1" x14ac:dyDescent="0.35">
      <c r="A470" s="378">
        <v>466</v>
      </c>
      <c r="B470" s="333" t="s">
        <v>5571</v>
      </c>
      <c r="C470" s="332" t="s">
        <v>6354</v>
      </c>
      <c r="D470" s="327" t="s">
        <v>6355</v>
      </c>
      <c r="E470" s="324">
        <v>4</v>
      </c>
      <c r="F470" s="327"/>
      <c r="G470" s="324"/>
      <c r="H470" s="327"/>
      <c r="I470" s="324">
        <v>5</v>
      </c>
      <c r="J470" s="324"/>
      <c r="K470" s="324">
        <v>5</v>
      </c>
      <c r="L470" s="372">
        <v>1</v>
      </c>
      <c r="M470" s="373" t="s">
        <v>5707</v>
      </c>
      <c r="N470" s="381">
        <v>80</v>
      </c>
      <c r="O470" s="381">
        <v>175</v>
      </c>
      <c r="P470" s="381">
        <v>255</v>
      </c>
      <c r="Q470" s="381"/>
      <c r="R470" s="381"/>
      <c r="S470" s="381"/>
      <c r="T470" s="381"/>
      <c r="U470" s="381"/>
      <c r="V470" s="381" t="s">
        <v>2166</v>
      </c>
      <c r="W470" s="381"/>
      <c r="X470" s="381">
        <v>2</v>
      </c>
      <c r="Y470" s="326"/>
      <c r="Z470" s="328"/>
      <c r="AA470" s="373"/>
      <c r="AB470" s="326"/>
      <c r="AC470" s="326" t="s">
        <v>2165</v>
      </c>
      <c r="AD470" s="368"/>
      <c r="AE470" s="400" t="s">
        <v>6324</v>
      </c>
      <c r="AF470" s="326"/>
      <c r="AG470" s="368"/>
      <c r="AH470" s="368"/>
      <c r="AI470" s="373"/>
      <c r="AJ470" s="328"/>
      <c r="AK470" s="328"/>
      <c r="AL470" s="328"/>
      <c r="AM470" s="328"/>
      <c r="AN470" s="335" t="s">
        <v>2166</v>
      </c>
    </row>
    <row r="471" spans="1:40" ht="30.75" customHeight="1" x14ac:dyDescent="0.35">
      <c r="A471" s="378">
        <v>467</v>
      </c>
      <c r="B471" s="333" t="s">
        <v>642</v>
      </c>
      <c r="C471" s="332" t="s">
        <v>6281</v>
      </c>
      <c r="D471" s="371" t="s">
        <v>4190</v>
      </c>
      <c r="E471" s="325">
        <v>4</v>
      </c>
      <c r="F471" s="371"/>
      <c r="G471" s="325"/>
      <c r="H471" s="371"/>
      <c r="I471" s="325">
        <v>10</v>
      </c>
      <c r="J471" s="325"/>
      <c r="K471" s="325">
        <v>10</v>
      </c>
      <c r="L471" s="372">
        <v>1</v>
      </c>
      <c r="M471" s="373" t="s">
        <v>5382</v>
      </c>
      <c r="N471" s="381"/>
      <c r="O471" s="381"/>
      <c r="P471" s="381">
        <v>1200</v>
      </c>
      <c r="Q471" s="381"/>
      <c r="R471" s="381"/>
      <c r="S471" s="381"/>
      <c r="T471" s="381"/>
      <c r="U471" s="381"/>
      <c r="V471" s="381"/>
      <c r="W471" s="381"/>
      <c r="X471" s="381">
        <v>1</v>
      </c>
      <c r="Y471" s="326"/>
      <c r="Z471" s="328"/>
      <c r="AA471" s="373"/>
      <c r="AB471" s="326"/>
      <c r="AC471" s="326" t="s">
        <v>2165</v>
      </c>
      <c r="AD471" s="368"/>
      <c r="AE471" s="400" t="s">
        <v>6320</v>
      </c>
      <c r="AF471" s="326"/>
      <c r="AG471" s="368"/>
      <c r="AH471" s="368"/>
      <c r="AI471" s="373"/>
      <c r="AJ471" s="328"/>
      <c r="AK471" s="328"/>
      <c r="AL471" s="328"/>
      <c r="AM471" s="328"/>
      <c r="AN471" s="335"/>
    </row>
    <row r="472" spans="1:40" ht="30.75" customHeight="1" x14ac:dyDescent="0.35">
      <c r="A472" s="378">
        <v>468</v>
      </c>
      <c r="B472" s="333" t="s">
        <v>642</v>
      </c>
      <c r="C472" s="332" t="s">
        <v>643</v>
      </c>
      <c r="D472" s="371" t="s">
        <v>4187</v>
      </c>
      <c r="E472" s="325">
        <v>4</v>
      </c>
      <c r="F472" s="371"/>
      <c r="G472" s="325"/>
      <c r="H472" s="371"/>
      <c r="I472" s="325">
        <v>12</v>
      </c>
      <c r="J472" s="325"/>
      <c r="K472" s="325">
        <v>12</v>
      </c>
      <c r="L472" s="372">
        <v>1</v>
      </c>
      <c r="M472" s="373" t="s">
        <v>5382</v>
      </c>
      <c r="N472" s="381"/>
      <c r="O472" s="381"/>
      <c r="P472" s="381">
        <v>700</v>
      </c>
      <c r="Q472" s="381"/>
      <c r="R472" s="381"/>
      <c r="S472" s="381"/>
      <c r="T472" s="381"/>
      <c r="U472" s="381"/>
      <c r="V472" s="381"/>
      <c r="W472" s="381"/>
      <c r="X472" s="381">
        <v>2</v>
      </c>
      <c r="Y472" s="326"/>
      <c r="Z472" s="328"/>
      <c r="AA472" s="373"/>
      <c r="AB472" s="326"/>
      <c r="AC472" s="326" t="s">
        <v>2166</v>
      </c>
      <c r="AD472" s="368"/>
      <c r="AE472" s="400" t="s">
        <v>6320</v>
      </c>
      <c r="AF472" s="326"/>
      <c r="AG472" s="368"/>
      <c r="AH472" s="368"/>
      <c r="AI472" s="373"/>
      <c r="AJ472" s="328"/>
      <c r="AK472" s="328"/>
      <c r="AL472" s="328"/>
      <c r="AM472" s="328"/>
      <c r="AN472" s="335"/>
    </row>
    <row r="473" spans="1:40" ht="30.75" customHeight="1" x14ac:dyDescent="0.35">
      <c r="A473" s="378">
        <v>469</v>
      </c>
      <c r="B473" s="333" t="s">
        <v>642</v>
      </c>
      <c r="C473" s="332" t="s">
        <v>650</v>
      </c>
      <c r="D473" s="371" t="s">
        <v>4191</v>
      </c>
      <c r="E473" s="325">
        <v>4</v>
      </c>
      <c r="F473" s="371"/>
      <c r="G473" s="325"/>
      <c r="H473" s="371"/>
      <c r="I473" s="325">
        <v>17</v>
      </c>
      <c r="J473" s="325"/>
      <c r="K473" s="325">
        <v>17</v>
      </c>
      <c r="L473" s="372">
        <v>1</v>
      </c>
      <c r="M473" s="373" t="s">
        <v>5384</v>
      </c>
      <c r="N473" s="398">
        <v>455</v>
      </c>
      <c r="O473" s="398">
        <v>385</v>
      </c>
      <c r="P473" s="398">
        <v>840</v>
      </c>
      <c r="Q473" s="398"/>
      <c r="R473" s="398"/>
      <c r="S473" s="398"/>
      <c r="T473" s="367">
        <v>660</v>
      </c>
      <c r="U473" s="381"/>
      <c r="V473" s="381" t="s">
        <v>2166</v>
      </c>
      <c r="W473" s="381"/>
      <c r="X473" s="381">
        <v>1</v>
      </c>
      <c r="Y473" s="326"/>
      <c r="Z473" s="328"/>
      <c r="AA473" s="373"/>
      <c r="AB473" s="326"/>
      <c r="AC473" s="326" t="s">
        <v>2165</v>
      </c>
      <c r="AD473" s="368"/>
      <c r="AE473" s="400" t="s">
        <v>6319</v>
      </c>
      <c r="AF473" s="326"/>
      <c r="AG473" s="368"/>
      <c r="AH473" s="368"/>
      <c r="AI473" s="373"/>
      <c r="AJ473" s="328"/>
      <c r="AK473" s="328"/>
      <c r="AL473" s="328"/>
      <c r="AM473" s="328"/>
      <c r="AN473" s="335"/>
    </row>
    <row r="474" spans="1:40" ht="30.75" customHeight="1" x14ac:dyDescent="0.35">
      <c r="A474" s="378">
        <v>470</v>
      </c>
      <c r="B474" s="333" t="s">
        <v>642</v>
      </c>
      <c r="C474" s="332" t="s">
        <v>646</v>
      </c>
      <c r="D474" s="371" t="s">
        <v>4189</v>
      </c>
      <c r="E474" s="325">
        <v>4</v>
      </c>
      <c r="F474" s="371"/>
      <c r="G474" s="325"/>
      <c r="H474" s="371"/>
      <c r="I474" s="325">
        <v>16</v>
      </c>
      <c r="J474" s="325"/>
      <c r="K474" s="325">
        <v>16</v>
      </c>
      <c r="L474" s="372">
        <v>1</v>
      </c>
      <c r="M474" s="373" t="s">
        <v>5431</v>
      </c>
      <c r="N474" s="398">
        <v>231</v>
      </c>
      <c r="O474" s="398">
        <v>279</v>
      </c>
      <c r="P474" s="398">
        <v>510</v>
      </c>
      <c r="Q474" s="398"/>
      <c r="R474" s="398"/>
      <c r="S474" s="398"/>
      <c r="T474" s="367">
        <v>190</v>
      </c>
      <c r="U474" s="381"/>
      <c r="V474" s="381" t="s">
        <v>2166</v>
      </c>
      <c r="W474" s="381"/>
      <c r="X474" s="381">
        <v>2</v>
      </c>
      <c r="Y474" s="326"/>
      <c r="Z474" s="328"/>
      <c r="AA474" s="373" t="s">
        <v>6111</v>
      </c>
      <c r="AB474" s="326"/>
      <c r="AC474" s="326" t="s">
        <v>2165</v>
      </c>
      <c r="AD474" s="368"/>
      <c r="AE474" s="400" t="s">
        <v>6319</v>
      </c>
      <c r="AF474" s="326"/>
      <c r="AG474" s="368"/>
      <c r="AH474" s="368"/>
      <c r="AI474" s="373"/>
      <c r="AJ474" s="328"/>
      <c r="AK474" s="328"/>
      <c r="AL474" s="328"/>
      <c r="AM474" s="328"/>
      <c r="AN474" s="335"/>
    </row>
    <row r="475" spans="1:40" ht="30.75" customHeight="1" x14ac:dyDescent="0.35">
      <c r="A475" s="378">
        <v>471</v>
      </c>
      <c r="B475" s="333" t="s">
        <v>642</v>
      </c>
      <c r="C475" s="332" t="s">
        <v>4115</v>
      </c>
      <c r="D475" s="371" t="s">
        <v>4193</v>
      </c>
      <c r="E475" s="325">
        <v>4</v>
      </c>
      <c r="F475" s="371"/>
      <c r="G475" s="325"/>
      <c r="H475" s="371"/>
      <c r="I475" s="325">
        <v>13</v>
      </c>
      <c r="J475" s="325"/>
      <c r="K475" s="325">
        <v>13</v>
      </c>
      <c r="L475" s="372">
        <v>1</v>
      </c>
      <c r="M475" s="373" t="s">
        <v>5385</v>
      </c>
      <c r="N475" s="381"/>
      <c r="O475" s="381"/>
      <c r="P475" s="381">
        <v>700</v>
      </c>
      <c r="Q475" s="381"/>
      <c r="R475" s="381"/>
      <c r="S475" s="381"/>
      <c r="T475" s="381"/>
      <c r="U475" s="381"/>
      <c r="V475" s="381"/>
      <c r="W475" s="381"/>
      <c r="X475" s="381">
        <v>1</v>
      </c>
      <c r="Y475" s="326"/>
      <c r="Z475" s="328"/>
      <c r="AA475" s="373"/>
      <c r="AB475" s="326"/>
      <c r="AC475" s="326" t="s">
        <v>2165</v>
      </c>
      <c r="AD475" s="368"/>
      <c r="AE475" s="400" t="s">
        <v>6321</v>
      </c>
      <c r="AF475" s="326"/>
      <c r="AG475" s="368"/>
      <c r="AH475" s="368"/>
      <c r="AI475" s="373"/>
      <c r="AJ475" s="328"/>
      <c r="AK475" s="328"/>
      <c r="AL475" s="328"/>
      <c r="AM475" s="328"/>
      <c r="AN475" s="335"/>
    </row>
    <row r="476" spans="1:40" ht="30.75" customHeight="1" x14ac:dyDescent="0.35">
      <c r="A476" s="378">
        <v>472</v>
      </c>
      <c r="B476" s="333" t="s">
        <v>642</v>
      </c>
      <c r="C476" s="332" t="s">
        <v>4116</v>
      </c>
      <c r="D476" s="371" t="s">
        <v>4117</v>
      </c>
      <c r="E476" s="325">
        <v>5</v>
      </c>
      <c r="F476" s="371"/>
      <c r="G476" s="325"/>
      <c r="H476" s="371"/>
      <c r="I476" s="325">
        <v>13</v>
      </c>
      <c r="J476" s="325"/>
      <c r="K476" s="325">
        <v>13</v>
      </c>
      <c r="L476" s="372">
        <v>1</v>
      </c>
      <c r="M476" s="373" t="s">
        <v>5386</v>
      </c>
      <c r="N476" s="381"/>
      <c r="O476" s="381"/>
      <c r="P476" s="381">
        <v>1000</v>
      </c>
      <c r="Q476" s="381"/>
      <c r="R476" s="381"/>
      <c r="S476" s="381"/>
      <c r="T476" s="381"/>
      <c r="U476" s="381"/>
      <c r="V476" s="381"/>
      <c r="W476" s="381"/>
      <c r="X476" s="381">
        <v>1</v>
      </c>
      <c r="Y476" s="326"/>
      <c r="Z476" s="328"/>
      <c r="AA476" s="373" t="s">
        <v>6524</v>
      </c>
      <c r="AB476" s="326"/>
      <c r="AC476" s="326" t="s">
        <v>2165</v>
      </c>
      <c r="AD476" s="368"/>
      <c r="AE476" s="400" t="s">
        <v>6321</v>
      </c>
      <c r="AF476" s="326"/>
      <c r="AG476" s="368"/>
      <c r="AH476" s="368"/>
      <c r="AI476" s="373"/>
      <c r="AJ476" s="328"/>
      <c r="AK476" s="328"/>
      <c r="AL476" s="328"/>
      <c r="AM476" s="328"/>
      <c r="AN476" s="335"/>
    </row>
    <row r="477" spans="1:40" ht="30.75" customHeight="1" x14ac:dyDescent="0.35">
      <c r="A477" s="378">
        <v>473</v>
      </c>
      <c r="B477" s="333" t="s">
        <v>642</v>
      </c>
      <c r="C477" s="332" t="s">
        <v>657</v>
      </c>
      <c r="D477" s="371" t="s">
        <v>4195</v>
      </c>
      <c r="E477" s="325">
        <v>4</v>
      </c>
      <c r="F477" s="371"/>
      <c r="G477" s="325"/>
      <c r="H477" s="371"/>
      <c r="I477" s="325">
        <v>19</v>
      </c>
      <c r="J477" s="325"/>
      <c r="K477" s="325">
        <v>19</v>
      </c>
      <c r="L477" s="372">
        <v>1</v>
      </c>
      <c r="M477" s="373" t="s">
        <v>5354</v>
      </c>
      <c r="N477" s="398">
        <v>329</v>
      </c>
      <c r="O477" s="398">
        <v>227</v>
      </c>
      <c r="P477" s="398">
        <v>556</v>
      </c>
      <c r="Q477" s="398"/>
      <c r="R477" s="398"/>
      <c r="S477" s="398"/>
      <c r="T477" s="367">
        <v>800</v>
      </c>
      <c r="U477" s="381"/>
      <c r="V477" s="381" t="s">
        <v>2166</v>
      </c>
      <c r="W477" s="381"/>
      <c r="X477" s="381">
        <v>1</v>
      </c>
      <c r="Y477" s="326"/>
      <c r="Z477" s="328"/>
      <c r="AA477" s="373" t="s">
        <v>6111</v>
      </c>
      <c r="AB477" s="326"/>
      <c r="AC477" s="326" t="s">
        <v>2165</v>
      </c>
      <c r="AD477" s="368"/>
      <c r="AE477" s="400" t="s">
        <v>6319</v>
      </c>
      <c r="AF477" s="326"/>
      <c r="AG477" s="368"/>
      <c r="AH477" s="368"/>
      <c r="AI477" s="373"/>
      <c r="AJ477" s="328"/>
      <c r="AK477" s="328"/>
      <c r="AL477" s="328"/>
      <c r="AM477" s="328"/>
      <c r="AN477" s="335"/>
    </row>
    <row r="478" spans="1:40" ht="30.75" customHeight="1" x14ac:dyDescent="0.35">
      <c r="A478" s="378">
        <v>474</v>
      </c>
      <c r="B478" s="333" t="s">
        <v>642</v>
      </c>
      <c r="C478" s="332" t="s">
        <v>660</v>
      </c>
      <c r="D478" s="371" t="s">
        <v>4197</v>
      </c>
      <c r="E478" s="325">
        <v>5</v>
      </c>
      <c r="F478" s="371"/>
      <c r="G478" s="325"/>
      <c r="H478" s="371"/>
      <c r="I478" s="325">
        <v>35</v>
      </c>
      <c r="J478" s="325"/>
      <c r="K478" s="325">
        <v>35</v>
      </c>
      <c r="L478" s="372">
        <v>1</v>
      </c>
      <c r="M478" s="388" t="s">
        <v>5388</v>
      </c>
      <c r="N478" s="398">
        <v>306</v>
      </c>
      <c r="O478" s="398">
        <v>444</v>
      </c>
      <c r="P478" s="398">
        <v>750</v>
      </c>
      <c r="Q478" s="398"/>
      <c r="R478" s="398"/>
      <c r="S478" s="398"/>
      <c r="T478" s="367">
        <v>250</v>
      </c>
      <c r="U478" s="381"/>
      <c r="V478" s="381" t="s">
        <v>2166</v>
      </c>
      <c r="W478" s="381"/>
      <c r="X478" s="381">
        <v>1</v>
      </c>
      <c r="Y478" s="326"/>
      <c r="Z478" s="328"/>
      <c r="AA478" s="373"/>
      <c r="AB478" s="326"/>
      <c r="AC478" s="326" t="s">
        <v>2165</v>
      </c>
      <c r="AD478" s="368"/>
      <c r="AE478" s="400" t="s">
        <v>6319</v>
      </c>
      <c r="AF478" s="326"/>
      <c r="AG478" s="368"/>
      <c r="AH478" s="368"/>
      <c r="AI478" s="373"/>
      <c r="AJ478" s="328"/>
      <c r="AK478" s="328"/>
      <c r="AL478" s="328"/>
      <c r="AM478" s="328"/>
      <c r="AN478" s="335"/>
    </row>
    <row r="479" spans="1:40" ht="30.75" customHeight="1" x14ac:dyDescent="0.35">
      <c r="A479" s="378">
        <v>475</v>
      </c>
      <c r="B479" s="333" t="s">
        <v>642</v>
      </c>
      <c r="C479" s="332" t="s">
        <v>665</v>
      </c>
      <c r="D479" s="371" t="s">
        <v>4200</v>
      </c>
      <c r="E479" s="325">
        <v>5</v>
      </c>
      <c r="F479" s="371"/>
      <c r="G479" s="325"/>
      <c r="H479" s="371"/>
      <c r="I479" s="325">
        <v>17</v>
      </c>
      <c r="J479" s="325"/>
      <c r="K479" s="325">
        <v>17</v>
      </c>
      <c r="L479" s="372">
        <v>1</v>
      </c>
      <c r="M479" s="373" t="s">
        <v>5389</v>
      </c>
      <c r="N479" s="381"/>
      <c r="O479" s="381"/>
      <c r="P479" s="381">
        <v>1200</v>
      </c>
      <c r="Q479" s="381"/>
      <c r="R479" s="381"/>
      <c r="S479" s="381"/>
      <c r="T479" s="381"/>
      <c r="U479" s="381"/>
      <c r="V479" s="381"/>
      <c r="W479" s="381"/>
      <c r="X479" s="381">
        <v>1</v>
      </c>
      <c r="Y479" s="326"/>
      <c r="Z479" s="328"/>
      <c r="AA479" s="373"/>
      <c r="AB479" s="326"/>
      <c r="AC479" s="326" t="s">
        <v>2165</v>
      </c>
      <c r="AD479" s="368"/>
      <c r="AE479" s="400" t="s">
        <v>6320</v>
      </c>
      <c r="AF479" s="326"/>
      <c r="AG479" s="368"/>
      <c r="AH479" s="368"/>
      <c r="AI479" s="373"/>
      <c r="AJ479" s="328"/>
      <c r="AK479" s="328"/>
      <c r="AL479" s="328"/>
      <c r="AM479" s="328"/>
      <c r="AN479" s="335"/>
    </row>
    <row r="480" spans="1:40" ht="30.75" customHeight="1" x14ac:dyDescent="0.35">
      <c r="A480" s="378">
        <v>476</v>
      </c>
      <c r="B480" s="333" t="s">
        <v>642</v>
      </c>
      <c r="C480" s="332" t="s">
        <v>4113</v>
      </c>
      <c r="D480" s="371" t="s">
        <v>4202</v>
      </c>
      <c r="E480" s="325">
        <v>3</v>
      </c>
      <c r="F480" s="371"/>
      <c r="G480" s="325"/>
      <c r="H480" s="371"/>
      <c r="I480" s="325">
        <v>7</v>
      </c>
      <c r="J480" s="325"/>
      <c r="K480" s="325">
        <v>7</v>
      </c>
      <c r="L480" s="372">
        <v>1</v>
      </c>
      <c r="M480" s="373" t="s">
        <v>5460</v>
      </c>
      <c r="N480" s="381"/>
      <c r="O480" s="381"/>
      <c r="P480" s="381">
        <v>600</v>
      </c>
      <c r="Q480" s="381"/>
      <c r="R480" s="381"/>
      <c r="S480" s="381"/>
      <c r="T480" s="381"/>
      <c r="U480" s="381"/>
      <c r="V480" s="381"/>
      <c r="W480" s="381"/>
      <c r="X480" s="381">
        <v>1</v>
      </c>
      <c r="Y480" s="326"/>
      <c r="Z480" s="328"/>
      <c r="AA480" s="373"/>
      <c r="AB480" s="326"/>
      <c r="AC480" s="326" t="s">
        <v>2165</v>
      </c>
      <c r="AD480" s="368"/>
      <c r="AE480" s="400" t="s">
        <v>6320</v>
      </c>
      <c r="AF480" s="326"/>
      <c r="AG480" s="368"/>
      <c r="AH480" s="368"/>
      <c r="AI480" s="373"/>
      <c r="AJ480" s="328"/>
      <c r="AK480" s="328"/>
      <c r="AL480" s="328"/>
      <c r="AM480" s="328"/>
      <c r="AN480" s="335"/>
    </row>
    <row r="481" spans="1:40" ht="30.75" customHeight="1" x14ac:dyDescent="0.35">
      <c r="A481" s="378">
        <v>477</v>
      </c>
      <c r="B481" s="333" t="s">
        <v>642</v>
      </c>
      <c r="C481" s="332" t="s">
        <v>669</v>
      </c>
      <c r="D481" s="371" t="s">
        <v>4203</v>
      </c>
      <c r="E481" s="325">
        <v>4</v>
      </c>
      <c r="F481" s="371"/>
      <c r="G481" s="325"/>
      <c r="H481" s="371"/>
      <c r="I481" s="325">
        <v>18</v>
      </c>
      <c r="J481" s="325"/>
      <c r="K481" s="325">
        <v>18</v>
      </c>
      <c r="L481" s="372">
        <v>1</v>
      </c>
      <c r="M481" s="373" t="s">
        <v>5383</v>
      </c>
      <c r="N481" s="398">
        <v>713</v>
      </c>
      <c r="O481" s="398">
        <v>787</v>
      </c>
      <c r="P481" s="398">
        <v>1500</v>
      </c>
      <c r="Q481" s="398"/>
      <c r="R481" s="398"/>
      <c r="S481" s="398"/>
      <c r="T481" s="367">
        <v>500</v>
      </c>
      <c r="U481" s="381"/>
      <c r="V481" s="381" t="s">
        <v>2166</v>
      </c>
      <c r="W481" s="381"/>
      <c r="X481" s="381">
        <v>1</v>
      </c>
      <c r="Y481" s="326"/>
      <c r="Z481" s="328"/>
      <c r="AA481" s="373" t="s">
        <v>6524</v>
      </c>
      <c r="AB481" s="326"/>
      <c r="AC481" s="326" t="s">
        <v>2165</v>
      </c>
      <c r="AD481" s="368"/>
      <c r="AE481" s="400" t="s">
        <v>6319</v>
      </c>
      <c r="AF481" s="326"/>
      <c r="AG481" s="368"/>
      <c r="AH481" s="368"/>
      <c r="AI481" s="373"/>
      <c r="AJ481" s="328"/>
      <c r="AK481" s="328"/>
      <c r="AL481" s="328"/>
      <c r="AM481" s="328"/>
      <c r="AN481" s="335"/>
    </row>
    <row r="482" spans="1:40" ht="30.75" customHeight="1" x14ac:dyDescent="0.35">
      <c r="A482" s="378">
        <v>478</v>
      </c>
      <c r="B482" s="333" t="s">
        <v>642</v>
      </c>
      <c r="C482" s="332" t="s">
        <v>671</v>
      </c>
      <c r="D482" s="371" t="s">
        <v>4204</v>
      </c>
      <c r="E482" s="325">
        <v>4</v>
      </c>
      <c r="F482" s="371"/>
      <c r="G482" s="325"/>
      <c r="H482" s="371"/>
      <c r="I482" s="325">
        <v>10</v>
      </c>
      <c r="J482" s="325"/>
      <c r="K482" s="325">
        <v>10</v>
      </c>
      <c r="L482" s="372">
        <v>1</v>
      </c>
      <c r="M482" s="388" t="s">
        <v>5382</v>
      </c>
      <c r="N482" s="381">
        <v>600</v>
      </c>
      <c r="O482" s="381">
        <v>300</v>
      </c>
      <c r="P482" s="381">
        <v>900</v>
      </c>
      <c r="Q482" s="381"/>
      <c r="R482" s="381"/>
      <c r="S482" s="381"/>
      <c r="T482" s="381">
        <v>400</v>
      </c>
      <c r="U482" s="381"/>
      <c r="V482" s="381" t="s">
        <v>2166</v>
      </c>
      <c r="W482" s="381"/>
      <c r="X482" s="381">
        <v>1</v>
      </c>
      <c r="Y482" s="326"/>
      <c r="Z482" s="328"/>
      <c r="AA482" s="373" t="s">
        <v>6111</v>
      </c>
      <c r="AB482" s="326"/>
      <c r="AC482" s="326" t="s">
        <v>2165</v>
      </c>
      <c r="AD482" s="368"/>
      <c r="AE482" s="400" t="s">
        <v>6319</v>
      </c>
      <c r="AF482" s="326"/>
      <c r="AG482" s="368"/>
      <c r="AH482" s="368"/>
      <c r="AI482" s="373"/>
      <c r="AJ482" s="328"/>
      <c r="AK482" s="328"/>
      <c r="AL482" s="328"/>
      <c r="AM482" s="328"/>
      <c r="AN482" s="335"/>
    </row>
    <row r="483" spans="1:40" ht="30.75" customHeight="1" x14ac:dyDescent="0.35">
      <c r="A483" s="378">
        <v>479</v>
      </c>
      <c r="B483" s="333" t="s">
        <v>642</v>
      </c>
      <c r="C483" s="332" t="s">
        <v>673</v>
      </c>
      <c r="D483" s="371" t="s">
        <v>4205</v>
      </c>
      <c r="E483" s="325">
        <v>4</v>
      </c>
      <c r="F483" s="371"/>
      <c r="G483" s="325"/>
      <c r="H483" s="371"/>
      <c r="I483" s="325">
        <v>17</v>
      </c>
      <c r="J483" s="325"/>
      <c r="K483" s="325">
        <v>17</v>
      </c>
      <c r="L483" s="372">
        <v>1</v>
      </c>
      <c r="M483" s="373" t="s">
        <v>5268</v>
      </c>
      <c r="N483" s="381"/>
      <c r="O483" s="381"/>
      <c r="P483" s="381">
        <v>1200</v>
      </c>
      <c r="Q483" s="381"/>
      <c r="R483" s="381"/>
      <c r="S483" s="381"/>
      <c r="T483" s="381"/>
      <c r="U483" s="381"/>
      <c r="V483" s="381"/>
      <c r="W483" s="381"/>
      <c r="X483" s="381">
        <v>1</v>
      </c>
      <c r="Y483" s="326"/>
      <c r="Z483" s="328"/>
      <c r="AA483" s="373"/>
      <c r="AB483" s="326"/>
      <c r="AC483" s="326" t="s">
        <v>2165</v>
      </c>
      <c r="AD483" s="368"/>
      <c r="AE483" s="400" t="s">
        <v>6320</v>
      </c>
      <c r="AF483" s="326"/>
      <c r="AG483" s="368"/>
      <c r="AH483" s="368"/>
      <c r="AI483" s="373"/>
      <c r="AJ483" s="328"/>
      <c r="AK483" s="328"/>
      <c r="AL483" s="328"/>
      <c r="AM483" s="328"/>
      <c r="AN483" s="335"/>
    </row>
    <row r="484" spans="1:40" ht="30.75" customHeight="1" x14ac:dyDescent="0.35">
      <c r="A484" s="378">
        <v>480</v>
      </c>
      <c r="B484" s="333" t="s">
        <v>642</v>
      </c>
      <c r="C484" s="332" t="s">
        <v>676</v>
      </c>
      <c r="D484" s="371" t="s">
        <v>4207</v>
      </c>
      <c r="E484" s="325">
        <v>3</v>
      </c>
      <c r="F484" s="371"/>
      <c r="G484" s="325"/>
      <c r="H484" s="371"/>
      <c r="I484" s="325">
        <v>18</v>
      </c>
      <c r="J484" s="325"/>
      <c r="K484" s="325">
        <v>18</v>
      </c>
      <c r="L484" s="372">
        <v>1</v>
      </c>
      <c r="M484" s="373" t="s">
        <v>5354</v>
      </c>
      <c r="N484" s="398">
        <v>178</v>
      </c>
      <c r="O484" s="398">
        <v>182</v>
      </c>
      <c r="P484" s="398">
        <v>360</v>
      </c>
      <c r="Q484" s="398"/>
      <c r="R484" s="398"/>
      <c r="S484" s="398"/>
      <c r="T484" s="367">
        <v>240</v>
      </c>
      <c r="U484" s="381"/>
      <c r="V484" s="381" t="s">
        <v>2166</v>
      </c>
      <c r="W484" s="381"/>
      <c r="X484" s="381">
        <v>1</v>
      </c>
      <c r="Y484" s="326"/>
      <c r="Z484" s="328"/>
      <c r="AA484" s="373" t="s">
        <v>6111</v>
      </c>
      <c r="AB484" s="326"/>
      <c r="AC484" s="326" t="s">
        <v>2165</v>
      </c>
      <c r="AD484" s="368"/>
      <c r="AE484" s="400" t="s">
        <v>6319</v>
      </c>
      <c r="AF484" s="326"/>
      <c r="AG484" s="368"/>
      <c r="AH484" s="368"/>
      <c r="AI484" s="373"/>
      <c r="AJ484" s="328"/>
      <c r="AK484" s="328"/>
      <c r="AL484" s="328"/>
      <c r="AM484" s="328"/>
      <c r="AN484" s="335"/>
    </row>
    <row r="485" spans="1:40" ht="30.75" customHeight="1" x14ac:dyDescent="0.35">
      <c r="A485" s="378">
        <v>481</v>
      </c>
      <c r="B485" s="333" t="s">
        <v>642</v>
      </c>
      <c r="C485" s="332" t="s">
        <v>678</v>
      </c>
      <c r="D485" s="371" t="s">
        <v>4208</v>
      </c>
      <c r="E485" s="325">
        <v>4</v>
      </c>
      <c r="F485" s="371"/>
      <c r="G485" s="325"/>
      <c r="H485" s="371"/>
      <c r="I485" s="325">
        <v>14</v>
      </c>
      <c r="J485" s="325"/>
      <c r="K485" s="325">
        <v>14</v>
      </c>
      <c r="L485" s="372">
        <v>1</v>
      </c>
      <c r="M485" s="373" t="s">
        <v>5391</v>
      </c>
      <c r="N485" s="398">
        <v>395</v>
      </c>
      <c r="O485" s="398">
        <v>445</v>
      </c>
      <c r="P485" s="398">
        <v>840</v>
      </c>
      <c r="Q485" s="398"/>
      <c r="R485" s="398"/>
      <c r="S485" s="398"/>
      <c r="T485" s="398"/>
      <c r="U485" s="381">
        <v>660</v>
      </c>
      <c r="V485" s="381" t="s">
        <v>2166</v>
      </c>
      <c r="W485" s="381"/>
      <c r="X485" s="381">
        <v>1</v>
      </c>
      <c r="Y485" s="326"/>
      <c r="Z485" s="328"/>
      <c r="AA485" s="373"/>
      <c r="AB485" s="326"/>
      <c r="AC485" s="326" t="s">
        <v>2165</v>
      </c>
      <c r="AD485" s="368"/>
      <c r="AE485" s="400" t="s">
        <v>6319</v>
      </c>
      <c r="AF485" s="326"/>
      <c r="AG485" s="368"/>
      <c r="AH485" s="368"/>
      <c r="AI485" s="373"/>
      <c r="AJ485" s="328"/>
      <c r="AK485" s="328"/>
      <c r="AL485" s="328"/>
      <c r="AM485" s="328"/>
      <c r="AN485" s="335"/>
    </row>
    <row r="486" spans="1:40" ht="30.75" customHeight="1" x14ac:dyDescent="0.35">
      <c r="A486" s="378">
        <v>482</v>
      </c>
      <c r="B486" s="333" t="s">
        <v>642</v>
      </c>
      <c r="C486" s="332" t="s">
        <v>680</v>
      </c>
      <c r="D486" s="371" t="s">
        <v>4211</v>
      </c>
      <c r="E486" s="325">
        <v>4</v>
      </c>
      <c r="F486" s="371"/>
      <c r="G486" s="325"/>
      <c r="H486" s="371"/>
      <c r="I486" s="325">
        <v>16</v>
      </c>
      <c r="J486" s="325"/>
      <c r="K486" s="325">
        <v>16</v>
      </c>
      <c r="L486" s="372">
        <v>1</v>
      </c>
      <c r="M486" s="373" t="s">
        <v>5392</v>
      </c>
      <c r="N486" s="381"/>
      <c r="O486" s="381"/>
      <c r="P486" s="381">
        <v>1200</v>
      </c>
      <c r="Q486" s="381"/>
      <c r="R486" s="381"/>
      <c r="S486" s="381"/>
      <c r="T486" s="381"/>
      <c r="U486" s="381"/>
      <c r="V486" s="381"/>
      <c r="W486" s="381"/>
      <c r="X486" s="381">
        <v>1</v>
      </c>
      <c r="Y486" s="326"/>
      <c r="Z486" s="328"/>
      <c r="AA486" s="373"/>
      <c r="AB486" s="326"/>
      <c r="AC486" s="326" t="s">
        <v>2165</v>
      </c>
      <c r="AD486" s="368"/>
      <c r="AE486" s="400" t="s">
        <v>6320</v>
      </c>
      <c r="AF486" s="326"/>
      <c r="AG486" s="368"/>
      <c r="AH486" s="368"/>
      <c r="AI486" s="373"/>
      <c r="AJ486" s="328"/>
      <c r="AK486" s="328"/>
      <c r="AL486" s="328"/>
      <c r="AM486" s="328"/>
      <c r="AN486" s="335"/>
    </row>
    <row r="487" spans="1:40" ht="30.75" customHeight="1" x14ac:dyDescent="0.35">
      <c r="A487" s="378">
        <v>483</v>
      </c>
      <c r="B487" s="333" t="s">
        <v>642</v>
      </c>
      <c r="C487" s="332" t="s">
        <v>4114</v>
      </c>
      <c r="D487" s="371" t="s">
        <v>4209</v>
      </c>
      <c r="E487" s="325">
        <v>4</v>
      </c>
      <c r="F487" s="371"/>
      <c r="G487" s="325"/>
      <c r="H487" s="371"/>
      <c r="I487" s="325">
        <v>5</v>
      </c>
      <c r="J487" s="325"/>
      <c r="K487" s="325">
        <v>5</v>
      </c>
      <c r="L487" s="372">
        <v>1</v>
      </c>
      <c r="M487" s="373" t="s">
        <v>5354</v>
      </c>
      <c r="N487" s="381"/>
      <c r="O487" s="381"/>
      <c r="P487" s="381">
        <v>1000</v>
      </c>
      <c r="Q487" s="381"/>
      <c r="R487" s="381"/>
      <c r="S487" s="381"/>
      <c r="T487" s="381"/>
      <c r="U487" s="381"/>
      <c r="V487" s="381"/>
      <c r="W487" s="381"/>
      <c r="X487" s="381">
        <v>2</v>
      </c>
      <c r="Y487" s="326"/>
      <c r="Z487" s="328"/>
      <c r="AA487" s="373"/>
      <c r="AB487" s="326"/>
      <c r="AC487" s="326" t="s">
        <v>2165</v>
      </c>
      <c r="AD487" s="368"/>
      <c r="AE487" s="400" t="s">
        <v>6320</v>
      </c>
      <c r="AF487" s="326"/>
      <c r="AG487" s="368"/>
      <c r="AH487" s="368"/>
      <c r="AI487" s="373"/>
      <c r="AJ487" s="328"/>
      <c r="AK487" s="328"/>
      <c r="AL487" s="328"/>
      <c r="AM487" s="328"/>
      <c r="AN487" s="335"/>
    </row>
    <row r="488" spans="1:40" ht="30.75" customHeight="1" x14ac:dyDescent="0.35">
      <c r="A488" s="378">
        <v>484</v>
      </c>
      <c r="B488" s="333" t="s">
        <v>642</v>
      </c>
      <c r="C488" s="332" t="s">
        <v>3777</v>
      </c>
      <c r="D488" s="371" t="s">
        <v>4212</v>
      </c>
      <c r="E488" s="325">
        <v>3</v>
      </c>
      <c r="F488" s="371"/>
      <c r="G488" s="325"/>
      <c r="H488" s="371"/>
      <c r="I488" s="325">
        <v>14</v>
      </c>
      <c r="J488" s="325"/>
      <c r="K488" s="325">
        <v>14</v>
      </c>
      <c r="L488" s="372">
        <v>1</v>
      </c>
      <c r="M488" s="373" t="s">
        <v>5461</v>
      </c>
      <c r="N488" s="381">
        <v>181</v>
      </c>
      <c r="O488" s="381">
        <v>179</v>
      </c>
      <c r="P488" s="381">
        <v>360</v>
      </c>
      <c r="Q488" s="381"/>
      <c r="R488" s="381"/>
      <c r="S488" s="381"/>
      <c r="T488" s="381">
        <v>240</v>
      </c>
      <c r="U488" s="381"/>
      <c r="V488" s="381" t="s">
        <v>2166</v>
      </c>
      <c r="W488" s="381"/>
      <c r="X488" s="381">
        <v>1</v>
      </c>
      <c r="Y488" s="326"/>
      <c r="Z488" s="328"/>
      <c r="AA488" s="373" t="s">
        <v>6111</v>
      </c>
      <c r="AB488" s="326"/>
      <c r="AC488" s="326" t="s">
        <v>2165</v>
      </c>
      <c r="AD488" s="368"/>
      <c r="AE488" s="400" t="s">
        <v>6329</v>
      </c>
      <c r="AF488" s="326"/>
      <c r="AG488" s="368"/>
      <c r="AH488" s="368"/>
      <c r="AI488" s="373"/>
      <c r="AJ488" s="328"/>
      <c r="AK488" s="328"/>
      <c r="AL488" s="328"/>
      <c r="AM488" s="328"/>
      <c r="AN488" s="335"/>
    </row>
    <row r="489" spans="1:40" ht="30.75" customHeight="1" x14ac:dyDescent="0.35">
      <c r="A489" s="378">
        <v>485</v>
      </c>
      <c r="B489" s="333" t="s">
        <v>6602</v>
      </c>
      <c r="C489" s="332" t="s">
        <v>6603</v>
      </c>
      <c r="D489" s="371" t="s">
        <v>6740</v>
      </c>
      <c r="E489" s="325">
        <v>4</v>
      </c>
      <c r="F489" s="371"/>
      <c r="G489" s="325"/>
      <c r="H489" s="371"/>
      <c r="I489" s="325">
        <v>3</v>
      </c>
      <c r="J489" s="325"/>
      <c r="K489" s="325">
        <v>3</v>
      </c>
      <c r="L489" s="372">
        <v>1</v>
      </c>
      <c r="M489" s="373" t="s">
        <v>6614</v>
      </c>
      <c r="N489" s="381"/>
      <c r="O489" s="381"/>
      <c r="P489" s="381"/>
      <c r="Q489" s="381"/>
      <c r="R489" s="381"/>
      <c r="S489" s="381"/>
      <c r="T489" s="381"/>
      <c r="U489" s="381"/>
      <c r="V489" s="381"/>
      <c r="W489" s="381"/>
      <c r="X489" s="381"/>
      <c r="Y489" s="326"/>
      <c r="Z489" s="328"/>
      <c r="AA489" s="373"/>
      <c r="AB489" s="326"/>
      <c r="AC489" s="326"/>
      <c r="AD489" s="368">
        <v>43033</v>
      </c>
      <c r="AE489" s="400" t="s">
        <v>6618</v>
      </c>
      <c r="AF489" s="326"/>
      <c r="AG489" s="368"/>
      <c r="AH489" s="368"/>
      <c r="AI489" s="373"/>
      <c r="AJ489" s="328"/>
      <c r="AK489" s="328"/>
      <c r="AL489" s="328"/>
      <c r="AM489" s="328"/>
      <c r="AN489" s="335"/>
    </row>
    <row r="490" spans="1:40" ht="30.75" customHeight="1" x14ac:dyDescent="0.35">
      <c r="A490" s="378">
        <v>486</v>
      </c>
      <c r="B490" s="333" t="s">
        <v>6602</v>
      </c>
      <c r="C490" s="332" t="s">
        <v>6604</v>
      </c>
      <c r="D490" s="371" t="s">
        <v>6741</v>
      </c>
      <c r="E490" s="325">
        <v>4</v>
      </c>
      <c r="F490" s="371"/>
      <c r="G490" s="325"/>
      <c r="H490" s="371"/>
      <c r="I490" s="325">
        <v>3</v>
      </c>
      <c r="J490" s="325"/>
      <c r="K490" s="325">
        <v>3</v>
      </c>
      <c r="L490" s="372">
        <v>1</v>
      </c>
      <c r="M490" s="373" t="s">
        <v>6614</v>
      </c>
      <c r="N490" s="381"/>
      <c r="O490" s="381"/>
      <c r="P490" s="381"/>
      <c r="Q490" s="381"/>
      <c r="R490" s="381"/>
      <c r="S490" s="381"/>
      <c r="T490" s="381"/>
      <c r="U490" s="381"/>
      <c r="V490" s="381"/>
      <c r="W490" s="381"/>
      <c r="X490" s="381"/>
      <c r="Y490" s="326"/>
      <c r="Z490" s="328"/>
      <c r="AA490" s="373"/>
      <c r="AB490" s="326"/>
      <c r="AC490" s="326"/>
      <c r="AD490" s="368">
        <v>43033</v>
      </c>
      <c r="AE490" s="400" t="s">
        <v>6618</v>
      </c>
      <c r="AF490" s="326"/>
      <c r="AG490" s="368"/>
      <c r="AH490" s="368"/>
      <c r="AI490" s="373"/>
      <c r="AJ490" s="328"/>
      <c r="AK490" s="328"/>
      <c r="AL490" s="328"/>
      <c r="AM490" s="328"/>
      <c r="AN490" s="335"/>
    </row>
    <row r="491" spans="1:40" ht="30.75" customHeight="1" x14ac:dyDescent="0.35">
      <c r="A491" s="378">
        <v>487</v>
      </c>
      <c r="B491" s="333" t="s">
        <v>6602</v>
      </c>
      <c r="C491" s="332" t="s">
        <v>6606</v>
      </c>
      <c r="D491" s="371" t="s">
        <v>6743</v>
      </c>
      <c r="E491" s="325">
        <v>5</v>
      </c>
      <c r="F491" s="371"/>
      <c r="G491" s="325"/>
      <c r="H491" s="371"/>
      <c r="I491" s="325">
        <v>7</v>
      </c>
      <c r="J491" s="325"/>
      <c r="K491" s="325">
        <v>7</v>
      </c>
      <c r="L491" s="372">
        <v>1</v>
      </c>
      <c r="M491" s="373" t="s">
        <v>6011</v>
      </c>
      <c r="N491" s="381"/>
      <c r="O491" s="381"/>
      <c r="P491" s="381"/>
      <c r="Q491" s="381"/>
      <c r="R491" s="381"/>
      <c r="S491" s="381"/>
      <c r="T491" s="381"/>
      <c r="U491" s="381"/>
      <c r="V491" s="381"/>
      <c r="W491" s="381"/>
      <c r="X491" s="381"/>
      <c r="Y491" s="326"/>
      <c r="Z491" s="328"/>
      <c r="AA491" s="373"/>
      <c r="AB491" s="326"/>
      <c r="AC491" s="326"/>
      <c r="AD491" s="368">
        <v>43033</v>
      </c>
      <c r="AE491" s="400" t="s">
        <v>6318</v>
      </c>
      <c r="AF491" s="326"/>
      <c r="AG491" s="368"/>
      <c r="AH491" s="368"/>
      <c r="AI491" s="373"/>
      <c r="AJ491" s="328"/>
      <c r="AK491" s="328"/>
      <c r="AL491" s="328"/>
      <c r="AM491" s="328"/>
      <c r="AN491" s="335"/>
    </row>
    <row r="492" spans="1:40" ht="30.75" customHeight="1" x14ac:dyDescent="0.35">
      <c r="A492" s="378">
        <v>488</v>
      </c>
      <c r="B492" s="333" t="s">
        <v>6602</v>
      </c>
      <c r="C492" s="332" t="s">
        <v>6608</v>
      </c>
      <c r="D492" s="371" t="s">
        <v>6745</v>
      </c>
      <c r="E492" s="325">
        <v>5</v>
      </c>
      <c r="F492" s="371"/>
      <c r="G492" s="325"/>
      <c r="H492" s="371"/>
      <c r="I492" s="325">
        <v>7</v>
      </c>
      <c r="J492" s="325"/>
      <c r="K492" s="325">
        <v>7</v>
      </c>
      <c r="L492" s="372">
        <v>1</v>
      </c>
      <c r="M492" s="373" t="s">
        <v>6011</v>
      </c>
      <c r="N492" s="381"/>
      <c r="O492" s="381"/>
      <c r="P492" s="381"/>
      <c r="Q492" s="381"/>
      <c r="R492" s="381"/>
      <c r="S492" s="381"/>
      <c r="T492" s="381"/>
      <c r="U492" s="381"/>
      <c r="V492" s="381"/>
      <c r="W492" s="381"/>
      <c r="X492" s="381"/>
      <c r="Y492" s="326"/>
      <c r="Z492" s="328"/>
      <c r="AA492" s="373"/>
      <c r="AB492" s="326"/>
      <c r="AC492" s="326"/>
      <c r="AD492" s="368">
        <v>43033</v>
      </c>
      <c r="AE492" s="400" t="s">
        <v>6318</v>
      </c>
      <c r="AF492" s="326"/>
      <c r="AG492" s="368"/>
      <c r="AH492" s="368"/>
      <c r="AI492" s="373"/>
      <c r="AJ492" s="328"/>
      <c r="AK492" s="328"/>
      <c r="AL492" s="328"/>
      <c r="AM492" s="328"/>
      <c r="AN492" s="335"/>
    </row>
    <row r="493" spans="1:40" ht="30.75" customHeight="1" x14ac:dyDescent="0.35">
      <c r="A493" s="378">
        <v>489</v>
      </c>
      <c r="B493" s="333" t="s">
        <v>6602</v>
      </c>
      <c r="C493" s="332" t="s">
        <v>6612</v>
      </c>
      <c r="D493" s="371" t="s">
        <v>6749</v>
      </c>
      <c r="E493" s="325">
        <v>4</v>
      </c>
      <c r="F493" s="371"/>
      <c r="G493" s="325"/>
      <c r="H493" s="371"/>
      <c r="I493" s="325">
        <v>4</v>
      </c>
      <c r="J493" s="325"/>
      <c r="K493" s="325">
        <v>4</v>
      </c>
      <c r="L493" s="372">
        <v>1</v>
      </c>
      <c r="M493" s="373" t="s">
        <v>6615</v>
      </c>
      <c r="N493" s="381"/>
      <c r="O493" s="381"/>
      <c r="P493" s="381"/>
      <c r="Q493" s="381"/>
      <c r="R493" s="381"/>
      <c r="S493" s="381"/>
      <c r="T493" s="381"/>
      <c r="U493" s="381"/>
      <c r="V493" s="381"/>
      <c r="W493" s="381"/>
      <c r="X493" s="381"/>
      <c r="Y493" s="326"/>
      <c r="Z493" s="328"/>
      <c r="AA493" s="373"/>
      <c r="AB493" s="326"/>
      <c r="AC493" s="326"/>
      <c r="AD493" s="368">
        <v>43033</v>
      </c>
      <c r="AE493" s="400" t="s">
        <v>6318</v>
      </c>
      <c r="AF493" s="326"/>
      <c r="AG493" s="368"/>
      <c r="AH493" s="368"/>
      <c r="AI493" s="373"/>
      <c r="AJ493" s="328"/>
      <c r="AK493" s="328"/>
      <c r="AL493" s="328"/>
      <c r="AM493" s="328"/>
      <c r="AN493" s="335"/>
    </row>
    <row r="494" spans="1:40" ht="30.75" customHeight="1" x14ac:dyDescent="0.35">
      <c r="A494" s="378">
        <v>490</v>
      </c>
      <c r="B494" s="333" t="s">
        <v>5711</v>
      </c>
      <c r="C494" s="332" t="s">
        <v>2180</v>
      </c>
      <c r="D494" s="371" t="s">
        <v>3288</v>
      </c>
      <c r="E494" s="325">
        <v>4</v>
      </c>
      <c r="F494" s="371"/>
      <c r="G494" s="325"/>
      <c r="H494" s="371"/>
      <c r="I494" s="325">
        <v>4</v>
      </c>
      <c r="J494" s="325"/>
      <c r="K494" s="325">
        <v>4</v>
      </c>
      <c r="L494" s="372">
        <v>1</v>
      </c>
      <c r="M494" s="373" t="s">
        <v>5535</v>
      </c>
      <c r="N494" s="381"/>
      <c r="O494" s="381"/>
      <c r="P494" s="381">
        <v>208</v>
      </c>
      <c r="Q494" s="381"/>
      <c r="R494" s="381"/>
      <c r="S494" s="381"/>
      <c r="T494" s="381"/>
      <c r="U494" s="381"/>
      <c r="V494" s="381"/>
      <c r="W494" s="381"/>
      <c r="X494" s="381">
        <v>1</v>
      </c>
      <c r="Y494" s="326"/>
      <c r="Z494" s="328"/>
      <c r="AA494" s="373"/>
      <c r="AB494" s="326"/>
      <c r="AC494" s="326" t="s">
        <v>2166</v>
      </c>
      <c r="AD494" s="368"/>
      <c r="AE494" s="400" t="s">
        <v>6320</v>
      </c>
      <c r="AF494" s="326"/>
      <c r="AG494" s="368"/>
      <c r="AH494" s="368"/>
      <c r="AI494" s="373"/>
      <c r="AJ494" s="328"/>
      <c r="AK494" s="328"/>
      <c r="AL494" s="328"/>
      <c r="AM494" s="328"/>
      <c r="AN494" s="335"/>
    </row>
    <row r="495" spans="1:40" ht="30.75" customHeight="1" x14ac:dyDescent="0.35">
      <c r="A495" s="378">
        <v>491</v>
      </c>
      <c r="B495" s="333" t="s">
        <v>5711</v>
      </c>
      <c r="C495" s="332" t="s">
        <v>2181</v>
      </c>
      <c r="D495" s="371" t="s">
        <v>3289</v>
      </c>
      <c r="E495" s="325">
        <v>4</v>
      </c>
      <c r="F495" s="371"/>
      <c r="G495" s="325"/>
      <c r="H495" s="371"/>
      <c r="I495" s="325">
        <v>4</v>
      </c>
      <c r="J495" s="325"/>
      <c r="K495" s="325">
        <v>4</v>
      </c>
      <c r="L495" s="372">
        <v>1</v>
      </c>
      <c r="M495" s="373" t="s">
        <v>5535</v>
      </c>
      <c r="N495" s="398">
        <v>57</v>
      </c>
      <c r="O495" s="398">
        <v>135</v>
      </c>
      <c r="P495" s="398">
        <v>192</v>
      </c>
      <c r="Q495" s="398"/>
      <c r="R495" s="398"/>
      <c r="S495" s="398"/>
      <c r="T495" s="398"/>
      <c r="U495" s="381"/>
      <c r="V495" s="381" t="s">
        <v>2166</v>
      </c>
      <c r="W495" s="381"/>
      <c r="X495" s="381">
        <v>1</v>
      </c>
      <c r="Y495" s="326"/>
      <c r="Z495" s="328"/>
      <c r="AA495" s="373" t="s">
        <v>6524</v>
      </c>
      <c r="AB495" s="326"/>
      <c r="AC495" s="326" t="s">
        <v>2166</v>
      </c>
      <c r="AD495" s="368"/>
      <c r="AE495" s="400" t="s">
        <v>6320</v>
      </c>
      <c r="AF495" s="326"/>
      <c r="AG495" s="368"/>
      <c r="AH495" s="368"/>
      <c r="AI495" s="373"/>
      <c r="AJ495" s="328"/>
      <c r="AK495" s="328"/>
      <c r="AL495" s="328"/>
      <c r="AM495" s="328"/>
      <c r="AN495" s="335"/>
    </row>
    <row r="496" spans="1:40" ht="30.75" customHeight="1" x14ac:dyDescent="0.35">
      <c r="A496" s="378">
        <v>492</v>
      </c>
      <c r="B496" s="333" t="s">
        <v>5711</v>
      </c>
      <c r="C496" s="332" t="s">
        <v>2185</v>
      </c>
      <c r="D496" s="371" t="s">
        <v>3292</v>
      </c>
      <c r="E496" s="325">
        <v>4</v>
      </c>
      <c r="F496" s="371"/>
      <c r="G496" s="325"/>
      <c r="H496" s="371"/>
      <c r="I496" s="325">
        <v>4</v>
      </c>
      <c r="J496" s="325"/>
      <c r="K496" s="325">
        <v>4</v>
      </c>
      <c r="L496" s="372">
        <v>1</v>
      </c>
      <c r="M496" s="373" t="s">
        <v>5535</v>
      </c>
      <c r="N496" s="381"/>
      <c r="O496" s="381"/>
      <c r="P496" s="381">
        <v>120</v>
      </c>
      <c r="Q496" s="381"/>
      <c r="R496" s="381"/>
      <c r="S496" s="381"/>
      <c r="T496" s="381"/>
      <c r="U496" s="381"/>
      <c r="V496" s="381"/>
      <c r="W496" s="381"/>
      <c r="X496" s="381">
        <v>1</v>
      </c>
      <c r="Y496" s="326"/>
      <c r="Z496" s="328"/>
      <c r="AA496" s="373"/>
      <c r="AB496" s="326" t="s">
        <v>6156</v>
      </c>
      <c r="AC496" s="326" t="s">
        <v>2166</v>
      </c>
      <c r="AD496" s="368"/>
      <c r="AE496" s="400" t="s">
        <v>6320</v>
      </c>
      <c r="AF496" s="326"/>
      <c r="AG496" s="368"/>
      <c r="AH496" s="368"/>
      <c r="AI496" s="373"/>
      <c r="AJ496" s="328"/>
      <c r="AK496" s="328"/>
      <c r="AL496" s="328"/>
      <c r="AM496" s="328"/>
      <c r="AN496" s="335"/>
    </row>
    <row r="497" spans="1:40" ht="30.75" customHeight="1" x14ac:dyDescent="0.35">
      <c r="A497" s="378">
        <v>493</v>
      </c>
      <c r="B497" s="333" t="s">
        <v>5711</v>
      </c>
      <c r="C497" s="332" t="s">
        <v>2186</v>
      </c>
      <c r="D497" s="371" t="s">
        <v>3290</v>
      </c>
      <c r="E497" s="325">
        <v>4</v>
      </c>
      <c r="F497" s="371"/>
      <c r="G497" s="325"/>
      <c r="H497" s="371"/>
      <c r="I497" s="325">
        <v>4</v>
      </c>
      <c r="J497" s="325"/>
      <c r="K497" s="325">
        <v>4</v>
      </c>
      <c r="L497" s="372">
        <v>1</v>
      </c>
      <c r="M497" s="373" t="s">
        <v>5535</v>
      </c>
      <c r="N497" s="381"/>
      <c r="O497" s="381"/>
      <c r="P497" s="381">
        <v>120</v>
      </c>
      <c r="Q497" s="381"/>
      <c r="R497" s="381"/>
      <c r="S497" s="381"/>
      <c r="T497" s="381"/>
      <c r="U497" s="381"/>
      <c r="V497" s="381"/>
      <c r="W497" s="381"/>
      <c r="X497" s="381">
        <v>1</v>
      </c>
      <c r="Y497" s="326"/>
      <c r="Z497" s="328"/>
      <c r="AA497" s="373"/>
      <c r="AB497" s="326" t="s">
        <v>6155</v>
      </c>
      <c r="AC497" s="326" t="s">
        <v>2166</v>
      </c>
      <c r="AD497" s="368"/>
      <c r="AE497" s="400" t="s">
        <v>6320</v>
      </c>
      <c r="AF497" s="326"/>
      <c r="AG497" s="368"/>
      <c r="AH497" s="368"/>
      <c r="AI497" s="373"/>
      <c r="AJ497" s="328"/>
      <c r="AK497" s="328"/>
      <c r="AL497" s="328"/>
      <c r="AM497" s="328"/>
      <c r="AN497" s="335"/>
    </row>
    <row r="498" spans="1:40" ht="30.75" customHeight="1" x14ac:dyDescent="0.35">
      <c r="A498" s="378">
        <v>494</v>
      </c>
      <c r="B498" s="333" t="s">
        <v>5711</v>
      </c>
      <c r="C498" s="332" t="s">
        <v>2182</v>
      </c>
      <c r="D498" s="371" t="s">
        <v>3299</v>
      </c>
      <c r="E498" s="325">
        <v>4</v>
      </c>
      <c r="F498" s="371"/>
      <c r="G498" s="325"/>
      <c r="H498" s="371"/>
      <c r="I498" s="325">
        <v>3</v>
      </c>
      <c r="J498" s="325"/>
      <c r="K498" s="325">
        <v>3</v>
      </c>
      <c r="L498" s="372">
        <v>1</v>
      </c>
      <c r="M498" s="373" t="s">
        <v>5269</v>
      </c>
      <c r="N498" s="381"/>
      <c r="O498" s="381"/>
      <c r="P498" s="381">
        <v>120</v>
      </c>
      <c r="Q498" s="381"/>
      <c r="R498" s="381"/>
      <c r="S498" s="381"/>
      <c r="T498" s="381"/>
      <c r="U498" s="381"/>
      <c r="V498" s="381"/>
      <c r="W498" s="381"/>
      <c r="X498" s="381">
        <v>1</v>
      </c>
      <c r="Y498" s="326"/>
      <c r="Z498" s="328"/>
      <c r="AA498" s="373"/>
      <c r="AB498" s="326" t="s">
        <v>6177</v>
      </c>
      <c r="AC498" s="326" t="s">
        <v>2166</v>
      </c>
      <c r="AD498" s="368"/>
      <c r="AE498" s="400" t="s">
        <v>6320</v>
      </c>
      <c r="AF498" s="326"/>
      <c r="AG498" s="368"/>
      <c r="AH498" s="368"/>
      <c r="AI498" s="373"/>
      <c r="AJ498" s="328"/>
      <c r="AK498" s="328"/>
      <c r="AL498" s="328"/>
      <c r="AM498" s="328"/>
      <c r="AN498" s="335"/>
    </row>
    <row r="499" spans="1:40" ht="30.75" customHeight="1" x14ac:dyDescent="0.35">
      <c r="A499" s="378">
        <v>495</v>
      </c>
      <c r="B499" s="333" t="s">
        <v>5711</v>
      </c>
      <c r="C499" s="332" t="s">
        <v>3720</v>
      </c>
      <c r="D499" s="371" t="s">
        <v>3295</v>
      </c>
      <c r="E499" s="325">
        <v>4</v>
      </c>
      <c r="F499" s="371"/>
      <c r="G499" s="325"/>
      <c r="H499" s="371"/>
      <c r="I499" s="325">
        <v>3</v>
      </c>
      <c r="J499" s="325"/>
      <c r="K499" s="325">
        <v>3</v>
      </c>
      <c r="L499" s="372">
        <v>1</v>
      </c>
      <c r="M499" s="388" t="s">
        <v>5188</v>
      </c>
      <c r="N499" s="398">
        <v>36</v>
      </c>
      <c r="O499" s="398">
        <v>84</v>
      </c>
      <c r="P499" s="398">
        <v>120</v>
      </c>
      <c r="Q499" s="398"/>
      <c r="R499" s="398"/>
      <c r="S499" s="398"/>
      <c r="T499" s="398"/>
      <c r="U499" s="381"/>
      <c r="V499" s="381" t="s">
        <v>2166</v>
      </c>
      <c r="W499" s="381"/>
      <c r="X499" s="381">
        <v>1</v>
      </c>
      <c r="Y499" s="326"/>
      <c r="Z499" s="328"/>
      <c r="AA499" s="373"/>
      <c r="AB499" s="326" t="s">
        <v>6177</v>
      </c>
      <c r="AC499" s="326" t="s">
        <v>2166</v>
      </c>
      <c r="AD499" s="368"/>
      <c r="AE499" s="400" t="s">
        <v>6320</v>
      </c>
      <c r="AF499" s="326"/>
      <c r="AG499" s="368"/>
      <c r="AH499" s="368"/>
      <c r="AI499" s="373"/>
      <c r="AJ499" s="328"/>
      <c r="AK499" s="328"/>
      <c r="AL499" s="328"/>
      <c r="AM499" s="328"/>
      <c r="AN499" s="335"/>
    </row>
    <row r="500" spans="1:40" ht="30.75" customHeight="1" x14ac:dyDescent="0.35">
      <c r="A500" s="378">
        <v>496</v>
      </c>
      <c r="B500" s="333" t="s">
        <v>5711</v>
      </c>
      <c r="C500" s="332" t="s">
        <v>3721</v>
      </c>
      <c r="D500" s="371" t="s">
        <v>3297</v>
      </c>
      <c r="E500" s="325">
        <v>4</v>
      </c>
      <c r="F500" s="371"/>
      <c r="G500" s="325"/>
      <c r="H500" s="371"/>
      <c r="I500" s="325">
        <v>3</v>
      </c>
      <c r="J500" s="325"/>
      <c r="K500" s="325">
        <v>3</v>
      </c>
      <c r="L500" s="372">
        <v>1</v>
      </c>
      <c r="M500" s="373" t="s">
        <v>5033</v>
      </c>
      <c r="N500" s="381"/>
      <c r="O500" s="381"/>
      <c r="P500" s="381">
        <v>120</v>
      </c>
      <c r="Q500" s="381"/>
      <c r="R500" s="381"/>
      <c r="S500" s="381"/>
      <c r="T500" s="381"/>
      <c r="U500" s="381"/>
      <c r="V500" s="381"/>
      <c r="W500" s="381"/>
      <c r="X500" s="381">
        <v>1</v>
      </c>
      <c r="Y500" s="326"/>
      <c r="Z500" s="328"/>
      <c r="AA500" s="373"/>
      <c r="AB500" s="326" t="s">
        <v>6177</v>
      </c>
      <c r="AC500" s="326" t="s">
        <v>2166</v>
      </c>
      <c r="AD500" s="368"/>
      <c r="AE500" s="400" t="s">
        <v>6320</v>
      </c>
      <c r="AF500" s="326"/>
      <c r="AG500" s="368"/>
      <c r="AH500" s="368"/>
      <c r="AI500" s="373"/>
      <c r="AJ500" s="328"/>
      <c r="AK500" s="328"/>
      <c r="AL500" s="328"/>
      <c r="AM500" s="328"/>
      <c r="AN500" s="335"/>
    </row>
    <row r="501" spans="1:40" ht="30.75" customHeight="1" x14ac:dyDescent="0.35">
      <c r="A501" s="378">
        <v>497</v>
      </c>
      <c r="B501" s="333" t="s">
        <v>5711</v>
      </c>
      <c r="C501" s="332" t="s">
        <v>2187</v>
      </c>
      <c r="D501" s="371" t="s">
        <v>3291</v>
      </c>
      <c r="E501" s="325">
        <v>4</v>
      </c>
      <c r="F501" s="371"/>
      <c r="G501" s="325"/>
      <c r="H501" s="371"/>
      <c r="I501" s="325">
        <v>4</v>
      </c>
      <c r="J501" s="325"/>
      <c r="K501" s="325">
        <v>4</v>
      </c>
      <c r="L501" s="372">
        <v>1</v>
      </c>
      <c r="M501" s="373" t="s">
        <v>5535</v>
      </c>
      <c r="N501" s="381"/>
      <c r="O501" s="381"/>
      <c r="P501" s="381">
        <v>120</v>
      </c>
      <c r="Q501" s="381"/>
      <c r="R501" s="381"/>
      <c r="S501" s="381"/>
      <c r="T501" s="381"/>
      <c r="U501" s="381"/>
      <c r="V501" s="381"/>
      <c r="W501" s="381"/>
      <c r="X501" s="381">
        <v>1</v>
      </c>
      <c r="Y501" s="326"/>
      <c r="Z501" s="328"/>
      <c r="AA501" s="373"/>
      <c r="AB501" s="326" t="s">
        <v>6156</v>
      </c>
      <c r="AC501" s="326" t="s">
        <v>2166</v>
      </c>
      <c r="AD501" s="368"/>
      <c r="AE501" s="400" t="s">
        <v>6320</v>
      </c>
      <c r="AF501" s="326"/>
      <c r="AG501" s="368"/>
      <c r="AH501" s="368"/>
      <c r="AI501" s="373"/>
      <c r="AJ501" s="328"/>
      <c r="AK501" s="328"/>
      <c r="AL501" s="328"/>
      <c r="AM501" s="328"/>
      <c r="AN501" s="335"/>
    </row>
    <row r="502" spans="1:40" ht="30.75" customHeight="1" x14ac:dyDescent="0.35">
      <c r="A502" s="378">
        <v>498</v>
      </c>
      <c r="B502" s="333" t="s">
        <v>5711</v>
      </c>
      <c r="C502" s="332" t="s">
        <v>2192</v>
      </c>
      <c r="D502" s="371" t="s">
        <v>3287</v>
      </c>
      <c r="E502" s="325">
        <v>4</v>
      </c>
      <c r="F502" s="371"/>
      <c r="G502" s="325"/>
      <c r="H502" s="371"/>
      <c r="I502" s="325">
        <v>4</v>
      </c>
      <c r="J502" s="325"/>
      <c r="K502" s="325">
        <v>4</v>
      </c>
      <c r="L502" s="372">
        <v>1</v>
      </c>
      <c r="M502" s="373" t="s">
        <v>5535</v>
      </c>
      <c r="N502" s="381"/>
      <c r="O502" s="381"/>
      <c r="P502" s="381">
        <v>208</v>
      </c>
      <c r="Q502" s="381"/>
      <c r="R502" s="381"/>
      <c r="S502" s="381"/>
      <c r="T502" s="381"/>
      <c r="U502" s="381"/>
      <c r="V502" s="381"/>
      <c r="W502" s="381"/>
      <c r="X502" s="381">
        <v>1</v>
      </c>
      <c r="Y502" s="326"/>
      <c r="Z502" s="328"/>
      <c r="AA502" s="373"/>
      <c r="AB502" s="326"/>
      <c r="AC502" s="326" t="s">
        <v>2166</v>
      </c>
      <c r="AD502" s="368"/>
      <c r="AE502" s="400" t="s">
        <v>6320</v>
      </c>
      <c r="AF502" s="326"/>
      <c r="AG502" s="368"/>
      <c r="AH502" s="368"/>
      <c r="AI502" s="373"/>
      <c r="AJ502" s="328"/>
      <c r="AK502" s="328"/>
      <c r="AL502" s="328"/>
      <c r="AM502" s="328"/>
      <c r="AN502" s="335"/>
    </row>
    <row r="503" spans="1:40" ht="30.75" customHeight="1" x14ac:dyDescent="0.35">
      <c r="A503" s="378">
        <v>499</v>
      </c>
      <c r="B503" s="333" t="s">
        <v>5711</v>
      </c>
      <c r="C503" s="332" t="s">
        <v>4351</v>
      </c>
      <c r="D503" s="371" t="s">
        <v>4352</v>
      </c>
      <c r="E503" s="325">
        <v>4</v>
      </c>
      <c r="F503" s="371"/>
      <c r="G503" s="325"/>
      <c r="H503" s="371"/>
      <c r="I503" s="325">
        <v>4</v>
      </c>
      <c r="J503" s="325"/>
      <c r="K503" s="325">
        <v>4</v>
      </c>
      <c r="L503" s="372">
        <v>1</v>
      </c>
      <c r="M503" s="373" t="s">
        <v>5518</v>
      </c>
      <c r="N503" s="381"/>
      <c r="O503" s="381"/>
      <c r="P503" s="381">
        <v>208</v>
      </c>
      <c r="Q503" s="381"/>
      <c r="R503" s="381"/>
      <c r="S503" s="381"/>
      <c r="T503" s="381"/>
      <c r="U503" s="381"/>
      <c r="V503" s="381"/>
      <c r="W503" s="381"/>
      <c r="X503" s="381">
        <v>1</v>
      </c>
      <c r="Y503" s="326"/>
      <c r="Z503" s="328"/>
      <c r="AA503" s="373"/>
      <c r="AB503" s="326"/>
      <c r="AC503" s="326" t="s">
        <v>2166</v>
      </c>
      <c r="AD503" s="368"/>
      <c r="AE503" s="400" t="s">
        <v>6618</v>
      </c>
      <c r="AF503" s="326"/>
      <c r="AG503" s="368"/>
      <c r="AH503" s="368"/>
      <c r="AI503" s="373"/>
      <c r="AJ503" s="328"/>
      <c r="AK503" s="328"/>
      <c r="AL503" s="328"/>
      <c r="AM503" s="328"/>
      <c r="AN503" s="335"/>
    </row>
    <row r="504" spans="1:40" ht="30.75" customHeight="1" x14ac:dyDescent="0.35">
      <c r="A504" s="378">
        <v>500</v>
      </c>
      <c r="B504" s="333" t="s">
        <v>5711</v>
      </c>
      <c r="C504" s="332" t="s">
        <v>4353</v>
      </c>
      <c r="D504" s="371" t="s">
        <v>4354</v>
      </c>
      <c r="E504" s="325">
        <v>3</v>
      </c>
      <c r="F504" s="371"/>
      <c r="G504" s="325"/>
      <c r="H504" s="371"/>
      <c r="I504" s="325">
        <v>4</v>
      </c>
      <c r="J504" s="325"/>
      <c r="K504" s="325">
        <v>4</v>
      </c>
      <c r="L504" s="372">
        <v>1</v>
      </c>
      <c r="M504" s="373" t="s">
        <v>5518</v>
      </c>
      <c r="N504" s="381"/>
      <c r="O504" s="381"/>
      <c r="P504" s="381">
        <v>120</v>
      </c>
      <c r="Q504" s="381"/>
      <c r="R504" s="381"/>
      <c r="S504" s="381"/>
      <c r="T504" s="381"/>
      <c r="U504" s="381"/>
      <c r="V504" s="381"/>
      <c r="W504" s="381"/>
      <c r="X504" s="381">
        <v>1</v>
      </c>
      <c r="Y504" s="326"/>
      <c r="Z504" s="328"/>
      <c r="AA504" s="373"/>
      <c r="AB504" s="326"/>
      <c r="AC504" s="326" t="s">
        <v>2166</v>
      </c>
      <c r="AD504" s="368"/>
      <c r="AE504" s="400" t="s">
        <v>6618</v>
      </c>
      <c r="AF504" s="326"/>
      <c r="AG504" s="368"/>
      <c r="AH504" s="368"/>
      <c r="AI504" s="373"/>
      <c r="AJ504" s="328"/>
      <c r="AK504" s="328"/>
      <c r="AL504" s="328"/>
      <c r="AM504" s="328"/>
      <c r="AN504" s="335"/>
    </row>
    <row r="505" spans="1:40" ht="30.75" customHeight="1" x14ac:dyDescent="0.35">
      <c r="A505" s="378">
        <v>501</v>
      </c>
      <c r="B505" s="333" t="s">
        <v>5711</v>
      </c>
      <c r="C505" s="332" t="s">
        <v>4355</v>
      </c>
      <c r="D505" s="371" t="s">
        <v>4356</v>
      </c>
      <c r="E505" s="325">
        <v>4</v>
      </c>
      <c r="F505" s="371"/>
      <c r="G505" s="325"/>
      <c r="H505" s="371"/>
      <c r="I505" s="325">
        <v>4</v>
      </c>
      <c r="J505" s="325"/>
      <c r="K505" s="325">
        <v>4</v>
      </c>
      <c r="L505" s="372">
        <v>1</v>
      </c>
      <c r="M505" s="373" t="s">
        <v>5518</v>
      </c>
      <c r="N505" s="381"/>
      <c r="O505" s="381"/>
      <c r="P505" s="381">
        <v>208</v>
      </c>
      <c r="Q505" s="381"/>
      <c r="R505" s="381"/>
      <c r="S505" s="381"/>
      <c r="T505" s="381"/>
      <c r="U505" s="381"/>
      <c r="V505" s="381"/>
      <c r="W505" s="381"/>
      <c r="X505" s="381">
        <v>1</v>
      </c>
      <c r="Y505" s="326"/>
      <c r="Z505" s="328"/>
      <c r="AA505" s="373"/>
      <c r="AB505" s="326"/>
      <c r="AC505" s="326" t="s">
        <v>2166</v>
      </c>
      <c r="AD505" s="368"/>
      <c r="AE505" s="400" t="s">
        <v>6618</v>
      </c>
      <c r="AF505" s="326"/>
      <c r="AG505" s="368"/>
      <c r="AH505" s="368"/>
      <c r="AI505" s="373"/>
      <c r="AJ505" s="328"/>
      <c r="AK505" s="328"/>
      <c r="AL505" s="328"/>
      <c r="AM505" s="328"/>
      <c r="AN505" s="335"/>
    </row>
    <row r="506" spans="1:40" ht="30.75" customHeight="1" x14ac:dyDescent="0.35">
      <c r="A506" s="378">
        <v>502</v>
      </c>
      <c r="B506" s="333" t="s">
        <v>5711</v>
      </c>
      <c r="C506" s="332" t="s">
        <v>4359</v>
      </c>
      <c r="D506" s="371" t="s">
        <v>4360</v>
      </c>
      <c r="E506" s="325">
        <v>4</v>
      </c>
      <c r="F506" s="371"/>
      <c r="G506" s="325"/>
      <c r="H506" s="371"/>
      <c r="I506" s="325">
        <v>4</v>
      </c>
      <c r="J506" s="325"/>
      <c r="K506" s="325">
        <v>4</v>
      </c>
      <c r="L506" s="372">
        <v>1</v>
      </c>
      <c r="M506" s="373" t="s">
        <v>5518</v>
      </c>
      <c r="N506" s="381"/>
      <c r="O506" s="381"/>
      <c r="P506" s="381">
        <v>208</v>
      </c>
      <c r="Q506" s="381"/>
      <c r="R506" s="381"/>
      <c r="S506" s="381"/>
      <c r="T506" s="381"/>
      <c r="U506" s="381"/>
      <c r="V506" s="381"/>
      <c r="W506" s="381"/>
      <c r="X506" s="381">
        <v>1</v>
      </c>
      <c r="Y506" s="326"/>
      <c r="Z506" s="328"/>
      <c r="AA506" s="373"/>
      <c r="AB506" s="326"/>
      <c r="AC506" s="326" t="s">
        <v>2166</v>
      </c>
      <c r="AD506" s="368"/>
      <c r="AE506" s="400" t="s">
        <v>6618</v>
      </c>
      <c r="AF506" s="326"/>
      <c r="AG506" s="368"/>
      <c r="AH506" s="368"/>
      <c r="AI506" s="373"/>
      <c r="AJ506" s="328"/>
      <c r="AK506" s="328"/>
      <c r="AL506" s="328"/>
      <c r="AM506" s="328"/>
      <c r="AN506" s="335"/>
    </row>
    <row r="507" spans="1:40" ht="30.75" customHeight="1" x14ac:dyDescent="0.35">
      <c r="A507" s="378">
        <v>503</v>
      </c>
      <c r="B507" s="333" t="s">
        <v>5711</v>
      </c>
      <c r="C507" s="332" t="s">
        <v>4363</v>
      </c>
      <c r="D507" s="371" t="s">
        <v>4364</v>
      </c>
      <c r="E507" s="325">
        <v>4</v>
      </c>
      <c r="F507" s="371"/>
      <c r="G507" s="325"/>
      <c r="H507" s="371"/>
      <c r="I507" s="325">
        <v>4</v>
      </c>
      <c r="J507" s="325"/>
      <c r="K507" s="325">
        <v>4</v>
      </c>
      <c r="L507" s="372">
        <v>1</v>
      </c>
      <c r="M507" s="373" t="s">
        <v>5518</v>
      </c>
      <c r="N507" s="381"/>
      <c r="O507" s="381"/>
      <c r="P507" s="381">
        <v>208</v>
      </c>
      <c r="Q507" s="381"/>
      <c r="R507" s="381"/>
      <c r="S507" s="381"/>
      <c r="T507" s="381"/>
      <c r="U507" s="381"/>
      <c r="V507" s="381"/>
      <c r="W507" s="381"/>
      <c r="X507" s="381">
        <v>1</v>
      </c>
      <c r="Y507" s="326"/>
      <c r="Z507" s="328"/>
      <c r="AA507" s="373"/>
      <c r="AB507" s="326"/>
      <c r="AC507" s="326" t="s">
        <v>2166</v>
      </c>
      <c r="AD507" s="368"/>
      <c r="AE507" s="400" t="s">
        <v>6618</v>
      </c>
      <c r="AF507" s="326"/>
      <c r="AG507" s="368"/>
      <c r="AH507" s="368"/>
      <c r="AI507" s="373"/>
      <c r="AJ507" s="328"/>
      <c r="AK507" s="328"/>
      <c r="AL507" s="328"/>
      <c r="AM507" s="328"/>
      <c r="AN507" s="335"/>
    </row>
    <row r="508" spans="1:40" ht="30.75" customHeight="1" x14ac:dyDescent="0.35">
      <c r="A508" s="378">
        <v>504</v>
      </c>
      <c r="B508" s="333" t="s">
        <v>5711</v>
      </c>
      <c r="C508" s="332" t="s">
        <v>6282</v>
      </c>
      <c r="D508" s="371" t="s">
        <v>4365</v>
      </c>
      <c r="E508" s="325">
        <v>3</v>
      </c>
      <c r="F508" s="371"/>
      <c r="G508" s="325"/>
      <c r="H508" s="371"/>
      <c r="I508" s="325">
        <v>4</v>
      </c>
      <c r="J508" s="325"/>
      <c r="K508" s="325">
        <v>4</v>
      </c>
      <c r="L508" s="372">
        <v>1</v>
      </c>
      <c r="M508" s="373" t="s">
        <v>5518</v>
      </c>
      <c r="N508" s="381"/>
      <c r="O508" s="381"/>
      <c r="P508" s="381">
        <v>120</v>
      </c>
      <c r="Q508" s="381"/>
      <c r="R508" s="381"/>
      <c r="S508" s="381"/>
      <c r="T508" s="381"/>
      <c r="U508" s="381"/>
      <c r="V508" s="381"/>
      <c r="W508" s="381"/>
      <c r="X508" s="381">
        <v>1</v>
      </c>
      <c r="Y508" s="326"/>
      <c r="Z508" s="328"/>
      <c r="AA508" s="373"/>
      <c r="AB508" s="326"/>
      <c r="AC508" s="326" t="s">
        <v>2166</v>
      </c>
      <c r="AD508" s="368"/>
      <c r="AE508" s="400" t="s">
        <v>6618</v>
      </c>
      <c r="AF508" s="326"/>
      <c r="AG508" s="368"/>
      <c r="AH508" s="368"/>
      <c r="AI508" s="373"/>
      <c r="AJ508" s="328"/>
      <c r="AK508" s="328"/>
      <c r="AL508" s="328"/>
      <c r="AM508" s="328"/>
      <c r="AN508" s="335"/>
    </row>
    <row r="509" spans="1:40" ht="30.75" customHeight="1" x14ac:dyDescent="0.35">
      <c r="A509" s="378">
        <v>505</v>
      </c>
      <c r="B509" s="333" t="s">
        <v>2009</v>
      </c>
      <c r="C509" s="332" t="s">
        <v>2274</v>
      </c>
      <c r="D509" s="371" t="s">
        <v>4653</v>
      </c>
      <c r="E509" s="325">
        <v>4</v>
      </c>
      <c r="F509" s="371"/>
      <c r="G509" s="325"/>
      <c r="H509" s="371"/>
      <c r="I509" s="325">
        <v>5</v>
      </c>
      <c r="J509" s="325"/>
      <c r="K509" s="325">
        <v>5</v>
      </c>
      <c r="L509" s="372">
        <v>1</v>
      </c>
      <c r="M509" s="373" t="s">
        <v>5036</v>
      </c>
      <c r="N509" s="381"/>
      <c r="O509" s="381"/>
      <c r="P509" s="381">
        <v>500</v>
      </c>
      <c r="Q509" s="381"/>
      <c r="R509" s="381"/>
      <c r="S509" s="381"/>
      <c r="T509" s="381"/>
      <c r="U509" s="381"/>
      <c r="V509" s="381"/>
      <c r="W509" s="381"/>
      <c r="X509" s="381">
        <v>1</v>
      </c>
      <c r="Y509" s="326"/>
      <c r="Z509" s="328"/>
      <c r="AA509" s="373"/>
      <c r="AB509" s="326"/>
      <c r="AC509" s="326" t="s">
        <v>2165</v>
      </c>
      <c r="AD509" s="368"/>
      <c r="AE509" s="400" t="s">
        <v>6321</v>
      </c>
      <c r="AF509" s="326"/>
      <c r="AG509" s="368"/>
      <c r="AH509" s="368"/>
      <c r="AI509" s="373"/>
      <c r="AJ509" s="328"/>
      <c r="AK509" s="328"/>
      <c r="AL509" s="328"/>
      <c r="AM509" s="328"/>
      <c r="AN509" s="335"/>
    </row>
    <row r="510" spans="1:40" ht="30.75" customHeight="1" x14ac:dyDescent="0.35">
      <c r="A510" s="378">
        <v>506</v>
      </c>
      <c r="B510" s="333" t="s">
        <v>2009</v>
      </c>
      <c r="C510" s="332" t="s">
        <v>2273</v>
      </c>
      <c r="D510" s="371" t="s">
        <v>3596</v>
      </c>
      <c r="E510" s="325">
        <v>5</v>
      </c>
      <c r="F510" s="371"/>
      <c r="G510" s="325"/>
      <c r="H510" s="371"/>
      <c r="I510" s="325">
        <v>5</v>
      </c>
      <c r="J510" s="325"/>
      <c r="K510" s="325">
        <v>5</v>
      </c>
      <c r="L510" s="372">
        <v>1</v>
      </c>
      <c r="M510" s="373" t="s">
        <v>5036</v>
      </c>
      <c r="N510" s="381"/>
      <c r="O510" s="381"/>
      <c r="P510" s="381">
        <v>500</v>
      </c>
      <c r="Q510" s="381"/>
      <c r="R510" s="381"/>
      <c r="S510" s="381"/>
      <c r="T510" s="381"/>
      <c r="U510" s="381"/>
      <c r="V510" s="381"/>
      <c r="W510" s="381"/>
      <c r="X510" s="381">
        <v>1</v>
      </c>
      <c r="Y510" s="326"/>
      <c r="Z510" s="328"/>
      <c r="AA510" s="373"/>
      <c r="AB510" s="326"/>
      <c r="AC510" s="326" t="s">
        <v>2165</v>
      </c>
      <c r="AD510" s="368"/>
      <c r="AE510" s="400" t="s">
        <v>6321</v>
      </c>
      <c r="AF510" s="326"/>
      <c r="AG510" s="368"/>
      <c r="AH510" s="368"/>
      <c r="AI510" s="373"/>
      <c r="AJ510" s="328"/>
      <c r="AK510" s="328"/>
      <c r="AL510" s="328"/>
      <c r="AM510" s="328"/>
      <c r="AN510" s="335"/>
    </row>
    <row r="511" spans="1:40" ht="30.75" customHeight="1" x14ac:dyDescent="0.35">
      <c r="A511" s="378">
        <v>507</v>
      </c>
      <c r="B511" s="333" t="s">
        <v>2009</v>
      </c>
      <c r="C511" s="332" t="s">
        <v>2262</v>
      </c>
      <c r="D511" s="371" t="s">
        <v>2299</v>
      </c>
      <c r="E511" s="325">
        <v>3</v>
      </c>
      <c r="F511" s="371"/>
      <c r="G511" s="325"/>
      <c r="H511" s="371"/>
      <c r="I511" s="325">
        <v>5</v>
      </c>
      <c r="J511" s="325"/>
      <c r="K511" s="325">
        <v>5</v>
      </c>
      <c r="L511" s="372">
        <v>1</v>
      </c>
      <c r="M511" s="373" t="s">
        <v>5431</v>
      </c>
      <c r="N511" s="381"/>
      <c r="O511" s="381"/>
      <c r="P511" s="381">
        <v>190</v>
      </c>
      <c r="Q511" s="381"/>
      <c r="R511" s="381"/>
      <c r="S511" s="381"/>
      <c r="T511" s="381"/>
      <c r="U511" s="381"/>
      <c r="V511" s="381"/>
      <c r="W511" s="381"/>
      <c r="X511" s="381">
        <v>1</v>
      </c>
      <c r="Y511" s="326"/>
      <c r="Z511" s="328"/>
      <c r="AA511" s="373"/>
      <c r="AB511" s="326"/>
      <c r="AC511" s="326" t="s">
        <v>2165</v>
      </c>
      <c r="AD511" s="368"/>
      <c r="AE511" s="400" t="s">
        <v>6320</v>
      </c>
      <c r="AF511" s="326"/>
      <c r="AG511" s="368"/>
      <c r="AH511" s="368"/>
      <c r="AI511" s="373"/>
      <c r="AJ511" s="328"/>
      <c r="AK511" s="328" t="s">
        <v>7279</v>
      </c>
      <c r="AL511" s="328"/>
      <c r="AM511" s="328"/>
      <c r="AN511" s="335"/>
    </row>
    <row r="512" spans="1:40" ht="30.75" customHeight="1" x14ac:dyDescent="0.35">
      <c r="A512" s="378">
        <v>508</v>
      </c>
      <c r="B512" s="333" t="s">
        <v>2009</v>
      </c>
      <c r="C512" s="332" t="s">
        <v>2272</v>
      </c>
      <c r="D512" s="371" t="s">
        <v>3594</v>
      </c>
      <c r="E512" s="325">
        <v>4</v>
      </c>
      <c r="F512" s="371"/>
      <c r="G512" s="325"/>
      <c r="H512" s="371"/>
      <c r="I512" s="325">
        <v>5</v>
      </c>
      <c r="J512" s="325"/>
      <c r="K512" s="325">
        <v>5</v>
      </c>
      <c r="L512" s="372">
        <v>1</v>
      </c>
      <c r="M512" s="373" t="s">
        <v>5037</v>
      </c>
      <c r="N512" s="381"/>
      <c r="O512" s="381"/>
      <c r="P512" s="381">
        <v>190</v>
      </c>
      <c r="Q512" s="381"/>
      <c r="R512" s="381"/>
      <c r="S512" s="381"/>
      <c r="T512" s="381"/>
      <c r="U512" s="381"/>
      <c r="V512" s="381"/>
      <c r="W512" s="381"/>
      <c r="X512" s="381">
        <v>1</v>
      </c>
      <c r="Y512" s="326"/>
      <c r="Z512" s="328"/>
      <c r="AA512" s="373"/>
      <c r="AB512" s="326"/>
      <c r="AC512" s="326" t="s">
        <v>2165</v>
      </c>
      <c r="AD512" s="368"/>
      <c r="AE512" s="400" t="s">
        <v>6321</v>
      </c>
      <c r="AF512" s="326"/>
      <c r="AG512" s="368"/>
      <c r="AH512" s="368"/>
      <c r="AI512" s="373"/>
      <c r="AJ512" s="328"/>
      <c r="AK512" s="328"/>
      <c r="AL512" s="328"/>
      <c r="AM512" s="328"/>
      <c r="AN512" s="335"/>
    </row>
    <row r="513" spans="1:40" ht="30.75" customHeight="1" x14ac:dyDescent="0.35">
      <c r="A513" s="378">
        <v>509</v>
      </c>
      <c r="B513" s="333" t="s">
        <v>2009</v>
      </c>
      <c r="C513" s="332" t="s">
        <v>4654</v>
      </c>
      <c r="D513" s="371" t="s">
        <v>2304</v>
      </c>
      <c r="E513" s="325">
        <v>3</v>
      </c>
      <c r="F513" s="371"/>
      <c r="G513" s="325"/>
      <c r="H513" s="371"/>
      <c r="I513" s="325">
        <v>7</v>
      </c>
      <c r="J513" s="325"/>
      <c r="K513" s="325">
        <v>7</v>
      </c>
      <c r="L513" s="372">
        <v>1</v>
      </c>
      <c r="M513" s="373" t="s">
        <v>5431</v>
      </c>
      <c r="N513" s="381"/>
      <c r="O513" s="381"/>
      <c r="P513" s="381">
        <v>190</v>
      </c>
      <c r="Q513" s="381"/>
      <c r="R513" s="381"/>
      <c r="S513" s="381"/>
      <c r="T513" s="381"/>
      <c r="U513" s="381"/>
      <c r="V513" s="381"/>
      <c r="W513" s="381"/>
      <c r="X513" s="381">
        <v>1</v>
      </c>
      <c r="Y513" s="326"/>
      <c r="Z513" s="328"/>
      <c r="AA513" s="373"/>
      <c r="AB513" s="326"/>
      <c r="AC513" s="326" t="s">
        <v>2165</v>
      </c>
      <c r="AD513" s="368"/>
      <c r="AE513" s="400" t="s">
        <v>6320</v>
      </c>
      <c r="AF513" s="326"/>
      <c r="AG513" s="368"/>
      <c r="AH513" s="368"/>
      <c r="AI513" s="373"/>
      <c r="AJ513" s="328"/>
      <c r="AK513" s="328"/>
      <c r="AL513" s="328"/>
      <c r="AM513" s="328"/>
      <c r="AN513" s="335"/>
    </row>
    <row r="514" spans="1:40" ht="30.75" customHeight="1" x14ac:dyDescent="0.35">
      <c r="A514" s="378">
        <v>510</v>
      </c>
      <c r="B514" s="333" t="s">
        <v>2009</v>
      </c>
      <c r="C514" s="332" t="s">
        <v>2278</v>
      </c>
      <c r="D514" s="371" t="s">
        <v>3599</v>
      </c>
      <c r="E514" s="325">
        <v>5</v>
      </c>
      <c r="F514" s="371"/>
      <c r="G514" s="325"/>
      <c r="H514" s="371"/>
      <c r="I514" s="325">
        <v>3</v>
      </c>
      <c r="J514" s="325"/>
      <c r="K514" s="325">
        <v>3</v>
      </c>
      <c r="L514" s="372">
        <v>1</v>
      </c>
      <c r="M514" s="388" t="s">
        <v>5190</v>
      </c>
      <c r="N514" s="381"/>
      <c r="O514" s="381"/>
      <c r="P514" s="381">
        <v>500</v>
      </c>
      <c r="Q514" s="381"/>
      <c r="R514" s="381"/>
      <c r="S514" s="381"/>
      <c r="T514" s="381"/>
      <c r="U514" s="381"/>
      <c r="V514" s="381"/>
      <c r="W514" s="381"/>
      <c r="X514" s="381">
        <v>1</v>
      </c>
      <c r="Y514" s="326"/>
      <c r="Z514" s="328"/>
      <c r="AA514" s="373"/>
      <c r="AB514" s="326"/>
      <c r="AC514" s="326" t="s">
        <v>2165</v>
      </c>
      <c r="AD514" s="368"/>
      <c r="AE514" s="400" t="s">
        <v>6321</v>
      </c>
      <c r="AF514" s="326"/>
      <c r="AG514" s="368"/>
      <c r="AH514" s="368"/>
      <c r="AI514" s="373"/>
      <c r="AJ514" s="328"/>
      <c r="AK514" s="328"/>
      <c r="AL514" s="328"/>
      <c r="AM514" s="328"/>
      <c r="AN514" s="335"/>
    </row>
    <row r="515" spans="1:40" ht="30.75" customHeight="1" x14ac:dyDescent="0.35">
      <c r="A515" s="378">
        <v>511</v>
      </c>
      <c r="B515" s="333" t="s">
        <v>2009</v>
      </c>
      <c r="C515" s="332" t="s">
        <v>4655</v>
      </c>
      <c r="D515" s="371" t="s">
        <v>3603</v>
      </c>
      <c r="E515" s="325">
        <v>5</v>
      </c>
      <c r="F515" s="371"/>
      <c r="G515" s="325"/>
      <c r="H515" s="371"/>
      <c r="I515" s="325">
        <v>4</v>
      </c>
      <c r="J515" s="325"/>
      <c r="K515" s="325">
        <v>4</v>
      </c>
      <c r="L515" s="372">
        <v>1</v>
      </c>
      <c r="M515" s="388" t="s">
        <v>5191</v>
      </c>
      <c r="N515" s="381"/>
      <c r="O515" s="381"/>
      <c r="P515" s="381">
        <v>250</v>
      </c>
      <c r="Q515" s="381"/>
      <c r="R515" s="381"/>
      <c r="S515" s="381"/>
      <c r="T515" s="381"/>
      <c r="U515" s="381"/>
      <c r="V515" s="381"/>
      <c r="W515" s="381"/>
      <c r="X515" s="381">
        <v>1</v>
      </c>
      <c r="Y515" s="326"/>
      <c r="Z515" s="328"/>
      <c r="AA515" s="373"/>
      <c r="AB515" s="326"/>
      <c r="AC515" s="326" t="s">
        <v>2165</v>
      </c>
      <c r="AD515" s="368"/>
      <c r="AE515" s="400" t="s">
        <v>6321</v>
      </c>
      <c r="AF515" s="326"/>
      <c r="AG515" s="368"/>
      <c r="AH515" s="368"/>
      <c r="AI515" s="373"/>
      <c r="AJ515" s="328"/>
      <c r="AK515" s="328"/>
      <c r="AL515" s="328"/>
      <c r="AM515" s="328"/>
      <c r="AN515" s="335"/>
    </row>
    <row r="516" spans="1:40" ht="30.75" customHeight="1" x14ac:dyDescent="0.35">
      <c r="A516" s="378">
        <v>512</v>
      </c>
      <c r="B516" s="333" t="s">
        <v>2009</v>
      </c>
      <c r="C516" s="332" t="s">
        <v>2260</v>
      </c>
      <c r="D516" s="371" t="s">
        <v>2297</v>
      </c>
      <c r="E516" s="325">
        <v>3</v>
      </c>
      <c r="F516" s="371"/>
      <c r="G516" s="325"/>
      <c r="H516" s="371"/>
      <c r="I516" s="325">
        <v>6</v>
      </c>
      <c r="J516" s="325"/>
      <c r="K516" s="325">
        <v>6</v>
      </c>
      <c r="L516" s="372">
        <v>1</v>
      </c>
      <c r="M516" s="373" t="s">
        <v>5431</v>
      </c>
      <c r="N516" s="381"/>
      <c r="O516" s="381"/>
      <c r="P516" s="381">
        <v>270</v>
      </c>
      <c r="Q516" s="381"/>
      <c r="R516" s="381"/>
      <c r="S516" s="381"/>
      <c r="T516" s="381"/>
      <c r="U516" s="381"/>
      <c r="V516" s="381"/>
      <c r="W516" s="381"/>
      <c r="X516" s="381">
        <v>1</v>
      </c>
      <c r="Y516" s="326"/>
      <c r="Z516" s="328"/>
      <c r="AA516" s="373"/>
      <c r="AB516" s="326"/>
      <c r="AC516" s="326" t="s">
        <v>2165</v>
      </c>
      <c r="AD516" s="368"/>
      <c r="AE516" s="400" t="s">
        <v>6320</v>
      </c>
      <c r="AF516" s="326"/>
      <c r="AG516" s="368"/>
      <c r="AH516" s="368"/>
      <c r="AI516" s="373"/>
      <c r="AJ516" s="328"/>
      <c r="AK516" s="328"/>
      <c r="AL516" s="328"/>
      <c r="AM516" s="328"/>
      <c r="AN516" s="335"/>
    </row>
    <row r="517" spans="1:40" ht="30.75" customHeight="1" x14ac:dyDescent="0.35">
      <c r="A517" s="378">
        <v>513</v>
      </c>
      <c r="B517" s="333" t="s">
        <v>2009</v>
      </c>
      <c r="C517" s="332" t="s">
        <v>3194</v>
      </c>
      <c r="D517" s="371" t="s">
        <v>2289</v>
      </c>
      <c r="E517" s="325">
        <v>4</v>
      </c>
      <c r="F517" s="371"/>
      <c r="G517" s="325"/>
      <c r="H517" s="371"/>
      <c r="I517" s="325">
        <v>5</v>
      </c>
      <c r="J517" s="325"/>
      <c r="K517" s="325">
        <v>5</v>
      </c>
      <c r="L517" s="372">
        <v>1</v>
      </c>
      <c r="M517" s="373" t="s">
        <v>5543</v>
      </c>
      <c r="N517" s="381"/>
      <c r="O517" s="381"/>
      <c r="P517" s="381">
        <v>190</v>
      </c>
      <c r="Q517" s="381"/>
      <c r="R517" s="381"/>
      <c r="S517" s="381"/>
      <c r="T517" s="381"/>
      <c r="U517" s="381"/>
      <c r="V517" s="381"/>
      <c r="W517" s="381"/>
      <c r="X517" s="381">
        <v>1</v>
      </c>
      <c r="Y517" s="326"/>
      <c r="Z517" s="328"/>
      <c r="AA517" s="373" t="s">
        <v>6524</v>
      </c>
      <c r="AB517" s="326"/>
      <c r="AC517" s="326" t="s">
        <v>2166</v>
      </c>
      <c r="AD517" s="368"/>
      <c r="AE517" s="400" t="s">
        <v>6320</v>
      </c>
      <c r="AF517" s="326" t="s">
        <v>5888</v>
      </c>
      <c r="AG517" s="368">
        <v>43018</v>
      </c>
      <c r="AH517" s="368"/>
      <c r="AI517" s="373"/>
      <c r="AJ517" s="328"/>
      <c r="AK517" s="328"/>
      <c r="AL517" s="328"/>
      <c r="AM517" s="328"/>
      <c r="AN517" s="335"/>
    </row>
    <row r="518" spans="1:40" ht="30.75" customHeight="1" x14ac:dyDescent="0.35">
      <c r="A518" s="378">
        <v>514</v>
      </c>
      <c r="B518" s="333" t="s">
        <v>2009</v>
      </c>
      <c r="C518" s="332" t="s">
        <v>2259</v>
      </c>
      <c r="D518" s="371" t="s">
        <v>2296</v>
      </c>
      <c r="E518" s="325">
        <v>3</v>
      </c>
      <c r="F518" s="371"/>
      <c r="G518" s="325"/>
      <c r="H518" s="371"/>
      <c r="I518" s="325">
        <v>4</v>
      </c>
      <c r="J518" s="325"/>
      <c r="K518" s="325">
        <v>4</v>
      </c>
      <c r="L518" s="372">
        <v>1</v>
      </c>
      <c r="M518" s="373" t="s">
        <v>5431</v>
      </c>
      <c r="N518" s="398">
        <v>66</v>
      </c>
      <c r="O518" s="398">
        <v>206</v>
      </c>
      <c r="P518" s="398">
        <v>272</v>
      </c>
      <c r="Q518" s="398"/>
      <c r="R518" s="398"/>
      <c r="S518" s="398"/>
      <c r="T518" s="398"/>
      <c r="U518" s="381"/>
      <c r="V518" s="381" t="s">
        <v>2166</v>
      </c>
      <c r="W518" s="381"/>
      <c r="X518" s="381">
        <v>1</v>
      </c>
      <c r="Y518" s="326"/>
      <c r="Z518" s="328"/>
      <c r="AA518" s="373" t="s">
        <v>6524</v>
      </c>
      <c r="AB518" s="326"/>
      <c r="AC518" s="326" t="s">
        <v>2166</v>
      </c>
      <c r="AD518" s="368"/>
      <c r="AE518" s="400" t="s">
        <v>6320</v>
      </c>
      <c r="AF518" s="326"/>
      <c r="AG518" s="368"/>
      <c r="AH518" s="368"/>
      <c r="AI518" s="373"/>
      <c r="AJ518" s="328"/>
      <c r="AK518" s="328"/>
      <c r="AL518" s="328"/>
      <c r="AM518" s="328"/>
      <c r="AN518" s="335" t="s">
        <v>2166</v>
      </c>
    </row>
    <row r="519" spans="1:40" ht="30.75" customHeight="1" x14ac:dyDescent="0.35">
      <c r="A519" s="378">
        <v>515</v>
      </c>
      <c r="B519" s="333" t="s">
        <v>2009</v>
      </c>
      <c r="C519" s="332" t="s">
        <v>872</v>
      </c>
      <c r="D519" s="371" t="s">
        <v>2290</v>
      </c>
      <c r="E519" s="325">
        <v>3</v>
      </c>
      <c r="F519" s="371"/>
      <c r="G519" s="325"/>
      <c r="H519" s="371"/>
      <c r="I519" s="325">
        <v>5</v>
      </c>
      <c r="J519" s="325"/>
      <c r="K519" s="325">
        <v>5</v>
      </c>
      <c r="L519" s="372">
        <v>1</v>
      </c>
      <c r="M519" s="373" t="s">
        <v>5463</v>
      </c>
      <c r="N519" s="381"/>
      <c r="O519" s="381"/>
      <c r="P519" s="381">
        <v>300</v>
      </c>
      <c r="Q519" s="381"/>
      <c r="R519" s="381"/>
      <c r="S519" s="381"/>
      <c r="T519" s="381"/>
      <c r="U519" s="381"/>
      <c r="V519" s="381"/>
      <c r="W519" s="381"/>
      <c r="X519" s="381">
        <v>1</v>
      </c>
      <c r="Y519" s="326"/>
      <c r="Z519" s="328"/>
      <c r="AA519" s="373"/>
      <c r="AB519" s="326"/>
      <c r="AC519" s="326" t="s">
        <v>2165</v>
      </c>
      <c r="AD519" s="368"/>
      <c r="AE519" s="400" t="s">
        <v>6320</v>
      </c>
      <c r="AF519" s="326"/>
      <c r="AG519" s="368"/>
      <c r="AH519" s="368"/>
      <c r="AI519" s="373"/>
      <c r="AJ519" s="328"/>
      <c r="AK519" s="328"/>
      <c r="AL519" s="328"/>
      <c r="AM519" s="328"/>
      <c r="AN519" s="335"/>
    </row>
    <row r="520" spans="1:40" ht="30.75" customHeight="1" x14ac:dyDescent="0.35">
      <c r="A520" s="378">
        <v>516</v>
      </c>
      <c r="B520" s="333" t="s">
        <v>2009</v>
      </c>
      <c r="C520" s="332" t="s">
        <v>2261</v>
      </c>
      <c r="D520" s="371" t="s">
        <v>2298</v>
      </c>
      <c r="E520" s="325">
        <v>4</v>
      </c>
      <c r="F520" s="371"/>
      <c r="G520" s="325"/>
      <c r="H520" s="371"/>
      <c r="I520" s="325">
        <v>6</v>
      </c>
      <c r="J520" s="325"/>
      <c r="K520" s="325">
        <v>6</v>
      </c>
      <c r="L520" s="372">
        <v>1</v>
      </c>
      <c r="M520" s="373" t="s">
        <v>5038</v>
      </c>
      <c r="N520" s="398"/>
      <c r="O520" s="398"/>
      <c r="P520" s="367">
        <v>500</v>
      </c>
      <c r="Q520" s="398"/>
      <c r="R520" s="398"/>
      <c r="S520" s="398"/>
      <c r="T520" s="398"/>
      <c r="U520" s="381"/>
      <c r="V520" s="381"/>
      <c r="W520" s="381"/>
      <c r="X520" s="381">
        <v>1</v>
      </c>
      <c r="Y520" s="326"/>
      <c r="Z520" s="328"/>
      <c r="AA520" s="373"/>
      <c r="AB520" s="326"/>
      <c r="AC520" s="326" t="s">
        <v>2165</v>
      </c>
      <c r="AD520" s="368"/>
      <c r="AE520" s="400" t="s">
        <v>6320</v>
      </c>
      <c r="AF520" s="326"/>
      <c r="AG520" s="368"/>
      <c r="AH520" s="368"/>
      <c r="AI520" s="373"/>
      <c r="AJ520" s="328"/>
      <c r="AK520" s="328" t="s">
        <v>7278</v>
      </c>
      <c r="AL520" s="328"/>
      <c r="AM520" s="328"/>
      <c r="AN520" s="335"/>
    </row>
    <row r="521" spans="1:40" ht="30.75" customHeight="1" x14ac:dyDescent="0.35">
      <c r="A521" s="378">
        <v>517</v>
      </c>
      <c r="B521" s="333" t="s">
        <v>2009</v>
      </c>
      <c r="C521" s="332" t="s">
        <v>2282</v>
      </c>
      <c r="D521" s="371" t="s">
        <v>3605</v>
      </c>
      <c r="E521" s="325">
        <v>3</v>
      </c>
      <c r="F521" s="371"/>
      <c r="G521" s="325"/>
      <c r="H521" s="371"/>
      <c r="I521" s="325">
        <v>8</v>
      </c>
      <c r="J521" s="325"/>
      <c r="K521" s="325">
        <v>8</v>
      </c>
      <c r="L521" s="372">
        <v>1</v>
      </c>
      <c r="M521" s="373" t="s">
        <v>5039</v>
      </c>
      <c r="N521" s="381"/>
      <c r="O521" s="381"/>
      <c r="P521" s="381">
        <v>300</v>
      </c>
      <c r="Q521" s="381"/>
      <c r="R521" s="381"/>
      <c r="S521" s="381"/>
      <c r="T521" s="381"/>
      <c r="U521" s="381"/>
      <c r="V521" s="381"/>
      <c r="W521" s="381"/>
      <c r="X521" s="381">
        <v>1</v>
      </c>
      <c r="Y521" s="326"/>
      <c r="Z521" s="328"/>
      <c r="AA521" s="373"/>
      <c r="AB521" s="326"/>
      <c r="AC521" s="326" t="s">
        <v>2165</v>
      </c>
      <c r="AD521" s="368"/>
      <c r="AE521" s="400" t="s">
        <v>6321</v>
      </c>
      <c r="AF521" s="326"/>
      <c r="AG521" s="368"/>
      <c r="AH521" s="368"/>
      <c r="AI521" s="373"/>
      <c r="AJ521" s="328"/>
      <c r="AK521" s="328"/>
      <c r="AL521" s="328"/>
      <c r="AM521" s="328"/>
      <c r="AN521" s="335"/>
    </row>
    <row r="522" spans="1:40" ht="30.75" customHeight="1" x14ac:dyDescent="0.35">
      <c r="A522" s="378">
        <v>518</v>
      </c>
      <c r="B522" s="333" t="s">
        <v>2009</v>
      </c>
      <c r="C522" s="332" t="s">
        <v>4657</v>
      </c>
      <c r="D522" s="371" t="s">
        <v>2292</v>
      </c>
      <c r="E522" s="325">
        <v>4</v>
      </c>
      <c r="F522" s="371"/>
      <c r="G522" s="325"/>
      <c r="H522" s="371"/>
      <c r="I522" s="325">
        <v>5</v>
      </c>
      <c r="J522" s="325"/>
      <c r="K522" s="325">
        <v>5</v>
      </c>
      <c r="L522" s="372">
        <v>1</v>
      </c>
      <c r="M522" s="373" t="s">
        <v>5398</v>
      </c>
      <c r="N522" s="381"/>
      <c r="O522" s="381"/>
      <c r="P522" s="381">
        <v>500</v>
      </c>
      <c r="Q522" s="381"/>
      <c r="R522" s="381"/>
      <c r="S522" s="381"/>
      <c r="T522" s="381"/>
      <c r="U522" s="381"/>
      <c r="V522" s="381"/>
      <c r="W522" s="381"/>
      <c r="X522" s="381">
        <v>1</v>
      </c>
      <c r="Y522" s="326"/>
      <c r="Z522" s="328"/>
      <c r="AA522" s="373"/>
      <c r="AB522" s="326"/>
      <c r="AC522" s="326" t="s">
        <v>2165</v>
      </c>
      <c r="AD522" s="368"/>
      <c r="AE522" s="400" t="s">
        <v>6320</v>
      </c>
      <c r="AF522" s="326"/>
      <c r="AG522" s="368"/>
      <c r="AH522" s="368"/>
      <c r="AI522" s="373"/>
      <c r="AJ522" s="328"/>
      <c r="AK522" s="328"/>
      <c r="AL522" s="328"/>
      <c r="AM522" s="328"/>
      <c r="AN522" s="335"/>
    </row>
    <row r="523" spans="1:40" ht="30.75" customHeight="1" x14ac:dyDescent="0.35">
      <c r="A523" s="378">
        <v>519</v>
      </c>
      <c r="B523" s="333" t="s">
        <v>2009</v>
      </c>
      <c r="C523" s="332" t="s">
        <v>2275</v>
      </c>
      <c r="D523" s="371" t="s">
        <v>4658</v>
      </c>
      <c r="E523" s="325">
        <v>4</v>
      </c>
      <c r="F523" s="371"/>
      <c r="G523" s="325"/>
      <c r="H523" s="371"/>
      <c r="I523" s="325">
        <v>4</v>
      </c>
      <c r="J523" s="325"/>
      <c r="K523" s="325">
        <v>4</v>
      </c>
      <c r="L523" s="372">
        <v>1</v>
      </c>
      <c r="M523" s="373" t="s">
        <v>5041</v>
      </c>
      <c r="N523" s="381"/>
      <c r="O523" s="381"/>
      <c r="P523" s="381"/>
      <c r="Q523" s="381"/>
      <c r="R523" s="381"/>
      <c r="S523" s="381"/>
      <c r="T523" s="381"/>
      <c r="U523" s="381"/>
      <c r="V523" s="381"/>
      <c r="W523" s="381"/>
      <c r="X523" s="381">
        <v>1</v>
      </c>
      <c r="Y523" s="326"/>
      <c r="Z523" s="328"/>
      <c r="AA523" s="373"/>
      <c r="AB523" s="326"/>
      <c r="AC523" s="326" t="s">
        <v>2165</v>
      </c>
      <c r="AD523" s="368"/>
      <c r="AE523" s="400" t="s">
        <v>6321</v>
      </c>
      <c r="AF523" s="326"/>
      <c r="AG523" s="368"/>
      <c r="AH523" s="368"/>
      <c r="AI523" s="373"/>
      <c r="AJ523" s="328"/>
      <c r="AK523" s="328"/>
      <c r="AL523" s="328"/>
      <c r="AM523" s="328"/>
      <c r="AN523" s="335"/>
    </row>
    <row r="524" spans="1:40" ht="30.75" customHeight="1" x14ac:dyDescent="0.35">
      <c r="A524" s="378">
        <v>520</v>
      </c>
      <c r="B524" s="333" t="s">
        <v>2009</v>
      </c>
      <c r="C524" s="332" t="s">
        <v>2268</v>
      </c>
      <c r="D524" s="371" t="s">
        <v>3590</v>
      </c>
      <c r="E524" s="325">
        <v>3</v>
      </c>
      <c r="F524" s="371"/>
      <c r="G524" s="325"/>
      <c r="H524" s="371"/>
      <c r="I524" s="325">
        <v>4</v>
      </c>
      <c r="J524" s="325"/>
      <c r="K524" s="325">
        <v>4</v>
      </c>
      <c r="L524" s="372">
        <v>1</v>
      </c>
      <c r="M524" s="388" t="s">
        <v>5255</v>
      </c>
      <c r="N524" s="381"/>
      <c r="O524" s="381"/>
      <c r="P524" s="381">
        <v>360</v>
      </c>
      <c r="Q524" s="381"/>
      <c r="R524" s="381"/>
      <c r="S524" s="381"/>
      <c r="T524" s="381"/>
      <c r="U524" s="381"/>
      <c r="V524" s="381"/>
      <c r="W524" s="381"/>
      <c r="X524" s="381">
        <v>1</v>
      </c>
      <c r="Y524" s="326"/>
      <c r="Z524" s="328"/>
      <c r="AA524" s="373"/>
      <c r="AB524" s="326"/>
      <c r="AC524" s="326" t="s">
        <v>2165</v>
      </c>
      <c r="AD524" s="368"/>
      <c r="AE524" s="400" t="s">
        <v>6321</v>
      </c>
      <c r="AF524" s="326"/>
      <c r="AG524" s="368"/>
      <c r="AH524" s="368"/>
      <c r="AI524" s="373"/>
      <c r="AJ524" s="328"/>
      <c r="AK524" s="328"/>
      <c r="AL524" s="328"/>
      <c r="AM524" s="328"/>
      <c r="AN524" s="335"/>
    </row>
    <row r="525" spans="1:40" ht="30.75" customHeight="1" x14ac:dyDescent="0.35">
      <c r="A525" s="378">
        <v>521</v>
      </c>
      <c r="B525" s="333" t="s">
        <v>2009</v>
      </c>
      <c r="C525" s="332" t="s">
        <v>2011</v>
      </c>
      <c r="D525" s="371" t="s">
        <v>2295</v>
      </c>
      <c r="E525" s="325">
        <v>4</v>
      </c>
      <c r="F525" s="371"/>
      <c r="G525" s="325"/>
      <c r="H525" s="371"/>
      <c r="I525" s="325">
        <v>4</v>
      </c>
      <c r="J525" s="325"/>
      <c r="K525" s="325">
        <v>4</v>
      </c>
      <c r="L525" s="372">
        <v>1</v>
      </c>
      <c r="M525" s="373" t="s">
        <v>5431</v>
      </c>
      <c r="N525" s="381"/>
      <c r="O525" s="381"/>
      <c r="P525" s="381"/>
      <c r="Q525" s="381"/>
      <c r="R525" s="381"/>
      <c r="S525" s="381"/>
      <c r="T525" s="381"/>
      <c r="U525" s="381"/>
      <c r="V525" s="381"/>
      <c r="W525" s="381"/>
      <c r="X525" s="381">
        <v>1</v>
      </c>
      <c r="Y525" s="326"/>
      <c r="Z525" s="328"/>
      <c r="AA525" s="373"/>
      <c r="AB525" s="326"/>
      <c r="AC525" s="326" t="s">
        <v>2165</v>
      </c>
      <c r="AD525" s="368"/>
      <c r="AE525" s="400" t="s">
        <v>6321</v>
      </c>
      <c r="AF525" s="326"/>
      <c r="AG525" s="368"/>
      <c r="AH525" s="368"/>
      <c r="AI525" s="373"/>
      <c r="AJ525" s="328"/>
      <c r="AK525" s="328"/>
      <c r="AL525" s="328"/>
      <c r="AM525" s="328"/>
      <c r="AN525" s="335"/>
    </row>
    <row r="526" spans="1:40" ht="30.75" customHeight="1" x14ac:dyDescent="0.35">
      <c r="A526" s="378">
        <v>522</v>
      </c>
      <c r="B526" s="333" t="s">
        <v>2009</v>
      </c>
      <c r="C526" s="332" t="s">
        <v>2265</v>
      </c>
      <c r="D526" s="371" t="s">
        <v>2302</v>
      </c>
      <c r="E526" s="325">
        <v>3</v>
      </c>
      <c r="F526" s="371"/>
      <c r="G526" s="325"/>
      <c r="H526" s="371"/>
      <c r="I526" s="325">
        <v>5</v>
      </c>
      <c r="J526" s="325"/>
      <c r="K526" s="325">
        <v>5</v>
      </c>
      <c r="L526" s="372">
        <v>1</v>
      </c>
      <c r="M526" s="373" t="s">
        <v>5431</v>
      </c>
      <c r="N526" s="381"/>
      <c r="O526" s="381"/>
      <c r="P526" s="381">
        <v>380</v>
      </c>
      <c r="Q526" s="381"/>
      <c r="R526" s="381"/>
      <c r="S526" s="381"/>
      <c r="T526" s="381"/>
      <c r="U526" s="381"/>
      <c r="V526" s="381"/>
      <c r="W526" s="381"/>
      <c r="X526" s="381">
        <v>1</v>
      </c>
      <c r="Y526" s="326"/>
      <c r="Z526" s="328"/>
      <c r="AA526" s="373"/>
      <c r="AB526" s="326"/>
      <c r="AC526" s="326" t="s">
        <v>2165</v>
      </c>
      <c r="AD526" s="368"/>
      <c r="AE526" s="400" t="s">
        <v>6320</v>
      </c>
      <c r="AF526" s="326"/>
      <c r="AG526" s="368"/>
      <c r="AH526" s="368"/>
      <c r="AI526" s="373"/>
      <c r="AJ526" s="328"/>
      <c r="AK526" s="328"/>
      <c r="AL526" s="328"/>
      <c r="AM526" s="328"/>
      <c r="AN526" s="335"/>
    </row>
    <row r="527" spans="1:40" ht="30.75" customHeight="1" x14ac:dyDescent="0.35">
      <c r="A527" s="378">
        <v>523</v>
      </c>
      <c r="B527" s="333" t="s">
        <v>2009</v>
      </c>
      <c r="C527" s="332" t="s">
        <v>2010</v>
      </c>
      <c r="D527" s="371" t="s">
        <v>2291</v>
      </c>
      <c r="E527" s="325">
        <v>3</v>
      </c>
      <c r="F527" s="371"/>
      <c r="G527" s="325"/>
      <c r="H527" s="371"/>
      <c r="I527" s="325">
        <v>5</v>
      </c>
      <c r="J527" s="325"/>
      <c r="K527" s="325">
        <v>5</v>
      </c>
      <c r="L527" s="372">
        <v>1</v>
      </c>
      <c r="M527" s="373" t="s">
        <v>5465</v>
      </c>
      <c r="N527" s="381"/>
      <c r="O527" s="381"/>
      <c r="P527" s="381">
        <v>500</v>
      </c>
      <c r="Q527" s="381"/>
      <c r="R527" s="381"/>
      <c r="S527" s="381"/>
      <c r="T527" s="381"/>
      <c r="U527" s="381"/>
      <c r="V527" s="381"/>
      <c r="W527" s="381"/>
      <c r="X527" s="381">
        <v>1</v>
      </c>
      <c r="Y527" s="326"/>
      <c r="Z527" s="328"/>
      <c r="AA527" s="373"/>
      <c r="AB527" s="326"/>
      <c r="AC527" s="326" t="s">
        <v>2165</v>
      </c>
      <c r="AD527" s="368"/>
      <c r="AE527" s="400" t="s">
        <v>6321</v>
      </c>
      <c r="AF527" s="326"/>
      <c r="AG527" s="368"/>
      <c r="AH527" s="368"/>
      <c r="AI527" s="373"/>
      <c r="AJ527" s="328"/>
      <c r="AK527" s="328"/>
      <c r="AL527" s="328"/>
      <c r="AM527" s="328"/>
      <c r="AN527" s="335"/>
    </row>
    <row r="528" spans="1:40" ht="30.75" customHeight="1" x14ac:dyDescent="0.35">
      <c r="A528" s="378">
        <v>524</v>
      </c>
      <c r="B528" s="333" t="s">
        <v>2009</v>
      </c>
      <c r="C528" s="332" t="s">
        <v>2267</v>
      </c>
      <c r="D528" s="371" t="s">
        <v>2305</v>
      </c>
      <c r="E528" s="325">
        <v>5</v>
      </c>
      <c r="F528" s="371"/>
      <c r="G528" s="325"/>
      <c r="H528" s="371"/>
      <c r="I528" s="325">
        <v>4</v>
      </c>
      <c r="J528" s="325"/>
      <c r="K528" s="325">
        <v>4</v>
      </c>
      <c r="L528" s="372">
        <v>1</v>
      </c>
      <c r="M528" s="388" t="s">
        <v>5038</v>
      </c>
      <c r="N528" s="381"/>
      <c r="O528" s="381"/>
      <c r="P528" s="381">
        <v>500</v>
      </c>
      <c r="Q528" s="381"/>
      <c r="R528" s="381"/>
      <c r="S528" s="381"/>
      <c r="T528" s="381"/>
      <c r="U528" s="381"/>
      <c r="V528" s="381"/>
      <c r="W528" s="381"/>
      <c r="X528" s="381">
        <v>1</v>
      </c>
      <c r="Y528" s="326"/>
      <c r="Z528" s="328"/>
      <c r="AA528" s="373"/>
      <c r="AB528" s="326"/>
      <c r="AC528" s="326" t="s">
        <v>2165</v>
      </c>
      <c r="AD528" s="368"/>
      <c r="AE528" s="400" t="s">
        <v>6320</v>
      </c>
      <c r="AF528" s="326"/>
      <c r="AG528" s="368"/>
      <c r="AH528" s="368"/>
      <c r="AI528" s="373"/>
      <c r="AJ528" s="328"/>
      <c r="AK528" s="328"/>
      <c r="AL528" s="328"/>
      <c r="AM528" s="328"/>
      <c r="AN528" s="335"/>
    </row>
    <row r="529" spans="1:40" ht="30.75" customHeight="1" x14ac:dyDescent="0.35">
      <c r="A529" s="378">
        <v>525</v>
      </c>
      <c r="B529" s="333" t="s">
        <v>2009</v>
      </c>
      <c r="C529" s="332" t="s">
        <v>2269</v>
      </c>
      <c r="D529" s="371" t="s">
        <v>3591</v>
      </c>
      <c r="E529" s="325">
        <v>3</v>
      </c>
      <c r="F529" s="371"/>
      <c r="G529" s="325"/>
      <c r="H529" s="371"/>
      <c r="I529" s="325">
        <v>5</v>
      </c>
      <c r="J529" s="325"/>
      <c r="K529" s="325">
        <v>5</v>
      </c>
      <c r="L529" s="372">
        <v>1</v>
      </c>
      <c r="M529" s="388" t="s">
        <v>5192</v>
      </c>
      <c r="N529" s="381"/>
      <c r="O529" s="381"/>
      <c r="P529" s="381">
        <v>300</v>
      </c>
      <c r="Q529" s="381"/>
      <c r="R529" s="381"/>
      <c r="S529" s="381"/>
      <c r="T529" s="381"/>
      <c r="U529" s="381"/>
      <c r="V529" s="381"/>
      <c r="W529" s="381"/>
      <c r="X529" s="381">
        <v>1</v>
      </c>
      <c r="Y529" s="326"/>
      <c r="Z529" s="328"/>
      <c r="AA529" s="373"/>
      <c r="AB529" s="326"/>
      <c r="AC529" s="326" t="s">
        <v>2165</v>
      </c>
      <c r="AD529" s="368"/>
      <c r="AE529" s="400" t="s">
        <v>6321</v>
      </c>
      <c r="AF529" s="326"/>
      <c r="AG529" s="368"/>
      <c r="AH529" s="368"/>
      <c r="AI529" s="373"/>
      <c r="AJ529" s="328"/>
      <c r="AK529" s="328"/>
      <c r="AL529" s="328"/>
      <c r="AM529" s="328"/>
      <c r="AN529" s="335" t="s">
        <v>2166</v>
      </c>
    </row>
    <row r="530" spans="1:40" ht="30.75" customHeight="1" x14ac:dyDescent="0.35">
      <c r="A530" s="378">
        <v>526</v>
      </c>
      <c r="B530" s="333" t="s">
        <v>2009</v>
      </c>
      <c r="C530" s="332" t="s">
        <v>2277</v>
      </c>
      <c r="D530" s="371" t="s">
        <v>3598</v>
      </c>
      <c r="E530" s="325">
        <v>3</v>
      </c>
      <c r="F530" s="371"/>
      <c r="G530" s="325"/>
      <c r="H530" s="371"/>
      <c r="I530" s="325">
        <v>5</v>
      </c>
      <c r="J530" s="325"/>
      <c r="K530" s="325">
        <v>5</v>
      </c>
      <c r="L530" s="372">
        <v>1</v>
      </c>
      <c r="M530" s="373" t="s">
        <v>5039</v>
      </c>
      <c r="N530" s="381"/>
      <c r="O530" s="381"/>
      <c r="P530" s="381">
        <v>310</v>
      </c>
      <c r="Q530" s="381"/>
      <c r="R530" s="381"/>
      <c r="S530" s="381"/>
      <c r="T530" s="381"/>
      <c r="U530" s="381"/>
      <c r="V530" s="381"/>
      <c r="W530" s="381"/>
      <c r="X530" s="381">
        <v>1</v>
      </c>
      <c r="Y530" s="326"/>
      <c r="Z530" s="328"/>
      <c r="AA530" s="373"/>
      <c r="AB530" s="326"/>
      <c r="AC530" s="326" t="s">
        <v>2165</v>
      </c>
      <c r="AD530" s="368"/>
      <c r="AE530" s="400" t="s">
        <v>6321</v>
      </c>
      <c r="AF530" s="326"/>
      <c r="AG530" s="368"/>
      <c r="AH530" s="368"/>
      <c r="AI530" s="373"/>
      <c r="AJ530" s="328"/>
      <c r="AK530" s="328"/>
      <c r="AL530" s="328"/>
      <c r="AM530" s="328"/>
      <c r="AN530" s="335"/>
    </row>
    <row r="531" spans="1:40" ht="30.75" customHeight="1" x14ac:dyDescent="0.35">
      <c r="A531" s="378">
        <v>527</v>
      </c>
      <c r="B531" s="333" t="s">
        <v>2009</v>
      </c>
      <c r="C531" s="332" t="s">
        <v>2257</v>
      </c>
      <c r="D531" s="371" t="s">
        <v>2293</v>
      </c>
      <c r="E531" s="325">
        <v>5</v>
      </c>
      <c r="F531" s="371"/>
      <c r="G531" s="325"/>
      <c r="H531" s="371"/>
      <c r="I531" s="325">
        <v>6</v>
      </c>
      <c r="J531" s="325"/>
      <c r="K531" s="325">
        <v>6</v>
      </c>
      <c r="L531" s="372">
        <v>1</v>
      </c>
      <c r="M531" s="388" t="s">
        <v>5194</v>
      </c>
      <c r="N531" s="381"/>
      <c r="O531" s="381"/>
      <c r="P531" s="381">
        <v>500</v>
      </c>
      <c r="Q531" s="381"/>
      <c r="R531" s="381"/>
      <c r="S531" s="381"/>
      <c r="T531" s="381"/>
      <c r="U531" s="381"/>
      <c r="V531" s="381"/>
      <c r="W531" s="381"/>
      <c r="X531" s="381">
        <v>1</v>
      </c>
      <c r="Y531" s="326"/>
      <c r="Z531" s="328"/>
      <c r="AA531" s="373"/>
      <c r="AB531" s="326"/>
      <c r="AC531" s="326" t="s">
        <v>2165</v>
      </c>
      <c r="AD531" s="368"/>
      <c r="AE531" s="400" t="s">
        <v>6321</v>
      </c>
      <c r="AF531" s="326"/>
      <c r="AG531" s="368"/>
      <c r="AH531" s="368"/>
      <c r="AI531" s="373"/>
      <c r="AJ531" s="328"/>
      <c r="AK531" s="328"/>
      <c r="AL531" s="328"/>
      <c r="AM531" s="328"/>
      <c r="AN531" s="335"/>
    </row>
    <row r="532" spans="1:40" ht="30.75" customHeight="1" x14ac:dyDescent="0.35">
      <c r="A532" s="378">
        <v>528</v>
      </c>
      <c r="B532" s="333" t="s">
        <v>2009</v>
      </c>
      <c r="C532" s="332" t="s">
        <v>2281</v>
      </c>
      <c r="D532" s="371" t="s">
        <v>3604</v>
      </c>
      <c r="E532" s="325">
        <v>3</v>
      </c>
      <c r="F532" s="371"/>
      <c r="G532" s="325"/>
      <c r="H532" s="371"/>
      <c r="I532" s="325">
        <v>4</v>
      </c>
      <c r="J532" s="325"/>
      <c r="K532" s="325">
        <v>4</v>
      </c>
      <c r="L532" s="372">
        <v>1</v>
      </c>
      <c r="M532" s="388" t="s">
        <v>5195</v>
      </c>
      <c r="N532" s="381"/>
      <c r="O532" s="381"/>
      <c r="P532" s="381">
        <v>310</v>
      </c>
      <c r="Q532" s="381"/>
      <c r="R532" s="381"/>
      <c r="S532" s="381"/>
      <c r="T532" s="381"/>
      <c r="U532" s="381"/>
      <c r="V532" s="381"/>
      <c r="W532" s="381"/>
      <c r="X532" s="381">
        <v>1</v>
      </c>
      <c r="Y532" s="326"/>
      <c r="Z532" s="328"/>
      <c r="AA532" s="373"/>
      <c r="AB532" s="326"/>
      <c r="AC532" s="326" t="s">
        <v>2165</v>
      </c>
      <c r="AD532" s="368"/>
      <c r="AE532" s="400" t="s">
        <v>6321</v>
      </c>
      <c r="AF532" s="326"/>
      <c r="AG532" s="368"/>
      <c r="AH532" s="368"/>
      <c r="AI532" s="373"/>
      <c r="AJ532" s="328"/>
      <c r="AK532" s="328"/>
      <c r="AL532" s="328"/>
      <c r="AM532" s="328"/>
      <c r="AN532" s="335"/>
    </row>
    <row r="533" spans="1:40" ht="30.75" customHeight="1" x14ac:dyDescent="0.35">
      <c r="A533" s="378">
        <v>529</v>
      </c>
      <c r="B533" s="333" t="s">
        <v>2009</v>
      </c>
      <c r="C533" s="332" t="s">
        <v>3174</v>
      </c>
      <c r="D533" s="371" t="s">
        <v>2306</v>
      </c>
      <c r="E533" s="325">
        <v>3</v>
      </c>
      <c r="F533" s="371"/>
      <c r="G533" s="325"/>
      <c r="H533" s="371"/>
      <c r="I533" s="325">
        <v>5</v>
      </c>
      <c r="J533" s="325"/>
      <c r="K533" s="325">
        <v>5</v>
      </c>
      <c r="L533" s="372">
        <v>1</v>
      </c>
      <c r="M533" s="373" t="s">
        <v>5463</v>
      </c>
      <c r="N533" s="381"/>
      <c r="O533" s="381"/>
      <c r="P533" s="381">
        <v>340</v>
      </c>
      <c r="Q533" s="381"/>
      <c r="R533" s="381"/>
      <c r="S533" s="381"/>
      <c r="T533" s="381"/>
      <c r="U533" s="381"/>
      <c r="V533" s="381"/>
      <c r="W533" s="381"/>
      <c r="X533" s="381">
        <v>1</v>
      </c>
      <c r="Y533" s="326"/>
      <c r="Z533" s="328"/>
      <c r="AA533" s="373"/>
      <c r="AB533" s="326"/>
      <c r="AC533" s="326" t="s">
        <v>2165</v>
      </c>
      <c r="AD533" s="368"/>
      <c r="AE533" s="400" t="s">
        <v>6320</v>
      </c>
      <c r="AF533" s="326"/>
      <c r="AG533" s="368"/>
      <c r="AH533" s="368"/>
      <c r="AI533" s="373"/>
      <c r="AJ533" s="328"/>
      <c r="AK533" s="328"/>
      <c r="AL533" s="328"/>
      <c r="AM533" s="328"/>
      <c r="AN533" s="335"/>
    </row>
    <row r="534" spans="1:40" ht="30.75" customHeight="1" x14ac:dyDescent="0.35">
      <c r="A534" s="378">
        <v>530</v>
      </c>
      <c r="B534" s="333" t="s">
        <v>2009</v>
      </c>
      <c r="C534" s="332" t="s">
        <v>2270</v>
      </c>
      <c r="D534" s="371" t="s">
        <v>3592</v>
      </c>
      <c r="E534" s="325">
        <v>5</v>
      </c>
      <c r="F534" s="371"/>
      <c r="G534" s="325"/>
      <c r="H534" s="371"/>
      <c r="I534" s="325">
        <v>5</v>
      </c>
      <c r="J534" s="325"/>
      <c r="K534" s="325">
        <v>5</v>
      </c>
      <c r="L534" s="372">
        <v>1</v>
      </c>
      <c r="M534" s="388" t="s">
        <v>5196</v>
      </c>
      <c r="N534" s="381"/>
      <c r="O534" s="381"/>
      <c r="P534" s="381">
        <v>400</v>
      </c>
      <c r="Q534" s="381"/>
      <c r="R534" s="381"/>
      <c r="S534" s="381"/>
      <c r="T534" s="381"/>
      <c r="U534" s="381"/>
      <c r="V534" s="381"/>
      <c r="W534" s="381"/>
      <c r="X534" s="381">
        <v>1</v>
      </c>
      <c r="Y534" s="326"/>
      <c r="Z534" s="328"/>
      <c r="AA534" s="373"/>
      <c r="AB534" s="326"/>
      <c r="AC534" s="326" t="s">
        <v>2165</v>
      </c>
      <c r="AD534" s="368"/>
      <c r="AE534" s="400" t="s">
        <v>6321</v>
      </c>
      <c r="AF534" s="326"/>
      <c r="AG534" s="368"/>
      <c r="AH534" s="368"/>
      <c r="AI534" s="373"/>
      <c r="AJ534" s="328"/>
      <c r="AK534" s="328" t="s">
        <v>7279</v>
      </c>
      <c r="AL534" s="328"/>
      <c r="AM534" s="328"/>
      <c r="AN534" s="335"/>
    </row>
    <row r="535" spans="1:40" ht="30.75" customHeight="1" x14ac:dyDescent="0.35">
      <c r="A535" s="378">
        <v>531</v>
      </c>
      <c r="B535" s="333" t="s">
        <v>2009</v>
      </c>
      <c r="C535" s="332" t="s">
        <v>2258</v>
      </c>
      <c r="D535" s="371" t="s">
        <v>2294</v>
      </c>
      <c r="E535" s="325">
        <v>4</v>
      </c>
      <c r="F535" s="371"/>
      <c r="G535" s="325"/>
      <c r="H535" s="371"/>
      <c r="I535" s="325">
        <v>6</v>
      </c>
      <c r="J535" s="325"/>
      <c r="K535" s="325">
        <v>6</v>
      </c>
      <c r="L535" s="372">
        <v>1</v>
      </c>
      <c r="M535" s="373" t="s">
        <v>5044</v>
      </c>
      <c r="N535" s="381"/>
      <c r="O535" s="381"/>
      <c r="P535" s="381">
        <v>500</v>
      </c>
      <c r="Q535" s="381"/>
      <c r="R535" s="381"/>
      <c r="S535" s="381"/>
      <c r="T535" s="381"/>
      <c r="U535" s="381"/>
      <c r="V535" s="381"/>
      <c r="W535" s="381"/>
      <c r="X535" s="381">
        <v>1</v>
      </c>
      <c r="Y535" s="326"/>
      <c r="Z535" s="328"/>
      <c r="AA535" s="373"/>
      <c r="AB535" s="326"/>
      <c r="AC535" s="326" t="s">
        <v>2165</v>
      </c>
      <c r="AD535" s="368"/>
      <c r="AE535" s="400" t="s">
        <v>6321</v>
      </c>
      <c r="AF535" s="326"/>
      <c r="AG535" s="368"/>
      <c r="AH535" s="368"/>
      <c r="AI535" s="373"/>
      <c r="AJ535" s="328"/>
      <c r="AK535" s="328"/>
      <c r="AL535" s="328"/>
      <c r="AM535" s="328"/>
      <c r="AN535" s="335"/>
    </row>
    <row r="536" spans="1:40" ht="30.75" customHeight="1" x14ac:dyDescent="0.35">
      <c r="A536" s="378">
        <v>532</v>
      </c>
      <c r="B536" s="333" t="s">
        <v>1508</v>
      </c>
      <c r="C536" s="332" t="s">
        <v>689</v>
      </c>
      <c r="D536" s="371" t="s">
        <v>3609</v>
      </c>
      <c r="E536" s="325">
        <v>5</v>
      </c>
      <c r="F536" s="371"/>
      <c r="G536" s="325"/>
      <c r="H536" s="371"/>
      <c r="I536" s="325">
        <v>9</v>
      </c>
      <c r="J536" s="325"/>
      <c r="K536" s="325">
        <v>9</v>
      </c>
      <c r="L536" s="372">
        <v>1</v>
      </c>
      <c r="M536" s="388" t="s">
        <v>5354</v>
      </c>
      <c r="N536" s="381"/>
      <c r="O536" s="381"/>
      <c r="P536" s="381">
        <v>400</v>
      </c>
      <c r="Q536" s="381"/>
      <c r="R536" s="381"/>
      <c r="S536" s="381"/>
      <c r="T536" s="381"/>
      <c r="U536" s="381"/>
      <c r="V536" s="381"/>
      <c r="W536" s="381"/>
      <c r="X536" s="381">
        <v>2</v>
      </c>
      <c r="Y536" s="326"/>
      <c r="Z536" s="328"/>
      <c r="AA536" s="373"/>
      <c r="AB536" s="326"/>
      <c r="AC536" s="326" t="s">
        <v>2165</v>
      </c>
      <c r="AD536" s="368"/>
      <c r="AE536" s="400" t="s">
        <v>6319</v>
      </c>
      <c r="AF536" s="326"/>
      <c r="AG536" s="368"/>
      <c r="AH536" s="368"/>
      <c r="AI536" s="373"/>
      <c r="AJ536" s="328"/>
      <c r="AK536" s="328" t="s">
        <v>7278</v>
      </c>
      <c r="AL536" s="328"/>
      <c r="AM536" s="328"/>
      <c r="AN536" s="335"/>
    </row>
    <row r="537" spans="1:40" ht="30.75" customHeight="1" x14ac:dyDescent="0.35">
      <c r="A537" s="378">
        <v>533</v>
      </c>
      <c r="B537" s="333" t="s">
        <v>1508</v>
      </c>
      <c r="C537" s="332" t="s">
        <v>699</v>
      </c>
      <c r="D537" s="371" t="s">
        <v>3617</v>
      </c>
      <c r="E537" s="325">
        <v>5</v>
      </c>
      <c r="F537" s="371"/>
      <c r="G537" s="325"/>
      <c r="H537" s="371"/>
      <c r="I537" s="325">
        <v>6</v>
      </c>
      <c r="J537" s="325"/>
      <c r="K537" s="325">
        <v>6</v>
      </c>
      <c r="L537" s="372">
        <v>1</v>
      </c>
      <c r="M537" s="388" t="s">
        <v>5202</v>
      </c>
      <c r="N537" s="381"/>
      <c r="O537" s="381"/>
      <c r="P537" s="381">
        <v>400</v>
      </c>
      <c r="Q537" s="381"/>
      <c r="R537" s="381"/>
      <c r="S537" s="381"/>
      <c r="T537" s="381"/>
      <c r="U537" s="381"/>
      <c r="V537" s="381"/>
      <c r="W537" s="381"/>
      <c r="X537" s="381">
        <v>2</v>
      </c>
      <c r="Y537" s="326"/>
      <c r="Z537" s="328"/>
      <c r="AA537" s="373"/>
      <c r="AB537" s="326"/>
      <c r="AC537" s="326" t="s">
        <v>2165</v>
      </c>
      <c r="AD537" s="368"/>
      <c r="AE537" s="400" t="s">
        <v>6319</v>
      </c>
      <c r="AF537" s="326"/>
      <c r="AG537" s="368"/>
      <c r="AH537" s="368"/>
      <c r="AI537" s="373"/>
      <c r="AJ537" s="328"/>
      <c r="AK537" s="328"/>
      <c r="AL537" s="328"/>
      <c r="AM537" s="328"/>
      <c r="AN537" s="335"/>
    </row>
    <row r="538" spans="1:40" ht="30.75" customHeight="1" x14ac:dyDescent="0.35">
      <c r="A538" s="378">
        <v>534</v>
      </c>
      <c r="B538" s="333" t="s">
        <v>1508</v>
      </c>
      <c r="C538" s="332" t="s">
        <v>707</v>
      </c>
      <c r="D538" s="371" t="s">
        <v>3622</v>
      </c>
      <c r="E538" s="325">
        <v>5</v>
      </c>
      <c r="F538" s="371"/>
      <c r="G538" s="325"/>
      <c r="H538" s="371"/>
      <c r="I538" s="325">
        <v>6</v>
      </c>
      <c r="J538" s="325"/>
      <c r="K538" s="325">
        <v>6</v>
      </c>
      <c r="L538" s="372">
        <v>1</v>
      </c>
      <c r="M538" s="373" t="s">
        <v>5354</v>
      </c>
      <c r="N538" s="381"/>
      <c r="O538" s="381"/>
      <c r="P538" s="381">
        <v>400</v>
      </c>
      <c r="Q538" s="381"/>
      <c r="R538" s="381"/>
      <c r="S538" s="381"/>
      <c r="T538" s="381"/>
      <c r="U538" s="381"/>
      <c r="V538" s="381"/>
      <c r="W538" s="381"/>
      <c r="X538" s="381">
        <v>2</v>
      </c>
      <c r="Y538" s="326"/>
      <c r="Z538" s="328"/>
      <c r="AA538" s="373"/>
      <c r="AB538" s="326"/>
      <c r="AC538" s="326" t="s">
        <v>2165</v>
      </c>
      <c r="AD538" s="368"/>
      <c r="AE538" s="400" t="s">
        <v>6319</v>
      </c>
      <c r="AF538" s="326"/>
      <c r="AG538" s="368"/>
      <c r="AH538" s="368"/>
      <c r="AI538" s="373"/>
      <c r="AJ538" s="328"/>
      <c r="AK538" s="328"/>
      <c r="AL538" s="328"/>
      <c r="AM538" s="328"/>
      <c r="AN538" s="335"/>
    </row>
    <row r="539" spans="1:40" ht="30.75" customHeight="1" x14ac:dyDescent="0.35">
      <c r="A539" s="378">
        <v>535</v>
      </c>
      <c r="B539" s="333" t="s">
        <v>1508</v>
      </c>
      <c r="C539" s="411" t="s">
        <v>690</v>
      </c>
      <c r="D539" s="371" t="s">
        <v>3610</v>
      </c>
      <c r="E539" s="325">
        <v>5</v>
      </c>
      <c r="F539" s="371"/>
      <c r="G539" s="325"/>
      <c r="H539" s="371"/>
      <c r="I539" s="325">
        <v>6</v>
      </c>
      <c r="J539" s="325"/>
      <c r="K539" s="325">
        <v>6</v>
      </c>
      <c r="L539" s="372">
        <v>1</v>
      </c>
      <c r="M539" s="373" t="s">
        <v>5354</v>
      </c>
      <c r="N539" s="398"/>
      <c r="O539" s="398"/>
      <c r="P539" s="367">
        <v>400</v>
      </c>
      <c r="Q539" s="398"/>
      <c r="R539" s="398"/>
      <c r="S539" s="398"/>
      <c r="T539" s="398"/>
      <c r="U539" s="381"/>
      <c r="V539" s="381"/>
      <c r="W539" s="381"/>
      <c r="X539" s="381">
        <v>2</v>
      </c>
      <c r="Y539" s="326"/>
      <c r="Z539" s="328"/>
      <c r="AA539" s="373"/>
      <c r="AB539" s="326"/>
      <c r="AC539" s="326" t="s">
        <v>2165</v>
      </c>
      <c r="AD539" s="368"/>
      <c r="AE539" s="400" t="s">
        <v>6319</v>
      </c>
      <c r="AF539" s="326"/>
      <c r="AG539" s="368"/>
      <c r="AH539" s="368"/>
      <c r="AI539" s="373"/>
      <c r="AJ539" s="328"/>
      <c r="AK539" s="328" t="s">
        <v>7278</v>
      </c>
      <c r="AL539" s="328"/>
      <c r="AM539" s="328"/>
      <c r="AN539" s="335"/>
    </row>
    <row r="540" spans="1:40" ht="30.75" customHeight="1" x14ac:dyDescent="0.35">
      <c r="A540" s="378">
        <v>536</v>
      </c>
      <c r="B540" s="333" t="s">
        <v>1508</v>
      </c>
      <c r="C540" s="332" t="s">
        <v>760</v>
      </c>
      <c r="D540" s="371" t="s">
        <v>1308</v>
      </c>
      <c r="E540" s="325">
        <v>4</v>
      </c>
      <c r="F540" s="371"/>
      <c r="G540" s="325"/>
      <c r="H540" s="371"/>
      <c r="I540" s="325">
        <v>3</v>
      </c>
      <c r="J540" s="325"/>
      <c r="K540" s="325">
        <v>3</v>
      </c>
      <c r="L540" s="372">
        <v>1</v>
      </c>
      <c r="M540" s="373" t="s">
        <v>5354</v>
      </c>
      <c r="N540" s="381"/>
      <c r="O540" s="381"/>
      <c r="P540" s="381">
        <v>400</v>
      </c>
      <c r="Q540" s="381"/>
      <c r="R540" s="381"/>
      <c r="S540" s="381"/>
      <c r="T540" s="381"/>
      <c r="U540" s="381"/>
      <c r="V540" s="381"/>
      <c r="W540" s="381"/>
      <c r="X540" s="381">
        <v>2</v>
      </c>
      <c r="Y540" s="326"/>
      <c r="Z540" s="328"/>
      <c r="AA540" s="373"/>
      <c r="AB540" s="326"/>
      <c r="AC540" s="326" t="s">
        <v>2165</v>
      </c>
      <c r="AD540" s="368"/>
      <c r="AE540" s="400" t="s">
        <v>6319</v>
      </c>
      <c r="AF540" s="326"/>
      <c r="AG540" s="368"/>
      <c r="AH540" s="368"/>
      <c r="AI540" s="373"/>
      <c r="AJ540" s="328"/>
      <c r="AK540" s="328"/>
      <c r="AL540" s="328"/>
      <c r="AM540" s="328"/>
      <c r="AN540" s="335"/>
    </row>
    <row r="541" spans="1:40" ht="30.75" customHeight="1" x14ac:dyDescent="0.35">
      <c r="A541" s="378">
        <v>537</v>
      </c>
      <c r="B541" s="333" t="s">
        <v>1508</v>
      </c>
      <c r="C541" s="332" t="s">
        <v>726</v>
      </c>
      <c r="D541" s="371" t="s">
        <v>3640</v>
      </c>
      <c r="E541" s="325">
        <v>5</v>
      </c>
      <c r="F541" s="371"/>
      <c r="G541" s="325"/>
      <c r="H541" s="371"/>
      <c r="I541" s="325">
        <v>7</v>
      </c>
      <c r="J541" s="325"/>
      <c r="K541" s="325">
        <v>7</v>
      </c>
      <c r="L541" s="372">
        <v>1</v>
      </c>
      <c r="M541" s="373" t="s">
        <v>5354</v>
      </c>
      <c r="N541" s="381"/>
      <c r="O541" s="381"/>
      <c r="P541" s="381">
        <v>400</v>
      </c>
      <c r="Q541" s="381"/>
      <c r="R541" s="381"/>
      <c r="S541" s="381"/>
      <c r="T541" s="381"/>
      <c r="U541" s="381"/>
      <c r="V541" s="381"/>
      <c r="W541" s="381"/>
      <c r="X541" s="381">
        <v>2</v>
      </c>
      <c r="Y541" s="326"/>
      <c r="Z541" s="328"/>
      <c r="AA541" s="373" t="s">
        <v>6524</v>
      </c>
      <c r="AB541" s="326"/>
      <c r="AC541" s="326" t="s">
        <v>2165</v>
      </c>
      <c r="AD541" s="368"/>
      <c r="AE541" s="400" t="s">
        <v>6319</v>
      </c>
      <c r="AF541" s="326"/>
      <c r="AG541" s="368"/>
      <c r="AH541" s="368"/>
      <c r="AI541" s="373"/>
      <c r="AJ541" s="328"/>
      <c r="AK541" s="328" t="s">
        <v>7278</v>
      </c>
      <c r="AL541" s="328"/>
      <c r="AM541" s="328"/>
      <c r="AN541" s="335"/>
    </row>
    <row r="542" spans="1:40" ht="30.75" customHeight="1" x14ac:dyDescent="0.35">
      <c r="A542" s="378">
        <v>538</v>
      </c>
      <c r="B542" s="333" t="s">
        <v>1508</v>
      </c>
      <c r="C542" s="332" t="s">
        <v>729</v>
      </c>
      <c r="D542" s="371" t="s">
        <v>3642</v>
      </c>
      <c r="E542" s="325">
        <v>5</v>
      </c>
      <c r="F542" s="371"/>
      <c r="G542" s="325"/>
      <c r="H542" s="371"/>
      <c r="I542" s="325">
        <v>8</v>
      </c>
      <c r="J542" s="325"/>
      <c r="K542" s="325">
        <v>8</v>
      </c>
      <c r="L542" s="372">
        <v>1</v>
      </c>
      <c r="M542" s="373" t="s">
        <v>5014</v>
      </c>
      <c r="N542" s="381"/>
      <c r="O542" s="381"/>
      <c r="P542" s="381">
        <v>400</v>
      </c>
      <c r="Q542" s="381"/>
      <c r="R542" s="381"/>
      <c r="S542" s="381"/>
      <c r="T542" s="381"/>
      <c r="U542" s="381"/>
      <c r="V542" s="381"/>
      <c r="W542" s="381"/>
      <c r="X542" s="381">
        <v>2</v>
      </c>
      <c r="Y542" s="326"/>
      <c r="Z542" s="328"/>
      <c r="AA542" s="373" t="s">
        <v>6524</v>
      </c>
      <c r="AB542" s="326"/>
      <c r="AC542" s="326" t="s">
        <v>2165</v>
      </c>
      <c r="AD542" s="368"/>
      <c r="AE542" s="400" t="s">
        <v>6319</v>
      </c>
      <c r="AF542" s="326"/>
      <c r="AG542" s="368"/>
      <c r="AH542" s="368"/>
      <c r="AI542" s="373"/>
      <c r="AJ542" s="328"/>
      <c r="AK542" s="328"/>
      <c r="AL542" s="328"/>
      <c r="AM542" s="328"/>
      <c r="AN542" s="335"/>
    </row>
    <row r="543" spans="1:40" ht="30.75" customHeight="1" x14ac:dyDescent="0.35">
      <c r="A543" s="378">
        <v>539</v>
      </c>
      <c r="B543" s="333" t="s">
        <v>1508</v>
      </c>
      <c r="C543" s="332" t="s">
        <v>734</v>
      </c>
      <c r="D543" s="371" t="s">
        <v>3645</v>
      </c>
      <c r="E543" s="325">
        <v>5</v>
      </c>
      <c r="F543" s="371"/>
      <c r="G543" s="325"/>
      <c r="H543" s="371"/>
      <c r="I543" s="325">
        <v>7</v>
      </c>
      <c r="J543" s="325"/>
      <c r="K543" s="325">
        <v>7</v>
      </c>
      <c r="L543" s="372">
        <v>1</v>
      </c>
      <c r="M543" s="373" t="s">
        <v>5354</v>
      </c>
      <c r="N543" s="381"/>
      <c r="O543" s="381"/>
      <c r="P543" s="381">
        <v>400</v>
      </c>
      <c r="Q543" s="381"/>
      <c r="R543" s="381"/>
      <c r="S543" s="381"/>
      <c r="T543" s="381"/>
      <c r="U543" s="381"/>
      <c r="V543" s="381"/>
      <c r="W543" s="381"/>
      <c r="X543" s="381">
        <v>2</v>
      </c>
      <c r="Y543" s="326"/>
      <c r="Z543" s="328"/>
      <c r="AA543" s="373"/>
      <c r="AB543" s="326"/>
      <c r="AC543" s="326" t="s">
        <v>2165</v>
      </c>
      <c r="AD543" s="368"/>
      <c r="AE543" s="400" t="s">
        <v>6320</v>
      </c>
      <c r="AF543" s="326"/>
      <c r="AG543" s="368"/>
      <c r="AH543" s="368"/>
      <c r="AI543" s="373"/>
      <c r="AJ543" s="328"/>
      <c r="AK543" s="328"/>
      <c r="AL543" s="328"/>
      <c r="AM543" s="328"/>
      <c r="AN543" s="335"/>
    </row>
    <row r="544" spans="1:40" ht="30.75" customHeight="1" x14ac:dyDescent="0.35">
      <c r="A544" s="378">
        <v>540</v>
      </c>
      <c r="B544" s="333" t="s">
        <v>1508</v>
      </c>
      <c r="C544" s="332" t="s">
        <v>734</v>
      </c>
      <c r="D544" s="371" t="s">
        <v>3662</v>
      </c>
      <c r="E544" s="325">
        <v>5</v>
      </c>
      <c r="F544" s="371"/>
      <c r="G544" s="325"/>
      <c r="H544" s="371"/>
      <c r="I544" s="325">
        <v>7</v>
      </c>
      <c r="J544" s="325"/>
      <c r="K544" s="325">
        <v>7</v>
      </c>
      <c r="L544" s="372">
        <v>1</v>
      </c>
      <c r="M544" s="373" t="s">
        <v>5354</v>
      </c>
      <c r="N544" s="381"/>
      <c r="O544" s="381"/>
      <c r="P544" s="381">
        <v>400</v>
      </c>
      <c r="Q544" s="381"/>
      <c r="R544" s="381"/>
      <c r="S544" s="381"/>
      <c r="T544" s="381"/>
      <c r="U544" s="381"/>
      <c r="V544" s="381"/>
      <c r="W544" s="381"/>
      <c r="X544" s="381">
        <v>2</v>
      </c>
      <c r="Y544" s="326"/>
      <c r="Z544" s="328"/>
      <c r="AA544" s="373"/>
      <c r="AB544" s="326"/>
      <c r="AC544" s="326" t="s">
        <v>2165</v>
      </c>
      <c r="AD544" s="368"/>
      <c r="AE544" s="400" t="s">
        <v>6324</v>
      </c>
      <c r="AF544" s="326"/>
      <c r="AG544" s="368"/>
      <c r="AH544" s="368"/>
      <c r="AI544" s="373"/>
      <c r="AJ544" s="328"/>
      <c r="AK544" s="328"/>
      <c r="AL544" s="328"/>
      <c r="AM544" s="328"/>
      <c r="AN544" s="335"/>
    </row>
    <row r="545" spans="1:40" ht="30.75" customHeight="1" x14ac:dyDescent="0.35">
      <c r="A545" s="378">
        <v>541</v>
      </c>
      <c r="B545" s="333" t="s">
        <v>1508</v>
      </c>
      <c r="C545" s="332" t="s">
        <v>753</v>
      </c>
      <c r="D545" s="371" t="s">
        <v>3668</v>
      </c>
      <c r="E545" s="325">
        <v>5</v>
      </c>
      <c r="F545" s="371"/>
      <c r="G545" s="325"/>
      <c r="H545" s="371"/>
      <c r="I545" s="325">
        <v>6</v>
      </c>
      <c r="J545" s="325"/>
      <c r="K545" s="325">
        <v>6</v>
      </c>
      <c r="L545" s="372">
        <v>1</v>
      </c>
      <c r="M545" s="373" t="s">
        <v>5354</v>
      </c>
      <c r="N545" s="381"/>
      <c r="O545" s="381"/>
      <c r="P545" s="381">
        <v>400</v>
      </c>
      <c r="Q545" s="381"/>
      <c r="R545" s="381"/>
      <c r="S545" s="381"/>
      <c r="T545" s="381"/>
      <c r="U545" s="381"/>
      <c r="V545" s="381"/>
      <c r="W545" s="381"/>
      <c r="X545" s="381">
        <v>2</v>
      </c>
      <c r="Y545" s="326"/>
      <c r="Z545" s="328"/>
      <c r="AA545" s="373" t="s">
        <v>6524</v>
      </c>
      <c r="AB545" s="326"/>
      <c r="AC545" s="326" t="s">
        <v>2165</v>
      </c>
      <c r="AD545" s="368"/>
      <c r="AE545" s="400" t="s">
        <v>6319</v>
      </c>
      <c r="AF545" s="326"/>
      <c r="AG545" s="368"/>
      <c r="AH545" s="368"/>
      <c r="AI545" s="373"/>
      <c r="AJ545" s="328"/>
      <c r="AK545" s="328"/>
      <c r="AL545" s="328"/>
      <c r="AM545" s="328"/>
      <c r="AN545" s="335"/>
    </row>
    <row r="546" spans="1:40" ht="30.75" customHeight="1" x14ac:dyDescent="0.35">
      <c r="A546" s="378">
        <v>542</v>
      </c>
      <c r="B546" s="333" t="s">
        <v>1508</v>
      </c>
      <c r="C546" s="332" t="s">
        <v>755</v>
      </c>
      <c r="D546" s="371" t="s">
        <v>3669</v>
      </c>
      <c r="E546" s="325">
        <v>5</v>
      </c>
      <c r="F546" s="371"/>
      <c r="G546" s="325"/>
      <c r="H546" s="371"/>
      <c r="I546" s="325">
        <v>6</v>
      </c>
      <c r="J546" s="325"/>
      <c r="K546" s="325">
        <v>6</v>
      </c>
      <c r="L546" s="372">
        <v>1</v>
      </c>
      <c r="M546" s="373" t="s">
        <v>5354</v>
      </c>
      <c r="N546" s="381"/>
      <c r="O546" s="381"/>
      <c r="P546" s="381">
        <v>400</v>
      </c>
      <c r="Q546" s="381"/>
      <c r="R546" s="381"/>
      <c r="S546" s="381"/>
      <c r="T546" s="381"/>
      <c r="U546" s="381"/>
      <c r="V546" s="381"/>
      <c r="W546" s="381"/>
      <c r="X546" s="381">
        <v>2</v>
      </c>
      <c r="Y546" s="326"/>
      <c r="Z546" s="328"/>
      <c r="AA546" s="373"/>
      <c r="AB546" s="326"/>
      <c r="AC546" s="326" t="s">
        <v>2165</v>
      </c>
      <c r="AD546" s="368"/>
      <c r="AE546" s="400" t="s">
        <v>6319</v>
      </c>
      <c r="AF546" s="326"/>
      <c r="AG546" s="368"/>
      <c r="AH546" s="368"/>
      <c r="AI546" s="373"/>
      <c r="AJ546" s="328"/>
      <c r="AK546" s="328"/>
      <c r="AL546" s="328"/>
      <c r="AM546" s="328"/>
      <c r="AN546" s="335"/>
    </row>
    <row r="547" spans="1:40" ht="30.75" customHeight="1" x14ac:dyDescent="0.35">
      <c r="A547" s="378">
        <v>543</v>
      </c>
      <c r="B547" s="333" t="s">
        <v>1508</v>
      </c>
      <c r="C547" s="332" t="s">
        <v>720</v>
      </c>
      <c r="D547" s="371" t="s">
        <v>3650</v>
      </c>
      <c r="E547" s="325">
        <v>5</v>
      </c>
      <c r="F547" s="371"/>
      <c r="G547" s="325"/>
      <c r="H547" s="371"/>
      <c r="I547" s="325">
        <v>6</v>
      </c>
      <c r="J547" s="325"/>
      <c r="K547" s="325">
        <v>6</v>
      </c>
      <c r="L547" s="372">
        <v>1</v>
      </c>
      <c r="M547" s="373" t="s">
        <v>5059</v>
      </c>
      <c r="N547" s="381"/>
      <c r="O547" s="381"/>
      <c r="P547" s="381">
        <v>400</v>
      </c>
      <c r="Q547" s="381"/>
      <c r="R547" s="381"/>
      <c r="S547" s="381"/>
      <c r="T547" s="381"/>
      <c r="U547" s="381"/>
      <c r="V547" s="381"/>
      <c r="W547" s="381"/>
      <c r="X547" s="381">
        <v>2</v>
      </c>
      <c r="Y547" s="326"/>
      <c r="Z547" s="328"/>
      <c r="AA547" s="373"/>
      <c r="AB547" s="326"/>
      <c r="AC547" s="326" t="s">
        <v>2165</v>
      </c>
      <c r="AD547" s="368"/>
      <c r="AE547" s="400" t="s">
        <v>6319</v>
      </c>
      <c r="AF547" s="326"/>
      <c r="AG547" s="368"/>
      <c r="AH547" s="368"/>
      <c r="AI547" s="373"/>
      <c r="AJ547" s="328"/>
      <c r="AK547" s="328"/>
      <c r="AL547" s="328"/>
      <c r="AM547" s="328"/>
      <c r="AN547" s="335"/>
    </row>
    <row r="548" spans="1:40" ht="30.75" customHeight="1" x14ac:dyDescent="0.35">
      <c r="A548" s="378">
        <v>544</v>
      </c>
      <c r="B548" s="333" t="s">
        <v>1508</v>
      </c>
      <c r="C548" s="332" t="s">
        <v>720</v>
      </c>
      <c r="D548" s="371" t="s">
        <v>3670</v>
      </c>
      <c r="E548" s="325">
        <v>5</v>
      </c>
      <c r="F548" s="371"/>
      <c r="G548" s="325"/>
      <c r="H548" s="371"/>
      <c r="I548" s="325">
        <v>6</v>
      </c>
      <c r="J548" s="325"/>
      <c r="K548" s="325">
        <v>6</v>
      </c>
      <c r="L548" s="372">
        <v>1</v>
      </c>
      <c r="M548" s="373" t="s">
        <v>5059</v>
      </c>
      <c r="N548" s="381"/>
      <c r="O548" s="381"/>
      <c r="P548" s="381">
        <v>400</v>
      </c>
      <c r="Q548" s="381"/>
      <c r="R548" s="381"/>
      <c r="S548" s="381"/>
      <c r="T548" s="381"/>
      <c r="U548" s="381"/>
      <c r="V548" s="381"/>
      <c r="W548" s="381"/>
      <c r="X548" s="381">
        <v>2</v>
      </c>
      <c r="Y548" s="326"/>
      <c r="Z548" s="328"/>
      <c r="AA548" s="373"/>
      <c r="AB548" s="326"/>
      <c r="AC548" s="326" t="s">
        <v>2165</v>
      </c>
      <c r="AD548" s="368"/>
      <c r="AE548" s="400" t="s">
        <v>6324</v>
      </c>
      <c r="AF548" s="326"/>
      <c r="AG548" s="368"/>
      <c r="AH548" s="368"/>
      <c r="AI548" s="373"/>
      <c r="AJ548" s="328"/>
      <c r="AK548" s="328"/>
      <c r="AL548" s="328"/>
      <c r="AM548" s="328"/>
      <c r="AN548" s="335"/>
    </row>
    <row r="549" spans="1:40" ht="30.75" customHeight="1" x14ac:dyDescent="0.35">
      <c r="A549" s="378">
        <v>545</v>
      </c>
      <c r="B549" s="333" t="s">
        <v>1508</v>
      </c>
      <c r="C549" s="332" t="s">
        <v>739</v>
      </c>
      <c r="D549" s="371" t="s">
        <v>3651</v>
      </c>
      <c r="E549" s="325">
        <v>5</v>
      </c>
      <c r="F549" s="371"/>
      <c r="G549" s="325"/>
      <c r="H549" s="371"/>
      <c r="I549" s="325">
        <v>8</v>
      </c>
      <c r="J549" s="325"/>
      <c r="K549" s="325">
        <v>8</v>
      </c>
      <c r="L549" s="372">
        <v>1</v>
      </c>
      <c r="M549" s="373" t="s">
        <v>5060</v>
      </c>
      <c r="N549" s="381"/>
      <c r="O549" s="381"/>
      <c r="P549" s="381">
        <v>400</v>
      </c>
      <c r="Q549" s="381"/>
      <c r="R549" s="381"/>
      <c r="S549" s="381"/>
      <c r="T549" s="381"/>
      <c r="U549" s="381"/>
      <c r="V549" s="381"/>
      <c r="W549" s="381"/>
      <c r="X549" s="381">
        <v>2</v>
      </c>
      <c r="Y549" s="326"/>
      <c r="Z549" s="328"/>
      <c r="AA549" s="373"/>
      <c r="AB549" s="326"/>
      <c r="AC549" s="326" t="s">
        <v>2165</v>
      </c>
      <c r="AD549" s="368"/>
      <c r="AE549" s="400" t="s">
        <v>6319</v>
      </c>
      <c r="AF549" s="326"/>
      <c r="AG549" s="368"/>
      <c r="AH549" s="368"/>
      <c r="AI549" s="373"/>
      <c r="AJ549" s="328"/>
      <c r="AK549" s="328"/>
      <c r="AL549" s="328"/>
      <c r="AM549" s="328"/>
      <c r="AN549" s="335"/>
    </row>
    <row r="550" spans="1:40" ht="30.75" customHeight="1" x14ac:dyDescent="0.35">
      <c r="A550" s="378">
        <v>546</v>
      </c>
      <c r="B550" s="333" t="s">
        <v>1508</v>
      </c>
      <c r="C550" s="332" t="s">
        <v>739</v>
      </c>
      <c r="D550" s="371" t="s">
        <v>3671</v>
      </c>
      <c r="E550" s="325">
        <v>5</v>
      </c>
      <c r="F550" s="371"/>
      <c r="G550" s="325"/>
      <c r="H550" s="371"/>
      <c r="I550" s="325">
        <v>8</v>
      </c>
      <c r="J550" s="325"/>
      <c r="K550" s="325">
        <v>8</v>
      </c>
      <c r="L550" s="372">
        <v>1</v>
      </c>
      <c r="M550" s="373" t="s">
        <v>5060</v>
      </c>
      <c r="N550" s="381"/>
      <c r="O550" s="381"/>
      <c r="P550" s="381">
        <v>400</v>
      </c>
      <c r="Q550" s="381"/>
      <c r="R550" s="381"/>
      <c r="S550" s="381"/>
      <c r="T550" s="381"/>
      <c r="U550" s="381"/>
      <c r="V550" s="381"/>
      <c r="W550" s="381"/>
      <c r="X550" s="381">
        <v>2</v>
      </c>
      <c r="Y550" s="326"/>
      <c r="Z550" s="328"/>
      <c r="AA550" s="373"/>
      <c r="AB550" s="326"/>
      <c r="AC550" s="326" t="s">
        <v>2165</v>
      </c>
      <c r="AD550" s="368"/>
      <c r="AE550" s="400" t="s">
        <v>6324</v>
      </c>
      <c r="AF550" s="326"/>
      <c r="AG550" s="368"/>
      <c r="AH550" s="368"/>
      <c r="AI550" s="373"/>
      <c r="AJ550" s="328"/>
      <c r="AK550" s="328"/>
      <c r="AL550" s="328"/>
      <c r="AM550" s="328"/>
      <c r="AN550" s="335"/>
    </row>
    <row r="551" spans="1:40" ht="30.75" customHeight="1" x14ac:dyDescent="0.35">
      <c r="A551" s="378">
        <v>547</v>
      </c>
      <c r="B551" s="333" t="s">
        <v>1508</v>
      </c>
      <c r="C551" s="332" t="s">
        <v>742</v>
      </c>
      <c r="D551" s="371" t="s">
        <v>3653</v>
      </c>
      <c r="E551" s="325">
        <v>5</v>
      </c>
      <c r="F551" s="371"/>
      <c r="G551" s="325"/>
      <c r="H551" s="371"/>
      <c r="I551" s="325">
        <v>7</v>
      </c>
      <c r="J551" s="325"/>
      <c r="K551" s="325">
        <v>7</v>
      </c>
      <c r="L551" s="372">
        <v>1</v>
      </c>
      <c r="M551" s="373" t="s">
        <v>5354</v>
      </c>
      <c r="N551" s="367">
        <v>109</v>
      </c>
      <c r="O551" s="367">
        <v>291</v>
      </c>
      <c r="P551" s="367">
        <v>400</v>
      </c>
      <c r="Q551" s="398"/>
      <c r="R551" s="398"/>
      <c r="S551" s="398"/>
      <c r="T551" s="398"/>
      <c r="U551" s="381"/>
      <c r="V551" s="381" t="s">
        <v>2166</v>
      </c>
      <c r="W551" s="381"/>
      <c r="X551" s="381">
        <v>2</v>
      </c>
      <c r="Y551" s="326"/>
      <c r="Z551" s="328"/>
      <c r="AA551" s="373" t="s">
        <v>6524</v>
      </c>
      <c r="AB551" s="326"/>
      <c r="AC551" s="326" t="s">
        <v>2165</v>
      </c>
      <c r="AD551" s="368"/>
      <c r="AE551" s="400" t="s">
        <v>6319</v>
      </c>
      <c r="AF551" s="326"/>
      <c r="AG551" s="368"/>
      <c r="AH551" s="368"/>
      <c r="AI551" s="373"/>
      <c r="AJ551" s="328"/>
      <c r="AK551" s="328" t="s">
        <v>7278</v>
      </c>
      <c r="AL551" s="328"/>
      <c r="AM551" s="328"/>
      <c r="AN551" s="335"/>
    </row>
    <row r="552" spans="1:40" ht="30.75" customHeight="1" x14ac:dyDescent="0.35">
      <c r="A552" s="378">
        <v>548</v>
      </c>
      <c r="B552" s="333" t="s">
        <v>767</v>
      </c>
      <c r="C552" s="332" t="s">
        <v>4662</v>
      </c>
      <c r="D552" s="371" t="s">
        <v>2412</v>
      </c>
      <c r="E552" s="325">
        <v>4</v>
      </c>
      <c r="F552" s="371"/>
      <c r="G552" s="325"/>
      <c r="H552" s="371"/>
      <c r="I552" s="325">
        <v>4</v>
      </c>
      <c r="J552" s="325"/>
      <c r="K552" s="325">
        <v>4</v>
      </c>
      <c r="L552" s="372">
        <v>1</v>
      </c>
      <c r="M552" s="373" t="s">
        <v>5280</v>
      </c>
      <c r="N552" s="381"/>
      <c r="O552" s="381"/>
      <c r="P552" s="381">
        <v>200</v>
      </c>
      <c r="Q552" s="381"/>
      <c r="R552" s="381"/>
      <c r="S552" s="381"/>
      <c r="T552" s="381"/>
      <c r="U552" s="381"/>
      <c r="V552" s="381"/>
      <c r="W552" s="381"/>
      <c r="X552" s="381">
        <v>1</v>
      </c>
      <c r="Y552" s="326"/>
      <c r="Z552" s="328"/>
      <c r="AA552" s="373"/>
      <c r="AB552" s="326"/>
      <c r="AC552" s="326" t="s">
        <v>2165</v>
      </c>
      <c r="AD552" s="368"/>
      <c r="AE552" s="400" t="s">
        <v>6320</v>
      </c>
      <c r="AF552" s="326"/>
      <c r="AG552" s="368"/>
      <c r="AH552" s="368"/>
      <c r="AI552" s="373"/>
      <c r="AJ552" s="328"/>
      <c r="AK552" s="328"/>
      <c r="AL552" s="328"/>
      <c r="AM552" s="328"/>
      <c r="AN552" s="335"/>
    </row>
    <row r="553" spans="1:40" ht="30.75" customHeight="1" x14ac:dyDescent="0.35">
      <c r="A553" s="378">
        <v>549</v>
      </c>
      <c r="B553" s="333" t="s">
        <v>767</v>
      </c>
      <c r="C553" s="332" t="s">
        <v>2468</v>
      </c>
      <c r="D553" s="371" t="s">
        <v>2419</v>
      </c>
      <c r="E553" s="325">
        <v>4</v>
      </c>
      <c r="F553" s="371"/>
      <c r="G553" s="325"/>
      <c r="H553" s="371"/>
      <c r="I553" s="325">
        <v>4</v>
      </c>
      <c r="J553" s="325"/>
      <c r="K553" s="325">
        <v>4</v>
      </c>
      <c r="L553" s="372">
        <v>1</v>
      </c>
      <c r="M553" s="388" t="s">
        <v>5213</v>
      </c>
      <c r="N553" s="381"/>
      <c r="O553" s="381"/>
      <c r="P553" s="381">
        <v>200</v>
      </c>
      <c r="Q553" s="381"/>
      <c r="R553" s="381"/>
      <c r="S553" s="381"/>
      <c r="T553" s="381"/>
      <c r="U553" s="381"/>
      <c r="V553" s="381"/>
      <c r="W553" s="381"/>
      <c r="X553" s="381">
        <v>1</v>
      </c>
      <c r="Y553" s="326"/>
      <c r="Z553" s="328"/>
      <c r="AA553" s="373"/>
      <c r="AB553" s="326"/>
      <c r="AC553" s="326" t="s">
        <v>2165</v>
      </c>
      <c r="AD553" s="368"/>
      <c r="AE553" s="400" t="s">
        <v>6320</v>
      </c>
      <c r="AF553" s="326"/>
      <c r="AG553" s="368"/>
      <c r="AH553" s="368"/>
      <c r="AI553" s="373"/>
      <c r="AJ553" s="328"/>
      <c r="AK553" s="328"/>
      <c r="AL553" s="328"/>
      <c r="AM553" s="328"/>
      <c r="AN553" s="335"/>
    </row>
    <row r="554" spans="1:40" ht="30.75" customHeight="1" x14ac:dyDescent="0.35">
      <c r="A554" s="378">
        <v>550</v>
      </c>
      <c r="B554" s="333" t="s">
        <v>767</v>
      </c>
      <c r="C554" s="332" t="s">
        <v>2467</v>
      </c>
      <c r="D554" s="371" t="s">
        <v>2418</v>
      </c>
      <c r="E554" s="325">
        <v>4</v>
      </c>
      <c r="F554" s="371"/>
      <c r="G554" s="325"/>
      <c r="H554" s="371"/>
      <c r="I554" s="325">
        <v>4</v>
      </c>
      <c r="J554" s="325"/>
      <c r="K554" s="325">
        <v>4</v>
      </c>
      <c r="L554" s="372">
        <v>1</v>
      </c>
      <c r="M554" s="388" t="s">
        <v>5213</v>
      </c>
      <c r="N554" s="381"/>
      <c r="O554" s="381"/>
      <c r="P554" s="381">
        <v>200</v>
      </c>
      <c r="Q554" s="381"/>
      <c r="R554" s="381"/>
      <c r="S554" s="381"/>
      <c r="T554" s="381"/>
      <c r="U554" s="381"/>
      <c r="V554" s="381"/>
      <c r="W554" s="381"/>
      <c r="X554" s="381">
        <v>1</v>
      </c>
      <c r="Y554" s="326"/>
      <c r="Z554" s="328"/>
      <c r="AA554" s="373"/>
      <c r="AB554" s="326" t="s">
        <v>6149</v>
      </c>
      <c r="AC554" s="326" t="s">
        <v>2165</v>
      </c>
      <c r="AD554" s="368"/>
      <c r="AE554" s="400" t="s">
        <v>6320</v>
      </c>
      <c r="AF554" s="326"/>
      <c r="AG554" s="368"/>
      <c r="AH554" s="368"/>
      <c r="AI554" s="373"/>
      <c r="AJ554" s="328"/>
      <c r="AK554" s="328"/>
      <c r="AL554" s="328"/>
      <c r="AM554" s="328"/>
      <c r="AN554" s="335"/>
    </row>
    <row r="555" spans="1:40" ht="30.75" customHeight="1" x14ac:dyDescent="0.35">
      <c r="A555" s="378">
        <v>551</v>
      </c>
      <c r="B555" s="333" t="s">
        <v>767</v>
      </c>
      <c r="C555" s="332" t="s">
        <v>2463</v>
      </c>
      <c r="D555" s="371" t="s">
        <v>2481</v>
      </c>
      <c r="E555" s="325">
        <v>4</v>
      </c>
      <c r="F555" s="371"/>
      <c r="G555" s="325"/>
      <c r="H555" s="371"/>
      <c r="I555" s="325">
        <v>10</v>
      </c>
      <c r="J555" s="325"/>
      <c r="K555" s="325">
        <v>10</v>
      </c>
      <c r="L555" s="372">
        <v>1</v>
      </c>
      <c r="M555" s="373" t="s">
        <v>5431</v>
      </c>
      <c r="N555" s="381"/>
      <c r="O555" s="381"/>
      <c r="P555" s="381">
        <v>200</v>
      </c>
      <c r="Q555" s="381"/>
      <c r="R555" s="381"/>
      <c r="S555" s="381"/>
      <c r="T555" s="381"/>
      <c r="U555" s="381"/>
      <c r="V555" s="381"/>
      <c r="W555" s="381"/>
      <c r="X555" s="381">
        <v>1</v>
      </c>
      <c r="Y555" s="326"/>
      <c r="Z555" s="328"/>
      <c r="AA555" s="373"/>
      <c r="AB555" s="326" t="s">
        <v>6150</v>
      </c>
      <c r="AC555" s="326" t="s">
        <v>2166</v>
      </c>
      <c r="AD555" s="368"/>
      <c r="AE555" s="400" t="s">
        <v>6320</v>
      </c>
      <c r="AF555" s="326"/>
      <c r="AG555" s="368"/>
      <c r="AH555" s="368"/>
      <c r="AI555" s="373"/>
      <c r="AJ555" s="328"/>
      <c r="AK555" s="328"/>
      <c r="AL555" s="328"/>
      <c r="AM555" s="328"/>
      <c r="AN555" s="335"/>
    </row>
    <row r="556" spans="1:40" ht="30.75" customHeight="1" x14ac:dyDescent="0.35">
      <c r="A556" s="378">
        <v>552</v>
      </c>
      <c r="B556" s="333" t="s">
        <v>767</v>
      </c>
      <c r="C556" s="332" t="s">
        <v>4663</v>
      </c>
      <c r="D556" s="371" t="s">
        <v>2405</v>
      </c>
      <c r="E556" s="325">
        <v>4</v>
      </c>
      <c r="F556" s="371"/>
      <c r="G556" s="325"/>
      <c r="H556" s="371"/>
      <c r="I556" s="325">
        <v>11</v>
      </c>
      <c r="J556" s="325"/>
      <c r="K556" s="325">
        <v>11</v>
      </c>
      <c r="L556" s="372">
        <v>1</v>
      </c>
      <c r="M556" s="373" t="s">
        <v>5280</v>
      </c>
      <c r="N556" s="381"/>
      <c r="O556" s="381"/>
      <c r="P556" s="381">
        <v>200</v>
      </c>
      <c r="Q556" s="381"/>
      <c r="R556" s="381"/>
      <c r="S556" s="381"/>
      <c r="T556" s="381"/>
      <c r="U556" s="381"/>
      <c r="V556" s="381"/>
      <c r="W556" s="381"/>
      <c r="X556" s="381">
        <v>1</v>
      </c>
      <c r="Y556" s="326"/>
      <c r="Z556" s="328"/>
      <c r="AA556" s="373"/>
      <c r="AB556" s="326"/>
      <c r="AC556" s="326" t="s">
        <v>2165</v>
      </c>
      <c r="AD556" s="368"/>
      <c r="AE556" s="400" t="s">
        <v>6320</v>
      </c>
      <c r="AF556" s="326"/>
      <c r="AG556" s="368"/>
      <c r="AH556" s="368"/>
      <c r="AI556" s="373"/>
      <c r="AJ556" s="328"/>
      <c r="AK556" s="328"/>
      <c r="AL556" s="328"/>
      <c r="AM556" s="328"/>
      <c r="AN556" s="335"/>
    </row>
    <row r="557" spans="1:40" ht="30.75" customHeight="1" x14ac:dyDescent="0.35">
      <c r="A557" s="378">
        <v>553</v>
      </c>
      <c r="B557" s="333" t="s">
        <v>767</v>
      </c>
      <c r="C557" s="332" t="s">
        <v>776</v>
      </c>
      <c r="D557" s="371" t="s">
        <v>781</v>
      </c>
      <c r="E557" s="325">
        <v>4</v>
      </c>
      <c r="F557" s="371"/>
      <c r="G557" s="325"/>
      <c r="H557" s="371"/>
      <c r="I557" s="325">
        <v>5</v>
      </c>
      <c r="J557" s="325"/>
      <c r="K557" s="325">
        <v>5</v>
      </c>
      <c r="L557" s="372">
        <v>1</v>
      </c>
      <c r="M557" s="373" t="s">
        <v>5499</v>
      </c>
      <c r="N557" s="381"/>
      <c r="O557" s="381"/>
      <c r="P557" s="381"/>
      <c r="Q557" s="381"/>
      <c r="R557" s="381"/>
      <c r="S557" s="381"/>
      <c r="T557" s="381"/>
      <c r="U557" s="381"/>
      <c r="V557" s="381"/>
      <c r="W557" s="381"/>
      <c r="X557" s="381">
        <v>1</v>
      </c>
      <c r="Y557" s="326"/>
      <c r="Z557" s="328"/>
      <c r="AA557" s="373"/>
      <c r="AB557" s="326"/>
      <c r="AC557" s="326" t="s">
        <v>2166</v>
      </c>
      <c r="AD557" s="368"/>
      <c r="AE557" s="400" t="s">
        <v>6320</v>
      </c>
      <c r="AF557" s="326"/>
      <c r="AG557" s="368"/>
      <c r="AH557" s="368"/>
      <c r="AI557" s="373"/>
      <c r="AJ557" s="328"/>
      <c r="AK557" s="328"/>
      <c r="AL557" s="328"/>
      <c r="AM557" s="328"/>
      <c r="AN557" s="335"/>
    </row>
    <row r="558" spans="1:40" ht="30.75" customHeight="1" x14ac:dyDescent="0.35">
      <c r="A558" s="378">
        <v>554</v>
      </c>
      <c r="B558" s="333" t="s">
        <v>767</v>
      </c>
      <c r="C558" s="332" t="s">
        <v>4664</v>
      </c>
      <c r="D558" s="371" t="s">
        <v>2480</v>
      </c>
      <c r="E558" s="325">
        <v>4</v>
      </c>
      <c r="F558" s="371"/>
      <c r="G558" s="325"/>
      <c r="H558" s="371"/>
      <c r="I558" s="325">
        <v>4</v>
      </c>
      <c r="J558" s="325"/>
      <c r="K558" s="325">
        <v>4</v>
      </c>
      <c r="L558" s="372">
        <v>1</v>
      </c>
      <c r="M558" s="373" t="s">
        <v>5431</v>
      </c>
      <c r="N558" s="381"/>
      <c r="O558" s="381"/>
      <c r="P558" s="381">
        <v>200</v>
      </c>
      <c r="Q558" s="381"/>
      <c r="R558" s="381"/>
      <c r="S558" s="381"/>
      <c r="T558" s="381"/>
      <c r="U558" s="381"/>
      <c r="V558" s="381"/>
      <c r="W558" s="381"/>
      <c r="X558" s="381">
        <v>1</v>
      </c>
      <c r="Y558" s="326"/>
      <c r="Z558" s="328"/>
      <c r="AA558" s="373"/>
      <c r="AB558" s="326"/>
      <c r="AC558" s="326" t="s">
        <v>2165</v>
      </c>
      <c r="AD558" s="368"/>
      <c r="AE558" s="400" t="s">
        <v>6320</v>
      </c>
      <c r="AF558" s="326"/>
      <c r="AG558" s="368"/>
      <c r="AH558" s="368"/>
      <c r="AI558" s="373"/>
      <c r="AJ558" s="328"/>
      <c r="AK558" s="328"/>
      <c r="AL558" s="328"/>
      <c r="AM558" s="328"/>
      <c r="AN558" s="335"/>
    </row>
    <row r="559" spans="1:40" ht="30.75" customHeight="1" x14ac:dyDescent="0.35">
      <c r="A559" s="378">
        <v>555</v>
      </c>
      <c r="B559" s="333" t="s">
        <v>767</v>
      </c>
      <c r="C559" s="332" t="s">
        <v>2221</v>
      </c>
      <c r="D559" s="371" t="s">
        <v>2422</v>
      </c>
      <c r="E559" s="325">
        <v>4</v>
      </c>
      <c r="F559" s="371"/>
      <c r="G559" s="325"/>
      <c r="H559" s="371"/>
      <c r="I559" s="325">
        <v>5</v>
      </c>
      <c r="J559" s="325"/>
      <c r="K559" s="325">
        <v>5</v>
      </c>
      <c r="L559" s="372">
        <v>1</v>
      </c>
      <c r="M559" s="373" t="s">
        <v>5499</v>
      </c>
      <c r="N559" s="381"/>
      <c r="O559" s="381"/>
      <c r="P559" s="381">
        <v>200</v>
      </c>
      <c r="Q559" s="381"/>
      <c r="R559" s="381"/>
      <c r="S559" s="381"/>
      <c r="T559" s="381"/>
      <c r="U559" s="381"/>
      <c r="V559" s="381"/>
      <c r="W559" s="381"/>
      <c r="X559" s="381">
        <v>1</v>
      </c>
      <c r="Y559" s="326"/>
      <c r="Z559" s="328"/>
      <c r="AA559" s="373"/>
      <c r="AB559" s="326"/>
      <c r="AC559" s="326" t="s">
        <v>2165</v>
      </c>
      <c r="AD559" s="368"/>
      <c r="AE559" s="400" t="s">
        <v>6320</v>
      </c>
      <c r="AF559" s="326"/>
      <c r="AG559" s="368"/>
      <c r="AH559" s="368"/>
      <c r="AI559" s="373"/>
      <c r="AJ559" s="328"/>
      <c r="AK559" s="328"/>
      <c r="AL559" s="328"/>
      <c r="AM559" s="328"/>
      <c r="AN559" s="335"/>
    </row>
    <row r="560" spans="1:40" ht="30.75" customHeight="1" x14ac:dyDescent="0.35">
      <c r="A560" s="378">
        <v>556</v>
      </c>
      <c r="B560" s="333" t="s">
        <v>767</v>
      </c>
      <c r="C560" s="332" t="s">
        <v>2403</v>
      </c>
      <c r="D560" s="371" t="s">
        <v>2407</v>
      </c>
      <c r="E560" s="325">
        <v>4</v>
      </c>
      <c r="F560" s="371"/>
      <c r="G560" s="325"/>
      <c r="H560" s="371"/>
      <c r="I560" s="325">
        <v>4</v>
      </c>
      <c r="J560" s="325"/>
      <c r="K560" s="325">
        <v>4</v>
      </c>
      <c r="L560" s="372">
        <v>1</v>
      </c>
      <c r="M560" s="373" t="s">
        <v>5499</v>
      </c>
      <c r="N560" s="381"/>
      <c r="O560" s="381"/>
      <c r="P560" s="381">
        <v>200</v>
      </c>
      <c r="Q560" s="381"/>
      <c r="R560" s="381"/>
      <c r="S560" s="381"/>
      <c r="T560" s="381"/>
      <c r="U560" s="381"/>
      <c r="V560" s="381"/>
      <c r="W560" s="381"/>
      <c r="X560" s="381">
        <v>1</v>
      </c>
      <c r="Y560" s="326"/>
      <c r="Z560" s="328"/>
      <c r="AA560" s="373"/>
      <c r="AB560" s="326"/>
      <c r="AC560" s="326" t="s">
        <v>2165</v>
      </c>
      <c r="AD560" s="368"/>
      <c r="AE560" s="400" t="s">
        <v>6320</v>
      </c>
      <c r="AF560" s="326"/>
      <c r="AG560" s="368"/>
      <c r="AH560" s="368"/>
      <c r="AI560" s="373"/>
      <c r="AJ560" s="328"/>
      <c r="AK560" s="328"/>
      <c r="AL560" s="328"/>
      <c r="AM560" s="328"/>
      <c r="AN560" s="335"/>
    </row>
    <row r="561" spans="1:40" ht="30.75" customHeight="1" x14ac:dyDescent="0.35">
      <c r="A561" s="378">
        <v>557</v>
      </c>
      <c r="B561" s="333" t="s">
        <v>767</v>
      </c>
      <c r="C561" s="332" t="s">
        <v>2222</v>
      </c>
      <c r="D561" s="371" t="s">
        <v>2409</v>
      </c>
      <c r="E561" s="325">
        <v>4</v>
      </c>
      <c r="F561" s="371"/>
      <c r="G561" s="325"/>
      <c r="H561" s="371"/>
      <c r="I561" s="325">
        <v>5</v>
      </c>
      <c r="J561" s="325"/>
      <c r="K561" s="325">
        <v>5</v>
      </c>
      <c r="L561" s="372">
        <v>1</v>
      </c>
      <c r="M561" s="373" t="s">
        <v>5499</v>
      </c>
      <c r="N561" s="381"/>
      <c r="O561" s="381"/>
      <c r="P561" s="381">
        <v>200</v>
      </c>
      <c r="Q561" s="381"/>
      <c r="R561" s="381"/>
      <c r="S561" s="381"/>
      <c r="T561" s="381"/>
      <c r="U561" s="381"/>
      <c r="V561" s="381"/>
      <c r="W561" s="381"/>
      <c r="X561" s="381">
        <v>1</v>
      </c>
      <c r="Y561" s="326"/>
      <c r="Z561" s="328"/>
      <c r="AA561" s="373"/>
      <c r="AB561" s="326"/>
      <c r="AC561" s="326" t="s">
        <v>2165</v>
      </c>
      <c r="AD561" s="368"/>
      <c r="AE561" s="400" t="s">
        <v>6320</v>
      </c>
      <c r="AF561" s="326"/>
      <c r="AG561" s="368"/>
      <c r="AH561" s="368"/>
      <c r="AI561" s="373"/>
      <c r="AJ561" s="328"/>
      <c r="AK561" s="328"/>
      <c r="AL561" s="328"/>
      <c r="AM561" s="328"/>
      <c r="AN561" s="335"/>
    </row>
    <row r="562" spans="1:40" ht="30.75" customHeight="1" x14ac:dyDescent="0.35">
      <c r="A562" s="378">
        <v>558</v>
      </c>
      <c r="B562" s="333" t="s">
        <v>767</v>
      </c>
      <c r="C562" s="332" t="s">
        <v>4665</v>
      </c>
      <c r="D562" s="371" t="s">
        <v>2406</v>
      </c>
      <c r="E562" s="325">
        <v>4</v>
      </c>
      <c r="F562" s="371"/>
      <c r="G562" s="325"/>
      <c r="H562" s="371"/>
      <c r="I562" s="325">
        <v>5</v>
      </c>
      <c r="J562" s="325"/>
      <c r="K562" s="325">
        <v>5</v>
      </c>
      <c r="L562" s="372">
        <v>1</v>
      </c>
      <c r="M562" s="373" t="s">
        <v>5499</v>
      </c>
      <c r="N562" s="381"/>
      <c r="O562" s="381"/>
      <c r="P562" s="381">
        <v>200</v>
      </c>
      <c r="Q562" s="381"/>
      <c r="R562" s="381"/>
      <c r="S562" s="381"/>
      <c r="T562" s="381"/>
      <c r="U562" s="381"/>
      <c r="V562" s="381"/>
      <c r="W562" s="381"/>
      <c r="X562" s="381">
        <v>1</v>
      </c>
      <c r="Y562" s="326"/>
      <c r="Z562" s="328"/>
      <c r="AA562" s="373"/>
      <c r="AB562" s="326"/>
      <c r="AC562" s="326" t="s">
        <v>2165</v>
      </c>
      <c r="AD562" s="368"/>
      <c r="AE562" s="400" t="s">
        <v>6320</v>
      </c>
      <c r="AF562" s="326"/>
      <c r="AG562" s="368"/>
      <c r="AH562" s="368"/>
      <c r="AI562" s="373"/>
      <c r="AJ562" s="328"/>
      <c r="AK562" s="328"/>
      <c r="AL562" s="328"/>
      <c r="AM562" s="328"/>
      <c r="AN562" s="335"/>
    </row>
    <row r="563" spans="1:40" ht="30.75" customHeight="1" x14ac:dyDescent="0.35">
      <c r="A563" s="378">
        <v>559</v>
      </c>
      <c r="B563" s="333" t="s">
        <v>767</v>
      </c>
      <c r="C563" s="332" t="s">
        <v>2223</v>
      </c>
      <c r="D563" s="371" t="s">
        <v>2413</v>
      </c>
      <c r="E563" s="325">
        <v>5</v>
      </c>
      <c r="F563" s="371"/>
      <c r="G563" s="325"/>
      <c r="H563" s="371"/>
      <c r="I563" s="325">
        <v>4</v>
      </c>
      <c r="J563" s="325"/>
      <c r="K563" s="325">
        <v>4</v>
      </c>
      <c r="L563" s="372">
        <v>1</v>
      </c>
      <c r="M563" s="373" t="s">
        <v>5431</v>
      </c>
      <c r="N563" s="381"/>
      <c r="O563" s="381"/>
      <c r="P563" s="381">
        <v>200</v>
      </c>
      <c r="Q563" s="381"/>
      <c r="R563" s="381"/>
      <c r="S563" s="381"/>
      <c r="T563" s="381"/>
      <c r="U563" s="381"/>
      <c r="V563" s="381"/>
      <c r="W563" s="381"/>
      <c r="X563" s="381">
        <v>1</v>
      </c>
      <c r="Y563" s="326"/>
      <c r="Z563" s="328"/>
      <c r="AA563" s="373"/>
      <c r="AB563" s="326"/>
      <c r="AC563" s="326" t="s">
        <v>2165</v>
      </c>
      <c r="AD563" s="368"/>
      <c r="AE563" s="400" t="s">
        <v>6320</v>
      </c>
      <c r="AF563" s="326"/>
      <c r="AG563" s="368"/>
      <c r="AH563" s="368"/>
      <c r="AI563" s="373"/>
      <c r="AJ563" s="328"/>
      <c r="AK563" s="328" t="s">
        <v>7278</v>
      </c>
      <c r="AL563" s="328"/>
      <c r="AM563" s="328"/>
      <c r="AN563" s="335"/>
    </row>
    <row r="564" spans="1:40" ht="30.75" customHeight="1" x14ac:dyDescent="0.35">
      <c r="A564" s="378">
        <v>560</v>
      </c>
      <c r="B564" s="333" t="s">
        <v>767</v>
      </c>
      <c r="C564" s="332" t="s">
        <v>6286</v>
      </c>
      <c r="D564" s="371" t="s">
        <v>6674</v>
      </c>
      <c r="E564" s="325">
        <v>5</v>
      </c>
      <c r="F564" s="371"/>
      <c r="G564" s="325"/>
      <c r="H564" s="371"/>
      <c r="I564" s="325">
        <v>7</v>
      </c>
      <c r="J564" s="325"/>
      <c r="K564" s="325">
        <v>7</v>
      </c>
      <c r="L564" s="372">
        <v>1</v>
      </c>
      <c r="M564" s="373" t="s">
        <v>5431</v>
      </c>
      <c r="N564" s="381"/>
      <c r="O564" s="381"/>
      <c r="P564" s="381">
        <v>200</v>
      </c>
      <c r="Q564" s="381"/>
      <c r="R564" s="381"/>
      <c r="S564" s="381"/>
      <c r="T564" s="381"/>
      <c r="U564" s="381"/>
      <c r="V564" s="381"/>
      <c r="W564" s="381"/>
      <c r="X564" s="381">
        <v>1</v>
      </c>
      <c r="Y564" s="326"/>
      <c r="Z564" s="328"/>
      <c r="AA564" s="373"/>
      <c r="AB564" s="326"/>
      <c r="AC564" s="326" t="s">
        <v>2165</v>
      </c>
      <c r="AD564" s="368"/>
      <c r="AE564" s="400" t="s">
        <v>6320</v>
      </c>
      <c r="AF564" s="326"/>
      <c r="AG564" s="368"/>
      <c r="AH564" s="368"/>
      <c r="AI564" s="373"/>
      <c r="AJ564" s="328"/>
      <c r="AK564" s="328"/>
      <c r="AL564" s="328"/>
      <c r="AM564" s="328"/>
      <c r="AN564" s="335"/>
    </row>
    <row r="565" spans="1:40" ht="30.75" customHeight="1" x14ac:dyDescent="0.35">
      <c r="A565" s="378">
        <v>561</v>
      </c>
      <c r="B565" s="333" t="s">
        <v>767</v>
      </c>
      <c r="C565" s="332" t="s">
        <v>4666</v>
      </c>
      <c r="D565" s="371" t="s">
        <v>2410</v>
      </c>
      <c r="E565" s="325">
        <v>4</v>
      </c>
      <c r="F565" s="371"/>
      <c r="G565" s="325"/>
      <c r="H565" s="371"/>
      <c r="I565" s="325">
        <v>4</v>
      </c>
      <c r="J565" s="325"/>
      <c r="K565" s="325">
        <v>4</v>
      </c>
      <c r="L565" s="372">
        <v>1</v>
      </c>
      <c r="M565" s="373" t="s">
        <v>5431</v>
      </c>
      <c r="N565" s="381"/>
      <c r="O565" s="381"/>
      <c r="P565" s="381">
        <v>200</v>
      </c>
      <c r="Q565" s="381"/>
      <c r="R565" s="381"/>
      <c r="S565" s="381"/>
      <c r="T565" s="381"/>
      <c r="U565" s="381"/>
      <c r="V565" s="381"/>
      <c r="W565" s="381"/>
      <c r="X565" s="381">
        <v>1</v>
      </c>
      <c r="Y565" s="326"/>
      <c r="Z565" s="328"/>
      <c r="AA565" s="373"/>
      <c r="AB565" s="326"/>
      <c r="AC565" s="326" t="s">
        <v>2165</v>
      </c>
      <c r="AD565" s="368"/>
      <c r="AE565" s="400" t="s">
        <v>6320</v>
      </c>
      <c r="AF565" s="326"/>
      <c r="AG565" s="368"/>
      <c r="AH565" s="368"/>
      <c r="AI565" s="373"/>
      <c r="AJ565" s="328"/>
      <c r="AK565" s="328"/>
      <c r="AL565" s="328"/>
      <c r="AM565" s="328"/>
      <c r="AN565" s="335"/>
    </row>
    <row r="566" spans="1:40" ht="30.75" customHeight="1" x14ac:dyDescent="0.35">
      <c r="A566" s="378">
        <v>562</v>
      </c>
      <c r="B566" s="333" t="s">
        <v>767</v>
      </c>
      <c r="C566" s="332" t="s">
        <v>6316</v>
      </c>
      <c r="D566" s="371" t="s">
        <v>2420</v>
      </c>
      <c r="E566" s="325">
        <v>4</v>
      </c>
      <c r="F566" s="371"/>
      <c r="G566" s="325"/>
      <c r="H566" s="371"/>
      <c r="I566" s="325">
        <v>4</v>
      </c>
      <c r="J566" s="325"/>
      <c r="K566" s="325">
        <v>4</v>
      </c>
      <c r="L566" s="372">
        <v>1</v>
      </c>
      <c r="M566" s="373" t="s">
        <v>5499</v>
      </c>
      <c r="N566" s="381"/>
      <c r="O566" s="381"/>
      <c r="P566" s="381">
        <v>200</v>
      </c>
      <c r="Q566" s="381"/>
      <c r="R566" s="381"/>
      <c r="S566" s="381"/>
      <c r="T566" s="381"/>
      <c r="U566" s="381"/>
      <c r="V566" s="381"/>
      <c r="W566" s="381"/>
      <c r="X566" s="381">
        <v>1</v>
      </c>
      <c r="Y566" s="326"/>
      <c r="Z566" s="328"/>
      <c r="AA566" s="373"/>
      <c r="AB566" s="326"/>
      <c r="AC566" s="326" t="s">
        <v>2165</v>
      </c>
      <c r="AD566" s="368"/>
      <c r="AE566" s="400" t="s">
        <v>6320</v>
      </c>
      <c r="AF566" s="326"/>
      <c r="AG566" s="368"/>
      <c r="AH566" s="368"/>
      <c r="AI566" s="373"/>
      <c r="AJ566" s="328"/>
      <c r="AK566" s="328"/>
      <c r="AL566" s="328"/>
      <c r="AM566" s="328"/>
      <c r="AN566" s="335"/>
    </row>
    <row r="567" spans="1:40" ht="30.75" customHeight="1" x14ac:dyDescent="0.35">
      <c r="A567" s="378">
        <v>563</v>
      </c>
      <c r="B567" s="333" t="s">
        <v>767</v>
      </c>
      <c r="C567" s="332" t="s">
        <v>4667</v>
      </c>
      <c r="D567" s="371" t="s">
        <v>2411</v>
      </c>
      <c r="E567" s="325">
        <v>4</v>
      </c>
      <c r="F567" s="371"/>
      <c r="G567" s="325"/>
      <c r="H567" s="371"/>
      <c r="I567" s="325">
        <v>4</v>
      </c>
      <c r="J567" s="325"/>
      <c r="K567" s="325">
        <v>4</v>
      </c>
      <c r="L567" s="372">
        <v>1</v>
      </c>
      <c r="M567" s="373" t="s">
        <v>5279</v>
      </c>
      <c r="N567" s="381"/>
      <c r="O567" s="381"/>
      <c r="P567" s="381">
        <v>200</v>
      </c>
      <c r="Q567" s="381"/>
      <c r="R567" s="381"/>
      <c r="S567" s="381"/>
      <c r="T567" s="381"/>
      <c r="U567" s="381"/>
      <c r="V567" s="381"/>
      <c r="W567" s="381"/>
      <c r="X567" s="381">
        <v>1</v>
      </c>
      <c r="Y567" s="326"/>
      <c r="Z567" s="328"/>
      <c r="AA567" s="373"/>
      <c r="AB567" s="326"/>
      <c r="AC567" s="326" t="s">
        <v>2165</v>
      </c>
      <c r="AD567" s="368"/>
      <c r="AE567" s="400" t="s">
        <v>6320</v>
      </c>
      <c r="AF567" s="326"/>
      <c r="AG567" s="368"/>
      <c r="AH567" s="368"/>
      <c r="AI567" s="373"/>
      <c r="AJ567" s="328"/>
      <c r="AK567" s="328"/>
      <c r="AL567" s="328"/>
      <c r="AM567" s="328"/>
      <c r="AN567" s="335"/>
    </row>
    <row r="568" spans="1:40" ht="30.75" customHeight="1" x14ac:dyDescent="0.35">
      <c r="A568" s="378">
        <v>564</v>
      </c>
      <c r="B568" s="333" t="s">
        <v>767</v>
      </c>
      <c r="C568" s="332" t="s">
        <v>4668</v>
      </c>
      <c r="D568" s="371" t="s">
        <v>2421</v>
      </c>
      <c r="E568" s="325">
        <v>5</v>
      </c>
      <c r="F568" s="371"/>
      <c r="G568" s="325"/>
      <c r="H568" s="371"/>
      <c r="I568" s="325">
        <v>3</v>
      </c>
      <c r="J568" s="325"/>
      <c r="K568" s="325">
        <v>3</v>
      </c>
      <c r="L568" s="372">
        <v>1</v>
      </c>
      <c r="M568" s="373" t="s">
        <v>5431</v>
      </c>
      <c r="N568" s="381"/>
      <c r="O568" s="381"/>
      <c r="P568" s="381">
        <v>200</v>
      </c>
      <c r="Q568" s="381"/>
      <c r="R568" s="381"/>
      <c r="S568" s="381"/>
      <c r="T568" s="381"/>
      <c r="U568" s="381"/>
      <c r="V568" s="381"/>
      <c r="W568" s="381"/>
      <c r="X568" s="381">
        <v>1</v>
      </c>
      <c r="Y568" s="326"/>
      <c r="Z568" s="328"/>
      <c r="AA568" s="373"/>
      <c r="AB568" s="326"/>
      <c r="AC568" s="326" t="s">
        <v>2165</v>
      </c>
      <c r="AD568" s="368"/>
      <c r="AE568" s="400" t="s">
        <v>6320</v>
      </c>
      <c r="AF568" s="326"/>
      <c r="AG568" s="368"/>
      <c r="AH568" s="368"/>
      <c r="AI568" s="373"/>
      <c r="AJ568" s="328"/>
      <c r="AK568" s="328" t="s">
        <v>7278</v>
      </c>
      <c r="AL568" s="328"/>
      <c r="AM568" s="328"/>
      <c r="AN568" s="335"/>
    </row>
    <row r="569" spans="1:40" ht="30.75" customHeight="1" x14ac:dyDescent="0.35">
      <c r="A569" s="378">
        <v>565</v>
      </c>
      <c r="B569" s="333" t="s">
        <v>767</v>
      </c>
      <c r="C569" s="411" t="s">
        <v>4669</v>
      </c>
      <c r="D569" s="371" t="s">
        <v>788</v>
      </c>
      <c r="E569" s="325">
        <v>5</v>
      </c>
      <c r="F569" s="371"/>
      <c r="G569" s="325"/>
      <c r="H569" s="371"/>
      <c r="I569" s="325">
        <v>3</v>
      </c>
      <c r="J569" s="325"/>
      <c r="K569" s="325">
        <v>3</v>
      </c>
      <c r="L569" s="372">
        <v>1</v>
      </c>
      <c r="M569" s="373" t="s">
        <v>5431</v>
      </c>
      <c r="N569" s="381"/>
      <c r="O569" s="381"/>
      <c r="P569" s="381">
        <v>200</v>
      </c>
      <c r="Q569" s="381"/>
      <c r="R569" s="381"/>
      <c r="S569" s="381"/>
      <c r="T569" s="381"/>
      <c r="U569" s="381"/>
      <c r="V569" s="381"/>
      <c r="W569" s="381"/>
      <c r="X569" s="381">
        <v>1</v>
      </c>
      <c r="Y569" s="326"/>
      <c r="Z569" s="328"/>
      <c r="AA569" s="373"/>
      <c r="AB569" s="326"/>
      <c r="AC569" s="326" t="s">
        <v>2165</v>
      </c>
      <c r="AD569" s="368"/>
      <c r="AE569" s="400" t="s">
        <v>6320</v>
      </c>
      <c r="AF569" s="326"/>
      <c r="AG569" s="368"/>
      <c r="AH569" s="368"/>
      <c r="AI569" s="373"/>
      <c r="AJ569" s="328"/>
      <c r="AK569" s="328" t="s">
        <v>7278</v>
      </c>
      <c r="AL569" s="328"/>
      <c r="AM569" s="328"/>
      <c r="AN569" s="335"/>
    </row>
    <row r="570" spans="1:40" ht="30.75" customHeight="1" x14ac:dyDescent="0.35">
      <c r="A570" s="378">
        <v>566</v>
      </c>
      <c r="B570" s="333" t="s">
        <v>767</v>
      </c>
      <c r="C570" s="332" t="s">
        <v>4670</v>
      </c>
      <c r="D570" s="371" t="s">
        <v>2416</v>
      </c>
      <c r="E570" s="325">
        <v>5</v>
      </c>
      <c r="F570" s="371"/>
      <c r="G570" s="325"/>
      <c r="H570" s="371"/>
      <c r="I570" s="325">
        <v>9</v>
      </c>
      <c r="J570" s="325"/>
      <c r="K570" s="325">
        <v>9</v>
      </c>
      <c r="L570" s="372">
        <v>1</v>
      </c>
      <c r="M570" s="373" t="s">
        <v>5431</v>
      </c>
      <c r="N570" s="381"/>
      <c r="O570" s="381"/>
      <c r="P570" s="381">
        <v>200</v>
      </c>
      <c r="Q570" s="381"/>
      <c r="R570" s="381"/>
      <c r="S570" s="381"/>
      <c r="T570" s="381"/>
      <c r="U570" s="381"/>
      <c r="V570" s="381"/>
      <c r="W570" s="381"/>
      <c r="X570" s="381">
        <v>1</v>
      </c>
      <c r="Y570" s="326"/>
      <c r="Z570" s="328"/>
      <c r="AA570" s="373"/>
      <c r="AB570" s="326"/>
      <c r="AC570" s="326" t="s">
        <v>2165</v>
      </c>
      <c r="AD570" s="368"/>
      <c r="AE570" s="400" t="s">
        <v>6320</v>
      </c>
      <c r="AF570" s="326"/>
      <c r="AG570" s="368"/>
      <c r="AH570" s="368"/>
      <c r="AI570" s="373"/>
      <c r="AJ570" s="328"/>
      <c r="AK570" s="328"/>
      <c r="AL570" s="328"/>
      <c r="AM570" s="328"/>
      <c r="AN570" s="335"/>
    </row>
    <row r="571" spans="1:40" ht="30.75" customHeight="1" x14ac:dyDescent="0.35">
      <c r="A571" s="378">
        <v>567</v>
      </c>
      <c r="B571" s="333" t="s">
        <v>767</v>
      </c>
      <c r="C571" s="332" t="s">
        <v>4671</v>
      </c>
      <c r="D571" s="371" t="s">
        <v>2423</v>
      </c>
      <c r="E571" s="325">
        <v>5</v>
      </c>
      <c r="F571" s="371"/>
      <c r="G571" s="325"/>
      <c r="H571" s="371"/>
      <c r="I571" s="325">
        <v>3</v>
      </c>
      <c r="J571" s="325"/>
      <c r="K571" s="325">
        <v>3</v>
      </c>
      <c r="L571" s="372">
        <v>1</v>
      </c>
      <c r="M571" s="373" t="s">
        <v>5431</v>
      </c>
      <c r="N571" s="381"/>
      <c r="O571" s="381"/>
      <c r="P571" s="381">
        <v>200</v>
      </c>
      <c r="Q571" s="381"/>
      <c r="R571" s="381"/>
      <c r="S571" s="381"/>
      <c r="T571" s="381"/>
      <c r="U571" s="381"/>
      <c r="V571" s="381"/>
      <c r="W571" s="381"/>
      <c r="X571" s="381">
        <v>1</v>
      </c>
      <c r="Y571" s="326"/>
      <c r="Z571" s="328"/>
      <c r="AA571" s="373"/>
      <c r="AB571" s="326"/>
      <c r="AC571" s="326" t="s">
        <v>2165</v>
      </c>
      <c r="AD571" s="368"/>
      <c r="AE571" s="400" t="s">
        <v>6320</v>
      </c>
      <c r="AF571" s="326"/>
      <c r="AG571" s="368"/>
      <c r="AH571" s="368"/>
      <c r="AI571" s="373"/>
      <c r="AJ571" s="328"/>
      <c r="AK571" s="328"/>
      <c r="AL571" s="328"/>
      <c r="AM571" s="328"/>
      <c r="AN571" s="335"/>
    </row>
    <row r="572" spans="1:40" ht="30.75" customHeight="1" x14ac:dyDescent="0.35">
      <c r="A572" s="378">
        <v>568</v>
      </c>
      <c r="B572" s="333" t="s">
        <v>767</v>
      </c>
      <c r="C572" s="332" t="s">
        <v>2219</v>
      </c>
      <c r="D572" s="371" t="s">
        <v>2424</v>
      </c>
      <c r="E572" s="325">
        <v>4</v>
      </c>
      <c r="F572" s="371"/>
      <c r="G572" s="325"/>
      <c r="H572" s="371"/>
      <c r="I572" s="325">
        <v>5</v>
      </c>
      <c r="J572" s="325"/>
      <c r="K572" s="325">
        <v>5</v>
      </c>
      <c r="L572" s="372">
        <v>1</v>
      </c>
      <c r="M572" s="373" t="s">
        <v>5499</v>
      </c>
      <c r="N572" s="381"/>
      <c r="O572" s="381"/>
      <c r="P572" s="381">
        <v>200</v>
      </c>
      <c r="Q572" s="381"/>
      <c r="R572" s="381"/>
      <c r="S572" s="381"/>
      <c r="T572" s="381"/>
      <c r="U572" s="381"/>
      <c r="V572" s="381"/>
      <c r="W572" s="381"/>
      <c r="X572" s="381">
        <v>1</v>
      </c>
      <c r="Y572" s="326"/>
      <c r="Z572" s="328"/>
      <c r="AA572" s="373"/>
      <c r="AB572" s="326"/>
      <c r="AC572" s="326" t="s">
        <v>2165</v>
      </c>
      <c r="AD572" s="368"/>
      <c r="AE572" s="400" t="s">
        <v>6320</v>
      </c>
      <c r="AF572" s="326"/>
      <c r="AG572" s="368"/>
      <c r="AH572" s="368"/>
      <c r="AI572" s="373"/>
      <c r="AJ572" s="328"/>
      <c r="AK572" s="328"/>
      <c r="AL572" s="328"/>
      <c r="AM572" s="328"/>
      <c r="AN572" s="335"/>
    </row>
    <row r="573" spans="1:40" ht="30.75" customHeight="1" x14ac:dyDescent="0.35">
      <c r="A573" s="378">
        <v>569</v>
      </c>
      <c r="B573" s="333" t="s">
        <v>767</v>
      </c>
      <c r="C573" s="332" t="s">
        <v>6317</v>
      </c>
      <c r="D573" s="371" t="s">
        <v>2426</v>
      </c>
      <c r="E573" s="325">
        <v>4</v>
      </c>
      <c r="F573" s="371"/>
      <c r="G573" s="325"/>
      <c r="H573" s="371"/>
      <c r="I573" s="325">
        <v>4</v>
      </c>
      <c r="J573" s="325"/>
      <c r="K573" s="325">
        <v>4</v>
      </c>
      <c r="L573" s="372">
        <v>1</v>
      </c>
      <c r="M573" s="373" t="s">
        <v>5499</v>
      </c>
      <c r="N573" s="381"/>
      <c r="O573" s="381"/>
      <c r="P573" s="381">
        <v>200</v>
      </c>
      <c r="Q573" s="381"/>
      <c r="R573" s="381"/>
      <c r="S573" s="381"/>
      <c r="T573" s="381"/>
      <c r="U573" s="381"/>
      <c r="V573" s="381"/>
      <c r="W573" s="381"/>
      <c r="X573" s="381">
        <v>1</v>
      </c>
      <c r="Y573" s="326"/>
      <c r="Z573" s="328"/>
      <c r="AA573" s="373"/>
      <c r="AB573" s="326"/>
      <c r="AC573" s="326" t="s">
        <v>2165</v>
      </c>
      <c r="AD573" s="368"/>
      <c r="AE573" s="400" t="s">
        <v>6320</v>
      </c>
      <c r="AF573" s="326"/>
      <c r="AG573" s="368"/>
      <c r="AH573" s="368"/>
      <c r="AI573" s="373"/>
      <c r="AJ573" s="328"/>
      <c r="AK573" s="328"/>
      <c r="AL573" s="328"/>
      <c r="AM573" s="328"/>
      <c r="AN573" s="335"/>
    </row>
    <row r="574" spans="1:40" ht="30.75" customHeight="1" x14ac:dyDescent="0.35">
      <c r="A574" s="378">
        <v>570</v>
      </c>
      <c r="B574" s="333" t="s">
        <v>767</v>
      </c>
      <c r="C574" s="332" t="s">
        <v>4672</v>
      </c>
      <c r="D574" s="371" t="s">
        <v>2415</v>
      </c>
      <c r="E574" s="325">
        <v>4</v>
      </c>
      <c r="F574" s="371"/>
      <c r="G574" s="325"/>
      <c r="H574" s="371"/>
      <c r="I574" s="325">
        <v>4</v>
      </c>
      <c r="J574" s="325"/>
      <c r="K574" s="325">
        <v>4</v>
      </c>
      <c r="L574" s="372">
        <v>1</v>
      </c>
      <c r="M574" s="373" t="s">
        <v>5499</v>
      </c>
      <c r="N574" s="381"/>
      <c r="O574" s="381"/>
      <c r="P574" s="381">
        <v>200</v>
      </c>
      <c r="Q574" s="381"/>
      <c r="R574" s="381"/>
      <c r="S574" s="381"/>
      <c r="T574" s="381"/>
      <c r="U574" s="381"/>
      <c r="V574" s="381"/>
      <c r="W574" s="381"/>
      <c r="X574" s="381">
        <v>1</v>
      </c>
      <c r="Y574" s="326"/>
      <c r="Z574" s="328"/>
      <c r="AA574" s="373"/>
      <c r="AB574" s="326"/>
      <c r="AC574" s="326" t="s">
        <v>2165</v>
      </c>
      <c r="AD574" s="368"/>
      <c r="AE574" s="400" t="s">
        <v>6320</v>
      </c>
      <c r="AF574" s="326"/>
      <c r="AG574" s="368"/>
      <c r="AH574" s="368"/>
      <c r="AI574" s="373"/>
      <c r="AJ574" s="328"/>
      <c r="AK574" s="328"/>
      <c r="AL574" s="328"/>
      <c r="AM574" s="328"/>
      <c r="AN574" s="335"/>
    </row>
    <row r="575" spans="1:40" ht="30.75" customHeight="1" x14ac:dyDescent="0.35">
      <c r="A575" s="378">
        <v>571</v>
      </c>
      <c r="B575" s="333" t="s">
        <v>767</v>
      </c>
      <c r="C575" s="332" t="s">
        <v>4673</v>
      </c>
      <c r="D575" s="371" t="s">
        <v>2478</v>
      </c>
      <c r="E575" s="325">
        <v>4</v>
      </c>
      <c r="F575" s="371"/>
      <c r="G575" s="325"/>
      <c r="H575" s="371"/>
      <c r="I575" s="325">
        <v>4</v>
      </c>
      <c r="J575" s="325"/>
      <c r="K575" s="325">
        <v>4</v>
      </c>
      <c r="L575" s="372">
        <v>1</v>
      </c>
      <c r="M575" s="373" t="s">
        <v>5499</v>
      </c>
      <c r="N575" s="381"/>
      <c r="O575" s="381"/>
      <c r="P575" s="381">
        <v>200</v>
      </c>
      <c r="Q575" s="381"/>
      <c r="R575" s="381"/>
      <c r="S575" s="381"/>
      <c r="T575" s="381"/>
      <c r="U575" s="381"/>
      <c r="V575" s="381"/>
      <c r="W575" s="381"/>
      <c r="X575" s="381">
        <v>1</v>
      </c>
      <c r="Y575" s="326"/>
      <c r="Z575" s="328"/>
      <c r="AA575" s="373"/>
      <c r="AB575" s="326"/>
      <c r="AC575" s="326" t="s">
        <v>2165</v>
      </c>
      <c r="AD575" s="368"/>
      <c r="AE575" s="400" t="s">
        <v>6320</v>
      </c>
      <c r="AF575" s="326"/>
      <c r="AG575" s="368"/>
      <c r="AH575" s="368"/>
      <c r="AI575" s="373"/>
      <c r="AJ575" s="328"/>
      <c r="AK575" s="328"/>
      <c r="AL575" s="328"/>
      <c r="AM575" s="328"/>
      <c r="AN575" s="335"/>
    </row>
    <row r="576" spans="1:40" ht="30.75" customHeight="1" x14ac:dyDescent="0.35">
      <c r="A576" s="378">
        <v>572</v>
      </c>
      <c r="B576" s="333" t="s">
        <v>767</v>
      </c>
      <c r="C576" s="332" t="s">
        <v>2218</v>
      </c>
      <c r="D576" s="371" t="s">
        <v>2479</v>
      </c>
      <c r="E576" s="325">
        <v>4</v>
      </c>
      <c r="F576" s="371"/>
      <c r="G576" s="325"/>
      <c r="H576" s="371"/>
      <c r="I576" s="325">
        <v>5</v>
      </c>
      <c r="J576" s="325"/>
      <c r="K576" s="325">
        <v>5</v>
      </c>
      <c r="L576" s="372">
        <v>1</v>
      </c>
      <c r="M576" s="373" t="s">
        <v>5499</v>
      </c>
      <c r="N576" s="381"/>
      <c r="O576" s="381"/>
      <c r="P576" s="381">
        <v>200</v>
      </c>
      <c r="Q576" s="381"/>
      <c r="R576" s="381"/>
      <c r="S576" s="381"/>
      <c r="T576" s="381"/>
      <c r="U576" s="381"/>
      <c r="V576" s="381"/>
      <c r="W576" s="381"/>
      <c r="X576" s="381">
        <v>1</v>
      </c>
      <c r="Y576" s="326"/>
      <c r="Z576" s="328"/>
      <c r="AA576" s="373"/>
      <c r="AB576" s="326"/>
      <c r="AC576" s="326" t="s">
        <v>2165</v>
      </c>
      <c r="AD576" s="368"/>
      <c r="AE576" s="400" t="s">
        <v>6320</v>
      </c>
      <c r="AF576" s="326"/>
      <c r="AG576" s="368"/>
      <c r="AH576" s="368"/>
      <c r="AI576" s="373"/>
      <c r="AJ576" s="328"/>
      <c r="AK576" s="328"/>
      <c r="AL576" s="328"/>
      <c r="AM576" s="328"/>
      <c r="AN576" s="335"/>
    </row>
    <row r="577" spans="1:40" ht="30.75" customHeight="1" x14ac:dyDescent="0.35">
      <c r="A577" s="378">
        <v>573</v>
      </c>
      <c r="B577" s="333" t="s">
        <v>767</v>
      </c>
      <c r="C577" s="332" t="s">
        <v>4674</v>
      </c>
      <c r="D577" s="371" t="s">
        <v>2425</v>
      </c>
      <c r="E577" s="325">
        <v>4</v>
      </c>
      <c r="F577" s="371"/>
      <c r="G577" s="325"/>
      <c r="H577" s="371"/>
      <c r="I577" s="325">
        <v>5</v>
      </c>
      <c r="J577" s="325"/>
      <c r="K577" s="325">
        <v>5</v>
      </c>
      <c r="L577" s="372">
        <v>1</v>
      </c>
      <c r="M577" s="373" t="s">
        <v>5499</v>
      </c>
      <c r="N577" s="381"/>
      <c r="O577" s="381"/>
      <c r="P577" s="381">
        <v>200</v>
      </c>
      <c r="Q577" s="381"/>
      <c r="R577" s="381"/>
      <c r="S577" s="381"/>
      <c r="T577" s="381"/>
      <c r="U577" s="381"/>
      <c r="V577" s="381"/>
      <c r="W577" s="381"/>
      <c r="X577" s="381">
        <v>1</v>
      </c>
      <c r="Y577" s="326"/>
      <c r="Z577" s="328"/>
      <c r="AA577" s="373"/>
      <c r="AB577" s="326"/>
      <c r="AC577" s="326" t="s">
        <v>2165</v>
      </c>
      <c r="AD577" s="368"/>
      <c r="AE577" s="400" t="s">
        <v>6320</v>
      </c>
      <c r="AF577" s="326"/>
      <c r="AG577" s="368"/>
      <c r="AH577" s="368"/>
      <c r="AI577" s="373"/>
      <c r="AJ577" s="328"/>
      <c r="AK577" s="328"/>
      <c r="AL577" s="328"/>
      <c r="AM577" s="328"/>
      <c r="AN577" s="335"/>
    </row>
    <row r="578" spans="1:40" ht="30.75" customHeight="1" x14ac:dyDescent="0.35">
      <c r="A578" s="378">
        <v>574</v>
      </c>
      <c r="B578" s="333" t="s">
        <v>767</v>
      </c>
      <c r="C578" s="332" t="s">
        <v>2464</v>
      </c>
      <c r="D578" s="371" t="s">
        <v>2408</v>
      </c>
      <c r="E578" s="325">
        <v>4</v>
      </c>
      <c r="F578" s="371"/>
      <c r="G578" s="325"/>
      <c r="H578" s="371"/>
      <c r="I578" s="325">
        <v>5</v>
      </c>
      <c r="J578" s="325"/>
      <c r="K578" s="325">
        <v>5</v>
      </c>
      <c r="L578" s="372">
        <v>1</v>
      </c>
      <c r="M578" s="373" t="s">
        <v>5499</v>
      </c>
      <c r="N578" s="381"/>
      <c r="O578" s="381"/>
      <c r="P578" s="381">
        <v>200</v>
      </c>
      <c r="Q578" s="381"/>
      <c r="R578" s="381"/>
      <c r="S578" s="381"/>
      <c r="T578" s="381"/>
      <c r="U578" s="381"/>
      <c r="V578" s="381"/>
      <c r="W578" s="381"/>
      <c r="X578" s="381">
        <v>1</v>
      </c>
      <c r="Y578" s="326"/>
      <c r="Z578" s="328"/>
      <c r="AA578" s="373"/>
      <c r="AB578" s="326"/>
      <c r="AC578" s="326" t="s">
        <v>2165</v>
      </c>
      <c r="AD578" s="368"/>
      <c r="AE578" s="400" t="s">
        <v>6320</v>
      </c>
      <c r="AF578" s="326"/>
      <c r="AG578" s="368"/>
      <c r="AH578" s="368"/>
      <c r="AI578" s="373"/>
      <c r="AJ578" s="328"/>
      <c r="AK578" s="328"/>
      <c r="AL578" s="328"/>
      <c r="AM578" s="328"/>
      <c r="AN578" s="335"/>
    </row>
    <row r="579" spans="1:40" ht="30.75" customHeight="1" x14ac:dyDescent="0.35">
      <c r="A579" s="378">
        <v>575</v>
      </c>
      <c r="B579" s="333" t="s">
        <v>767</v>
      </c>
      <c r="C579" s="332" t="s">
        <v>2466</v>
      </c>
      <c r="D579" s="371" t="s">
        <v>2417</v>
      </c>
      <c r="E579" s="325">
        <v>4</v>
      </c>
      <c r="F579" s="371"/>
      <c r="G579" s="325"/>
      <c r="H579" s="371"/>
      <c r="I579" s="325">
        <v>5</v>
      </c>
      <c r="J579" s="325"/>
      <c r="K579" s="325">
        <v>5</v>
      </c>
      <c r="L579" s="372">
        <v>1</v>
      </c>
      <c r="M579" s="373" t="s">
        <v>5499</v>
      </c>
      <c r="N579" s="381"/>
      <c r="O579" s="381"/>
      <c r="P579" s="381">
        <v>200</v>
      </c>
      <c r="Q579" s="381"/>
      <c r="R579" s="381"/>
      <c r="S579" s="381"/>
      <c r="T579" s="381"/>
      <c r="U579" s="381"/>
      <c r="V579" s="381"/>
      <c r="W579" s="381"/>
      <c r="X579" s="381">
        <v>1</v>
      </c>
      <c r="Y579" s="326"/>
      <c r="Z579" s="328"/>
      <c r="AA579" s="373"/>
      <c r="AB579" s="326" t="s">
        <v>6152</v>
      </c>
      <c r="AC579" s="326" t="s">
        <v>2165</v>
      </c>
      <c r="AD579" s="368"/>
      <c r="AE579" s="400" t="s">
        <v>6320</v>
      </c>
      <c r="AF579" s="326"/>
      <c r="AG579" s="368"/>
      <c r="AH579" s="368"/>
      <c r="AI579" s="373"/>
      <c r="AJ579" s="328"/>
      <c r="AK579" s="328"/>
      <c r="AL579" s="328"/>
      <c r="AM579" s="328"/>
      <c r="AN579" s="335"/>
    </row>
    <row r="580" spans="1:40" ht="30.75" customHeight="1" x14ac:dyDescent="0.35">
      <c r="A580" s="378">
        <v>576</v>
      </c>
      <c r="B580" s="333" t="s">
        <v>767</v>
      </c>
      <c r="C580" s="332" t="s">
        <v>2456</v>
      </c>
      <c r="D580" s="371" t="s">
        <v>790</v>
      </c>
      <c r="E580" s="325">
        <v>4</v>
      </c>
      <c r="F580" s="371"/>
      <c r="G580" s="325"/>
      <c r="H580" s="371"/>
      <c r="I580" s="325">
        <v>6</v>
      </c>
      <c r="J580" s="325"/>
      <c r="K580" s="325">
        <v>6</v>
      </c>
      <c r="L580" s="372">
        <v>1</v>
      </c>
      <c r="M580" s="373" t="s">
        <v>5499</v>
      </c>
      <c r="N580" s="398"/>
      <c r="O580" s="398"/>
      <c r="P580" s="367">
        <v>480</v>
      </c>
      <c r="Q580" s="398"/>
      <c r="R580" s="398"/>
      <c r="S580" s="398"/>
      <c r="T580" s="398"/>
      <c r="U580" s="381"/>
      <c r="V580" s="381"/>
      <c r="W580" s="381"/>
      <c r="X580" s="381">
        <v>1</v>
      </c>
      <c r="Y580" s="326"/>
      <c r="Z580" s="328"/>
      <c r="AA580" s="373"/>
      <c r="AB580" s="326"/>
      <c r="AC580" s="326" t="s">
        <v>2166</v>
      </c>
      <c r="AD580" s="368"/>
      <c r="AE580" s="400" t="s">
        <v>6320</v>
      </c>
      <c r="AF580" s="326"/>
      <c r="AG580" s="368"/>
      <c r="AH580" s="368"/>
      <c r="AI580" s="373"/>
      <c r="AJ580" s="328"/>
      <c r="AK580" s="328"/>
      <c r="AL580" s="328"/>
      <c r="AM580" s="328"/>
      <c r="AN580" s="335"/>
    </row>
    <row r="581" spans="1:40" ht="30.75" customHeight="1" x14ac:dyDescent="0.35">
      <c r="A581" s="378">
        <v>577</v>
      </c>
      <c r="B581" s="333" t="s">
        <v>767</v>
      </c>
      <c r="C581" s="332" t="s">
        <v>2465</v>
      </c>
      <c r="D581" s="371" t="s">
        <v>2414</v>
      </c>
      <c r="E581" s="325">
        <v>4</v>
      </c>
      <c r="F581" s="371"/>
      <c r="G581" s="325"/>
      <c r="H581" s="371"/>
      <c r="I581" s="325">
        <v>5</v>
      </c>
      <c r="J581" s="325"/>
      <c r="K581" s="325">
        <v>5</v>
      </c>
      <c r="L581" s="372">
        <v>1</v>
      </c>
      <c r="M581" s="373" t="s">
        <v>5431</v>
      </c>
      <c r="N581" s="381"/>
      <c r="O581" s="381"/>
      <c r="P581" s="381">
        <v>200</v>
      </c>
      <c r="Q581" s="381"/>
      <c r="R581" s="381"/>
      <c r="S581" s="381"/>
      <c r="T581" s="381"/>
      <c r="U581" s="381"/>
      <c r="V581" s="381"/>
      <c r="W581" s="381"/>
      <c r="X581" s="381">
        <v>1</v>
      </c>
      <c r="Y581" s="326"/>
      <c r="Z581" s="328"/>
      <c r="AA581" s="373"/>
      <c r="AB581" s="326"/>
      <c r="AC581" s="326" t="s">
        <v>2165</v>
      </c>
      <c r="AD581" s="368"/>
      <c r="AE581" s="400" t="s">
        <v>6320</v>
      </c>
      <c r="AF581" s="326"/>
      <c r="AG581" s="368"/>
      <c r="AH581" s="368"/>
      <c r="AI581" s="373"/>
      <c r="AJ581" s="328"/>
      <c r="AK581" s="328"/>
      <c r="AL581" s="328"/>
      <c r="AM581" s="328"/>
      <c r="AN581" s="335"/>
    </row>
    <row r="582" spans="1:40" ht="30.75" customHeight="1" x14ac:dyDescent="0.35">
      <c r="A582" s="378">
        <v>578</v>
      </c>
      <c r="B582" s="333" t="s">
        <v>5715</v>
      </c>
      <c r="C582" s="411" t="s">
        <v>2358</v>
      </c>
      <c r="D582" s="371" t="s">
        <v>2765</v>
      </c>
      <c r="E582" s="325">
        <v>5</v>
      </c>
      <c r="F582" s="371"/>
      <c r="G582" s="325"/>
      <c r="H582" s="371"/>
      <c r="I582" s="325">
        <v>3</v>
      </c>
      <c r="J582" s="325"/>
      <c r="K582" s="325">
        <v>3</v>
      </c>
      <c r="L582" s="372">
        <v>1</v>
      </c>
      <c r="M582" s="388" t="s">
        <v>5214</v>
      </c>
      <c r="N582" s="367">
        <v>128</v>
      </c>
      <c r="O582" s="367">
        <v>306</v>
      </c>
      <c r="P582" s="367">
        <v>434</v>
      </c>
      <c r="Q582" s="398"/>
      <c r="R582" s="398"/>
      <c r="S582" s="398"/>
      <c r="T582" s="398"/>
      <c r="U582" s="381"/>
      <c r="V582" s="381" t="s">
        <v>2166</v>
      </c>
      <c r="W582" s="381"/>
      <c r="X582" s="381">
        <v>1</v>
      </c>
      <c r="Y582" s="326"/>
      <c r="Z582" s="328"/>
      <c r="AA582" s="373" t="s">
        <v>6111</v>
      </c>
      <c r="AB582" s="326"/>
      <c r="AC582" s="326" t="s">
        <v>2166</v>
      </c>
      <c r="AD582" s="368"/>
      <c r="AE582" s="400" t="s">
        <v>6320</v>
      </c>
      <c r="AF582" s="326"/>
      <c r="AG582" s="368"/>
      <c r="AH582" s="368"/>
      <c r="AI582" s="373"/>
      <c r="AJ582" s="328"/>
      <c r="AK582" s="328" t="s">
        <v>7278</v>
      </c>
      <c r="AL582" s="328"/>
      <c r="AM582" s="328"/>
      <c r="AN582" s="335"/>
    </row>
    <row r="583" spans="1:40" ht="30.75" customHeight="1" x14ac:dyDescent="0.35">
      <c r="A583" s="378">
        <v>579</v>
      </c>
      <c r="B583" s="333" t="s">
        <v>5715</v>
      </c>
      <c r="C583" s="332" t="s">
        <v>6287</v>
      </c>
      <c r="D583" s="371" t="s">
        <v>2766</v>
      </c>
      <c r="E583" s="325">
        <v>5</v>
      </c>
      <c r="F583" s="371"/>
      <c r="G583" s="325"/>
      <c r="H583" s="371"/>
      <c r="I583" s="325">
        <v>5</v>
      </c>
      <c r="J583" s="325"/>
      <c r="K583" s="325">
        <v>5</v>
      </c>
      <c r="L583" s="372">
        <v>1</v>
      </c>
      <c r="M583" s="388" t="s">
        <v>5215</v>
      </c>
      <c r="N583" s="381"/>
      <c r="O583" s="381"/>
      <c r="P583" s="381">
        <v>380</v>
      </c>
      <c r="Q583" s="381"/>
      <c r="R583" s="381"/>
      <c r="S583" s="381"/>
      <c r="T583" s="381"/>
      <c r="U583" s="381"/>
      <c r="V583" s="381"/>
      <c r="W583" s="381"/>
      <c r="X583" s="381">
        <v>1</v>
      </c>
      <c r="Y583" s="326"/>
      <c r="Z583" s="328"/>
      <c r="AA583" s="373"/>
      <c r="AB583" s="326"/>
      <c r="AC583" s="326" t="s">
        <v>2165</v>
      </c>
      <c r="AD583" s="368"/>
      <c r="AE583" s="400" t="s">
        <v>6321</v>
      </c>
      <c r="AF583" s="326"/>
      <c r="AG583" s="368"/>
      <c r="AH583" s="368"/>
      <c r="AI583" s="373"/>
      <c r="AJ583" s="328"/>
      <c r="AK583" s="328"/>
      <c r="AL583" s="328"/>
      <c r="AM583" s="328"/>
      <c r="AN583" s="335"/>
    </row>
    <row r="584" spans="1:40" ht="30.75" customHeight="1" x14ac:dyDescent="0.35">
      <c r="A584" s="378">
        <v>580</v>
      </c>
      <c r="B584" s="333" t="s">
        <v>5715</v>
      </c>
      <c r="C584" s="332" t="s">
        <v>6288</v>
      </c>
      <c r="D584" s="371" t="s">
        <v>2371</v>
      </c>
      <c r="E584" s="325">
        <v>5</v>
      </c>
      <c r="F584" s="371"/>
      <c r="G584" s="325"/>
      <c r="H584" s="371"/>
      <c r="I584" s="325">
        <v>5</v>
      </c>
      <c r="J584" s="325"/>
      <c r="K584" s="325">
        <v>5</v>
      </c>
      <c r="L584" s="372">
        <v>1</v>
      </c>
      <c r="M584" s="388" t="s">
        <v>5079</v>
      </c>
      <c r="N584" s="381"/>
      <c r="O584" s="381"/>
      <c r="P584" s="381">
        <v>380</v>
      </c>
      <c r="Q584" s="381"/>
      <c r="R584" s="381"/>
      <c r="S584" s="381"/>
      <c r="T584" s="381"/>
      <c r="U584" s="381"/>
      <c r="V584" s="381"/>
      <c r="W584" s="381"/>
      <c r="X584" s="381">
        <v>1</v>
      </c>
      <c r="Y584" s="326"/>
      <c r="Z584" s="328"/>
      <c r="AA584" s="373"/>
      <c r="AB584" s="326"/>
      <c r="AC584" s="326" t="s">
        <v>2165</v>
      </c>
      <c r="AD584" s="368"/>
      <c r="AE584" s="400" t="s">
        <v>6321</v>
      </c>
      <c r="AF584" s="326"/>
      <c r="AG584" s="368"/>
      <c r="AH584" s="368"/>
      <c r="AI584" s="373"/>
      <c r="AJ584" s="328"/>
      <c r="AK584" s="328"/>
      <c r="AL584" s="328"/>
      <c r="AM584" s="328"/>
      <c r="AN584" s="335"/>
    </row>
    <row r="585" spans="1:40" ht="30.75" customHeight="1" x14ac:dyDescent="0.35">
      <c r="A585" s="378">
        <v>581</v>
      </c>
      <c r="B585" s="333" t="s">
        <v>5715</v>
      </c>
      <c r="C585" s="332" t="s">
        <v>5884</v>
      </c>
      <c r="D585" s="371" t="s">
        <v>2372</v>
      </c>
      <c r="E585" s="325">
        <v>3</v>
      </c>
      <c r="F585" s="371"/>
      <c r="G585" s="325"/>
      <c r="H585" s="371"/>
      <c r="I585" s="325">
        <v>5</v>
      </c>
      <c r="J585" s="325"/>
      <c r="K585" s="325">
        <v>5</v>
      </c>
      <c r="L585" s="372">
        <v>1</v>
      </c>
      <c r="M585" s="373" t="s">
        <v>5399</v>
      </c>
      <c r="N585" s="398">
        <v>97</v>
      </c>
      <c r="O585" s="398">
        <v>143</v>
      </c>
      <c r="P585" s="398">
        <v>240</v>
      </c>
      <c r="Q585" s="398"/>
      <c r="R585" s="398"/>
      <c r="S585" s="398"/>
      <c r="T585" s="398"/>
      <c r="U585" s="381"/>
      <c r="V585" s="381" t="s">
        <v>2166</v>
      </c>
      <c r="W585" s="381"/>
      <c r="X585" s="381">
        <v>1</v>
      </c>
      <c r="Y585" s="326"/>
      <c r="Z585" s="328"/>
      <c r="AA585" s="373" t="s">
        <v>6524</v>
      </c>
      <c r="AB585" s="326"/>
      <c r="AC585" s="326" t="s">
        <v>2165</v>
      </c>
      <c r="AD585" s="368"/>
      <c r="AE585" s="400" t="s">
        <v>6321</v>
      </c>
      <c r="AF585" s="326"/>
      <c r="AG585" s="368"/>
      <c r="AH585" s="368"/>
      <c r="AI585" s="373"/>
      <c r="AJ585" s="328"/>
      <c r="AK585" s="328"/>
      <c r="AL585" s="328"/>
      <c r="AM585" s="328"/>
      <c r="AN585" s="335"/>
    </row>
    <row r="586" spans="1:40" ht="30.75" customHeight="1" x14ac:dyDescent="0.35">
      <c r="A586" s="378">
        <v>582</v>
      </c>
      <c r="B586" s="333" t="s">
        <v>5715</v>
      </c>
      <c r="C586" s="332" t="s">
        <v>6289</v>
      </c>
      <c r="D586" s="371" t="s">
        <v>4679</v>
      </c>
      <c r="E586" s="325">
        <v>5</v>
      </c>
      <c r="F586" s="371"/>
      <c r="G586" s="325"/>
      <c r="H586" s="371"/>
      <c r="I586" s="325">
        <v>4</v>
      </c>
      <c r="J586" s="325"/>
      <c r="K586" s="325">
        <v>4</v>
      </c>
      <c r="L586" s="372">
        <v>1</v>
      </c>
      <c r="M586" s="388" t="s">
        <v>5216</v>
      </c>
      <c r="N586" s="381"/>
      <c r="O586" s="381"/>
      <c r="P586" s="381">
        <v>355</v>
      </c>
      <c r="Q586" s="381"/>
      <c r="R586" s="381"/>
      <c r="S586" s="381"/>
      <c r="T586" s="381"/>
      <c r="U586" s="381"/>
      <c r="V586" s="381"/>
      <c r="W586" s="381"/>
      <c r="X586" s="381">
        <v>1</v>
      </c>
      <c r="Y586" s="326"/>
      <c r="Z586" s="328"/>
      <c r="AA586" s="373"/>
      <c r="AB586" s="326"/>
      <c r="AC586" s="326" t="s">
        <v>2165</v>
      </c>
      <c r="AD586" s="368"/>
      <c r="AE586" s="400" t="s">
        <v>6321</v>
      </c>
      <c r="AF586" s="326"/>
      <c r="AG586" s="368"/>
      <c r="AH586" s="368"/>
      <c r="AI586" s="373"/>
      <c r="AJ586" s="328"/>
      <c r="AK586" s="328"/>
      <c r="AL586" s="328"/>
      <c r="AM586" s="328"/>
      <c r="AN586" s="335"/>
    </row>
    <row r="587" spans="1:40" ht="30.75" customHeight="1" x14ac:dyDescent="0.35">
      <c r="A587" s="378">
        <v>583</v>
      </c>
      <c r="B587" s="333" t="s">
        <v>5715</v>
      </c>
      <c r="C587" s="332" t="s">
        <v>2360</v>
      </c>
      <c r="D587" s="371" t="s">
        <v>2373</v>
      </c>
      <c r="E587" s="325">
        <v>5</v>
      </c>
      <c r="F587" s="371"/>
      <c r="G587" s="325"/>
      <c r="H587" s="371"/>
      <c r="I587" s="325">
        <v>3</v>
      </c>
      <c r="J587" s="325"/>
      <c r="K587" s="325">
        <v>3</v>
      </c>
      <c r="L587" s="372">
        <v>1</v>
      </c>
      <c r="M587" s="373" t="s">
        <v>5289</v>
      </c>
      <c r="N587" s="398">
        <v>146</v>
      </c>
      <c r="O587" s="398">
        <v>300</v>
      </c>
      <c r="P587" s="398">
        <v>446</v>
      </c>
      <c r="Q587" s="398"/>
      <c r="R587" s="398"/>
      <c r="S587" s="398"/>
      <c r="T587" s="398"/>
      <c r="U587" s="381"/>
      <c r="V587" s="381" t="s">
        <v>2166</v>
      </c>
      <c r="W587" s="381"/>
      <c r="X587" s="381">
        <v>1</v>
      </c>
      <c r="Y587" s="326"/>
      <c r="Z587" s="328"/>
      <c r="AA587" s="373"/>
      <c r="AB587" s="326"/>
      <c r="AC587" s="326" t="s">
        <v>2165</v>
      </c>
      <c r="AD587" s="368"/>
      <c r="AE587" s="400" t="s">
        <v>6320</v>
      </c>
      <c r="AF587" s="326"/>
      <c r="AG587" s="368"/>
      <c r="AH587" s="368"/>
      <c r="AI587" s="373"/>
      <c r="AJ587" s="328"/>
      <c r="AK587" s="328" t="s">
        <v>7279</v>
      </c>
      <c r="AL587" s="328"/>
      <c r="AM587" s="328"/>
      <c r="AN587" s="335"/>
    </row>
    <row r="588" spans="1:40" ht="30.75" customHeight="1" x14ac:dyDescent="0.35">
      <c r="A588" s="378">
        <v>584</v>
      </c>
      <c r="B588" s="333" t="s">
        <v>5715</v>
      </c>
      <c r="C588" s="332" t="s">
        <v>2051</v>
      </c>
      <c r="D588" s="371" t="s">
        <v>2767</v>
      </c>
      <c r="E588" s="325">
        <v>5</v>
      </c>
      <c r="F588" s="371"/>
      <c r="G588" s="325"/>
      <c r="H588" s="371"/>
      <c r="I588" s="325">
        <v>6</v>
      </c>
      <c r="J588" s="325"/>
      <c r="K588" s="325">
        <v>6</v>
      </c>
      <c r="L588" s="372">
        <v>1</v>
      </c>
      <c r="M588" s="373" t="s">
        <v>5066</v>
      </c>
      <c r="N588" s="381"/>
      <c r="O588" s="381"/>
      <c r="P588" s="381">
        <v>400</v>
      </c>
      <c r="Q588" s="381"/>
      <c r="R588" s="381"/>
      <c r="S588" s="381"/>
      <c r="T588" s="381"/>
      <c r="U588" s="381"/>
      <c r="V588" s="381"/>
      <c r="W588" s="381"/>
      <c r="X588" s="381">
        <v>1</v>
      </c>
      <c r="Y588" s="326"/>
      <c r="Z588" s="328"/>
      <c r="AA588" s="373"/>
      <c r="AB588" s="326"/>
      <c r="AC588" s="326" t="s">
        <v>2165</v>
      </c>
      <c r="AD588" s="368"/>
      <c r="AE588" s="400" t="s">
        <v>6321</v>
      </c>
      <c r="AF588" s="326"/>
      <c r="AG588" s="368"/>
      <c r="AH588" s="368"/>
      <c r="AI588" s="373"/>
      <c r="AJ588" s="328"/>
      <c r="AK588" s="328"/>
      <c r="AL588" s="328"/>
      <c r="AM588" s="328"/>
      <c r="AN588" s="335"/>
    </row>
    <row r="589" spans="1:40" ht="30.75" customHeight="1" x14ac:dyDescent="0.35">
      <c r="A589" s="378">
        <v>585</v>
      </c>
      <c r="B589" s="333" t="s">
        <v>5715</v>
      </c>
      <c r="C589" s="332" t="s">
        <v>2362</v>
      </c>
      <c r="D589" s="371" t="s">
        <v>2374</v>
      </c>
      <c r="E589" s="325">
        <v>5</v>
      </c>
      <c r="F589" s="371"/>
      <c r="G589" s="325"/>
      <c r="H589" s="371"/>
      <c r="I589" s="325">
        <v>7</v>
      </c>
      <c r="J589" s="325"/>
      <c r="K589" s="325">
        <v>7</v>
      </c>
      <c r="L589" s="372">
        <v>1</v>
      </c>
      <c r="M589" s="373" t="s">
        <v>5067</v>
      </c>
      <c r="N589" s="381"/>
      <c r="O589" s="381"/>
      <c r="P589" s="381">
        <v>375</v>
      </c>
      <c r="Q589" s="381"/>
      <c r="R589" s="381"/>
      <c r="S589" s="381"/>
      <c r="T589" s="381"/>
      <c r="U589" s="381"/>
      <c r="V589" s="381"/>
      <c r="W589" s="381"/>
      <c r="X589" s="381">
        <v>1</v>
      </c>
      <c r="Y589" s="326"/>
      <c r="Z589" s="328"/>
      <c r="AA589" s="373"/>
      <c r="AB589" s="326"/>
      <c r="AC589" s="326" t="s">
        <v>2165</v>
      </c>
      <c r="AD589" s="368"/>
      <c r="AE589" s="400" t="s">
        <v>6321</v>
      </c>
      <c r="AF589" s="326"/>
      <c r="AG589" s="368"/>
      <c r="AH589" s="368"/>
      <c r="AI589" s="373"/>
      <c r="AJ589" s="328"/>
      <c r="AK589" s="328"/>
      <c r="AL589" s="328"/>
      <c r="AM589" s="328"/>
      <c r="AN589" s="335"/>
    </row>
    <row r="590" spans="1:40" ht="30.75" customHeight="1" x14ac:dyDescent="0.35">
      <c r="A590" s="378">
        <v>586</v>
      </c>
      <c r="B590" s="333" t="s">
        <v>5715</v>
      </c>
      <c r="C590" s="332" t="s">
        <v>2052</v>
      </c>
      <c r="D590" s="371" t="s">
        <v>2769</v>
      </c>
      <c r="E590" s="325">
        <v>5</v>
      </c>
      <c r="F590" s="371"/>
      <c r="G590" s="325"/>
      <c r="H590" s="371"/>
      <c r="I590" s="325">
        <v>5</v>
      </c>
      <c r="J590" s="325"/>
      <c r="K590" s="325">
        <v>5</v>
      </c>
      <c r="L590" s="372">
        <v>1</v>
      </c>
      <c r="M590" s="373" t="s">
        <v>5068</v>
      </c>
      <c r="N590" s="381"/>
      <c r="O590" s="381"/>
      <c r="P590" s="381">
        <v>410</v>
      </c>
      <c r="Q590" s="381"/>
      <c r="R590" s="381"/>
      <c r="S590" s="381"/>
      <c r="T590" s="381"/>
      <c r="U590" s="381"/>
      <c r="V590" s="381"/>
      <c r="W590" s="381"/>
      <c r="X590" s="381">
        <v>1</v>
      </c>
      <c r="Y590" s="326"/>
      <c r="Z590" s="328"/>
      <c r="AA590" s="373"/>
      <c r="AB590" s="326"/>
      <c r="AC590" s="326" t="s">
        <v>2165</v>
      </c>
      <c r="AD590" s="368"/>
      <c r="AE590" s="400" t="s">
        <v>6321</v>
      </c>
      <c r="AF590" s="326"/>
      <c r="AG590" s="368"/>
      <c r="AH590" s="368"/>
      <c r="AI590" s="373"/>
      <c r="AJ590" s="328"/>
      <c r="AK590" s="328"/>
      <c r="AL590" s="328"/>
      <c r="AM590" s="328"/>
      <c r="AN590" s="335"/>
    </row>
    <row r="591" spans="1:40" ht="30.75" customHeight="1" x14ac:dyDescent="0.35">
      <c r="A591" s="378">
        <v>587</v>
      </c>
      <c r="B591" s="333" t="s">
        <v>5715</v>
      </c>
      <c r="C591" s="332" t="s">
        <v>6290</v>
      </c>
      <c r="D591" s="371" t="s">
        <v>2375</v>
      </c>
      <c r="E591" s="325">
        <v>4</v>
      </c>
      <c r="F591" s="371"/>
      <c r="G591" s="325"/>
      <c r="H591" s="371"/>
      <c r="I591" s="325">
        <v>5</v>
      </c>
      <c r="J591" s="325"/>
      <c r="K591" s="325">
        <v>5</v>
      </c>
      <c r="L591" s="372">
        <v>1</v>
      </c>
      <c r="M591" s="388" t="s">
        <v>5217</v>
      </c>
      <c r="N591" s="398"/>
      <c r="O591" s="398"/>
      <c r="P591" s="367">
        <v>480</v>
      </c>
      <c r="Q591" s="398"/>
      <c r="R591" s="398"/>
      <c r="S591" s="398"/>
      <c r="T591" s="398"/>
      <c r="U591" s="381"/>
      <c r="V591" s="381"/>
      <c r="W591" s="381"/>
      <c r="X591" s="381">
        <v>1</v>
      </c>
      <c r="Y591" s="326"/>
      <c r="Z591" s="328"/>
      <c r="AA591" s="373"/>
      <c r="AB591" s="326"/>
      <c r="AC591" s="326" t="s">
        <v>2165</v>
      </c>
      <c r="AD591" s="368"/>
      <c r="AE591" s="400" t="s">
        <v>6321</v>
      </c>
      <c r="AF591" s="326"/>
      <c r="AG591" s="368"/>
      <c r="AH591" s="368"/>
      <c r="AI591" s="373"/>
      <c r="AJ591" s="328"/>
      <c r="AK591" s="328"/>
      <c r="AL591" s="328"/>
      <c r="AM591" s="328"/>
      <c r="AN591" s="335"/>
    </row>
    <row r="592" spans="1:40" ht="30.75" customHeight="1" x14ac:dyDescent="0.35">
      <c r="A592" s="378">
        <v>588</v>
      </c>
      <c r="B592" s="333" t="s">
        <v>5715</v>
      </c>
      <c r="C592" s="332" t="s">
        <v>2364</v>
      </c>
      <c r="D592" s="371" t="s">
        <v>2118</v>
      </c>
      <c r="E592" s="325">
        <v>4</v>
      </c>
      <c r="F592" s="371"/>
      <c r="G592" s="325"/>
      <c r="H592" s="371"/>
      <c r="I592" s="325">
        <v>3</v>
      </c>
      <c r="J592" s="325"/>
      <c r="K592" s="325">
        <v>3</v>
      </c>
      <c r="L592" s="372">
        <v>1</v>
      </c>
      <c r="M592" s="373" t="s">
        <v>5070</v>
      </c>
      <c r="N592" s="381"/>
      <c r="O592" s="381"/>
      <c r="P592" s="381">
        <v>130</v>
      </c>
      <c r="Q592" s="381"/>
      <c r="R592" s="381"/>
      <c r="S592" s="381"/>
      <c r="T592" s="381"/>
      <c r="U592" s="381"/>
      <c r="V592" s="381"/>
      <c r="W592" s="381"/>
      <c r="X592" s="381">
        <v>2</v>
      </c>
      <c r="Y592" s="326"/>
      <c r="Z592" s="328"/>
      <c r="AA592" s="373"/>
      <c r="AB592" s="326"/>
      <c r="AC592" s="326" t="s">
        <v>2165</v>
      </c>
      <c r="AD592" s="368"/>
      <c r="AE592" s="400" t="s">
        <v>6321</v>
      </c>
      <c r="AF592" s="326"/>
      <c r="AG592" s="368"/>
      <c r="AH592" s="368"/>
      <c r="AI592" s="373"/>
      <c r="AJ592" s="328"/>
      <c r="AK592" s="328"/>
      <c r="AL592" s="328"/>
      <c r="AM592" s="328"/>
      <c r="AN592" s="335"/>
    </row>
    <row r="593" spans="1:40" ht="30.75" customHeight="1" x14ac:dyDescent="0.35">
      <c r="A593" s="378">
        <v>589</v>
      </c>
      <c r="B593" s="333" t="s">
        <v>5715</v>
      </c>
      <c r="C593" s="332" t="s">
        <v>6291</v>
      </c>
      <c r="D593" s="371" t="s">
        <v>2106</v>
      </c>
      <c r="E593" s="325">
        <v>5</v>
      </c>
      <c r="F593" s="371"/>
      <c r="G593" s="325"/>
      <c r="H593" s="371"/>
      <c r="I593" s="325">
        <v>5</v>
      </c>
      <c r="J593" s="325"/>
      <c r="K593" s="325">
        <v>5</v>
      </c>
      <c r="L593" s="372">
        <v>1</v>
      </c>
      <c r="M593" s="388" t="s">
        <v>5218</v>
      </c>
      <c r="N593" s="381"/>
      <c r="O593" s="381"/>
      <c r="P593" s="381">
        <v>395</v>
      </c>
      <c r="Q593" s="381"/>
      <c r="R593" s="381"/>
      <c r="S593" s="381"/>
      <c r="T593" s="381"/>
      <c r="U593" s="381"/>
      <c r="V593" s="381"/>
      <c r="W593" s="381"/>
      <c r="X593" s="381">
        <v>1</v>
      </c>
      <c r="Y593" s="326"/>
      <c r="Z593" s="328"/>
      <c r="AA593" s="373"/>
      <c r="AB593" s="326"/>
      <c r="AC593" s="326" t="s">
        <v>2165</v>
      </c>
      <c r="AD593" s="368"/>
      <c r="AE593" s="400" t="s">
        <v>6321</v>
      </c>
      <c r="AF593" s="326"/>
      <c r="AG593" s="368"/>
      <c r="AH593" s="368"/>
      <c r="AI593" s="373"/>
      <c r="AJ593" s="328"/>
      <c r="AK593" s="328"/>
      <c r="AL593" s="328"/>
      <c r="AM593" s="328"/>
      <c r="AN593" s="335"/>
    </row>
    <row r="594" spans="1:40" ht="30.75" customHeight="1" x14ac:dyDescent="0.35">
      <c r="A594" s="378">
        <v>590</v>
      </c>
      <c r="B594" s="333" t="s">
        <v>5715</v>
      </c>
      <c r="C594" s="332" t="s">
        <v>6292</v>
      </c>
      <c r="D594" s="371" t="s">
        <v>2102</v>
      </c>
      <c r="E594" s="325">
        <v>5</v>
      </c>
      <c r="F594" s="371"/>
      <c r="G594" s="325"/>
      <c r="H594" s="371"/>
      <c r="I594" s="325">
        <v>5</v>
      </c>
      <c r="J594" s="325"/>
      <c r="K594" s="325">
        <v>5</v>
      </c>
      <c r="L594" s="372">
        <v>1</v>
      </c>
      <c r="M594" s="388" t="s">
        <v>5218</v>
      </c>
      <c r="N594" s="381"/>
      <c r="O594" s="381"/>
      <c r="P594" s="381">
        <v>375</v>
      </c>
      <c r="Q594" s="381"/>
      <c r="R594" s="381"/>
      <c r="S594" s="381"/>
      <c r="T594" s="381"/>
      <c r="U594" s="381"/>
      <c r="V594" s="381"/>
      <c r="W594" s="381"/>
      <c r="X594" s="381">
        <v>1</v>
      </c>
      <c r="Y594" s="326"/>
      <c r="Z594" s="328"/>
      <c r="AA594" s="373"/>
      <c r="AB594" s="326"/>
      <c r="AC594" s="326" t="s">
        <v>2165</v>
      </c>
      <c r="AD594" s="368"/>
      <c r="AE594" s="400" t="s">
        <v>6321</v>
      </c>
      <c r="AF594" s="326"/>
      <c r="AG594" s="368"/>
      <c r="AH594" s="368"/>
      <c r="AI594" s="373"/>
      <c r="AJ594" s="328"/>
      <c r="AK594" s="328"/>
      <c r="AL594" s="328"/>
      <c r="AM594" s="328"/>
      <c r="AN594" s="335"/>
    </row>
    <row r="595" spans="1:40" ht="30.75" customHeight="1" x14ac:dyDescent="0.35">
      <c r="A595" s="378">
        <v>591</v>
      </c>
      <c r="B595" s="333" t="s">
        <v>5715</v>
      </c>
      <c r="C595" s="332" t="s">
        <v>6293</v>
      </c>
      <c r="D595" s="371" t="s">
        <v>2104</v>
      </c>
      <c r="E595" s="325">
        <v>5</v>
      </c>
      <c r="F595" s="371"/>
      <c r="G595" s="325"/>
      <c r="H595" s="371"/>
      <c r="I595" s="325">
        <v>5</v>
      </c>
      <c r="J595" s="325"/>
      <c r="K595" s="325">
        <v>5</v>
      </c>
      <c r="L595" s="372">
        <v>1</v>
      </c>
      <c r="M595" s="388" t="s">
        <v>5219</v>
      </c>
      <c r="N595" s="381"/>
      <c r="O595" s="381"/>
      <c r="P595" s="381">
        <v>375</v>
      </c>
      <c r="Q595" s="381"/>
      <c r="R595" s="381"/>
      <c r="S595" s="381"/>
      <c r="T595" s="381"/>
      <c r="U595" s="381"/>
      <c r="V595" s="381"/>
      <c r="W595" s="381"/>
      <c r="X595" s="381">
        <v>1</v>
      </c>
      <c r="Y595" s="326"/>
      <c r="Z595" s="328"/>
      <c r="AA595" s="373"/>
      <c r="AB595" s="326"/>
      <c r="AC595" s="326" t="s">
        <v>2165</v>
      </c>
      <c r="AD595" s="368"/>
      <c r="AE595" s="400" t="s">
        <v>6321</v>
      </c>
      <c r="AF595" s="326"/>
      <c r="AG595" s="368"/>
      <c r="AH595" s="368"/>
      <c r="AI595" s="373"/>
      <c r="AJ595" s="328"/>
      <c r="AK595" s="328"/>
      <c r="AL595" s="328"/>
      <c r="AM595" s="328"/>
      <c r="AN595" s="335"/>
    </row>
    <row r="596" spans="1:40" ht="30.75" customHeight="1" x14ac:dyDescent="0.35">
      <c r="A596" s="378">
        <v>592</v>
      </c>
      <c r="B596" s="333" t="s">
        <v>5715</v>
      </c>
      <c r="C596" s="374" t="s">
        <v>6294</v>
      </c>
      <c r="D596" s="371" t="s">
        <v>2101</v>
      </c>
      <c r="E596" s="325">
        <v>5</v>
      </c>
      <c r="F596" s="371"/>
      <c r="G596" s="325"/>
      <c r="H596" s="371"/>
      <c r="I596" s="325">
        <v>5</v>
      </c>
      <c r="J596" s="325"/>
      <c r="K596" s="325">
        <v>5</v>
      </c>
      <c r="L596" s="372">
        <v>1</v>
      </c>
      <c r="M596" s="388" t="s">
        <v>5220</v>
      </c>
      <c r="N596" s="381"/>
      <c r="O596" s="381"/>
      <c r="P596" s="381">
        <v>375</v>
      </c>
      <c r="Q596" s="381"/>
      <c r="R596" s="381"/>
      <c r="S596" s="381"/>
      <c r="T596" s="381"/>
      <c r="U596" s="381"/>
      <c r="V596" s="381"/>
      <c r="W596" s="381"/>
      <c r="X596" s="381">
        <v>1</v>
      </c>
      <c r="Y596" s="326"/>
      <c r="Z596" s="328"/>
      <c r="AA596" s="373"/>
      <c r="AB596" s="326"/>
      <c r="AC596" s="326" t="s">
        <v>2165</v>
      </c>
      <c r="AD596" s="368"/>
      <c r="AE596" s="400" t="s">
        <v>6321</v>
      </c>
      <c r="AF596" s="326"/>
      <c r="AG596" s="368"/>
      <c r="AH596" s="368"/>
      <c r="AI596" s="373"/>
      <c r="AJ596" s="328"/>
      <c r="AK596" s="328"/>
      <c r="AL596" s="328"/>
      <c r="AM596" s="328"/>
      <c r="AN596" s="335"/>
    </row>
    <row r="597" spans="1:40" ht="30.75" customHeight="1" x14ac:dyDescent="0.35">
      <c r="A597" s="378">
        <v>593</v>
      </c>
      <c r="B597" s="333" t="s">
        <v>5715</v>
      </c>
      <c r="C597" s="332" t="s">
        <v>6295</v>
      </c>
      <c r="D597" s="371" t="s">
        <v>2103</v>
      </c>
      <c r="E597" s="325">
        <v>5</v>
      </c>
      <c r="F597" s="371"/>
      <c r="G597" s="325"/>
      <c r="H597" s="371"/>
      <c r="I597" s="325">
        <v>5</v>
      </c>
      <c r="J597" s="325"/>
      <c r="K597" s="325">
        <v>5</v>
      </c>
      <c r="L597" s="372">
        <v>1</v>
      </c>
      <c r="M597" s="388" t="s">
        <v>5221</v>
      </c>
      <c r="N597" s="381"/>
      <c r="O597" s="381"/>
      <c r="P597" s="381">
        <v>375</v>
      </c>
      <c r="Q597" s="381"/>
      <c r="R597" s="381"/>
      <c r="S597" s="381"/>
      <c r="T597" s="381"/>
      <c r="U597" s="381"/>
      <c r="V597" s="381"/>
      <c r="W597" s="381"/>
      <c r="X597" s="381">
        <v>1</v>
      </c>
      <c r="Y597" s="326"/>
      <c r="Z597" s="328"/>
      <c r="AA597" s="373"/>
      <c r="AB597" s="326"/>
      <c r="AC597" s="326" t="s">
        <v>2165</v>
      </c>
      <c r="AD597" s="368"/>
      <c r="AE597" s="400" t="s">
        <v>6321</v>
      </c>
      <c r="AF597" s="326"/>
      <c r="AG597" s="368"/>
      <c r="AH597" s="368"/>
      <c r="AI597" s="373"/>
      <c r="AJ597" s="328"/>
      <c r="AK597" s="328"/>
      <c r="AL597" s="328"/>
      <c r="AM597" s="328"/>
      <c r="AN597" s="335"/>
    </row>
    <row r="598" spans="1:40" ht="30.75" customHeight="1" x14ac:dyDescent="0.35">
      <c r="A598" s="378">
        <v>594</v>
      </c>
      <c r="B598" s="333" t="s">
        <v>5715</v>
      </c>
      <c r="C598" s="332" t="s">
        <v>6296</v>
      </c>
      <c r="D598" s="371" t="s">
        <v>2108</v>
      </c>
      <c r="E598" s="325">
        <v>4</v>
      </c>
      <c r="F598" s="371"/>
      <c r="G598" s="325"/>
      <c r="H598" s="371"/>
      <c r="I598" s="325">
        <v>6</v>
      </c>
      <c r="J598" s="325"/>
      <c r="K598" s="325">
        <v>6</v>
      </c>
      <c r="L598" s="372">
        <v>1</v>
      </c>
      <c r="M598" s="388" t="s">
        <v>5222</v>
      </c>
      <c r="N598" s="381"/>
      <c r="O598" s="381"/>
      <c r="P598" s="381">
        <v>300</v>
      </c>
      <c r="Q598" s="381"/>
      <c r="R598" s="381"/>
      <c r="S598" s="381"/>
      <c r="T598" s="381"/>
      <c r="U598" s="381"/>
      <c r="V598" s="381"/>
      <c r="W598" s="381"/>
      <c r="X598" s="381">
        <v>1</v>
      </c>
      <c r="Y598" s="326"/>
      <c r="Z598" s="328"/>
      <c r="AA598" s="373"/>
      <c r="AB598" s="326"/>
      <c r="AC598" s="326" t="s">
        <v>2165</v>
      </c>
      <c r="AD598" s="368"/>
      <c r="AE598" s="400" t="s">
        <v>6321</v>
      </c>
      <c r="AF598" s="326"/>
      <c r="AG598" s="368"/>
      <c r="AH598" s="368"/>
      <c r="AI598" s="373"/>
      <c r="AJ598" s="328"/>
      <c r="AK598" s="328"/>
      <c r="AL598" s="328"/>
      <c r="AM598" s="328"/>
      <c r="AN598" s="335" t="s">
        <v>2166</v>
      </c>
    </row>
    <row r="599" spans="1:40" ht="30.75" customHeight="1" x14ac:dyDescent="0.35">
      <c r="A599" s="378">
        <v>595</v>
      </c>
      <c r="B599" s="333" t="s">
        <v>5715</v>
      </c>
      <c r="C599" s="332" t="s">
        <v>2365</v>
      </c>
      <c r="D599" s="371" t="s">
        <v>2107</v>
      </c>
      <c r="E599" s="325">
        <v>3</v>
      </c>
      <c r="F599" s="371"/>
      <c r="G599" s="325"/>
      <c r="H599" s="371"/>
      <c r="I599" s="325">
        <v>5</v>
      </c>
      <c r="J599" s="325"/>
      <c r="K599" s="325">
        <v>5</v>
      </c>
      <c r="L599" s="372">
        <v>1</v>
      </c>
      <c r="M599" s="373" t="s">
        <v>5065</v>
      </c>
      <c r="N599" s="381"/>
      <c r="O599" s="381"/>
      <c r="P599" s="381">
        <v>200</v>
      </c>
      <c r="Q599" s="381"/>
      <c r="R599" s="381"/>
      <c r="S599" s="381"/>
      <c r="T599" s="381"/>
      <c r="U599" s="381"/>
      <c r="V599" s="381"/>
      <c r="W599" s="381"/>
      <c r="X599" s="381">
        <v>1</v>
      </c>
      <c r="Y599" s="326"/>
      <c r="Z599" s="328"/>
      <c r="AA599" s="373"/>
      <c r="AB599" s="326"/>
      <c r="AC599" s="326" t="s">
        <v>2165</v>
      </c>
      <c r="AD599" s="368"/>
      <c r="AE599" s="400" t="s">
        <v>6321</v>
      </c>
      <c r="AF599" s="326"/>
      <c r="AG599" s="368"/>
      <c r="AH599" s="368"/>
      <c r="AI599" s="373"/>
      <c r="AJ599" s="328"/>
      <c r="AK599" s="328"/>
      <c r="AL599" s="328"/>
      <c r="AM599" s="328"/>
      <c r="AN599" s="335"/>
    </row>
    <row r="600" spans="1:40" ht="30.75" customHeight="1" x14ac:dyDescent="0.35">
      <c r="A600" s="378">
        <v>596</v>
      </c>
      <c r="B600" s="333" t="s">
        <v>5715</v>
      </c>
      <c r="C600" s="332" t="s">
        <v>2367</v>
      </c>
      <c r="D600" s="371" t="s">
        <v>2113</v>
      </c>
      <c r="E600" s="325">
        <v>5</v>
      </c>
      <c r="F600" s="371"/>
      <c r="G600" s="325"/>
      <c r="H600" s="371"/>
      <c r="I600" s="325">
        <v>6</v>
      </c>
      <c r="J600" s="325"/>
      <c r="K600" s="325">
        <v>6</v>
      </c>
      <c r="L600" s="372">
        <v>1</v>
      </c>
      <c r="M600" s="373" t="s">
        <v>5071</v>
      </c>
      <c r="N600" s="381"/>
      <c r="O600" s="381"/>
      <c r="P600" s="381">
        <v>370</v>
      </c>
      <c r="Q600" s="381"/>
      <c r="R600" s="381"/>
      <c r="S600" s="381"/>
      <c r="T600" s="381"/>
      <c r="U600" s="381"/>
      <c r="V600" s="381"/>
      <c r="W600" s="381"/>
      <c r="X600" s="381">
        <v>1</v>
      </c>
      <c r="Y600" s="326"/>
      <c r="Z600" s="328"/>
      <c r="AA600" s="373"/>
      <c r="AB600" s="326"/>
      <c r="AC600" s="326" t="s">
        <v>2165</v>
      </c>
      <c r="AD600" s="368"/>
      <c r="AE600" s="400" t="s">
        <v>6321</v>
      </c>
      <c r="AF600" s="326"/>
      <c r="AG600" s="368"/>
      <c r="AH600" s="368"/>
      <c r="AI600" s="373"/>
      <c r="AJ600" s="328"/>
      <c r="AK600" s="328" t="s">
        <v>7279</v>
      </c>
      <c r="AL600" s="328"/>
      <c r="AM600" s="328"/>
      <c r="AN600" s="335"/>
    </row>
    <row r="601" spans="1:40" ht="30.75" customHeight="1" x14ac:dyDescent="0.35">
      <c r="A601" s="378">
        <v>597</v>
      </c>
      <c r="B601" s="333" t="s">
        <v>5715</v>
      </c>
      <c r="C601" s="332" t="s">
        <v>2114</v>
      </c>
      <c r="D601" s="371" t="s">
        <v>2115</v>
      </c>
      <c r="E601" s="325">
        <v>5</v>
      </c>
      <c r="F601" s="371"/>
      <c r="G601" s="325"/>
      <c r="H601" s="371"/>
      <c r="I601" s="325">
        <v>6</v>
      </c>
      <c r="J601" s="325"/>
      <c r="K601" s="325">
        <v>6</v>
      </c>
      <c r="L601" s="372">
        <v>1</v>
      </c>
      <c r="M601" s="373" t="s">
        <v>5071</v>
      </c>
      <c r="N601" s="381"/>
      <c r="O601" s="381"/>
      <c r="P601" s="381">
        <v>370</v>
      </c>
      <c r="Q601" s="381"/>
      <c r="R601" s="381"/>
      <c r="S601" s="381"/>
      <c r="T601" s="381"/>
      <c r="U601" s="381"/>
      <c r="V601" s="381"/>
      <c r="W601" s="381"/>
      <c r="X601" s="381">
        <v>1</v>
      </c>
      <c r="Y601" s="326"/>
      <c r="Z601" s="328"/>
      <c r="AA601" s="373"/>
      <c r="AB601" s="326"/>
      <c r="AC601" s="326" t="s">
        <v>2165</v>
      </c>
      <c r="AD601" s="368"/>
      <c r="AE601" s="400" t="s">
        <v>6321</v>
      </c>
      <c r="AF601" s="326"/>
      <c r="AG601" s="368"/>
      <c r="AH601" s="368"/>
      <c r="AI601" s="373"/>
      <c r="AJ601" s="328"/>
      <c r="AK601" s="328"/>
      <c r="AL601" s="328"/>
      <c r="AM601" s="328"/>
      <c r="AN601" s="335"/>
    </row>
    <row r="602" spans="1:40" ht="30.75" customHeight="1" x14ac:dyDescent="0.35">
      <c r="A602" s="378">
        <v>598</v>
      </c>
      <c r="B602" s="333" t="s">
        <v>5715</v>
      </c>
      <c r="C602" s="332" t="s">
        <v>6297</v>
      </c>
      <c r="D602" s="371" t="s">
        <v>2109</v>
      </c>
      <c r="E602" s="325">
        <v>4</v>
      </c>
      <c r="F602" s="371"/>
      <c r="G602" s="325"/>
      <c r="H602" s="371"/>
      <c r="I602" s="325">
        <v>5</v>
      </c>
      <c r="J602" s="325"/>
      <c r="K602" s="325">
        <v>5</v>
      </c>
      <c r="L602" s="372">
        <v>1</v>
      </c>
      <c r="M602" s="388" t="s">
        <v>5223</v>
      </c>
      <c r="N602" s="381"/>
      <c r="O602" s="381"/>
      <c r="P602" s="381">
        <v>220</v>
      </c>
      <c r="Q602" s="381"/>
      <c r="R602" s="381"/>
      <c r="S602" s="381"/>
      <c r="T602" s="381"/>
      <c r="U602" s="381"/>
      <c r="V602" s="381"/>
      <c r="W602" s="381"/>
      <c r="X602" s="381">
        <v>1</v>
      </c>
      <c r="Y602" s="326"/>
      <c r="Z602" s="328"/>
      <c r="AA602" s="373"/>
      <c r="AB602" s="326"/>
      <c r="AC602" s="326" t="s">
        <v>2165</v>
      </c>
      <c r="AD602" s="368"/>
      <c r="AE602" s="400" t="s">
        <v>6321</v>
      </c>
      <c r="AF602" s="326"/>
      <c r="AG602" s="368"/>
      <c r="AH602" s="368"/>
      <c r="AI602" s="373"/>
      <c r="AJ602" s="328"/>
      <c r="AK602" s="328"/>
      <c r="AL602" s="328"/>
      <c r="AM602" s="328"/>
      <c r="AN602" s="335" t="s">
        <v>2166</v>
      </c>
    </row>
    <row r="603" spans="1:40" ht="30.75" customHeight="1" x14ac:dyDescent="0.35">
      <c r="A603" s="378">
        <v>599</v>
      </c>
      <c r="B603" s="333" t="s">
        <v>5715</v>
      </c>
      <c r="C603" s="332" t="s">
        <v>6298</v>
      </c>
      <c r="D603" s="371" t="s">
        <v>2110</v>
      </c>
      <c r="E603" s="325">
        <v>4</v>
      </c>
      <c r="F603" s="371"/>
      <c r="G603" s="325"/>
      <c r="H603" s="371"/>
      <c r="I603" s="325">
        <v>5</v>
      </c>
      <c r="J603" s="325"/>
      <c r="K603" s="325">
        <v>5</v>
      </c>
      <c r="L603" s="372">
        <v>1</v>
      </c>
      <c r="M603" s="388" t="s">
        <v>5223</v>
      </c>
      <c r="N603" s="381"/>
      <c r="O603" s="381"/>
      <c r="P603" s="381">
        <v>220</v>
      </c>
      <c r="Q603" s="381"/>
      <c r="R603" s="381"/>
      <c r="S603" s="381"/>
      <c r="T603" s="381"/>
      <c r="U603" s="381"/>
      <c r="V603" s="381"/>
      <c r="W603" s="381"/>
      <c r="X603" s="381">
        <v>1</v>
      </c>
      <c r="Y603" s="326"/>
      <c r="Z603" s="328"/>
      <c r="AA603" s="373"/>
      <c r="AB603" s="326"/>
      <c r="AC603" s="326" t="s">
        <v>2165</v>
      </c>
      <c r="AD603" s="368"/>
      <c r="AE603" s="400" t="s">
        <v>6321</v>
      </c>
      <c r="AF603" s="326"/>
      <c r="AG603" s="368"/>
      <c r="AH603" s="368"/>
      <c r="AI603" s="373"/>
      <c r="AJ603" s="328"/>
      <c r="AK603" s="328"/>
      <c r="AL603" s="328"/>
      <c r="AM603" s="328"/>
      <c r="AN603" s="335"/>
    </row>
    <row r="604" spans="1:40" ht="30.75" customHeight="1" x14ac:dyDescent="0.35">
      <c r="A604" s="378">
        <v>600</v>
      </c>
      <c r="B604" s="333" t="s">
        <v>5715</v>
      </c>
      <c r="C604" s="332" t="s">
        <v>2105</v>
      </c>
      <c r="D604" s="371" t="s">
        <v>2770</v>
      </c>
      <c r="E604" s="325">
        <v>5</v>
      </c>
      <c r="F604" s="371"/>
      <c r="G604" s="325"/>
      <c r="H604" s="371"/>
      <c r="I604" s="325">
        <v>3</v>
      </c>
      <c r="J604" s="325"/>
      <c r="K604" s="325">
        <v>3</v>
      </c>
      <c r="L604" s="372">
        <v>1</v>
      </c>
      <c r="M604" s="373" t="s">
        <v>5072</v>
      </c>
      <c r="N604" s="381"/>
      <c r="O604" s="381"/>
      <c r="P604" s="381">
        <v>395</v>
      </c>
      <c r="Q604" s="381"/>
      <c r="R604" s="381"/>
      <c r="S604" s="381"/>
      <c r="T604" s="381"/>
      <c r="U604" s="381"/>
      <c r="V604" s="381"/>
      <c r="W604" s="381"/>
      <c r="X604" s="381">
        <v>1</v>
      </c>
      <c r="Y604" s="326"/>
      <c r="Z604" s="328"/>
      <c r="AA604" s="373"/>
      <c r="AB604" s="326"/>
      <c r="AC604" s="326" t="s">
        <v>2165</v>
      </c>
      <c r="AD604" s="368"/>
      <c r="AE604" s="400" t="s">
        <v>6321</v>
      </c>
      <c r="AF604" s="326"/>
      <c r="AG604" s="368"/>
      <c r="AH604" s="368"/>
      <c r="AI604" s="373"/>
      <c r="AJ604" s="328"/>
      <c r="AK604" s="328"/>
      <c r="AL604" s="328"/>
      <c r="AM604" s="328"/>
      <c r="AN604" s="335"/>
    </row>
    <row r="605" spans="1:40" ht="30.75" customHeight="1" x14ac:dyDescent="0.35">
      <c r="A605" s="378">
        <v>601</v>
      </c>
      <c r="B605" s="333" t="s">
        <v>5715</v>
      </c>
      <c r="C605" s="332" t="s">
        <v>2368</v>
      </c>
      <c r="D605" s="371" t="s">
        <v>2771</v>
      </c>
      <c r="E605" s="325">
        <v>5</v>
      </c>
      <c r="F605" s="371"/>
      <c r="G605" s="325"/>
      <c r="H605" s="371"/>
      <c r="I605" s="325">
        <v>3</v>
      </c>
      <c r="J605" s="325"/>
      <c r="K605" s="325">
        <v>3</v>
      </c>
      <c r="L605" s="372">
        <v>1</v>
      </c>
      <c r="M605" s="373" t="s">
        <v>5073</v>
      </c>
      <c r="N605" s="381"/>
      <c r="O605" s="381"/>
      <c r="P605" s="381">
        <v>460</v>
      </c>
      <c r="Q605" s="381"/>
      <c r="R605" s="381"/>
      <c r="S605" s="381"/>
      <c r="T605" s="381"/>
      <c r="U605" s="381"/>
      <c r="V605" s="381"/>
      <c r="W605" s="381"/>
      <c r="X605" s="381">
        <v>1</v>
      </c>
      <c r="Y605" s="326"/>
      <c r="Z605" s="328"/>
      <c r="AA605" s="373"/>
      <c r="AB605" s="326"/>
      <c r="AC605" s="326" t="s">
        <v>2165</v>
      </c>
      <c r="AD605" s="368"/>
      <c r="AE605" s="400" t="s">
        <v>6321</v>
      </c>
      <c r="AF605" s="326"/>
      <c r="AG605" s="368"/>
      <c r="AH605" s="368"/>
      <c r="AI605" s="373"/>
      <c r="AJ605" s="328"/>
      <c r="AK605" s="328"/>
      <c r="AL605" s="328"/>
      <c r="AM605" s="328"/>
      <c r="AN605" s="335"/>
    </row>
    <row r="606" spans="1:40" ht="30.75" customHeight="1" x14ac:dyDescent="0.35">
      <c r="A606" s="378">
        <v>602</v>
      </c>
      <c r="B606" s="333" t="s">
        <v>5715</v>
      </c>
      <c r="C606" s="332" t="s">
        <v>2369</v>
      </c>
      <c r="D606" s="371" t="s">
        <v>2772</v>
      </c>
      <c r="E606" s="325">
        <v>5</v>
      </c>
      <c r="F606" s="371"/>
      <c r="G606" s="325"/>
      <c r="H606" s="371"/>
      <c r="I606" s="325">
        <v>6</v>
      </c>
      <c r="J606" s="325"/>
      <c r="K606" s="325">
        <v>6</v>
      </c>
      <c r="L606" s="372">
        <v>1</v>
      </c>
      <c r="M606" s="373" t="s">
        <v>5074</v>
      </c>
      <c r="N606" s="381"/>
      <c r="O606" s="381"/>
      <c r="P606" s="381">
        <v>400</v>
      </c>
      <c r="Q606" s="381"/>
      <c r="R606" s="381"/>
      <c r="S606" s="381"/>
      <c r="T606" s="381"/>
      <c r="U606" s="381"/>
      <c r="V606" s="381"/>
      <c r="W606" s="381"/>
      <c r="X606" s="381">
        <v>1</v>
      </c>
      <c r="Y606" s="326"/>
      <c r="Z606" s="328"/>
      <c r="AA606" s="373"/>
      <c r="AB606" s="326"/>
      <c r="AC606" s="326" t="s">
        <v>2165</v>
      </c>
      <c r="AD606" s="368"/>
      <c r="AE606" s="400" t="s">
        <v>6321</v>
      </c>
      <c r="AF606" s="326"/>
      <c r="AG606" s="368"/>
      <c r="AH606" s="368"/>
      <c r="AI606" s="373"/>
      <c r="AJ606" s="328"/>
      <c r="AK606" s="328"/>
      <c r="AL606" s="328"/>
      <c r="AM606" s="328"/>
      <c r="AN606" s="335"/>
    </row>
    <row r="607" spans="1:40" ht="30.75" customHeight="1" x14ac:dyDescent="0.35">
      <c r="A607" s="378">
        <v>603</v>
      </c>
      <c r="B607" s="333" t="s">
        <v>5715</v>
      </c>
      <c r="C607" s="332" t="s">
        <v>2370</v>
      </c>
      <c r="D607" s="371" t="s">
        <v>2773</v>
      </c>
      <c r="E607" s="325">
        <v>5</v>
      </c>
      <c r="F607" s="371"/>
      <c r="G607" s="325"/>
      <c r="H607" s="371"/>
      <c r="I607" s="325">
        <v>5</v>
      </c>
      <c r="J607" s="325"/>
      <c r="K607" s="325">
        <v>5</v>
      </c>
      <c r="L607" s="372">
        <v>1</v>
      </c>
      <c r="M607" s="373" t="s">
        <v>5074</v>
      </c>
      <c r="N607" s="381"/>
      <c r="O607" s="381"/>
      <c r="P607" s="381">
        <v>410</v>
      </c>
      <c r="Q607" s="381"/>
      <c r="R607" s="381"/>
      <c r="S607" s="381"/>
      <c r="T607" s="381"/>
      <c r="U607" s="381"/>
      <c r="V607" s="381"/>
      <c r="W607" s="381"/>
      <c r="X607" s="381">
        <v>1</v>
      </c>
      <c r="Y607" s="326"/>
      <c r="Z607" s="328"/>
      <c r="AA607" s="373"/>
      <c r="AB607" s="326"/>
      <c r="AC607" s="326" t="s">
        <v>2165</v>
      </c>
      <c r="AD607" s="368"/>
      <c r="AE607" s="400" t="s">
        <v>6321</v>
      </c>
      <c r="AF607" s="326"/>
      <c r="AG607" s="368"/>
      <c r="AH607" s="368"/>
      <c r="AI607" s="373"/>
      <c r="AJ607" s="328"/>
      <c r="AK607" s="328"/>
      <c r="AL607" s="328"/>
      <c r="AM607" s="328"/>
      <c r="AN607" s="335"/>
    </row>
    <row r="608" spans="1:40" ht="30.75" customHeight="1" x14ac:dyDescent="0.35">
      <c r="A608" s="378">
        <v>604</v>
      </c>
      <c r="B608" s="333" t="s">
        <v>5715</v>
      </c>
      <c r="C608" s="332" t="s">
        <v>2116</v>
      </c>
      <c r="D608" s="371" t="s">
        <v>2117</v>
      </c>
      <c r="E608" s="325">
        <v>5</v>
      </c>
      <c r="F608" s="371"/>
      <c r="G608" s="325"/>
      <c r="H608" s="371"/>
      <c r="I608" s="325">
        <v>5</v>
      </c>
      <c r="J608" s="325"/>
      <c r="K608" s="325">
        <v>5</v>
      </c>
      <c r="L608" s="372">
        <v>1</v>
      </c>
      <c r="M608" s="373" t="s">
        <v>5075</v>
      </c>
      <c r="N608" s="381"/>
      <c r="O608" s="381"/>
      <c r="P608" s="381">
        <v>300</v>
      </c>
      <c r="Q608" s="381"/>
      <c r="R608" s="381"/>
      <c r="S608" s="381"/>
      <c r="T608" s="381"/>
      <c r="U608" s="381"/>
      <c r="V608" s="381"/>
      <c r="W608" s="381"/>
      <c r="X608" s="381">
        <v>1</v>
      </c>
      <c r="Y608" s="326"/>
      <c r="Z608" s="328"/>
      <c r="AA608" s="373"/>
      <c r="AB608" s="326"/>
      <c r="AC608" s="326" t="s">
        <v>2165</v>
      </c>
      <c r="AD608" s="368"/>
      <c r="AE608" s="400" t="s">
        <v>6321</v>
      </c>
      <c r="AF608" s="326"/>
      <c r="AG608" s="368"/>
      <c r="AH608" s="368"/>
      <c r="AI608" s="373"/>
      <c r="AJ608" s="328"/>
      <c r="AK608" s="328"/>
      <c r="AL608" s="328"/>
      <c r="AM608" s="328"/>
      <c r="AN608" s="335"/>
    </row>
    <row r="609" spans="1:40" ht="30.75" customHeight="1" x14ac:dyDescent="0.35">
      <c r="A609" s="378">
        <v>605</v>
      </c>
      <c r="B609" s="333" t="s">
        <v>5715</v>
      </c>
      <c r="C609" s="332" t="s">
        <v>2314</v>
      </c>
      <c r="D609" s="371" t="s">
        <v>2774</v>
      </c>
      <c r="E609" s="325">
        <v>5</v>
      </c>
      <c r="F609" s="371"/>
      <c r="G609" s="325"/>
      <c r="H609" s="371"/>
      <c r="I609" s="325">
        <v>5</v>
      </c>
      <c r="J609" s="325"/>
      <c r="K609" s="325">
        <v>5</v>
      </c>
      <c r="L609" s="372">
        <v>1</v>
      </c>
      <c r="M609" s="373" t="s">
        <v>5076</v>
      </c>
      <c r="N609" s="381"/>
      <c r="O609" s="381"/>
      <c r="P609" s="381">
        <v>270</v>
      </c>
      <c r="Q609" s="381"/>
      <c r="R609" s="381"/>
      <c r="S609" s="381"/>
      <c r="T609" s="381"/>
      <c r="U609" s="381"/>
      <c r="V609" s="381"/>
      <c r="W609" s="381"/>
      <c r="X609" s="381">
        <v>1</v>
      </c>
      <c r="Y609" s="326"/>
      <c r="Z609" s="328"/>
      <c r="AA609" s="373"/>
      <c r="AB609" s="326"/>
      <c r="AC609" s="326" t="s">
        <v>2165</v>
      </c>
      <c r="AD609" s="368"/>
      <c r="AE609" s="400" t="s">
        <v>6321</v>
      </c>
      <c r="AF609" s="326"/>
      <c r="AG609" s="368"/>
      <c r="AH609" s="368"/>
      <c r="AI609" s="373"/>
      <c r="AJ609" s="328"/>
      <c r="AK609" s="328"/>
      <c r="AL609" s="328"/>
      <c r="AM609" s="328"/>
      <c r="AN609" s="335"/>
    </row>
    <row r="610" spans="1:40" ht="30.75" customHeight="1" x14ac:dyDescent="0.35">
      <c r="A610" s="378">
        <v>606</v>
      </c>
      <c r="B610" s="333" t="s">
        <v>5715</v>
      </c>
      <c r="C610" s="332" t="s">
        <v>2315</v>
      </c>
      <c r="D610" s="371" t="s">
        <v>2339</v>
      </c>
      <c r="E610" s="325">
        <v>4</v>
      </c>
      <c r="F610" s="371"/>
      <c r="G610" s="325"/>
      <c r="H610" s="371"/>
      <c r="I610" s="325">
        <v>5</v>
      </c>
      <c r="J610" s="325"/>
      <c r="K610" s="325">
        <v>5</v>
      </c>
      <c r="L610" s="372">
        <v>1</v>
      </c>
      <c r="M610" s="373" t="s">
        <v>5077</v>
      </c>
      <c r="N610" s="381"/>
      <c r="O610" s="381"/>
      <c r="P610" s="381">
        <v>270</v>
      </c>
      <c r="Q610" s="381"/>
      <c r="R610" s="381"/>
      <c r="S610" s="381"/>
      <c r="T610" s="381"/>
      <c r="U610" s="381"/>
      <c r="V610" s="381"/>
      <c r="W610" s="381"/>
      <c r="X610" s="381">
        <v>1</v>
      </c>
      <c r="Y610" s="326"/>
      <c r="Z610" s="328"/>
      <c r="AA610" s="373"/>
      <c r="AB610" s="326"/>
      <c r="AC610" s="326" t="s">
        <v>2165</v>
      </c>
      <c r="AD610" s="368"/>
      <c r="AE610" s="400" t="s">
        <v>6321</v>
      </c>
      <c r="AF610" s="326"/>
      <c r="AG610" s="368"/>
      <c r="AH610" s="368"/>
      <c r="AI610" s="373"/>
      <c r="AJ610" s="328"/>
      <c r="AK610" s="328"/>
      <c r="AL610" s="328"/>
      <c r="AM610" s="328"/>
      <c r="AN610" s="335"/>
    </row>
    <row r="611" spans="1:40" ht="30.75" customHeight="1" x14ac:dyDescent="0.35">
      <c r="A611" s="378">
        <v>607</v>
      </c>
      <c r="B611" s="333" t="s">
        <v>5715</v>
      </c>
      <c r="C611" s="332" t="s">
        <v>2317</v>
      </c>
      <c r="D611" s="371" t="s">
        <v>2341</v>
      </c>
      <c r="E611" s="325">
        <v>5</v>
      </c>
      <c r="F611" s="371"/>
      <c r="G611" s="325"/>
      <c r="H611" s="371"/>
      <c r="I611" s="325">
        <v>5</v>
      </c>
      <c r="J611" s="325"/>
      <c r="K611" s="325">
        <v>5</v>
      </c>
      <c r="L611" s="372">
        <v>1</v>
      </c>
      <c r="M611" s="373" t="s">
        <v>5079</v>
      </c>
      <c r="N611" s="381"/>
      <c r="O611" s="381"/>
      <c r="P611" s="381">
        <v>390</v>
      </c>
      <c r="Q611" s="381"/>
      <c r="R611" s="381"/>
      <c r="S611" s="381"/>
      <c r="T611" s="381"/>
      <c r="U611" s="381"/>
      <c r="V611" s="381"/>
      <c r="W611" s="381"/>
      <c r="X611" s="381">
        <v>1</v>
      </c>
      <c r="Y611" s="326"/>
      <c r="Z611" s="328"/>
      <c r="AA611" s="373"/>
      <c r="AB611" s="326"/>
      <c r="AC611" s="326" t="s">
        <v>2165</v>
      </c>
      <c r="AD611" s="368"/>
      <c r="AE611" s="400" t="s">
        <v>6321</v>
      </c>
      <c r="AF611" s="326"/>
      <c r="AG611" s="368"/>
      <c r="AH611" s="368"/>
      <c r="AI611" s="373"/>
      <c r="AJ611" s="328"/>
      <c r="AK611" s="328"/>
      <c r="AL611" s="328"/>
      <c r="AM611" s="328"/>
      <c r="AN611" s="335"/>
    </row>
    <row r="612" spans="1:40" ht="30.75" customHeight="1" x14ac:dyDescent="0.35">
      <c r="A612" s="378">
        <v>608</v>
      </c>
      <c r="B612" s="333" t="s">
        <v>5715</v>
      </c>
      <c r="C612" s="332" t="s">
        <v>2318</v>
      </c>
      <c r="D612" s="371" t="s">
        <v>2342</v>
      </c>
      <c r="E612" s="325">
        <v>5</v>
      </c>
      <c r="F612" s="371"/>
      <c r="G612" s="325"/>
      <c r="H612" s="371"/>
      <c r="I612" s="325">
        <v>4</v>
      </c>
      <c r="J612" s="325"/>
      <c r="K612" s="325">
        <v>4</v>
      </c>
      <c r="L612" s="372">
        <v>1</v>
      </c>
      <c r="M612" s="373" t="s">
        <v>5080</v>
      </c>
      <c r="N612" s="381"/>
      <c r="O612" s="381"/>
      <c r="P612" s="381">
        <v>270</v>
      </c>
      <c r="Q612" s="381"/>
      <c r="R612" s="381"/>
      <c r="S612" s="381"/>
      <c r="T612" s="381"/>
      <c r="U612" s="381"/>
      <c r="V612" s="381"/>
      <c r="W612" s="381"/>
      <c r="X612" s="381">
        <v>1</v>
      </c>
      <c r="Y612" s="326"/>
      <c r="Z612" s="328"/>
      <c r="AA612" s="373"/>
      <c r="AB612" s="326"/>
      <c r="AC612" s="326" t="s">
        <v>2165</v>
      </c>
      <c r="AD612" s="368"/>
      <c r="AE612" s="400" t="s">
        <v>6321</v>
      </c>
      <c r="AF612" s="326"/>
      <c r="AG612" s="368"/>
      <c r="AH612" s="368"/>
      <c r="AI612" s="373"/>
      <c r="AJ612" s="328"/>
      <c r="AK612" s="328"/>
      <c r="AL612" s="328"/>
      <c r="AM612" s="328"/>
      <c r="AN612" s="335"/>
    </row>
    <row r="613" spans="1:40" ht="30.75" customHeight="1" x14ac:dyDescent="0.35">
      <c r="A613" s="378">
        <v>609</v>
      </c>
      <c r="B613" s="333" t="s">
        <v>5715</v>
      </c>
      <c r="C613" s="332" t="s">
        <v>2319</v>
      </c>
      <c r="D613" s="371" t="s">
        <v>2775</v>
      </c>
      <c r="E613" s="325">
        <v>5</v>
      </c>
      <c r="F613" s="371"/>
      <c r="G613" s="325"/>
      <c r="H613" s="371"/>
      <c r="I613" s="325">
        <v>7</v>
      </c>
      <c r="J613" s="325"/>
      <c r="K613" s="325">
        <v>7</v>
      </c>
      <c r="L613" s="372">
        <v>1</v>
      </c>
      <c r="M613" s="373" t="s">
        <v>5081</v>
      </c>
      <c r="N613" s="381"/>
      <c r="O613" s="381"/>
      <c r="P613" s="381">
        <v>350</v>
      </c>
      <c r="Q613" s="381"/>
      <c r="R613" s="381"/>
      <c r="S613" s="381"/>
      <c r="T613" s="381"/>
      <c r="U613" s="381"/>
      <c r="V613" s="381"/>
      <c r="W613" s="381"/>
      <c r="X613" s="381">
        <v>1</v>
      </c>
      <c r="Y613" s="326"/>
      <c r="Z613" s="328"/>
      <c r="AA613" s="373"/>
      <c r="AB613" s="326"/>
      <c r="AC613" s="326" t="s">
        <v>2165</v>
      </c>
      <c r="AD613" s="368"/>
      <c r="AE613" s="400" t="s">
        <v>6321</v>
      </c>
      <c r="AF613" s="326"/>
      <c r="AG613" s="368"/>
      <c r="AH613" s="368"/>
      <c r="AI613" s="373"/>
      <c r="AJ613" s="328"/>
      <c r="AK613" s="328"/>
      <c r="AL613" s="328"/>
      <c r="AM613" s="328"/>
      <c r="AN613" s="335"/>
    </row>
    <row r="614" spans="1:40" ht="30.75" customHeight="1" x14ac:dyDescent="0.35">
      <c r="A614" s="378">
        <v>610</v>
      </c>
      <c r="B614" s="333" t="s">
        <v>5715</v>
      </c>
      <c r="C614" s="332" t="s">
        <v>2320</v>
      </c>
      <c r="D614" s="371" t="s">
        <v>2776</v>
      </c>
      <c r="E614" s="325">
        <v>5</v>
      </c>
      <c r="F614" s="371"/>
      <c r="G614" s="325"/>
      <c r="H614" s="371"/>
      <c r="I614" s="325">
        <v>6</v>
      </c>
      <c r="J614" s="325"/>
      <c r="K614" s="325">
        <v>6</v>
      </c>
      <c r="L614" s="372">
        <v>1</v>
      </c>
      <c r="M614" s="388" t="s">
        <v>5224</v>
      </c>
      <c r="N614" s="381"/>
      <c r="O614" s="381"/>
      <c r="P614" s="381">
        <v>365</v>
      </c>
      <c r="Q614" s="381"/>
      <c r="R614" s="381"/>
      <c r="S614" s="381"/>
      <c r="T614" s="381"/>
      <c r="U614" s="381"/>
      <c r="V614" s="381"/>
      <c r="W614" s="381"/>
      <c r="X614" s="381">
        <v>1</v>
      </c>
      <c r="Y614" s="326"/>
      <c r="Z614" s="328"/>
      <c r="AA614" s="373"/>
      <c r="AB614" s="326"/>
      <c r="AC614" s="326" t="s">
        <v>2165</v>
      </c>
      <c r="AD614" s="368"/>
      <c r="AE614" s="400" t="s">
        <v>6321</v>
      </c>
      <c r="AF614" s="326"/>
      <c r="AG614" s="368"/>
      <c r="AH614" s="368"/>
      <c r="AI614" s="373"/>
      <c r="AJ614" s="328"/>
      <c r="AK614" s="328"/>
      <c r="AL614" s="328"/>
      <c r="AM614" s="328"/>
      <c r="AN614" s="335"/>
    </row>
    <row r="615" spans="1:40" ht="30.75" customHeight="1" x14ac:dyDescent="0.35">
      <c r="A615" s="378">
        <v>611</v>
      </c>
      <c r="B615" s="333" t="s">
        <v>5715</v>
      </c>
      <c r="C615" s="332" t="s">
        <v>2321</v>
      </c>
      <c r="D615" s="371" t="s">
        <v>2343</v>
      </c>
      <c r="E615" s="325">
        <v>5</v>
      </c>
      <c r="F615" s="371"/>
      <c r="G615" s="325"/>
      <c r="H615" s="371"/>
      <c r="I615" s="325">
        <v>5</v>
      </c>
      <c r="J615" s="325"/>
      <c r="K615" s="325">
        <v>5</v>
      </c>
      <c r="L615" s="372">
        <v>1</v>
      </c>
      <c r="M615" s="373" t="s">
        <v>5082</v>
      </c>
      <c r="N615" s="381"/>
      <c r="O615" s="381"/>
      <c r="P615" s="381">
        <v>375</v>
      </c>
      <c r="Q615" s="381"/>
      <c r="R615" s="381"/>
      <c r="S615" s="381"/>
      <c r="T615" s="381"/>
      <c r="U615" s="381"/>
      <c r="V615" s="381"/>
      <c r="W615" s="381"/>
      <c r="X615" s="381">
        <v>1</v>
      </c>
      <c r="Y615" s="326"/>
      <c r="Z615" s="328"/>
      <c r="AA615" s="373"/>
      <c r="AB615" s="326"/>
      <c r="AC615" s="326" t="s">
        <v>2165</v>
      </c>
      <c r="AD615" s="368"/>
      <c r="AE615" s="400" t="s">
        <v>6321</v>
      </c>
      <c r="AF615" s="326"/>
      <c r="AG615" s="368"/>
      <c r="AH615" s="368"/>
      <c r="AI615" s="373"/>
      <c r="AJ615" s="328"/>
      <c r="AK615" s="328"/>
      <c r="AL615" s="328"/>
      <c r="AM615" s="328"/>
      <c r="AN615" s="335"/>
    </row>
    <row r="616" spans="1:40" ht="30.75" customHeight="1" x14ac:dyDescent="0.35">
      <c r="A616" s="378">
        <v>612</v>
      </c>
      <c r="B616" s="333" t="s">
        <v>5715</v>
      </c>
      <c r="C616" s="332" t="s">
        <v>2322</v>
      </c>
      <c r="D616" s="371" t="s">
        <v>2777</v>
      </c>
      <c r="E616" s="325">
        <v>5</v>
      </c>
      <c r="F616" s="371"/>
      <c r="G616" s="325"/>
      <c r="H616" s="371"/>
      <c r="I616" s="325">
        <v>7</v>
      </c>
      <c r="J616" s="325"/>
      <c r="K616" s="325">
        <v>7</v>
      </c>
      <c r="L616" s="372">
        <v>1</v>
      </c>
      <c r="M616" s="373" t="s">
        <v>5083</v>
      </c>
      <c r="N616" s="381"/>
      <c r="O616" s="381"/>
      <c r="P616" s="381">
        <v>375</v>
      </c>
      <c r="Q616" s="381"/>
      <c r="R616" s="381"/>
      <c r="S616" s="381"/>
      <c r="T616" s="381"/>
      <c r="U616" s="381"/>
      <c r="V616" s="381"/>
      <c r="W616" s="381"/>
      <c r="X616" s="381">
        <v>1</v>
      </c>
      <c r="Y616" s="326"/>
      <c r="Z616" s="328"/>
      <c r="AA616" s="373"/>
      <c r="AB616" s="326"/>
      <c r="AC616" s="326" t="s">
        <v>2165</v>
      </c>
      <c r="AD616" s="368"/>
      <c r="AE616" s="400" t="s">
        <v>6321</v>
      </c>
      <c r="AF616" s="326"/>
      <c r="AG616" s="368"/>
      <c r="AH616" s="368"/>
      <c r="AI616" s="373"/>
      <c r="AJ616" s="328"/>
      <c r="AK616" s="328"/>
      <c r="AL616" s="328"/>
      <c r="AM616" s="328"/>
      <c r="AN616" s="335"/>
    </row>
    <row r="617" spans="1:40" ht="30.75" customHeight="1" x14ac:dyDescent="0.35">
      <c r="A617" s="378">
        <v>613</v>
      </c>
      <c r="B617" s="333" t="s">
        <v>5715</v>
      </c>
      <c r="C617" s="332" t="s">
        <v>2323</v>
      </c>
      <c r="D617" s="371" t="s">
        <v>2344</v>
      </c>
      <c r="E617" s="325">
        <v>4</v>
      </c>
      <c r="F617" s="371"/>
      <c r="G617" s="325"/>
      <c r="H617" s="371"/>
      <c r="I617" s="325">
        <v>4</v>
      </c>
      <c r="J617" s="325"/>
      <c r="K617" s="325">
        <v>4</v>
      </c>
      <c r="L617" s="372">
        <v>1</v>
      </c>
      <c r="M617" s="373" t="s">
        <v>5084</v>
      </c>
      <c r="N617" s="381"/>
      <c r="O617" s="381"/>
      <c r="P617" s="381">
        <v>220</v>
      </c>
      <c r="Q617" s="381"/>
      <c r="R617" s="381"/>
      <c r="S617" s="381"/>
      <c r="T617" s="381"/>
      <c r="U617" s="381"/>
      <c r="V617" s="381"/>
      <c r="W617" s="381"/>
      <c r="X617" s="381">
        <v>2</v>
      </c>
      <c r="Y617" s="326"/>
      <c r="Z617" s="328"/>
      <c r="AA617" s="373"/>
      <c r="AB617" s="326"/>
      <c r="AC617" s="326" t="s">
        <v>2165</v>
      </c>
      <c r="AD617" s="368"/>
      <c r="AE617" s="400" t="s">
        <v>6321</v>
      </c>
      <c r="AF617" s="326"/>
      <c r="AG617" s="368"/>
      <c r="AH617" s="368"/>
      <c r="AI617" s="373"/>
      <c r="AJ617" s="328"/>
      <c r="AK617" s="328"/>
      <c r="AL617" s="328"/>
      <c r="AM617" s="328"/>
      <c r="AN617" s="335" t="s">
        <v>2166</v>
      </c>
    </row>
    <row r="618" spans="1:40" ht="30.75" customHeight="1" x14ac:dyDescent="0.35">
      <c r="A618" s="378">
        <v>614</v>
      </c>
      <c r="B618" s="333" t="s">
        <v>5715</v>
      </c>
      <c r="C618" s="332" t="s">
        <v>2324</v>
      </c>
      <c r="D618" s="371" t="s">
        <v>2345</v>
      </c>
      <c r="E618" s="325">
        <v>5</v>
      </c>
      <c r="F618" s="371"/>
      <c r="G618" s="325"/>
      <c r="H618" s="371"/>
      <c r="I618" s="325">
        <v>4</v>
      </c>
      <c r="J618" s="325"/>
      <c r="K618" s="325">
        <v>4</v>
      </c>
      <c r="L618" s="372">
        <v>1</v>
      </c>
      <c r="M618" s="373" t="s">
        <v>5085</v>
      </c>
      <c r="N618" s="381"/>
      <c r="O618" s="381"/>
      <c r="P618" s="381">
        <v>250</v>
      </c>
      <c r="Q618" s="381"/>
      <c r="R618" s="381"/>
      <c r="S618" s="381"/>
      <c r="T618" s="381"/>
      <c r="U618" s="381"/>
      <c r="V618" s="381"/>
      <c r="W618" s="381"/>
      <c r="X618" s="381">
        <v>2</v>
      </c>
      <c r="Y618" s="326"/>
      <c r="Z618" s="328"/>
      <c r="AA618" s="373"/>
      <c r="AB618" s="326"/>
      <c r="AC618" s="326" t="s">
        <v>2165</v>
      </c>
      <c r="AD618" s="368"/>
      <c r="AE618" s="400" t="s">
        <v>6321</v>
      </c>
      <c r="AF618" s="326"/>
      <c r="AG618" s="368"/>
      <c r="AH618" s="368"/>
      <c r="AI618" s="373"/>
      <c r="AJ618" s="328"/>
      <c r="AK618" s="328"/>
      <c r="AL618" s="328"/>
      <c r="AM618" s="328"/>
      <c r="AN618" s="335"/>
    </row>
    <row r="619" spans="1:40" ht="30.75" customHeight="1" x14ac:dyDescent="0.35">
      <c r="A619" s="378">
        <v>615</v>
      </c>
      <c r="B619" s="333" t="s">
        <v>5715</v>
      </c>
      <c r="C619" s="332" t="s">
        <v>2325</v>
      </c>
      <c r="D619" s="371" t="s">
        <v>2346</v>
      </c>
      <c r="E619" s="325">
        <v>4</v>
      </c>
      <c r="F619" s="371"/>
      <c r="G619" s="325"/>
      <c r="H619" s="371"/>
      <c r="I619" s="325">
        <v>5</v>
      </c>
      <c r="J619" s="325"/>
      <c r="K619" s="325">
        <v>5</v>
      </c>
      <c r="L619" s="372">
        <v>1</v>
      </c>
      <c r="M619" s="373" t="s">
        <v>5086</v>
      </c>
      <c r="N619" s="381"/>
      <c r="O619" s="381"/>
      <c r="P619" s="381">
        <v>250</v>
      </c>
      <c r="Q619" s="381"/>
      <c r="R619" s="381"/>
      <c r="S619" s="381"/>
      <c r="T619" s="381"/>
      <c r="U619" s="381"/>
      <c r="V619" s="381"/>
      <c r="W619" s="381"/>
      <c r="X619" s="381">
        <v>2</v>
      </c>
      <c r="Y619" s="326"/>
      <c r="Z619" s="328"/>
      <c r="AA619" s="373"/>
      <c r="AB619" s="326"/>
      <c r="AC619" s="326" t="s">
        <v>2165</v>
      </c>
      <c r="AD619" s="368"/>
      <c r="AE619" s="400" t="s">
        <v>6321</v>
      </c>
      <c r="AF619" s="326"/>
      <c r="AG619" s="368"/>
      <c r="AH619" s="368"/>
      <c r="AI619" s="373"/>
      <c r="AJ619" s="328"/>
      <c r="AK619" s="328"/>
      <c r="AL619" s="328"/>
      <c r="AM619" s="328"/>
      <c r="AN619" s="335"/>
    </row>
    <row r="620" spans="1:40" ht="30.75" customHeight="1" x14ac:dyDescent="0.35">
      <c r="A620" s="378">
        <v>616</v>
      </c>
      <c r="B620" s="333" t="s">
        <v>5715</v>
      </c>
      <c r="C620" s="332" t="s">
        <v>2326</v>
      </c>
      <c r="D620" s="371" t="s">
        <v>2347</v>
      </c>
      <c r="E620" s="325">
        <v>4</v>
      </c>
      <c r="F620" s="371"/>
      <c r="G620" s="325"/>
      <c r="H620" s="371"/>
      <c r="I620" s="325">
        <v>4</v>
      </c>
      <c r="J620" s="325"/>
      <c r="K620" s="325">
        <v>4</v>
      </c>
      <c r="L620" s="372">
        <v>1</v>
      </c>
      <c r="M620" s="373" t="s">
        <v>5087</v>
      </c>
      <c r="N620" s="381"/>
      <c r="O620" s="381"/>
      <c r="P620" s="381">
        <v>250</v>
      </c>
      <c r="Q620" s="381"/>
      <c r="R620" s="381"/>
      <c r="S620" s="381"/>
      <c r="T620" s="381"/>
      <c r="U620" s="381"/>
      <c r="V620" s="381"/>
      <c r="W620" s="381"/>
      <c r="X620" s="381">
        <v>2</v>
      </c>
      <c r="Y620" s="326"/>
      <c r="Z620" s="328"/>
      <c r="AA620" s="373"/>
      <c r="AB620" s="326"/>
      <c r="AC620" s="326" t="s">
        <v>2165</v>
      </c>
      <c r="AD620" s="368"/>
      <c r="AE620" s="400" t="s">
        <v>6321</v>
      </c>
      <c r="AF620" s="326"/>
      <c r="AG620" s="368"/>
      <c r="AH620" s="368"/>
      <c r="AI620" s="373"/>
      <c r="AJ620" s="328"/>
      <c r="AK620" s="328"/>
      <c r="AL620" s="328"/>
      <c r="AM620" s="328"/>
      <c r="AN620" s="335"/>
    </row>
    <row r="621" spans="1:40" ht="30.75" customHeight="1" x14ac:dyDescent="0.35">
      <c r="A621" s="378">
        <v>617</v>
      </c>
      <c r="B621" s="333" t="s">
        <v>5715</v>
      </c>
      <c r="C621" s="332" t="s">
        <v>2328</v>
      </c>
      <c r="D621" s="371" t="s">
        <v>2349</v>
      </c>
      <c r="E621" s="325">
        <v>4</v>
      </c>
      <c r="F621" s="371"/>
      <c r="G621" s="325"/>
      <c r="H621" s="371"/>
      <c r="I621" s="325">
        <v>9</v>
      </c>
      <c r="J621" s="325"/>
      <c r="K621" s="325">
        <v>9</v>
      </c>
      <c r="L621" s="372">
        <v>1</v>
      </c>
      <c r="M621" s="373" t="s">
        <v>5089</v>
      </c>
      <c r="N621" s="381"/>
      <c r="O621" s="381"/>
      <c r="P621" s="381">
        <v>270</v>
      </c>
      <c r="Q621" s="381"/>
      <c r="R621" s="381"/>
      <c r="S621" s="381"/>
      <c r="T621" s="381"/>
      <c r="U621" s="381"/>
      <c r="V621" s="381"/>
      <c r="W621" s="381"/>
      <c r="X621" s="381">
        <v>1</v>
      </c>
      <c r="Y621" s="326"/>
      <c r="Z621" s="328"/>
      <c r="AA621" s="373"/>
      <c r="AB621" s="326"/>
      <c r="AC621" s="326" t="s">
        <v>2165</v>
      </c>
      <c r="AD621" s="368"/>
      <c r="AE621" s="400" t="s">
        <v>6321</v>
      </c>
      <c r="AF621" s="326"/>
      <c r="AG621" s="368"/>
      <c r="AH621" s="368"/>
      <c r="AI621" s="373"/>
      <c r="AJ621" s="328"/>
      <c r="AK621" s="328"/>
      <c r="AL621" s="328"/>
      <c r="AM621" s="328"/>
      <c r="AN621" s="335"/>
    </row>
    <row r="622" spans="1:40" ht="30.75" customHeight="1" x14ac:dyDescent="0.35">
      <c r="A622" s="378">
        <v>618</v>
      </c>
      <c r="B622" s="333" t="s">
        <v>5715</v>
      </c>
      <c r="C622" s="332" t="s">
        <v>2331</v>
      </c>
      <c r="D622" s="371" t="s">
        <v>2352</v>
      </c>
      <c r="E622" s="325">
        <v>5</v>
      </c>
      <c r="F622" s="371"/>
      <c r="G622" s="325"/>
      <c r="H622" s="371"/>
      <c r="I622" s="325">
        <v>4</v>
      </c>
      <c r="J622" s="325"/>
      <c r="K622" s="325">
        <v>4</v>
      </c>
      <c r="L622" s="372">
        <v>1</v>
      </c>
      <c r="M622" s="373" t="s">
        <v>5291</v>
      </c>
      <c r="N622" s="381"/>
      <c r="O622" s="381"/>
      <c r="P622" s="381">
        <v>230</v>
      </c>
      <c r="Q622" s="381"/>
      <c r="R622" s="381"/>
      <c r="S622" s="381"/>
      <c r="T622" s="381"/>
      <c r="U622" s="381"/>
      <c r="V622" s="381"/>
      <c r="W622" s="381"/>
      <c r="X622" s="381">
        <v>1</v>
      </c>
      <c r="Y622" s="326"/>
      <c r="Z622" s="328"/>
      <c r="AA622" s="373"/>
      <c r="AB622" s="326"/>
      <c r="AC622" s="326" t="s">
        <v>2165</v>
      </c>
      <c r="AD622" s="368"/>
      <c r="AE622" s="400" t="s">
        <v>6321</v>
      </c>
      <c r="AF622" s="326"/>
      <c r="AG622" s="368"/>
      <c r="AH622" s="368"/>
      <c r="AI622" s="373"/>
      <c r="AJ622" s="328"/>
      <c r="AK622" s="328"/>
      <c r="AL622" s="328"/>
      <c r="AM622" s="328"/>
      <c r="AN622" s="335"/>
    </row>
    <row r="623" spans="1:40" ht="30.75" customHeight="1" x14ac:dyDescent="0.35">
      <c r="A623" s="378">
        <v>619</v>
      </c>
      <c r="B623" s="333" t="s">
        <v>5715</v>
      </c>
      <c r="C623" s="332" t="s">
        <v>2336</v>
      </c>
      <c r="D623" s="371" t="s">
        <v>2932</v>
      </c>
      <c r="E623" s="325">
        <v>5</v>
      </c>
      <c r="F623" s="371"/>
      <c r="G623" s="325"/>
      <c r="H623" s="371"/>
      <c r="I623" s="325">
        <v>5</v>
      </c>
      <c r="J623" s="325"/>
      <c r="K623" s="325">
        <v>5</v>
      </c>
      <c r="L623" s="372">
        <v>1</v>
      </c>
      <c r="M623" s="373" t="s">
        <v>5076</v>
      </c>
      <c r="N623" s="381"/>
      <c r="O623" s="381"/>
      <c r="P623" s="381">
        <v>270</v>
      </c>
      <c r="Q623" s="381"/>
      <c r="R623" s="381"/>
      <c r="S623" s="381"/>
      <c r="T623" s="381"/>
      <c r="U623" s="381"/>
      <c r="V623" s="381"/>
      <c r="W623" s="381"/>
      <c r="X623" s="381">
        <v>1</v>
      </c>
      <c r="Y623" s="326"/>
      <c r="Z623" s="328"/>
      <c r="AA623" s="373"/>
      <c r="AB623" s="326"/>
      <c r="AC623" s="326" t="s">
        <v>2165</v>
      </c>
      <c r="AD623" s="368"/>
      <c r="AE623" s="400" t="s">
        <v>6321</v>
      </c>
      <c r="AF623" s="326"/>
      <c r="AG623" s="368"/>
      <c r="AH623" s="368"/>
      <c r="AI623" s="373"/>
      <c r="AJ623" s="328"/>
      <c r="AK623" s="328"/>
      <c r="AL623" s="328"/>
      <c r="AM623" s="328"/>
      <c r="AN623" s="335"/>
    </row>
    <row r="624" spans="1:40" ht="30.75" customHeight="1" x14ac:dyDescent="0.35">
      <c r="A624" s="378">
        <v>620</v>
      </c>
      <c r="B624" s="333" t="s">
        <v>5715</v>
      </c>
      <c r="C624" s="332" t="s">
        <v>2337</v>
      </c>
      <c r="D624" s="371" t="s">
        <v>2357</v>
      </c>
      <c r="E624" s="325">
        <v>4</v>
      </c>
      <c r="F624" s="371"/>
      <c r="G624" s="325"/>
      <c r="H624" s="371"/>
      <c r="I624" s="325">
        <v>7</v>
      </c>
      <c r="J624" s="325"/>
      <c r="K624" s="325">
        <v>7</v>
      </c>
      <c r="L624" s="372">
        <v>1</v>
      </c>
      <c r="M624" s="373" t="s">
        <v>5094</v>
      </c>
      <c r="N624" s="381"/>
      <c r="O624" s="381"/>
      <c r="P624" s="381">
        <v>425</v>
      </c>
      <c r="Q624" s="381"/>
      <c r="R624" s="381"/>
      <c r="S624" s="381"/>
      <c r="T624" s="381"/>
      <c r="U624" s="381"/>
      <c r="V624" s="381"/>
      <c r="W624" s="381"/>
      <c r="X624" s="381">
        <v>1</v>
      </c>
      <c r="Y624" s="326"/>
      <c r="Z624" s="328"/>
      <c r="AA624" s="373"/>
      <c r="AB624" s="326"/>
      <c r="AC624" s="326" t="s">
        <v>2165</v>
      </c>
      <c r="AD624" s="368"/>
      <c r="AE624" s="400" t="s">
        <v>6321</v>
      </c>
      <c r="AF624" s="326"/>
      <c r="AG624" s="368"/>
      <c r="AH624" s="368"/>
      <c r="AI624" s="373"/>
      <c r="AJ624" s="328"/>
      <c r="AK624" s="328"/>
      <c r="AL624" s="328"/>
      <c r="AM624" s="328"/>
      <c r="AN624" s="335"/>
    </row>
    <row r="625" spans="1:40" ht="30.75" customHeight="1" x14ac:dyDescent="0.35">
      <c r="A625" s="378">
        <v>621</v>
      </c>
      <c r="B625" s="333" t="s">
        <v>5715</v>
      </c>
      <c r="C625" s="332" t="s">
        <v>2338</v>
      </c>
      <c r="D625" s="371" t="s">
        <v>2778</v>
      </c>
      <c r="E625" s="325">
        <v>5</v>
      </c>
      <c r="F625" s="371"/>
      <c r="G625" s="325"/>
      <c r="H625" s="371"/>
      <c r="I625" s="325">
        <v>7</v>
      </c>
      <c r="J625" s="325"/>
      <c r="K625" s="325">
        <v>7</v>
      </c>
      <c r="L625" s="372">
        <v>1</v>
      </c>
      <c r="M625" s="373" t="s">
        <v>5083</v>
      </c>
      <c r="N625" s="381"/>
      <c r="O625" s="381"/>
      <c r="P625" s="381">
        <v>375</v>
      </c>
      <c r="Q625" s="381"/>
      <c r="R625" s="381"/>
      <c r="S625" s="381"/>
      <c r="T625" s="381"/>
      <c r="U625" s="381"/>
      <c r="V625" s="381"/>
      <c r="W625" s="381"/>
      <c r="X625" s="381">
        <v>1</v>
      </c>
      <c r="Y625" s="326"/>
      <c r="Z625" s="328"/>
      <c r="AA625" s="373"/>
      <c r="AB625" s="326"/>
      <c r="AC625" s="326" t="s">
        <v>2165</v>
      </c>
      <c r="AD625" s="368"/>
      <c r="AE625" s="400" t="s">
        <v>6321</v>
      </c>
      <c r="AF625" s="326"/>
      <c r="AG625" s="368"/>
      <c r="AH625" s="368"/>
      <c r="AI625" s="373"/>
      <c r="AJ625" s="328"/>
      <c r="AK625" s="328"/>
      <c r="AL625" s="328"/>
      <c r="AM625" s="328"/>
      <c r="AN625" s="335"/>
    </row>
    <row r="626" spans="1:40" ht="30.75" customHeight="1" x14ac:dyDescent="0.35">
      <c r="A626" s="378">
        <v>622</v>
      </c>
      <c r="B626" s="333" t="s">
        <v>808</v>
      </c>
      <c r="C626" s="332" t="s">
        <v>2013</v>
      </c>
      <c r="D626" s="371" t="s">
        <v>2070</v>
      </c>
      <c r="E626" s="325">
        <v>3</v>
      </c>
      <c r="F626" s="371"/>
      <c r="G626" s="325"/>
      <c r="H626" s="371"/>
      <c r="I626" s="325">
        <v>4</v>
      </c>
      <c r="J626" s="325"/>
      <c r="K626" s="325">
        <v>4</v>
      </c>
      <c r="L626" s="372">
        <v>1</v>
      </c>
      <c r="M626" s="373" t="s">
        <v>5061</v>
      </c>
      <c r="N626" s="381">
        <v>80</v>
      </c>
      <c r="O626" s="381">
        <v>190</v>
      </c>
      <c r="P626" s="381">
        <v>270</v>
      </c>
      <c r="Q626" s="381"/>
      <c r="R626" s="381"/>
      <c r="S626" s="381"/>
      <c r="T626" s="381"/>
      <c r="U626" s="381"/>
      <c r="V626" s="381" t="s">
        <v>2166</v>
      </c>
      <c r="W626" s="381"/>
      <c r="X626" s="381"/>
      <c r="Y626" s="326"/>
      <c r="Z626" s="328"/>
      <c r="AA626" s="373" t="s">
        <v>6524</v>
      </c>
      <c r="AB626" s="326"/>
      <c r="AC626" s="326" t="s">
        <v>2166</v>
      </c>
      <c r="AD626" s="368"/>
      <c r="AE626" s="400" t="s">
        <v>6319</v>
      </c>
      <c r="AF626" s="326"/>
      <c r="AG626" s="368"/>
      <c r="AH626" s="368"/>
      <c r="AI626" s="373"/>
      <c r="AJ626" s="328"/>
      <c r="AK626" s="328"/>
      <c r="AL626" s="328"/>
      <c r="AM626" s="328"/>
      <c r="AN626" s="335"/>
    </row>
    <row r="627" spans="1:40" ht="30.75" customHeight="1" x14ac:dyDescent="0.35">
      <c r="A627" s="378">
        <v>623</v>
      </c>
      <c r="B627" s="333" t="s">
        <v>808</v>
      </c>
      <c r="C627" s="332" t="s">
        <v>2075</v>
      </c>
      <c r="D627" s="371" t="s">
        <v>2076</v>
      </c>
      <c r="E627" s="325">
        <v>4</v>
      </c>
      <c r="F627" s="371"/>
      <c r="G627" s="325"/>
      <c r="H627" s="371"/>
      <c r="I627" s="325">
        <v>4</v>
      </c>
      <c r="J627" s="325"/>
      <c r="K627" s="325">
        <v>4</v>
      </c>
      <c r="L627" s="372">
        <v>1</v>
      </c>
      <c r="M627" s="373" t="s">
        <v>5061</v>
      </c>
      <c r="N627" s="381"/>
      <c r="O627" s="381"/>
      <c r="P627" s="381">
        <v>300</v>
      </c>
      <c r="Q627" s="381"/>
      <c r="R627" s="381"/>
      <c r="S627" s="381"/>
      <c r="T627" s="381"/>
      <c r="U627" s="381"/>
      <c r="V627" s="381"/>
      <c r="W627" s="381"/>
      <c r="X627" s="381"/>
      <c r="Y627" s="326"/>
      <c r="Z627" s="328"/>
      <c r="AA627" s="373"/>
      <c r="AB627" s="326"/>
      <c r="AC627" s="326" t="s">
        <v>2166</v>
      </c>
      <c r="AD627" s="368"/>
      <c r="AE627" s="400" t="s">
        <v>6319</v>
      </c>
      <c r="AF627" s="326"/>
      <c r="AG627" s="368"/>
      <c r="AH627" s="368"/>
      <c r="AI627" s="373"/>
      <c r="AJ627" s="328"/>
      <c r="AK627" s="328"/>
      <c r="AL627" s="328"/>
      <c r="AM627" s="328"/>
      <c r="AN627" s="335"/>
    </row>
    <row r="628" spans="1:40" ht="30.75" customHeight="1" x14ac:dyDescent="0.35">
      <c r="A628" s="378">
        <v>624</v>
      </c>
      <c r="B628" s="333" t="s">
        <v>808</v>
      </c>
      <c r="C628" s="332" t="s">
        <v>2077</v>
      </c>
      <c r="D628" s="371" t="s">
        <v>2078</v>
      </c>
      <c r="E628" s="325">
        <v>3</v>
      </c>
      <c r="F628" s="371"/>
      <c r="G628" s="325"/>
      <c r="H628" s="371"/>
      <c r="I628" s="325">
        <v>4</v>
      </c>
      <c r="J628" s="325"/>
      <c r="K628" s="325">
        <v>4</v>
      </c>
      <c r="L628" s="372">
        <v>1</v>
      </c>
      <c r="M628" s="373" t="s">
        <v>5431</v>
      </c>
      <c r="N628" s="381"/>
      <c r="O628" s="381"/>
      <c r="P628" s="381">
        <v>250</v>
      </c>
      <c r="Q628" s="381"/>
      <c r="R628" s="381"/>
      <c r="S628" s="381"/>
      <c r="T628" s="381"/>
      <c r="U628" s="381"/>
      <c r="V628" s="381"/>
      <c r="W628" s="381"/>
      <c r="X628" s="381"/>
      <c r="Y628" s="326"/>
      <c r="Z628" s="328"/>
      <c r="AA628" s="373" t="s">
        <v>6524</v>
      </c>
      <c r="AB628" s="326"/>
      <c r="AC628" s="326" t="s">
        <v>2166</v>
      </c>
      <c r="AD628" s="368"/>
      <c r="AE628" s="400" t="s">
        <v>6319</v>
      </c>
      <c r="AF628" s="326"/>
      <c r="AG628" s="368"/>
      <c r="AH628" s="368"/>
      <c r="AI628" s="373"/>
      <c r="AJ628" s="328"/>
      <c r="AK628" s="328"/>
      <c r="AL628" s="328"/>
      <c r="AM628" s="328"/>
      <c r="AN628" s="335"/>
    </row>
    <row r="629" spans="1:40" ht="30.75" customHeight="1" x14ac:dyDescent="0.35">
      <c r="A629" s="378">
        <v>625</v>
      </c>
      <c r="B629" s="333" t="s">
        <v>808</v>
      </c>
      <c r="C629" s="332" t="s">
        <v>2079</v>
      </c>
      <c r="D629" s="371" t="s">
        <v>2080</v>
      </c>
      <c r="E629" s="325">
        <v>3</v>
      </c>
      <c r="F629" s="371"/>
      <c r="G629" s="325"/>
      <c r="H629" s="371"/>
      <c r="I629" s="325">
        <v>4</v>
      </c>
      <c r="J629" s="325"/>
      <c r="K629" s="325">
        <v>4</v>
      </c>
      <c r="L629" s="372">
        <v>1</v>
      </c>
      <c r="M629" s="373" t="s">
        <v>5431</v>
      </c>
      <c r="N629" s="381"/>
      <c r="O629" s="381"/>
      <c r="P629" s="381">
        <v>300</v>
      </c>
      <c r="Q629" s="381"/>
      <c r="R629" s="381"/>
      <c r="S629" s="381"/>
      <c r="T629" s="381"/>
      <c r="U629" s="381"/>
      <c r="V629" s="381"/>
      <c r="W629" s="381"/>
      <c r="X629" s="381"/>
      <c r="Y629" s="326"/>
      <c r="Z629" s="328"/>
      <c r="AA629" s="373"/>
      <c r="AB629" s="326"/>
      <c r="AC629" s="326" t="s">
        <v>2166</v>
      </c>
      <c r="AD629" s="368"/>
      <c r="AE629" s="400" t="s">
        <v>6319</v>
      </c>
      <c r="AF629" s="326"/>
      <c r="AG629" s="368"/>
      <c r="AH629" s="368"/>
      <c r="AI629" s="373"/>
      <c r="AJ629" s="328"/>
      <c r="AK629" s="328"/>
      <c r="AL629" s="328"/>
      <c r="AM629" s="328"/>
      <c r="AN629" s="335"/>
    </row>
    <row r="630" spans="1:40" ht="30.75" customHeight="1" x14ac:dyDescent="0.35">
      <c r="A630" s="378">
        <v>626</v>
      </c>
      <c r="B630" s="333" t="s">
        <v>808</v>
      </c>
      <c r="C630" s="332" t="s">
        <v>2081</v>
      </c>
      <c r="D630" s="371" t="s">
        <v>2082</v>
      </c>
      <c r="E630" s="325">
        <v>3</v>
      </c>
      <c r="F630" s="371"/>
      <c r="G630" s="325"/>
      <c r="H630" s="371"/>
      <c r="I630" s="325">
        <v>4</v>
      </c>
      <c r="J630" s="325"/>
      <c r="K630" s="325">
        <v>4</v>
      </c>
      <c r="L630" s="372">
        <v>1</v>
      </c>
      <c r="M630" s="373" t="s">
        <v>5431</v>
      </c>
      <c r="N630" s="381">
        <v>80</v>
      </c>
      <c r="O630" s="381">
        <v>190</v>
      </c>
      <c r="P630" s="381">
        <v>270</v>
      </c>
      <c r="Q630" s="381"/>
      <c r="R630" s="381"/>
      <c r="S630" s="381"/>
      <c r="T630" s="381"/>
      <c r="U630" s="381"/>
      <c r="V630" s="381" t="s">
        <v>2166</v>
      </c>
      <c r="W630" s="381"/>
      <c r="X630" s="381"/>
      <c r="Y630" s="326"/>
      <c r="Z630" s="328"/>
      <c r="AA630" s="373"/>
      <c r="AB630" s="326"/>
      <c r="AC630" s="326" t="s">
        <v>2166</v>
      </c>
      <c r="AD630" s="368"/>
      <c r="AE630" s="400" t="s">
        <v>6319</v>
      </c>
      <c r="AF630" s="326"/>
      <c r="AG630" s="368"/>
      <c r="AH630" s="368"/>
      <c r="AI630" s="373"/>
      <c r="AJ630" s="328"/>
      <c r="AK630" s="328"/>
      <c r="AL630" s="328"/>
      <c r="AM630" s="328"/>
      <c r="AN630" s="335"/>
    </row>
    <row r="631" spans="1:40" ht="30.75" customHeight="1" x14ac:dyDescent="0.35">
      <c r="A631" s="378">
        <v>627</v>
      </c>
      <c r="B631" s="333" t="s">
        <v>808</v>
      </c>
      <c r="C631" s="332" t="s">
        <v>2083</v>
      </c>
      <c r="D631" s="371" t="s">
        <v>2084</v>
      </c>
      <c r="E631" s="325">
        <v>4</v>
      </c>
      <c r="F631" s="371"/>
      <c r="G631" s="325"/>
      <c r="H631" s="371"/>
      <c r="I631" s="325">
        <v>4</v>
      </c>
      <c r="J631" s="325"/>
      <c r="K631" s="325">
        <v>4</v>
      </c>
      <c r="L631" s="372">
        <v>1</v>
      </c>
      <c r="M631" s="373" t="s">
        <v>5431</v>
      </c>
      <c r="N631" s="381"/>
      <c r="O631" s="381"/>
      <c r="P631" s="381">
        <v>280</v>
      </c>
      <c r="Q631" s="381"/>
      <c r="R631" s="381"/>
      <c r="S631" s="381"/>
      <c r="T631" s="381"/>
      <c r="U631" s="381"/>
      <c r="V631" s="381"/>
      <c r="W631" s="381"/>
      <c r="X631" s="381"/>
      <c r="Y631" s="326"/>
      <c r="Z631" s="328"/>
      <c r="AA631" s="373"/>
      <c r="AB631" s="326"/>
      <c r="AC631" s="326" t="s">
        <v>2166</v>
      </c>
      <c r="AD631" s="368"/>
      <c r="AE631" s="400" t="s">
        <v>6319</v>
      </c>
      <c r="AF631" s="326"/>
      <c r="AG631" s="368"/>
      <c r="AH631" s="368"/>
      <c r="AI631" s="373"/>
      <c r="AJ631" s="328"/>
      <c r="AK631" s="328"/>
      <c r="AL631" s="328"/>
      <c r="AM631" s="328"/>
      <c r="AN631" s="335"/>
    </row>
    <row r="632" spans="1:40" ht="30.75" customHeight="1" x14ac:dyDescent="0.35">
      <c r="A632" s="378">
        <v>628</v>
      </c>
      <c r="B632" s="333" t="s">
        <v>808</v>
      </c>
      <c r="C632" s="332" t="s">
        <v>2085</v>
      </c>
      <c r="D632" s="371" t="s">
        <v>2086</v>
      </c>
      <c r="E632" s="325">
        <v>4</v>
      </c>
      <c r="F632" s="371"/>
      <c r="G632" s="325"/>
      <c r="H632" s="371"/>
      <c r="I632" s="325">
        <v>5</v>
      </c>
      <c r="J632" s="325"/>
      <c r="K632" s="325">
        <v>5</v>
      </c>
      <c r="L632" s="372">
        <v>1</v>
      </c>
      <c r="M632" s="373" t="s">
        <v>5431</v>
      </c>
      <c r="N632" s="381"/>
      <c r="O632" s="381"/>
      <c r="P632" s="381">
        <v>360</v>
      </c>
      <c r="Q632" s="381"/>
      <c r="R632" s="381"/>
      <c r="S632" s="381"/>
      <c r="T632" s="381"/>
      <c r="U632" s="381"/>
      <c r="V632" s="381"/>
      <c r="W632" s="381"/>
      <c r="X632" s="381"/>
      <c r="Y632" s="326"/>
      <c r="Z632" s="328"/>
      <c r="AA632" s="373"/>
      <c r="AB632" s="326"/>
      <c r="AC632" s="326" t="s">
        <v>2166</v>
      </c>
      <c r="AD632" s="368"/>
      <c r="AE632" s="400" t="s">
        <v>6319</v>
      </c>
      <c r="AF632" s="326"/>
      <c r="AG632" s="368"/>
      <c r="AH632" s="368"/>
      <c r="AI632" s="373"/>
      <c r="AJ632" s="328"/>
      <c r="AK632" s="328"/>
      <c r="AL632" s="328"/>
      <c r="AM632" s="328"/>
      <c r="AN632" s="335"/>
    </row>
    <row r="633" spans="1:40" ht="30.75" customHeight="1" x14ac:dyDescent="0.35">
      <c r="A633" s="378">
        <v>629</v>
      </c>
      <c r="B633" s="333" t="s">
        <v>808</v>
      </c>
      <c r="C633" s="332" t="s">
        <v>2087</v>
      </c>
      <c r="D633" s="371" t="s">
        <v>2088</v>
      </c>
      <c r="E633" s="325">
        <v>4</v>
      </c>
      <c r="F633" s="371"/>
      <c r="G633" s="325"/>
      <c r="H633" s="371"/>
      <c r="I633" s="325">
        <v>4</v>
      </c>
      <c r="J633" s="325"/>
      <c r="K633" s="325">
        <v>4</v>
      </c>
      <c r="L633" s="372">
        <v>1</v>
      </c>
      <c r="M633" s="373" t="s">
        <v>5354</v>
      </c>
      <c r="N633" s="381"/>
      <c r="O633" s="381"/>
      <c r="P633" s="381">
        <v>290</v>
      </c>
      <c r="Q633" s="381"/>
      <c r="R633" s="381"/>
      <c r="S633" s="381"/>
      <c r="T633" s="381"/>
      <c r="U633" s="381"/>
      <c r="V633" s="381"/>
      <c r="W633" s="381"/>
      <c r="X633" s="381"/>
      <c r="Y633" s="326"/>
      <c r="Z633" s="328"/>
      <c r="AA633" s="373"/>
      <c r="AB633" s="326"/>
      <c r="AC633" s="326" t="s">
        <v>2166</v>
      </c>
      <c r="AD633" s="368"/>
      <c r="AE633" s="400" t="s">
        <v>6319</v>
      </c>
      <c r="AF633" s="326"/>
      <c r="AG633" s="368"/>
      <c r="AH633" s="368"/>
      <c r="AI633" s="373"/>
      <c r="AJ633" s="328"/>
      <c r="AK633" s="328"/>
      <c r="AL633" s="328"/>
      <c r="AM633" s="328"/>
      <c r="AN633" s="335"/>
    </row>
    <row r="634" spans="1:40" ht="30.75" customHeight="1" x14ac:dyDescent="0.35">
      <c r="A634" s="378">
        <v>630</v>
      </c>
      <c r="B634" s="333" t="s">
        <v>808</v>
      </c>
      <c r="C634" s="332" t="s">
        <v>2089</v>
      </c>
      <c r="D634" s="371" t="s">
        <v>2090</v>
      </c>
      <c r="E634" s="325">
        <v>4</v>
      </c>
      <c r="F634" s="371"/>
      <c r="G634" s="325"/>
      <c r="H634" s="371"/>
      <c r="I634" s="325">
        <v>5</v>
      </c>
      <c r="J634" s="325"/>
      <c r="K634" s="325">
        <v>5</v>
      </c>
      <c r="L634" s="372">
        <v>1</v>
      </c>
      <c r="M634" s="373" t="s">
        <v>5354</v>
      </c>
      <c r="N634" s="381"/>
      <c r="O634" s="381"/>
      <c r="P634" s="381">
        <v>330</v>
      </c>
      <c r="Q634" s="381"/>
      <c r="R634" s="381"/>
      <c r="S634" s="381"/>
      <c r="T634" s="381"/>
      <c r="U634" s="381"/>
      <c r="V634" s="381"/>
      <c r="W634" s="381"/>
      <c r="X634" s="381"/>
      <c r="Y634" s="326"/>
      <c r="Z634" s="328"/>
      <c r="AA634" s="373"/>
      <c r="AB634" s="326"/>
      <c r="AC634" s="326" t="s">
        <v>2166</v>
      </c>
      <c r="AD634" s="368"/>
      <c r="AE634" s="400" t="s">
        <v>6319</v>
      </c>
      <c r="AF634" s="326"/>
      <c r="AG634" s="368"/>
      <c r="AH634" s="368"/>
      <c r="AI634" s="373"/>
      <c r="AJ634" s="328"/>
      <c r="AK634" s="328"/>
      <c r="AL634" s="328"/>
      <c r="AM634" s="328"/>
      <c r="AN634" s="335"/>
    </row>
    <row r="635" spans="1:40" ht="30.75" customHeight="1" x14ac:dyDescent="0.35">
      <c r="A635" s="378">
        <v>631</v>
      </c>
      <c r="B635" s="333" t="s">
        <v>808</v>
      </c>
      <c r="C635" s="332" t="s">
        <v>2091</v>
      </c>
      <c r="D635" s="371" t="s">
        <v>2092</v>
      </c>
      <c r="E635" s="325">
        <v>4</v>
      </c>
      <c r="F635" s="371"/>
      <c r="G635" s="325"/>
      <c r="H635" s="371"/>
      <c r="I635" s="325">
        <v>4</v>
      </c>
      <c r="J635" s="325"/>
      <c r="K635" s="325">
        <v>4</v>
      </c>
      <c r="L635" s="372">
        <v>1</v>
      </c>
      <c r="M635" s="373" t="s">
        <v>5431</v>
      </c>
      <c r="N635" s="381"/>
      <c r="O635" s="381"/>
      <c r="P635" s="381">
        <v>290</v>
      </c>
      <c r="Q635" s="381"/>
      <c r="R635" s="381"/>
      <c r="S635" s="381"/>
      <c r="T635" s="381"/>
      <c r="U635" s="381"/>
      <c r="V635" s="381"/>
      <c r="W635" s="381"/>
      <c r="X635" s="381"/>
      <c r="Y635" s="326"/>
      <c r="Z635" s="328"/>
      <c r="AA635" s="373"/>
      <c r="AB635" s="326"/>
      <c r="AC635" s="326" t="s">
        <v>2166</v>
      </c>
      <c r="AD635" s="368"/>
      <c r="AE635" s="400" t="s">
        <v>6319</v>
      </c>
      <c r="AF635" s="326"/>
      <c r="AG635" s="368"/>
      <c r="AH635" s="368"/>
      <c r="AI635" s="373"/>
      <c r="AJ635" s="328"/>
      <c r="AK635" s="328"/>
      <c r="AL635" s="328"/>
      <c r="AM635" s="328"/>
      <c r="AN635" s="335"/>
    </row>
    <row r="636" spans="1:40" ht="30.75" customHeight="1" x14ac:dyDescent="0.35">
      <c r="A636" s="378">
        <v>632</v>
      </c>
      <c r="B636" s="333" t="s">
        <v>808</v>
      </c>
      <c r="C636" s="332" t="s">
        <v>2611</v>
      </c>
      <c r="D636" s="371" t="s">
        <v>2624</v>
      </c>
      <c r="E636" s="325">
        <v>3</v>
      </c>
      <c r="F636" s="371"/>
      <c r="G636" s="325"/>
      <c r="H636" s="371"/>
      <c r="I636" s="325">
        <v>4</v>
      </c>
      <c r="J636" s="325"/>
      <c r="K636" s="325">
        <v>4</v>
      </c>
      <c r="L636" s="372">
        <v>1</v>
      </c>
      <c r="M636" s="373" t="s">
        <v>5430</v>
      </c>
      <c r="N636" s="381"/>
      <c r="O636" s="381"/>
      <c r="P636" s="381">
        <v>300</v>
      </c>
      <c r="Q636" s="381"/>
      <c r="R636" s="381"/>
      <c r="S636" s="381"/>
      <c r="T636" s="381"/>
      <c r="U636" s="381"/>
      <c r="V636" s="381"/>
      <c r="W636" s="381"/>
      <c r="X636" s="381"/>
      <c r="Y636" s="326"/>
      <c r="Z636" s="328"/>
      <c r="AA636" s="373"/>
      <c r="AB636" s="326"/>
      <c r="AC636" s="326" t="s">
        <v>2166</v>
      </c>
      <c r="AD636" s="368"/>
      <c r="AE636" s="400" t="s">
        <v>6322</v>
      </c>
      <c r="AF636" s="326"/>
      <c r="AG636" s="368"/>
      <c r="AH636" s="368"/>
      <c r="AI636" s="373"/>
      <c r="AJ636" s="328"/>
      <c r="AK636" s="328"/>
      <c r="AL636" s="328"/>
      <c r="AM636" s="328"/>
      <c r="AN636" s="335"/>
    </row>
    <row r="637" spans="1:40" ht="30.75" customHeight="1" x14ac:dyDescent="0.35">
      <c r="A637" s="378">
        <v>633</v>
      </c>
      <c r="B637" s="333" t="s">
        <v>808</v>
      </c>
      <c r="C637" s="332" t="s">
        <v>811</v>
      </c>
      <c r="D637" s="371" t="s">
        <v>2626</v>
      </c>
      <c r="E637" s="325">
        <v>3</v>
      </c>
      <c r="F637" s="371"/>
      <c r="G637" s="325"/>
      <c r="H637" s="371"/>
      <c r="I637" s="325">
        <v>3</v>
      </c>
      <c r="J637" s="325"/>
      <c r="K637" s="325">
        <v>3</v>
      </c>
      <c r="L637" s="372">
        <v>1</v>
      </c>
      <c r="M637" s="373" t="s">
        <v>5430</v>
      </c>
      <c r="N637" s="381"/>
      <c r="O637" s="381"/>
      <c r="P637" s="381">
        <v>170</v>
      </c>
      <c r="Q637" s="381"/>
      <c r="R637" s="381"/>
      <c r="S637" s="381"/>
      <c r="T637" s="381"/>
      <c r="U637" s="381"/>
      <c r="V637" s="381"/>
      <c r="W637" s="381"/>
      <c r="X637" s="381"/>
      <c r="Y637" s="326"/>
      <c r="Z637" s="328"/>
      <c r="AA637" s="373"/>
      <c r="AB637" s="326"/>
      <c r="AC637" s="326" t="s">
        <v>2166</v>
      </c>
      <c r="AD637" s="368"/>
      <c r="AE637" s="400" t="s">
        <v>6322</v>
      </c>
      <c r="AF637" s="326"/>
      <c r="AG637" s="368"/>
      <c r="AH637" s="368"/>
      <c r="AI637" s="373"/>
      <c r="AJ637" s="328"/>
      <c r="AK637" s="328"/>
      <c r="AL637" s="328"/>
      <c r="AM637" s="328"/>
      <c r="AN637" s="335"/>
    </row>
    <row r="638" spans="1:40" ht="30.75" customHeight="1" x14ac:dyDescent="0.35">
      <c r="A638" s="378">
        <v>634</v>
      </c>
      <c r="B638" s="333" t="s">
        <v>808</v>
      </c>
      <c r="C638" s="332" t="s">
        <v>2613</v>
      </c>
      <c r="D638" s="371" t="s">
        <v>2627</v>
      </c>
      <c r="E638" s="325">
        <v>3</v>
      </c>
      <c r="F638" s="371"/>
      <c r="G638" s="325"/>
      <c r="H638" s="371"/>
      <c r="I638" s="325">
        <v>4</v>
      </c>
      <c r="J638" s="325"/>
      <c r="K638" s="325">
        <v>4</v>
      </c>
      <c r="L638" s="372">
        <v>1</v>
      </c>
      <c r="M638" s="373" t="s">
        <v>5430</v>
      </c>
      <c r="N638" s="381"/>
      <c r="O638" s="381"/>
      <c r="P638" s="381">
        <v>240</v>
      </c>
      <c r="Q638" s="381"/>
      <c r="R638" s="381"/>
      <c r="S638" s="381"/>
      <c r="T638" s="381"/>
      <c r="U638" s="381"/>
      <c r="V638" s="381"/>
      <c r="W638" s="381"/>
      <c r="X638" s="381"/>
      <c r="Y638" s="326"/>
      <c r="Z638" s="328"/>
      <c r="AA638" s="373"/>
      <c r="AB638" s="326"/>
      <c r="AC638" s="326" t="s">
        <v>2166</v>
      </c>
      <c r="AD638" s="368"/>
      <c r="AE638" s="400" t="s">
        <v>6322</v>
      </c>
      <c r="AF638" s="326"/>
      <c r="AG638" s="368"/>
      <c r="AH638" s="368"/>
      <c r="AI638" s="373"/>
      <c r="AJ638" s="328"/>
      <c r="AK638" s="328"/>
      <c r="AL638" s="328"/>
      <c r="AM638" s="328"/>
      <c r="AN638" s="335"/>
    </row>
    <row r="639" spans="1:40" ht="30.75" customHeight="1" x14ac:dyDescent="0.35">
      <c r="A639" s="378">
        <v>635</v>
      </c>
      <c r="B639" s="333" t="s">
        <v>808</v>
      </c>
      <c r="C639" s="332" t="s">
        <v>2615</v>
      </c>
      <c r="D639" s="371" t="s">
        <v>2629</v>
      </c>
      <c r="E639" s="325">
        <v>4</v>
      </c>
      <c r="F639" s="371"/>
      <c r="G639" s="325"/>
      <c r="H639" s="371"/>
      <c r="I639" s="325">
        <v>4</v>
      </c>
      <c r="J639" s="325"/>
      <c r="K639" s="325">
        <v>4</v>
      </c>
      <c r="L639" s="372">
        <v>1</v>
      </c>
      <c r="M639" s="373" t="s">
        <v>5430</v>
      </c>
      <c r="N639" s="381"/>
      <c r="O639" s="381"/>
      <c r="P639" s="381">
        <v>320</v>
      </c>
      <c r="Q639" s="381"/>
      <c r="R639" s="381"/>
      <c r="S639" s="381"/>
      <c r="T639" s="381"/>
      <c r="U639" s="381"/>
      <c r="V639" s="381"/>
      <c r="W639" s="381"/>
      <c r="X639" s="381"/>
      <c r="Y639" s="326"/>
      <c r="Z639" s="328"/>
      <c r="AA639" s="373"/>
      <c r="AB639" s="326"/>
      <c r="AC639" s="326" t="s">
        <v>2166</v>
      </c>
      <c r="AD639" s="368"/>
      <c r="AE639" s="400" t="s">
        <v>6322</v>
      </c>
      <c r="AF639" s="326"/>
      <c r="AG639" s="368"/>
      <c r="AH639" s="368"/>
      <c r="AI639" s="373"/>
      <c r="AJ639" s="328"/>
      <c r="AK639" s="328"/>
      <c r="AL639" s="328"/>
      <c r="AM639" s="328"/>
      <c r="AN639" s="335"/>
    </row>
    <row r="640" spans="1:40" ht="30.75" customHeight="1" x14ac:dyDescent="0.35">
      <c r="A640" s="378">
        <v>636</v>
      </c>
      <c r="B640" s="333" t="s">
        <v>808</v>
      </c>
      <c r="C640" s="332" t="s">
        <v>2616</v>
      </c>
      <c r="D640" s="371" t="s">
        <v>2630</v>
      </c>
      <c r="E640" s="325">
        <v>4</v>
      </c>
      <c r="F640" s="371"/>
      <c r="G640" s="325"/>
      <c r="H640" s="371"/>
      <c r="I640" s="325">
        <v>4</v>
      </c>
      <c r="J640" s="325"/>
      <c r="K640" s="325">
        <v>4</v>
      </c>
      <c r="L640" s="372">
        <v>1</v>
      </c>
      <c r="M640" s="373" t="s">
        <v>5064</v>
      </c>
      <c r="N640" s="381"/>
      <c r="O640" s="381"/>
      <c r="P640" s="381">
        <v>240</v>
      </c>
      <c r="Q640" s="381"/>
      <c r="R640" s="381"/>
      <c r="S640" s="381"/>
      <c r="T640" s="381"/>
      <c r="U640" s="381"/>
      <c r="V640" s="381"/>
      <c r="W640" s="381"/>
      <c r="X640" s="381"/>
      <c r="Y640" s="326"/>
      <c r="Z640" s="328"/>
      <c r="AA640" s="373"/>
      <c r="AB640" s="326"/>
      <c r="AC640" s="326" t="s">
        <v>2166</v>
      </c>
      <c r="AD640" s="368"/>
      <c r="AE640" s="400" t="s">
        <v>6322</v>
      </c>
      <c r="AF640" s="326"/>
      <c r="AG640" s="368"/>
      <c r="AH640" s="368"/>
      <c r="AI640" s="373"/>
      <c r="AJ640" s="328"/>
      <c r="AK640" s="328"/>
      <c r="AL640" s="328"/>
      <c r="AM640" s="328"/>
      <c r="AN640" s="335"/>
    </row>
    <row r="641" spans="1:40" ht="30.75" customHeight="1" x14ac:dyDescent="0.35">
      <c r="A641" s="378">
        <v>637</v>
      </c>
      <c r="B641" s="333" t="s">
        <v>808</v>
      </c>
      <c r="C641" s="332" t="s">
        <v>2617</v>
      </c>
      <c r="D641" s="371" t="s">
        <v>2631</v>
      </c>
      <c r="E641" s="325">
        <v>4</v>
      </c>
      <c r="F641" s="371"/>
      <c r="G641" s="325"/>
      <c r="H641" s="371"/>
      <c r="I641" s="325">
        <v>4</v>
      </c>
      <c r="J641" s="325"/>
      <c r="K641" s="325">
        <v>4</v>
      </c>
      <c r="L641" s="372">
        <v>1</v>
      </c>
      <c r="M641" s="373" t="s">
        <v>5430</v>
      </c>
      <c r="N641" s="381"/>
      <c r="O641" s="381"/>
      <c r="P641" s="381">
        <v>250</v>
      </c>
      <c r="Q641" s="381"/>
      <c r="R641" s="381"/>
      <c r="S641" s="381"/>
      <c r="T641" s="381"/>
      <c r="U641" s="381"/>
      <c r="V641" s="381"/>
      <c r="W641" s="381"/>
      <c r="X641" s="381"/>
      <c r="Y641" s="326"/>
      <c r="Z641" s="328"/>
      <c r="AA641" s="373"/>
      <c r="AB641" s="326"/>
      <c r="AC641" s="326" t="s">
        <v>2166</v>
      </c>
      <c r="AD641" s="368"/>
      <c r="AE641" s="400" t="s">
        <v>6322</v>
      </c>
      <c r="AF641" s="326"/>
      <c r="AG641" s="368"/>
      <c r="AH641" s="368"/>
      <c r="AI641" s="373"/>
      <c r="AJ641" s="328"/>
      <c r="AK641" s="328"/>
      <c r="AL641" s="328"/>
      <c r="AM641" s="328"/>
      <c r="AN641" s="335"/>
    </row>
    <row r="642" spans="1:40" ht="30.75" customHeight="1" x14ac:dyDescent="0.35">
      <c r="A642" s="378">
        <v>638</v>
      </c>
      <c r="B642" s="333" t="s">
        <v>808</v>
      </c>
      <c r="C642" s="332" t="s">
        <v>2618</v>
      </c>
      <c r="D642" s="371" t="s">
        <v>2632</v>
      </c>
      <c r="E642" s="325">
        <v>4</v>
      </c>
      <c r="F642" s="371"/>
      <c r="G642" s="325"/>
      <c r="H642" s="371"/>
      <c r="I642" s="325">
        <v>4</v>
      </c>
      <c r="J642" s="325"/>
      <c r="K642" s="325">
        <v>4</v>
      </c>
      <c r="L642" s="372">
        <v>1</v>
      </c>
      <c r="M642" s="373" t="s">
        <v>5063</v>
      </c>
      <c r="N642" s="381"/>
      <c r="O642" s="381"/>
      <c r="P642" s="381">
        <v>200</v>
      </c>
      <c r="Q642" s="381"/>
      <c r="R642" s="381"/>
      <c r="S642" s="381"/>
      <c r="T642" s="381"/>
      <c r="U642" s="381"/>
      <c r="V642" s="381"/>
      <c r="W642" s="381"/>
      <c r="X642" s="381"/>
      <c r="Y642" s="326"/>
      <c r="Z642" s="328"/>
      <c r="AA642" s="373"/>
      <c r="AB642" s="326"/>
      <c r="AC642" s="326" t="s">
        <v>2166</v>
      </c>
      <c r="AD642" s="368"/>
      <c r="AE642" s="400" t="s">
        <v>6322</v>
      </c>
      <c r="AF642" s="326"/>
      <c r="AG642" s="368"/>
      <c r="AH642" s="368"/>
      <c r="AI642" s="373"/>
      <c r="AJ642" s="328"/>
      <c r="AK642" s="328" t="s">
        <v>7278</v>
      </c>
      <c r="AL642" s="328"/>
      <c r="AM642" s="328"/>
      <c r="AN642" s="335"/>
    </row>
    <row r="643" spans="1:40" ht="30.75" customHeight="1" x14ac:dyDescent="0.35">
      <c r="A643" s="378">
        <v>639</v>
      </c>
      <c r="B643" s="333" t="s">
        <v>808</v>
      </c>
      <c r="C643" s="332" t="s">
        <v>2619</v>
      </c>
      <c r="D643" s="371" t="s">
        <v>2633</v>
      </c>
      <c r="E643" s="325">
        <v>4</v>
      </c>
      <c r="F643" s="371"/>
      <c r="G643" s="325"/>
      <c r="H643" s="371"/>
      <c r="I643" s="325">
        <v>4</v>
      </c>
      <c r="J643" s="325"/>
      <c r="K643" s="325">
        <v>4</v>
      </c>
      <c r="L643" s="372">
        <v>1</v>
      </c>
      <c r="M643" s="373" t="s">
        <v>5430</v>
      </c>
      <c r="N643" s="381"/>
      <c r="O643" s="381"/>
      <c r="P643" s="381">
        <v>220</v>
      </c>
      <c r="Q643" s="381"/>
      <c r="R643" s="381"/>
      <c r="S643" s="381"/>
      <c r="T643" s="381"/>
      <c r="U643" s="381"/>
      <c r="V643" s="381"/>
      <c r="W643" s="381"/>
      <c r="X643" s="381"/>
      <c r="Y643" s="326"/>
      <c r="Z643" s="328"/>
      <c r="AA643" s="373"/>
      <c r="AB643" s="326"/>
      <c r="AC643" s="326" t="s">
        <v>2166</v>
      </c>
      <c r="AD643" s="368"/>
      <c r="AE643" s="400" t="s">
        <v>6322</v>
      </c>
      <c r="AF643" s="326"/>
      <c r="AG643" s="368"/>
      <c r="AH643" s="368"/>
      <c r="AI643" s="373"/>
      <c r="AJ643" s="328"/>
      <c r="AK643" s="328"/>
      <c r="AL643" s="328"/>
      <c r="AM643" s="328"/>
      <c r="AN643" s="335"/>
    </row>
    <row r="644" spans="1:40" ht="30.75" customHeight="1" x14ac:dyDescent="0.35">
      <c r="A644" s="378">
        <v>640</v>
      </c>
      <c r="B644" s="333" t="s">
        <v>808</v>
      </c>
      <c r="C644" s="332" t="s">
        <v>2620</v>
      </c>
      <c r="D644" s="371" t="s">
        <v>2634</v>
      </c>
      <c r="E644" s="325">
        <v>4</v>
      </c>
      <c r="F644" s="371"/>
      <c r="G644" s="325"/>
      <c r="H644" s="371"/>
      <c r="I644" s="325">
        <v>4</v>
      </c>
      <c r="J644" s="325"/>
      <c r="K644" s="325">
        <v>4</v>
      </c>
      <c r="L644" s="372">
        <v>1</v>
      </c>
      <c r="M644" s="373" t="s">
        <v>5064</v>
      </c>
      <c r="N644" s="381"/>
      <c r="O644" s="381"/>
      <c r="P644" s="381">
        <v>250</v>
      </c>
      <c r="Q644" s="381"/>
      <c r="R644" s="381"/>
      <c r="S644" s="381"/>
      <c r="T644" s="381"/>
      <c r="U644" s="381"/>
      <c r="V644" s="381"/>
      <c r="W644" s="381"/>
      <c r="X644" s="381"/>
      <c r="Y644" s="326"/>
      <c r="Z644" s="328"/>
      <c r="AA644" s="373"/>
      <c r="AB644" s="326"/>
      <c r="AC644" s="326" t="s">
        <v>2166</v>
      </c>
      <c r="AD644" s="368"/>
      <c r="AE644" s="400" t="s">
        <v>6322</v>
      </c>
      <c r="AF644" s="326"/>
      <c r="AG644" s="368"/>
      <c r="AH644" s="368"/>
      <c r="AI644" s="373"/>
      <c r="AJ644" s="328"/>
      <c r="AK644" s="328"/>
      <c r="AL644" s="328"/>
      <c r="AM644" s="328"/>
      <c r="AN644" s="335"/>
    </row>
    <row r="645" spans="1:40" ht="30.75" customHeight="1" x14ac:dyDescent="0.35">
      <c r="A645" s="378">
        <v>641</v>
      </c>
      <c r="B645" s="333" t="s">
        <v>808</v>
      </c>
      <c r="C645" s="332" t="s">
        <v>2622</v>
      </c>
      <c r="D645" s="371" t="s">
        <v>2636</v>
      </c>
      <c r="E645" s="325">
        <v>5</v>
      </c>
      <c r="F645" s="371"/>
      <c r="G645" s="325"/>
      <c r="H645" s="371"/>
      <c r="I645" s="325">
        <v>4</v>
      </c>
      <c r="J645" s="325"/>
      <c r="K645" s="325">
        <v>4</v>
      </c>
      <c r="L645" s="372">
        <v>1</v>
      </c>
      <c r="M645" s="373" t="s">
        <v>5063</v>
      </c>
      <c r="N645" s="381"/>
      <c r="O645" s="381"/>
      <c r="P645" s="381">
        <v>280</v>
      </c>
      <c r="Q645" s="381"/>
      <c r="R645" s="381"/>
      <c r="S645" s="381"/>
      <c r="T645" s="381"/>
      <c r="U645" s="381"/>
      <c r="V645" s="381"/>
      <c r="W645" s="381"/>
      <c r="X645" s="381"/>
      <c r="Y645" s="326"/>
      <c r="Z645" s="328"/>
      <c r="AA645" s="373"/>
      <c r="AB645" s="326"/>
      <c r="AC645" s="326" t="s">
        <v>2166</v>
      </c>
      <c r="AD645" s="368"/>
      <c r="AE645" s="400" t="s">
        <v>6322</v>
      </c>
      <c r="AF645" s="326"/>
      <c r="AG645" s="368"/>
      <c r="AH645" s="368"/>
      <c r="AI645" s="373"/>
      <c r="AJ645" s="328"/>
      <c r="AK645" s="328"/>
      <c r="AL645" s="328"/>
      <c r="AM645" s="328"/>
      <c r="AN645" s="335"/>
    </row>
    <row r="646" spans="1:40" ht="30.75" customHeight="1" x14ac:dyDescent="0.35">
      <c r="A646" s="378">
        <v>642</v>
      </c>
      <c r="B646" s="333" t="s">
        <v>808</v>
      </c>
      <c r="C646" s="332" t="s">
        <v>3372</v>
      </c>
      <c r="D646" s="371" t="s">
        <v>3373</v>
      </c>
      <c r="E646" s="325">
        <v>3</v>
      </c>
      <c r="F646" s="371"/>
      <c r="G646" s="325"/>
      <c r="H646" s="371"/>
      <c r="I646" s="325">
        <v>5</v>
      </c>
      <c r="J646" s="325"/>
      <c r="K646" s="325">
        <v>5</v>
      </c>
      <c r="L646" s="372">
        <v>1</v>
      </c>
      <c r="M646" s="373" t="s">
        <v>5278</v>
      </c>
      <c r="N646" s="381"/>
      <c r="O646" s="381"/>
      <c r="P646" s="381">
        <v>240</v>
      </c>
      <c r="Q646" s="381"/>
      <c r="R646" s="381"/>
      <c r="S646" s="381"/>
      <c r="T646" s="381"/>
      <c r="U646" s="381"/>
      <c r="V646" s="381"/>
      <c r="W646" s="381"/>
      <c r="X646" s="381"/>
      <c r="Y646" s="326"/>
      <c r="Z646" s="328"/>
      <c r="AA646" s="373"/>
      <c r="AB646" s="326"/>
      <c r="AC646" s="326" t="s">
        <v>2166</v>
      </c>
      <c r="AD646" s="368"/>
      <c r="AE646" s="400" t="s">
        <v>6322</v>
      </c>
      <c r="AF646" s="326"/>
      <c r="AG646" s="368"/>
      <c r="AH646" s="368"/>
      <c r="AI646" s="373"/>
      <c r="AJ646" s="328"/>
      <c r="AK646" s="328"/>
      <c r="AL646" s="328"/>
      <c r="AM646" s="328"/>
      <c r="AN646" s="335"/>
    </row>
    <row r="647" spans="1:40" ht="30.75" customHeight="1" x14ac:dyDescent="0.35">
      <c r="A647" s="378">
        <v>643</v>
      </c>
      <c r="B647" s="333" t="s">
        <v>5716</v>
      </c>
      <c r="C647" s="332" t="s">
        <v>977</v>
      </c>
      <c r="D647" s="327" t="s">
        <v>7008</v>
      </c>
      <c r="E647" s="325">
        <v>4</v>
      </c>
      <c r="F647" s="371"/>
      <c r="G647" s="325"/>
      <c r="H647" s="371"/>
      <c r="I647" s="325">
        <v>12</v>
      </c>
      <c r="J647" s="325"/>
      <c r="K647" s="325">
        <v>12</v>
      </c>
      <c r="L647" s="372">
        <v>1</v>
      </c>
      <c r="M647" s="373" t="s">
        <v>5490</v>
      </c>
      <c r="N647" s="367">
        <v>77</v>
      </c>
      <c r="O647" s="367">
        <v>83</v>
      </c>
      <c r="P647" s="367">
        <v>160</v>
      </c>
      <c r="Q647" s="398"/>
      <c r="R647" s="398"/>
      <c r="S647" s="398"/>
      <c r="T647" s="398"/>
      <c r="U647" s="381"/>
      <c r="V647" s="381" t="s">
        <v>2166</v>
      </c>
      <c r="W647" s="381"/>
      <c r="X647" s="381">
        <v>2</v>
      </c>
      <c r="Y647" s="326"/>
      <c r="Z647" s="328"/>
      <c r="AA647" s="373" t="s">
        <v>6524</v>
      </c>
      <c r="AB647" s="326"/>
      <c r="AC647" s="326" t="s">
        <v>2166</v>
      </c>
      <c r="AD647" s="368"/>
      <c r="AE647" s="400" t="s">
        <v>7017</v>
      </c>
      <c r="AF647" s="326"/>
      <c r="AG647" s="368"/>
      <c r="AH647" s="368"/>
      <c r="AI647" s="373"/>
      <c r="AJ647" s="328"/>
      <c r="AK647" s="328"/>
      <c r="AL647" s="328"/>
      <c r="AM647" s="328"/>
      <c r="AN647" s="335"/>
    </row>
    <row r="648" spans="1:40" ht="30.75" customHeight="1" x14ac:dyDescent="0.35">
      <c r="A648" s="378">
        <v>644</v>
      </c>
      <c r="B648" s="333" t="s">
        <v>817</v>
      </c>
      <c r="C648" s="332" t="s">
        <v>818</v>
      </c>
      <c r="D648" s="371" t="s">
        <v>2119</v>
      </c>
      <c r="E648" s="325">
        <v>4</v>
      </c>
      <c r="F648" s="371"/>
      <c r="G648" s="325"/>
      <c r="H648" s="371"/>
      <c r="I648" s="325">
        <v>4</v>
      </c>
      <c r="J648" s="325"/>
      <c r="K648" s="325">
        <v>4</v>
      </c>
      <c r="L648" s="372">
        <v>1</v>
      </c>
      <c r="M648" s="373" t="s">
        <v>5354</v>
      </c>
      <c r="N648" s="381"/>
      <c r="O648" s="381"/>
      <c r="P648" s="381">
        <v>240</v>
      </c>
      <c r="Q648" s="381"/>
      <c r="R648" s="381"/>
      <c r="S648" s="381"/>
      <c r="T648" s="381"/>
      <c r="U648" s="381"/>
      <c r="V648" s="381"/>
      <c r="W648" s="381"/>
      <c r="X648" s="381">
        <v>2</v>
      </c>
      <c r="Y648" s="326"/>
      <c r="Z648" s="328"/>
      <c r="AA648" s="373"/>
      <c r="AB648" s="326"/>
      <c r="AC648" s="326" t="s">
        <v>2165</v>
      </c>
      <c r="AD648" s="368"/>
      <c r="AE648" s="400" t="s">
        <v>6325</v>
      </c>
      <c r="AF648" s="326"/>
      <c r="AG648" s="368"/>
      <c r="AH648" s="368"/>
      <c r="AI648" s="373"/>
      <c r="AJ648" s="328"/>
      <c r="AK648" s="328"/>
      <c r="AL648" s="328"/>
      <c r="AM648" s="328"/>
      <c r="AN648" s="335" t="s">
        <v>2166</v>
      </c>
    </row>
    <row r="649" spans="1:40" ht="30.75" customHeight="1" x14ac:dyDescent="0.35">
      <c r="A649" s="378">
        <v>645</v>
      </c>
      <c r="B649" s="333" t="s">
        <v>817</v>
      </c>
      <c r="C649" s="332" t="s">
        <v>819</v>
      </c>
      <c r="D649" s="371" t="s">
        <v>2120</v>
      </c>
      <c r="E649" s="325">
        <v>3</v>
      </c>
      <c r="F649" s="371"/>
      <c r="G649" s="325"/>
      <c r="H649" s="371"/>
      <c r="I649" s="325">
        <v>4</v>
      </c>
      <c r="J649" s="325"/>
      <c r="K649" s="325">
        <v>4</v>
      </c>
      <c r="L649" s="372">
        <v>1</v>
      </c>
      <c r="M649" s="373" t="s">
        <v>5354</v>
      </c>
      <c r="N649" s="381"/>
      <c r="O649" s="381"/>
      <c r="P649" s="381">
        <v>120</v>
      </c>
      <c r="Q649" s="381"/>
      <c r="R649" s="381"/>
      <c r="S649" s="381"/>
      <c r="T649" s="381"/>
      <c r="U649" s="381"/>
      <c r="V649" s="381"/>
      <c r="W649" s="381"/>
      <c r="X649" s="381">
        <v>2</v>
      </c>
      <c r="Y649" s="326"/>
      <c r="Z649" s="328"/>
      <c r="AA649" s="373"/>
      <c r="AB649" s="326"/>
      <c r="AC649" s="326" t="s">
        <v>2165</v>
      </c>
      <c r="AD649" s="368"/>
      <c r="AE649" s="400" t="s">
        <v>6325</v>
      </c>
      <c r="AF649" s="326"/>
      <c r="AG649" s="368"/>
      <c r="AH649" s="368"/>
      <c r="AI649" s="373"/>
      <c r="AJ649" s="328"/>
      <c r="AK649" s="328"/>
      <c r="AL649" s="328"/>
      <c r="AM649" s="328"/>
      <c r="AN649" s="335"/>
    </row>
    <row r="650" spans="1:40" ht="30.75" customHeight="1" x14ac:dyDescent="0.35">
      <c r="A650" s="378">
        <v>646</v>
      </c>
      <c r="B650" s="333" t="s">
        <v>817</v>
      </c>
      <c r="C650" s="332" t="s">
        <v>821</v>
      </c>
      <c r="D650" s="371" t="s">
        <v>2121</v>
      </c>
      <c r="E650" s="325">
        <v>5</v>
      </c>
      <c r="F650" s="371"/>
      <c r="G650" s="325"/>
      <c r="H650" s="371"/>
      <c r="I650" s="325">
        <v>4</v>
      </c>
      <c r="J650" s="325"/>
      <c r="K650" s="325">
        <v>4</v>
      </c>
      <c r="L650" s="372">
        <v>1</v>
      </c>
      <c r="M650" s="373" t="s">
        <v>5354</v>
      </c>
      <c r="N650" s="381"/>
      <c r="O650" s="381"/>
      <c r="P650" s="381">
        <v>720</v>
      </c>
      <c r="Q650" s="381"/>
      <c r="R650" s="381"/>
      <c r="S650" s="381"/>
      <c r="T650" s="381"/>
      <c r="U650" s="381"/>
      <c r="V650" s="381"/>
      <c r="W650" s="381"/>
      <c r="X650" s="381">
        <v>2</v>
      </c>
      <c r="Y650" s="326"/>
      <c r="Z650" s="328"/>
      <c r="AA650" s="373"/>
      <c r="AB650" s="326"/>
      <c r="AC650" s="326" t="s">
        <v>2165</v>
      </c>
      <c r="AD650" s="368"/>
      <c r="AE650" s="400" t="s">
        <v>6325</v>
      </c>
      <c r="AF650" s="326"/>
      <c r="AG650" s="368"/>
      <c r="AH650" s="368"/>
      <c r="AI650" s="373"/>
      <c r="AJ650" s="328"/>
      <c r="AK650" s="328"/>
      <c r="AL650" s="328"/>
      <c r="AM650" s="328"/>
      <c r="AN650" s="335"/>
    </row>
    <row r="651" spans="1:40" ht="30.75" customHeight="1" x14ac:dyDescent="0.35">
      <c r="A651" s="378">
        <v>647</v>
      </c>
      <c r="B651" s="333" t="s">
        <v>817</v>
      </c>
      <c r="C651" s="332" t="s">
        <v>2122</v>
      </c>
      <c r="D651" s="371" t="s">
        <v>2934</v>
      </c>
      <c r="E651" s="325">
        <v>5</v>
      </c>
      <c r="F651" s="371"/>
      <c r="G651" s="325"/>
      <c r="H651" s="371"/>
      <c r="I651" s="325">
        <v>7</v>
      </c>
      <c r="J651" s="325"/>
      <c r="K651" s="325">
        <v>7</v>
      </c>
      <c r="L651" s="372">
        <v>1</v>
      </c>
      <c r="M651" s="373" t="s">
        <v>5095</v>
      </c>
      <c r="N651" s="381"/>
      <c r="O651" s="381"/>
      <c r="P651" s="381">
        <v>1440</v>
      </c>
      <c r="Q651" s="381"/>
      <c r="R651" s="381"/>
      <c r="S651" s="381"/>
      <c r="T651" s="381"/>
      <c r="U651" s="381"/>
      <c r="V651" s="381"/>
      <c r="W651" s="381"/>
      <c r="X651" s="381">
        <v>3</v>
      </c>
      <c r="Y651" s="326"/>
      <c r="Z651" s="328"/>
      <c r="AA651" s="373"/>
      <c r="AB651" s="326"/>
      <c r="AC651" s="326" t="s">
        <v>2165</v>
      </c>
      <c r="AD651" s="368"/>
      <c r="AE651" s="400" t="s">
        <v>6325</v>
      </c>
      <c r="AF651" s="326"/>
      <c r="AG651" s="368"/>
      <c r="AH651" s="368"/>
      <c r="AI651" s="373"/>
      <c r="AJ651" s="328"/>
      <c r="AK651" s="328"/>
      <c r="AL651" s="328"/>
      <c r="AM651" s="328"/>
      <c r="AN651" s="335"/>
    </row>
    <row r="652" spans="1:40" ht="30.75" customHeight="1" x14ac:dyDescent="0.35">
      <c r="A652" s="378">
        <v>648</v>
      </c>
      <c r="B652" s="333" t="s">
        <v>817</v>
      </c>
      <c r="C652" s="332" t="s">
        <v>2123</v>
      </c>
      <c r="D652" s="371" t="s">
        <v>2935</v>
      </c>
      <c r="E652" s="325">
        <v>3</v>
      </c>
      <c r="F652" s="371"/>
      <c r="G652" s="325"/>
      <c r="H652" s="371"/>
      <c r="I652" s="325">
        <v>6</v>
      </c>
      <c r="J652" s="325"/>
      <c r="K652" s="325">
        <v>6</v>
      </c>
      <c r="L652" s="372">
        <v>1</v>
      </c>
      <c r="M652" s="373" t="s">
        <v>5513</v>
      </c>
      <c r="N652" s="381"/>
      <c r="O652" s="381"/>
      <c r="P652" s="381">
        <v>120</v>
      </c>
      <c r="Q652" s="381"/>
      <c r="R652" s="381"/>
      <c r="S652" s="381"/>
      <c r="T652" s="381"/>
      <c r="U652" s="381"/>
      <c r="V652" s="381"/>
      <c r="W652" s="381"/>
      <c r="X652" s="381">
        <v>3</v>
      </c>
      <c r="Y652" s="326"/>
      <c r="Z652" s="328"/>
      <c r="AA652" s="373"/>
      <c r="AB652" s="326"/>
      <c r="AC652" s="326" t="s">
        <v>2165</v>
      </c>
      <c r="AD652" s="368"/>
      <c r="AE652" s="400" t="s">
        <v>6325</v>
      </c>
      <c r="AF652" s="326"/>
      <c r="AG652" s="368"/>
      <c r="AH652" s="368"/>
      <c r="AI652" s="373"/>
      <c r="AJ652" s="328"/>
      <c r="AK652" s="328"/>
      <c r="AL652" s="328"/>
      <c r="AM652" s="328"/>
      <c r="AN652" s="335"/>
    </row>
    <row r="653" spans="1:40" ht="30.75" customHeight="1" x14ac:dyDescent="0.35">
      <c r="A653" s="378">
        <v>649</v>
      </c>
      <c r="B653" s="333" t="s">
        <v>817</v>
      </c>
      <c r="C653" s="332" t="s">
        <v>826</v>
      </c>
      <c r="D653" s="371" t="s">
        <v>2936</v>
      </c>
      <c r="E653" s="325">
        <v>3</v>
      </c>
      <c r="F653" s="371"/>
      <c r="G653" s="325"/>
      <c r="H653" s="371"/>
      <c r="I653" s="325">
        <v>7</v>
      </c>
      <c r="J653" s="325"/>
      <c r="K653" s="325">
        <v>7</v>
      </c>
      <c r="L653" s="372">
        <v>1</v>
      </c>
      <c r="M653" s="373" t="s">
        <v>5513</v>
      </c>
      <c r="N653" s="381"/>
      <c r="O653" s="381"/>
      <c r="P653" s="381">
        <v>120</v>
      </c>
      <c r="Q653" s="381"/>
      <c r="R653" s="381"/>
      <c r="S653" s="381"/>
      <c r="T653" s="381"/>
      <c r="U653" s="381"/>
      <c r="V653" s="381"/>
      <c r="W653" s="381"/>
      <c r="X653" s="381">
        <v>3</v>
      </c>
      <c r="Y653" s="326"/>
      <c r="Z653" s="328"/>
      <c r="AA653" s="373"/>
      <c r="AB653" s="326"/>
      <c r="AC653" s="326" t="s">
        <v>2165</v>
      </c>
      <c r="AD653" s="368"/>
      <c r="AE653" s="400" t="s">
        <v>6325</v>
      </c>
      <c r="AF653" s="326"/>
      <c r="AG653" s="368"/>
      <c r="AH653" s="368"/>
      <c r="AI653" s="373"/>
      <c r="AJ653" s="328"/>
      <c r="AK653" s="328"/>
      <c r="AL653" s="328"/>
      <c r="AM653" s="328"/>
      <c r="AN653" s="335"/>
    </row>
    <row r="654" spans="1:40" ht="30.75" customHeight="1" x14ac:dyDescent="0.35">
      <c r="A654" s="378">
        <v>650</v>
      </c>
      <c r="B654" s="333" t="s">
        <v>817</v>
      </c>
      <c r="C654" s="332" t="s">
        <v>827</v>
      </c>
      <c r="D654" s="371" t="s">
        <v>2937</v>
      </c>
      <c r="E654" s="325">
        <v>3</v>
      </c>
      <c r="F654" s="371"/>
      <c r="G654" s="325"/>
      <c r="H654" s="371"/>
      <c r="I654" s="325">
        <v>4</v>
      </c>
      <c r="J654" s="325"/>
      <c r="K654" s="325">
        <v>4</v>
      </c>
      <c r="L654" s="372">
        <v>1</v>
      </c>
      <c r="M654" s="373" t="s">
        <v>5513</v>
      </c>
      <c r="N654" s="381"/>
      <c r="O654" s="381"/>
      <c r="P654" s="381">
        <v>120</v>
      </c>
      <c r="Q654" s="381"/>
      <c r="R654" s="381"/>
      <c r="S654" s="381"/>
      <c r="T654" s="381"/>
      <c r="U654" s="381"/>
      <c r="V654" s="381"/>
      <c r="W654" s="381"/>
      <c r="X654" s="381">
        <v>3</v>
      </c>
      <c r="Y654" s="326"/>
      <c r="Z654" s="328"/>
      <c r="AA654" s="373"/>
      <c r="AB654" s="326"/>
      <c r="AC654" s="326" t="s">
        <v>2165</v>
      </c>
      <c r="AD654" s="368"/>
      <c r="AE654" s="400" t="s">
        <v>6325</v>
      </c>
      <c r="AF654" s="326"/>
      <c r="AG654" s="368"/>
      <c r="AH654" s="368"/>
      <c r="AI654" s="373"/>
      <c r="AJ654" s="328"/>
      <c r="AK654" s="328"/>
      <c r="AL654" s="328"/>
      <c r="AM654" s="328"/>
      <c r="AN654" s="335"/>
    </row>
    <row r="655" spans="1:40" ht="30.75" customHeight="1" x14ac:dyDescent="0.35">
      <c r="A655" s="378">
        <v>651</v>
      </c>
      <c r="B655" s="333" t="s">
        <v>817</v>
      </c>
      <c r="C655" s="332" t="s">
        <v>2124</v>
      </c>
      <c r="D655" s="371" t="s">
        <v>2938</v>
      </c>
      <c r="E655" s="325">
        <v>5</v>
      </c>
      <c r="F655" s="371"/>
      <c r="G655" s="325"/>
      <c r="H655" s="371"/>
      <c r="I655" s="325">
        <v>7</v>
      </c>
      <c r="J655" s="325"/>
      <c r="K655" s="325">
        <v>7</v>
      </c>
      <c r="L655" s="372">
        <v>1</v>
      </c>
      <c r="M655" s="373" t="s">
        <v>5354</v>
      </c>
      <c r="N655" s="381"/>
      <c r="O655" s="381"/>
      <c r="P655" s="381">
        <v>480</v>
      </c>
      <c r="Q655" s="381"/>
      <c r="R655" s="381"/>
      <c r="S655" s="381"/>
      <c r="T655" s="381"/>
      <c r="U655" s="381"/>
      <c r="V655" s="381"/>
      <c r="W655" s="381"/>
      <c r="X655" s="381">
        <v>2</v>
      </c>
      <c r="Y655" s="326"/>
      <c r="Z655" s="328"/>
      <c r="AA655" s="373"/>
      <c r="AB655" s="326"/>
      <c r="AC655" s="326" t="s">
        <v>2165</v>
      </c>
      <c r="AD655" s="368"/>
      <c r="AE655" s="400" t="s">
        <v>6325</v>
      </c>
      <c r="AF655" s="326"/>
      <c r="AG655" s="368"/>
      <c r="AH655" s="368"/>
      <c r="AI655" s="373"/>
      <c r="AJ655" s="328"/>
      <c r="AK655" s="328"/>
      <c r="AL655" s="328"/>
      <c r="AM655" s="328"/>
      <c r="AN655" s="335"/>
    </row>
    <row r="656" spans="1:40" ht="30.75" customHeight="1" x14ac:dyDescent="0.35">
      <c r="A656" s="378">
        <v>652</v>
      </c>
      <c r="B656" s="333" t="s">
        <v>817</v>
      </c>
      <c r="C656" s="332" t="s">
        <v>2127</v>
      </c>
      <c r="D656" s="371" t="s">
        <v>2941</v>
      </c>
      <c r="E656" s="325">
        <v>5</v>
      </c>
      <c r="F656" s="371"/>
      <c r="G656" s="325"/>
      <c r="H656" s="371"/>
      <c r="I656" s="325">
        <v>4</v>
      </c>
      <c r="J656" s="325"/>
      <c r="K656" s="325">
        <v>4</v>
      </c>
      <c r="L656" s="372">
        <v>1</v>
      </c>
      <c r="M656" s="373" t="s">
        <v>5095</v>
      </c>
      <c r="N656" s="381"/>
      <c r="O656" s="381"/>
      <c r="P656" s="381">
        <v>480</v>
      </c>
      <c r="Q656" s="381"/>
      <c r="R656" s="381"/>
      <c r="S656" s="381"/>
      <c r="T656" s="381"/>
      <c r="U656" s="381"/>
      <c r="V656" s="381"/>
      <c r="W656" s="381"/>
      <c r="X656" s="381">
        <v>2</v>
      </c>
      <c r="Y656" s="326"/>
      <c r="Z656" s="328"/>
      <c r="AA656" s="373"/>
      <c r="AB656" s="326"/>
      <c r="AC656" s="326" t="s">
        <v>2165</v>
      </c>
      <c r="AD656" s="368"/>
      <c r="AE656" s="400" t="s">
        <v>6325</v>
      </c>
      <c r="AF656" s="326"/>
      <c r="AG656" s="368"/>
      <c r="AH656" s="368"/>
      <c r="AI656" s="373"/>
      <c r="AJ656" s="328"/>
      <c r="AK656" s="328"/>
      <c r="AL656" s="328"/>
      <c r="AM656" s="328"/>
      <c r="AN656" s="335"/>
    </row>
    <row r="657" spans="1:40" ht="30.75" customHeight="1" x14ac:dyDescent="0.35">
      <c r="A657" s="378">
        <v>653</v>
      </c>
      <c r="B657" s="333" t="s">
        <v>817</v>
      </c>
      <c r="C657" s="332" t="s">
        <v>830</v>
      </c>
      <c r="D657" s="371" t="s">
        <v>3374</v>
      </c>
      <c r="E657" s="325">
        <v>4</v>
      </c>
      <c r="F657" s="371"/>
      <c r="G657" s="325"/>
      <c r="H657" s="371"/>
      <c r="I657" s="325">
        <v>5</v>
      </c>
      <c r="J657" s="325"/>
      <c r="K657" s="325">
        <v>5</v>
      </c>
      <c r="L657" s="372">
        <v>1</v>
      </c>
      <c r="M657" s="373" t="s">
        <v>5095</v>
      </c>
      <c r="N657" s="381"/>
      <c r="O657" s="381"/>
      <c r="P657" s="381">
        <v>240</v>
      </c>
      <c r="Q657" s="381"/>
      <c r="R657" s="381"/>
      <c r="S657" s="381"/>
      <c r="T657" s="381"/>
      <c r="U657" s="381"/>
      <c r="V657" s="381"/>
      <c r="W657" s="381"/>
      <c r="X657" s="381">
        <v>2</v>
      </c>
      <c r="Y657" s="326"/>
      <c r="Z657" s="328"/>
      <c r="AA657" s="373"/>
      <c r="AB657" s="326"/>
      <c r="AC657" s="326" t="s">
        <v>2165</v>
      </c>
      <c r="AD657" s="368"/>
      <c r="AE657" s="400" t="s">
        <v>6325</v>
      </c>
      <c r="AF657" s="326"/>
      <c r="AG657" s="368"/>
      <c r="AH657" s="368"/>
      <c r="AI657" s="373"/>
      <c r="AJ657" s="328"/>
      <c r="AK657" s="328"/>
      <c r="AL657" s="328"/>
      <c r="AM657" s="328"/>
      <c r="AN657" s="335"/>
    </row>
    <row r="658" spans="1:40" ht="30.75" customHeight="1" x14ac:dyDescent="0.35">
      <c r="A658" s="378">
        <v>654</v>
      </c>
      <c r="B658" s="333" t="s">
        <v>817</v>
      </c>
      <c r="C658" s="332" t="s">
        <v>831</v>
      </c>
      <c r="D658" s="371" t="s">
        <v>4423</v>
      </c>
      <c r="E658" s="325">
        <v>4</v>
      </c>
      <c r="F658" s="371"/>
      <c r="G658" s="325"/>
      <c r="H658" s="371"/>
      <c r="I658" s="325">
        <v>4</v>
      </c>
      <c r="J658" s="325"/>
      <c r="K658" s="325">
        <v>4</v>
      </c>
      <c r="L658" s="372">
        <v>1</v>
      </c>
      <c r="M658" s="373" t="s">
        <v>5095</v>
      </c>
      <c r="N658" s="381"/>
      <c r="O658" s="381"/>
      <c r="P658" s="381">
        <v>240</v>
      </c>
      <c r="Q658" s="381"/>
      <c r="R658" s="381"/>
      <c r="S658" s="381"/>
      <c r="T658" s="381"/>
      <c r="U658" s="381"/>
      <c r="V658" s="381"/>
      <c r="W658" s="381"/>
      <c r="X658" s="381">
        <v>2</v>
      </c>
      <c r="Y658" s="326"/>
      <c r="Z658" s="328"/>
      <c r="AA658" s="373"/>
      <c r="AB658" s="326"/>
      <c r="AC658" s="326" t="s">
        <v>2165</v>
      </c>
      <c r="AD658" s="368"/>
      <c r="AE658" s="400" t="s">
        <v>6325</v>
      </c>
      <c r="AF658" s="326"/>
      <c r="AG658" s="368"/>
      <c r="AH658" s="368"/>
      <c r="AI658" s="373"/>
      <c r="AJ658" s="328"/>
      <c r="AK658" s="328"/>
      <c r="AL658" s="328"/>
      <c r="AM658" s="328"/>
      <c r="AN658" s="335"/>
    </row>
    <row r="659" spans="1:40" ht="30.75" customHeight="1" x14ac:dyDescent="0.35">
      <c r="A659" s="378">
        <v>655</v>
      </c>
      <c r="B659" s="333" t="s">
        <v>817</v>
      </c>
      <c r="C659" s="332" t="s">
        <v>832</v>
      </c>
      <c r="D659" s="371" t="s">
        <v>2130</v>
      </c>
      <c r="E659" s="325">
        <v>3</v>
      </c>
      <c r="F659" s="371"/>
      <c r="G659" s="325"/>
      <c r="H659" s="371"/>
      <c r="I659" s="325">
        <v>4</v>
      </c>
      <c r="J659" s="325"/>
      <c r="K659" s="325">
        <v>4</v>
      </c>
      <c r="L659" s="372">
        <v>1</v>
      </c>
      <c r="M659" s="373" t="s">
        <v>5354</v>
      </c>
      <c r="N659" s="381"/>
      <c r="O659" s="381"/>
      <c r="P659" s="381">
        <v>120</v>
      </c>
      <c r="Q659" s="381"/>
      <c r="R659" s="381"/>
      <c r="S659" s="381"/>
      <c r="T659" s="381"/>
      <c r="U659" s="381"/>
      <c r="V659" s="381"/>
      <c r="W659" s="381"/>
      <c r="X659" s="381">
        <v>2</v>
      </c>
      <c r="Y659" s="326"/>
      <c r="Z659" s="328"/>
      <c r="AA659" s="373"/>
      <c r="AB659" s="326"/>
      <c r="AC659" s="326" t="s">
        <v>2165</v>
      </c>
      <c r="AD659" s="368"/>
      <c r="AE659" s="400" t="s">
        <v>6325</v>
      </c>
      <c r="AF659" s="326"/>
      <c r="AG659" s="368"/>
      <c r="AH659" s="368"/>
      <c r="AI659" s="373"/>
      <c r="AJ659" s="328"/>
      <c r="AK659" s="328"/>
      <c r="AL659" s="328"/>
      <c r="AM659" s="328"/>
      <c r="AN659" s="335"/>
    </row>
    <row r="660" spans="1:40" ht="30.75" customHeight="1" x14ac:dyDescent="0.35">
      <c r="A660" s="378">
        <v>656</v>
      </c>
      <c r="B660" s="333" t="s">
        <v>817</v>
      </c>
      <c r="C660" s="332" t="s">
        <v>833</v>
      </c>
      <c r="D660" s="371" t="s">
        <v>2131</v>
      </c>
      <c r="E660" s="325">
        <v>3</v>
      </c>
      <c r="F660" s="371"/>
      <c r="G660" s="325"/>
      <c r="H660" s="371"/>
      <c r="I660" s="325">
        <v>4</v>
      </c>
      <c r="J660" s="325"/>
      <c r="K660" s="325">
        <v>4</v>
      </c>
      <c r="L660" s="372">
        <v>1</v>
      </c>
      <c r="M660" s="373" t="s">
        <v>5353</v>
      </c>
      <c r="N660" s="381"/>
      <c r="O660" s="381"/>
      <c r="P660" s="381">
        <v>120</v>
      </c>
      <c r="Q660" s="381"/>
      <c r="R660" s="381"/>
      <c r="S660" s="381"/>
      <c r="T660" s="381"/>
      <c r="U660" s="381"/>
      <c r="V660" s="381"/>
      <c r="W660" s="381"/>
      <c r="X660" s="381">
        <v>2</v>
      </c>
      <c r="Y660" s="326"/>
      <c r="Z660" s="328"/>
      <c r="AA660" s="373"/>
      <c r="AB660" s="326"/>
      <c r="AC660" s="326" t="s">
        <v>2165</v>
      </c>
      <c r="AD660" s="368"/>
      <c r="AE660" s="400" t="s">
        <v>6325</v>
      </c>
      <c r="AF660" s="326"/>
      <c r="AG660" s="368"/>
      <c r="AH660" s="368"/>
      <c r="AI660" s="373"/>
      <c r="AJ660" s="328"/>
      <c r="AK660" s="328"/>
      <c r="AL660" s="328"/>
      <c r="AM660" s="328"/>
      <c r="AN660" s="335"/>
    </row>
    <row r="661" spans="1:40" ht="30.75" customHeight="1" x14ac:dyDescent="0.35">
      <c r="A661" s="378">
        <v>657</v>
      </c>
      <c r="B661" s="333" t="s">
        <v>817</v>
      </c>
      <c r="C661" s="332" t="s">
        <v>2133</v>
      </c>
      <c r="D661" s="371" t="s">
        <v>2134</v>
      </c>
      <c r="E661" s="325">
        <v>5</v>
      </c>
      <c r="F661" s="371"/>
      <c r="G661" s="325"/>
      <c r="H661" s="371"/>
      <c r="I661" s="325">
        <v>4</v>
      </c>
      <c r="J661" s="325"/>
      <c r="K661" s="325">
        <v>4</v>
      </c>
      <c r="L661" s="372">
        <v>1</v>
      </c>
      <c r="M661" s="373" t="s">
        <v>5096</v>
      </c>
      <c r="N661" s="381"/>
      <c r="O661" s="381"/>
      <c r="P661" s="381">
        <v>480</v>
      </c>
      <c r="Q661" s="381"/>
      <c r="R661" s="381"/>
      <c r="S661" s="381"/>
      <c r="T661" s="381"/>
      <c r="U661" s="381"/>
      <c r="V661" s="381"/>
      <c r="W661" s="381"/>
      <c r="X661" s="381">
        <v>2</v>
      </c>
      <c r="Y661" s="326"/>
      <c r="Z661" s="328"/>
      <c r="AA661" s="373"/>
      <c r="AB661" s="326"/>
      <c r="AC661" s="326" t="s">
        <v>2165</v>
      </c>
      <c r="AD661" s="368"/>
      <c r="AE661" s="400" t="s">
        <v>6325</v>
      </c>
      <c r="AF661" s="326"/>
      <c r="AG661" s="368"/>
      <c r="AH661" s="368"/>
      <c r="AI661" s="373"/>
      <c r="AJ661" s="328"/>
      <c r="AK661" s="328"/>
      <c r="AL661" s="328"/>
      <c r="AM661" s="328"/>
      <c r="AN661" s="335"/>
    </row>
    <row r="662" spans="1:40" ht="30.75" customHeight="1" x14ac:dyDescent="0.35">
      <c r="A662" s="378">
        <v>658</v>
      </c>
      <c r="B662" s="333" t="s">
        <v>817</v>
      </c>
      <c r="C662" s="332" t="s">
        <v>839</v>
      </c>
      <c r="D662" s="371" t="s">
        <v>2136</v>
      </c>
      <c r="E662" s="325">
        <v>4</v>
      </c>
      <c r="F662" s="371"/>
      <c r="G662" s="325"/>
      <c r="H662" s="371"/>
      <c r="I662" s="325">
        <v>4</v>
      </c>
      <c r="J662" s="325"/>
      <c r="K662" s="325">
        <v>4</v>
      </c>
      <c r="L662" s="372">
        <v>1</v>
      </c>
      <c r="M662" s="373" t="s">
        <v>5431</v>
      </c>
      <c r="N662" s="381"/>
      <c r="O662" s="381"/>
      <c r="P662" s="381">
        <v>240</v>
      </c>
      <c r="Q662" s="381"/>
      <c r="R662" s="381"/>
      <c r="S662" s="381"/>
      <c r="T662" s="381"/>
      <c r="U662" s="381"/>
      <c r="V662" s="381"/>
      <c r="W662" s="381"/>
      <c r="X662" s="381">
        <v>2</v>
      </c>
      <c r="Y662" s="326"/>
      <c r="Z662" s="328"/>
      <c r="AA662" s="373"/>
      <c r="AB662" s="326"/>
      <c r="AC662" s="326" t="s">
        <v>2165</v>
      </c>
      <c r="AD662" s="368"/>
      <c r="AE662" s="400" t="s">
        <v>6325</v>
      </c>
      <c r="AF662" s="326"/>
      <c r="AG662" s="368"/>
      <c r="AH662" s="368"/>
      <c r="AI662" s="373"/>
      <c r="AJ662" s="328"/>
      <c r="AK662" s="328"/>
      <c r="AL662" s="328"/>
      <c r="AM662" s="328"/>
      <c r="AN662" s="335"/>
    </row>
    <row r="663" spans="1:40" ht="30.75" customHeight="1" x14ac:dyDescent="0.35">
      <c r="A663" s="378">
        <v>659</v>
      </c>
      <c r="B663" s="333" t="s">
        <v>817</v>
      </c>
      <c r="C663" s="332" t="s">
        <v>840</v>
      </c>
      <c r="D663" s="371" t="s">
        <v>2137</v>
      </c>
      <c r="E663" s="325">
        <v>4</v>
      </c>
      <c r="F663" s="371"/>
      <c r="G663" s="325"/>
      <c r="H663" s="371"/>
      <c r="I663" s="325">
        <v>4</v>
      </c>
      <c r="J663" s="325"/>
      <c r="K663" s="325">
        <v>4</v>
      </c>
      <c r="L663" s="372">
        <v>1</v>
      </c>
      <c r="M663" s="373" t="s">
        <v>5443</v>
      </c>
      <c r="N663" s="381"/>
      <c r="O663" s="381"/>
      <c r="P663" s="381">
        <v>240</v>
      </c>
      <c r="Q663" s="381"/>
      <c r="R663" s="381"/>
      <c r="S663" s="381"/>
      <c r="T663" s="381"/>
      <c r="U663" s="381"/>
      <c r="V663" s="381"/>
      <c r="W663" s="381"/>
      <c r="X663" s="381">
        <v>2</v>
      </c>
      <c r="Y663" s="326"/>
      <c r="Z663" s="328"/>
      <c r="AA663" s="373"/>
      <c r="AB663" s="326"/>
      <c r="AC663" s="326" t="s">
        <v>2165</v>
      </c>
      <c r="AD663" s="368"/>
      <c r="AE663" s="400" t="s">
        <v>6325</v>
      </c>
      <c r="AF663" s="326"/>
      <c r="AG663" s="368"/>
      <c r="AH663" s="368"/>
      <c r="AI663" s="373"/>
      <c r="AJ663" s="328"/>
      <c r="AK663" s="328"/>
      <c r="AL663" s="328"/>
      <c r="AM663" s="328"/>
      <c r="AN663" s="335"/>
    </row>
    <row r="664" spans="1:40" ht="30.75" customHeight="1" x14ac:dyDescent="0.35">
      <c r="A664" s="378">
        <v>660</v>
      </c>
      <c r="B664" s="333" t="s">
        <v>817</v>
      </c>
      <c r="C664" s="332" t="s">
        <v>841</v>
      </c>
      <c r="D664" s="371" t="s">
        <v>2138</v>
      </c>
      <c r="E664" s="325">
        <v>4</v>
      </c>
      <c r="F664" s="371"/>
      <c r="G664" s="325"/>
      <c r="H664" s="371"/>
      <c r="I664" s="325">
        <v>4</v>
      </c>
      <c r="J664" s="325"/>
      <c r="K664" s="325">
        <v>4</v>
      </c>
      <c r="L664" s="372">
        <v>1</v>
      </c>
      <c r="M664" s="373" t="s">
        <v>5095</v>
      </c>
      <c r="N664" s="381"/>
      <c r="O664" s="381"/>
      <c r="P664" s="381">
        <v>480</v>
      </c>
      <c r="Q664" s="381"/>
      <c r="R664" s="381"/>
      <c r="S664" s="381"/>
      <c r="T664" s="381"/>
      <c r="U664" s="381"/>
      <c r="V664" s="381"/>
      <c r="W664" s="381"/>
      <c r="X664" s="381">
        <v>1</v>
      </c>
      <c r="Y664" s="326"/>
      <c r="Z664" s="328"/>
      <c r="AA664" s="373"/>
      <c r="AB664" s="326"/>
      <c r="AC664" s="326" t="s">
        <v>2165</v>
      </c>
      <c r="AD664" s="368"/>
      <c r="AE664" s="400" t="s">
        <v>6325</v>
      </c>
      <c r="AF664" s="326"/>
      <c r="AG664" s="368"/>
      <c r="AH664" s="368"/>
      <c r="AI664" s="373"/>
      <c r="AJ664" s="328"/>
      <c r="AK664" s="328"/>
      <c r="AL664" s="328"/>
      <c r="AM664" s="328"/>
      <c r="AN664" s="335"/>
    </row>
    <row r="665" spans="1:40" ht="30.75" customHeight="1" x14ac:dyDescent="0.35">
      <c r="A665" s="378">
        <v>661</v>
      </c>
      <c r="B665" s="333" t="s">
        <v>817</v>
      </c>
      <c r="C665" s="332" t="s">
        <v>843</v>
      </c>
      <c r="D665" s="371" t="s">
        <v>2140</v>
      </c>
      <c r="E665" s="325">
        <v>4</v>
      </c>
      <c r="F665" s="371"/>
      <c r="G665" s="325"/>
      <c r="H665" s="371"/>
      <c r="I665" s="325">
        <v>4</v>
      </c>
      <c r="J665" s="325"/>
      <c r="K665" s="325">
        <v>4</v>
      </c>
      <c r="L665" s="372">
        <v>1</v>
      </c>
      <c r="M665" s="373" t="s">
        <v>5431</v>
      </c>
      <c r="N665" s="381"/>
      <c r="O665" s="381"/>
      <c r="P665" s="381">
        <v>240</v>
      </c>
      <c r="Q665" s="381"/>
      <c r="R665" s="381"/>
      <c r="S665" s="381"/>
      <c r="T665" s="381"/>
      <c r="U665" s="381"/>
      <c r="V665" s="381"/>
      <c r="W665" s="381"/>
      <c r="X665" s="381">
        <v>1</v>
      </c>
      <c r="Y665" s="326"/>
      <c r="Z665" s="328"/>
      <c r="AA665" s="373"/>
      <c r="AB665" s="326"/>
      <c r="AC665" s="326" t="s">
        <v>2165</v>
      </c>
      <c r="AD665" s="368"/>
      <c r="AE665" s="400" t="s">
        <v>6325</v>
      </c>
      <c r="AF665" s="326"/>
      <c r="AG665" s="368"/>
      <c r="AH665" s="368"/>
      <c r="AI665" s="373"/>
      <c r="AJ665" s="328"/>
      <c r="AK665" s="328"/>
      <c r="AL665" s="328"/>
      <c r="AM665" s="328"/>
      <c r="AN665" s="335" t="s">
        <v>2166</v>
      </c>
    </row>
    <row r="666" spans="1:40" ht="30.75" customHeight="1" x14ac:dyDescent="0.35">
      <c r="A666" s="378">
        <v>662</v>
      </c>
      <c r="B666" s="333" t="s">
        <v>817</v>
      </c>
      <c r="C666" s="332" t="s">
        <v>846</v>
      </c>
      <c r="D666" s="371" t="s">
        <v>2143</v>
      </c>
      <c r="E666" s="325">
        <v>5</v>
      </c>
      <c r="F666" s="371"/>
      <c r="G666" s="325"/>
      <c r="H666" s="371"/>
      <c r="I666" s="325">
        <v>4</v>
      </c>
      <c r="J666" s="325"/>
      <c r="K666" s="325">
        <v>4</v>
      </c>
      <c r="L666" s="372">
        <v>1</v>
      </c>
      <c r="M666" s="373" t="s">
        <v>5431</v>
      </c>
      <c r="N666" s="381"/>
      <c r="O666" s="381"/>
      <c r="P666" s="381">
        <v>480</v>
      </c>
      <c r="Q666" s="381"/>
      <c r="R666" s="381"/>
      <c r="S666" s="381"/>
      <c r="T666" s="381"/>
      <c r="U666" s="381"/>
      <c r="V666" s="381"/>
      <c r="W666" s="381"/>
      <c r="X666" s="381">
        <v>2</v>
      </c>
      <c r="Y666" s="326"/>
      <c r="Z666" s="328"/>
      <c r="AA666" s="373"/>
      <c r="AB666" s="326"/>
      <c r="AC666" s="326" t="s">
        <v>2165</v>
      </c>
      <c r="AD666" s="368"/>
      <c r="AE666" s="400" t="s">
        <v>6325</v>
      </c>
      <c r="AF666" s="326"/>
      <c r="AG666" s="368"/>
      <c r="AH666" s="368"/>
      <c r="AI666" s="373"/>
      <c r="AJ666" s="328"/>
      <c r="AK666" s="328"/>
      <c r="AL666" s="328"/>
      <c r="AM666" s="328"/>
      <c r="AN666" s="335"/>
    </row>
    <row r="667" spans="1:40" ht="30.75" customHeight="1" x14ac:dyDescent="0.35">
      <c r="A667" s="378">
        <v>663</v>
      </c>
      <c r="B667" s="333" t="s">
        <v>817</v>
      </c>
      <c r="C667" s="332" t="s">
        <v>855</v>
      </c>
      <c r="D667" s="371" t="s">
        <v>4424</v>
      </c>
      <c r="E667" s="325">
        <v>4</v>
      </c>
      <c r="F667" s="371"/>
      <c r="G667" s="325"/>
      <c r="H667" s="371"/>
      <c r="I667" s="325">
        <v>4</v>
      </c>
      <c r="J667" s="325"/>
      <c r="K667" s="325">
        <v>4</v>
      </c>
      <c r="L667" s="372">
        <v>1</v>
      </c>
      <c r="M667" s="373" t="s">
        <v>5095</v>
      </c>
      <c r="N667" s="381"/>
      <c r="O667" s="381"/>
      <c r="P667" s="381">
        <v>240</v>
      </c>
      <c r="Q667" s="381"/>
      <c r="R667" s="381"/>
      <c r="S667" s="381"/>
      <c r="T667" s="381"/>
      <c r="U667" s="381"/>
      <c r="V667" s="381"/>
      <c r="W667" s="381"/>
      <c r="X667" s="381">
        <v>1</v>
      </c>
      <c r="Y667" s="326"/>
      <c r="Z667" s="328"/>
      <c r="AA667" s="373"/>
      <c r="AB667" s="326"/>
      <c r="AC667" s="326" t="s">
        <v>2165</v>
      </c>
      <c r="AD667" s="368"/>
      <c r="AE667" s="400" t="s">
        <v>6325</v>
      </c>
      <c r="AF667" s="326"/>
      <c r="AG667" s="368"/>
      <c r="AH667" s="368"/>
      <c r="AI667" s="373"/>
      <c r="AJ667" s="328"/>
      <c r="AK667" s="328"/>
      <c r="AL667" s="328"/>
      <c r="AM667" s="328"/>
      <c r="AN667" s="335"/>
    </row>
    <row r="668" spans="1:40" ht="30.75" customHeight="1" x14ac:dyDescent="0.35">
      <c r="A668" s="378">
        <v>664</v>
      </c>
      <c r="B668" s="333" t="s">
        <v>817</v>
      </c>
      <c r="C668" s="332" t="s">
        <v>857</v>
      </c>
      <c r="D668" s="371" t="s">
        <v>4425</v>
      </c>
      <c r="E668" s="325">
        <v>4</v>
      </c>
      <c r="F668" s="371"/>
      <c r="G668" s="325"/>
      <c r="H668" s="371"/>
      <c r="I668" s="325">
        <v>4</v>
      </c>
      <c r="J668" s="325"/>
      <c r="K668" s="325">
        <v>4</v>
      </c>
      <c r="L668" s="372">
        <v>1</v>
      </c>
      <c r="M668" s="373" t="s">
        <v>5431</v>
      </c>
      <c r="N668" s="381"/>
      <c r="O668" s="381"/>
      <c r="P668" s="381">
        <v>240</v>
      </c>
      <c r="Q668" s="381"/>
      <c r="R668" s="381"/>
      <c r="S668" s="381"/>
      <c r="T668" s="381"/>
      <c r="U668" s="381"/>
      <c r="V668" s="381"/>
      <c r="W668" s="381"/>
      <c r="X668" s="381">
        <v>1</v>
      </c>
      <c r="Y668" s="326"/>
      <c r="Z668" s="328"/>
      <c r="AA668" s="373"/>
      <c r="AB668" s="326"/>
      <c r="AC668" s="326" t="s">
        <v>2165</v>
      </c>
      <c r="AD668" s="368"/>
      <c r="AE668" s="400" t="s">
        <v>6325</v>
      </c>
      <c r="AF668" s="326"/>
      <c r="AG668" s="368"/>
      <c r="AH668" s="368"/>
      <c r="AI668" s="373"/>
      <c r="AJ668" s="328"/>
      <c r="AK668" s="328"/>
      <c r="AL668" s="328"/>
      <c r="AM668" s="328"/>
      <c r="AN668" s="335"/>
    </row>
    <row r="669" spans="1:40" ht="30.75" customHeight="1" x14ac:dyDescent="0.35">
      <c r="A669" s="378">
        <v>665</v>
      </c>
      <c r="B669" s="333" t="s">
        <v>817</v>
      </c>
      <c r="C669" s="332" t="s">
        <v>848</v>
      </c>
      <c r="D669" s="371" t="s">
        <v>2148</v>
      </c>
      <c r="E669" s="325">
        <v>5</v>
      </c>
      <c r="F669" s="371"/>
      <c r="G669" s="325"/>
      <c r="H669" s="371"/>
      <c r="I669" s="325">
        <v>4</v>
      </c>
      <c r="J669" s="325"/>
      <c r="K669" s="325">
        <v>4</v>
      </c>
      <c r="L669" s="372">
        <v>1</v>
      </c>
      <c r="M669" s="373" t="s">
        <v>5401</v>
      </c>
      <c r="N669" s="381"/>
      <c r="O669" s="381"/>
      <c r="P669" s="381">
        <v>480</v>
      </c>
      <c r="Q669" s="381"/>
      <c r="R669" s="381"/>
      <c r="S669" s="381"/>
      <c r="T669" s="381"/>
      <c r="U669" s="381"/>
      <c r="V669" s="381"/>
      <c r="W669" s="381"/>
      <c r="X669" s="381">
        <v>2</v>
      </c>
      <c r="Y669" s="326"/>
      <c r="Z669" s="328"/>
      <c r="AA669" s="373"/>
      <c r="AB669" s="326"/>
      <c r="AC669" s="326" t="s">
        <v>2165</v>
      </c>
      <c r="AD669" s="368"/>
      <c r="AE669" s="400" t="s">
        <v>6325</v>
      </c>
      <c r="AF669" s="326"/>
      <c r="AG669" s="368"/>
      <c r="AH669" s="368"/>
      <c r="AI669" s="373"/>
      <c r="AJ669" s="328"/>
      <c r="AK669" s="328"/>
      <c r="AL669" s="328"/>
      <c r="AM669" s="328"/>
      <c r="AN669" s="335"/>
    </row>
    <row r="670" spans="1:40" ht="30.75" customHeight="1" x14ac:dyDescent="0.35">
      <c r="A670" s="378">
        <v>666</v>
      </c>
      <c r="B670" s="333" t="s">
        <v>817</v>
      </c>
      <c r="C670" s="332" t="s">
        <v>847</v>
      </c>
      <c r="D670" s="371" t="s">
        <v>2942</v>
      </c>
      <c r="E670" s="325">
        <v>4</v>
      </c>
      <c r="F670" s="371"/>
      <c r="G670" s="325"/>
      <c r="H670" s="371"/>
      <c r="I670" s="325">
        <v>4</v>
      </c>
      <c r="J670" s="325"/>
      <c r="K670" s="325">
        <v>4</v>
      </c>
      <c r="L670" s="372">
        <v>1</v>
      </c>
      <c r="M670" s="373" t="s">
        <v>5402</v>
      </c>
      <c r="N670" s="381"/>
      <c r="O670" s="381"/>
      <c r="P670" s="381">
        <v>240</v>
      </c>
      <c r="Q670" s="381"/>
      <c r="R670" s="381"/>
      <c r="S670" s="381"/>
      <c r="T670" s="381"/>
      <c r="U670" s="381"/>
      <c r="V670" s="381"/>
      <c r="W670" s="381"/>
      <c r="X670" s="381">
        <v>2</v>
      </c>
      <c r="Y670" s="326"/>
      <c r="Z670" s="328"/>
      <c r="AA670" s="373"/>
      <c r="AB670" s="326"/>
      <c r="AC670" s="326" t="s">
        <v>2165</v>
      </c>
      <c r="AD670" s="368"/>
      <c r="AE670" s="400" t="s">
        <v>6325</v>
      </c>
      <c r="AF670" s="326"/>
      <c r="AG670" s="368"/>
      <c r="AH670" s="368"/>
      <c r="AI670" s="373"/>
      <c r="AJ670" s="328"/>
      <c r="AK670" s="328"/>
      <c r="AL670" s="328"/>
      <c r="AM670" s="328"/>
      <c r="AN670" s="335"/>
    </row>
    <row r="671" spans="1:40" ht="30.75" customHeight="1" x14ac:dyDescent="0.35">
      <c r="A671" s="378">
        <v>667</v>
      </c>
      <c r="B671" s="333" t="s">
        <v>817</v>
      </c>
      <c r="C671" s="332" t="s">
        <v>3709</v>
      </c>
      <c r="D671" s="371" t="s">
        <v>2943</v>
      </c>
      <c r="E671" s="325">
        <v>3</v>
      </c>
      <c r="F671" s="371"/>
      <c r="G671" s="325"/>
      <c r="H671" s="371"/>
      <c r="I671" s="325">
        <v>4</v>
      </c>
      <c r="J671" s="325"/>
      <c r="K671" s="325">
        <v>4</v>
      </c>
      <c r="L671" s="372">
        <v>1</v>
      </c>
      <c r="M671" s="373" t="s">
        <v>5466</v>
      </c>
      <c r="N671" s="381"/>
      <c r="O671" s="381"/>
      <c r="P671" s="381">
        <v>120</v>
      </c>
      <c r="Q671" s="381"/>
      <c r="R671" s="381"/>
      <c r="S671" s="381"/>
      <c r="T671" s="381"/>
      <c r="U671" s="381"/>
      <c r="V671" s="381"/>
      <c r="W671" s="381"/>
      <c r="X671" s="381">
        <v>2</v>
      </c>
      <c r="Y671" s="326"/>
      <c r="Z671" s="328"/>
      <c r="AA671" s="373"/>
      <c r="AB671" s="326"/>
      <c r="AC671" s="326" t="s">
        <v>2165</v>
      </c>
      <c r="AD671" s="368"/>
      <c r="AE671" s="400" t="s">
        <v>6325</v>
      </c>
      <c r="AF671" s="326"/>
      <c r="AG671" s="368"/>
      <c r="AH671" s="368"/>
      <c r="AI671" s="373"/>
      <c r="AJ671" s="328"/>
      <c r="AK671" s="328"/>
      <c r="AL671" s="328"/>
      <c r="AM671" s="328"/>
      <c r="AN671" s="335"/>
    </row>
    <row r="672" spans="1:40" ht="30.75" customHeight="1" x14ac:dyDescent="0.35">
      <c r="A672" s="378">
        <v>668</v>
      </c>
      <c r="B672" s="333" t="s">
        <v>817</v>
      </c>
      <c r="C672" s="332" t="s">
        <v>1820</v>
      </c>
      <c r="D672" s="371" t="s">
        <v>2945</v>
      </c>
      <c r="E672" s="325">
        <v>4</v>
      </c>
      <c r="F672" s="371"/>
      <c r="G672" s="325"/>
      <c r="H672" s="371"/>
      <c r="I672" s="325">
        <v>4</v>
      </c>
      <c r="J672" s="325"/>
      <c r="K672" s="325">
        <v>4</v>
      </c>
      <c r="L672" s="372">
        <v>1</v>
      </c>
      <c r="M672" s="373" t="s">
        <v>5096</v>
      </c>
      <c r="N672" s="381"/>
      <c r="O672" s="381"/>
      <c r="P672" s="381">
        <v>240</v>
      </c>
      <c r="Q672" s="381"/>
      <c r="R672" s="381"/>
      <c r="S672" s="381"/>
      <c r="T672" s="381"/>
      <c r="U672" s="381"/>
      <c r="V672" s="381"/>
      <c r="W672" s="381"/>
      <c r="X672" s="381">
        <v>2</v>
      </c>
      <c r="Y672" s="326"/>
      <c r="Z672" s="328"/>
      <c r="AA672" s="373"/>
      <c r="AB672" s="326"/>
      <c r="AC672" s="326" t="s">
        <v>2165</v>
      </c>
      <c r="AD672" s="368"/>
      <c r="AE672" s="400" t="s">
        <v>6325</v>
      </c>
      <c r="AF672" s="326"/>
      <c r="AG672" s="368"/>
      <c r="AH672" s="368"/>
      <c r="AI672" s="373"/>
      <c r="AJ672" s="328"/>
      <c r="AK672" s="328"/>
      <c r="AL672" s="328"/>
      <c r="AM672" s="328"/>
      <c r="AN672" s="335" t="s">
        <v>2166</v>
      </c>
    </row>
    <row r="673" spans="1:40" ht="30.75" customHeight="1" x14ac:dyDescent="0.35">
      <c r="A673" s="378">
        <v>669</v>
      </c>
      <c r="B673" s="333" t="s">
        <v>817</v>
      </c>
      <c r="C673" s="332" t="s">
        <v>474</v>
      </c>
      <c r="D673" s="371" t="s">
        <v>2948</v>
      </c>
      <c r="E673" s="325">
        <v>4</v>
      </c>
      <c r="F673" s="371"/>
      <c r="G673" s="325"/>
      <c r="H673" s="371"/>
      <c r="I673" s="325">
        <v>4</v>
      </c>
      <c r="J673" s="325"/>
      <c r="K673" s="325">
        <v>4</v>
      </c>
      <c r="L673" s="372">
        <v>1</v>
      </c>
      <c r="M673" s="373" t="s">
        <v>5019</v>
      </c>
      <c r="N673" s="381"/>
      <c r="O673" s="381"/>
      <c r="P673" s="381">
        <v>240</v>
      </c>
      <c r="Q673" s="381"/>
      <c r="R673" s="381"/>
      <c r="S673" s="381"/>
      <c r="T673" s="381"/>
      <c r="U673" s="381"/>
      <c r="V673" s="381"/>
      <c r="W673" s="381"/>
      <c r="X673" s="381">
        <v>2</v>
      </c>
      <c r="Y673" s="326"/>
      <c r="Z673" s="328"/>
      <c r="AA673" s="373"/>
      <c r="AB673" s="326"/>
      <c r="AC673" s="326" t="s">
        <v>2165</v>
      </c>
      <c r="AD673" s="368"/>
      <c r="AE673" s="400" t="s">
        <v>6325</v>
      </c>
      <c r="AF673" s="326"/>
      <c r="AG673" s="368"/>
      <c r="AH673" s="368"/>
      <c r="AI673" s="373"/>
      <c r="AJ673" s="328"/>
      <c r="AK673" s="328"/>
      <c r="AL673" s="328"/>
      <c r="AM673" s="328"/>
      <c r="AN673" s="335"/>
    </row>
    <row r="674" spans="1:40" ht="30.75" customHeight="1" x14ac:dyDescent="0.35">
      <c r="A674" s="378">
        <v>670</v>
      </c>
      <c r="B674" s="333" t="s">
        <v>817</v>
      </c>
      <c r="C674" s="332" t="s">
        <v>3710</v>
      </c>
      <c r="D674" s="371" t="s">
        <v>2949</v>
      </c>
      <c r="E674" s="325">
        <v>4</v>
      </c>
      <c r="F674" s="371"/>
      <c r="G674" s="325"/>
      <c r="H674" s="371"/>
      <c r="I674" s="325">
        <v>4</v>
      </c>
      <c r="J674" s="325"/>
      <c r="K674" s="325">
        <v>4</v>
      </c>
      <c r="L674" s="372">
        <v>1</v>
      </c>
      <c r="M674" s="373" t="s">
        <v>5431</v>
      </c>
      <c r="N674" s="381"/>
      <c r="O674" s="381"/>
      <c r="P674" s="381">
        <v>240</v>
      </c>
      <c r="Q674" s="381"/>
      <c r="R674" s="381"/>
      <c r="S674" s="381"/>
      <c r="T674" s="381"/>
      <c r="U674" s="381"/>
      <c r="V674" s="381"/>
      <c r="W674" s="381"/>
      <c r="X674" s="381">
        <v>2</v>
      </c>
      <c r="Y674" s="326"/>
      <c r="Z674" s="328"/>
      <c r="AA674" s="373"/>
      <c r="AB674" s="326"/>
      <c r="AC674" s="326" t="s">
        <v>2165</v>
      </c>
      <c r="AD674" s="368"/>
      <c r="AE674" s="400" t="s">
        <v>6325</v>
      </c>
      <c r="AF674" s="326"/>
      <c r="AG674" s="368"/>
      <c r="AH674" s="368"/>
      <c r="AI674" s="373"/>
      <c r="AJ674" s="328"/>
      <c r="AK674" s="328"/>
      <c r="AL674" s="328"/>
      <c r="AM674" s="328"/>
      <c r="AN674" s="335"/>
    </row>
    <row r="675" spans="1:40" ht="30.75" customHeight="1" x14ac:dyDescent="0.35">
      <c r="A675" s="378">
        <v>671</v>
      </c>
      <c r="B675" s="333" t="s">
        <v>817</v>
      </c>
      <c r="C675" s="332" t="s">
        <v>1828</v>
      </c>
      <c r="D675" s="371" t="s">
        <v>2950</v>
      </c>
      <c r="E675" s="325">
        <v>4</v>
      </c>
      <c r="F675" s="371"/>
      <c r="G675" s="325"/>
      <c r="H675" s="371"/>
      <c r="I675" s="325">
        <v>4</v>
      </c>
      <c r="J675" s="325"/>
      <c r="K675" s="325">
        <v>4</v>
      </c>
      <c r="L675" s="372">
        <v>1</v>
      </c>
      <c r="M675" s="373" t="s">
        <v>5431</v>
      </c>
      <c r="N675" s="398"/>
      <c r="O675" s="398"/>
      <c r="P675" s="367">
        <v>240</v>
      </c>
      <c r="Q675" s="398"/>
      <c r="R675" s="398"/>
      <c r="S675" s="398"/>
      <c r="T675" s="398"/>
      <c r="U675" s="381"/>
      <c r="V675" s="381"/>
      <c r="W675" s="381"/>
      <c r="X675" s="381">
        <v>2</v>
      </c>
      <c r="Y675" s="326"/>
      <c r="Z675" s="328"/>
      <c r="AA675" s="373"/>
      <c r="AB675" s="326"/>
      <c r="AC675" s="326" t="s">
        <v>2165</v>
      </c>
      <c r="AD675" s="368"/>
      <c r="AE675" s="400" t="s">
        <v>6325</v>
      </c>
      <c r="AF675" s="326"/>
      <c r="AG675" s="368"/>
      <c r="AH675" s="368"/>
      <c r="AI675" s="373"/>
      <c r="AJ675" s="328"/>
      <c r="AK675" s="328"/>
      <c r="AL675" s="328"/>
      <c r="AM675" s="328"/>
      <c r="AN675" s="335"/>
    </row>
    <row r="676" spans="1:40" ht="30.75" customHeight="1" x14ac:dyDescent="0.35">
      <c r="A676" s="378">
        <v>672</v>
      </c>
      <c r="B676" s="333" t="s">
        <v>817</v>
      </c>
      <c r="C676" s="332" t="s">
        <v>3724</v>
      </c>
      <c r="D676" s="371" t="s">
        <v>2951</v>
      </c>
      <c r="E676" s="325">
        <v>4</v>
      </c>
      <c r="F676" s="371"/>
      <c r="G676" s="325"/>
      <c r="H676" s="371"/>
      <c r="I676" s="325">
        <v>4</v>
      </c>
      <c r="J676" s="325"/>
      <c r="K676" s="325">
        <v>4</v>
      </c>
      <c r="L676" s="372">
        <v>1</v>
      </c>
      <c r="M676" s="388" t="s">
        <v>4991</v>
      </c>
      <c r="N676" s="381"/>
      <c r="O676" s="381"/>
      <c r="P676" s="381">
        <v>240</v>
      </c>
      <c r="Q676" s="381"/>
      <c r="R676" s="381"/>
      <c r="S676" s="381"/>
      <c r="T676" s="381"/>
      <c r="U676" s="381"/>
      <c r="V676" s="381"/>
      <c r="W676" s="381"/>
      <c r="X676" s="381">
        <v>2</v>
      </c>
      <c r="Y676" s="326"/>
      <c r="Z676" s="328"/>
      <c r="AA676" s="373"/>
      <c r="AB676" s="326"/>
      <c r="AC676" s="326" t="s">
        <v>2165</v>
      </c>
      <c r="AD676" s="368"/>
      <c r="AE676" s="400" t="s">
        <v>6325</v>
      </c>
      <c r="AF676" s="326"/>
      <c r="AG676" s="368"/>
      <c r="AH676" s="368"/>
      <c r="AI676" s="373"/>
      <c r="AJ676" s="328"/>
      <c r="AK676" s="328"/>
      <c r="AL676" s="328"/>
      <c r="AM676" s="328"/>
      <c r="AN676" s="335"/>
    </row>
    <row r="677" spans="1:40" ht="30.75" customHeight="1" x14ac:dyDescent="0.35">
      <c r="A677" s="378">
        <v>673</v>
      </c>
      <c r="B677" s="333" t="s">
        <v>817</v>
      </c>
      <c r="C677" s="332" t="s">
        <v>3711</v>
      </c>
      <c r="D677" s="371" t="s">
        <v>2953</v>
      </c>
      <c r="E677" s="325">
        <v>5</v>
      </c>
      <c r="F677" s="371"/>
      <c r="G677" s="325"/>
      <c r="H677" s="371"/>
      <c r="I677" s="325">
        <v>4</v>
      </c>
      <c r="J677" s="325"/>
      <c r="K677" s="325">
        <v>4</v>
      </c>
      <c r="L677" s="372">
        <v>1</v>
      </c>
      <c r="M677" s="373" t="s">
        <v>5431</v>
      </c>
      <c r="N677" s="381"/>
      <c r="O677" s="381"/>
      <c r="P677" s="381">
        <v>480</v>
      </c>
      <c r="Q677" s="381"/>
      <c r="R677" s="381"/>
      <c r="S677" s="381"/>
      <c r="T677" s="381"/>
      <c r="U677" s="381"/>
      <c r="V677" s="381"/>
      <c r="W677" s="381"/>
      <c r="X677" s="381">
        <v>2</v>
      </c>
      <c r="Y677" s="326"/>
      <c r="Z677" s="328"/>
      <c r="AA677" s="373"/>
      <c r="AB677" s="326"/>
      <c r="AC677" s="326" t="s">
        <v>2165</v>
      </c>
      <c r="AD677" s="368"/>
      <c r="AE677" s="400" t="s">
        <v>6325</v>
      </c>
      <c r="AF677" s="326"/>
      <c r="AG677" s="368"/>
      <c r="AH677" s="368"/>
      <c r="AI677" s="373"/>
      <c r="AJ677" s="328"/>
      <c r="AK677" s="328"/>
      <c r="AL677" s="328"/>
      <c r="AM677" s="328"/>
      <c r="AN677" s="335"/>
    </row>
    <row r="678" spans="1:40" ht="30.75" customHeight="1" x14ac:dyDescent="0.35">
      <c r="A678" s="378">
        <v>674</v>
      </c>
      <c r="B678" s="333" t="s">
        <v>817</v>
      </c>
      <c r="C678" s="332" t="s">
        <v>6358</v>
      </c>
      <c r="D678" s="371" t="s">
        <v>6359</v>
      </c>
      <c r="E678" s="408">
        <v>4</v>
      </c>
      <c r="F678" s="371"/>
      <c r="G678" s="325"/>
      <c r="H678" s="371"/>
      <c r="I678" s="325">
        <v>3</v>
      </c>
      <c r="J678" s="325"/>
      <c r="K678" s="325">
        <v>3</v>
      </c>
      <c r="L678" s="372">
        <v>1</v>
      </c>
      <c r="M678" s="373" t="s">
        <v>5400</v>
      </c>
      <c r="N678" s="381"/>
      <c r="O678" s="381"/>
      <c r="P678" s="381"/>
      <c r="Q678" s="381"/>
      <c r="R678" s="381"/>
      <c r="S678" s="381"/>
      <c r="T678" s="381"/>
      <c r="U678" s="381"/>
      <c r="V678" s="381"/>
      <c r="W678" s="381"/>
      <c r="X678" s="381">
        <v>2</v>
      </c>
      <c r="Y678" s="326"/>
      <c r="Z678" s="328"/>
      <c r="AA678" s="373"/>
      <c r="AB678" s="326"/>
      <c r="AC678" s="326" t="s">
        <v>2165</v>
      </c>
      <c r="AD678" s="368"/>
      <c r="AE678" s="400" t="s">
        <v>6325</v>
      </c>
      <c r="AF678" s="326"/>
      <c r="AG678" s="368"/>
      <c r="AH678" s="368"/>
      <c r="AI678" s="373"/>
      <c r="AJ678" s="328"/>
      <c r="AK678" s="328"/>
      <c r="AL678" s="328"/>
      <c r="AM678" s="328"/>
      <c r="AN678" s="335" t="s">
        <v>2166</v>
      </c>
    </row>
    <row r="679" spans="1:40" ht="30.75" customHeight="1" x14ac:dyDescent="0.35">
      <c r="A679" s="378">
        <v>675</v>
      </c>
      <c r="B679" s="333" t="s">
        <v>859</v>
      </c>
      <c r="C679" s="332" t="s">
        <v>4064</v>
      </c>
      <c r="D679" s="371" t="s">
        <v>4065</v>
      </c>
      <c r="E679" s="325">
        <v>3</v>
      </c>
      <c r="F679" s="371"/>
      <c r="G679" s="325"/>
      <c r="H679" s="371"/>
      <c r="I679" s="325">
        <v>4</v>
      </c>
      <c r="J679" s="325"/>
      <c r="K679" s="325">
        <v>4</v>
      </c>
      <c r="L679" s="372">
        <v>1</v>
      </c>
      <c r="M679" s="373" t="s">
        <v>5353</v>
      </c>
      <c r="N679" s="398">
        <v>65</v>
      </c>
      <c r="O679" s="398">
        <v>165</v>
      </c>
      <c r="P679" s="398">
        <v>230</v>
      </c>
      <c r="Q679" s="398"/>
      <c r="R679" s="398"/>
      <c r="S679" s="398"/>
      <c r="T679" s="398"/>
      <c r="U679" s="381"/>
      <c r="V679" s="381" t="s">
        <v>2166</v>
      </c>
      <c r="W679" s="381"/>
      <c r="X679" s="381">
        <v>1</v>
      </c>
      <c r="Y679" s="326"/>
      <c r="Z679" s="328"/>
      <c r="AA679" s="373"/>
      <c r="AB679" s="326"/>
      <c r="AC679" s="326" t="s">
        <v>2166</v>
      </c>
      <c r="AD679" s="368"/>
      <c r="AE679" s="400" t="s">
        <v>6320</v>
      </c>
      <c r="AF679" s="326"/>
      <c r="AG679" s="368"/>
      <c r="AH679" s="368"/>
      <c r="AI679" s="373"/>
      <c r="AJ679" s="328"/>
      <c r="AK679" s="328"/>
      <c r="AL679" s="328"/>
      <c r="AM679" s="328"/>
      <c r="AN679" s="335" t="s">
        <v>2166</v>
      </c>
    </row>
    <row r="680" spans="1:40" ht="30.75" customHeight="1" x14ac:dyDescent="0.35">
      <c r="A680" s="378">
        <v>676</v>
      </c>
      <c r="B680" s="333" t="s">
        <v>859</v>
      </c>
      <c r="C680" s="332" t="s">
        <v>2195</v>
      </c>
      <c r="D680" s="371" t="s">
        <v>4077</v>
      </c>
      <c r="E680" s="325">
        <v>4</v>
      </c>
      <c r="F680" s="371"/>
      <c r="G680" s="325"/>
      <c r="H680" s="371"/>
      <c r="I680" s="325">
        <v>4</v>
      </c>
      <c r="J680" s="325"/>
      <c r="K680" s="325">
        <v>4</v>
      </c>
      <c r="L680" s="372">
        <v>1</v>
      </c>
      <c r="M680" s="373" t="s">
        <v>5467</v>
      </c>
      <c r="N680" s="381"/>
      <c r="O680" s="381"/>
      <c r="P680" s="381">
        <v>210</v>
      </c>
      <c r="Q680" s="381"/>
      <c r="R680" s="381"/>
      <c r="S680" s="381"/>
      <c r="T680" s="381"/>
      <c r="U680" s="381"/>
      <c r="V680" s="381"/>
      <c r="W680" s="381"/>
      <c r="X680" s="381">
        <v>1</v>
      </c>
      <c r="Y680" s="326"/>
      <c r="Z680" s="328"/>
      <c r="AA680" s="373"/>
      <c r="AB680" s="326"/>
      <c r="AC680" s="326" t="s">
        <v>2166</v>
      </c>
      <c r="AD680" s="368"/>
      <c r="AE680" s="400" t="s">
        <v>6321</v>
      </c>
      <c r="AF680" s="326"/>
      <c r="AG680" s="368"/>
      <c r="AH680" s="368"/>
      <c r="AI680" s="373"/>
      <c r="AJ680" s="328"/>
      <c r="AK680" s="328"/>
      <c r="AL680" s="328"/>
      <c r="AM680" s="328"/>
      <c r="AN680" s="335"/>
    </row>
    <row r="681" spans="1:40" ht="30.75" customHeight="1" x14ac:dyDescent="0.35">
      <c r="A681" s="378">
        <v>677</v>
      </c>
      <c r="B681" s="333" t="s">
        <v>859</v>
      </c>
      <c r="C681" s="332" t="s">
        <v>2198</v>
      </c>
      <c r="D681" s="371" t="s">
        <v>4070</v>
      </c>
      <c r="E681" s="325">
        <v>4</v>
      </c>
      <c r="F681" s="371"/>
      <c r="G681" s="325"/>
      <c r="H681" s="371"/>
      <c r="I681" s="325">
        <v>3</v>
      </c>
      <c r="J681" s="325"/>
      <c r="K681" s="325">
        <v>3</v>
      </c>
      <c r="L681" s="372">
        <v>1</v>
      </c>
      <c r="M681" s="373" t="s">
        <v>5403</v>
      </c>
      <c r="N681" s="381"/>
      <c r="O681" s="381"/>
      <c r="P681" s="381">
        <v>210</v>
      </c>
      <c r="Q681" s="381"/>
      <c r="R681" s="381"/>
      <c r="S681" s="381"/>
      <c r="T681" s="381"/>
      <c r="U681" s="381"/>
      <c r="V681" s="381"/>
      <c r="W681" s="381"/>
      <c r="X681" s="381">
        <v>1</v>
      </c>
      <c r="Y681" s="326"/>
      <c r="Z681" s="328"/>
      <c r="AA681" s="373"/>
      <c r="AB681" s="326"/>
      <c r="AC681" s="326" t="s">
        <v>2166</v>
      </c>
      <c r="AD681" s="368"/>
      <c r="AE681" s="400" t="s">
        <v>6320</v>
      </c>
      <c r="AF681" s="326"/>
      <c r="AG681" s="368"/>
      <c r="AH681" s="368"/>
      <c r="AI681" s="373"/>
      <c r="AJ681" s="328"/>
      <c r="AK681" s="328"/>
      <c r="AL681" s="328"/>
      <c r="AM681" s="328"/>
      <c r="AN681" s="335"/>
    </row>
    <row r="682" spans="1:40" ht="30.75" customHeight="1" x14ac:dyDescent="0.35">
      <c r="A682" s="378">
        <v>678</v>
      </c>
      <c r="B682" s="333" t="s">
        <v>859</v>
      </c>
      <c r="C682" s="332" t="s">
        <v>2199</v>
      </c>
      <c r="D682" s="371" t="s">
        <v>4071</v>
      </c>
      <c r="E682" s="325">
        <v>4</v>
      </c>
      <c r="F682" s="371"/>
      <c r="G682" s="325"/>
      <c r="H682" s="371"/>
      <c r="I682" s="325">
        <v>3</v>
      </c>
      <c r="J682" s="325"/>
      <c r="K682" s="325">
        <v>3</v>
      </c>
      <c r="L682" s="372">
        <v>1</v>
      </c>
      <c r="M682" s="373" t="s">
        <v>5404</v>
      </c>
      <c r="N682" s="381"/>
      <c r="O682" s="381"/>
      <c r="P682" s="381">
        <v>200</v>
      </c>
      <c r="Q682" s="381"/>
      <c r="R682" s="381"/>
      <c r="S682" s="381"/>
      <c r="T682" s="381"/>
      <c r="U682" s="381"/>
      <c r="V682" s="381"/>
      <c r="W682" s="381"/>
      <c r="X682" s="381">
        <v>1</v>
      </c>
      <c r="Y682" s="326"/>
      <c r="Z682" s="328"/>
      <c r="AA682" s="373"/>
      <c r="AB682" s="326"/>
      <c r="AC682" s="326" t="s">
        <v>2166</v>
      </c>
      <c r="AD682" s="368"/>
      <c r="AE682" s="400" t="s">
        <v>6321</v>
      </c>
      <c r="AF682" s="326"/>
      <c r="AG682" s="368"/>
      <c r="AH682" s="368"/>
      <c r="AI682" s="373"/>
      <c r="AJ682" s="328"/>
      <c r="AK682" s="328"/>
      <c r="AL682" s="328"/>
      <c r="AM682" s="328"/>
      <c r="AN682" s="335"/>
    </row>
    <row r="683" spans="1:40" ht="30.75" customHeight="1" x14ac:dyDescent="0.35">
      <c r="A683" s="378">
        <v>679</v>
      </c>
      <c r="B683" s="333" t="s">
        <v>859</v>
      </c>
      <c r="C683" s="332" t="s">
        <v>2200</v>
      </c>
      <c r="D683" s="371" t="s">
        <v>4072</v>
      </c>
      <c r="E683" s="325">
        <v>4</v>
      </c>
      <c r="F683" s="371"/>
      <c r="G683" s="325"/>
      <c r="H683" s="371"/>
      <c r="I683" s="325">
        <v>7</v>
      </c>
      <c r="J683" s="325"/>
      <c r="K683" s="325">
        <v>7</v>
      </c>
      <c r="L683" s="372">
        <v>1</v>
      </c>
      <c r="M683" s="373" t="s">
        <v>5098</v>
      </c>
      <c r="N683" s="381"/>
      <c r="O683" s="381"/>
      <c r="P683" s="381">
        <v>240</v>
      </c>
      <c r="Q683" s="381"/>
      <c r="R683" s="381"/>
      <c r="S683" s="381"/>
      <c r="T683" s="381"/>
      <c r="U683" s="381"/>
      <c r="V683" s="381"/>
      <c r="W683" s="381"/>
      <c r="X683" s="381">
        <v>1</v>
      </c>
      <c r="Y683" s="326"/>
      <c r="Z683" s="328"/>
      <c r="AA683" s="373"/>
      <c r="AB683" s="326"/>
      <c r="AC683" s="326" t="s">
        <v>2166</v>
      </c>
      <c r="AD683" s="368"/>
      <c r="AE683" s="400" t="s">
        <v>6321</v>
      </c>
      <c r="AF683" s="326"/>
      <c r="AG683" s="368"/>
      <c r="AH683" s="368"/>
      <c r="AI683" s="373"/>
      <c r="AJ683" s="328"/>
      <c r="AK683" s="328"/>
      <c r="AL683" s="328"/>
      <c r="AM683" s="328"/>
      <c r="AN683" s="335"/>
    </row>
    <row r="684" spans="1:40" ht="30.75" customHeight="1" x14ac:dyDescent="0.35">
      <c r="A684" s="378">
        <v>680</v>
      </c>
      <c r="B684" s="333" t="s">
        <v>859</v>
      </c>
      <c r="C684" s="332" t="s">
        <v>2201</v>
      </c>
      <c r="D684" s="371" t="s">
        <v>3503</v>
      </c>
      <c r="E684" s="325">
        <v>4</v>
      </c>
      <c r="F684" s="371"/>
      <c r="G684" s="325"/>
      <c r="H684" s="371"/>
      <c r="I684" s="325">
        <v>4</v>
      </c>
      <c r="J684" s="325"/>
      <c r="K684" s="325">
        <v>4</v>
      </c>
      <c r="L684" s="372">
        <v>1</v>
      </c>
      <c r="M684" s="388" t="s">
        <v>5405</v>
      </c>
      <c r="N684" s="381"/>
      <c r="O684" s="381"/>
      <c r="P684" s="381">
        <v>210</v>
      </c>
      <c r="Q684" s="381"/>
      <c r="R684" s="381"/>
      <c r="S684" s="381"/>
      <c r="T684" s="381"/>
      <c r="U684" s="381"/>
      <c r="V684" s="381"/>
      <c r="W684" s="381"/>
      <c r="X684" s="381">
        <v>1</v>
      </c>
      <c r="Y684" s="326"/>
      <c r="Z684" s="328"/>
      <c r="AA684" s="373"/>
      <c r="AB684" s="326"/>
      <c r="AC684" s="326" t="s">
        <v>2166</v>
      </c>
      <c r="AD684" s="368"/>
      <c r="AE684" s="400" t="s">
        <v>6321</v>
      </c>
      <c r="AF684" s="326"/>
      <c r="AG684" s="368"/>
      <c r="AH684" s="368"/>
      <c r="AI684" s="373"/>
      <c r="AJ684" s="328"/>
      <c r="AK684" s="328"/>
      <c r="AL684" s="328"/>
      <c r="AM684" s="328"/>
      <c r="AN684" s="335"/>
    </row>
    <row r="685" spans="1:40" ht="30.75" customHeight="1" x14ac:dyDescent="0.35">
      <c r="A685" s="378">
        <v>681</v>
      </c>
      <c r="B685" s="333" t="s">
        <v>859</v>
      </c>
      <c r="C685" s="332" t="s">
        <v>2202</v>
      </c>
      <c r="D685" s="371" t="s">
        <v>3505</v>
      </c>
      <c r="E685" s="325">
        <v>4</v>
      </c>
      <c r="F685" s="371"/>
      <c r="G685" s="325"/>
      <c r="H685" s="371"/>
      <c r="I685" s="325">
        <v>6</v>
      </c>
      <c r="J685" s="325"/>
      <c r="K685" s="325">
        <v>6</v>
      </c>
      <c r="L685" s="372">
        <v>1</v>
      </c>
      <c r="M685" s="373" t="s">
        <v>5406</v>
      </c>
      <c r="N685" s="381"/>
      <c r="O685" s="381"/>
      <c r="P685" s="381">
        <v>240</v>
      </c>
      <c r="Q685" s="381"/>
      <c r="R685" s="381"/>
      <c r="S685" s="381"/>
      <c r="T685" s="381"/>
      <c r="U685" s="381"/>
      <c r="V685" s="381"/>
      <c r="W685" s="381"/>
      <c r="X685" s="381">
        <v>1</v>
      </c>
      <c r="Y685" s="326"/>
      <c r="Z685" s="328"/>
      <c r="AA685" s="373"/>
      <c r="AB685" s="326"/>
      <c r="AC685" s="326" t="s">
        <v>2166</v>
      </c>
      <c r="AD685" s="368"/>
      <c r="AE685" s="400" t="s">
        <v>6321</v>
      </c>
      <c r="AF685" s="326"/>
      <c r="AG685" s="368"/>
      <c r="AH685" s="368"/>
      <c r="AI685" s="373"/>
      <c r="AJ685" s="328"/>
      <c r="AK685" s="328"/>
      <c r="AL685" s="328"/>
      <c r="AM685" s="328"/>
      <c r="AN685" s="335"/>
    </row>
    <row r="686" spans="1:40" ht="30.75" customHeight="1" x14ac:dyDescent="0.35">
      <c r="A686" s="378">
        <v>682</v>
      </c>
      <c r="B686" s="333" t="s">
        <v>859</v>
      </c>
      <c r="C686" s="332" t="s">
        <v>2203</v>
      </c>
      <c r="D686" s="371" t="s">
        <v>3506</v>
      </c>
      <c r="E686" s="325">
        <v>4</v>
      </c>
      <c r="F686" s="371"/>
      <c r="G686" s="325"/>
      <c r="H686" s="371"/>
      <c r="I686" s="325">
        <v>3</v>
      </c>
      <c r="J686" s="325"/>
      <c r="K686" s="325">
        <v>3</v>
      </c>
      <c r="L686" s="372">
        <v>1</v>
      </c>
      <c r="M686" s="373" t="s">
        <v>5407</v>
      </c>
      <c r="N686" s="381"/>
      <c r="O686" s="381"/>
      <c r="P686" s="381">
        <v>210</v>
      </c>
      <c r="Q686" s="381"/>
      <c r="R686" s="381"/>
      <c r="S686" s="381"/>
      <c r="T686" s="381"/>
      <c r="U686" s="381"/>
      <c r="V686" s="381"/>
      <c r="W686" s="381"/>
      <c r="X686" s="381">
        <v>1</v>
      </c>
      <c r="Y686" s="326"/>
      <c r="Z686" s="328"/>
      <c r="AA686" s="373"/>
      <c r="AB686" s="326"/>
      <c r="AC686" s="326" t="s">
        <v>2166</v>
      </c>
      <c r="AD686" s="368"/>
      <c r="AE686" s="400" t="s">
        <v>6321</v>
      </c>
      <c r="AF686" s="326"/>
      <c r="AG686" s="368"/>
      <c r="AH686" s="368"/>
      <c r="AI686" s="373"/>
      <c r="AJ686" s="328"/>
      <c r="AK686" s="328"/>
      <c r="AL686" s="328"/>
      <c r="AM686" s="328"/>
      <c r="AN686" s="335"/>
    </row>
    <row r="687" spans="1:40" ht="30.75" customHeight="1" x14ac:dyDescent="0.35">
      <c r="A687" s="378">
        <v>683</v>
      </c>
      <c r="B687" s="333" t="s">
        <v>859</v>
      </c>
      <c r="C687" s="332" t="s">
        <v>2204</v>
      </c>
      <c r="D687" s="371" t="s">
        <v>3507</v>
      </c>
      <c r="E687" s="325">
        <v>5</v>
      </c>
      <c r="F687" s="371"/>
      <c r="G687" s="325"/>
      <c r="H687" s="371"/>
      <c r="I687" s="325">
        <v>3</v>
      </c>
      <c r="J687" s="325"/>
      <c r="K687" s="325">
        <v>3</v>
      </c>
      <c r="L687" s="372">
        <v>1</v>
      </c>
      <c r="M687" s="373" t="s">
        <v>5099</v>
      </c>
      <c r="N687" s="381"/>
      <c r="O687" s="381"/>
      <c r="P687" s="381">
        <v>240</v>
      </c>
      <c r="Q687" s="381"/>
      <c r="R687" s="381"/>
      <c r="S687" s="381"/>
      <c r="T687" s="381"/>
      <c r="U687" s="381"/>
      <c r="V687" s="381"/>
      <c r="W687" s="381"/>
      <c r="X687" s="381">
        <v>1</v>
      </c>
      <c r="Y687" s="326"/>
      <c r="Z687" s="328"/>
      <c r="AA687" s="373"/>
      <c r="AB687" s="326"/>
      <c r="AC687" s="326" t="s">
        <v>2166</v>
      </c>
      <c r="AD687" s="368"/>
      <c r="AE687" s="400" t="s">
        <v>6321</v>
      </c>
      <c r="AF687" s="326"/>
      <c r="AG687" s="368"/>
      <c r="AH687" s="368"/>
      <c r="AI687" s="373"/>
      <c r="AJ687" s="328"/>
      <c r="AK687" s="328"/>
      <c r="AL687" s="328"/>
      <c r="AM687" s="328"/>
      <c r="AN687" s="335"/>
    </row>
    <row r="688" spans="1:40" ht="30.75" customHeight="1" x14ac:dyDescent="0.35">
      <c r="A688" s="378">
        <v>684</v>
      </c>
      <c r="B688" s="333" t="s">
        <v>859</v>
      </c>
      <c r="C688" s="332" t="s">
        <v>2779</v>
      </c>
      <c r="D688" s="371" t="s">
        <v>3508</v>
      </c>
      <c r="E688" s="325">
        <v>4</v>
      </c>
      <c r="F688" s="371"/>
      <c r="G688" s="325"/>
      <c r="H688" s="371"/>
      <c r="I688" s="325">
        <v>4</v>
      </c>
      <c r="J688" s="325"/>
      <c r="K688" s="325">
        <v>4</v>
      </c>
      <c r="L688" s="372">
        <v>1</v>
      </c>
      <c r="M688" s="373" t="s">
        <v>5100</v>
      </c>
      <c r="N688" s="398"/>
      <c r="O688" s="398"/>
      <c r="P688" s="367">
        <v>210</v>
      </c>
      <c r="Q688" s="398"/>
      <c r="R688" s="398"/>
      <c r="S688" s="398"/>
      <c r="T688" s="398"/>
      <c r="U688" s="381"/>
      <c r="V688" s="381"/>
      <c r="W688" s="381"/>
      <c r="X688" s="381">
        <v>1</v>
      </c>
      <c r="Y688" s="326"/>
      <c r="Z688" s="328"/>
      <c r="AA688" s="373"/>
      <c r="AB688" s="326"/>
      <c r="AC688" s="326" t="s">
        <v>2166</v>
      </c>
      <c r="AD688" s="368"/>
      <c r="AE688" s="400" t="s">
        <v>6321</v>
      </c>
      <c r="AF688" s="326"/>
      <c r="AG688" s="368"/>
      <c r="AH688" s="368"/>
      <c r="AI688" s="373"/>
      <c r="AJ688" s="328"/>
      <c r="AK688" s="328" t="s">
        <v>7279</v>
      </c>
      <c r="AL688" s="328"/>
      <c r="AM688" s="328"/>
      <c r="AN688" s="335"/>
    </row>
    <row r="689" spans="1:40" ht="30.75" customHeight="1" x14ac:dyDescent="0.35">
      <c r="A689" s="378">
        <v>685</v>
      </c>
      <c r="B689" s="333" t="s">
        <v>859</v>
      </c>
      <c r="C689" s="332" t="s">
        <v>2205</v>
      </c>
      <c r="D689" s="371" t="s">
        <v>4073</v>
      </c>
      <c r="E689" s="325">
        <v>4</v>
      </c>
      <c r="F689" s="371"/>
      <c r="G689" s="325"/>
      <c r="H689" s="371"/>
      <c r="I689" s="325">
        <v>3</v>
      </c>
      <c r="J689" s="325"/>
      <c r="K689" s="325">
        <v>3</v>
      </c>
      <c r="L689" s="372">
        <v>1</v>
      </c>
      <c r="M689" s="373" t="s">
        <v>5468</v>
      </c>
      <c r="N689" s="381"/>
      <c r="O689" s="381"/>
      <c r="P689" s="381">
        <v>200</v>
      </c>
      <c r="Q689" s="381"/>
      <c r="R689" s="381"/>
      <c r="S689" s="381"/>
      <c r="T689" s="381"/>
      <c r="U689" s="381"/>
      <c r="V689" s="381"/>
      <c r="W689" s="381"/>
      <c r="X689" s="381">
        <v>1</v>
      </c>
      <c r="Y689" s="326"/>
      <c r="Z689" s="328"/>
      <c r="AA689" s="373"/>
      <c r="AB689" s="326"/>
      <c r="AC689" s="326" t="s">
        <v>2166</v>
      </c>
      <c r="AD689" s="368"/>
      <c r="AE689" s="400" t="s">
        <v>6320</v>
      </c>
      <c r="AF689" s="326"/>
      <c r="AG689" s="368"/>
      <c r="AH689" s="368"/>
      <c r="AI689" s="373"/>
      <c r="AJ689" s="328"/>
      <c r="AK689" s="328"/>
      <c r="AL689" s="328"/>
      <c r="AM689" s="328"/>
      <c r="AN689" s="335"/>
    </row>
    <row r="690" spans="1:40" ht="30.75" customHeight="1" x14ac:dyDescent="0.35">
      <c r="A690" s="378">
        <v>686</v>
      </c>
      <c r="B690" s="333" t="s">
        <v>859</v>
      </c>
      <c r="C690" s="332" t="s">
        <v>2207</v>
      </c>
      <c r="D690" s="371" t="s">
        <v>4075</v>
      </c>
      <c r="E690" s="325">
        <v>4</v>
      </c>
      <c r="F690" s="371"/>
      <c r="G690" s="325"/>
      <c r="H690" s="371"/>
      <c r="I690" s="325">
        <v>4</v>
      </c>
      <c r="J690" s="325"/>
      <c r="K690" s="325">
        <v>4</v>
      </c>
      <c r="L690" s="372">
        <v>1</v>
      </c>
      <c r="M690" s="373" t="s">
        <v>5408</v>
      </c>
      <c r="N690" s="381"/>
      <c r="O690" s="381"/>
      <c r="P690" s="381">
        <v>210</v>
      </c>
      <c r="Q690" s="381"/>
      <c r="R690" s="381"/>
      <c r="S690" s="381"/>
      <c r="T690" s="381"/>
      <c r="U690" s="381"/>
      <c r="V690" s="381"/>
      <c r="W690" s="381"/>
      <c r="X690" s="381">
        <v>1</v>
      </c>
      <c r="Y690" s="326"/>
      <c r="Z690" s="328"/>
      <c r="AA690" s="373"/>
      <c r="AB690" s="326"/>
      <c r="AC690" s="326" t="s">
        <v>2166</v>
      </c>
      <c r="AD690" s="368"/>
      <c r="AE690" s="400" t="s">
        <v>6320</v>
      </c>
      <c r="AF690" s="326"/>
      <c r="AG690" s="368"/>
      <c r="AH690" s="368"/>
      <c r="AI690" s="373"/>
      <c r="AJ690" s="328"/>
      <c r="AK690" s="328"/>
      <c r="AL690" s="328"/>
      <c r="AM690" s="328"/>
      <c r="AN690" s="335"/>
    </row>
    <row r="691" spans="1:40" ht="30.75" customHeight="1" x14ac:dyDescent="0.35">
      <c r="A691" s="378">
        <v>687</v>
      </c>
      <c r="B691" s="333" t="s">
        <v>859</v>
      </c>
      <c r="C691" s="332" t="s">
        <v>2208</v>
      </c>
      <c r="D691" s="371" t="s">
        <v>3509</v>
      </c>
      <c r="E691" s="325">
        <v>4</v>
      </c>
      <c r="F691" s="371"/>
      <c r="G691" s="325"/>
      <c r="H691" s="371"/>
      <c r="I691" s="325">
        <v>3</v>
      </c>
      <c r="J691" s="325"/>
      <c r="K691" s="325">
        <v>3</v>
      </c>
      <c r="L691" s="372">
        <v>1</v>
      </c>
      <c r="M691" s="373" t="s">
        <v>5470</v>
      </c>
      <c r="N691" s="381"/>
      <c r="O691" s="381"/>
      <c r="P691" s="381">
        <v>200</v>
      </c>
      <c r="Q691" s="381"/>
      <c r="R691" s="381"/>
      <c r="S691" s="381"/>
      <c r="T691" s="381"/>
      <c r="U691" s="381"/>
      <c r="V691" s="381"/>
      <c r="W691" s="381"/>
      <c r="X691" s="381">
        <v>1</v>
      </c>
      <c r="Y691" s="326"/>
      <c r="Z691" s="328"/>
      <c r="AA691" s="373"/>
      <c r="AB691" s="326"/>
      <c r="AC691" s="326" t="s">
        <v>2166</v>
      </c>
      <c r="AD691" s="368"/>
      <c r="AE691" s="400" t="s">
        <v>6320</v>
      </c>
      <c r="AF691" s="326"/>
      <c r="AG691" s="368"/>
      <c r="AH691" s="368"/>
      <c r="AI691" s="373"/>
      <c r="AJ691" s="328"/>
      <c r="AK691" s="328"/>
      <c r="AL691" s="328"/>
      <c r="AM691" s="328"/>
      <c r="AN691" s="335"/>
    </row>
    <row r="692" spans="1:40" ht="30.75" customHeight="1" x14ac:dyDescent="0.35">
      <c r="A692" s="378">
        <v>688</v>
      </c>
      <c r="B692" s="333" t="s">
        <v>859</v>
      </c>
      <c r="C692" s="332" t="s">
        <v>4068</v>
      </c>
      <c r="D692" s="371" t="s">
        <v>4078</v>
      </c>
      <c r="E692" s="325">
        <v>4</v>
      </c>
      <c r="F692" s="371"/>
      <c r="G692" s="325"/>
      <c r="H692" s="371"/>
      <c r="I692" s="325">
        <v>4</v>
      </c>
      <c r="J692" s="325"/>
      <c r="K692" s="325">
        <v>4</v>
      </c>
      <c r="L692" s="372">
        <v>1</v>
      </c>
      <c r="M692" s="373" t="s">
        <v>5409</v>
      </c>
      <c r="N692" s="381"/>
      <c r="O692" s="381"/>
      <c r="P692" s="381">
        <v>400</v>
      </c>
      <c r="Q692" s="381"/>
      <c r="R692" s="381"/>
      <c r="S692" s="381"/>
      <c r="T692" s="381"/>
      <c r="U692" s="381"/>
      <c r="V692" s="381"/>
      <c r="W692" s="381"/>
      <c r="X692" s="381">
        <v>1</v>
      </c>
      <c r="Y692" s="326"/>
      <c r="Z692" s="328"/>
      <c r="AA692" s="373"/>
      <c r="AB692" s="326"/>
      <c r="AC692" s="326" t="s">
        <v>2166</v>
      </c>
      <c r="AD692" s="368"/>
      <c r="AE692" s="400" t="s">
        <v>6321</v>
      </c>
      <c r="AF692" s="326"/>
      <c r="AG692" s="368"/>
      <c r="AH692" s="368"/>
      <c r="AI692" s="373"/>
      <c r="AJ692" s="328"/>
      <c r="AK692" s="328"/>
      <c r="AL692" s="328"/>
      <c r="AM692" s="328"/>
      <c r="AN692" s="335"/>
    </row>
    <row r="693" spans="1:40" ht="30.75" customHeight="1" x14ac:dyDescent="0.35">
      <c r="A693" s="378">
        <v>689</v>
      </c>
      <c r="B693" s="333" t="s">
        <v>859</v>
      </c>
      <c r="C693" s="332" t="s">
        <v>2209</v>
      </c>
      <c r="D693" s="371" t="s">
        <v>3510</v>
      </c>
      <c r="E693" s="325">
        <v>5</v>
      </c>
      <c r="F693" s="371"/>
      <c r="G693" s="325"/>
      <c r="H693" s="371"/>
      <c r="I693" s="325">
        <v>4</v>
      </c>
      <c r="J693" s="325"/>
      <c r="K693" s="325">
        <v>4</v>
      </c>
      <c r="L693" s="372">
        <v>1</v>
      </c>
      <c r="M693" s="373" t="s">
        <v>5471</v>
      </c>
      <c r="N693" s="381"/>
      <c r="O693" s="381"/>
      <c r="P693" s="381">
        <v>240</v>
      </c>
      <c r="Q693" s="381"/>
      <c r="R693" s="381"/>
      <c r="S693" s="381"/>
      <c r="T693" s="381"/>
      <c r="U693" s="381"/>
      <c r="V693" s="381"/>
      <c r="W693" s="381"/>
      <c r="X693" s="381">
        <v>1</v>
      </c>
      <c r="Y693" s="326"/>
      <c r="Z693" s="328"/>
      <c r="AA693" s="373"/>
      <c r="AB693" s="326"/>
      <c r="AC693" s="326" t="s">
        <v>2166</v>
      </c>
      <c r="AD693" s="368"/>
      <c r="AE693" s="400" t="s">
        <v>6320</v>
      </c>
      <c r="AF693" s="326"/>
      <c r="AG693" s="368"/>
      <c r="AH693" s="368"/>
      <c r="AI693" s="373"/>
      <c r="AJ693" s="328"/>
      <c r="AK693" s="328"/>
      <c r="AL693" s="328"/>
      <c r="AM693" s="328"/>
      <c r="AN693" s="335"/>
    </row>
    <row r="694" spans="1:40" ht="30.75" customHeight="1" x14ac:dyDescent="0.35">
      <c r="A694" s="378">
        <v>690</v>
      </c>
      <c r="B694" s="333" t="s">
        <v>859</v>
      </c>
      <c r="C694" s="332" t="s">
        <v>2210</v>
      </c>
      <c r="D694" s="371" t="s">
        <v>3511</v>
      </c>
      <c r="E694" s="325">
        <v>4</v>
      </c>
      <c r="F694" s="371"/>
      <c r="G694" s="325"/>
      <c r="H694" s="371"/>
      <c r="I694" s="325">
        <v>3</v>
      </c>
      <c r="J694" s="325"/>
      <c r="K694" s="325">
        <v>3</v>
      </c>
      <c r="L694" s="372">
        <v>1</v>
      </c>
      <c r="M694" s="373" t="s">
        <v>5410</v>
      </c>
      <c r="N694" s="381"/>
      <c r="O694" s="381"/>
      <c r="P694" s="381">
        <v>200</v>
      </c>
      <c r="Q694" s="381"/>
      <c r="R694" s="381"/>
      <c r="S694" s="381"/>
      <c r="T694" s="381"/>
      <c r="U694" s="381"/>
      <c r="V694" s="381"/>
      <c r="W694" s="381"/>
      <c r="X694" s="381">
        <v>1</v>
      </c>
      <c r="Y694" s="326"/>
      <c r="Z694" s="328"/>
      <c r="AA694" s="373"/>
      <c r="AB694" s="326"/>
      <c r="AC694" s="326" t="s">
        <v>2166</v>
      </c>
      <c r="AD694" s="368"/>
      <c r="AE694" s="400" t="s">
        <v>6320</v>
      </c>
      <c r="AF694" s="326"/>
      <c r="AG694" s="368"/>
      <c r="AH694" s="368"/>
      <c r="AI694" s="373"/>
      <c r="AJ694" s="328"/>
      <c r="AK694" s="328"/>
      <c r="AL694" s="328"/>
      <c r="AM694" s="328"/>
      <c r="AN694" s="335"/>
    </row>
    <row r="695" spans="1:40" ht="30.75" customHeight="1" x14ac:dyDescent="0.35">
      <c r="A695" s="378">
        <v>691</v>
      </c>
      <c r="B695" s="333" t="s">
        <v>859</v>
      </c>
      <c r="C695" s="332" t="s">
        <v>2213</v>
      </c>
      <c r="D695" s="371" t="s">
        <v>4081</v>
      </c>
      <c r="E695" s="325">
        <v>4</v>
      </c>
      <c r="F695" s="371"/>
      <c r="G695" s="325"/>
      <c r="H695" s="371"/>
      <c r="I695" s="325">
        <v>3</v>
      </c>
      <c r="J695" s="325"/>
      <c r="K695" s="325">
        <v>3</v>
      </c>
      <c r="L695" s="372">
        <v>1</v>
      </c>
      <c r="M695" s="388" t="s">
        <v>5473</v>
      </c>
      <c r="N695" s="381"/>
      <c r="O695" s="381"/>
      <c r="P695" s="381">
        <v>200</v>
      </c>
      <c r="Q695" s="381"/>
      <c r="R695" s="381"/>
      <c r="S695" s="381"/>
      <c r="T695" s="381"/>
      <c r="U695" s="381"/>
      <c r="V695" s="381"/>
      <c r="W695" s="381"/>
      <c r="X695" s="381">
        <v>1</v>
      </c>
      <c r="Y695" s="326"/>
      <c r="Z695" s="328"/>
      <c r="AA695" s="373"/>
      <c r="AB695" s="326"/>
      <c r="AC695" s="326" t="s">
        <v>2166</v>
      </c>
      <c r="AD695" s="368"/>
      <c r="AE695" s="400" t="s">
        <v>6321</v>
      </c>
      <c r="AF695" s="326"/>
      <c r="AG695" s="368"/>
      <c r="AH695" s="368"/>
      <c r="AI695" s="373"/>
      <c r="AJ695" s="328"/>
      <c r="AK695" s="328"/>
      <c r="AL695" s="328"/>
      <c r="AM695" s="328"/>
      <c r="AN695" s="335"/>
    </row>
    <row r="696" spans="1:40" ht="30.75" customHeight="1" x14ac:dyDescent="0.35">
      <c r="A696" s="378">
        <v>692</v>
      </c>
      <c r="B696" s="333" t="s">
        <v>859</v>
      </c>
      <c r="C696" s="332" t="s">
        <v>2214</v>
      </c>
      <c r="D696" s="371" t="s">
        <v>3514</v>
      </c>
      <c r="E696" s="325">
        <v>4</v>
      </c>
      <c r="F696" s="371"/>
      <c r="G696" s="325"/>
      <c r="H696" s="371"/>
      <c r="I696" s="325">
        <v>3</v>
      </c>
      <c r="J696" s="325"/>
      <c r="K696" s="325">
        <v>3</v>
      </c>
      <c r="L696" s="372">
        <v>1</v>
      </c>
      <c r="M696" s="373" t="s">
        <v>5474</v>
      </c>
      <c r="N696" s="381"/>
      <c r="O696" s="381"/>
      <c r="P696" s="381">
        <v>200</v>
      </c>
      <c r="Q696" s="381"/>
      <c r="R696" s="381"/>
      <c r="S696" s="381"/>
      <c r="T696" s="381"/>
      <c r="U696" s="381"/>
      <c r="V696" s="381"/>
      <c r="W696" s="381"/>
      <c r="X696" s="381">
        <v>1</v>
      </c>
      <c r="Y696" s="326"/>
      <c r="Z696" s="328"/>
      <c r="AA696" s="373"/>
      <c r="AB696" s="326"/>
      <c r="AC696" s="326" t="s">
        <v>2166</v>
      </c>
      <c r="AD696" s="368"/>
      <c r="AE696" s="400" t="s">
        <v>6321</v>
      </c>
      <c r="AF696" s="326"/>
      <c r="AG696" s="368"/>
      <c r="AH696" s="368"/>
      <c r="AI696" s="373"/>
      <c r="AJ696" s="328"/>
      <c r="AK696" s="328"/>
      <c r="AL696" s="328"/>
      <c r="AM696" s="328"/>
      <c r="AN696" s="335"/>
    </row>
    <row r="697" spans="1:40" ht="30.75" customHeight="1" x14ac:dyDescent="0.35">
      <c r="A697" s="378">
        <v>693</v>
      </c>
      <c r="B697" s="333" t="s">
        <v>859</v>
      </c>
      <c r="C697" s="332" t="s">
        <v>2215</v>
      </c>
      <c r="D697" s="371" t="s">
        <v>3515</v>
      </c>
      <c r="E697" s="325">
        <v>4</v>
      </c>
      <c r="F697" s="371"/>
      <c r="G697" s="325"/>
      <c r="H697" s="371"/>
      <c r="I697" s="325">
        <v>4</v>
      </c>
      <c r="J697" s="325"/>
      <c r="K697" s="325">
        <v>4</v>
      </c>
      <c r="L697" s="372">
        <v>1</v>
      </c>
      <c r="M697" s="373" t="s">
        <v>5411</v>
      </c>
      <c r="N697" s="381"/>
      <c r="O697" s="381"/>
      <c r="P697" s="381">
        <v>210</v>
      </c>
      <c r="Q697" s="381"/>
      <c r="R697" s="381"/>
      <c r="S697" s="381"/>
      <c r="T697" s="381"/>
      <c r="U697" s="381"/>
      <c r="V697" s="381"/>
      <c r="W697" s="381"/>
      <c r="X697" s="381">
        <v>1</v>
      </c>
      <c r="Y697" s="326"/>
      <c r="Z697" s="328"/>
      <c r="AA697" s="373"/>
      <c r="AB697" s="326"/>
      <c r="AC697" s="326" t="s">
        <v>2166</v>
      </c>
      <c r="AD697" s="368"/>
      <c r="AE697" s="400" t="s">
        <v>6321</v>
      </c>
      <c r="AF697" s="326"/>
      <c r="AG697" s="368"/>
      <c r="AH697" s="368"/>
      <c r="AI697" s="373"/>
      <c r="AJ697" s="328"/>
      <c r="AK697" s="328"/>
      <c r="AL697" s="328"/>
      <c r="AM697" s="328"/>
      <c r="AN697" s="335"/>
    </row>
    <row r="698" spans="1:40" ht="30.75" customHeight="1" x14ac:dyDescent="0.35">
      <c r="A698" s="378">
        <v>694</v>
      </c>
      <c r="B698" s="333" t="s">
        <v>859</v>
      </c>
      <c r="C698" s="332" t="s">
        <v>2216</v>
      </c>
      <c r="D698" s="371" t="s">
        <v>3516</v>
      </c>
      <c r="E698" s="325">
        <v>4</v>
      </c>
      <c r="F698" s="371"/>
      <c r="G698" s="325"/>
      <c r="H698" s="371"/>
      <c r="I698" s="325">
        <v>3</v>
      </c>
      <c r="J698" s="325"/>
      <c r="K698" s="325">
        <v>3</v>
      </c>
      <c r="L698" s="372">
        <v>1</v>
      </c>
      <c r="M698" s="373" t="s">
        <v>5475</v>
      </c>
      <c r="N698" s="381"/>
      <c r="O698" s="381"/>
      <c r="P698" s="381">
        <v>200</v>
      </c>
      <c r="Q698" s="381"/>
      <c r="R698" s="381"/>
      <c r="S698" s="381"/>
      <c r="T698" s="381"/>
      <c r="U698" s="381"/>
      <c r="V698" s="381"/>
      <c r="W698" s="381"/>
      <c r="X698" s="381">
        <v>1</v>
      </c>
      <c r="Y698" s="326"/>
      <c r="Z698" s="328"/>
      <c r="AA698" s="373"/>
      <c r="AB698" s="326"/>
      <c r="AC698" s="326" t="s">
        <v>2166</v>
      </c>
      <c r="AD698" s="368"/>
      <c r="AE698" s="400" t="s">
        <v>6321</v>
      </c>
      <c r="AF698" s="326"/>
      <c r="AG698" s="368"/>
      <c r="AH698" s="368"/>
      <c r="AI698" s="373"/>
      <c r="AJ698" s="328"/>
      <c r="AK698" s="328"/>
      <c r="AL698" s="328"/>
      <c r="AM698" s="328"/>
      <c r="AN698" s="335"/>
    </row>
    <row r="699" spans="1:40" ht="30.75" customHeight="1" x14ac:dyDescent="0.35">
      <c r="A699" s="378">
        <v>695</v>
      </c>
      <c r="B699" s="333" t="s">
        <v>859</v>
      </c>
      <c r="C699" s="332" t="s">
        <v>2217</v>
      </c>
      <c r="D699" s="371" t="s">
        <v>4079</v>
      </c>
      <c r="E699" s="325">
        <v>4</v>
      </c>
      <c r="F699" s="371"/>
      <c r="G699" s="325"/>
      <c r="H699" s="371"/>
      <c r="I699" s="325">
        <v>3</v>
      </c>
      <c r="J699" s="325"/>
      <c r="K699" s="325">
        <v>3</v>
      </c>
      <c r="L699" s="372">
        <v>1</v>
      </c>
      <c r="M699" s="373" t="s">
        <v>5412</v>
      </c>
      <c r="N699" s="381"/>
      <c r="O699" s="381"/>
      <c r="P699" s="381">
        <v>210</v>
      </c>
      <c r="Q699" s="381"/>
      <c r="R699" s="381"/>
      <c r="S699" s="381"/>
      <c r="T699" s="381"/>
      <c r="U699" s="381"/>
      <c r="V699" s="381"/>
      <c r="W699" s="381"/>
      <c r="X699" s="381">
        <v>1</v>
      </c>
      <c r="Y699" s="326"/>
      <c r="Z699" s="328"/>
      <c r="AA699" s="373"/>
      <c r="AB699" s="326"/>
      <c r="AC699" s="326" t="s">
        <v>2166</v>
      </c>
      <c r="AD699" s="368"/>
      <c r="AE699" s="400" t="s">
        <v>6321</v>
      </c>
      <c r="AF699" s="326"/>
      <c r="AG699" s="368"/>
      <c r="AH699" s="368"/>
      <c r="AI699" s="373"/>
      <c r="AJ699" s="328"/>
      <c r="AK699" s="328"/>
      <c r="AL699" s="328"/>
      <c r="AM699" s="328"/>
      <c r="AN699" s="335"/>
    </row>
    <row r="700" spans="1:40" ht="30.75" customHeight="1" x14ac:dyDescent="0.35">
      <c r="A700" s="378">
        <v>696</v>
      </c>
      <c r="B700" s="333" t="s">
        <v>859</v>
      </c>
      <c r="C700" s="332" t="s">
        <v>7037</v>
      </c>
      <c r="D700" s="371" t="s">
        <v>7038</v>
      </c>
      <c r="E700" s="325">
        <v>4</v>
      </c>
      <c r="F700" s="371"/>
      <c r="G700" s="325"/>
      <c r="H700" s="371"/>
      <c r="I700" s="325">
        <v>5</v>
      </c>
      <c r="J700" s="325"/>
      <c r="K700" s="325">
        <v>5</v>
      </c>
      <c r="L700" s="372">
        <v>1</v>
      </c>
      <c r="M700" s="373" t="s">
        <v>6012</v>
      </c>
      <c r="N700" s="381"/>
      <c r="O700" s="381"/>
      <c r="P700" s="381"/>
      <c r="Q700" s="381"/>
      <c r="R700" s="381"/>
      <c r="S700" s="381"/>
      <c r="T700" s="381"/>
      <c r="U700" s="381"/>
      <c r="V700" s="381"/>
      <c r="W700" s="381"/>
      <c r="X700" s="381">
        <v>1</v>
      </c>
      <c r="Y700" s="326"/>
      <c r="Z700" s="328"/>
      <c r="AA700" s="373"/>
      <c r="AB700" s="326"/>
      <c r="AC700" s="326" t="s">
        <v>2165</v>
      </c>
      <c r="AD700" s="368"/>
      <c r="AE700" s="400" t="s">
        <v>6320</v>
      </c>
      <c r="AF700" s="326"/>
      <c r="AG700" s="368"/>
      <c r="AH700" s="368"/>
      <c r="AI700" s="373"/>
      <c r="AJ700" s="328"/>
      <c r="AK700" s="328" t="s">
        <v>7279</v>
      </c>
      <c r="AL700" s="328"/>
      <c r="AM700" s="328"/>
      <c r="AN700" s="335"/>
    </row>
    <row r="701" spans="1:40" ht="30.75" customHeight="1" x14ac:dyDescent="0.35">
      <c r="A701" s="378">
        <v>697</v>
      </c>
      <c r="B701" s="333" t="s">
        <v>4387</v>
      </c>
      <c r="C701" s="332" t="s">
        <v>4681</v>
      </c>
      <c r="D701" s="371" t="s">
        <v>4682</v>
      </c>
      <c r="E701" s="325">
        <v>5</v>
      </c>
      <c r="F701" s="371"/>
      <c r="G701" s="325"/>
      <c r="H701" s="371"/>
      <c r="I701" s="325">
        <v>5</v>
      </c>
      <c r="J701" s="325"/>
      <c r="K701" s="325">
        <v>5</v>
      </c>
      <c r="L701" s="372">
        <v>1</v>
      </c>
      <c r="M701" s="373" t="s">
        <v>5354</v>
      </c>
      <c r="N701" s="398">
        <v>96</v>
      </c>
      <c r="O701" s="398">
        <v>144</v>
      </c>
      <c r="P701" s="398">
        <v>240</v>
      </c>
      <c r="Q701" s="398"/>
      <c r="R701" s="398"/>
      <c r="S701" s="398"/>
      <c r="T701" s="398"/>
      <c r="U701" s="381"/>
      <c r="V701" s="381" t="s">
        <v>2166</v>
      </c>
      <c r="W701" s="381"/>
      <c r="X701" s="381">
        <v>2</v>
      </c>
      <c r="Y701" s="326"/>
      <c r="Z701" s="328"/>
      <c r="AA701" s="373"/>
      <c r="AB701" s="326"/>
      <c r="AC701" s="326" t="s">
        <v>2166</v>
      </c>
      <c r="AD701" s="368"/>
      <c r="AE701" s="400" t="s">
        <v>6328</v>
      </c>
      <c r="AF701" s="326"/>
      <c r="AG701" s="368"/>
      <c r="AH701" s="368"/>
      <c r="AI701" s="373"/>
      <c r="AJ701" s="328"/>
      <c r="AK701" s="328" t="s">
        <v>7279</v>
      </c>
      <c r="AL701" s="328"/>
      <c r="AM701" s="328"/>
      <c r="AN701" s="335"/>
    </row>
    <row r="702" spans="1:40" ht="30.75" customHeight="1" x14ac:dyDescent="0.35">
      <c r="A702" s="378">
        <v>698</v>
      </c>
      <c r="B702" s="333" t="s">
        <v>4387</v>
      </c>
      <c r="C702" s="332" t="s">
        <v>4390</v>
      </c>
      <c r="D702" s="371" t="s">
        <v>4683</v>
      </c>
      <c r="E702" s="325">
        <v>4</v>
      </c>
      <c r="F702" s="371"/>
      <c r="G702" s="325"/>
      <c r="H702" s="371"/>
      <c r="I702" s="325">
        <v>7</v>
      </c>
      <c r="J702" s="325"/>
      <c r="K702" s="325">
        <v>7</v>
      </c>
      <c r="L702" s="372">
        <v>1</v>
      </c>
      <c r="M702" s="373" t="s">
        <v>5982</v>
      </c>
      <c r="N702" s="398">
        <v>96</v>
      </c>
      <c r="O702" s="398">
        <v>144</v>
      </c>
      <c r="P702" s="398">
        <v>240</v>
      </c>
      <c r="Q702" s="398"/>
      <c r="R702" s="398"/>
      <c r="S702" s="398"/>
      <c r="T702" s="398"/>
      <c r="U702" s="381"/>
      <c r="V702" s="381" t="s">
        <v>2166</v>
      </c>
      <c r="W702" s="381"/>
      <c r="X702" s="381">
        <v>2</v>
      </c>
      <c r="Y702" s="326"/>
      <c r="Z702" s="328"/>
      <c r="AA702" s="373"/>
      <c r="AB702" s="326"/>
      <c r="AC702" s="326" t="s">
        <v>2166</v>
      </c>
      <c r="AD702" s="368"/>
      <c r="AE702" s="400" t="s">
        <v>6318</v>
      </c>
      <c r="AF702" s="326"/>
      <c r="AG702" s="368"/>
      <c r="AH702" s="368"/>
      <c r="AI702" s="373"/>
      <c r="AJ702" s="328"/>
      <c r="AK702" s="328" t="s">
        <v>7279</v>
      </c>
      <c r="AL702" s="328"/>
      <c r="AM702" s="328"/>
      <c r="AN702" s="335"/>
    </row>
    <row r="703" spans="1:40" ht="30.75" customHeight="1" x14ac:dyDescent="0.35">
      <c r="A703" s="378">
        <v>699</v>
      </c>
      <c r="B703" s="333" t="s">
        <v>4387</v>
      </c>
      <c r="C703" s="332" t="s">
        <v>4391</v>
      </c>
      <c r="D703" s="371" t="s">
        <v>4684</v>
      </c>
      <c r="E703" s="325">
        <v>4</v>
      </c>
      <c r="F703" s="371"/>
      <c r="G703" s="325"/>
      <c r="H703" s="371"/>
      <c r="I703" s="325">
        <v>4</v>
      </c>
      <c r="J703" s="325"/>
      <c r="K703" s="325">
        <v>4</v>
      </c>
      <c r="L703" s="372">
        <v>1</v>
      </c>
      <c r="M703" s="373" t="s">
        <v>5430</v>
      </c>
      <c r="N703" s="367">
        <v>96</v>
      </c>
      <c r="O703" s="367">
        <v>144</v>
      </c>
      <c r="P703" s="367">
        <v>240</v>
      </c>
      <c r="Q703" s="398"/>
      <c r="R703" s="398"/>
      <c r="S703" s="398"/>
      <c r="T703" s="398"/>
      <c r="U703" s="381"/>
      <c r="V703" s="381" t="s">
        <v>2166</v>
      </c>
      <c r="W703" s="381"/>
      <c r="X703" s="381">
        <v>2</v>
      </c>
      <c r="Y703" s="326"/>
      <c r="Z703" s="328"/>
      <c r="AA703" s="373"/>
      <c r="AB703" s="326"/>
      <c r="AC703" s="326" t="s">
        <v>2166</v>
      </c>
      <c r="AD703" s="368"/>
      <c r="AE703" s="400" t="s">
        <v>6328</v>
      </c>
      <c r="AF703" s="326"/>
      <c r="AG703" s="368"/>
      <c r="AH703" s="368"/>
      <c r="AI703" s="373"/>
      <c r="AJ703" s="328"/>
      <c r="AK703" s="328" t="s">
        <v>7278</v>
      </c>
      <c r="AL703" s="328"/>
      <c r="AM703" s="328"/>
      <c r="AN703" s="335"/>
    </row>
    <row r="704" spans="1:40" ht="30.75" customHeight="1" x14ac:dyDescent="0.35">
      <c r="A704" s="378">
        <v>700</v>
      </c>
      <c r="B704" s="333" t="s">
        <v>4387</v>
      </c>
      <c r="C704" s="332" t="s">
        <v>4685</v>
      </c>
      <c r="D704" s="371" t="s">
        <v>4686</v>
      </c>
      <c r="E704" s="325">
        <v>3</v>
      </c>
      <c r="F704" s="371"/>
      <c r="G704" s="325"/>
      <c r="H704" s="371"/>
      <c r="I704" s="325">
        <v>5</v>
      </c>
      <c r="J704" s="325"/>
      <c r="K704" s="325">
        <v>5</v>
      </c>
      <c r="L704" s="372">
        <v>1</v>
      </c>
      <c r="M704" s="373" t="s">
        <v>5494</v>
      </c>
      <c r="N704" s="367">
        <v>96</v>
      </c>
      <c r="O704" s="367">
        <v>144</v>
      </c>
      <c r="P704" s="367">
        <v>240</v>
      </c>
      <c r="Q704" s="398"/>
      <c r="R704" s="398"/>
      <c r="S704" s="398"/>
      <c r="T704" s="398"/>
      <c r="U704" s="381"/>
      <c r="V704" s="381" t="s">
        <v>2166</v>
      </c>
      <c r="W704" s="381"/>
      <c r="X704" s="381">
        <v>2</v>
      </c>
      <c r="Y704" s="326"/>
      <c r="Z704" s="328"/>
      <c r="AA704" s="373"/>
      <c r="AB704" s="326"/>
      <c r="AC704" s="326" t="s">
        <v>2166</v>
      </c>
      <c r="AD704" s="368"/>
      <c r="AE704" s="400" t="s">
        <v>6328</v>
      </c>
      <c r="AF704" s="326"/>
      <c r="AG704" s="368"/>
      <c r="AH704" s="368"/>
      <c r="AI704" s="373"/>
      <c r="AJ704" s="328"/>
      <c r="AK704" s="328" t="s">
        <v>7277</v>
      </c>
      <c r="AL704" s="328"/>
      <c r="AM704" s="328"/>
      <c r="AN704" s="335"/>
    </row>
    <row r="705" spans="1:40" ht="30.75" customHeight="1" x14ac:dyDescent="0.35">
      <c r="A705" s="378">
        <v>701</v>
      </c>
      <c r="B705" s="333" t="s">
        <v>4387</v>
      </c>
      <c r="C705" s="332" t="s">
        <v>4392</v>
      </c>
      <c r="D705" s="371" t="s">
        <v>4687</v>
      </c>
      <c r="E705" s="325">
        <v>3</v>
      </c>
      <c r="F705" s="371"/>
      <c r="G705" s="325"/>
      <c r="H705" s="371"/>
      <c r="I705" s="325">
        <v>4</v>
      </c>
      <c r="J705" s="325"/>
      <c r="K705" s="325">
        <v>4</v>
      </c>
      <c r="L705" s="372">
        <v>1</v>
      </c>
      <c r="M705" s="373" t="s">
        <v>5494</v>
      </c>
      <c r="N705" s="381"/>
      <c r="O705" s="381"/>
      <c r="P705" s="381"/>
      <c r="Q705" s="381"/>
      <c r="R705" s="381"/>
      <c r="S705" s="381"/>
      <c r="T705" s="381"/>
      <c r="U705" s="381"/>
      <c r="V705" s="381"/>
      <c r="W705" s="381"/>
      <c r="X705" s="381">
        <v>2</v>
      </c>
      <c r="Y705" s="326"/>
      <c r="Z705" s="328"/>
      <c r="AA705" s="373"/>
      <c r="AB705" s="326"/>
      <c r="AC705" s="326" t="s">
        <v>2166</v>
      </c>
      <c r="AD705" s="368"/>
      <c r="AE705" s="400" t="s">
        <v>6328</v>
      </c>
      <c r="AF705" s="326"/>
      <c r="AG705" s="368"/>
      <c r="AH705" s="368"/>
      <c r="AI705" s="373"/>
      <c r="AJ705" s="328"/>
      <c r="AK705" s="328"/>
      <c r="AL705" s="328"/>
      <c r="AM705" s="328"/>
      <c r="AN705" s="335"/>
    </row>
    <row r="706" spans="1:40" ht="30.75" customHeight="1" x14ac:dyDescent="0.35">
      <c r="A706" s="378">
        <v>702</v>
      </c>
      <c r="B706" s="333" t="s">
        <v>4387</v>
      </c>
      <c r="C706" s="332" t="s">
        <v>4393</v>
      </c>
      <c r="D706" s="371" t="s">
        <v>4688</v>
      </c>
      <c r="E706" s="325">
        <v>4</v>
      </c>
      <c r="F706" s="371"/>
      <c r="G706" s="325"/>
      <c r="H706" s="371"/>
      <c r="I706" s="325">
        <v>6</v>
      </c>
      <c r="J706" s="325"/>
      <c r="K706" s="325">
        <v>6</v>
      </c>
      <c r="L706" s="372">
        <v>1</v>
      </c>
      <c r="M706" s="373" t="s">
        <v>5518</v>
      </c>
      <c r="N706" s="398">
        <v>96</v>
      </c>
      <c r="O706" s="398">
        <v>144</v>
      </c>
      <c r="P706" s="398">
        <v>240</v>
      </c>
      <c r="Q706" s="398"/>
      <c r="R706" s="398"/>
      <c r="S706" s="398"/>
      <c r="T706" s="398"/>
      <c r="U706" s="381"/>
      <c r="V706" s="381" t="s">
        <v>2166</v>
      </c>
      <c r="W706" s="381"/>
      <c r="X706" s="381">
        <v>2</v>
      </c>
      <c r="Y706" s="326"/>
      <c r="Z706" s="328"/>
      <c r="AA706" s="373"/>
      <c r="AB706" s="326"/>
      <c r="AC706" s="326" t="s">
        <v>2166</v>
      </c>
      <c r="AD706" s="368"/>
      <c r="AE706" s="400" t="s">
        <v>6328</v>
      </c>
      <c r="AF706" s="326"/>
      <c r="AG706" s="368"/>
      <c r="AH706" s="368"/>
      <c r="AI706" s="373"/>
      <c r="AJ706" s="328"/>
      <c r="AK706" s="328"/>
      <c r="AL706" s="328"/>
      <c r="AM706" s="328"/>
      <c r="AN706" s="335" t="s">
        <v>2166</v>
      </c>
    </row>
    <row r="707" spans="1:40" ht="30.75" customHeight="1" x14ac:dyDescent="0.35">
      <c r="A707" s="378">
        <v>703</v>
      </c>
      <c r="B707" s="333" t="s">
        <v>4387</v>
      </c>
      <c r="C707" s="332" t="s">
        <v>4689</v>
      </c>
      <c r="D707" s="371" t="s">
        <v>4394</v>
      </c>
      <c r="E707" s="325">
        <v>4</v>
      </c>
      <c r="F707" s="371"/>
      <c r="G707" s="325"/>
      <c r="H707" s="371"/>
      <c r="I707" s="325">
        <v>5</v>
      </c>
      <c r="J707" s="325"/>
      <c r="K707" s="325">
        <v>5</v>
      </c>
      <c r="L707" s="372">
        <v>1</v>
      </c>
      <c r="M707" s="373" t="s">
        <v>5518</v>
      </c>
      <c r="N707" s="381">
        <v>96</v>
      </c>
      <c r="O707" s="381">
        <v>144</v>
      </c>
      <c r="P707" s="381">
        <v>240</v>
      </c>
      <c r="Q707" s="381"/>
      <c r="R707" s="381"/>
      <c r="S707" s="381"/>
      <c r="T707" s="381"/>
      <c r="U707" s="381"/>
      <c r="V707" s="381" t="s">
        <v>2166</v>
      </c>
      <c r="W707" s="381"/>
      <c r="X707" s="381">
        <v>2</v>
      </c>
      <c r="Y707" s="326"/>
      <c r="Z707" s="328"/>
      <c r="AA707" s="373"/>
      <c r="AB707" s="326"/>
      <c r="AC707" s="326" t="s">
        <v>2166</v>
      </c>
      <c r="AD707" s="368"/>
      <c r="AE707" s="400" t="s">
        <v>6328</v>
      </c>
      <c r="AF707" s="326"/>
      <c r="AG707" s="368"/>
      <c r="AH707" s="368"/>
      <c r="AI707" s="373"/>
      <c r="AJ707" s="328"/>
      <c r="AK707" s="328"/>
      <c r="AL707" s="328"/>
      <c r="AM707" s="328"/>
      <c r="AN707" s="335" t="s">
        <v>2166</v>
      </c>
    </row>
    <row r="708" spans="1:40" ht="30.75" customHeight="1" x14ac:dyDescent="0.35">
      <c r="A708" s="378">
        <v>704</v>
      </c>
      <c r="B708" s="333" t="s">
        <v>4387</v>
      </c>
      <c r="C708" s="332" t="s">
        <v>4690</v>
      </c>
      <c r="D708" s="371" t="s">
        <v>4395</v>
      </c>
      <c r="E708" s="325">
        <v>5</v>
      </c>
      <c r="F708" s="371"/>
      <c r="G708" s="325"/>
      <c r="H708" s="371"/>
      <c r="I708" s="325">
        <v>6</v>
      </c>
      <c r="J708" s="325"/>
      <c r="K708" s="325">
        <v>6</v>
      </c>
      <c r="L708" s="372">
        <v>1</v>
      </c>
      <c r="M708" s="373" t="s">
        <v>5274</v>
      </c>
      <c r="N708" s="398">
        <v>96</v>
      </c>
      <c r="O708" s="398">
        <v>144</v>
      </c>
      <c r="P708" s="398">
        <v>240</v>
      </c>
      <c r="Q708" s="398"/>
      <c r="R708" s="398"/>
      <c r="S708" s="398"/>
      <c r="T708" s="398"/>
      <c r="U708" s="381"/>
      <c r="V708" s="381" t="s">
        <v>2166</v>
      </c>
      <c r="W708" s="381"/>
      <c r="X708" s="381">
        <v>2</v>
      </c>
      <c r="Y708" s="326"/>
      <c r="Z708" s="328"/>
      <c r="AA708" s="373" t="s">
        <v>6524</v>
      </c>
      <c r="AB708" s="326"/>
      <c r="AC708" s="326" t="s">
        <v>2166</v>
      </c>
      <c r="AD708" s="368"/>
      <c r="AE708" s="400" t="s">
        <v>6328</v>
      </c>
      <c r="AF708" s="326"/>
      <c r="AG708" s="368"/>
      <c r="AH708" s="368"/>
      <c r="AI708" s="373"/>
      <c r="AJ708" s="328"/>
      <c r="AK708" s="328"/>
      <c r="AL708" s="328"/>
      <c r="AM708" s="328"/>
      <c r="AN708" s="335"/>
    </row>
    <row r="709" spans="1:40" ht="30.75" customHeight="1" x14ac:dyDescent="0.35">
      <c r="A709" s="378">
        <v>705</v>
      </c>
      <c r="B709" s="333" t="s">
        <v>4387</v>
      </c>
      <c r="C709" s="332" t="s">
        <v>5777</v>
      </c>
      <c r="D709" s="371" t="s">
        <v>4465</v>
      </c>
      <c r="E709" s="408">
        <v>5</v>
      </c>
      <c r="F709" s="371"/>
      <c r="G709" s="325"/>
      <c r="H709" s="371"/>
      <c r="I709" s="325">
        <v>5</v>
      </c>
      <c r="J709" s="325"/>
      <c r="K709" s="325">
        <v>5</v>
      </c>
      <c r="L709" s="372">
        <v>1</v>
      </c>
      <c r="M709" s="373" t="s">
        <v>5273</v>
      </c>
      <c r="N709" s="381">
        <v>96</v>
      </c>
      <c r="O709" s="381">
        <v>144</v>
      </c>
      <c r="P709" s="381">
        <v>240</v>
      </c>
      <c r="Q709" s="381"/>
      <c r="R709" s="381"/>
      <c r="S709" s="381"/>
      <c r="T709" s="381"/>
      <c r="U709" s="381"/>
      <c r="V709" s="381" t="s">
        <v>2166</v>
      </c>
      <c r="W709" s="381"/>
      <c r="X709" s="381">
        <v>2</v>
      </c>
      <c r="Y709" s="326"/>
      <c r="Z709" s="328"/>
      <c r="AA709" s="373"/>
      <c r="AB709" s="326"/>
      <c r="AC709" s="326" t="s">
        <v>2166</v>
      </c>
      <c r="AD709" s="368"/>
      <c r="AE709" s="400" t="s">
        <v>6318</v>
      </c>
      <c r="AF709" s="326"/>
      <c r="AG709" s="368"/>
      <c r="AH709" s="368"/>
      <c r="AI709" s="373"/>
      <c r="AJ709" s="328"/>
      <c r="AK709" s="328"/>
      <c r="AL709" s="328"/>
      <c r="AM709" s="328"/>
      <c r="AN709" s="335"/>
    </row>
    <row r="710" spans="1:40" ht="30.75" customHeight="1" x14ac:dyDescent="0.35">
      <c r="A710" s="378">
        <v>706</v>
      </c>
      <c r="B710" s="333" t="s">
        <v>4387</v>
      </c>
      <c r="C710" s="332" t="s">
        <v>4466</v>
      </c>
      <c r="D710" s="371" t="s">
        <v>4467</v>
      </c>
      <c r="E710" s="325">
        <v>4</v>
      </c>
      <c r="F710" s="371"/>
      <c r="G710" s="325"/>
      <c r="H710" s="371"/>
      <c r="I710" s="325">
        <v>7</v>
      </c>
      <c r="J710" s="325"/>
      <c r="K710" s="325">
        <v>7</v>
      </c>
      <c r="L710" s="372">
        <v>1</v>
      </c>
      <c r="M710" s="373" t="s">
        <v>5494</v>
      </c>
      <c r="N710" s="398">
        <v>96</v>
      </c>
      <c r="O710" s="398">
        <v>144</v>
      </c>
      <c r="P710" s="398">
        <v>240</v>
      </c>
      <c r="Q710" s="398"/>
      <c r="R710" s="398"/>
      <c r="S710" s="398"/>
      <c r="T710" s="398"/>
      <c r="U710" s="381"/>
      <c r="V710" s="381" t="s">
        <v>2166</v>
      </c>
      <c r="W710" s="381"/>
      <c r="X710" s="381">
        <v>2</v>
      </c>
      <c r="Y710" s="326"/>
      <c r="Z710" s="328"/>
      <c r="AA710" s="373"/>
      <c r="AB710" s="326"/>
      <c r="AC710" s="326" t="s">
        <v>2166</v>
      </c>
      <c r="AD710" s="368"/>
      <c r="AE710" s="400" t="s">
        <v>6328</v>
      </c>
      <c r="AF710" s="326"/>
      <c r="AG710" s="368"/>
      <c r="AH710" s="368"/>
      <c r="AI710" s="373"/>
      <c r="AJ710" s="328"/>
      <c r="AK710" s="328"/>
      <c r="AL710" s="328"/>
      <c r="AM710" s="328"/>
      <c r="AN710" s="335" t="s">
        <v>2166</v>
      </c>
    </row>
    <row r="711" spans="1:40" ht="30.75" customHeight="1" x14ac:dyDescent="0.35">
      <c r="A711" s="378">
        <v>707</v>
      </c>
      <c r="B711" s="333" t="s">
        <v>4387</v>
      </c>
      <c r="C711" s="332" t="s">
        <v>5778</v>
      </c>
      <c r="D711" s="371" t="s">
        <v>4468</v>
      </c>
      <c r="E711" s="325">
        <v>3</v>
      </c>
      <c r="F711" s="371"/>
      <c r="G711" s="325"/>
      <c r="H711" s="371"/>
      <c r="I711" s="325">
        <v>6</v>
      </c>
      <c r="J711" s="325"/>
      <c r="K711" s="325">
        <v>6</v>
      </c>
      <c r="L711" s="372">
        <v>1</v>
      </c>
      <c r="M711" s="373" t="s">
        <v>5518</v>
      </c>
      <c r="N711" s="398">
        <v>96</v>
      </c>
      <c r="O711" s="398">
        <v>144</v>
      </c>
      <c r="P711" s="398">
        <v>240</v>
      </c>
      <c r="Q711" s="398"/>
      <c r="R711" s="398"/>
      <c r="S711" s="398"/>
      <c r="T711" s="398"/>
      <c r="U711" s="381"/>
      <c r="V711" s="381" t="s">
        <v>2166</v>
      </c>
      <c r="W711" s="381"/>
      <c r="X711" s="381">
        <v>2</v>
      </c>
      <c r="Y711" s="326"/>
      <c r="Z711" s="328"/>
      <c r="AA711" s="373" t="s">
        <v>6524</v>
      </c>
      <c r="AB711" s="326"/>
      <c r="AC711" s="326" t="s">
        <v>2166</v>
      </c>
      <c r="AD711" s="368"/>
      <c r="AE711" s="400" t="s">
        <v>6318</v>
      </c>
      <c r="AF711" s="326"/>
      <c r="AG711" s="368"/>
      <c r="AH711" s="368"/>
      <c r="AI711" s="373"/>
      <c r="AJ711" s="328"/>
      <c r="AK711" s="328" t="s">
        <v>7279</v>
      </c>
      <c r="AL711" s="328"/>
      <c r="AM711" s="328"/>
      <c r="AN711" s="335"/>
    </row>
    <row r="712" spans="1:40" ht="30.75" customHeight="1" x14ac:dyDescent="0.35">
      <c r="A712" s="378">
        <v>708</v>
      </c>
      <c r="B712" s="333" t="s">
        <v>4387</v>
      </c>
      <c r="C712" s="332" t="s">
        <v>6093</v>
      </c>
      <c r="D712" s="327" t="s">
        <v>6077</v>
      </c>
      <c r="E712" s="325">
        <v>4</v>
      </c>
      <c r="F712" s="371"/>
      <c r="G712" s="325"/>
      <c r="H712" s="371"/>
      <c r="I712" s="325">
        <v>7</v>
      </c>
      <c r="J712" s="325"/>
      <c r="K712" s="325">
        <v>7</v>
      </c>
      <c r="L712" s="372">
        <v>1</v>
      </c>
      <c r="M712" s="373" t="s">
        <v>6078</v>
      </c>
      <c r="N712" s="367">
        <v>162</v>
      </c>
      <c r="O712" s="367">
        <v>254</v>
      </c>
      <c r="P712" s="397">
        <f t="shared" ref="P712:P714" si="0">N712+O712</f>
        <v>416</v>
      </c>
      <c r="Q712" s="398"/>
      <c r="R712" s="398"/>
      <c r="S712" s="398"/>
      <c r="T712" s="398"/>
      <c r="U712" s="381"/>
      <c r="V712" s="381" t="s">
        <v>2166</v>
      </c>
      <c r="W712" s="381"/>
      <c r="X712" s="381">
        <v>2</v>
      </c>
      <c r="Y712" s="326"/>
      <c r="Z712" s="328"/>
      <c r="AA712" s="373"/>
      <c r="AB712" s="326"/>
      <c r="AC712" s="326" t="s">
        <v>2165</v>
      </c>
      <c r="AD712" s="368" t="s">
        <v>6079</v>
      </c>
      <c r="AE712" s="400" t="s">
        <v>6318</v>
      </c>
      <c r="AF712" s="326"/>
      <c r="AG712" s="368"/>
      <c r="AH712" s="368"/>
      <c r="AI712" s="373"/>
      <c r="AJ712" s="328"/>
      <c r="AK712" s="328" t="s">
        <v>7279</v>
      </c>
      <c r="AL712" s="328"/>
      <c r="AM712" s="328"/>
      <c r="AN712" s="335"/>
    </row>
    <row r="713" spans="1:40" ht="30.75" customHeight="1" x14ac:dyDescent="0.35">
      <c r="A713" s="378">
        <v>709</v>
      </c>
      <c r="B713" s="333" t="s">
        <v>4387</v>
      </c>
      <c r="C713" s="332" t="s">
        <v>6030</v>
      </c>
      <c r="D713" s="327" t="s">
        <v>6031</v>
      </c>
      <c r="E713" s="325">
        <v>4</v>
      </c>
      <c r="F713" s="371"/>
      <c r="G713" s="325"/>
      <c r="H713" s="371"/>
      <c r="I713" s="325">
        <v>6</v>
      </c>
      <c r="J713" s="325"/>
      <c r="K713" s="325">
        <v>6</v>
      </c>
      <c r="L713" s="372">
        <v>1</v>
      </c>
      <c r="M713" s="388" t="s">
        <v>6539</v>
      </c>
      <c r="N713" s="367">
        <v>96</v>
      </c>
      <c r="O713" s="367">
        <v>144</v>
      </c>
      <c r="P713" s="397">
        <f t="shared" si="0"/>
        <v>240</v>
      </c>
      <c r="Q713" s="398"/>
      <c r="R713" s="398"/>
      <c r="S713" s="398"/>
      <c r="T713" s="398"/>
      <c r="U713" s="381"/>
      <c r="V713" s="381" t="s">
        <v>2166</v>
      </c>
      <c r="W713" s="381"/>
      <c r="X713" s="381">
        <v>2</v>
      </c>
      <c r="Y713" s="326"/>
      <c r="Z713" s="328"/>
      <c r="AA713" s="373"/>
      <c r="AB713" s="326"/>
      <c r="AC713" s="326" t="s">
        <v>2165</v>
      </c>
      <c r="AD713" s="368">
        <v>42941</v>
      </c>
      <c r="AE713" s="400" t="s">
        <v>6958</v>
      </c>
      <c r="AF713" s="326"/>
      <c r="AG713" s="368"/>
      <c r="AH713" s="368"/>
      <c r="AI713" s="373"/>
      <c r="AJ713" s="328"/>
      <c r="AK713" s="328"/>
      <c r="AL713" s="328"/>
      <c r="AM713" s="328"/>
      <c r="AN713" s="335" t="s">
        <v>2166</v>
      </c>
    </row>
    <row r="714" spans="1:40" ht="30.75" customHeight="1" x14ac:dyDescent="0.35">
      <c r="A714" s="378">
        <v>710</v>
      </c>
      <c r="B714" s="333" t="s">
        <v>4387</v>
      </c>
      <c r="C714" s="332" t="s">
        <v>6363</v>
      </c>
      <c r="D714" s="327" t="s">
        <v>6449</v>
      </c>
      <c r="E714" s="325">
        <v>4</v>
      </c>
      <c r="F714" s="371" t="s">
        <v>6023</v>
      </c>
      <c r="G714" s="325">
        <v>1</v>
      </c>
      <c r="H714" s="371" t="s">
        <v>6428</v>
      </c>
      <c r="I714" s="325">
        <v>6</v>
      </c>
      <c r="J714" s="325">
        <v>1</v>
      </c>
      <c r="K714" s="325">
        <v>7</v>
      </c>
      <c r="L714" s="372">
        <v>1</v>
      </c>
      <c r="M714" s="388" t="s">
        <v>6362</v>
      </c>
      <c r="N714" s="367">
        <v>96</v>
      </c>
      <c r="O714" s="367">
        <v>144</v>
      </c>
      <c r="P714" s="397">
        <f t="shared" si="0"/>
        <v>240</v>
      </c>
      <c r="Q714" s="367">
        <v>24</v>
      </c>
      <c r="R714" s="367">
        <v>76</v>
      </c>
      <c r="S714" s="367">
        <v>240</v>
      </c>
      <c r="T714" s="398"/>
      <c r="U714" s="381"/>
      <c r="V714" s="381" t="s">
        <v>2166</v>
      </c>
      <c r="W714" s="381"/>
      <c r="X714" s="381">
        <v>2</v>
      </c>
      <c r="Y714" s="326"/>
      <c r="Z714" s="328"/>
      <c r="AA714" s="373"/>
      <c r="AB714" s="326"/>
      <c r="AC714" s="326" t="s">
        <v>2165</v>
      </c>
      <c r="AD714" s="368">
        <v>42970</v>
      </c>
      <c r="AE714" s="400" t="s">
        <v>7017</v>
      </c>
      <c r="AF714" s="326"/>
      <c r="AG714" s="368"/>
      <c r="AH714" s="368"/>
      <c r="AI714" s="373"/>
      <c r="AJ714" s="328"/>
      <c r="AK714" s="328"/>
      <c r="AL714" s="328"/>
      <c r="AM714" s="328"/>
      <c r="AN714" s="335"/>
    </row>
    <row r="715" spans="1:40" ht="30.75" customHeight="1" x14ac:dyDescent="0.35">
      <c r="A715" s="378">
        <v>711</v>
      </c>
      <c r="B715" s="333" t="s">
        <v>4387</v>
      </c>
      <c r="C715" s="332" t="s">
        <v>6364</v>
      </c>
      <c r="D715" s="327" t="s">
        <v>6365</v>
      </c>
      <c r="E715" s="325">
        <v>5</v>
      </c>
      <c r="F715" s="371"/>
      <c r="G715" s="325"/>
      <c r="H715" s="371"/>
      <c r="I715" s="325">
        <v>6</v>
      </c>
      <c r="J715" s="325"/>
      <c r="K715" s="325">
        <v>6</v>
      </c>
      <c r="L715" s="372">
        <v>1</v>
      </c>
      <c r="M715" s="388" t="s">
        <v>6362</v>
      </c>
      <c r="N715" s="367">
        <v>96</v>
      </c>
      <c r="O715" s="367">
        <v>144</v>
      </c>
      <c r="P715" s="367">
        <v>240</v>
      </c>
      <c r="Q715" s="398"/>
      <c r="R715" s="398"/>
      <c r="S715" s="398"/>
      <c r="T715" s="398"/>
      <c r="U715" s="381"/>
      <c r="V715" s="381" t="s">
        <v>2166</v>
      </c>
      <c r="W715" s="381"/>
      <c r="X715" s="381">
        <v>2</v>
      </c>
      <c r="Y715" s="326"/>
      <c r="Z715" s="328"/>
      <c r="AA715" s="373"/>
      <c r="AB715" s="326"/>
      <c r="AC715" s="326" t="s">
        <v>2165</v>
      </c>
      <c r="AD715" s="368">
        <v>42970</v>
      </c>
      <c r="AE715" s="400" t="s">
        <v>6958</v>
      </c>
      <c r="AF715" s="326"/>
      <c r="AG715" s="368"/>
      <c r="AH715" s="368"/>
      <c r="AI715" s="373"/>
      <c r="AJ715" s="328"/>
      <c r="AK715" s="328"/>
      <c r="AL715" s="328"/>
      <c r="AM715" s="328"/>
      <c r="AN715" s="335"/>
    </row>
    <row r="716" spans="1:40" ht="30.75" customHeight="1" x14ac:dyDescent="0.35">
      <c r="A716" s="378">
        <v>712</v>
      </c>
      <c r="B716" s="333" t="s">
        <v>4387</v>
      </c>
      <c r="C716" s="332" t="s">
        <v>6537</v>
      </c>
      <c r="D716" s="327" t="s">
        <v>6538</v>
      </c>
      <c r="E716" s="325">
        <v>3</v>
      </c>
      <c r="F716" s="371"/>
      <c r="G716" s="325"/>
      <c r="H716" s="371"/>
      <c r="I716" s="325">
        <v>6</v>
      </c>
      <c r="J716" s="325"/>
      <c r="K716" s="325">
        <v>6</v>
      </c>
      <c r="L716" s="372">
        <v>1</v>
      </c>
      <c r="M716" s="388" t="s">
        <v>6539</v>
      </c>
      <c r="N716" s="367">
        <v>96</v>
      </c>
      <c r="O716" s="367">
        <v>144</v>
      </c>
      <c r="P716" s="367">
        <v>240</v>
      </c>
      <c r="Q716" s="398"/>
      <c r="R716" s="398"/>
      <c r="S716" s="398"/>
      <c r="T716" s="398"/>
      <c r="U716" s="381"/>
      <c r="V716" s="381" t="s">
        <v>2166</v>
      </c>
      <c r="W716" s="381"/>
      <c r="X716" s="381">
        <v>2</v>
      </c>
      <c r="Y716" s="326"/>
      <c r="Z716" s="328" t="s">
        <v>6862</v>
      </c>
      <c r="AA716" s="373"/>
      <c r="AB716" s="326"/>
      <c r="AC716" s="326" t="s">
        <v>2165</v>
      </c>
      <c r="AD716" s="368">
        <v>43033</v>
      </c>
      <c r="AE716" s="400" t="s">
        <v>7017</v>
      </c>
      <c r="AF716" s="326"/>
      <c r="AG716" s="368"/>
      <c r="AH716" s="368"/>
      <c r="AI716" s="373"/>
      <c r="AJ716" s="328"/>
      <c r="AK716" s="328"/>
      <c r="AL716" s="328"/>
      <c r="AM716" s="328"/>
      <c r="AN716" s="335" t="s">
        <v>2166</v>
      </c>
    </row>
    <row r="717" spans="1:40" ht="30.75" customHeight="1" x14ac:dyDescent="0.35">
      <c r="A717" s="378">
        <v>713</v>
      </c>
      <c r="B717" s="333" t="s">
        <v>880</v>
      </c>
      <c r="C717" s="332" t="s">
        <v>882</v>
      </c>
      <c r="D717" s="371" t="s">
        <v>883</v>
      </c>
      <c r="E717" s="325">
        <v>3</v>
      </c>
      <c r="F717" s="371"/>
      <c r="G717" s="325"/>
      <c r="H717" s="371"/>
      <c r="I717" s="325">
        <v>3</v>
      </c>
      <c r="J717" s="325"/>
      <c r="K717" s="325">
        <v>3</v>
      </c>
      <c r="L717" s="372">
        <v>1</v>
      </c>
      <c r="M717" s="373" t="s">
        <v>5508</v>
      </c>
      <c r="N717" s="381"/>
      <c r="O717" s="381"/>
      <c r="P717" s="381"/>
      <c r="Q717" s="381"/>
      <c r="R717" s="381"/>
      <c r="S717" s="381"/>
      <c r="T717" s="381"/>
      <c r="U717" s="381"/>
      <c r="V717" s="381"/>
      <c r="W717" s="381"/>
      <c r="X717" s="381">
        <v>1</v>
      </c>
      <c r="Y717" s="326"/>
      <c r="Z717" s="328"/>
      <c r="AA717" s="373"/>
      <c r="AB717" s="326"/>
      <c r="AC717" s="326" t="s">
        <v>2165</v>
      </c>
      <c r="AD717" s="368"/>
      <c r="AE717" s="400" t="s">
        <v>6326</v>
      </c>
      <c r="AF717" s="326"/>
      <c r="AG717" s="368"/>
      <c r="AH717" s="368"/>
      <c r="AI717" s="373"/>
      <c r="AJ717" s="328"/>
      <c r="AK717" s="328"/>
      <c r="AL717" s="328"/>
      <c r="AM717" s="328"/>
      <c r="AN717" s="335"/>
    </row>
    <row r="718" spans="1:40" ht="30.75" customHeight="1" x14ac:dyDescent="0.35">
      <c r="A718" s="378">
        <v>714</v>
      </c>
      <c r="B718" s="333" t="s">
        <v>880</v>
      </c>
      <c r="C718" s="332" t="s">
        <v>884</v>
      </c>
      <c r="D718" s="371" t="s">
        <v>885</v>
      </c>
      <c r="E718" s="325">
        <v>3</v>
      </c>
      <c r="F718" s="371"/>
      <c r="G718" s="325"/>
      <c r="H718" s="371"/>
      <c r="I718" s="325">
        <v>3</v>
      </c>
      <c r="J718" s="325"/>
      <c r="K718" s="325">
        <v>3</v>
      </c>
      <c r="L718" s="372">
        <v>1</v>
      </c>
      <c r="M718" s="373" t="s">
        <v>5508</v>
      </c>
      <c r="N718" s="381"/>
      <c r="O718" s="381"/>
      <c r="P718" s="381"/>
      <c r="Q718" s="381"/>
      <c r="R718" s="381"/>
      <c r="S718" s="381"/>
      <c r="T718" s="381"/>
      <c r="U718" s="381"/>
      <c r="V718" s="381"/>
      <c r="W718" s="381"/>
      <c r="X718" s="381">
        <v>1</v>
      </c>
      <c r="Y718" s="326"/>
      <c r="Z718" s="328"/>
      <c r="AA718" s="373"/>
      <c r="AB718" s="326"/>
      <c r="AC718" s="326" t="s">
        <v>2165</v>
      </c>
      <c r="AD718" s="368"/>
      <c r="AE718" s="400" t="s">
        <v>6326</v>
      </c>
      <c r="AF718" s="326"/>
      <c r="AG718" s="368"/>
      <c r="AH718" s="368"/>
      <c r="AI718" s="373"/>
      <c r="AJ718" s="328"/>
      <c r="AK718" s="328"/>
      <c r="AL718" s="328"/>
      <c r="AM718" s="328"/>
      <c r="AN718" s="335"/>
    </row>
    <row r="719" spans="1:40" ht="30.75" customHeight="1" x14ac:dyDescent="0.35">
      <c r="A719" s="378">
        <v>715</v>
      </c>
      <c r="B719" s="333" t="s">
        <v>880</v>
      </c>
      <c r="C719" s="332" t="s">
        <v>886</v>
      </c>
      <c r="D719" s="371" t="s">
        <v>1622</v>
      </c>
      <c r="E719" s="325">
        <v>3</v>
      </c>
      <c r="F719" s="371"/>
      <c r="G719" s="325"/>
      <c r="H719" s="371"/>
      <c r="I719" s="325">
        <v>3</v>
      </c>
      <c r="J719" s="325"/>
      <c r="K719" s="325">
        <v>3</v>
      </c>
      <c r="L719" s="372">
        <v>1</v>
      </c>
      <c r="M719" s="373" t="s">
        <v>5101</v>
      </c>
      <c r="N719" s="381"/>
      <c r="O719" s="381"/>
      <c r="P719" s="381"/>
      <c r="Q719" s="381"/>
      <c r="R719" s="381"/>
      <c r="S719" s="381"/>
      <c r="T719" s="381"/>
      <c r="U719" s="381"/>
      <c r="V719" s="381"/>
      <c r="W719" s="381"/>
      <c r="X719" s="381">
        <v>1</v>
      </c>
      <c r="Y719" s="326"/>
      <c r="Z719" s="328"/>
      <c r="AA719" s="373"/>
      <c r="AB719" s="326"/>
      <c r="AC719" s="326" t="s">
        <v>2165</v>
      </c>
      <c r="AD719" s="368"/>
      <c r="AE719" s="400" t="s">
        <v>6326</v>
      </c>
      <c r="AF719" s="326"/>
      <c r="AG719" s="368"/>
      <c r="AH719" s="368"/>
      <c r="AI719" s="373"/>
      <c r="AJ719" s="328"/>
      <c r="AK719" s="328"/>
      <c r="AL719" s="328"/>
      <c r="AM719" s="328"/>
      <c r="AN719" s="335"/>
    </row>
    <row r="720" spans="1:40" ht="30.75" customHeight="1" x14ac:dyDescent="0.35">
      <c r="A720" s="378">
        <v>716</v>
      </c>
      <c r="B720" s="333" t="s">
        <v>880</v>
      </c>
      <c r="C720" s="332" t="s">
        <v>901</v>
      </c>
      <c r="D720" s="371" t="s">
        <v>4693</v>
      </c>
      <c r="E720" s="325">
        <v>5</v>
      </c>
      <c r="F720" s="371"/>
      <c r="G720" s="325"/>
      <c r="H720" s="371"/>
      <c r="I720" s="325">
        <v>3</v>
      </c>
      <c r="J720" s="325"/>
      <c r="K720" s="325">
        <v>3</v>
      </c>
      <c r="L720" s="372">
        <v>1</v>
      </c>
      <c r="M720" s="373" t="s">
        <v>5102</v>
      </c>
      <c r="N720" s="381"/>
      <c r="O720" s="381"/>
      <c r="P720" s="381"/>
      <c r="Q720" s="381"/>
      <c r="R720" s="381"/>
      <c r="S720" s="381"/>
      <c r="T720" s="381"/>
      <c r="U720" s="381"/>
      <c r="V720" s="381"/>
      <c r="W720" s="381"/>
      <c r="X720" s="381">
        <v>1</v>
      </c>
      <c r="Y720" s="326"/>
      <c r="Z720" s="328"/>
      <c r="AA720" s="373"/>
      <c r="AB720" s="326"/>
      <c r="AC720" s="326" t="s">
        <v>2165</v>
      </c>
      <c r="AD720" s="368"/>
      <c r="AE720" s="400" t="s">
        <v>6979</v>
      </c>
      <c r="AF720" s="326"/>
      <c r="AG720" s="368"/>
      <c r="AH720" s="368"/>
      <c r="AI720" s="373"/>
      <c r="AJ720" s="328"/>
      <c r="AK720" s="328"/>
      <c r="AL720" s="328"/>
      <c r="AM720" s="328"/>
      <c r="AN720" s="335"/>
    </row>
    <row r="721" spans="1:40" ht="30.75" customHeight="1" x14ac:dyDescent="0.35">
      <c r="A721" s="378">
        <v>717</v>
      </c>
      <c r="B721" s="333" t="s">
        <v>880</v>
      </c>
      <c r="C721" s="332" t="s">
        <v>912</v>
      </c>
      <c r="D721" s="371" t="s">
        <v>4699</v>
      </c>
      <c r="E721" s="325">
        <v>3</v>
      </c>
      <c r="F721" s="371"/>
      <c r="G721" s="325"/>
      <c r="H721" s="371"/>
      <c r="I721" s="325">
        <v>3</v>
      </c>
      <c r="J721" s="325"/>
      <c r="K721" s="325">
        <v>3</v>
      </c>
      <c r="L721" s="372">
        <v>1</v>
      </c>
      <c r="M721" s="373" t="s">
        <v>5508</v>
      </c>
      <c r="N721" s="381"/>
      <c r="O721" s="381"/>
      <c r="P721" s="381"/>
      <c r="Q721" s="381"/>
      <c r="R721" s="381"/>
      <c r="S721" s="381"/>
      <c r="T721" s="381"/>
      <c r="U721" s="381"/>
      <c r="V721" s="381"/>
      <c r="W721" s="381"/>
      <c r="X721" s="381">
        <v>1</v>
      </c>
      <c r="Y721" s="326"/>
      <c r="Z721" s="328"/>
      <c r="AA721" s="373"/>
      <c r="AB721" s="326"/>
      <c r="AC721" s="326" t="s">
        <v>2165</v>
      </c>
      <c r="AD721" s="368"/>
      <c r="AE721" s="400" t="s">
        <v>6321</v>
      </c>
      <c r="AF721" s="326"/>
      <c r="AG721" s="368"/>
      <c r="AH721" s="368"/>
      <c r="AI721" s="373"/>
      <c r="AJ721" s="328"/>
      <c r="AK721" s="328"/>
      <c r="AL721" s="328"/>
      <c r="AM721" s="328"/>
      <c r="AN721" s="335"/>
    </row>
    <row r="722" spans="1:40" ht="30.75" customHeight="1" x14ac:dyDescent="0.35">
      <c r="A722" s="378">
        <v>718</v>
      </c>
      <c r="B722" s="333" t="s">
        <v>880</v>
      </c>
      <c r="C722" s="332" t="s">
        <v>916</v>
      </c>
      <c r="D722" s="371" t="s">
        <v>917</v>
      </c>
      <c r="E722" s="325">
        <v>5</v>
      </c>
      <c r="F722" s="371"/>
      <c r="G722" s="325"/>
      <c r="H722" s="371"/>
      <c r="I722" s="325">
        <v>5</v>
      </c>
      <c r="J722" s="325"/>
      <c r="K722" s="325">
        <v>5</v>
      </c>
      <c r="L722" s="372">
        <v>1</v>
      </c>
      <c r="M722" s="373" t="s">
        <v>5415</v>
      </c>
      <c r="N722" s="381"/>
      <c r="O722" s="381"/>
      <c r="P722" s="381"/>
      <c r="Q722" s="381"/>
      <c r="R722" s="381"/>
      <c r="S722" s="381"/>
      <c r="T722" s="381"/>
      <c r="U722" s="381"/>
      <c r="V722" s="381"/>
      <c r="W722" s="381"/>
      <c r="X722" s="381">
        <v>1</v>
      </c>
      <c r="Y722" s="326"/>
      <c r="Z722" s="328"/>
      <c r="AA722" s="373"/>
      <c r="AB722" s="326"/>
      <c r="AC722" s="326" t="s">
        <v>2165</v>
      </c>
      <c r="AD722" s="368"/>
      <c r="AE722" s="400" t="s">
        <v>6326</v>
      </c>
      <c r="AF722" s="326"/>
      <c r="AG722" s="368"/>
      <c r="AH722" s="368"/>
      <c r="AI722" s="373"/>
      <c r="AJ722" s="328"/>
      <c r="AK722" s="328"/>
      <c r="AL722" s="328"/>
      <c r="AM722" s="328"/>
      <c r="AN722" s="335"/>
    </row>
    <row r="723" spans="1:40" ht="30.75" customHeight="1" x14ac:dyDescent="0.35">
      <c r="A723" s="378">
        <v>719</v>
      </c>
      <c r="B723" s="333" t="s">
        <v>880</v>
      </c>
      <c r="C723" s="332" t="s">
        <v>918</v>
      </c>
      <c r="D723" s="371" t="s">
        <v>919</v>
      </c>
      <c r="E723" s="325">
        <v>3</v>
      </c>
      <c r="F723" s="371"/>
      <c r="G723" s="325"/>
      <c r="H723" s="371"/>
      <c r="I723" s="325">
        <v>3</v>
      </c>
      <c r="J723" s="325"/>
      <c r="K723" s="325">
        <v>3</v>
      </c>
      <c r="L723" s="372">
        <v>1</v>
      </c>
      <c r="M723" s="373" t="s">
        <v>5348</v>
      </c>
      <c r="N723" s="381"/>
      <c r="O723" s="381"/>
      <c r="P723" s="381"/>
      <c r="Q723" s="381"/>
      <c r="R723" s="381"/>
      <c r="S723" s="381"/>
      <c r="T723" s="381"/>
      <c r="U723" s="381"/>
      <c r="V723" s="381"/>
      <c r="W723" s="381"/>
      <c r="X723" s="381">
        <v>1</v>
      </c>
      <c r="Y723" s="326"/>
      <c r="Z723" s="328"/>
      <c r="AA723" s="373"/>
      <c r="AB723" s="326"/>
      <c r="AC723" s="326" t="s">
        <v>2165</v>
      </c>
      <c r="AD723" s="368"/>
      <c r="AE723" s="400" t="s">
        <v>6326</v>
      </c>
      <c r="AF723" s="326"/>
      <c r="AG723" s="368"/>
      <c r="AH723" s="368"/>
      <c r="AI723" s="373"/>
      <c r="AJ723" s="328"/>
      <c r="AK723" s="328"/>
      <c r="AL723" s="328"/>
      <c r="AM723" s="328"/>
      <c r="AN723" s="335"/>
    </row>
    <row r="724" spans="1:40" ht="30.75" customHeight="1" x14ac:dyDescent="0.35">
      <c r="A724" s="378">
        <v>720</v>
      </c>
      <c r="B724" s="333" t="s">
        <v>880</v>
      </c>
      <c r="C724" s="332" t="s">
        <v>920</v>
      </c>
      <c r="D724" s="371" t="s">
        <v>921</v>
      </c>
      <c r="E724" s="325">
        <v>4</v>
      </c>
      <c r="F724" s="371"/>
      <c r="G724" s="325"/>
      <c r="H724" s="371"/>
      <c r="I724" s="325">
        <v>4</v>
      </c>
      <c r="J724" s="325"/>
      <c r="K724" s="325">
        <v>4</v>
      </c>
      <c r="L724" s="372">
        <v>1</v>
      </c>
      <c r="M724" s="373" t="s">
        <v>5354</v>
      </c>
      <c r="N724" s="381"/>
      <c r="O724" s="381"/>
      <c r="P724" s="381"/>
      <c r="Q724" s="381"/>
      <c r="R724" s="381"/>
      <c r="S724" s="381"/>
      <c r="T724" s="381"/>
      <c r="U724" s="381"/>
      <c r="V724" s="381"/>
      <c r="W724" s="381"/>
      <c r="X724" s="381">
        <v>1</v>
      </c>
      <c r="Y724" s="326"/>
      <c r="Z724" s="328"/>
      <c r="AA724" s="373"/>
      <c r="AB724" s="326"/>
      <c r="AC724" s="326" t="s">
        <v>2165</v>
      </c>
      <c r="AD724" s="368"/>
      <c r="AE724" s="400" t="s">
        <v>6326</v>
      </c>
      <c r="AF724" s="326"/>
      <c r="AG724" s="368"/>
      <c r="AH724" s="368"/>
      <c r="AI724" s="373"/>
      <c r="AJ724" s="328"/>
      <c r="AK724" s="328"/>
      <c r="AL724" s="328"/>
      <c r="AM724" s="328"/>
      <c r="AN724" s="335"/>
    </row>
    <row r="725" spans="1:40" ht="30.75" customHeight="1" x14ac:dyDescent="0.35">
      <c r="A725" s="378">
        <v>721</v>
      </c>
      <c r="B725" s="333" t="s">
        <v>880</v>
      </c>
      <c r="C725" s="332" t="s">
        <v>922</v>
      </c>
      <c r="D725" s="371" t="s">
        <v>923</v>
      </c>
      <c r="E725" s="325">
        <v>4</v>
      </c>
      <c r="F725" s="371"/>
      <c r="G725" s="325"/>
      <c r="H725" s="371"/>
      <c r="I725" s="325">
        <v>5</v>
      </c>
      <c r="J725" s="325"/>
      <c r="K725" s="325">
        <v>5</v>
      </c>
      <c r="L725" s="372">
        <v>1</v>
      </c>
      <c r="M725" s="373" t="s">
        <v>5544</v>
      </c>
      <c r="N725" s="367">
        <v>278</v>
      </c>
      <c r="O725" s="367">
        <v>418</v>
      </c>
      <c r="P725" s="367">
        <v>696</v>
      </c>
      <c r="Q725" s="398"/>
      <c r="R725" s="398"/>
      <c r="S725" s="398"/>
      <c r="T725" s="398"/>
      <c r="U725" s="381"/>
      <c r="V725" s="381" t="s">
        <v>2166</v>
      </c>
      <c r="W725" s="381"/>
      <c r="X725" s="381">
        <v>1</v>
      </c>
      <c r="Y725" s="326"/>
      <c r="Z725" s="328"/>
      <c r="AA725" s="373"/>
      <c r="AB725" s="326"/>
      <c r="AC725" s="326" t="s">
        <v>2165</v>
      </c>
      <c r="AD725" s="368"/>
      <c r="AE725" s="400" t="s">
        <v>6326</v>
      </c>
      <c r="AF725" s="326"/>
      <c r="AG725" s="368"/>
      <c r="AH725" s="368"/>
      <c r="AI725" s="373"/>
      <c r="AJ725" s="328"/>
      <c r="AK725" s="328" t="s">
        <v>7278</v>
      </c>
      <c r="AL725" s="328"/>
      <c r="AM725" s="328"/>
      <c r="AN725" s="335"/>
    </row>
    <row r="726" spans="1:40" ht="30.75" customHeight="1" x14ac:dyDescent="0.35">
      <c r="A726" s="378">
        <v>722</v>
      </c>
      <c r="B726" s="333" t="s">
        <v>880</v>
      </c>
      <c r="C726" s="332" t="s">
        <v>924</v>
      </c>
      <c r="D726" s="371" t="s">
        <v>4700</v>
      </c>
      <c r="E726" s="325">
        <v>3</v>
      </c>
      <c r="F726" s="371"/>
      <c r="G726" s="325"/>
      <c r="H726" s="371"/>
      <c r="I726" s="325">
        <v>3</v>
      </c>
      <c r="J726" s="325"/>
      <c r="K726" s="325">
        <v>3</v>
      </c>
      <c r="L726" s="372">
        <v>1</v>
      </c>
      <c r="M726" s="373" t="s">
        <v>5508</v>
      </c>
      <c r="N726" s="381"/>
      <c r="O726" s="381"/>
      <c r="P726" s="381"/>
      <c r="Q726" s="381"/>
      <c r="R726" s="381"/>
      <c r="S726" s="381"/>
      <c r="T726" s="381"/>
      <c r="U726" s="381"/>
      <c r="V726" s="381"/>
      <c r="W726" s="381"/>
      <c r="X726" s="381">
        <v>1</v>
      </c>
      <c r="Y726" s="326"/>
      <c r="Z726" s="328"/>
      <c r="AA726" s="373"/>
      <c r="AB726" s="326"/>
      <c r="AC726" s="326" t="s">
        <v>2165</v>
      </c>
      <c r="AD726" s="368"/>
      <c r="AE726" s="400" t="s">
        <v>6326</v>
      </c>
      <c r="AF726" s="326"/>
      <c r="AG726" s="368"/>
      <c r="AH726" s="368"/>
      <c r="AI726" s="373"/>
      <c r="AJ726" s="328"/>
      <c r="AK726" s="328"/>
      <c r="AL726" s="328"/>
      <c r="AM726" s="328"/>
      <c r="AN726" s="335"/>
    </row>
    <row r="727" spans="1:40" ht="30.75" customHeight="1" x14ac:dyDescent="0.35">
      <c r="A727" s="378">
        <v>723</v>
      </c>
      <c r="B727" s="333" t="s">
        <v>2164</v>
      </c>
      <c r="C727" s="332" t="s">
        <v>5593</v>
      </c>
      <c r="D727" s="371" t="s">
        <v>5594</v>
      </c>
      <c r="E727" s="325">
        <v>4</v>
      </c>
      <c r="F727" s="371"/>
      <c r="G727" s="325"/>
      <c r="H727" s="371"/>
      <c r="I727" s="325">
        <v>3</v>
      </c>
      <c r="J727" s="325"/>
      <c r="K727" s="325">
        <v>3</v>
      </c>
      <c r="L727" s="372">
        <v>1</v>
      </c>
      <c r="M727" s="373" t="s">
        <v>5989</v>
      </c>
      <c r="N727" s="381">
        <v>65</v>
      </c>
      <c r="O727" s="381">
        <v>135</v>
      </c>
      <c r="P727" s="381">
        <v>200</v>
      </c>
      <c r="Q727" s="381"/>
      <c r="R727" s="381"/>
      <c r="S727" s="381"/>
      <c r="T727" s="381"/>
      <c r="U727" s="381"/>
      <c r="V727" s="381" t="s">
        <v>2166</v>
      </c>
      <c r="W727" s="381"/>
      <c r="X727" s="381">
        <v>1</v>
      </c>
      <c r="Y727" s="326"/>
      <c r="Z727" s="328"/>
      <c r="AA727" s="373"/>
      <c r="AB727" s="326"/>
      <c r="AC727" s="326" t="s">
        <v>2165</v>
      </c>
      <c r="AD727" s="368"/>
      <c r="AE727" s="400" t="s">
        <v>6618</v>
      </c>
      <c r="AF727" s="326"/>
      <c r="AG727" s="368"/>
      <c r="AH727" s="368"/>
      <c r="AI727" s="373"/>
      <c r="AJ727" s="328"/>
      <c r="AK727" s="328"/>
      <c r="AL727" s="328"/>
      <c r="AM727" s="328"/>
      <c r="AN727" s="335" t="s">
        <v>2166</v>
      </c>
    </row>
    <row r="728" spans="1:40" ht="30.75" customHeight="1" x14ac:dyDescent="0.35">
      <c r="A728" s="378">
        <v>724</v>
      </c>
      <c r="B728" s="333" t="s">
        <v>2164</v>
      </c>
      <c r="C728" s="332" t="s">
        <v>5603</v>
      </c>
      <c r="D728" s="371" t="s">
        <v>5604</v>
      </c>
      <c r="E728" s="325">
        <v>5</v>
      </c>
      <c r="F728" s="371"/>
      <c r="G728" s="325"/>
      <c r="H728" s="371"/>
      <c r="I728" s="325">
        <v>4</v>
      </c>
      <c r="J728" s="325"/>
      <c r="K728" s="325">
        <v>4</v>
      </c>
      <c r="L728" s="372">
        <v>1</v>
      </c>
      <c r="M728" s="388" t="s">
        <v>5991</v>
      </c>
      <c r="N728" s="381"/>
      <c r="O728" s="381"/>
      <c r="P728" s="381"/>
      <c r="Q728" s="381"/>
      <c r="R728" s="381"/>
      <c r="S728" s="381"/>
      <c r="T728" s="381"/>
      <c r="U728" s="381"/>
      <c r="V728" s="381"/>
      <c r="W728" s="381"/>
      <c r="X728" s="381">
        <v>1</v>
      </c>
      <c r="Y728" s="326"/>
      <c r="Z728" s="328"/>
      <c r="AA728" s="373"/>
      <c r="AB728" s="326"/>
      <c r="AC728" s="326" t="s">
        <v>2165</v>
      </c>
      <c r="AD728" s="368"/>
      <c r="AE728" s="400" t="s">
        <v>6618</v>
      </c>
      <c r="AF728" s="326"/>
      <c r="AG728" s="368"/>
      <c r="AH728" s="368"/>
      <c r="AI728" s="373"/>
      <c r="AJ728" s="328"/>
      <c r="AK728" s="328" t="s">
        <v>7279</v>
      </c>
      <c r="AL728" s="328"/>
      <c r="AM728" s="328"/>
      <c r="AN728" s="335"/>
    </row>
    <row r="729" spans="1:40" ht="30.75" customHeight="1" x14ac:dyDescent="0.35">
      <c r="A729" s="378">
        <v>725</v>
      </c>
      <c r="B729" s="333" t="s">
        <v>2164</v>
      </c>
      <c r="C729" s="332" t="s">
        <v>5782</v>
      </c>
      <c r="D729" s="371" t="s">
        <v>4705</v>
      </c>
      <c r="E729" s="325">
        <v>4</v>
      </c>
      <c r="F729" s="371"/>
      <c r="G729" s="325"/>
      <c r="H729" s="371"/>
      <c r="I729" s="325">
        <v>4</v>
      </c>
      <c r="J729" s="325"/>
      <c r="K729" s="325">
        <v>4</v>
      </c>
      <c r="L729" s="372">
        <v>1</v>
      </c>
      <c r="M729" s="388" t="s">
        <v>5523</v>
      </c>
      <c r="N729" s="398">
        <v>58</v>
      </c>
      <c r="O729" s="398">
        <v>117</v>
      </c>
      <c r="P729" s="398">
        <v>175</v>
      </c>
      <c r="Q729" s="398"/>
      <c r="R729" s="398"/>
      <c r="S729" s="398"/>
      <c r="T729" s="398"/>
      <c r="U729" s="381"/>
      <c r="V729" s="381" t="s">
        <v>2166</v>
      </c>
      <c r="W729" s="381"/>
      <c r="X729" s="381">
        <v>1</v>
      </c>
      <c r="Y729" s="326"/>
      <c r="Z729" s="328"/>
      <c r="AA729" s="373"/>
      <c r="AB729" s="326"/>
      <c r="AC729" s="326" t="s">
        <v>2165</v>
      </c>
      <c r="AD729" s="368"/>
      <c r="AE729" s="400" t="s">
        <v>6321</v>
      </c>
      <c r="AF729" s="326"/>
      <c r="AG729" s="368"/>
      <c r="AH729" s="368"/>
      <c r="AI729" s="373"/>
      <c r="AJ729" s="328"/>
      <c r="AK729" s="328"/>
      <c r="AL729" s="328"/>
      <c r="AM729" s="328"/>
      <c r="AN729" s="335"/>
    </row>
    <row r="730" spans="1:40" ht="30.75" customHeight="1" x14ac:dyDescent="0.35">
      <c r="A730" s="378">
        <v>726</v>
      </c>
      <c r="B730" s="333" t="s">
        <v>2164</v>
      </c>
      <c r="C730" s="374" t="s">
        <v>5785</v>
      </c>
      <c r="D730" s="371" t="s">
        <v>4400</v>
      </c>
      <c r="E730" s="325">
        <v>3</v>
      </c>
      <c r="F730" s="371"/>
      <c r="G730" s="325"/>
      <c r="H730" s="371"/>
      <c r="I730" s="325">
        <v>3</v>
      </c>
      <c r="J730" s="325"/>
      <c r="K730" s="325">
        <v>3</v>
      </c>
      <c r="L730" s="372">
        <v>1</v>
      </c>
      <c r="M730" s="373" t="s">
        <v>5354</v>
      </c>
      <c r="N730" s="381"/>
      <c r="O730" s="381"/>
      <c r="P730" s="381"/>
      <c r="Q730" s="381"/>
      <c r="R730" s="381"/>
      <c r="S730" s="381"/>
      <c r="T730" s="381"/>
      <c r="U730" s="381"/>
      <c r="V730" s="381"/>
      <c r="W730" s="381"/>
      <c r="X730" s="381">
        <v>1</v>
      </c>
      <c r="Y730" s="326"/>
      <c r="Z730" s="328"/>
      <c r="AA730" s="373"/>
      <c r="AB730" s="326"/>
      <c r="AC730" s="326" t="s">
        <v>2165</v>
      </c>
      <c r="AD730" s="368"/>
      <c r="AE730" s="400" t="s">
        <v>7017</v>
      </c>
      <c r="AF730" s="326"/>
      <c r="AG730" s="368"/>
      <c r="AH730" s="368"/>
      <c r="AI730" s="373"/>
      <c r="AJ730" s="328"/>
      <c r="AK730" s="328"/>
      <c r="AL730" s="328"/>
      <c r="AM730" s="328"/>
      <c r="AN730" s="335" t="s">
        <v>2166</v>
      </c>
    </row>
    <row r="731" spans="1:40" ht="30.75" customHeight="1" x14ac:dyDescent="0.35">
      <c r="A731" s="378">
        <v>727</v>
      </c>
      <c r="B731" s="333" t="s">
        <v>937</v>
      </c>
      <c r="C731" s="332" t="s">
        <v>2031</v>
      </c>
      <c r="D731" s="371" t="s">
        <v>4719</v>
      </c>
      <c r="E731" s="325">
        <v>3</v>
      </c>
      <c r="F731" s="371"/>
      <c r="G731" s="325"/>
      <c r="H731" s="371"/>
      <c r="I731" s="325">
        <v>6</v>
      </c>
      <c r="J731" s="325"/>
      <c r="K731" s="325">
        <v>6</v>
      </c>
      <c r="L731" s="372">
        <v>1</v>
      </c>
      <c r="M731" s="388" t="s">
        <v>5430</v>
      </c>
      <c r="N731" s="381"/>
      <c r="O731" s="381"/>
      <c r="P731" s="381">
        <v>300</v>
      </c>
      <c r="Q731" s="381"/>
      <c r="R731" s="381"/>
      <c r="S731" s="381"/>
      <c r="T731" s="381"/>
      <c r="U731" s="381"/>
      <c r="V731" s="381"/>
      <c r="W731" s="381"/>
      <c r="X731" s="381">
        <v>1</v>
      </c>
      <c r="Y731" s="326"/>
      <c r="Z731" s="328"/>
      <c r="AA731" s="373"/>
      <c r="AB731" s="326"/>
      <c r="AC731" s="326" t="s">
        <v>2165</v>
      </c>
      <c r="AD731" s="368"/>
      <c r="AE731" s="400" t="s">
        <v>6321</v>
      </c>
      <c r="AF731" s="326"/>
      <c r="AG731" s="368"/>
      <c r="AH731" s="368"/>
      <c r="AI731" s="373"/>
      <c r="AJ731" s="328"/>
      <c r="AK731" s="328"/>
      <c r="AL731" s="328"/>
      <c r="AM731" s="328"/>
      <c r="AN731" s="335"/>
    </row>
    <row r="732" spans="1:40" ht="30.75" customHeight="1" x14ac:dyDescent="0.35">
      <c r="A732" s="378">
        <v>728</v>
      </c>
      <c r="B732" s="333" t="s">
        <v>937</v>
      </c>
      <c r="C732" s="332" t="s">
        <v>2724</v>
      </c>
      <c r="D732" s="371" t="s">
        <v>4723</v>
      </c>
      <c r="E732" s="325">
        <v>4</v>
      </c>
      <c r="F732" s="371"/>
      <c r="G732" s="325"/>
      <c r="H732" s="371"/>
      <c r="I732" s="325">
        <v>7</v>
      </c>
      <c r="J732" s="325"/>
      <c r="K732" s="325">
        <v>7</v>
      </c>
      <c r="L732" s="372">
        <v>1</v>
      </c>
      <c r="M732" s="388" t="s">
        <v>5478</v>
      </c>
      <c r="N732" s="381"/>
      <c r="O732" s="381"/>
      <c r="P732" s="381">
        <v>300</v>
      </c>
      <c r="Q732" s="381"/>
      <c r="R732" s="381"/>
      <c r="S732" s="381"/>
      <c r="T732" s="381"/>
      <c r="U732" s="381"/>
      <c r="V732" s="381"/>
      <c r="W732" s="381"/>
      <c r="X732" s="381">
        <v>2</v>
      </c>
      <c r="Y732" s="326"/>
      <c r="Z732" s="328"/>
      <c r="AA732" s="373"/>
      <c r="AB732" s="326"/>
      <c r="AC732" s="326" t="s">
        <v>2165</v>
      </c>
      <c r="AD732" s="368"/>
      <c r="AE732" s="400" t="s">
        <v>6320</v>
      </c>
      <c r="AF732" s="326"/>
      <c r="AG732" s="368"/>
      <c r="AH732" s="368"/>
      <c r="AI732" s="373"/>
      <c r="AJ732" s="326"/>
      <c r="AK732" s="328"/>
      <c r="AL732" s="328"/>
      <c r="AM732" s="328"/>
      <c r="AN732" s="335" t="s">
        <v>2166</v>
      </c>
    </row>
    <row r="733" spans="1:40" ht="30.75" customHeight="1" x14ac:dyDescent="0.35">
      <c r="A733" s="378">
        <v>729</v>
      </c>
      <c r="B733" s="333" t="s">
        <v>937</v>
      </c>
      <c r="C733" s="332" t="s">
        <v>2894</v>
      </c>
      <c r="D733" s="371" t="s">
        <v>4724</v>
      </c>
      <c r="E733" s="325">
        <v>4</v>
      </c>
      <c r="F733" s="371"/>
      <c r="G733" s="325"/>
      <c r="H733" s="371"/>
      <c r="I733" s="325">
        <v>7</v>
      </c>
      <c r="J733" s="325"/>
      <c r="K733" s="325">
        <v>7</v>
      </c>
      <c r="L733" s="372">
        <v>1</v>
      </c>
      <c r="M733" s="388" t="s">
        <v>5430</v>
      </c>
      <c r="N733" s="381"/>
      <c r="O733" s="381"/>
      <c r="P733" s="381">
        <v>350</v>
      </c>
      <c r="Q733" s="381"/>
      <c r="R733" s="381"/>
      <c r="S733" s="381"/>
      <c r="T733" s="381"/>
      <c r="U733" s="381"/>
      <c r="V733" s="381"/>
      <c r="W733" s="381"/>
      <c r="X733" s="381">
        <v>1</v>
      </c>
      <c r="Y733" s="326"/>
      <c r="Z733" s="328"/>
      <c r="AA733" s="373"/>
      <c r="AB733" s="326"/>
      <c r="AC733" s="326" t="s">
        <v>2165</v>
      </c>
      <c r="AD733" s="368"/>
      <c r="AE733" s="400" t="s">
        <v>6321</v>
      </c>
      <c r="AF733" s="326"/>
      <c r="AG733" s="368"/>
      <c r="AH733" s="368"/>
      <c r="AI733" s="373"/>
      <c r="AJ733" s="326"/>
      <c r="AK733" s="328"/>
      <c r="AL733" s="328"/>
      <c r="AM733" s="328"/>
      <c r="AN733" s="335"/>
    </row>
    <row r="734" spans="1:40" ht="30.75" customHeight="1" x14ac:dyDescent="0.35">
      <c r="A734" s="378">
        <v>730</v>
      </c>
      <c r="B734" s="333" t="s">
        <v>937</v>
      </c>
      <c r="C734" s="332" t="s">
        <v>2725</v>
      </c>
      <c r="D734" s="371" t="s">
        <v>4725</v>
      </c>
      <c r="E734" s="325">
        <v>5</v>
      </c>
      <c r="F734" s="371"/>
      <c r="G734" s="325"/>
      <c r="H734" s="371"/>
      <c r="I734" s="325">
        <v>7</v>
      </c>
      <c r="J734" s="325"/>
      <c r="K734" s="325">
        <v>7</v>
      </c>
      <c r="L734" s="372">
        <v>1</v>
      </c>
      <c r="M734" s="373" t="s">
        <v>5416</v>
      </c>
      <c r="N734" s="381"/>
      <c r="O734" s="381"/>
      <c r="P734" s="381">
        <v>300</v>
      </c>
      <c r="Q734" s="381"/>
      <c r="R734" s="381"/>
      <c r="S734" s="381"/>
      <c r="T734" s="381"/>
      <c r="U734" s="381"/>
      <c r="V734" s="381"/>
      <c r="W734" s="381"/>
      <c r="X734" s="381">
        <v>1</v>
      </c>
      <c r="Y734" s="326"/>
      <c r="Z734" s="328"/>
      <c r="AA734" s="373"/>
      <c r="AB734" s="326"/>
      <c r="AC734" s="326" t="s">
        <v>2165</v>
      </c>
      <c r="AD734" s="368"/>
      <c r="AE734" s="400" t="s">
        <v>6321</v>
      </c>
      <c r="AF734" s="326"/>
      <c r="AG734" s="368"/>
      <c r="AH734" s="368"/>
      <c r="AI734" s="373"/>
      <c r="AJ734" s="326"/>
      <c r="AK734" s="328" t="s">
        <v>7279</v>
      </c>
      <c r="AL734" s="328"/>
      <c r="AM734" s="328"/>
      <c r="AN734" s="335"/>
    </row>
    <row r="735" spans="1:40" ht="30.75" customHeight="1" x14ac:dyDescent="0.35">
      <c r="A735" s="378">
        <v>731</v>
      </c>
      <c r="B735" s="333" t="s">
        <v>937</v>
      </c>
      <c r="C735" s="332" t="s">
        <v>6303</v>
      </c>
      <c r="D735" s="371" t="s">
        <v>4729</v>
      </c>
      <c r="E735" s="325">
        <v>4</v>
      </c>
      <c r="F735" s="371"/>
      <c r="G735" s="325"/>
      <c r="H735" s="371"/>
      <c r="I735" s="325">
        <v>7</v>
      </c>
      <c r="J735" s="325"/>
      <c r="K735" s="325">
        <v>7</v>
      </c>
      <c r="L735" s="372">
        <v>1</v>
      </c>
      <c r="M735" s="388" t="s">
        <v>5477</v>
      </c>
      <c r="N735" s="398">
        <v>140</v>
      </c>
      <c r="O735" s="398">
        <v>210</v>
      </c>
      <c r="P735" s="398">
        <v>350</v>
      </c>
      <c r="Q735" s="398"/>
      <c r="R735" s="398"/>
      <c r="S735" s="398"/>
      <c r="T735" s="398"/>
      <c r="U735" s="381"/>
      <c r="V735" s="381" t="s">
        <v>2166</v>
      </c>
      <c r="W735" s="381"/>
      <c r="X735" s="381">
        <v>1</v>
      </c>
      <c r="Y735" s="326"/>
      <c r="Z735" s="328"/>
      <c r="AA735" s="373"/>
      <c r="AB735" s="326"/>
      <c r="AC735" s="326" t="s">
        <v>2165</v>
      </c>
      <c r="AD735" s="368"/>
      <c r="AE735" s="400" t="s">
        <v>6321</v>
      </c>
      <c r="AF735" s="326"/>
      <c r="AG735" s="368"/>
      <c r="AH735" s="368"/>
      <c r="AI735" s="373"/>
      <c r="AJ735" s="326"/>
      <c r="AK735" s="328"/>
      <c r="AL735" s="328"/>
      <c r="AM735" s="328"/>
      <c r="AN735" s="335"/>
    </row>
    <row r="736" spans="1:40" ht="30.75" customHeight="1" x14ac:dyDescent="0.35">
      <c r="A736" s="378">
        <v>732</v>
      </c>
      <c r="B736" s="333" t="s">
        <v>937</v>
      </c>
      <c r="C736" s="332" t="s">
        <v>2032</v>
      </c>
      <c r="D736" s="371" t="s">
        <v>4732</v>
      </c>
      <c r="E736" s="325">
        <v>4</v>
      </c>
      <c r="F736" s="371"/>
      <c r="G736" s="325"/>
      <c r="H736" s="371"/>
      <c r="I736" s="325">
        <v>7</v>
      </c>
      <c r="J736" s="325"/>
      <c r="K736" s="325">
        <v>7</v>
      </c>
      <c r="L736" s="372">
        <v>1</v>
      </c>
      <c r="M736" s="388" t="s">
        <v>5479</v>
      </c>
      <c r="N736" s="381"/>
      <c r="O736" s="381"/>
      <c r="P736" s="381">
        <v>350</v>
      </c>
      <c r="Q736" s="381"/>
      <c r="R736" s="381"/>
      <c r="S736" s="381"/>
      <c r="T736" s="381"/>
      <c r="U736" s="381"/>
      <c r="V736" s="381"/>
      <c r="W736" s="381"/>
      <c r="X736" s="381">
        <v>1</v>
      </c>
      <c r="Y736" s="326"/>
      <c r="Z736" s="328"/>
      <c r="AA736" s="373"/>
      <c r="AB736" s="326"/>
      <c r="AC736" s="326" t="s">
        <v>2166</v>
      </c>
      <c r="AD736" s="368"/>
      <c r="AE736" s="400" t="s">
        <v>6321</v>
      </c>
      <c r="AF736" s="326"/>
      <c r="AG736" s="368"/>
      <c r="AH736" s="368"/>
      <c r="AI736" s="373"/>
      <c r="AJ736" s="326"/>
      <c r="AK736" s="328"/>
      <c r="AL736" s="328"/>
      <c r="AM736" s="328"/>
      <c r="AN736" s="335"/>
    </row>
    <row r="737" spans="1:40" ht="30.75" customHeight="1" x14ac:dyDescent="0.35">
      <c r="A737" s="378">
        <v>733</v>
      </c>
      <c r="B737" s="333" t="s">
        <v>937</v>
      </c>
      <c r="C737" s="332" t="s">
        <v>2896</v>
      </c>
      <c r="D737" s="371" t="s">
        <v>4735</v>
      </c>
      <c r="E737" s="325">
        <v>4</v>
      </c>
      <c r="F737" s="371"/>
      <c r="G737" s="325"/>
      <c r="H737" s="371"/>
      <c r="I737" s="325">
        <v>5</v>
      </c>
      <c r="J737" s="325"/>
      <c r="K737" s="325">
        <v>5</v>
      </c>
      <c r="L737" s="372">
        <v>1</v>
      </c>
      <c r="M737" s="373" t="s">
        <v>5430</v>
      </c>
      <c r="N737" s="381"/>
      <c r="O737" s="381"/>
      <c r="P737" s="381">
        <v>250</v>
      </c>
      <c r="Q737" s="381"/>
      <c r="R737" s="381"/>
      <c r="S737" s="381"/>
      <c r="T737" s="381"/>
      <c r="U737" s="381"/>
      <c r="V737" s="381"/>
      <c r="W737" s="381"/>
      <c r="X737" s="381">
        <v>1</v>
      </c>
      <c r="Y737" s="326"/>
      <c r="Z737" s="328"/>
      <c r="AA737" s="373"/>
      <c r="AB737" s="326"/>
      <c r="AC737" s="326" t="s">
        <v>2165</v>
      </c>
      <c r="AD737" s="368"/>
      <c r="AE737" s="400" t="s">
        <v>6320</v>
      </c>
      <c r="AF737" s="326"/>
      <c r="AG737" s="368"/>
      <c r="AH737" s="368"/>
      <c r="AI737" s="373"/>
      <c r="AJ737" s="326"/>
      <c r="AK737" s="328"/>
      <c r="AL737" s="328"/>
      <c r="AM737" s="328"/>
      <c r="AN737" s="335"/>
    </row>
    <row r="738" spans="1:40" ht="30.75" customHeight="1" x14ac:dyDescent="0.35">
      <c r="A738" s="378">
        <v>734</v>
      </c>
      <c r="B738" s="333" t="s">
        <v>937</v>
      </c>
      <c r="C738" s="332" t="s">
        <v>2897</v>
      </c>
      <c r="D738" s="371" t="s">
        <v>4736</v>
      </c>
      <c r="E738" s="325">
        <v>4</v>
      </c>
      <c r="F738" s="371"/>
      <c r="G738" s="325"/>
      <c r="H738" s="371"/>
      <c r="I738" s="325">
        <v>7</v>
      </c>
      <c r="J738" s="325"/>
      <c r="K738" s="325">
        <v>7</v>
      </c>
      <c r="L738" s="372">
        <v>1</v>
      </c>
      <c r="M738" s="373" t="s">
        <v>5480</v>
      </c>
      <c r="N738" s="381"/>
      <c r="O738" s="381"/>
      <c r="P738" s="381">
        <v>350</v>
      </c>
      <c r="Q738" s="381"/>
      <c r="R738" s="381"/>
      <c r="S738" s="381"/>
      <c r="T738" s="381"/>
      <c r="U738" s="381"/>
      <c r="V738" s="381"/>
      <c r="W738" s="381"/>
      <c r="X738" s="381">
        <v>1</v>
      </c>
      <c r="Y738" s="326"/>
      <c r="Z738" s="328"/>
      <c r="AA738" s="373"/>
      <c r="AB738" s="326"/>
      <c r="AC738" s="326" t="s">
        <v>2165</v>
      </c>
      <c r="AD738" s="368"/>
      <c r="AE738" s="400" t="s">
        <v>6321</v>
      </c>
      <c r="AF738" s="326"/>
      <c r="AG738" s="368"/>
      <c r="AH738" s="368"/>
      <c r="AI738" s="373"/>
      <c r="AJ738" s="326"/>
      <c r="AK738" s="328"/>
      <c r="AL738" s="328"/>
      <c r="AM738" s="328"/>
      <c r="AN738" s="335"/>
    </row>
    <row r="739" spans="1:40" ht="30.75" customHeight="1" x14ac:dyDescent="0.35">
      <c r="A739" s="378">
        <v>735</v>
      </c>
      <c r="B739" s="333" t="s">
        <v>937</v>
      </c>
      <c r="C739" s="332" t="s">
        <v>6305</v>
      </c>
      <c r="D739" s="371" t="s">
        <v>4737</v>
      </c>
      <c r="E739" s="325">
        <v>4</v>
      </c>
      <c r="F739" s="371"/>
      <c r="G739" s="325"/>
      <c r="H739" s="371"/>
      <c r="I739" s="325">
        <v>6</v>
      </c>
      <c r="J739" s="325"/>
      <c r="K739" s="325">
        <v>6</v>
      </c>
      <c r="L739" s="372">
        <v>1</v>
      </c>
      <c r="M739" s="388" t="s">
        <v>5481</v>
      </c>
      <c r="N739" s="381"/>
      <c r="O739" s="381"/>
      <c r="P739" s="381">
        <v>300</v>
      </c>
      <c r="Q739" s="381"/>
      <c r="R739" s="381"/>
      <c r="S739" s="381"/>
      <c r="T739" s="381"/>
      <c r="U739" s="381"/>
      <c r="V739" s="381"/>
      <c r="W739" s="381"/>
      <c r="X739" s="381">
        <v>1</v>
      </c>
      <c r="Y739" s="326"/>
      <c r="Z739" s="328"/>
      <c r="AA739" s="373"/>
      <c r="AB739" s="326"/>
      <c r="AC739" s="326" t="s">
        <v>2165</v>
      </c>
      <c r="AD739" s="368"/>
      <c r="AE739" s="400" t="s">
        <v>6320</v>
      </c>
      <c r="AF739" s="326"/>
      <c r="AG739" s="368"/>
      <c r="AH739" s="368"/>
      <c r="AI739" s="373"/>
      <c r="AJ739" s="326"/>
      <c r="AK739" s="328"/>
      <c r="AL739" s="328"/>
      <c r="AM739" s="328"/>
      <c r="AN739" s="335"/>
    </row>
    <row r="740" spans="1:40" ht="30.75" customHeight="1" x14ac:dyDescent="0.35">
      <c r="A740" s="378">
        <v>736</v>
      </c>
      <c r="B740" s="333" t="s">
        <v>937</v>
      </c>
      <c r="C740" s="332" t="s">
        <v>6306</v>
      </c>
      <c r="D740" s="371" t="s">
        <v>4738</v>
      </c>
      <c r="E740" s="325">
        <v>5</v>
      </c>
      <c r="F740" s="371"/>
      <c r="G740" s="325"/>
      <c r="H740" s="371"/>
      <c r="I740" s="325">
        <v>7</v>
      </c>
      <c r="J740" s="325"/>
      <c r="K740" s="325">
        <v>7</v>
      </c>
      <c r="L740" s="372">
        <v>1</v>
      </c>
      <c r="M740" s="388" t="s">
        <v>5416</v>
      </c>
      <c r="N740" s="381"/>
      <c r="O740" s="381"/>
      <c r="P740" s="381">
        <v>350</v>
      </c>
      <c r="Q740" s="381"/>
      <c r="R740" s="381"/>
      <c r="S740" s="381"/>
      <c r="T740" s="381"/>
      <c r="U740" s="381"/>
      <c r="V740" s="381"/>
      <c r="W740" s="381"/>
      <c r="X740" s="381">
        <v>1</v>
      </c>
      <c r="Y740" s="326"/>
      <c r="Z740" s="328"/>
      <c r="AA740" s="373"/>
      <c r="AB740" s="326"/>
      <c r="AC740" s="326" t="s">
        <v>2165</v>
      </c>
      <c r="AD740" s="368"/>
      <c r="AE740" s="400" t="s">
        <v>6321</v>
      </c>
      <c r="AF740" s="326"/>
      <c r="AG740" s="368"/>
      <c r="AH740" s="368"/>
      <c r="AI740" s="373"/>
      <c r="AJ740" s="326"/>
      <c r="AK740" s="328"/>
      <c r="AL740" s="328"/>
      <c r="AM740" s="328"/>
      <c r="AN740" s="335"/>
    </row>
    <row r="741" spans="1:40" ht="30.75" customHeight="1" x14ac:dyDescent="0.35">
      <c r="A741" s="378">
        <v>737</v>
      </c>
      <c r="B741" s="333" t="s">
        <v>937</v>
      </c>
      <c r="C741" s="332" t="s">
        <v>2726</v>
      </c>
      <c r="D741" s="371" t="s">
        <v>4739</v>
      </c>
      <c r="E741" s="325">
        <v>4</v>
      </c>
      <c r="F741" s="371"/>
      <c r="G741" s="325"/>
      <c r="H741" s="371"/>
      <c r="I741" s="325">
        <v>7</v>
      </c>
      <c r="J741" s="325"/>
      <c r="K741" s="325">
        <v>7</v>
      </c>
      <c r="L741" s="372">
        <v>1</v>
      </c>
      <c r="M741" s="388" t="s">
        <v>5434</v>
      </c>
      <c r="N741" s="381"/>
      <c r="O741" s="381"/>
      <c r="P741" s="381">
        <v>350</v>
      </c>
      <c r="Q741" s="381"/>
      <c r="R741" s="381"/>
      <c r="S741" s="381"/>
      <c r="T741" s="381"/>
      <c r="U741" s="381"/>
      <c r="V741" s="381"/>
      <c r="W741" s="381"/>
      <c r="X741" s="381">
        <v>1</v>
      </c>
      <c r="Y741" s="326"/>
      <c r="Z741" s="328"/>
      <c r="AA741" s="373"/>
      <c r="AB741" s="326"/>
      <c r="AC741" s="326" t="s">
        <v>2165</v>
      </c>
      <c r="AD741" s="368"/>
      <c r="AE741" s="400" t="s">
        <v>6321</v>
      </c>
      <c r="AF741" s="326"/>
      <c r="AG741" s="368"/>
      <c r="AH741" s="368"/>
      <c r="AI741" s="373"/>
      <c r="AJ741" s="326"/>
      <c r="AK741" s="328"/>
      <c r="AL741" s="328"/>
      <c r="AM741" s="328"/>
      <c r="AN741" s="335"/>
    </row>
    <row r="742" spans="1:40" ht="30.75" customHeight="1" x14ac:dyDescent="0.35">
      <c r="A742" s="378">
        <v>738</v>
      </c>
      <c r="B742" s="333" t="s">
        <v>937</v>
      </c>
      <c r="C742" s="332" t="s">
        <v>6307</v>
      </c>
      <c r="D742" s="371" t="s">
        <v>4740</v>
      </c>
      <c r="E742" s="325">
        <v>4</v>
      </c>
      <c r="F742" s="371"/>
      <c r="G742" s="325"/>
      <c r="H742" s="371"/>
      <c r="I742" s="325">
        <v>6</v>
      </c>
      <c r="J742" s="325"/>
      <c r="K742" s="325">
        <v>6</v>
      </c>
      <c r="L742" s="372">
        <v>1</v>
      </c>
      <c r="M742" s="388" t="s">
        <v>5482</v>
      </c>
      <c r="N742" s="381"/>
      <c r="O742" s="381"/>
      <c r="P742" s="381">
        <v>300</v>
      </c>
      <c r="Q742" s="381"/>
      <c r="R742" s="381"/>
      <c r="S742" s="381"/>
      <c r="T742" s="381"/>
      <c r="U742" s="381"/>
      <c r="V742" s="381"/>
      <c r="W742" s="381"/>
      <c r="X742" s="381">
        <v>1</v>
      </c>
      <c r="Y742" s="326"/>
      <c r="Z742" s="328"/>
      <c r="AA742" s="373"/>
      <c r="AB742" s="326"/>
      <c r="AC742" s="326" t="s">
        <v>2165</v>
      </c>
      <c r="AD742" s="368"/>
      <c r="AE742" s="400" t="s">
        <v>6320</v>
      </c>
      <c r="AF742" s="326"/>
      <c r="AG742" s="368"/>
      <c r="AH742" s="368"/>
      <c r="AI742" s="373"/>
      <c r="AJ742" s="326"/>
      <c r="AK742" s="328"/>
      <c r="AL742" s="328"/>
      <c r="AM742" s="328"/>
      <c r="AN742" s="335"/>
    </row>
    <row r="743" spans="1:40" ht="30.75" customHeight="1" x14ac:dyDescent="0.35">
      <c r="A743" s="378">
        <v>739</v>
      </c>
      <c r="B743" s="333" t="s">
        <v>937</v>
      </c>
      <c r="C743" s="332" t="s">
        <v>2727</v>
      </c>
      <c r="D743" s="371" t="s">
        <v>4742</v>
      </c>
      <c r="E743" s="325">
        <v>5</v>
      </c>
      <c r="F743" s="371"/>
      <c r="G743" s="325"/>
      <c r="H743" s="371"/>
      <c r="I743" s="325">
        <v>5</v>
      </c>
      <c r="J743" s="325"/>
      <c r="K743" s="325">
        <v>5</v>
      </c>
      <c r="L743" s="372">
        <v>1</v>
      </c>
      <c r="M743" s="373" t="s">
        <v>4909</v>
      </c>
      <c r="N743" s="381"/>
      <c r="O743" s="381"/>
      <c r="P743" s="381">
        <v>350</v>
      </c>
      <c r="Q743" s="381"/>
      <c r="R743" s="381"/>
      <c r="S743" s="381"/>
      <c r="T743" s="381"/>
      <c r="U743" s="381"/>
      <c r="V743" s="381"/>
      <c r="W743" s="381"/>
      <c r="X743" s="381">
        <v>1</v>
      </c>
      <c r="Y743" s="326"/>
      <c r="Z743" s="328"/>
      <c r="AA743" s="373"/>
      <c r="AB743" s="326"/>
      <c r="AC743" s="326" t="s">
        <v>2165</v>
      </c>
      <c r="AD743" s="368"/>
      <c r="AE743" s="400" t="s">
        <v>6320</v>
      </c>
      <c r="AF743" s="326"/>
      <c r="AG743" s="368"/>
      <c r="AH743" s="368"/>
      <c r="AI743" s="373"/>
      <c r="AJ743" s="326"/>
      <c r="AK743" s="328"/>
      <c r="AL743" s="328"/>
      <c r="AM743" s="328"/>
      <c r="AN743" s="335"/>
    </row>
    <row r="744" spans="1:40" ht="30.75" customHeight="1" x14ac:dyDescent="0.35">
      <c r="A744" s="378">
        <v>740</v>
      </c>
      <c r="B744" s="333" t="s">
        <v>937</v>
      </c>
      <c r="C744" s="332" t="s">
        <v>2034</v>
      </c>
      <c r="D744" s="371" t="s">
        <v>4743</v>
      </c>
      <c r="E744" s="325">
        <v>5</v>
      </c>
      <c r="F744" s="371"/>
      <c r="G744" s="325"/>
      <c r="H744" s="371"/>
      <c r="I744" s="325">
        <v>5</v>
      </c>
      <c r="J744" s="325"/>
      <c r="K744" s="325">
        <v>5</v>
      </c>
      <c r="L744" s="372">
        <v>1</v>
      </c>
      <c r="M744" s="388" t="s">
        <v>4909</v>
      </c>
      <c r="N744" s="381"/>
      <c r="O744" s="381"/>
      <c r="P744" s="381">
        <v>350</v>
      </c>
      <c r="Q744" s="381"/>
      <c r="R744" s="381"/>
      <c r="S744" s="381"/>
      <c r="T744" s="381"/>
      <c r="U744" s="381"/>
      <c r="V744" s="381"/>
      <c r="W744" s="381"/>
      <c r="X744" s="381">
        <v>1</v>
      </c>
      <c r="Y744" s="326"/>
      <c r="Z744" s="328"/>
      <c r="AA744" s="373"/>
      <c r="AB744" s="326"/>
      <c r="AC744" s="326" t="s">
        <v>2165</v>
      </c>
      <c r="AD744" s="368"/>
      <c r="AE744" s="400" t="s">
        <v>6320</v>
      </c>
      <c r="AF744" s="326"/>
      <c r="AG744" s="368"/>
      <c r="AH744" s="368"/>
      <c r="AI744" s="373"/>
      <c r="AJ744" s="326"/>
      <c r="AK744" s="328"/>
      <c r="AL744" s="328"/>
      <c r="AM744" s="328"/>
      <c r="AN744" s="335"/>
    </row>
    <row r="745" spans="1:40" ht="30.75" customHeight="1" x14ac:dyDescent="0.35">
      <c r="A745" s="378">
        <v>741</v>
      </c>
      <c r="B745" s="333" t="s">
        <v>937</v>
      </c>
      <c r="C745" s="332" t="s">
        <v>2035</v>
      </c>
      <c r="D745" s="371" t="s">
        <v>4744</v>
      </c>
      <c r="E745" s="325">
        <v>5</v>
      </c>
      <c r="F745" s="371"/>
      <c r="G745" s="325"/>
      <c r="H745" s="371"/>
      <c r="I745" s="325">
        <v>5</v>
      </c>
      <c r="J745" s="325"/>
      <c r="K745" s="325">
        <v>5</v>
      </c>
      <c r="L745" s="372">
        <v>1</v>
      </c>
      <c r="M745" s="373" t="s">
        <v>4909</v>
      </c>
      <c r="N745" s="381"/>
      <c r="O745" s="381"/>
      <c r="P745" s="381">
        <v>350</v>
      </c>
      <c r="Q745" s="381"/>
      <c r="R745" s="381"/>
      <c r="S745" s="381"/>
      <c r="T745" s="381"/>
      <c r="U745" s="381"/>
      <c r="V745" s="381"/>
      <c r="W745" s="381"/>
      <c r="X745" s="381">
        <v>1</v>
      </c>
      <c r="Y745" s="326"/>
      <c r="Z745" s="328"/>
      <c r="AA745" s="373"/>
      <c r="AB745" s="326"/>
      <c r="AC745" s="326" t="s">
        <v>2165</v>
      </c>
      <c r="AD745" s="368"/>
      <c r="AE745" s="400" t="s">
        <v>6321</v>
      </c>
      <c r="AF745" s="326"/>
      <c r="AG745" s="368"/>
      <c r="AH745" s="368"/>
      <c r="AI745" s="373"/>
      <c r="AJ745" s="326"/>
      <c r="AK745" s="328"/>
      <c r="AL745" s="328"/>
      <c r="AM745" s="328"/>
      <c r="AN745" s="335"/>
    </row>
    <row r="746" spans="1:40" ht="30.75" customHeight="1" x14ac:dyDescent="0.35">
      <c r="A746" s="378">
        <v>742</v>
      </c>
      <c r="B746" s="333" t="s">
        <v>937</v>
      </c>
      <c r="C746" s="332" t="s">
        <v>2023</v>
      </c>
      <c r="D746" s="371" t="s">
        <v>4746</v>
      </c>
      <c r="E746" s="325">
        <v>5</v>
      </c>
      <c r="F746" s="371"/>
      <c r="G746" s="325"/>
      <c r="H746" s="371"/>
      <c r="I746" s="325">
        <v>5</v>
      </c>
      <c r="J746" s="325"/>
      <c r="K746" s="325">
        <v>5</v>
      </c>
      <c r="L746" s="372">
        <v>1</v>
      </c>
      <c r="M746" s="373" t="s">
        <v>4909</v>
      </c>
      <c r="N746" s="381"/>
      <c r="O746" s="381"/>
      <c r="P746" s="381">
        <v>300</v>
      </c>
      <c r="Q746" s="381"/>
      <c r="R746" s="381"/>
      <c r="S746" s="381"/>
      <c r="T746" s="381"/>
      <c r="U746" s="381"/>
      <c r="V746" s="381"/>
      <c r="W746" s="381"/>
      <c r="X746" s="381">
        <v>1</v>
      </c>
      <c r="Y746" s="326"/>
      <c r="Z746" s="328"/>
      <c r="AA746" s="373"/>
      <c r="AB746" s="326"/>
      <c r="AC746" s="326" t="s">
        <v>2165</v>
      </c>
      <c r="AD746" s="368"/>
      <c r="AE746" s="400" t="s">
        <v>6320</v>
      </c>
      <c r="AF746" s="326"/>
      <c r="AG746" s="368"/>
      <c r="AH746" s="368"/>
      <c r="AI746" s="373"/>
      <c r="AJ746" s="326"/>
      <c r="AK746" s="328"/>
      <c r="AL746" s="328"/>
      <c r="AM746" s="328"/>
      <c r="AN746" s="335"/>
    </row>
    <row r="747" spans="1:40" ht="30.75" customHeight="1" x14ac:dyDescent="0.35">
      <c r="A747" s="378">
        <v>743</v>
      </c>
      <c r="B747" s="333" t="s">
        <v>937</v>
      </c>
      <c r="C747" s="332" t="s">
        <v>2728</v>
      </c>
      <c r="D747" s="371" t="s">
        <v>4748</v>
      </c>
      <c r="E747" s="325">
        <v>5</v>
      </c>
      <c r="F747" s="371"/>
      <c r="G747" s="325"/>
      <c r="H747" s="371"/>
      <c r="I747" s="325">
        <v>5</v>
      </c>
      <c r="J747" s="325"/>
      <c r="K747" s="325">
        <v>5</v>
      </c>
      <c r="L747" s="372">
        <v>1</v>
      </c>
      <c r="M747" s="373" t="s">
        <v>5353</v>
      </c>
      <c r="N747" s="381"/>
      <c r="O747" s="381"/>
      <c r="P747" s="381">
        <v>350</v>
      </c>
      <c r="Q747" s="381"/>
      <c r="R747" s="381"/>
      <c r="S747" s="381"/>
      <c r="T747" s="381"/>
      <c r="U747" s="381"/>
      <c r="V747" s="381"/>
      <c r="W747" s="381"/>
      <c r="X747" s="381">
        <v>1</v>
      </c>
      <c r="Y747" s="326"/>
      <c r="Z747" s="328"/>
      <c r="AA747" s="373"/>
      <c r="AB747" s="326"/>
      <c r="AC747" s="326" t="s">
        <v>2165</v>
      </c>
      <c r="AD747" s="368"/>
      <c r="AE747" s="400" t="s">
        <v>6321</v>
      </c>
      <c r="AF747" s="326"/>
      <c r="AG747" s="368"/>
      <c r="AH747" s="368"/>
      <c r="AI747" s="373"/>
      <c r="AJ747" s="326"/>
      <c r="AK747" s="328"/>
      <c r="AL747" s="328"/>
      <c r="AM747" s="328"/>
      <c r="AN747" s="335"/>
    </row>
    <row r="748" spans="1:40" ht="30.75" customHeight="1" x14ac:dyDescent="0.35">
      <c r="A748" s="378">
        <v>744</v>
      </c>
      <c r="B748" s="333" t="s">
        <v>937</v>
      </c>
      <c r="C748" s="332" t="s">
        <v>2037</v>
      </c>
      <c r="D748" s="371" t="s">
        <v>4749</v>
      </c>
      <c r="E748" s="325">
        <v>4</v>
      </c>
      <c r="F748" s="371"/>
      <c r="G748" s="325"/>
      <c r="H748" s="371"/>
      <c r="I748" s="325">
        <v>5</v>
      </c>
      <c r="J748" s="325"/>
      <c r="K748" s="325">
        <v>5</v>
      </c>
      <c r="L748" s="372">
        <v>1</v>
      </c>
      <c r="M748" s="373" t="s">
        <v>5353</v>
      </c>
      <c r="N748" s="381"/>
      <c r="O748" s="381"/>
      <c r="P748" s="381">
        <v>350</v>
      </c>
      <c r="Q748" s="381"/>
      <c r="R748" s="381"/>
      <c r="S748" s="381"/>
      <c r="T748" s="381"/>
      <c r="U748" s="381"/>
      <c r="V748" s="381"/>
      <c r="W748" s="381"/>
      <c r="X748" s="381">
        <v>1</v>
      </c>
      <c r="Y748" s="326"/>
      <c r="Z748" s="328"/>
      <c r="AA748" s="373"/>
      <c r="AB748" s="326"/>
      <c r="AC748" s="326" t="s">
        <v>2165</v>
      </c>
      <c r="AD748" s="368"/>
      <c r="AE748" s="400" t="s">
        <v>6321</v>
      </c>
      <c r="AF748" s="326"/>
      <c r="AG748" s="368"/>
      <c r="AH748" s="368"/>
      <c r="AI748" s="373"/>
      <c r="AJ748" s="326"/>
      <c r="AK748" s="328"/>
      <c r="AL748" s="328"/>
      <c r="AM748" s="328"/>
      <c r="AN748" s="335"/>
    </row>
    <row r="749" spans="1:40" ht="30.75" customHeight="1" x14ac:dyDescent="0.35">
      <c r="A749" s="378">
        <v>745</v>
      </c>
      <c r="B749" s="333" t="s">
        <v>937</v>
      </c>
      <c r="C749" s="332" t="s">
        <v>2729</v>
      </c>
      <c r="D749" s="371" t="s">
        <v>4750</v>
      </c>
      <c r="E749" s="325">
        <v>5</v>
      </c>
      <c r="F749" s="371"/>
      <c r="G749" s="325"/>
      <c r="H749" s="371"/>
      <c r="I749" s="325">
        <v>5</v>
      </c>
      <c r="J749" s="325"/>
      <c r="K749" s="325">
        <v>5</v>
      </c>
      <c r="L749" s="372">
        <v>1</v>
      </c>
      <c r="M749" s="388" t="s">
        <v>5417</v>
      </c>
      <c r="N749" s="381"/>
      <c r="O749" s="381"/>
      <c r="P749" s="381">
        <v>300</v>
      </c>
      <c r="Q749" s="381"/>
      <c r="R749" s="381"/>
      <c r="S749" s="381"/>
      <c r="T749" s="381"/>
      <c r="U749" s="381"/>
      <c r="V749" s="381"/>
      <c r="W749" s="381"/>
      <c r="X749" s="381">
        <v>1</v>
      </c>
      <c r="Y749" s="326"/>
      <c r="Z749" s="328"/>
      <c r="AA749" s="373"/>
      <c r="AB749" s="326"/>
      <c r="AC749" s="326" t="s">
        <v>2165</v>
      </c>
      <c r="AD749" s="368"/>
      <c r="AE749" s="400" t="s">
        <v>6321</v>
      </c>
      <c r="AF749" s="326"/>
      <c r="AG749" s="368"/>
      <c r="AH749" s="368"/>
      <c r="AI749" s="373"/>
      <c r="AJ749" s="326"/>
      <c r="AK749" s="328"/>
      <c r="AL749" s="328"/>
      <c r="AM749" s="328"/>
      <c r="AN749" s="335"/>
    </row>
    <row r="750" spans="1:40" ht="30.75" customHeight="1" x14ac:dyDescent="0.35">
      <c r="A750" s="378">
        <v>746</v>
      </c>
      <c r="B750" s="333" t="s">
        <v>937</v>
      </c>
      <c r="C750" s="332" t="s">
        <v>2730</v>
      </c>
      <c r="D750" s="371" t="s">
        <v>4751</v>
      </c>
      <c r="E750" s="325">
        <v>5</v>
      </c>
      <c r="F750" s="371"/>
      <c r="G750" s="325"/>
      <c r="H750" s="371"/>
      <c r="I750" s="325">
        <v>5</v>
      </c>
      <c r="J750" s="325"/>
      <c r="K750" s="325">
        <v>5</v>
      </c>
      <c r="L750" s="372">
        <v>1</v>
      </c>
      <c r="M750" s="373" t="s">
        <v>4909</v>
      </c>
      <c r="N750" s="381"/>
      <c r="O750" s="381"/>
      <c r="P750" s="381">
        <v>350</v>
      </c>
      <c r="Q750" s="381"/>
      <c r="R750" s="381"/>
      <c r="S750" s="381"/>
      <c r="T750" s="381"/>
      <c r="U750" s="381"/>
      <c r="V750" s="381"/>
      <c r="W750" s="381"/>
      <c r="X750" s="381">
        <v>1</v>
      </c>
      <c r="Y750" s="326"/>
      <c r="Z750" s="328"/>
      <c r="AA750" s="373"/>
      <c r="AB750" s="326"/>
      <c r="AC750" s="326" t="s">
        <v>2165</v>
      </c>
      <c r="AD750" s="368"/>
      <c r="AE750" s="400" t="s">
        <v>6320</v>
      </c>
      <c r="AF750" s="326"/>
      <c r="AG750" s="368"/>
      <c r="AH750" s="368"/>
      <c r="AI750" s="373"/>
      <c r="AJ750" s="326"/>
      <c r="AK750" s="328"/>
      <c r="AL750" s="328"/>
      <c r="AM750" s="328"/>
      <c r="AN750" s="335"/>
    </row>
    <row r="751" spans="1:40" ht="30.75" customHeight="1" x14ac:dyDescent="0.35">
      <c r="A751" s="378">
        <v>747</v>
      </c>
      <c r="B751" s="333" t="s">
        <v>937</v>
      </c>
      <c r="C751" s="332" t="s">
        <v>2038</v>
      </c>
      <c r="D751" s="371" t="s">
        <v>4752</v>
      </c>
      <c r="E751" s="325">
        <v>4</v>
      </c>
      <c r="F751" s="371"/>
      <c r="G751" s="325"/>
      <c r="H751" s="371"/>
      <c r="I751" s="325">
        <v>7</v>
      </c>
      <c r="J751" s="325"/>
      <c r="K751" s="325">
        <v>7</v>
      </c>
      <c r="L751" s="372">
        <v>1</v>
      </c>
      <c r="M751" s="388" t="s">
        <v>5430</v>
      </c>
      <c r="N751" s="381"/>
      <c r="O751" s="381"/>
      <c r="P751" s="381">
        <v>350</v>
      </c>
      <c r="Q751" s="381"/>
      <c r="R751" s="381"/>
      <c r="S751" s="381"/>
      <c r="T751" s="381"/>
      <c r="U751" s="381"/>
      <c r="V751" s="381"/>
      <c r="W751" s="381"/>
      <c r="X751" s="381">
        <v>1</v>
      </c>
      <c r="Y751" s="326"/>
      <c r="Z751" s="328"/>
      <c r="AA751" s="373"/>
      <c r="AB751" s="326"/>
      <c r="AC751" s="326" t="s">
        <v>2165</v>
      </c>
      <c r="AD751" s="368"/>
      <c r="AE751" s="400" t="s">
        <v>6321</v>
      </c>
      <c r="AF751" s="326"/>
      <c r="AG751" s="368"/>
      <c r="AH751" s="368"/>
      <c r="AI751" s="373"/>
      <c r="AJ751" s="326"/>
      <c r="AK751" s="328"/>
      <c r="AL751" s="328"/>
      <c r="AM751" s="328"/>
      <c r="AN751" s="335"/>
    </row>
    <row r="752" spans="1:40" ht="30.75" customHeight="1" x14ac:dyDescent="0.35">
      <c r="A752" s="378">
        <v>748</v>
      </c>
      <c r="B752" s="333" t="s">
        <v>937</v>
      </c>
      <c r="C752" s="332" t="s">
        <v>2039</v>
      </c>
      <c r="D752" s="371" t="s">
        <v>4753</v>
      </c>
      <c r="E752" s="325">
        <v>4</v>
      </c>
      <c r="F752" s="371"/>
      <c r="G752" s="325"/>
      <c r="H752" s="371"/>
      <c r="I752" s="325">
        <v>7</v>
      </c>
      <c r="J752" s="325"/>
      <c r="K752" s="325">
        <v>7</v>
      </c>
      <c r="L752" s="372">
        <v>1</v>
      </c>
      <c r="M752" s="388" t="s">
        <v>5479</v>
      </c>
      <c r="N752" s="381"/>
      <c r="O752" s="381"/>
      <c r="P752" s="381">
        <v>350</v>
      </c>
      <c r="Q752" s="381"/>
      <c r="R752" s="381"/>
      <c r="S752" s="381"/>
      <c r="T752" s="381"/>
      <c r="U752" s="381"/>
      <c r="V752" s="381"/>
      <c r="W752" s="381"/>
      <c r="X752" s="381">
        <v>1</v>
      </c>
      <c r="Y752" s="326"/>
      <c r="Z752" s="328"/>
      <c r="AA752" s="373"/>
      <c r="AB752" s="326"/>
      <c r="AC752" s="326" t="s">
        <v>2165</v>
      </c>
      <c r="AD752" s="368"/>
      <c r="AE752" s="400" t="s">
        <v>6321</v>
      </c>
      <c r="AF752" s="326"/>
      <c r="AG752" s="368"/>
      <c r="AH752" s="368"/>
      <c r="AI752" s="373"/>
      <c r="AJ752" s="326"/>
      <c r="AK752" s="328"/>
      <c r="AL752" s="328"/>
      <c r="AM752" s="328"/>
      <c r="AN752" s="335"/>
    </row>
    <row r="753" spans="1:40" ht="30.75" customHeight="1" x14ac:dyDescent="0.35">
      <c r="A753" s="378">
        <v>749</v>
      </c>
      <c r="B753" s="333" t="s">
        <v>937</v>
      </c>
      <c r="C753" s="332" t="s">
        <v>2898</v>
      </c>
      <c r="D753" s="371" t="s">
        <v>4755</v>
      </c>
      <c r="E753" s="325">
        <v>4</v>
      </c>
      <c r="F753" s="371"/>
      <c r="G753" s="325"/>
      <c r="H753" s="371"/>
      <c r="I753" s="325">
        <v>7</v>
      </c>
      <c r="J753" s="325"/>
      <c r="K753" s="325">
        <v>7</v>
      </c>
      <c r="L753" s="372">
        <v>1</v>
      </c>
      <c r="M753" s="388" t="s">
        <v>5430</v>
      </c>
      <c r="N753" s="381"/>
      <c r="O753" s="381"/>
      <c r="P753" s="381">
        <v>350</v>
      </c>
      <c r="Q753" s="381"/>
      <c r="R753" s="381"/>
      <c r="S753" s="381"/>
      <c r="T753" s="381"/>
      <c r="U753" s="381"/>
      <c r="V753" s="381"/>
      <c r="W753" s="381"/>
      <c r="X753" s="381">
        <v>1</v>
      </c>
      <c r="Y753" s="326"/>
      <c r="Z753" s="328"/>
      <c r="AA753" s="373"/>
      <c r="AB753" s="326"/>
      <c r="AC753" s="326" t="s">
        <v>2166</v>
      </c>
      <c r="AD753" s="368"/>
      <c r="AE753" s="400" t="s">
        <v>6320</v>
      </c>
      <c r="AF753" s="326"/>
      <c r="AG753" s="368"/>
      <c r="AH753" s="368"/>
      <c r="AI753" s="373"/>
      <c r="AJ753" s="326"/>
      <c r="AK753" s="328"/>
      <c r="AL753" s="328"/>
      <c r="AM753" s="328"/>
      <c r="AN753" s="335"/>
    </row>
    <row r="754" spans="1:40" ht="30.75" customHeight="1" x14ac:dyDescent="0.35">
      <c r="A754" s="378">
        <v>750</v>
      </c>
      <c r="B754" s="333" t="s">
        <v>937</v>
      </c>
      <c r="C754" s="332" t="s">
        <v>2899</v>
      </c>
      <c r="D754" s="371" t="s">
        <v>4756</v>
      </c>
      <c r="E754" s="325">
        <v>4</v>
      </c>
      <c r="F754" s="371"/>
      <c r="G754" s="325"/>
      <c r="H754" s="371"/>
      <c r="I754" s="325">
        <v>7</v>
      </c>
      <c r="J754" s="325"/>
      <c r="K754" s="325">
        <v>7</v>
      </c>
      <c r="L754" s="372">
        <v>1</v>
      </c>
      <c r="M754" s="388" t="s">
        <v>5483</v>
      </c>
      <c r="N754" s="381"/>
      <c r="O754" s="381"/>
      <c r="P754" s="381">
        <v>350</v>
      </c>
      <c r="Q754" s="381"/>
      <c r="R754" s="381"/>
      <c r="S754" s="381"/>
      <c r="T754" s="381"/>
      <c r="U754" s="381"/>
      <c r="V754" s="381"/>
      <c r="W754" s="381"/>
      <c r="X754" s="381">
        <v>1</v>
      </c>
      <c r="Y754" s="326"/>
      <c r="Z754" s="328"/>
      <c r="AA754" s="373"/>
      <c r="AB754" s="326"/>
      <c r="AC754" s="326" t="s">
        <v>2165</v>
      </c>
      <c r="AD754" s="368"/>
      <c r="AE754" s="400" t="s">
        <v>6321</v>
      </c>
      <c r="AF754" s="326"/>
      <c r="AG754" s="368"/>
      <c r="AH754" s="368"/>
      <c r="AI754" s="373"/>
      <c r="AJ754" s="326"/>
      <c r="AK754" s="328"/>
      <c r="AL754" s="328"/>
      <c r="AM754" s="328"/>
      <c r="AN754" s="335"/>
    </row>
    <row r="755" spans="1:40" ht="30.75" customHeight="1" x14ac:dyDescent="0.35">
      <c r="A755" s="378">
        <v>751</v>
      </c>
      <c r="B755" s="333" t="s">
        <v>937</v>
      </c>
      <c r="C755" s="332" t="s">
        <v>2900</v>
      </c>
      <c r="D755" s="371" t="s">
        <v>4757</v>
      </c>
      <c r="E755" s="325">
        <v>4</v>
      </c>
      <c r="F755" s="371"/>
      <c r="G755" s="325"/>
      <c r="H755" s="371"/>
      <c r="I755" s="325">
        <v>7</v>
      </c>
      <c r="J755" s="325"/>
      <c r="K755" s="325">
        <v>7</v>
      </c>
      <c r="L755" s="372">
        <v>1</v>
      </c>
      <c r="M755" s="388" t="s">
        <v>5477</v>
      </c>
      <c r="N755" s="381"/>
      <c r="O755" s="381"/>
      <c r="P755" s="381">
        <v>350</v>
      </c>
      <c r="Q755" s="381"/>
      <c r="R755" s="381"/>
      <c r="S755" s="381"/>
      <c r="T755" s="381"/>
      <c r="U755" s="381"/>
      <c r="V755" s="381"/>
      <c r="W755" s="381"/>
      <c r="X755" s="381">
        <v>1</v>
      </c>
      <c r="Y755" s="326"/>
      <c r="Z755" s="328"/>
      <c r="AA755" s="373"/>
      <c r="AB755" s="326"/>
      <c r="AC755" s="326" t="s">
        <v>2165</v>
      </c>
      <c r="AD755" s="368"/>
      <c r="AE755" s="400" t="s">
        <v>6321</v>
      </c>
      <c r="AF755" s="326"/>
      <c r="AG755" s="368"/>
      <c r="AH755" s="368"/>
      <c r="AI755" s="373"/>
      <c r="AJ755" s="326"/>
      <c r="AK755" s="328"/>
      <c r="AL755" s="328"/>
      <c r="AM755" s="328"/>
      <c r="AN755" s="335"/>
    </row>
    <row r="756" spans="1:40" ht="30.75" customHeight="1" x14ac:dyDescent="0.35">
      <c r="A756" s="378">
        <v>752</v>
      </c>
      <c r="B756" s="333" t="s">
        <v>937</v>
      </c>
      <c r="C756" s="332" t="s">
        <v>2901</v>
      </c>
      <c r="D756" s="371" t="s">
        <v>4758</v>
      </c>
      <c r="E756" s="325">
        <v>4</v>
      </c>
      <c r="F756" s="371"/>
      <c r="G756" s="325"/>
      <c r="H756" s="371"/>
      <c r="I756" s="325">
        <v>7</v>
      </c>
      <c r="J756" s="325"/>
      <c r="K756" s="325">
        <v>7</v>
      </c>
      <c r="L756" s="372">
        <v>1</v>
      </c>
      <c r="M756" s="388" t="s">
        <v>5479</v>
      </c>
      <c r="N756" s="381"/>
      <c r="O756" s="381"/>
      <c r="P756" s="381">
        <v>350</v>
      </c>
      <c r="Q756" s="381"/>
      <c r="R756" s="381"/>
      <c r="S756" s="381"/>
      <c r="T756" s="381"/>
      <c r="U756" s="381"/>
      <c r="V756" s="381"/>
      <c r="W756" s="381"/>
      <c r="X756" s="381">
        <v>1</v>
      </c>
      <c r="Y756" s="326"/>
      <c r="Z756" s="328"/>
      <c r="AA756" s="373"/>
      <c r="AB756" s="326"/>
      <c r="AC756" s="326" t="s">
        <v>2165</v>
      </c>
      <c r="AD756" s="368"/>
      <c r="AE756" s="400" t="s">
        <v>6321</v>
      </c>
      <c r="AF756" s="326"/>
      <c r="AG756" s="368"/>
      <c r="AH756" s="368"/>
      <c r="AI756" s="373"/>
      <c r="AJ756" s="326"/>
      <c r="AK756" s="328"/>
      <c r="AL756" s="328"/>
      <c r="AM756" s="328"/>
      <c r="AN756" s="335"/>
    </row>
    <row r="757" spans="1:40" ht="30.75" customHeight="1" x14ac:dyDescent="0.35">
      <c r="A757" s="378">
        <v>753</v>
      </c>
      <c r="B757" s="333" t="s">
        <v>937</v>
      </c>
      <c r="C757" s="332" t="s">
        <v>2902</v>
      </c>
      <c r="D757" s="371" t="s">
        <v>4763</v>
      </c>
      <c r="E757" s="325">
        <v>5</v>
      </c>
      <c r="F757" s="371"/>
      <c r="G757" s="325"/>
      <c r="H757" s="371"/>
      <c r="I757" s="325">
        <v>5</v>
      </c>
      <c r="J757" s="325"/>
      <c r="K757" s="325">
        <v>5</v>
      </c>
      <c r="L757" s="372">
        <v>1</v>
      </c>
      <c r="M757" s="373" t="s">
        <v>5353</v>
      </c>
      <c r="N757" s="381"/>
      <c r="O757" s="381"/>
      <c r="P757" s="381">
        <v>350</v>
      </c>
      <c r="Q757" s="381"/>
      <c r="R757" s="381"/>
      <c r="S757" s="381"/>
      <c r="T757" s="381"/>
      <c r="U757" s="381"/>
      <c r="V757" s="381"/>
      <c r="W757" s="381"/>
      <c r="X757" s="381">
        <v>1</v>
      </c>
      <c r="Y757" s="326"/>
      <c r="Z757" s="328"/>
      <c r="AA757" s="373"/>
      <c r="AB757" s="326"/>
      <c r="AC757" s="326" t="s">
        <v>2165</v>
      </c>
      <c r="AD757" s="368"/>
      <c r="AE757" s="400" t="s">
        <v>6321</v>
      </c>
      <c r="AF757" s="326"/>
      <c r="AG757" s="368"/>
      <c r="AH757" s="368"/>
      <c r="AI757" s="373"/>
      <c r="AJ757" s="326"/>
      <c r="AK757" s="328"/>
      <c r="AL757" s="328"/>
      <c r="AM757" s="328"/>
      <c r="AN757" s="335"/>
    </row>
    <row r="758" spans="1:40" ht="30.75" customHeight="1" x14ac:dyDescent="0.35">
      <c r="A758" s="378">
        <v>754</v>
      </c>
      <c r="B758" s="333" t="s">
        <v>937</v>
      </c>
      <c r="C758" s="332" t="s">
        <v>2731</v>
      </c>
      <c r="D758" s="371" t="s">
        <v>4764</v>
      </c>
      <c r="E758" s="325">
        <v>5</v>
      </c>
      <c r="F758" s="371"/>
      <c r="G758" s="325"/>
      <c r="H758" s="371"/>
      <c r="I758" s="325">
        <v>7</v>
      </c>
      <c r="J758" s="325"/>
      <c r="K758" s="325">
        <v>7</v>
      </c>
      <c r="L758" s="372">
        <v>1</v>
      </c>
      <c r="M758" s="388" t="s">
        <v>5418</v>
      </c>
      <c r="N758" s="381"/>
      <c r="O758" s="381"/>
      <c r="P758" s="381">
        <v>300</v>
      </c>
      <c r="Q758" s="381"/>
      <c r="R758" s="381"/>
      <c r="S758" s="381"/>
      <c r="T758" s="381"/>
      <c r="U758" s="381"/>
      <c r="V758" s="381"/>
      <c r="W758" s="381"/>
      <c r="X758" s="381">
        <v>1</v>
      </c>
      <c r="Y758" s="326"/>
      <c r="Z758" s="328"/>
      <c r="AA758" s="373"/>
      <c r="AB758" s="326"/>
      <c r="AC758" s="326" t="s">
        <v>2165</v>
      </c>
      <c r="AD758" s="368"/>
      <c r="AE758" s="400" t="s">
        <v>6321</v>
      </c>
      <c r="AF758" s="326"/>
      <c r="AG758" s="368"/>
      <c r="AH758" s="368"/>
      <c r="AI758" s="373"/>
      <c r="AJ758" s="326"/>
      <c r="AK758" s="328"/>
      <c r="AL758" s="328"/>
      <c r="AM758" s="328"/>
      <c r="AN758" s="335"/>
    </row>
    <row r="759" spans="1:40" ht="30.75" customHeight="1" x14ac:dyDescent="0.35">
      <c r="A759" s="378">
        <v>755</v>
      </c>
      <c r="B759" s="333" t="s">
        <v>937</v>
      </c>
      <c r="C759" s="332" t="s">
        <v>2732</v>
      </c>
      <c r="D759" s="371" t="s">
        <v>4765</v>
      </c>
      <c r="E759" s="325">
        <v>4</v>
      </c>
      <c r="F759" s="371"/>
      <c r="G759" s="325"/>
      <c r="H759" s="371"/>
      <c r="I759" s="325">
        <v>7</v>
      </c>
      <c r="J759" s="325"/>
      <c r="K759" s="325">
        <v>7</v>
      </c>
      <c r="L759" s="372">
        <v>1</v>
      </c>
      <c r="M759" s="388" t="s">
        <v>5480</v>
      </c>
      <c r="N759" s="381"/>
      <c r="O759" s="381"/>
      <c r="P759" s="381">
        <v>300</v>
      </c>
      <c r="Q759" s="381"/>
      <c r="R759" s="381"/>
      <c r="S759" s="381"/>
      <c r="T759" s="381"/>
      <c r="U759" s="381"/>
      <c r="V759" s="381"/>
      <c r="W759" s="381"/>
      <c r="X759" s="381">
        <v>1</v>
      </c>
      <c r="Y759" s="326"/>
      <c r="Z759" s="328"/>
      <c r="AA759" s="373"/>
      <c r="AB759" s="326"/>
      <c r="AC759" s="326" t="s">
        <v>2165</v>
      </c>
      <c r="AD759" s="368"/>
      <c r="AE759" s="400" t="s">
        <v>6321</v>
      </c>
      <c r="AF759" s="326"/>
      <c r="AG759" s="368"/>
      <c r="AH759" s="368"/>
      <c r="AI759" s="373"/>
      <c r="AJ759" s="326"/>
      <c r="AK759" s="328"/>
      <c r="AL759" s="328"/>
      <c r="AM759" s="328"/>
      <c r="AN759" s="335"/>
    </row>
    <row r="760" spans="1:40" ht="30.75" customHeight="1" x14ac:dyDescent="0.35">
      <c r="A760" s="378">
        <v>756</v>
      </c>
      <c r="B760" s="333" t="s">
        <v>937</v>
      </c>
      <c r="C760" s="332" t="s">
        <v>2042</v>
      </c>
      <c r="D760" s="371" t="s">
        <v>4769</v>
      </c>
      <c r="E760" s="325">
        <v>5</v>
      </c>
      <c r="F760" s="371"/>
      <c r="G760" s="325"/>
      <c r="H760" s="371"/>
      <c r="I760" s="325">
        <v>5</v>
      </c>
      <c r="J760" s="325"/>
      <c r="K760" s="325">
        <v>5</v>
      </c>
      <c r="L760" s="372">
        <v>1</v>
      </c>
      <c r="M760" s="373" t="s">
        <v>5353</v>
      </c>
      <c r="N760" s="381"/>
      <c r="O760" s="381"/>
      <c r="P760" s="381">
        <v>350</v>
      </c>
      <c r="Q760" s="381"/>
      <c r="R760" s="381"/>
      <c r="S760" s="381"/>
      <c r="T760" s="381"/>
      <c r="U760" s="381"/>
      <c r="V760" s="381"/>
      <c r="W760" s="381"/>
      <c r="X760" s="381">
        <v>1</v>
      </c>
      <c r="Y760" s="326"/>
      <c r="Z760" s="328"/>
      <c r="AA760" s="373"/>
      <c r="AB760" s="326"/>
      <c r="AC760" s="326" t="s">
        <v>2165</v>
      </c>
      <c r="AD760" s="368"/>
      <c r="AE760" s="400" t="s">
        <v>6321</v>
      </c>
      <c r="AF760" s="326"/>
      <c r="AG760" s="368"/>
      <c r="AH760" s="368"/>
      <c r="AI760" s="373"/>
      <c r="AJ760" s="326"/>
      <c r="AK760" s="328"/>
      <c r="AL760" s="328"/>
      <c r="AM760" s="328"/>
      <c r="AN760" s="335"/>
    </row>
    <row r="761" spans="1:40" ht="30.75" customHeight="1" x14ac:dyDescent="0.35">
      <c r="A761" s="378">
        <v>757</v>
      </c>
      <c r="B761" s="333" t="s">
        <v>937</v>
      </c>
      <c r="C761" s="332" t="s">
        <v>2733</v>
      </c>
      <c r="D761" s="371" t="s">
        <v>4774</v>
      </c>
      <c r="E761" s="325">
        <v>4</v>
      </c>
      <c r="F761" s="371"/>
      <c r="G761" s="325"/>
      <c r="H761" s="371"/>
      <c r="I761" s="325">
        <v>7</v>
      </c>
      <c r="J761" s="325"/>
      <c r="K761" s="325">
        <v>7</v>
      </c>
      <c r="L761" s="372">
        <v>1</v>
      </c>
      <c r="M761" s="373" t="s">
        <v>5430</v>
      </c>
      <c r="N761" s="381"/>
      <c r="O761" s="381"/>
      <c r="P761" s="381">
        <v>350</v>
      </c>
      <c r="Q761" s="381"/>
      <c r="R761" s="381"/>
      <c r="S761" s="381"/>
      <c r="T761" s="381"/>
      <c r="U761" s="381"/>
      <c r="V761" s="381"/>
      <c r="W761" s="381"/>
      <c r="X761" s="381">
        <v>1</v>
      </c>
      <c r="Y761" s="326"/>
      <c r="Z761" s="328"/>
      <c r="AA761" s="373"/>
      <c r="AB761" s="326"/>
      <c r="AC761" s="326" t="s">
        <v>2165</v>
      </c>
      <c r="AD761" s="368"/>
      <c r="AE761" s="400" t="s">
        <v>6321</v>
      </c>
      <c r="AF761" s="326"/>
      <c r="AG761" s="368"/>
      <c r="AH761" s="368"/>
      <c r="AI761" s="373"/>
      <c r="AJ761" s="326"/>
      <c r="AK761" s="328"/>
      <c r="AL761" s="328"/>
      <c r="AM761" s="328"/>
      <c r="AN761" s="335"/>
    </row>
    <row r="762" spans="1:40" ht="30.75" customHeight="1" x14ac:dyDescent="0.35">
      <c r="A762" s="378">
        <v>758</v>
      </c>
      <c r="B762" s="333" t="s">
        <v>937</v>
      </c>
      <c r="C762" s="332" t="s">
        <v>2904</v>
      </c>
      <c r="D762" s="371" t="s">
        <v>4777</v>
      </c>
      <c r="E762" s="325">
        <v>4</v>
      </c>
      <c r="F762" s="371"/>
      <c r="G762" s="325"/>
      <c r="H762" s="371"/>
      <c r="I762" s="325">
        <v>7</v>
      </c>
      <c r="J762" s="325"/>
      <c r="K762" s="325">
        <v>7</v>
      </c>
      <c r="L762" s="372">
        <v>1</v>
      </c>
      <c r="M762" s="373" t="s">
        <v>5434</v>
      </c>
      <c r="N762" s="381"/>
      <c r="O762" s="381"/>
      <c r="P762" s="381">
        <v>300</v>
      </c>
      <c r="Q762" s="381"/>
      <c r="R762" s="381"/>
      <c r="S762" s="381"/>
      <c r="T762" s="381"/>
      <c r="U762" s="381"/>
      <c r="V762" s="381"/>
      <c r="W762" s="381"/>
      <c r="X762" s="381">
        <v>1</v>
      </c>
      <c r="Y762" s="326"/>
      <c r="Z762" s="328"/>
      <c r="AA762" s="373"/>
      <c r="AB762" s="326"/>
      <c r="AC762" s="326" t="s">
        <v>2165</v>
      </c>
      <c r="AD762" s="368"/>
      <c r="AE762" s="400" t="s">
        <v>6320</v>
      </c>
      <c r="AF762" s="326"/>
      <c r="AG762" s="368"/>
      <c r="AH762" s="368"/>
      <c r="AI762" s="373"/>
      <c r="AJ762" s="326"/>
      <c r="AK762" s="328"/>
      <c r="AL762" s="328"/>
      <c r="AM762" s="328"/>
      <c r="AN762" s="335"/>
    </row>
    <row r="763" spans="1:40" ht="30.75" customHeight="1" x14ac:dyDescent="0.35">
      <c r="A763" s="378">
        <v>759</v>
      </c>
      <c r="B763" s="333" t="s">
        <v>937</v>
      </c>
      <c r="C763" s="332" t="s">
        <v>2905</v>
      </c>
      <c r="D763" s="371" t="s">
        <v>4778</v>
      </c>
      <c r="E763" s="325">
        <v>4</v>
      </c>
      <c r="F763" s="371"/>
      <c r="G763" s="325"/>
      <c r="H763" s="371"/>
      <c r="I763" s="325">
        <v>7</v>
      </c>
      <c r="J763" s="325"/>
      <c r="K763" s="325">
        <v>7</v>
      </c>
      <c r="L763" s="372">
        <v>1</v>
      </c>
      <c r="M763" s="373" t="s">
        <v>5484</v>
      </c>
      <c r="N763" s="381"/>
      <c r="O763" s="381"/>
      <c r="P763" s="381">
        <v>300</v>
      </c>
      <c r="Q763" s="381"/>
      <c r="R763" s="381"/>
      <c r="S763" s="381"/>
      <c r="T763" s="381"/>
      <c r="U763" s="381"/>
      <c r="V763" s="381"/>
      <c r="W763" s="381"/>
      <c r="X763" s="381">
        <v>1</v>
      </c>
      <c r="Y763" s="326"/>
      <c r="Z763" s="328"/>
      <c r="AA763" s="373"/>
      <c r="AB763" s="326"/>
      <c r="AC763" s="326" t="s">
        <v>2165</v>
      </c>
      <c r="AD763" s="368"/>
      <c r="AE763" s="400" t="s">
        <v>6321</v>
      </c>
      <c r="AF763" s="326"/>
      <c r="AG763" s="368"/>
      <c r="AH763" s="368"/>
      <c r="AI763" s="373"/>
      <c r="AJ763" s="326"/>
      <c r="AK763" s="328"/>
      <c r="AL763" s="328"/>
      <c r="AM763" s="328"/>
      <c r="AN763" s="335"/>
    </row>
    <row r="764" spans="1:40" ht="30.75" customHeight="1" x14ac:dyDescent="0.35">
      <c r="A764" s="378">
        <v>760</v>
      </c>
      <c r="B764" s="333" t="s">
        <v>937</v>
      </c>
      <c r="C764" s="332" t="s">
        <v>2906</v>
      </c>
      <c r="D764" s="371" t="s">
        <v>4779</v>
      </c>
      <c r="E764" s="325">
        <v>4</v>
      </c>
      <c r="F764" s="371"/>
      <c r="G764" s="325"/>
      <c r="H764" s="371"/>
      <c r="I764" s="325">
        <v>7</v>
      </c>
      <c r="J764" s="325"/>
      <c r="K764" s="325">
        <v>7</v>
      </c>
      <c r="L764" s="372">
        <v>1</v>
      </c>
      <c r="M764" s="373" t="s">
        <v>5434</v>
      </c>
      <c r="N764" s="381"/>
      <c r="O764" s="381"/>
      <c r="P764" s="381">
        <v>350</v>
      </c>
      <c r="Q764" s="381"/>
      <c r="R764" s="381"/>
      <c r="S764" s="381"/>
      <c r="T764" s="381"/>
      <c r="U764" s="381"/>
      <c r="V764" s="381"/>
      <c r="W764" s="381"/>
      <c r="X764" s="381">
        <v>1</v>
      </c>
      <c r="Y764" s="326"/>
      <c r="Z764" s="328"/>
      <c r="AA764" s="373"/>
      <c r="AB764" s="326"/>
      <c r="AC764" s="326" t="s">
        <v>2165</v>
      </c>
      <c r="AD764" s="368"/>
      <c r="AE764" s="400" t="s">
        <v>6320</v>
      </c>
      <c r="AF764" s="326"/>
      <c r="AG764" s="368"/>
      <c r="AH764" s="368"/>
      <c r="AI764" s="373"/>
      <c r="AJ764" s="326"/>
      <c r="AK764" s="328"/>
      <c r="AL764" s="328"/>
      <c r="AM764" s="328"/>
      <c r="AN764" s="335"/>
    </row>
    <row r="765" spans="1:40" ht="30.75" customHeight="1" x14ac:dyDescent="0.35">
      <c r="A765" s="378">
        <v>761</v>
      </c>
      <c r="B765" s="333" t="s">
        <v>937</v>
      </c>
      <c r="C765" s="332" t="s">
        <v>2907</v>
      </c>
      <c r="D765" s="371" t="s">
        <v>4780</v>
      </c>
      <c r="E765" s="325">
        <v>5</v>
      </c>
      <c r="F765" s="371"/>
      <c r="G765" s="325"/>
      <c r="H765" s="371"/>
      <c r="I765" s="325">
        <v>5</v>
      </c>
      <c r="J765" s="325"/>
      <c r="K765" s="325">
        <v>5</v>
      </c>
      <c r="L765" s="372">
        <v>1</v>
      </c>
      <c r="M765" s="373" t="s">
        <v>5434</v>
      </c>
      <c r="N765" s="381"/>
      <c r="O765" s="381"/>
      <c r="P765" s="381">
        <v>250</v>
      </c>
      <c r="Q765" s="381"/>
      <c r="R765" s="381"/>
      <c r="S765" s="381"/>
      <c r="T765" s="381"/>
      <c r="U765" s="381"/>
      <c r="V765" s="381"/>
      <c r="W765" s="381"/>
      <c r="X765" s="381">
        <v>1</v>
      </c>
      <c r="Y765" s="326"/>
      <c r="Z765" s="328"/>
      <c r="AA765" s="373"/>
      <c r="AB765" s="326"/>
      <c r="AC765" s="326" t="s">
        <v>2165</v>
      </c>
      <c r="AD765" s="368"/>
      <c r="AE765" s="400" t="s">
        <v>6321</v>
      </c>
      <c r="AF765" s="326"/>
      <c r="AG765" s="368"/>
      <c r="AH765" s="368"/>
      <c r="AI765" s="373"/>
      <c r="AJ765" s="326"/>
      <c r="AK765" s="328"/>
      <c r="AL765" s="328"/>
      <c r="AM765" s="328"/>
      <c r="AN765" s="335"/>
    </row>
    <row r="766" spans="1:40" ht="30.75" customHeight="1" x14ac:dyDescent="0.35">
      <c r="A766" s="378">
        <v>762</v>
      </c>
      <c r="B766" s="333" t="s">
        <v>937</v>
      </c>
      <c r="C766" s="332" t="s">
        <v>2908</v>
      </c>
      <c r="D766" s="371" t="s">
        <v>4781</v>
      </c>
      <c r="E766" s="325">
        <v>4</v>
      </c>
      <c r="F766" s="371"/>
      <c r="G766" s="325"/>
      <c r="H766" s="371"/>
      <c r="I766" s="325">
        <v>7</v>
      </c>
      <c r="J766" s="325"/>
      <c r="K766" s="325">
        <v>7</v>
      </c>
      <c r="L766" s="372">
        <v>1</v>
      </c>
      <c r="M766" s="388" t="s">
        <v>5430</v>
      </c>
      <c r="N766" s="381"/>
      <c r="O766" s="381"/>
      <c r="P766" s="381">
        <v>350</v>
      </c>
      <c r="Q766" s="381"/>
      <c r="R766" s="381"/>
      <c r="S766" s="381"/>
      <c r="T766" s="381"/>
      <c r="U766" s="381"/>
      <c r="V766" s="381"/>
      <c r="W766" s="381"/>
      <c r="X766" s="381">
        <v>1</v>
      </c>
      <c r="Y766" s="326"/>
      <c r="Z766" s="328"/>
      <c r="AA766" s="373"/>
      <c r="AB766" s="326"/>
      <c r="AC766" s="326" t="s">
        <v>2165</v>
      </c>
      <c r="AD766" s="368"/>
      <c r="AE766" s="400" t="s">
        <v>6320</v>
      </c>
      <c r="AF766" s="326"/>
      <c r="AG766" s="368"/>
      <c r="AH766" s="368"/>
      <c r="AI766" s="373"/>
      <c r="AJ766" s="326"/>
      <c r="AK766" s="328"/>
      <c r="AL766" s="328"/>
      <c r="AM766" s="328"/>
      <c r="AN766" s="335"/>
    </row>
    <row r="767" spans="1:40" ht="30.75" customHeight="1" x14ac:dyDescent="0.35">
      <c r="A767" s="378">
        <v>763</v>
      </c>
      <c r="B767" s="333" t="s">
        <v>937</v>
      </c>
      <c r="C767" s="332" t="s">
        <v>2910</v>
      </c>
      <c r="D767" s="371" t="s">
        <v>4783</v>
      </c>
      <c r="E767" s="325">
        <v>4</v>
      </c>
      <c r="F767" s="371"/>
      <c r="G767" s="325"/>
      <c r="H767" s="371"/>
      <c r="I767" s="325">
        <v>7</v>
      </c>
      <c r="J767" s="325"/>
      <c r="K767" s="325">
        <v>7</v>
      </c>
      <c r="L767" s="372">
        <v>1</v>
      </c>
      <c r="M767" s="388" t="s">
        <v>5430</v>
      </c>
      <c r="N767" s="381"/>
      <c r="O767" s="381"/>
      <c r="P767" s="381">
        <v>350</v>
      </c>
      <c r="Q767" s="381"/>
      <c r="R767" s="381"/>
      <c r="S767" s="381"/>
      <c r="T767" s="381"/>
      <c r="U767" s="381"/>
      <c r="V767" s="381"/>
      <c r="W767" s="381"/>
      <c r="X767" s="381">
        <v>1</v>
      </c>
      <c r="Y767" s="326"/>
      <c r="Z767" s="328"/>
      <c r="AA767" s="373"/>
      <c r="AB767" s="326"/>
      <c r="AC767" s="326" t="s">
        <v>2165</v>
      </c>
      <c r="AD767" s="368"/>
      <c r="AE767" s="400" t="s">
        <v>6320</v>
      </c>
      <c r="AF767" s="326"/>
      <c r="AG767" s="368"/>
      <c r="AH767" s="368"/>
      <c r="AI767" s="373"/>
      <c r="AJ767" s="326"/>
      <c r="AK767" s="328"/>
      <c r="AL767" s="328"/>
      <c r="AM767" s="328"/>
      <c r="AN767" s="335"/>
    </row>
    <row r="768" spans="1:40" ht="30.75" customHeight="1" x14ac:dyDescent="0.35">
      <c r="A768" s="378">
        <v>764</v>
      </c>
      <c r="B768" s="333" t="s">
        <v>937</v>
      </c>
      <c r="C768" s="332" t="s">
        <v>2911</v>
      </c>
      <c r="D768" s="371" t="s">
        <v>4784</v>
      </c>
      <c r="E768" s="325">
        <v>4</v>
      </c>
      <c r="F768" s="371"/>
      <c r="G768" s="325"/>
      <c r="H768" s="371"/>
      <c r="I768" s="325">
        <v>7</v>
      </c>
      <c r="J768" s="325"/>
      <c r="K768" s="325">
        <v>7</v>
      </c>
      <c r="L768" s="372">
        <v>1</v>
      </c>
      <c r="M768" s="388" t="s">
        <v>5430</v>
      </c>
      <c r="N768" s="381"/>
      <c r="O768" s="381"/>
      <c r="P768" s="381">
        <v>350</v>
      </c>
      <c r="Q768" s="381"/>
      <c r="R768" s="381"/>
      <c r="S768" s="381"/>
      <c r="T768" s="381"/>
      <c r="U768" s="381"/>
      <c r="V768" s="381"/>
      <c r="W768" s="381"/>
      <c r="X768" s="381">
        <v>1</v>
      </c>
      <c r="Y768" s="326"/>
      <c r="Z768" s="328"/>
      <c r="AA768" s="373"/>
      <c r="AB768" s="326"/>
      <c r="AC768" s="326" t="s">
        <v>2165</v>
      </c>
      <c r="AD768" s="368"/>
      <c r="AE768" s="400" t="s">
        <v>6320</v>
      </c>
      <c r="AF768" s="326"/>
      <c r="AG768" s="368"/>
      <c r="AH768" s="368"/>
      <c r="AI768" s="373"/>
      <c r="AJ768" s="326"/>
      <c r="AK768" s="328"/>
      <c r="AL768" s="328"/>
      <c r="AM768" s="328"/>
      <c r="AN768" s="335"/>
    </row>
    <row r="769" spans="1:40" ht="30.75" customHeight="1" x14ac:dyDescent="0.35">
      <c r="A769" s="378">
        <v>765</v>
      </c>
      <c r="B769" s="333" t="s">
        <v>937</v>
      </c>
      <c r="C769" s="332" t="s">
        <v>2914</v>
      </c>
      <c r="D769" s="371" t="s">
        <v>4787</v>
      </c>
      <c r="E769" s="325">
        <v>4</v>
      </c>
      <c r="F769" s="371"/>
      <c r="G769" s="325"/>
      <c r="H769" s="371"/>
      <c r="I769" s="325">
        <v>7</v>
      </c>
      <c r="J769" s="325"/>
      <c r="K769" s="325">
        <v>7</v>
      </c>
      <c r="L769" s="372">
        <v>1</v>
      </c>
      <c r="M769" s="388" t="s">
        <v>5430</v>
      </c>
      <c r="N769" s="381"/>
      <c r="O769" s="381"/>
      <c r="P769" s="381">
        <v>350</v>
      </c>
      <c r="Q769" s="381"/>
      <c r="R769" s="381"/>
      <c r="S769" s="381"/>
      <c r="T769" s="381"/>
      <c r="U769" s="381"/>
      <c r="V769" s="381"/>
      <c r="W769" s="381"/>
      <c r="X769" s="381">
        <v>1</v>
      </c>
      <c r="Y769" s="326"/>
      <c r="Z769" s="328"/>
      <c r="AA769" s="373"/>
      <c r="AB769" s="326"/>
      <c r="AC769" s="326" t="s">
        <v>2165</v>
      </c>
      <c r="AD769" s="368"/>
      <c r="AE769" s="400" t="s">
        <v>6320</v>
      </c>
      <c r="AF769" s="326"/>
      <c r="AG769" s="368"/>
      <c r="AH769" s="368"/>
      <c r="AI769" s="373"/>
      <c r="AJ769" s="326"/>
      <c r="AK769" s="328"/>
      <c r="AL769" s="328"/>
      <c r="AM769" s="328"/>
      <c r="AN769" s="335"/>
    </row>
    <row r="770" spans="1:40" ht="30.75" customHeight="1" x14ac:dyDescent="0.35">
      <c r="A770" s="378">
        <v>766</v>
      </c>
      <c r="B770" s="333" t="s">
        <v>937</v>
      </c>
      <c r="C770" s="332" t="s">
        <v>2915</v>
      </c>
      <c r="D770" s="371" t="s">
        <v>4788</v>
      </c>
      <c r="E770" s="325">
        <v>4</v>
      </c>
      <c r="F770" s="371"/>
      <c r="G770" s="325"/>
      <c r="H770" s="371"/>
      <c r="I770" s="325">
        <v>7</v>
      </c>
      <c r="J770" s="325"/>
      <c r="K770" s="325">
        <v>7</v>
      </c>
      <c r="L770" s="372">
        <v>1</v>
      </c>
      <c r="M770" s="388" t="s">
        <v>5430</v>
      </c>
      <c r="N770" s="381"/>
      <c r="O770" s="381"/>
      <c r="P770" s="381">
        <v>350</v>
      </c>
      <c r="Q770" s="381"/>
      <c r="R770" s="381"/>
      <c r="S770" s="381"/>
      <c r="T770" s="381"/>
      <c r="U770" s="381"/>
      <c r="V770" s="381"/>
      <c r="W770" s="381"/>
      <c r="X770" s="381">
        <v>1</v>
      </c>
      <c r="Y770" s="326"/>
      <c r="Z770" s="328"/>
      <c r="AA770" s="373"/>
      <c r="AB770" s="326"/>
      <c r="AC770" s="326" t="s">
        <v>2165</v>
      </c>
      <c r="AD770" s="368"/>
      <c r="AE770" s="400" t="s">
        <v>6320</v>
      </c>
      <c r="AF770" s="326"/>
      <c r="AG770" s="368"/>
      <c r="AH770" s="368"/>
      <c r="AI770" s="373"/>
      <c r="AJ770" s="326"/>
      <c r="AK770" s="328"/>
      <c r="AL770" s="328"/>
      <c r="AM770" s="328"/>
      <c r="AN770" s="335"/>
    </row>
    <row r="771" spans="1:40" ht="30.75" customHeight="1" x14ac:dyDescent="0.35">
      <c r="A771" s="378">
        <v>767</v>
      </c>
      <c r="B771" s="333" t="s">
        <v>937</v>
      </c>
      <c r="C771" s="332" t="s">
        <v>2021</v>
      </c>
      <c r="D771" s="371" t="s">
        <v>4793</v>
      </c>
      <c r="E771" s="325">
        <v>5</v>
      </c>
      <c r="F771" s="371"/>
      <c r="G771" s="325"/>
      <c r="H771" s="371"/>
      <c r="I771" s="325">
        <v>7</v>
      </c>
      <c r="J771" s="325"/>
      <c r="K771" s="325">
        <v>7</v>
      </c>
      <c r="L771" s="372">
        <v>1</v>
      </c>
      <c r="M771" s="373" t="s">
        <v>5420</v>
      </c>
      <c r="N771" s="381"/>
      <c r="O771" s="381"/>
      <c r="P771" s="381">
        <v>300</v>
      </c>
      <c r="Q771" s="381"/>
      <c r="R771" s="381"/>
      <c r="S771" s="381"/>
      <c r="T771" s="381"/>
      <c r="U771" s="381"/>
      <c r="V771" s="381"/>
      <c r="W771" s="381"/>
      <c r="X771" s="381">
        <v>1</v>
      </c>
      <c r="Y771" s="326"/>
      <c r="Z771" s="328"/>
      <c r="AA771" s="373"/>
      <c r="AB771" s="326"/>
      <c r="AC771" s="326" t="s">
        <v>2165</v>
      </c>
      <c r="AD771" s="368"/>
      <c r="AE771" s="400" t="s">
        <v>6321</v>
      </c>
      <c r="AF771" s="326"/>
      <c r="AG771" s="368"/>
      <c r="AH771" s="368"/>
      <c r="AI771" s="373"/>
      <c r="AJ771" s="326"/>
      <c r="AK771" s="328"/>
      <c r="AL771" s="328"/>
      <c r="AM771" s="328"/>
      <c r="AN771" s="335"/>
    </row>
    <row r="772" spans="1:40" ht="30.75" customHeight="1" x14ac:dyDescent="0.35">
      <c r="A772" s="378">
        <v>768</v>
      </c>
      <c r="B772" s="333" t="s">
        <v>937</v>
      </c>
      <c r="C772" s="332" t="s">
        <v>2736</v>
      </c>
      <c r="D772" s="371" t="s">
        <v>4796</v>
      </c>
      <c r="E772" s="325">
        <v>4</v>
      </c>
      <c r="F772" s="371"/>
      <c r="G772" s="325"/>
      <c r="H772" s="371"/>
      <c r="I772" s="325">
        <v>6</v>
      </c>
      <c r="J772" s="325"/>
      <c r="K772" s="325">
        <v>6</v>
      </c>
      <c r="L772" s="372">
        <v>1</v>
      </c>
      <c r="M772" s="373" t="s">
        <v>5430</v>
      </c>
      <c r="N772" s="381"/>
      <c r="O772" s="381"/>
      <c r="P772" s="381">
        <v>250</v>
      </c>
      <c r="Q772" s="381"/>
      <c r="R772" s="381"/>
      <c r="S772" s="381"/>
      <c r="T772" s="381"/>
      <c r="U772" s="381"/>
      <c r="V772" s="381"/>
      <c r="W772" s="381"/>
      <c r="X772" s="381">
        <v>1</v>
      </c>
      <c r="Y772" s="326"/>
      <c r="Z772" s="328"/>
      <c r="AA772" s="373"/>
      <c r="AB772" s="326"/>
      <c r="AC772" s="326" t="s">
        <v>2165</v>
      </c>
      <c r="AD772" s="368"/>
      <c r="AE772" s="400" t="s">
        <v>6320</v>
      </c>
      <c r="AF772" s="326"/>
      <c r="AG772" s="368"/>
      <c r="AH772" s="368"/>
      <c r="AI772" s="373"/>
      <c r="AJ772" s="326"/>
      <c r="AK772" s="328"/>
      <c r="AL772" s="328"/>
      <c r="AM772" s="328"/>
      <c r="AN772" s="335"/>
    </row>
    <row r="773" spans="1:40" ht="30.75" customHeight="1" x14ac:dyDescent="0.35">
      <c r="A773" s="378">
        <v>769</v>
      </c>
      <c r="B773" s="333" t="s">
        <v>937</v>
      </c>
      <c r="C773" s="332" t="s">
        <v>2737</v>
      </c>
      <c r="D773" s="371" t="s">
        <v>4797</v>
      </c>
      <c r="E773" s="325">
        <v>4</v>
      </c>
      <c r="F773" s="371"/>
      <c r="G773" s="325"/>
      <c r="H773" s="371"/>
      <c r="I773" s="325">
        <v>6</v>
      </c>
      <c r="J773" s="325"/>
      <c r="K773" s="325">
        <v>6</v>
      </c>
      <c r="L773" s="372">
        <v>1</v>
      </c>
      <c r="M773" s="373" t="s">
        <v>5486</v>
      </c>
      <c r="N773" s="381"/>
      <c r="O773" s="381"/>
      <c r="P773" s="381">
        <v>300</v>
      </c>
      <c r="Q773" s="381"/>
      <c r="R773" s="381"/>
      <c r="S773" s="381"/>
      <c r="T773" s="381"/>
      <c r="U773" s="381"/>
      <c r="V773" s="381"/>
      <c r="W773" s="381"/>
      <c r="X773" s="381">
        <v>1</v>
      </c>
      <c r="Y773" s="326"/>
      <c r="Z773" s="328"/>
      <c r="AA773" s="373"/>
      <c r="AB773" s="326"/>
      <c r="AC773" s="326" t="s">
        <v>2165</v>
      </c>
      <c r="AD773" s="368"/>
      <c r="AE773" s="400" t="s">
        <v>6320</v>
      </c>
      <c r="AF773" s="326"/>
      <c r="AG773" s="368"/>
      <c r="AH773" s="368"/>
      <c r="AI773" s="373"/>
      <c r="AJ773" s="326"/>
      <c r="AK773" s="328"/>
      <c r="AL773" s="328"/>
      <c r="AM773" s="328"/>
      <c r="AN773" s="335"/>
    </row>
    <row r="774" spans="1:40" ht="30.75" customHeight="1" x14ac:dyDescent="0.35">
      <c r="A774" s="378">
        <v>770</v>
      </c>
      <c r="B774" s="333" t="s">
        <v>937</v>
      </c>
      <c r="C774" s="332" t="s">
        <v>3712</v>
      </c>
      <c r="D774" s="371" t="s">
        <v>4798</v>
      </c>
      <c r="E774" s="325">
        <v>3</v>
      </c>
      <c r="F774" s="371"/>
      <c r="G774" s="325"/>
      <c r="H774" s="371"/>
      <c r="I774" s="325">
        <v>6</v>
      </c>
      <c r="J774" s="325"/>
      <c r="K774" s="325">
        <v>6</v>
      </c>
      <c r="L774" s="372">
        <v>1</v>
      </c>
      <c r="M774" s="373" t="s">
        <v>5430</v>
      </c>
      <c r="N774" s="381"/>
      <c r="O774" s="381"/>
      <c r="P774" s="381">
        <v>250</v>
      </c>
      <c r="Q774" s="381"/>
      <c r="R774" s="381"/>
      <c r="S774" s="381"/>
      <c r="T774" s="381"/>
      <c r="U774" s="381"/>
      <c r="V774" s="381"/>
      <c r="W774" s="381"/>
      <c r="X774" s="381">
        <v>1</v>
      </c>
      <c r="Y774" s="326"/>
      <c r="Z774" s="328"/>
      <c r="AA774" s="373"/>
      <c r="AB774" s="326"/>
      <c r="AC774" s="326" t="s">
        <v>2165</v>
      </c>
      <c r="AD774" s="368"/>
      <c r="AE774" s="400" t="s">
        <v>6320</v>
      </c>
      <c r="AF774" s="326"/>
      <c r="AG774" s="368"/>
      <c r="AH774" s="368"/>
      <c r="AI774" s="373"/>
      <c r="AJ774" s="326"/>
      <c r="AK774" s="328"/>
      <c r="AL774" s="328"/>
      <c r="AM774" s="328"/>
      <c r="AN774" s="335"/>
    </row>
    <row r="775" spans="1:40" ht="30.75" customHeight="1" x14ac:dyDescent="0.35">
      <c r="A775" s="378">
        <v>771</v>
      </c>
      <c r="B775" s="333" t="s">
        <v>937</v>
      </c>
      <c r="C775" s="332" t="s">
        <v>2017</v>
      </c>
      <c r="D775" s="371" t="s">
        <v>4799</v>
      </c>
      <c r="E775" s="325">
        <v>5</v>
      </c>
      <c r="F775" s="371"/>
      <c r="G775" s="325"/>
      <c r="H775" s="371"/>
      <c r="I775" s="325">
        <v>6</v>
      </c>
      <c r="J775" s="325"/>
      <c r="K775" s="325">
        <v>6</v>
      </c>
      <c r="L775" s="372">
        <v>1</v>
      </c>
      <c r="M775" s="373" t="s">
        <v>5062</v>
      </c>
      <c r="N775" s="381"/>
      <c r="O775" s="381"/>
      <c r="P775" s="381">
        <v>250</v>
      </c>
      <c r="Q775" s="381"/>
      <c r="R775" s="381"/>
      <c r="S775" s="381"/>
      <c r="T775" s="381"/>
      <c r="U775" s="381"/>
      <c r="V775" s="381"/>
      <c r="W775" s="381"/>
      <c r="X775" s="381">
        <v>1</v>
      </c>
      <c r="Y775" s="326"/>
      <c r="Z775" s="328"/>
      <c r="AA775" s="373"/>
      <c r="AB775" s="326"/>
      <c r="AC775" s="326" t="s">
        <v>2165</v>
      </c>
      <c r="AD775" s="368"/>
      <c r="AE775" s="400" t="s">
        <v>6321</v>
      </c>
      <c r="AF775" s="326"/>
      <c r="AG775" s="368"/>
      <c r="AH775" s="368"/>
      <c r="AI775" s="373"/>
      <c r="AJ775" s="326"/>
      <c r="AK775" s="328"/>
      <c r="AL775" s="328"/>
      <c r="AM775" s="328"/>
      <c r="AN775" s="335"/>
    </row>
    <row r="776" spans="1:40" ht="30.75" customHeight="1" x14ac:dyDescent="0.35">
      <c r="A776" s="378">
        <v>772</v>
      </c>
      <c r="B776" s="333" t="s">
        <v>937</v>
      </c>
      <c r="C776" s="332" t="s">
        <v>2738</v>
      </c>
      <c r="D776" s="371" t="s">
        <v>4800</v>
      </c>
      <c r="E776" s="325">
        <v>4</v>
      </c>
      <c r="F776" s="371"/>
      <c r="G776" s="325"/>
      <c r="H776" s="371"/>
      <c r="I776" s="325">
        <v>5</v>
      </c>
      <c r="J776" s="325"/>
      <c r="K776" s="325">
        <v>5</v>
      </c>
      <c r="L776" s="372">
        <v>1</v>
      </c>
      <c r="M776" s="373" t="s">
        <v>5486</v>
      </c>
      <c r="N776" s="381"/>
      <c r="O776" s="381"/>
      <c r="P776" s="381">
        <v>250</v>
      </c>
      <c r="Q776" s="381"/>
      <c r="R776" s="381"/>
      <c r="S776" s="381"/>
      <c r="T776" s="381"/>
      <c r="U776" s="381"/>
      <c r="V776" s="381"/>
      <c r="W776" s="381"/>
      <c r="X776" s="381">
        <v>1</v>
      </c>
      <c r="Y776" s="326"/>
      <c r="Z776" s="328"/>
      <c r="AA776" s="373"/>
      <c r="AB776" s="326"/>
      <c r="AC776" s="326" t="s">
        <v>2165</v>
      </c>
      <c r="AD776" s="368"/>
      <c r="AE776" s="400" t="s">
        <v>6320</v>
      </c>
      <c r="AF776" s="326"/>
      <c r="AG776" s="368"/>
      <c r="AH776" s="368"/>
      <c r="AI776" s="373"/>
      <c r="AJ776" s="326"/>
      <c r="AK776" s="328"/>
      <c r="AL776" s="328"/>
      <c r="AM776" s="328"/>
      <c r="AN776" s="335"/>
    </row>
    <row r="777" spans="1:40" ht="30.75" customHeight="1" x14ac:dyDescent="0.35">
      <c r="A777" s="378">
        <v>773</v>
      </c>
      <c r="B777" s="333" t="s">
        <v>937</v>
      </c>
      <c r="C777" s="332" t="s">
        <v>2028</v>
      </c>
      <c r="D777" s="371" t="s">
        <v>4801</v>
      </c>
      <c r="E777" s="325">
        <v>4</v>
      </c>
      <c r="F777" s="371"/>
      <c r="G777" s="325"/>
      <c r="H777" s="371"/>
      <c r="I777" s="325">
        <v>7</v>
      </c>
      <c r="J777" s="325"/>
      <c r="K777" s="325">
        <v>7</v>
      </c>
      <c r="L777" s="372">
        <v>1</v>
      </c>
      <c r="M777" s="373" t="s">
        <v>5485</v>
      </c>
      <c r="N777" s="381"/>
      <c r="O777" s="381"/>
      <c r="P777" s="381">
        <v>300</v>
      </c>
      <c r="Q777" s="381"/>
      <c r="R777" s="381"/>
      <c r="S777" s="381"/>
      <c r="T777" s="381"/>
      <c r="U777" s="381"/>
      <c r="V777" s="381"/>
      <c r="W777" s="381"/>
      <c r="X777" s="381">
        <v>1</v>
      </c>
      <c r="Y777" s="326"/>
      <c r="Z777" s="328"/>
      <c r="AA777" s="373"/>
      <c r="AB777" s="326"/>
      <c r="AC777" s="326" t="s">
        <v>2165</v>
      </c>
      <c r="AD777" s="368"/>
      <c r="AE777" s="400" t="s">
        <v>6320</v>
      </c>
      <c r="AF777" s="326"/>
      <c r="AG777" s="368"/>
      <c r="AH777" s="368"/>
      <c r="AI777" s="373"/>
      <c r="AJ777" s="326"/>
      <c r="AK777" s="328"/>
      <c r="AL777" s="328"/>
      <c r="AM777" s="328"/>
      <c r="AN777" s="335"/>
    </row>
    <row r="778" spans="1:40" ht="30.75" customHeight="1" x14ac:dyDescent="0.35">
      <c r="A778" s="378">
        <v>774</v>
      </c>
      <c r="B778" s="333" t="s">
        <v>937</v>
      </c>
      <c r="C778" s="332" t="s">
        <v>2022</v>
      </c>
      <c r="D778" s="371" t="s">
        <v>4803</v>
      </c>
      <c r="E778" s="325">
        <v>4</v>
      </c>
      <c r="F778" s="371"/>
      <c r="G778" s="325"/>
      <c r="H778" s="371"/>
      <c r="I778" s="325">
        <v>7</v>
      </c>
      <c r="J778" s="325"/>
      <c r="K778" s="325">
        <v>7</v>
      </c>
      <c r="L778" s="372">
        <v>1</v>
      </c>
      <c r="M778" s="373" t="s">
        <v>5486</v>
      </c>
      <c r="N778" s="381"/>
      <c r="O778" s="381"/>
      <c r="P778" s="381">
        <v>300</v>
      </c>
      <c r="Q778" s="381"/>
      <c r="R778" s="381"/>
      <c r="S778" s="381"/>
      <c r="T778" s="381"/>
      <c r="U778" s="381"/>
      <c r="V778" s="381"/>
      <c r="W778" s="381"/>
      <c r="X778" s="381">
        <v>1</v>
      </c>
      <c r="Y778" s="326"/>
      <c r="Z778" s="328"/>
      <c r="AA778" s="373"/>
      <c r="AB778" s="326"/>
      <c r="AC778" s="326" t="s">
        <v>2165</v>
      </c>
      <c r="AD778" s="368"/>
      <c r="AE778" s="400" t="s">
        <v>6320</v>
      </c>
      <c r="AF778" s="326"/>
      <c r="AG778" s="368"/>
      <c r="AH778" s="368"/>
      <c r="AI778" s="373"/>
      <c r="AJ778" s="326"/>
      <c r="AK778" s="328"/>
      <c r="AL778" s="328"/>
      <c r="AM778" s="328"/>
      <c r="AN778" s="335"/>
    </row>
    <row r="779" spans="1:40" ht="30.75" customHeight="1" x14ac:dyDescent="0.35">
      <c r="A779" s="378">
        <v>775</v>
      </c>
      <c r="B779" s="333" t="s">
        <v>937</v>
      </c>
      <c r="C779" s="332" t="s">
        <v>2919</v>
      </c>
      <c r="D779" s="371" t="s">
        <v>4804</v>
      </c>
      <c r="E779" s="325">
        <v>5</v>
      </c>
      <c r="F779" s="371"/>
      <c r="G779" s="325"/>
      <c r="H779" s="371"/>
      <c r="I779" s="325">
        <v>5</v>
      </c>
      <c r="J779" s="325"/>
      <c r="K779" s="325">
        <v>5</v>
      </c>
      <c r="L779" s="372">
        <v>1</v>
      </c>
      <c r="M779" s="373" t="s">
        <v>5112</v>
      </c>
      <c r="N779" s="381"/>
      <c r="O779" s="381"/>
      <c r="P779" s="381">
        <v>250</v>
      </c>
      <c r="Q779" s="381"/>
      <c r="R779" s="381"/>
      <c r="S779" s="381"/>
      <c r="T779" s="381"/>
      <c r="U779" s="381"/>
      <c r="V779" s="381"/>
      <c r="W779" s="381"/>
      <c r="X779" s="381">
        <v>1</v>
      </c>
      <c r="Y779" s="326"/>
      <c r="Z779" s="328"/>
      <c r="AA779" s="373"/>
      <c r="AB779" s="326"/>
      <c r="AC779" s="326" t="s">
        <v>2165</v>
      </c>
      <c r="AD779" s="368"/>
      <c r="AE779" s="400" t="s">
        <v>6321</v>
      </c>
      <c r="AF779" s="326"/>
      <c r="AG779" s="368"/>
      <c r="AH779" s="368"/>
      <c r="AI779" s="373"/>
      <c r="AJ779" s="326"/>
      <c r="AK779" s="328"/>
      <c r="AL779" s="328"/>
      <c r="AM779" s="328"/>
      <c r="AN779" s="335"/>
    </row>
    <row r="780" spans="1:40" ht="30.75" customHeight="1" x14ac:dyDescent="0.35">
      <c r="A780" s="378">
        <v>776</v>
      </c>
      <c r="B780" s="333" t="s">
        <v>937</v>
      </c>
      <c r="C780" s="332" t="s">
        <v>2739</v>
      </c>
      <c r="D780" s="371" t="s">
        <v>4805</v>
      </c>
      <c r="E780" s="325">
        <v>4</v>
      </c>
      <c r="F780" s="371"/>
      <c r="G780" s="325"/>
      <c r="H780" s="371"/>
      <c r="I780" s="325">
        <v>7</v>
      </c>
      <c r="J780" s="325"/>
      <c r="K780" s="325">
        <v>7</v>
      </c>
      <c r="L780" s="372">
        <v>1</v>
      </c>
      <c r="M780" s="373" t="s">
        <v>5486</v>
      </c>
      <c r="N780" s="381"/>
      <c r="O780" s="381"/>
      <c r="P780" s="381">
        <v>300</v>
      </c>
      <c r="Q780" s="381"/>
      <c r="R780" s="381"/>
      <c r="S780" s="381"/>
      <c r="T780" s="381"/>
      <c r="U780" s="381"/>
      <c r="V780" s="381"/>
      <c r="W780" s="381"/>
      <c r="X780" s="381">
        <v>1</v>
      </c>
      <c r="Y780" s="326"/>
      <c r="Z780" s="328"/>
      <c r="AA780" s="373"/>
      <c r="AB780" s="326"/>
      <c r="AC780" s="326" t="s">
        <v>2165</v>
      </c>
      <c r="AD780" s="368"/>
      <c r="AE780" s="400" t="s">
        <v>6320</v>
      </c>
      <c r="AF780" s="326"/>
      <c r="AG780" s="368"/>
      <c r="AH780" s="368"/>
      <c r="AI780" s="373"/>
      <c r="AJ780" s="326"/>
      <c r="AK780" s="328"/>
      <c r="AL780" s="328"/>
      <c r="AM780" s="328"/>
      <c r="AN780" s="335"/>
    </row>
    <row r="781" spans="1:40" ht="30.75" customHeight="1" x14ac:dyDescent="0.35">
      <c r="A781" s="378">
        <v>777</v>
      </c>
      <c r="B781" s="333" t="s">
        <v>937</v>
      </c>
      <c r="C781" s="332" t="s">
        <v>2025</v>
      </c>
      <c r="D781" s="371" t="s">
        <v>4807</v>
      </c>
      <c r="E781" s="325">
        <v>4</v>
      </c>
      <c r="F781" s="371"/>
      <c r="G781" s="325"/>
      <c r="H781" s="371"/>
      <c r="I781" s="325">
        <v>7</v>
      </c>
      <c r="J781" s="325"/>
      <c r="K781" s="325">
        <v>7</v>
      </c>
      <c r="L781" s="372">
        <v>1</v>
      </c>
      <c r="M781" s="373" t="s">
        <v>5434</v>
      </c>
      <c r="N781" s="381"/>
      <c r="O781" s="381"/>
      <c r="P781" s="381">
        <v>250</v>
      </c>
      <c r="Q781" s="381"/>
      <c r="R781" s="381"/>
      <c r="S781" s="381"/>
      <c r="T781" s="381"/>
      <c r="U781" s="381"/>
      <c r="V781" s="381"/>
      <c r="W781" s="381"/>
      <c r="X781" s="381">
        <v>1</v>
      </c>
      <c r="Y781" s="326"/>
      <c r="Z781" s="328"/>
      <c r="AA781" s="373"/>
      <c r="AB781" s="326"/>
      <c r="AC781" s="326" t="s">
        <v>2165</v>
      </c>
      <c r="AD781" s="368"/>
      <c r="AE781" s="400" t="s">
        <v>6321</v>
      </c>
      <c r="AF781" s="326"/>
      <c r="AG781" s="368"/>
      <c r="AH781" s="368"/>
      <c r="AI781" s="373"/>
      <c r="AJ781" s="326"/>
      <c r="AK781" s="328"/>
      <c r="AL781" s="328"/>
      <c r="AM781" s="328"/>
      <c r="AN781" s="335"/>
    </row>
    <row r="782" spans="1:40" ht="30.75" customHeight="1" x14ac:dyDescent="0.35">
      <c r="A782" s="378">
        <v>778</v>
      </c>
      <c r="B782" s="333" t="s">
        <v>937</v>
      </c>
      <c r="C782" s="332" t="s">
        <v>2026</v>
      </c>
      <c r="D782" s="371" t="s">
        <v>4809</v>
      </c>
      <c r="E782" s="325">
        <v>4</v>
      </c>
      <c r="F782" s="371"/>
      <c r="G782" s="325"/>
      <c r="H782" s="371"/>
      <c r="I782" s="325">
        <v>7</v>
      </c>
      <c r="J782" s="325"/>
      <c r="K782" s="325">
        <v>7</v>
      </c>
      <c r="L782" s="372">
        <v>1</v>
      </c>
      <c r="M782" s="373" t="s">
        <v>5434</v>
      </c>
      <c r="N782" s="381"/>
      <c r="O782" s="381"/>
      <c r="P782" s="381">
        <v>350</v>
      </c>
      <c r="Q782" s="381"/>
      <c r="R782" s="381"/>
      <c r="S782" s="381"/>
      <c r="T782" s="381"/>
      <c r="U782" s="381"/>
      <c r="V782" s="381"/>
      <c r="W782" s="381"/>
      <c r="X782" s="381">
        <v>1</v>
      </c>
      <c r="Y782" s="326"/>
      <c r="Z782" s="328"/>
      <c r="AA782" s="373"/>
      <c r="AB782" s="326"/>
      <c r="AC782" s="326" t="s">
        <v>2165</v>
      </c>
      <c r="AD782" s="368"/>
      <c r="AE782" s="400" t="s">
        <v>6320</v>
      </c>
      <c r="AF782" s="326"/>
      <c r="AG782" s="368"/>
      <c r="AH782" s="368"/>
      <c r="AI782" s="373"/>
      <c r="AJ782" s="326"/>
      <c r="AK782" s="328"/>
      <c r="AL782" s="328"/>
      <c r="AM782" s="328"/>
      <c r="AN782" s="335"/>
    </row>
    <row r="783" spans="1:40" ht="30.75" customHeight="1" x14ac:dyDescent="0.35">
      <c r="A783" s="378">
        <v>779</v>
      </c>
      <c r="B783" s="333" t="s">
        <v>937</v>
      </c>
      <c r="C783" s="332" t="s">
        <v>2740</v>
      </c>
      <c r="D783" s="371" t="s">
        <v>4810</v>
      </c>
      <c r="E783" s="325">
        <v>4</v>
      </c>
      <c r="F783" s="371"/>
      <c r="G783" s="325"/>
      <c r="H783" s="371"/>
      <c r="I783" s="325">
        <v>7</v>
      </c>
      <c r="J783" s="325"/>
      <c r="K783" s="325">
        <v>7</v>
      </c>
      <c r="L783" s="372">
        <v>1</v>
      </c>
      <c r="M783" s="373" t="s">
        <v>5487</v>
      </c>
      <c r="N783" s="381"/>
      <c r="O783" s="381"/>
      <c r="P783" s="381">
        <v>300</v>
      </c>
      <c r="Q783" s="381"/>
      <c r="R783" s="381"/>
      <c r="S783" s="381"/>
      <c r="T783" s="381"/>
      <c r="U783" s="381"/>
      <c r="V783" s="381"/>
      <c r="W783" s="381"/>
      <c r="X783" s="381">
        <v>1</v>
      </c>
      <c r="Y783" s="326"/>
      <c r="Z783" s="328"/>
      <c r="AA783" s="373"/>
      <c r="AB783" s="326"/>
      <c r="AC783" s="326" t="s">
        <v>2165</v>
      </c>
      <c r="AD783" s="368"/>
      <c r="AE783" s="400" t="s">
        <v>6321</v>
      </c>
      <c r="AF783" s="326"/>
      <c r="AG783" s="368"/>
      <c r="AH783" s="368"/>
      <c r="AI783" s="373"/>
      <c r="AJ783" s="326"/>
      <c r="AK783" s="328"/>
      <c r="AL783" s="328"/>
      <c r="AM783" s="328"/>
      <c r="AN783" s="335"/>
    </row>
    <row r="784" spans="1:40" ht="30.75" customHeight="1" x14ac:dyDescent="0.35">
      <c r="A784" s="378">
        <v>780</v>
      </c>
      <c r="B784" s="333" t="s">
        <v>937</v>
      </c>
      <c r="C784" s="332" t="s">
        <v>2921</v>
      </c>
      <c r="D784" s="371" t="s">
        <v>4812</v>
      </c>
      <c r="E784" s="325">
        <v>4</v>
      </c>
      <c r="F784" s="371"/>
      <c r="G784" s="325"/>
      <c r="H784" s="371"/>
      <c r="I784" s="325">
        <v>6</v>
      </c>
      <c r="J784" s="325"/>
      <c r="K784" s="325">
        <v>6</v>
      </c>
      <c r="L784" s="372">
        <v>1</v>
      </c>
      <c r="M784" s="373" t="s">
        <v>5434</v>
      </c>
      <c r="N784" s="381"/>
      <c r="O784" s="381"/>
      <c r="P784" s="381">
        <v>250</v>
      </c>
      <c r="Q784" s="381"/>
      <c r="R784" s="381"/>
      <c r="S784" s="381"/>
      <c r="T784" s="381"/>
      <c r="U784" s="381"/>
      <c r="V784" s="381"/>
      <c r="W784" s="381"/>
      <c r="X784" s="381">
        <v>1</v>
      </c>
      <c r="Y784" s="326"/>
      <c r="Z784" s="328"/>
      <c r="AA784" s="373"/>
      <c r="AB784" s="326"/>
      <c r="AC784" s="326" t="s">
        <v>2165</v>
      </c>
      <c r="AD784" s="368"/>
      <c r="AE784" s="400" t="s">
        <v>6321</v>
      </c>
      <c r="AF784" s="326"/>
      <c r="AG784" s="368"/>
      <c r="AH784" s="368"/>
      <c r="AI784" s="373"/>
      <c r="AJ784" s="326"/>
      <c r="AK784" s="328"/>
      <c r="AL784" s="328"/>
      <c r="AM784" s="328"/>
      <c r="AN784" s="335"/>
    </row>
    <row r="785" spans="1:40" ht="30.75" customHeight="1" x14ac:dyDescent="0.35">
      <c r="A785" s="378">
        <v>781</v>
      </c>
      <c r="B785" s="333" t="s">
        <v>937</v>
      </c>
      <c r="C785" s="332" t="s">
        <v>2923</v>
      </c>
      <c r="D785" s="371" t="s">
        <v>4814</v>
      </c>
      <c r="E785" s="325">
        <v>4</v>
      </c>
      <c r="F785" s="371"/>
      <c r="G785" s="325"/>
      <c r="H785" s="371"/>
      <c r="I785" s="325">
        <v>7</v>
      </c>
      <c r="J785" s="325"/>
      <c r="K785" s="325">
        <v>7</v>
      </c>
      <c r="L785" s="372">
        <v>1</v>
      </c>
      <c r="M785" s="373" t="s">
        <v>5488</v>
      </c>
      <c r="N785" s="381"/>
      <c r="O785" s="381"/>
      <c r="P785" s="381">
        <v>300</v>
      </c>
      <c r="Q785" s="381"/>
      <c r="R785" s="381"/>
      <c r="S785" s="381"/>
      <c r="T785" s="381"/>
      <c r="U785" s="381"/>
      <c r="V785" s="381"/>
      <c r="W785" s="381"/>
      <c r="X785" s="381">
        <v>1</v>
      </c>
      <c r="Y785" s="326"/>
      <c r="Z785" s="328"/>
      <c r="AA785" s="373"/>
      <c r="AB785" s="326"/>
      <c r="AC785" s="326" t="s">
        <v>2165</v>
      </c>
      <c r="AD785" s="368"/>
      <c r="AE785" s="400" t="s">
        <v>6321</v>
      </c>
      <c r="AF785" s="326"/>
      <c r="AG785" s="368"/>
      <c r="AH785" s="368"/>
      <c r="AI785" s="373"/>
      <c r="AJ785" s="326"/>
      <c r="AK785" s="328"/>
      <c r="AL785" s="328"/>
      <c r="AM785" s="328"/>
      <c r="AN785" s="335"/>
    </row>
    <row r="786" spans="1:40" ht="30.75" customHeight="1" x14ac:dyDescent="0.35">
      <c r="A786" s="378">
        <v>782</v>
      </c>
      <c r="B786" s="333" t="s">
        <v>937</v>
      </c>
      <c r="C786" s="332" t="s">
        <v>2741</v>
      </c>
      <c r="D786" s="371" t="s">
        <v>4815</v>
      </c>
      <c r="E786" s="325">
        <v>4</v>
      </c>
      <c r="F786" s="371"/>
      <c r="G786" s="325"/>
      <c r="H786" s="371"/>
      <c r="I786" s="325">
        <v>6</v>
      </c>
      <c r="J786" s="325"/>
      <c r="K786" s="325">
        <v>6</v>
      </c>
      <c r="L786" s="372">
        <v>1</v>
      </c>
      <c r="M786" s="373" t="s">
        <v>5480</v>
      </c>
      <c r="N786" s="381"/>
      <c r="O786" s="381"/>
      <c r="P786" s="381">
        <v>300</v>
      </c>
      <c r="Q786" s="381"/>
      <c r="R786" s="381"/>
      <c r="S786" s="381"/>
      <c r="T786" s="381"/>
      <c r="U786" s="381"/>
      <c r="V786" s="381"/>
      <c r="W786" s="381"/>
      <c r="X786" s="381">
        <v>1</v>
      </c>
      <c r="Y786" s="326"/>
      <c r="Z786" s="328"/>
      <c r="AA786" s="373"/>
      <c r="AB786" s="326"/>
      <c r="AC786" s="326" t="s">
        <v>2165</v>
      </c>
      <c r="AD786" s="368"/>
      <c r="AE786" s="400" t="s">
        <v>6321</v>
      </c>
      <c r="AF786" s="326"/>
      <c r="AG786" s="368"/>
      <c r="AH786" s="368"/>
      <c r="AI786" s="373"/>
      <c r="AJ786" s="326"/>
      <c r="AK786" s="328"/>
      <c r="AL786" s="328"/>
      <c r="AM786" s="328"/>
      <c r="AN786" s="335"/>
    </row>
    <row r="787" spans="1:40" ht="30.75" customHeight="1" x14ac:dyDescent="0.35">
      <c r="A787" s="378">
        <v>783</v>
      </c>
      <c r="B787" s="333" t="s">
        <v>937</v>
      </c>
      <c r="C787" s="332" t="s">
        <v>2925</v>
      </c>
      <c r="D787" s="371" t="s">
        <v>4817</v>
      </c>
      <c r="E787" s="325">
        <v>4</v>
      </c>
      <c r="F787" s="371"/>
      <c r="G787" s="325"/>
      <c r="H787" s="371"/>
      <c r="I787" s="325">
        <v>6</v>
      </c>
      <c r="J787" s="325"/>
      <c r="K787" s="325">
        <v>6</v>
      </c>
      <c r="L787" s="372">
        <v>1</v>
      </c>
      <c r="M787" s="373" t="s">
        <v>5430</v>
      </c>
      <c r="N787" s="381"/>
      <c r="O787" s="381"/>
      <c r="P787" s="381">
        <v>300</v>
      </c>
      <c r="Q787" s="381"/>
      <c r="R787" s="381"/>
      <c r="S787" s="381"/>
      <c r="T787" s="381"/>
      <c r="U787" s="381"/>
      <c r="V787" s="381"/>
      <c r="W787" s="381"/>
      <c r="X787" s="381">
        <v>1</v>
      </c>
      <c r="Y787" s="326"/>
      <c r="Z787" s="328"/>
      <c r="AA787" s="373"/>
      <c r="AB787" s="326"/>
      <c r="AC787" s="326" t="s">
        <v>2165</v>
      </c>
      <c r="AD787" s="368"/>
      <c r="AE787" s="400" t="s">
        <v>6320</v>
      </c>
      <c r="AF787" s="326"/>
      <c r="AG787" s="368"/>
      <c r="AH787" s="368"/>
      <c r="AI787" s="373"/>
      <c r="AJ787" s="326"/>
      <c r="AK787" s="328"/>
      <c r="AL787" s="328"/>
      <c r="AM787" s="328"/>
      <c r="AN787" s="335"/>
    </row>
    <row r="788" spans="1:40" ht="30.75" customHeight="1" x14ac:dyDescent="0.35">
      <c r="A788" s="378">
        <v>784</v>
      </c>
      <c r="B788" s="333" t="s">
        <v>937</v>
      </c>
      <c r="C788" s="332" t="s">
        <v>971</v>
      </c>
      <c r="D788" s="371" t="s">
        <v>3518</v>
      </c>
      <c r="E788" s="325">
        <v>5</v>
      </c>
      <c r="F788" s="371"/>
      <c r="G788" s="325"/>
      <c r="H788" s="371"/>
      <c r="I788" s="325">
        <v>5</v>
      </c>
      <c r="J788" s="325"/>
      <c r="K788" s="325">
        <v>5</v>
      </c>
      <c r="L788" s="372">
        <v>1</v>
      </c>
      <c r="M788" s="373" t="s">
        <v>5113</v>
      </c>
      <c r="N788" s="381"/>
      <c r="O788" s="381"/>
      <c r="P788" s="381">
        <v>300</v>
      </c>
      <c r="Q788" s="381"/>
      <c r="R788" s="381"/>
      <c r="S788" s="381"/>
      <c r="T788" s="381"/>
      <c r="U788" s="381"/>
      <c r="V788" s="381"/>
      <c r="W788" s="381"/>
      <c r="X788" s="381">
        <v>2</v>
      </c>
      <c r="Y788" s="326"/>
      <c r="Z788" s="328"/>
      <c r="AA788" s="373"/>
      <c r="AB788" s="326"/>
      <c r="AC788" s="326" t="s">
        <v>2165</v>
      </c>
      <c r="AD788" s="368"/>
      <c r="AE788" s="400" t="s">
        <v>6321</v>
      </c>
      <c r="AF788" s="326"/>
      <c r="AG788" s="368"/>
      <c r="AH788" s="368"/>
      <c r="AI788" s="373"/>
      <c r="AJ788" s="326"/>
      <c r="AK788" s="328"/>
      <c r="AL788" s="328"/>
      <c r="AM788" s="328"/>
      <c r="AN788" s="335"/>
    </row>
    <row r="789" spans="1:40" ht="30.75" customHeight="1" x14ac:dyDescent="0.35">
      <c r="A789" s="378">
        <v>785</v>
      </c>
      <c r="B789" s="333" t="s">
        <v>937</v>
      </c>
      <c r="C789" s="332" t="s">
        <v>970</v>
      </c>
      <c r="D789" s="371" t="s">
        <v>3519</v>
      </c>
      <c r="E789" s="325">
        <v>4</v>
      </c>
      <c r="F789" s="371"/>
      <c r="G789" s="325"/>
      <c r="H789" s="371"/>
      <c r="I789" s="325">
        <v>3</v>
      </c>
      <c r="J789" s="325"/>
      <c r="K789" s="325">
        <v>3</v>
      </c>
      <c r="L789" s="372">
        <v>1</v>
      </c>
      <c r="M789" s="373" t="s">
        <v>5430</v>
      </c>
      <c r="N789" s="381"/>
      <c r="O789" s="381"/>
      <c r="P789" s="381">
        <v>250</v>
      </c>
      <c r="Q789" s="381"/>
      <c r="R789" s="381"/>
      <c r="S789" s="381"/>
      <c r="T789" s="381"/>
      <c r="U789" s="381"/>
      <c r="V789" s="381"/>
      <c r="W789" s="381"/>
      <c r="X789" s="381">
        <v>2</v>
      </c>
      <c r="Y789" s="326"/>
      <c r="Z789" s="328"/>
      <c r="AA789" s="373"/>
      <c r="AB789" s="326"/>
      <c r="AC789" s="326" t="s">
        <v>2165</v>
      </c>
      <c r="AD789" s="368"/>
      <c r="AE789" s="400" t="s">
        <v>6321</v>
      </c>
      <c r="AF789" s="326"/>
      <c r="AG789" s="368"/>
      <c r="AH789" s="368"/>
      <c r="AI789" s="373"/>
      <c r="AJ789" s="326"/>
      <c r="AK789" s="328"/>
      <c r="AL789" s="328"/>
      <c r="AM789" s="328"/>
      <c r="AN789" s="335"/>
    </row>
    <row r="790" spans="1:40" ht="30.75" customHeight="1" x14ac:dyDescent="0.35">
      <c r="A790" s="378">
        <v>786</v>
      </c>
      <c r="B790" s="333" t="s">
        <v>937</v>
      </c>
      <c r="C790" s="332" t="s">
        <v>2926</v>
      </c>
      <c r="D790" s="371" t="s">
        <v>3520</v>
      </c>
      <c r="E790" s="325">
        <v>4</v>
      </c>
      <c r="F790" s="371"/>
      <c r="G790" s="325"/>
      <c r="H790" s="371"/>
      <c r="I790" s="325">
        <v>3</v>
      </c>
      <c r="J790" s="325"/>
      <c r="K790" s="325">
        <v>3</v>
      </c>
      <c r="L790" s="372">
        <v>1</v>
      </c>
      <c r="M790" s="373" t="s">
        <v>5430</v>
      </c>
      <c r="N790" s="381"/>
      <c r="O790" s="381"/>
      <c r="P790" s="381">
        <v>250</v>
      </c>
      <c r="Q790" s="381"/>
      <c r="R790" s="381"/>
      <c r="S790" s="381"/>
      <c r="T790" s="381"/>
      <c r="U790" s="381"/>
      <c r="V790" s="381"/>
      <c r="W790" s="381"/>
      <c r="X790" s="381">
        <v>2</v>
      </c>
      <c r="Y790" s="326"/>
      <c r="Z790" s="328"/>
      <c r="AA790" s="373"/>
      <c r="AB790" s="326"/>
      <c r="AC790" s="326" t="s">
        <v>2165</v>
      </c>
      <c r="AD790" s="368"/>
      <c r="AE790" s="400" t="s">
        <v>6321</v>
      </c>
      <c r="AF790" s="326"/>
      <c r="AG790" s="368"/>
      <c r="AH790" s="368"/>
      <c r="AI790" s="373"/>
      <c r="AJ790" s="326"/>
      <c r="AK790" s="328"/>
      <c r="AL790" s="328"/>
      <c r="AM790" s="328"/>
      <c r="AN790" s="335"/>
    </row>
    <row r="791" spans="1:40" ht="30.75" customHeight="1" x14ac:dyDescent="0.35">
      <c r="A791" s="378">
        <v>787</v>
      </c>
      <c r="B791" s="333" t="s">
        <v>937</v>
      </c>
      <c r="C791" s="332" t="s">
        <v>2753</v>
      </c>
      <c r="D791" s="371" t="s">
        <v>4824</v>
      </c>
      <c r="E791" s="325">
        <v>3</v>
      </c>
      <c r="F791" s="371"/>
      <c r="G791" s="325"/>
      <c r="H791" s="371"/>
      <c r="I791" s="325">
        <v>3</v>
      </c>
      <c r="J791" s="325"/>
      <c r="K791" s="325">
        <v>3</v>
      </c>
      <c r="L791" s="372">
        <v>1</v>
      </c>
      <c r="M791" s="388" t="s">
        <v>5518</v>
      </c>
      <c r="N791" s="381"/>
      <c r="O791" s="381"/>
      <c r="P791" s="381">
        <v>250</v>
      </c>
      <c r="Q791" s="381"/>
      <c r="R791" s="381"/>
      <c r="S791" s="381"/>
      <c r="T791" s="381"/>
      <c r="U791" s="381"/>
      <c r="V791" s="381"/>
      <c r="W791" s="381"/>
      <c r="X791" s="381">
        <v>2</v>
      </c>
      <c r="Y791" s="326"/>
      <c r="Z791" s="328"/>
      <c r="AA791" s="373"/>
      <c r="AB791" s="326"/>
      <c r="AC791" s="326" t="s">
        <v>2165</v>
      </c>
      <c r="AD791" s="368"/>
      <c r="AE791" s="400" t="s">
        <v>6321</v>
      </c>
      <c r="AF791" s="326"/>
      <c r="AG791" s="368"/>
      <c r="AH791" s="368"/>
      <c r="AI791" s="373"/>
      <c r="AJ791" s="326"/>
      <c r="AK791" s="328"/>
      <c r="AL791" s="328"/>
      <c r="AM791" s="328"/>
      <c r="AN791" s="335"/>
    </row>
    <row r="792" spans="1:40" ht="30.75" customHeight="1" x14ac:dyDescent="0.35">
      <c r="A792" s="378">
        <v>788</v>
      </c>
      <c r="B792" s="333" t="s">
        <v>937</v>
      </c>
      <c r="C792" s="332" t="s">
        <v>2752</v>
      </c>
      <c r="D792" s="371" t="s">
        <v>4825</v>
      </c>
      <c r="E792" s="325">
        <v>3</v>
      </c>
      <c r="F792" s="371"/>
      <c r="G792" s="325"/>
      <c r="H792" s="371"/>
      <c r="I792" s="325">
        <v>2</v>
      </c>
      <c r="J792" s="325"/>
      <c r="K792" s="325">
        <v>2</v>
      </c>
      <c r="L792" s="372">
        <v>1</v>
      </c>
      <c r="M792" s="388" t="s">
        <v>5518</v>
      </c>
      <c r="N792" s="381"/>
      <c r="O792" s="381"/>
      <c r="P792" s="381">
        <v>250</v>
      </c>
      <c r="Q792" s="381"/>
      <c r="R792" s="381"/>
      <c r="S792" s="381"/>
      <c r="T792" s="381"/>
      <c r="U792" s="381"/>
      <c r="V792" s="381"/>
      <c r="W792" s="381"/>
      <c r="X792" s="381">
        <v>2</v>
      </c>
      <c r="Y792" s="326"/>
      <c r="Z792" s="328"/>
      <c r="AA792" s="373"/>
      <c r="AB792" s="326"/>
      <c r="AC792" s="326" t="s">
        <v>2165</v>
      </c>
      <c r="AD792" s="368"/>
      <c r="AE792" s="400" t="s">
        <v>6321</v>
      </c>
      <c r="AF792" s="326"/>
      <c r="AG792" s="368"/>
      <c r="AH792" s="368"/>
      <c r="AI792" s="373"/>
      <c r="AJ792" s="326"/>
      <c r="AK792" s="328"/>
      <c r="AL792" s="328"/>
      <c r="AM792" s="328"/>
      <c r="AN792" s="335"/>
    </row>
    <row r="793" spans="1:40" ht="30.75" customHeight="1" x14ac:dyDescent="0.35">
      <c r="A793" s="378">
        <v>789</v>
      </c>
      <c r="B793" s="333" t="s">
        <v>937</v>
      </c>
      <c r="C793" s="332" t="s">
        <v>2743</v>
      </c>
      <c r="D793" s="371" t="s">
        <v>4827</v>
      </c>
      <c r="E793" s="325">
        <v>4</v>
      </c>
      <c r="F793" s="371"/>
      <c r="G793" s="325"/>
      <c r="H793" s="371"/>
      <c r="I793" s="325">
        <v>4</v>
      </c>
      <c r="J793" s="325"/>
      <c r="K793" s="325">
        <v>4</v>
      </c>
      <c r="L793" s="372">
        <v>1</v>
      </c>
      <c r="M793" s="388" t="s">
        <v>5430</v>
      </c>
      <c r="N793" s="381"/>
      <c r="O793" s="381"/>
      <c r="P793" s="381">
        <v>200</v>
      </c>
      <c r="Q793" s="381"/>
      <c r="R793" s="381"/>
      <c r="S793" s="381"/>
      <c r="T793" s="381"/>
      <c r="U793" s="381"/>
      <c r="V793" s="381"/>
      <c r="W793" s="381"/>
      <c r="X793" s="381">
        <v>2</v>
      </c>
      <c r="Y793" s="326"/>
      <c r="Z793" s="328"/>
      <c r="AA793" s="373"/>
      <c r="AB793" s="326"/>
      <c r="AC793" s="326" t="s">
        <v>2165</v>
      </c>
      <c r="AD793" s="368"/>
      <c r="AE793" s="400" t="s">
        <v>6321</v>
      </c>
      <c r="AF793" s="326"/>
      <c r="AG793" s="368"/>
      <c r="AH793" s="368"/>
      <c r="AI793" s="373"/>
      <c r="AJ793" s="326"/>
      <c r="AK793" s="328"/>
      <c r="AL793" s="328"/>
      <c r="AM793" s="328"/>
      <c r="AN793" s="335"/>
    </row>
    <row r="794" spans="1:40" ht="30.75" customHeight="1" x14ac:dyDescent="0.35">
      <c r="A794" s="378">
        <v>790</v>
      </c>
      <c r="B794" s="333" t="s">
        <v>937</v>
      </c>
      <c r="C794" s="332" t="s">
        <v>2747</v>
      </c>
      <c r="D794" s="371" t="s">
        <v>4829</v>
      </c>
      <c r="E794" s="325">
        <v>5</v>
      </c>
      <c r="F794" s="371"/>
      <c r="G794" s="325"/>
      <c r="H794" s="371"/>
      <c r="I794" s="325">
        <v>4</v>
      </c>
      <c r="J794" s="325"/>
      <c r="K794" s="325">
        <v>4</v>
      </c>
      <c r="L794" s="372">
        <v>1</v>
      </c>
      <c r="M794" s="373" t="s">
        <v>5114</v>
      </c>
      <c r="N794" s="381"/>
      <c r="O794" s="381"/>
      <c r="P794" s="381">
        <v>350</v>
      </c>
      <c r="Q794" s="381"/>
      <c r="R794" s="381"/>
      <c r="S794" s="381"/>
      <c r="T794" s="381"/>
      <c r="U794" s="381"/>
      <c r="V794" s="381"/>
      <c r="W794" s="381"/>
      <c r="X794" s="381">
        <v>2</v>
      </c>
      <c r="Y794" s="326"/>
      <c r="Z794" s="328"/>
      <c r="AA794" s="373"/>
      <c r="AB794" s="326"/>
      <c r="AC794" s="326" t="s">
        <v>2165</v>
      </c>
      <c r="AD794" s="368"/>
      <c r="AE794" s="400" t="s">
        <v>6321</v>
      </c>
      <c r="AF794" s="326"/>
      <c r="AG794" s="368"/>
      <c r="AH794" s="368"/>
      <c r="AI794" s="373"/>
      <c r="AJ794" s="326"/>
      <c r="AK794" s="328"/>
      <c r="AL794" s="328"/>
      <c r="AM794" s="328"/>
      <c r="AN794" s="335"/>
    </row>
    <row r="795" spans="1:40" ht="30.75" customHeight="1" x14ac:dyDescent="0.35">
      <c r="A795" s="378">
        <v>791</v>
      </c>
      <c r="B795" s="333" t="s">
        <v>937</v>
      </c>
      <c r="C795" s="332" t="s">
        <v>2748</v>
      </c>
      <c r="D795" s="371" t="s">
        <v>4831</v>
      </c>
      <c r="E795" s="325">
        <v>4</v>
      </c>
      <c r="F795" s="371"/>
      <c r="G795" s="325"/>
      <c r="H795" s="371"/>
      <c r="I795" s="325">
        <v>3</v>
      </c>
      <c r="J795" s="325"/>
      <c r="K795" s="325">
        <v>3</v>
      </c>
      <c r="L795" s="372">
        <v>1</v>
      </c>
      <c r="M795" s="388" t="s">
        <v>5421</v>
      </c>
      <c r="N795" s="381"/>
      <c r="O795" s="381"/>
      <c r="P795" s="381">
        <v>200</v>
      </c>
      <c r="Q795" s="381"/>
      <c r="R795" s="381"/>
      <c r="S795" s="381"/>
      <c r="T795" s="381"/>
      <c r="U795" s="381"/>
      <c r="V795" s="381"/>
      <c r="W795" s="381"/>
      <c r="X795" s="381">
        <v>2</v>
      </c>
      <c r="Y795" s="326"/>
      <c r="Z795" s="328"/>
      <c r="AA795" s="373"/>
      <c r="AB795" s="326"/>
      <c r="AC795" s="326" t="s">
        <v>2165</v>
      </c>
      <c r="AD795" s="368"/>
      <c r="AE795" s="400" t="s">
        <v>6321</v>
      </c>
      <c r="AF795" s="326"/>
      <c r="AG795" s="368"/>
      <c r="AH795" s="368"/>
      <c r="AI795" s="373"/>
      <c r="AJ795" s="326"/>
      <c r="AK795" s="328"/>
      <c r="AL795" s="328"/>
      <c r="AM795" s="328"/>
      <c r="AN795" s="335"/>
    </row>
    <row r="796" spans="1:40" ht="30.75" customHeight="1" x14ac:dyDescent="0.35">
      <c r="A796" s="378">
        <v>792</v>
      </c>
      <c r="B796" s="333" t="s">
        <v>937</v>
      </c>
      <c r="C796" s="332" t="s">
        <v>2749</v>
      </c>
      <c r="D796" s="371" t="s">
        <v>4832</v>
      </c>
      <c r="E796" s="325">
        <v>5</v>
      </c>
      <c r="F796" s="371"/>
      <c r="G796" s="325"/>
      <c r="H796" s="371"/>
      <c r="I796" s="325">
        <v>4</v>
      </c>
      <c r="J796" s="325"/>
      <c r="K796" s="325">
        <v>4</v>
      </c>
      <c r="L796" s="372">
        <v>1</v>
      </c>
      <c r="M796" s="388" t="s">
        <v>5229</v>
      </c>
      <c r="N796" s="381"/>
      <c r="O796" s="381"/>
      <c r="P796" s="381">
        <v>200</v>
      </c>
      <c r="Q796" s="381"/>
      <c r="R796" s="381"/>
      <c r="S796" s="381"/>
      <c r="T796" s="381"/>
      <c r="U796" s="381"/>
      <c r="V796" s="381"/>
      <c r="W796" s="381"/>
      <c r="X796" s="381">
        <v>2</v>
      </c>
      <c r="Y796" s="326"/>
      <c r="Z796" s="328"/>
      <c r="AA796" s="373"/>
      <c r="AB796" s="326"/>
      <c r="AC796" s="326" t="s">
        <v>2165</v>
      </c>
      <c r="AD796" s="368"/>
      <c r="AE796" s="400" t="s">
        <v>6321</v>
      </c>
      <c r="AF796" s="326"/>
      <c r="AG796" s="368"/>
      <c r="AH796" s="368"/>
      <c r="AI796" s="373"/>
      <c r="AJ796" s="326"/>
      <c r="AK796" s="328"/>
      <c r="AL796" s="328"/>
      <c r="AM796" s="328"/>
      <c r="AN796" s="335"/>
    </row>
    <row r="797" spans="1:40" ht="30.75" customHeight="1" x14ac:dyDescent="0.35">
      <c r="A797" s="378">
        <v>793</v>
      </c>
      <c r="B797" s="333" t="s">
        <v>937</v>
      </c>
      <c r="C797" s="332" t="s">
        <v>2751</v>
      </c>
      <c r="D797" s="371" t="s">
        <v>4834</v>
      </c>
      <c r="E797" s="325">
        <v>5</v>
      </c>
      <c r="F797" s="371"/>
      <c r="G797" s="325"/>
      <c r="H797" s="371"/>
      <c r="I797" s="325">
        <v>7</v>
      </c>
      <c r="J797" s="325"/>
      <c r="K797" s="325">
        <v>7</v>
      </c>
      <c r="L797" s="372">
        <v>1</v>
      </c>
      <c r="M797" s="373" t="s">
        <v>5114</v>
      </c>
      <c r="N797" s="381"/>
      <c r="O797" s="381"/>
      <c r="P797" s="381">
        <v>300</v>
      </c>
      <c r="Q797" s="381"/>
      <c r="R797" s="381"/>
      <c r="S797" s="381"/>
      <c r="T797" s="381"/>
      <c r="U797" s="381"/>
      <c r="V797" s="381"/>
      <c r="W797" s="381"/>
      <c r="X797" s="381">
        <v>2</v>
      </c>
      <c r="Y797" s="326"/>
      <c r="Z797" s="328"/>
      <c r="AA797" s="373"/>
      <c r="AB797" s="326"/>
      <c r="AC797" s="326" t="s">
        <v>2165</v>
      </c>
      <c r="AD797" s="368"/>
      <c r="AE797" s="400" t="s">
        <v>6321</v>
      </c>
      <c r="AF797" s="326"/>
      <c r="AG797" s="368"/>
      <c r="AH797" s="368"/>
      <c r="AI797" s="373"/>
      <c r="AJ797" s="326"/>
      <c r="AK797" s="328"/>
      <c r="AL797" s="328"/>
      <c r="AM797" s="328"/>
      <c r="AN797" s="335"/>
    </row>
    <row r="798" spans="1:40" ht="30.75" customHeight="1" x14ac:dyDescent="0.35">
      <c r="A798" s="378">
        <v>794</v>
      </c>
      <c r="B798" s="333" t="s">
        <v>937</v>
      </c>
      <c r="C798" s="332" t="s">
        <v>2755</v>
      </c>
      <c r="D798" s="371" t="s">
        <v>4836</v>
      </c>
      <c r="E798" s="325">
        <v>5</v>
      </c>
      <c r="F798" s="371"/>
      <c r="G798" s="325"/>
      <c r="H798" s="371"/>
      <c r="I798" s="325">
        <v>4</v>
      </c>
      <c r="J798" s="325"/>
      <c r="K798" s="325">
        <v>4</v>
      </c>
      <c r="L798" s="372">
        <v>1</v>
      </c>
      <c r="M798" s="388" t="s">
        <v>5114</v>
      </c>
      <c r="N798" s="381"/>
      <c r="O798" s="381"/>
      <c r="P798" s="381">
        <v>300</v>
      </c>
      <c r="Q798" s="381"/>
      <c r="R798" s="381"/>
      <c r="S798" s="381"/>
      <c r="T798" s="381"/>
      <c r="U798" s="381"/>
      <c r="V798" s="381"/>
      <c r="W798" s="381"/>
      <c r="X798" s="381">
        <v>2</v>
      </c>
      <c r="Y798" s="326"/>
      <c r="Z798" s="328"/>
      <c r="AA798" s="373"/>
      <c r="AB798" s="326"/>
      <c r="AC798" s="326" t="s">
        <v>2165</v>
      </c>
      <c r="AD798" s="368"/>
      <c r="AE798" s="400" t="s">
        <v>6321</v>
      </c>
      <c r="AF798" s="326"/>
      <c r="AG798" s="368"/>
      <c r="AH798" s="368"/>
      <c r="AI798" s="373"/>
      <c r="AJ798" s="326"/>
      <c r="AK798" s="328"/>
      <c r="AL798" s="328"/>
      <c r="AM798" s="328"/>
      <c r="AN798" s="335"/>
    </row>
    <row r="799" spans="1:40" ht="30.75" customHeight="1" x14ac:dyDescent="0.35">
      <c r="A799" s="378">
        <v>795</v>
      </c>
      <c r="B799" s="333" t="s">
        <v>937</v>
      </c>
      <c r="C799" s="332" t="s">
        <v>2756</v>
      </c>
      <c r="D799" s="371" t="s">
        <v>4837</v>
      </c>
      <c r="E799" s="325">
        <v>3</v>
      </c>
      <c r="F799" s="371"/>
      <c r="G799" s="325"/>
      <c r="H799" s="371"/>
      <c r="I799" s="325">
        <v>3</v>
      </c>
      <c r="J799" s="325"/>
      <c r="K799" s="325">
        <v>3</v>
      </c>
      <c r="L799" s="372">
        <v>1</v>
      </c>
      <c r="M799" s="388" t="s">
        <v>5421</v>
      </c>
      <c r="N799" s="381"/>
      <c r="O799" s="381"/>
      <c r="P799" s="381">
        <v>350</v>
      </c>
      <c r="Q799" s="381"/>
      <c r="R799" s="381"/>
      <c r="S799" s="381"/>
      <c r="T799" s="381"/>
      <c r="U799" s="381"/>
      <c r="V799" s="381"/>
      <c r="W799" s="381"/>
      <c r="X799" s="381">
        <v>2</v>
      </c>
      <c r="Y799" s="326"/>
      <c r="Z799" s="328"/>
      <c r="AA799" s="373"/>
      <c r="AB799" s="326"/>
      <c r="AC799" s="326" t="s">
        <v>2165</v>
      </c>
      <c r="AD799" s="368"/>
      <c r="AE799" s="400" t="s">
        <v>6321</v>
      </c>
      <c r="AF799" s="326"/>
      <c r="AG799" s="368"/>
      <c r="AH799" s="368"/>
      <c r="AI799" s="373"/>
      <c r="AJ799" s="326"/>
      <c r="AK799" s="328"/>
      <c r="AL799" s="328"/>
      <c r="AM799" s="328"/>
      <c r="AN799" s="335"/>
    </row>
    <row r="800" spans="1:40" ht="30.75" customHeight="1" x14ac:dyDescent="0.35">
      <c r="A800" s="378">
        <v>796</v>
      </c>
      <c r="B800" s="333" t="s">
        <v>937</v>
      </c>
      <c r="C800" s="332" t="s">
        <v>2758</v>
      </c>
      <c r="D800" s="371" t="s">
        <v>4839</v>
      </c>
      <c r="E800" s="325">
        <v>5</v>
      </c>
      <c r="F800" s="371"/>
      <c r="G800" s="325"/>
      <c r="H800" s="371"/>
      <c r="I800" s="325">
        <v>7</v>
      </c>
      <c r="J800" s="325"/>
      <c r="K800" s="325">
        <v>7</v>
      </c>
      <c r="L800" s="372">
        <v>1</v>
      </c>
      <c r="M800" s="373" t="s">
        <v>5117</v>
      </c>
      <c r="N800" s="381"/>
      <c r="O800" s="381"/>
      <c r="P800" s="381">
        <v>300</v>
      </c>
      <c r="Q800" s="381"/>
      <c r="R800" s="381"/>
      <c r="S800" s="381"/>
      <c r="T800" s="381"/>
      <c r="U800" s="381"/>
      <c r="V800" s="381"/>
      <c r="W800" s="381"/>
      <c r="X800" s="381">
        <v>2</v>
      </c>
      <c r="Y800" s="326"/>
      <c r="Z800" s="328"/>
      <c r="AA800" s="373"/>
      <c r="AB800" s="326"/>
      <c r="AC800" s="326" t="s">
        <v>2165</v>
      </c>
      <c r="AD800" s="368"/>
      <c r="AE800" s="400" t="s">
        <v>6321</v>
      </c>
      <c r="AF800" s="326"/>
      <c r="AG800" s="368"/>
      <c r="AH800" s="368"/>
      <c r="AI800" s="373"/>
      <c r="AJ800" s="326"/>
      <c r="AK800" s="328"/>
      <c r="AL800" s="328"/>
      <c r="AM800" s="328"/>
      <c r="AN800" s="335"/>
    </row>
    <row r="801" spans="1:40" ht="30.75" customHeight="1" x14ac:dyDescent="0.35">
      <c r="A801" s="378">
        <v>797</v>
      </c>
      <c r="B801" s="333" t="s">
        <v>937</v>
      </c>
      <c r="C801" s="332" t="s">
        <v>2759</v>
      </c>
      <c r="D801" s="371" t="s">
        <v>4840</v>
      </c>
      <c r="E801" s="325">
        <v>4</v>
      </c>
      <c r="F801" s="371"/>
      <c r="G801" s="325"/>
      <c r="H801" s="371"/>
      <c r="I801" s="325">
        <v>5</v>
      </c>
      <c r="J801" s="325"/>
      <c r="K801" s="325">
        <v>5</v>
      </c>
      <c r="L801" s="372">
        <v>1</v>
      </c>
      <c r="M801" s="373" t="s">
        <v>5430</v>
      </c>
      <c r="N801" s="381"/>
      <c r="O801" s="381"/>
      <c r="P801" s="381">
        <v>250</v>
      </c>
      <c r="Q801" s="381"/>
      <c r="R801" s="381"/>
      <c r="S801" s="381"/>
      <c r="T801" s="381"/>
      <c r="U801" s="381"/>
      <c r="V801" s="381"/>
      <c r="W801" s="381"/>
      <c r="X801" s="381">
        <v>2</v>
      </c>
      <c r="Y801" s="326"/>
      <c r="Z801" s="328"/>
      <c r="AA801" s="373"/>
      <c r="AB801" s="326"/>
      <c r="AC801" s="326" t="s">
        <v>2165</v>
      </c>
      <c r="AD801" s="368"/>
      <c r="AE801" s="400" t="s">
        <v>6321</v>
      </c>
      <c r="AF801" s="326"/>
      <c r="AG801" s="368"/>
      <c r="AH801" s="368"/>
      <c r="AI801" s="373"/>
      <c r="AJ801" s="326"/>
      <c r="AK801" s="328"/>
      <c r="AL801" s="328"/>
      <c r="AM801" s="328"/>
      <c r="AN801" s="335" t="s">
        <v>2166</v>
      </c>
    </row>
    <row r="802" spans="1:40" ht="30.75" customHeight="1" x14ac:dyDescent="0.35">
      <c r="A802" s="378">
        <v>798</v>
      </c>
      <c r="B802" s="333" t="s">
        <v>937</v>
      </c>
      <c r="C802" s="332" t="s">
        <v>2745</v>
      </c>
      <c r="D802" s="371" t="s">
        <v>4842</v>
      </c>
      <c r="E802" s="325">
        <v>3</v>
      </c>
      <c r="F802" s="371"/>
      <c r="G802" s="325"/>
      <c r="H802" s="371"/>
      <c r="I802" s="325">
        <v>4</v>
      </c>
      <c r="J802" s="325"/>
      <c r="K802" s="325">
        <v>4</v>
      </c>
      <c r="L802" s="372">
        <v>1</v>
      </c>
      <c r="M802" s="373" t="s">
        <v>5113</v>
      </c>
      <c r="N802" s="381"/>
      <c r="O802" s="381"/>
      <c r="P802" s="381">
        <v>250</v>
      </c>
      <c r="Q802" s="381"/>
      <c r="R802" s="381"/>
      <c r="S802" s="381"/>
      <c r="T802" s="381"/>
      <c r="U802" s="381"/>
      <c r="V802" s="381"/>
      <c r="W802" s="381"/>
      <c r="X802" s="381">
        <v>2</v>
      </c>
      <c r="Y802" s="326"/>
      <c r="Z802" s="328"/>
      <c r="AA802" s="373"/>
      <c r="AB802" s="326"/>
      <c r="AC802" s="326" t="s">
        <v>2165</v>
      </c>
      <c r="AD802" s="368"/>
      <c r="AE802" s="400" t="s">
        <v>6321</v>
      </c>
      <c r="AF802" s="326"/>
      <c r="AG802" s="368"/>
      <c r="AH802" s="368"/>
      <c r="AI802" s="373"/>
      <c r="AJ802" s="326"/>
      <c r="AK802" s="328"/>
      <c r="AL802" s="328"/>
      <c r="AM802" s="328"/>
      <c r="AN802" s="335"/>
    </row>
    <row r="803" spans="1:40" ht="30.75" customHeight="1" x14ac:dyDescent="0.35">
      <c r="A803" s="378">
        <v>799</v>
      </c>
      <c r="B803" s="333" t="s">
        <v>937</v>
      </c>
      <c r="C803" s="332" t="s">
        <v>2760</v>
      </c>
      <c r="D803" s="371" t="s">
        <v>4843</v>
      </c>
      <c r="E803" s="325">
        <v>5</v>
      </c>
      <c r="F803" s="371"/>
      <c r="G803" s="325"/>
      <c r="H803" s="371"/>
      <c r="I803" s="325">
        <v>4</v>
      </c>
      <c r="J803" s="325"/>
      <c r="K803" s="325">
        <v>4</v>
      </c>
      <c r="L803" s="372">
        <v>1</v>
      </c>
      <c r="M803" s="388" t="s">
        <v>5230</v>
      </c>
      <c r="N803" s="381"/>
      <c r="O803" s="381"/>
      <c r="P803" s="381">
        <v>300</v>
      </c>
      <c r="Q803" s="381"/>
      <c r="R803" s="381"/>
      <c r="S803" s="381"/>
      <c r="T803" s="381"/>
      <c r="U803" s="381"/>
      <c r="V803" s="381"/>
      <c r="W803" s="381"/>
      <c r="X803" s="381">
        <v>2</v>
      </c>
      <c r="Y803" s="326"/>
      <c r="Z803" s="328"/>
      <c r="AA803" s="373"/>
      <c r="AB803" s="326"/>
      <c r="AC803" s="326" t="s">
        <v>2165</v>
      </c>
      <c r="AD803" s="368"/>
      <c r="AE803" s="400" t="s">
        <v>6321</v>
      </c>
      <c r="AF803" s="326"/>
      <c r="AG803" s="368"/>
      <c r="AH803" s="368"/>
      <c r="AI803" s="373"/>
      <c r="AJ803" s="326"/>
      <c r="AK803" s="328"/>
      <c r="AL803" s="328"/>
      <c r="AM803" s="328"/>
      <c r="AN803" s="335"/>
    </row>
    <row r="804" spans="1:40" ht="30.75" customHeight="1" x14ac:dyDescent="0.35">
      <c r="A804" s="378">
        <v>800</v>
      </c>
      <c r="B804" s="333" t="s">
        <v>937</v>
      </c>
      <c r="C804" s="332" t="s">
        <v>1825</v>
      </c>
      <c r="D804" s="371" t="s">
        <v>4845</v>
      </c>
      <c r="E804" s="325">
        <v>4</v>
      </c>
      <c r="F804" s="371"/>
      <c r="G804" s="325"/>
      <c r="H804" s="371"/>
      <c r="I804" s="325">
        <v>3</v>
      </c>
      <c r="J804" s="325"/>
      <c r="K804" s="325">
        <v>3</v>
      </c>
      <c r="L804" s="372">
        <v>1</v>
      </c>
      <c r="M804" s="373" t="s">
        <v>5119</v>
      </c>
      <c r="N804" s="381"/>
      <c r="O804" s="381"/>
      <c r="P804" s="381">
        <v>300</v>
      </c>
      <c r="Q804" s="381"/>
      <c r="R804" s="381"/>
      <c r="S804" s="381"/>
      <c r="T804" s="381"/>
      <c r="U804" s="381"/>
      <c r="V804" s="381"/>
      <c r="W804" s="381"/>
      <c r="X804" s="381">
        <v>2</v>
      </c>
      <c r="Y804" s="326"/>
      <c r="Z804" s="328"/>
      <c r="AA804" s="373"/>
      <c r="AB804" s="326"/>
      <c r="AC804" s="326" t="s">
        <v>2165</v>
      </c>
      <c r="AD804" s="368"/>
      <c r="AE804" s="400" t="s">
        <v>6321</v>
      </c>
      <c r="AF804" s="326"/>
      <c r="AG804" s="368"/>
      <c r="AH804" s="368"/>
      <c r="AI804" s="373"/>
      <c r="AJ804" s="326"/>
      <c r="AK804" s="328"/>
      <c r="AL804" s="328"/>
      <c r="AM804" s="328"/>
      <c r="AN804" s="335"/>
    </row>
    <row r="805" spans="1:40" ht="30.75" customHeight="1" x14ac:dyDescent="0.35">
      <c r="A805" s="378">
        <v>801</v>
      </c>
      <c r="B805" s="333" t="s">
        <v>937</v>
      </c>
      <c r="C805" s="332" t="s">
        <v>1824</v>
      </c>
      <c r="D805" s="371" t="s">
        <v>4846</v>
      </c>
      <c r="E805" s="325">
        <v>4</v>
      </c>
      <c r="F805" s="371"/>
      <c r="G805" s="325"/>
      <c r="H805" s="371"/>
      <c r="I805" s="325">
        <v>3</v>
      </c>
      <c r="J805" s="325"/>
      <c r="K805" s="325">
        <v>3</v>
      </c>
      <c r="L805" s="372">
        <v>1</v>
      </c>
      <c r="M805" s="373" t="s">
        <v>5118</v>
      </c>
      <c r="N805" s="381"/>
      <c r="O805" s="381"/>
      <c r="P805" s="381">
        <v>250</v>
      </c>
      <c r="Q805" s="381"/>
      <c r="R805" s="381"/>
      <c r="S805" s="381"/>
      <c r="T805" s="381"/>
      <c r="U805" s="381"/>
      <c r="V805" s="381"/>
      <c r="W805" s="381"/>
      <c r="X805" s="381">
        <v>2</v>
      </c>
      <c r="Y805" s="326"/>
      <c r="Z805" s="328"/>
      <c r="AA805" s="373"/>
      <c r="AB805" s="326"/>
      <c r="AC805" s="326" t="s">
        <v>2165</v>
      </c>
      <c r="AD805" s="368"/>
      <c r="AE805" s="400" t="s">
        <v>6321</v>
      </c>
      <c r="AF805" s="326"/>
      <c r="AG805" s="368"/>
      <c r="AH805" s="368"/>
      <c r="AI805" s="373"/>
      <c r="AJ805" s="326"/>
      <c r="AK805" s="328"/>
      <c r="AL805" s="328"/>
      <c r="AM805" s="328"/>
      <c r="AN805" s="335"/>
    </row>
    <row r="806" spans="1:40" ht="30.75" customHeight="1" x14ac:dyDescent="0.35">
      <c r="A806" s="378">
        <v>802</v>
      </c>
      <c r="B806" s="333" t="s">
        <v>937</v>
      </c>
      <c r="C806" s="332" t="s">
        <v>1823</v>
      </c>
      <c r="D806" s="371" t="s">
        <v>4847</v>
      </c>
      <c r="E806" s="325">
        <v>3</v>
      </c>
      <c r="F806" s="371"/>
      <c r="G806" s="325"/>
      <c r="H806" s="371"/>
      <c r="I806" s="325">
        <v>3</v>
      </c>
      <c r="J806" s="325"/>
      <c r="K806" s="325">
        <v>3</v>
      </c>
      <c r="L806" s="372">
        <v>1</v>
      </c>
      <c r="M806" s="373" t="s">
        <v>5120</v>
      </c>
      <c r="N806" s="381"/>
      <c r="O806" s="381"/>
      <c r="P806" s="381">
        <v>250</v>
      </c>
      <c r="Q806" s="381"/>
      <c r="R806" s="381"/>
      <c r="S806" s="381"/>
      <c r="T806" s="381"/>
      <c r="U806" s="381"/>
      <c r="V806" s="381"/>
      <c r="W806" s="381"/>
      <c r="X806" s="381">
        <v>2</v>
      </c>
      <c r="Y806" s="326"/>
      <c r="Z806" s="328"/>
      <c r="AA806" s="373"/>
      <c r="AB806" s="326"/>
      <c r="AC806" s="326" t="s">
        <v>2165</v>
      </c>
      <c r="AD806" s="368"/>
      <c r="AE806" s="400" t="s">
        <v>6321</v>
      </c>
      <c r="AF806" s="326"/>
      <c r="AG806" s="368"/>
      <c r="AH806" s="368"/>
      <c r="AI806" s="373"/>
      <c r="AJ806" s="326"/>
      <c r="AK806" s="328"/>
      <c r="AL806" s="328"/>
      <c r="AM806" s="328"/>
      <c r="AN806" s="335"/>
    </row>
    <row r="807" spans="1:40" ht="30.75" customHeight="1" x14ac:dyDescent="0.35">
      <c r="A807" s="378">
        <v>803</v>
      </c>
      <c r="B807" s="333" t="s">
        <v>937</v>
      </c>
      <c r="C807" s="332" t="s">
        <v>2761</v>
      </c>
      <c r="D807" s="371" t="s">
        <v>4848</v>
      </c>
      <c r="E807" s="325">
        <v>5</v>
      </c>
      <c r="F807" s="371"/>
      <c r="G807" s="325"/>
      <c r="H807" s="371"/>
      <c r="I807" s="325">
        <v>5</v>
      </c>
      <c r="J807" s="325"/>
      <c r="K807" s="325">
        <v>5</v>
      </c>
      <c r="L807" s="372">
        <v>1</v>
      </c>
      <c r="M807" s="373" t="s">
        <v>5353</v>
      </c>
      <c r="N807" s="381"/>
      <c r="O807" s="381"/>
      <c r="P807" s="381">
        <v>250</v>
      </c>
      <c r="Q807" s="381"/>
      <c r="R807" s="381"/>
      <c r="S807" s="381"/>
      <c r="T807" s="381"/>
      <c r="U807" s="381"/>
      <c r="V807" s="381"/>
      <c r="W807" s="381"/>
      <c r="X807" s="381">
        <v>2</v>
      </c>
      <c r="Y807" s="326"/>
      <c r="Z807" s="328"/>
      <c r="AA807" s="373"/>
      <c r="AB807" s="326"/>
      <c r="AC807" s="326" t="s">
        <v>2165</v>
      </c>
      <c r="AD807" s="368"/>
      <c r="AE807" s="400" t="s">
        <v>6321</v>
      </c>
      <c r="AF807" s="326"/>
      <c r="AG807" s="368"/>
      <c r="AH807" s="368"/>
      <c r="AI807" s="373"/>
      <c r="AJ807" s="326"/>
      <c r="AK807" s="328"/>
      <c r="AL807" s="328"/>
      <c r="AM807" s="328"/>
      <c r="AN807" s="335"/>
    </row>
    <row r="808" spans="1:40" ht="30.75" customHeight="1" x14ac:dyDescent="0.35">
      <c r="A808" s="378">
        <v>804</v>
      </c>
      <c r="B808" s="333" t="s">
        <v>937</v>
      </c>
      <c r="C808" s="332" t="s">
        <v>2762</v>
      </c>
      <c r="D808" s="371" t="s">
        <v>4849</v>
      </c>
      <c r="E808" s="325">
        <v>5</v>
      </c>
      <c r="F808" s="371"/>
      <c r="G808" s="325"/>
      <c r="H808" s="371"/>
      <c r="I808" s="325">
        <v>2</v>
      </c>
      <c r="J808" s="325"/>
      <c r="K808" s="325">
        <v>2</v>
      </c>
      <c r="L808" s="372">
        <v>1</v>
      </c>
      <c r="M808" s="388" t="s">
        <v>5115</v>
      </c>
      <c r="N808" s="381"/>
      <c r="O808" s="381"/>
      <c r="P808" s="381">
        <v>250</v>
      </c>
      <c r="Q808" s="381"/>
      <c r="R808" s="381"/>
      <c r="S808" s="381"/>
      <c r="T808" s="381"/>
      <c r="U808" s="381"/>
      <c r="V808" s="381"/>
      <c r="W808" s="381"/>
      <c r="X808" s="381">
        <v>2</v>
      </c>
      <c r="Y808" s="326"/>
      <c r="Z808" s="328"/>
      <c r="AA808" s="373"/>
      <c r="AB808" s="326"/>
      <c r="AC808" s="326" t="s">
        <v>2165</v>
      </c>
      <c r="AD808" s="368"/>
      <c r="AE808" s="400" t="s">
        <v>6321</v>
      </c>
      <c r="AF808" s="326"/>
      <c r="AG808" s="368"/>
      <c r="AH808" s="368"/>
      <c r="AI808" s="373"/>
      <c r="AJ808" s="326"/>
      <c r="AK808" s="328"/>
      <c r="AL808" s="328"/>
      <c r="AM808" s="328"/>
      <c r="AN808" s="335"/>
    </row>
    <row r="809" spans="1:40" ht="30.75" customHeight="1" x14ac:dyDescent="0.35">
      <c r="A809" s="378">
        <v>805</v>
      </c>
      <c r="B809" s="333" t="s">
        <v>937</v>
      </c>
      <c r="C809" s="332" t="s">
        <v>2763</v>
      </c>
      <c r="D809" s="371" t="s">
        <v>4850</v>
      </c>
      <c r="E809" s="325">
        <v>4</v>
      </c>
      <c r="F809" s="371"/>
      <c r="G809" s="325"/>
      <c r="H809" s="371"/>
      <c r="I809" s="325">
        <v>2</v>
      </c>
      <c r="J809" s="325"/>
      <c r="K809" s="325">
        <v>2</v>
      </c>
      <c r="L809" s="372">
        <v>1</v>
      </c>
      <c r="M809" s="373" t="s">
        <v>5353</v>
      </c>
      <c r="N809" s="381"/>
      <c r="O809" s="381"/>
      <c r="P809" s="381">
        <v>250</v>
      </c>
      <c r="Q809" s="381"/>
      <c r="R809" s="381"/>
      <c r="S809" s="381"/>
      <c r="T809" s="381"/>
      <c r="U809" s="381"/>
      <c r="V809" s="381"/>
      <c r="W809" s="381"/>
      <c r="X809" s="381">
        <v>2</v>
      </c>
      <c r="Y809" s="326"/>
      <c r="Z809" s="328"/>
      <c r="AA809" s="373"/>
      <c r="AB809" s="326"/>
      <c r="AC809" s="326" t="s">
        <v>2165</v>
      </c>
      <c r="AD809" s="368"/>
      <c r="AE809" s="400" t="s">
        <v>6321</v>
      </c>
      <c r="AF809" s="326"/>
      <c r="AG809" s="368"/>
      <c r="AH809" s="368"/>
      <c r="AI809" s="373"/>
      <c r="AJ809" s="326"/>
      <c r="AK809" s="328"/>
      <c r="AL809" s="328"/>
      <c r="AM809" s="328"/>
      <c r="AN809" s="335"/>
    </row>
    <row r="810" spans="1:40" ht="30.75" customHeight="1" x14ac:dyDescent="0.35">
      <c r="A810" s="378">
        <v>806</v>
      </c>
      <c r="B810" s="333" t="s">
        <v>5716</v>
      </c>
      <c r="C810" s="332" t="s">
        <v>980</v>
      </c>
      <c r="D810" s="371" t="s">
        <v>7259</v>
      </c>
      <c r="E810" s="325">
        <v>5</v>
      </c>
      <c r="F810" s="371"/>
      <c r="G810" s="325"/>
      <c r="H810" s="371"/>
      <c r="I810" s="325">
        <v>4</v>
      </c>
      <c r="J810" s="325"/>
      <c r="K810" s="325">
        <v>10</v>
      </c>
      <c r="L810" s="372">
        <v>1</v>
      </c>
      <c r="M810" s="373" t="s">
        <v>5423</v>
      </c>
      <c r="N810" s="381"/>
      <c r="O810" s="381"/>
      <c r="P810" s="381"/>
      <c r="Q810" s="381"/>
      <c r="R810" s="381"/>
      <c r="S810" s="381"/>
      <c r="T810" s="381"/>
      <c r="U810" s="381"/>
      <c r="V810" s="381"/>
      <c r="W810" s="381"/>
      <c r="X810" s="381">
        <v>1</v>
      </c>
      <c r="Y810" s="326"/>
      <c r="Z810" s="328"/>
      <c r="AA810" s="373"/>
      <c r="AB810" s="326"/>
      <c r="AC810" s="326" t="s">
        <v>2166</v>
      </c>
      <c r="AD810" s="368"/>
      <c r="AE810" s="400" t="s">
        <v>7260</v>
      </c>
      <c r="AF810" s="326"/>
      <c r="AG810" s="368"/>
      <c r="AH810" s="368"/>
      <c r="AI810" s="373"/>
      <c r="AJ810" s="326"/>
      <c r="AK810" s="328"/>
      <c r="AL810" s="328"/>
      <c r="AM810" s="328"/>
      <c r="AN810" s="335"/>
    </row>
    <row r="811" spans="1:40" ht="30.75" customHeight="1" x14ac:dyDescent="0.35">
      <c r="A811" s="378">
        <v>807</v>
      </c>
      <c r="B811" s="333" t="s">
        <v>1401</v>
      </c>
      <c r="C811" s="332" t="s">
        <v>1005</v>
      </c>
      <c r="D811" s="371" t="s">
        <v>1415</v>
      </c>
      <c r="E811" s="325">
        <v>5</v>
      </c>
      <c r="F811" s="371"/>
      <c r="G811" s="325"/>
      <c r="H811" s="371"/>
      <c r="I811" s="325">
        <v>4</v>
      </c>
      <c r="J811" s="325"/>
      <c r="K811" s="325">
        <v>4</v>
      </c>
      <c r="L811" s="372">
        <v>1</v>
      </c>
      <c r="M811" s="388" t="s">
        <v>5231</v>
      </c>
      <c r="N811" s="381"/>
      <c r="O811" s="381"/>
      <c r="P811" s="381">
        <v>300</v>
      </c>
      <c r="Q811" s="381"/>
      <c r="R811" s="381"/>
      <c r="S811" s="381"/>
      <c r="T811" s="381"/>
      <c r="U811" s="381"/>
      <c r="V811" s="381"/>
      <c r="W811" s="381"/>
      <c r="X811" s="381">
        <v>1</v>
      </c>
      <c r="Y811" s="326"/>
      <c r="Z811" s="328"/>
      <c r="AA811" s="373"/>
      <c r="AB811" s="326"/>
      <c r="AC811" s="326" t="s">
        <v>2165</v>
      </c>
      <c r="AD811" s="368"/>
      <c r="AE811" s="400" t="s">
        <v>6320</v>
      </c>
      <c r="AF811" s="326"/>
      <c r="AG811" s="368"/>
      <c r="AH811" s="368"/>
      <c r="AI811" s="373"/>
      <c r="AJ811" s="326"/>
      <c r="AK811" s="328"/>
      <c r="AL811" s="328"/>
      <c r="AM811" s="328"/>
      <c r="AN811" s="335"/>
    </row>
    <row r="812" spans="1:40" ht="30.75" customHeight="1" x14ac:dyDescent="0.35">
      <c r="A812" s="378">
        <v>808</v>
      </c>
      <c r="B812" s="333" t="s">
        <v>1401</v>
      </c>
      <c r="C812" s="332" t="s">
        <v>2643</v>
      </c>
      <c r="D812" s="371" t="s">
        <v>3524</v>
      </c>
      <c r="E812" s="325">
        <v>3</v>
      </c>
      <c r="F812" s="371"/>
      <c r="G812" s="325"/>
      <c r="H812" s="371"/>
      <c r="I812" s="325">
        <v>2</v>
      </c>
      <c r="J812" s="325"/>
      <c r="K812" s="325">
        <v>2</v>
      </c>
      <c r="L812" s="372">
        <v>1</v>
      </c>
      <c r="M812" s="388" t="s">
        <v>5511</v>
      </c>
      <c r="N812" s="381"/>
      <c r="O812" s="381"/>
      <c r="P812" s="381">
        <v>200</v>
      </c>
      <c r="Q812" s="381"/>
      <c r="R812" s="381"/>
      <c r="S812" s="381"/>
      <c r="T812" s="381"/>
      <c r="U812" s="381"/>
      <c r="V812" s="381"/>
      <c r="W812" s="381"/>
      <c r="X812" s="381">
        <v>2</v>
      </c>
      <c r="Y812" s="326"/>
      <c r="Z812" s="328"/>
      <c r="AA812" s="373"/>
      <c r="AB812" s="326"/>
      <c r="AC812" s="326" t="s">
        <v>2165</v>
      </c>
      <c r="AD812" s="368"/>
      <c r="AE812" s="400" t="s">
        <v>6980</v>
      </c>
      <c r="AF812" s="326"/>
      <c r="AG812" s="368"/>
      <c r="AH812" s="368"/>
      <c r="AI812" s="373"/>
      <c r="AJ812" s="326"/>
      <c r="AK812" s="328"/>
      <c r="AL812" s="328"/>
      <c r="AM812" s="328"/>
      <c r="AN812" s="335"/>
    </row>
    <row r="813" spans="1:40" ht="30.75" customHeight="1" x14ac:dyDescent="0.35">
      <c r="A813" s="378">
        <v>809</v>
      </c>
      <c r="B813" s="333" t="s">
        <v>1401</v>
      </c>
      <c r="C813" s="332" t="s">
        <v>995</v>
      </c>
      <c r="D813" s="371" t="s">
        <v>1405</v>
      </c>
      <c r="E813" s="325">
        <v>5</v>
      </c>
      <c r="F813" s="371"/>
      <c r="G813" s="325"/>
      <c r="H813" s="371"/>
      <c r="I813" s="325">
        <v>2</v>
      </c>
      <c r="J813" s="325"/>
      <c r="K813" s="325">
        <v>2</v>
      </c>
      <c r="L813" s="372">
        <v>1</v>
      </c>
      <c r="M813" s="373" t="s">
        <v>5123</v>
      </c>
      <c r="N813" s="381"/>
      <c r="O813" s="381"/>
      <c r="P813" s="381">
        <v>300</v>
      </c>
      <c r="Q813" s="381"/>
      <c r="R813" s="381"/>
      <c r="S813" s="381"/>
      <c r="T813" s="381"/>
      <c r="U813" s="381"/>
      <c r="V813" s="381"/>
      <c r="W813" s="381"/>
      <c r="X813" s="381">
        <v>1</v>
      </c>
      <c r="Y813" s="326"/>
      <c r="Z813" s="328"/>
      <c r="AA813" s="373"/>
      <c r="AB813" s="326"/>
      <c r="AC813" s="326" t="s">
        <v>2165</v>
      </c>
      <c r="AD813" s="368"/>
      <c r="AE813" s="400" t="s">
        <v>6320</v>
      </c>
      <c r="AF813" s="326"/>
      <c r="AG813" s="368"/>
      <c r="AH813" s="368"/>
      <c r="AI813" s="373"/>
      <c r="AJ813" s="326"/>
      <c r="AK813" s="328"/>
      <c r="AL813" s="328"/>
      <c r="AM813" s="328"/>
      <c r="AN813" s="335"/>
    </row>
    <row r="814" spans="1:40" ht="30.75" customHeight="1" x14ac:dyDescent="0.35">
      <c r="A814" s="378">
        <v>810</v>
      </c>
      <c r="B814" s="333" t="s">
        <v>1401</v>
      </c>
      <c r="C814" s="332" t="s">
        <v>1002</v>
      </c>
      <c r="D814" s="371" t="s">
        <v>1412</v>
      </c>
      <c r="E814" s="325">
        <v>5</v>
      </c>
      <c r="F814" s="371"/>
      <c r="G814" s="325"/>
      <c r="H814" s="371"/>
      <c r="I814" s="325">
        <v>4</v>
      </c>
      <c r="J814" s="325"/>
      <c r="K814" s="325">
        <v>4</v>
      </c>
      <c r="L814" s="372">
        <v>1</v>
      </c>
      <c r="M814" s="373" t="s">
        <v>5124</v>
      </c>
      <c r="N814" s="381"/>
      <c r="O814" s="381"/>
      <c r="P814" s="381">
        <v>300</v>
      </c>
      <c r="Q814" s="381"/>
      <c r="R814" s="381"/>
      <c r="S814" s="381"/>
      <c r="T814" s="381"/>
      <c r="U814" s="381"/>
      <c r="V814" s="381"/>
      <c r="W814" s="381"/>
      <c r="X814" s="381">
        <v>1</v>
      </c>
      <c r="Y814" s="326"/>
      <c r="Z814" s="328"/>
      <c r="AA814" s="373"/>
      <c r="AB814" s="326"/>
      <c r="AC814" s="326" t="s">
        <v>2165</v>
      </c>
      <c r="AD814" s="368"/>
      <c r="AE814" s="400" t="s">
        <v>6321</v>
      </c>
      <c r="AF814" s="326"/>
      <c r="AG814" s="368"/>
      <c r="AH814" s="368"/>
      <c r="AI814" s="373"/>
      <c r="AJ814" s="326"/>
      <c r="AK814" s="328"/>
      <c r="AL814" s="328"/>
      <c r="AM814" s="328"/>
      <c r="AN814" s="335"/>
    </row>
    <row r="815" spans="1:40" ht="30.75" customHeight="1" x14ac:dyDescent="0.35">
      <c r="A815" s="378">
        <v>811</v>
      </c>
      <c r="B815" s="333" t="s">
        <v>1401</v>
      </c>
      <c r="C815" s="332" t="s">
        <v>1817</v>
      </c>
      <c r="D815" s="371" t="s">
        <v>3523</v>
      </c>
      <c r="E815" s="325">
        <v>4</v>
      </c>
      <c r="F815" s="371"/>
      <c r="G815" s="325"/>
      <c r="H815" s="371"/>
      <c r="I815" s="325">
        <v>4</v>
      </c>
      <c r="J815" s="325"/>
      <c r="K815" s="325">
        <v>4</v>
      </c>
      <c r="L815" s="372">
        <v>1</v>
      </c>
      <c r="M815" s="388" t="s">
        <v>5491</v>
      </c>
      <c r="N815" s="398">
        <v>120</v>
      </c>
      <c r="O815" s="398">
        <v>180</v>
      </c>
      <c r="P815" s="398">
        <v>300</v>
      </c>
      <c r="Q815" s="398"/>
      <c r="R815" s="398"/>
      <c r="S815" s="398"/>
      <c r="T815" s="398"/>
      <c r="U815" s="381"/>
      <c r="V815" s="381" t="s">
        <v>2166</v>
      </c>
      <c r="W815" s="381"/>
      <c r="X815" s="381">
        <v>1</v>
      </c>
      <c r="Y815" s="326"/>
      <c r="Z815" s="328"/>
      <c r="AA815" s="373"/>
      <c r="AB815" s="326"/>
      <c r="AC815" s="326" t="s">
        <v>2165</v>
      </c>
      <c r="AD815" s="368"/>
      <c r="AE815" s="400" t="s">
        <v>6320</v>
      </c>
      <c r="AF815" s="326"/>
      <c r="AG815" s="368"/>
      <c r="AH815" s="368"/>
      <c r="AI815" s="373"/>
      <c r="AJ815" s="326"/>
      <c r="AK815" s="328" t="s">
        <v>7279</v>
      </c>
      <c r="AL815" s="328"/>
      <c r="AM815" s="328"/>
      <c r="AN815" s="335"/>
    </row>
    <row r="816" spans="1:40" ht="30.75" customHeight="1" x14ac:dyDescent="0.35">
      <c r="A816" s="378">
        <v>812</v>
      </c>
      <c r="B816" s="333" t="s">
        <v>1401</v>
      </c>
      <c r="C816" s="332" t="s">
        <v>729</v>
      </c>
      <c r="D816" s="371" t="s">
        <v>1413</v>
      </c>
      <c r="E816" s="325">
        <v>5</v>
      </c>
      <c r="F816" s="371"/>
      <c r="G816" s="325"/>
      <c r="H816" s="371"/>
      <c r="I816" s="325">
        <v>4</v>
      </c>
      <c r="J816" s="325"/>
      <c r="K816" s="325">
        <v>4</v>
      </c>
      <c r="L816" s="372">
        <v>1</v>
      </c>
      <c r="M816" s="373" t="s">
        <v>5014</v>
      </c>
      <c r="N816" s="381"/>
      <c r="O816" s="381"/>
      <c r="P816" s="381">
        <v>300</v>
      </c>
      <c r="Q816" s="381"/>
      <c r="R816" s="381"/>
      <c r="S816" s="381"/>
      <c r="T816" s="381"/>
      <c r="U816" s="381"/>
      <c r="V816" s="381"/>
      <c r="W816" s="381"/>
      <c r="X816" s="381">
        <v>1</v>
      </c>
      <c r="Y816" s="326"/>
      <c r="Z816" s="328"/>
      <c r="AA816" s="373"/>
      <c r="AB816" s="326"/>
      <c r="AC816" s="326" t="s">
        <v>2165</v>
      </c>
      <c r="AD816" s="368"/>
      <c r="AE816" s="400" t="s">
        <v>6321</v>
      </c>
      <c r="AF816" s="326"/>
      <c r="AG816" s="368"/>
      <c r="AH816" s="368"/>
      <c r="AI816" s="373"/>
      <c r="AJ816" s="326"/>
      <c r="AK816" s="328"/>
      <c r="AL816" s="328"/>
      <c r="AM816" s="328"/>
      <c r="AN816" s="335"/>
    </row>
    <row r="817" spans="1:40" ht="30.75" customHeight="1" x14ac:dyDescent="0.35">
      <c r="A817" s="378">
        <v>813</v>
      </c>
      <c r="B817" s="333" t="s">
        <v>1401</v>
      </c>
      <c r="C817" s="332" t="s">
        <v>2639</v>
      </c>
      <c r="D817" s="371" t="s">
        <v>1407</v>
      </c>
      <c r="E817" s="325">
        <v>5</v>
      </c>
      <c r="F817" s="371"/>
      <c r="G817" s="325"/>
      <c r="H817" s="371"/>
      <c r="I817" s="325">
        <v>3</v>
      </c>
      <c r="J817" s="325"/>
      <c r="K817" s="325">
        <v>3</v>
      </c>
      <c r="L817" s="372">
        <v>1</v>
      </c>
      <c r="M817" s="388" t="s">
        <v>4909</v>
      </c>
      <c r="N817" s="381"/>
      <c r="O817" s="381"/>
      <c r="P817" s="381">
        <v>300</v>
      </c>
      <c r="Q817" s="381"/>
      <c r="R817" s="381"/>
      <c r="S817" s="381"/>
      <c r="T817" s="381"/>
      <c r="U817" s="381"/>
      <c r="V817" s="381"/>
      <c r="W817" s="381"/>
      <c r="X817" s="381">
        <v>1</v>
      </c>
      <c r="Y817" s="326"/>
      <c r="Z817" s="328"/>
      <c r="AA817" s="373"/>
      <c r="AB817" s="326"/>
      <c r="AC817" s="326" t="s">
        <v>2165</v>
      </c>
      <c r="AD817" s="368"/>
      <c r="AE817" s="400" t="s">
        <v>6321</v>
      </c>
      <c r="AF817" s="326"/>
      <c r="AG817" s="368"/>
      <c r="AH817" s="368"/>
      <c r="AI817" s="373"/>
      <c r="AJ817" s="326"/>
      <c r="AK817" s="328"/>
      <c r="AL817" s="328"/>
      <c r="AM817" s="328"/>
      <c r="AN817" s="335"/>
    </row>
    <row r="818" spans="1:40" ht="30.75" customHeight="1" x14ac:dyDescent="0.35">
      <c r="A818" s="378">
        <v>814</v>
      </c>
      <c r="B818" s="333" t="s">
        <v>1401</v>
      </c>
      <c r="C818" s="332" t="s">
        <v>998</v>
      </c>
      <c r="D818" s="371" t="s">
        <v>1408</v>
      </c>
      <c r="E818" s="325">
        <v>5</v>
      </c>
      <c r="F818" s="371"/>
      <c r="G818" s="325"/>
      <c r="H818" s="371"/>
      <c r="I818" s="325">
        <v>3</v>
      </c>
      <c r="J818" s="325"/>
      <c r="K818" s="325">
        <v>3</v>
      </c>
      <c r="L818" s="372">
        <v>1</v>
      </c>
      <c r="M818" s="388" t="s">
        <v>4909</v>
      </c>
      <c r="N818" s="381"/>
      <c r="O818" s="381"/>
      <c r="P818" s="381">
        <v>300</v>
      </c>
      <c r="Q818" s="381"/>
      <c r="R818" s="381"/>
      <c r="S818" s="381"/>
      <c r="T818" s="381"/>
      <c r="U818" s="381"/>
      <c r="V818" s="381"/>
      <c r="W818" s="381"/>
      <c r="X818" s="381">
        <v>1</v>
      </c>
      <c r="Y818" s="326"/>
      <c r="Z818" s="328"/>
      <c r="AA818" s="373"/>
      <c r="AB818" s="326"/>
      <c r="AC818" s="326" t="s">
        <v>2165</v>
      </c>
      <c r="AD818" s="368"/>
      <c r="AE818" s="400" t="s">
        <v>6321</v>
      </c>
      <c r="AF818" s="326"/>
      <c r="AG818" s="368"/>
      <c r="AH818" s="368"/>
      <c r="AI818" s="373"/>
      <c r="AJ818" s="326"/>
      <c r="AK818" s="328"/>
      <c r="AL818" s="328"/>
      <c r="AM818" s="328"/>
      <c r="AN818" s="335"/>
    </row>
    <row r="819" spans="1:40" ht="30.75" customHeight="1" x14ac:dyDescent="0.35">
      <c r="A819" s="378">
        <v>815</v>
      </c>
      <c r="B819" s="333" t="s">
        <v>1401</v>
      </c>
      <c r="C819" s="332" t="s">
        <v>2642</v>
      </c>
      <c r="D819" s="371" t="s">
        <v>1409</v>
      </c>
      <c r="E819" s="325">
        <v>5</v>
      </c>
      <c r="F819" s="371"/>
      <c r="G819" s="325"/>
      <c r="H819" s="371"/>
      <c r="I819" s="325">
        <v>4</v>
      </c>
      <c r="J819" s="325"/>
      <c r="K819" s="325">
        <v>4</v>
      </c>
      <c r="L819" s="372">
        <v>1</v>
      </c>
      <c r="M819" s="388" t="s">
        <v>4909</v>
      </c>
      <c r="N819" s="381"/>
      <c r="O819" s="381"/>
      <c r="P819" s="381">
        <v>300</v>
      </c>
      <c r="Q819" s="381"/>
      <c r="R819" s="381"/>
      <c r="S819" s="381"/>
      <c r="T819" s="381"/>
      <c r="U819" s="381"/>
      <c r="V819" s="381"/>
      <c r="W819" s="381"/>
      <c r="X819" s="381">
        <v>1</v>
      </c>
      <c r="Y819" s="326"/>
      <c r="Z819" s="328"/>
      <c r="AA819" s="373"/>
      <c r="AB819" s="326"/>
      <c r="AC819" s="326" t="s">
        <v>2165</v>
      </c>
      <c r="AD819" s="368"/>
      <c r="AE819" s="400" t="s">
        <v>6321</v>
      </c>
      <c r="AF819" s="326"/>
      <c r="AG819" s="368"/>
      <c r="AH819" s="368"/>
      <c r="AI819" s="373"/>
      <c r="AJ819" s="326"/>
      <c r="AK819" s="328"/>
      <c r="AL819" s="328"/>
      <c r="AM819" s="328"/>
      <c r="AN819" s="335"/>
    </row>
    <row r="820" spans="1:40" ht="30.75" customHeight="1" x14ac:dyDescent="0.35">
      <c r="A820" s="378">
        <v>816</v>
      </c>
      <c r="B820" s="333" t="s">
        <v>1401</v>
      </c>
      <c r="C820" s="332" t="s">
        <v>996</v>
      </c>
      <c r="D820" s="371" t="s">
        <v>1406</v>
      </c>
      <c r="E820" s="325">
        <v>5</v>
      </c>
      <c r="F820" s="371"/>
      <c r="G820" s="325"/>
      <c r="H820" s="371"/>
      <c r="I820" s="325">
        <v>3</v>
      </c>
      <c r="J820" s="325"/>
      <c r="K820" s="325">
        <v>3</v>
      </c>
      <c r="L820" s="372">
        <v>1</v>
      </c>
      <c r="M820" s="373" t="s">
        <v>5127</v>
      </c>
      <c r="N820" s="381"/>
      <c r="O820" s="381"/>
      <c r="P820" s="381">
        <v>300</v>
      </c>
      <c r="Q820" s="381"/>
      <c r="R820" s="381"/>
      <c r="S820" s="381"/>
      <c r="T820" s="381"/>
      <c r="U820" s="381"/>
      <c r="V820" s="381"/>
      <c r="W820" s="381"/>
      <c r="X820" s="381">
        <v>1</v>
      </c>
      <c r="Y820" s="326"/>
      <c r="Z820" s="328"/>
      <c r="AA820" s="373"/>
      <c r="AB820" s="326"/>
      <c r="AC820" s="326" t="s">
        <v>2165</v>
      </c>
      <c r="AD820" s="368"/>
      <c r="AE820" s="400" t="s">
        <v>6321</v>
      </c>
      <c r="AF820" s="326"/>
      <c r="AG820" s="368"/>
      <c r="AH820" s="368"/>
      <c r="AI820" s="373"/>
      <c r="AJ820" s="326"/>
      <c r="AK820" s="328"/>
      <c r="AL820" s="328"/>
      <c r="AM820" s="328"/>
      <c r="AN820" s="335"/>
    </row>
    <row r="821" spans="1:40" ht="30.75" customHeight="1" x14ac:dyDescent="0.35">
      <c r="A821" s="378">
        <v>817</v>
      </c>
      <c r="B821" s="333" t="s">
        <v>1401</v>
      </c>
      <c r="C821" s="332" t="s">
        <v>1819</v>
      </c>
      <c r="D821" s="371" t="s">
        <v>3525</v>
      </c>
      <c r="E821" s="325">
        <v>4</v>
      </c>
      <c r="F821" s="371"/>
      <c r="G821" s="325"/>
      <c r="H821" s="371"/>
      <c r="I821" s="325">
        <v>3</v>
      </c>
      <c r="J821" s="325"/>
      <c r="K821" s="325">
        <v>3</v>
      </c>
      <c r="L821" s="372">
        <v>1</v>
      </c>
      <c r="M821" s="373" t="s">
        <v>5353</v>
      </c>
      <c r="N821" s="398">
        <v>85</v>
      </c>
      <c r="O821" s="398">
        <v>115</v>
      </c>
      <c r="P821" s="398">
        <v>200</v>
      </c>
      <c r="Q821" s="398"/>
      <c r="R821" s="398"/>
      <c r="S821" s="398"/>
      <c r="T821" s="398"/>
      <c r="U821" s="381"/>
      <c r="V821" s="381" t="s">
        <v>5342</v>
      </c>
      <c r="W821" s="381"/>
      <c r="X821" s="381">
        <v>1</v>
      </c>
      <c r="Y821" s="326"/>
      <c r="Z821" s="328"/>
      <c r="AA821" s="373"/>
      <c r="AB821" s="326"/>
      <c r="AC821" s="326" t="s">
        <v>2165</v>
      </c>
      <c r="AD821" s="368"/>
      <c r="AE821" s="400" t="s">
        <v>6321</v>
      </c>
      <c r="AF821" s="326"/>
      <c r="AG821" s="368"/>
      <c r="AH821" s="368"/>
      <c r="AI821" s="373"/>
      <c r="AJ821" s="326"/>
      <c r="AK821" s="328"/>
      <c r="AL821" s="328"/>
      <c r="AM821" s="328"/>
      <c r="AN821" s="335"/>
    </row>
    <row r="822" spans="1:40" ht="30.75" customHeight="1" x14ac:dyDescent="0.35">
      <c r="A822" s="378">
        <v>818</v>
      </c>
      <c r="B822" s="333" t="s">
        <v>1401</v>
      </c>
      <c r="C822" s="332" t="s">
        <v>2251</v>
      </c>
      <c r="D822" s="371" t="s">
        <v>2254</v>
      </c>
      <c r="E822" s="325">
        <v>3</v>
      </c>
      <c r="F822" s="371"/>
      <c r="G822" s="325"/>
      <c r="H822" s="371"/>
      <c r="I822" s="325">
        <v>4</v>
      </c>
      <c r="J822" s="325"/>
      <c r="K822" s="325">
        <v>4</v>
      </c>
      <c r="L822" s="372">
        <v>1</v>
      </c>
      <c r="M822" s="373" t="s">
        <v>5431</v>
      </c>
      <c r="N822" s="381">
        <v>100</v>
      </c>
      <c r="O822" s="381">
        <v>150</v>
      </c>
      <c r="P822" s="381">
        <v>250</v>
      </c>
      <c r="Q822" s="381"/>
      <c r="R822" s="381"/>
      <c r="S822" s="381"/>
      <c r="T822" s="381"/>
      <c r="U822" s="381"/>
      <c r="V822" s="381"/>
      <c r="W822" s="381"/>
      <c r="X822" s="381">
        <v>1</v>
      </c>
      <c r="Y822" s="326"/>
      <c r="Z822" s="328"/>
      <c r="AA822" s="373"/>
      <c r="AB822" s="326"/>
      <c r="AC822" s="326" t="s">
        <v>2165</v>
      </c>
      <c r="AD822" s="368"/>
      <c r="AE822" s="400" t="s">
        <v>6321</v>
      </c>
      <c r="AF822" s="326"/>
      <c r="AG822" s="368"/>
      <c r="AH822" s="368"/>
      <c r="AI822" s="373"/>
      <c r="AJ822" s="326"/>
      <c r="AK822" s="328" t="s">
        <v>7277</v>
      </c>
      <c r="AL822" s="328"/>
      <c r="AM822" s="328"/>
      <c r="AN822" s="335"/>
    </row>
    <row r="823" spans="1:40" ht="30.75" customHeight="1" x14ac:dyDescent="0.35">
      <c r="A823" s="378">
        <v>819</v>
      </c>
      <c r="B823" s="333" t="s">
        <v>1401</v>
      </c>
      <c r="C823" s="411" t="s">
        <v>2252</v>
      </c>
      <c r="D823" s="371" t="s">
        <v>2255</v>
      </c>
      <c r="E823" s="325">
        <v>4</v>
      </c>
      <c r="F823" s="371"/>
      <c r="G823" s="325"/>
      <c r="H823" s="371"/>
      <c r="I823" s="325">
        <v>3</v>
      </c>
      <c r="J823" s="325"/>
      <c r="K823" s="325">
        <v>3</v>
      </c>
      <c r="L823" s="372">
        <v>1</v>
      </c>
      <c r="M823" s="373" t="s">
        <v>5128</v>
      </c>
      <c r="N823" s="367">
        <v>140</v>
      </c>
      <c r="O823" s="367">
        <v>210</v>
      </c>
      <c r="P823" s="367">
        <v>350</v>
      </c>
      <c r="Q823" s="398"/>
      <c r="R823" s="398"/>
      <c r="S823" s="398"/>
      <c r="T823" s="398"/>
      <c r="U823" s="381"/>
      <c r="V823" s="381" t="s">
        <v>2166</v>
      </c>
      <c r="W823" s="381"/>
      <c r="X823" s="381">
        <v>1</v>
      </c>
      <c r="Y823" s="326"/>
      <c r="Z823" s="328"/>
      <c r="AA823" s="373"/>
      <c r="AB823" s="326"/>
      <c r="AC823" s="326" t="s">
        <v>2165</v>
      </c>
      <c r="AD823" s="368"/>
      <c r="AE823" s="400" t="s">
        <v>6321</v>
      </c>
      <c r="AF823" s="326"/>
      <c r="AG823" s="368"/>
      <c r="AH823" s="368"/>
      <c r="AI823" s="373"/>
      <c r="AJ823" s="326"/>
      <c r="AK823" s="328" t="s">
        <v>7278</v>
      </c>
      <c r="AL823" s="328"/>
      <c r="AM823" s="328"/>
      <c r="AN823" s="335"/>
    </row>
    <row r="824" spans="1:40" ht="30.75" customHeight="1" x14ac:dyDescent="0.35">
      <c r="A824" s="378">
        <v>820</v>
      </c>
      <c r="B824" s="333" t="s">
        <v>1401</v>
      </c>
      <c r="C824" s="332" t="s">
        <v>1023</v>
      </c>
      <c r="D824" s="371" t="s">
        <v>1420</v>
      </c>
      <c r="E824" s="325">
        <v>4</v>
      </c>
      <c r="F824" s="371"/>
      <c r="G824" s="325"/>
      <c r="H824" s="371"/>
      <c r="I824" s="325">
        <v>3</v>
      </c>
      <c r="J824" s="325"/>
      <c r="K824" s="325">
        <v>3</v>
      </c>
      <c r="L824" s="372">
        <v>1</v>
      </c>
      <c r="M824" s="373" t="s">
        <v>5431</v>
      </c>
      <c r="N824" s="398">
        <v>80</v>
      </c>
      <c r="O824" s="398">
        <v>170</v>
      </c>
      <c r="P824" s="398">
        <v>250</v>
      </c>
      <c r="Q824" s="398"/>
      <c r="R824" s="398"/>
      <c r="S824" s="398"/>
      <c r="T824" s="398"/>
      <c r="U824" s="381"/>
      <c r="V824" s="381" t="s">
        <v>2166</v>
      </c>
      <c r="W824" s="381"/>
      <c r="X824" s="381">
        <v>1</v>
      </c>
      <c r="Y824" s="326"/>
      <c r="Z824" s="328"/>
      <c r="AA824" s="373"/>
      <c r="AB824" s="326"/>
      <c r="AC824" s="326" t="s">
        <v>2165</v>
      </c>
      <c r="AD824" s="368"/>
      <c r="AE824" s="400" t="s">
        <v>6321</v>
      </c>
      <c r="AF824" s="326"/>
      <c r="AG824" s="368"/>
      <c r="AH824" s="368"/>
      <c r="AI824" s="373"/>
      <c r="AJ824" s="326"/>
      <c r="AK824" s="328"/>
      <c r="AL824" s="328"/>
      <c r="AM824" s="328"/>
      <c r="AN824" s="335"/>
    </row>
    <row r="825" spans="1:40" ht="30.75" customHeight="1" x14ac:dyDescent="0.35">
      <c r="A825" s="378">
        <v>821</v>
      </c>
      <c r="B825" s="333" t="s">
        <v>1401</v>
      </c>
      <c r="C825" s="332" t="s">
        <v>2253</v>
      </c>
      <c r="D825" s="371" t="s">
        <v>2256</v>
      </c>
      <c r="E825" s="325">
        <v>4</v>
      </c>
      <c r="F825" s="371"/>
      <c r="G825" s="325"/>
      <c r="H825" s="371"/>
      <c r="I825" s="325">
        <v>4</v>
      </c>
      <c r="J825" s="325"/>
      <c r="K825" s="325">
        <v>4</v>
      </c>
      <c r="L825" s="372">
        <v>1</v>
      </c>
      <c r="M825" s="373" t="s">
        <v>4940</v>
      </c>
      <c r="N825" s="381"/>
      <c r="O825" s="381"/>
      <c r="P825" s="381">
        <v>350</v>
      </c>
      <c r="Q825" s="381"/>
      <c r="R825" s="381"/>
      <c r="S825" s="381"/>
      <c r="T825" s="381"/>
      <c r="U825" s="381"/>
      <c r="V825" s="381"/>
      <c r="W825" s="381"/>
      <c r="X825" s="381">
        <v>1</v>
      </c>
      <c r="Y825" s="326"/>
      <c r="Z825" s="328"/>
      <c r="AA825" s="373"/>
      <c r="AB825" s="326"/>
      <c r="AC825" s="326" t="s">
        <v>2165</v>
      </c>
      <c r="AD825" s="368"/>
      <c r="AE825" s="400" t="s">
        <v>6321</v>
      </c>
      <c r="AF825" s="326"/>
      <c r="AG825" s="368"/>
      <c r="AH825" s="368"/>
      <c r="AI825" s="373"/>
      <c r="AJ825" s="326"/>
      <c r="AK825" s="328" t="s">
        <v>7279</v>
      </c>
      <c r="AL825" s="328"/>
      <c r="AM825" s="328"/>
      <c r="AN825" s="335"/>
    </row>
    <row r="826" spans="1:40" ht="30.75" customHeight="1" x14ac:dyDescent="0.35">
      <c r="A826" s="378">
        <v>822</v>
      </c>
      <c r="B826" s="333" t="s">
        <v>5714</v>
      </c>
      <c r="C826" s="332" t="s">
        <v>2231</v>
      </c>
      <c r="D826" s="371" t="s">
        <v>3542</v>
      </c>
      <c r="E826" s="325">
        <v>4</v>
      </c>
      <c r="F826" s="371"/>
      <c r="G826" s="325"/>
      <c r="H826" s="371"/>
      <c r="I826" s="325">
        <v>6</v>
      </c>
      <c r="J826" s="325"/>
      <c r="K826" s="325">
        <v>6</v>
      </c>
      <c r="L826" s="372">
        <v>1</v>
      </c>
      <c r="M826" s="373" t="s">
        <v>5131</v>
      </c>
      <c r="N826" s="381"/>
      <c r="O826" s="381"/>
      <c r="P826" s="381">
        <v>300</v>
      </c>
      <c r="Q826" s="381"/>
      <c r="R826" s="381"/>
      <c r="S826" s="381"/>
      <c r="T826" s="381"/>
      <c r="U826" s="381"/>
      <c r="V826" s="381"/>
      <c r="W826" s="381"/>
      <c r="X826" s="381">
        <v>1</v>
      </c>
      <c r="Y826" s="326"/>
      <c r="Z826" s="328"/>
      <c r="AA826" s="373"/>
      <c r="AB826" s="326"/>
      <c r="AC826" s="326" t="s">
        <v>2166</v>
      </c>
      <c r="AD826" s="368"/>
      <c r="AE826" s="400" t="s">
        <v>6321</v>
      </c>
      <c r="AF826" s="326"/>
      <c r="AG826" s="368"/>
      <c r="AH826" s="368"/>
      <c r="AI826" s="373"/>
      <c r="AJ826" s="326"/>
      <c r="AK826" s="328"/>
      <c r="AL826" s="328"/>
      <c r="AM826" s="328"/>
      <c r="AN826" s="335"/>
    </row>
    <row r="827" spans="1:40" ht="30.75" customHeight="1" x14ac:dyDescent="0.35">
      <c r="A827" s="378">
        <v>823</v>
      </c>
      <c r="B827" s="333" t="s">
        <v>5714</v>
      </c>
      <c r="C827" s="411" t="s">
        <v>5788</v>
      </c>
      <c r="D827" s="371" t="s">
        <v>3578</v>
      </c>
      <c r="E827" s="325">
        <v>4</v>
      </c>
      <c r="F827" s="371"/>
      <c r="G827" s="325"/>
      <c r="H827" s="371"/>
      <c r="I827" s="325">
        <v>7</v>
      </c>
      <c r="J827" s="325"/>
      <c r="K827" s="325">
        <v>7</v>
      </c>
      <c r="L827" s="372">
        <v>1</v>
      </c>
      <c r="M827" s="373" t="s">
        <v>5132</v>
      </c>
      <c r="N827" s="381">
        <v>68.5</v>
      </c>
      <c r="O827" s="381">
        <v>231.5</v>
      </c>
      <c r="P827" s="381">
        <v>300</v>
      </c>
      <c r="Q827" s="381"/>
      <c r="R827" s="381"/>
      <c r="S827" s="381"/>
      <c r="T827" s="381"/>
      <c r="U827" s="381"/>
      <c r="V827" s="381" t="s">
        <v>2166</v>
      </c>
      <c r="W827" s="381"/>
      <c r="X827" s="381">
        <v>1</v>
      </c>
      <c r="Y827" s="326"/>
      <c r="Z827" s="328"/>
      <c r="AA827" s="373"/>
      <c r="AB827" s="326"/>
      <c r="AC827" s="326" t="s">
        <v>2166</v>
      </c>
      <c r="AD827" s="368"/>
      <c r="AE827" s="400" t="s">
        <v>6324</v>
      </c>
      <c r="AF827" s="326"/>
      <c r="AG827" s="368"/>
      <c r="AH827" s="368"/>
      <c r="AI827" s="373"/>
      <c r="AJ827" s="326"/>
      <c r="AK827" s="328" t="s">
        <v>7278</v>
      </c>
      <c r="AL827" s="328"/>
      <c r="AM827" s="328"/>
      <c r="AN827" s="335"/>
    </row>
    <row r="828" spans="1:40" ht="30.75" customHeight="1" x14ac:dyDescent="0.35">
      <c r="A828" s="378">
        <v>824</v>
      </c>
      <c r="B828" s="333" t="s">
        <v>5714</v>
      </c>
      <c r="C828" s="332" t="s">
        <v>2232</v>
      </c>
      <c r="D828" s="371" t="s">
        <v>3544</v>
      </c>
      <c r="E828" s="325">
        <v>3</v>
      </c>
      <c r="F828" s="371"/>
      <c r="G828" s="325"/>
      <c r="H828" s="371"/>
      <c r="I828" s="325">
        <v>6</v>
      </c>
      <c r="J828" s="325"/>
      <c r="K828" s="325">
        <v>6</v>
      </c>
      <c r="L828" s="372">
        <v>1</v>
      </c>
      <c r="M828" s="388" t="s">
        <v>5232</v>
      </c>
      <c r="N828" s="381"/>
      <c r="O828" s="381"/>
      <c r="P828" s="381">
        <v>300</v>
      </c>
      <c r="Q828" s="381"/>
      <c r="R828" s="381"/>
      <c r="S828" s="381"/>
      <c r="T828" s="381"/>
      <c r="U828" s="381"/>
      <c r="V828" s="381"/>
      <c r="W828" s="381"/>
      <c r="X828" s="381">
        <v>1</v>
      </c>
      <c r="Y828" s="326"/>
      <c r="Z828" s="328"/>
      <c r="AA828" s="373"/>
      <c r="AB828" s="326"/>
      <c r="AC828" s="326" t="s">
        <v>2166</v>
      </c>
      <c r="AD828" s="368"/>
      <c r="AE828" s="400" t="s">
        <v>6321</v>
      </c>
      <c r="AF828" s="326"/>
      <c r="AG828" s="368"/>
      <c r="AH828" s="368"/>
      <c r="AI828" s="373"/>
      <c r="AJ828" s="326"/>
      <c r="AK828" s="328"/>
      <c r="AL828" s="328"/>
      <c r="AM828" s="328"/>
      <c r="AN828" s="335"/>
    </row>
    <row r="829" spans="1:40" ht="30.75" customHeight="1" x14ac:dyDescent="0.35">
      <c r="A829" s="378">
        <v>825</v>
      </c>
      <c r="B829" s="333" t="s">
        <v>5714</v>
      </c>
      <c r="C829" s="332" t="s">
        <v>2228</v>
      </c>
      <c r="D829" s="371" t="s">
        <v>3538</v>
      </c>
      <c r="E829" s="325">
        <v>4</v>
      </c>
      <c r="F829" s="371"/>
      <c r="G829" s="325"/>
      <c r="H829" s="371"/>
      <c r="I829" s="325">
        <v>7</v>
      </c>
      <c r="J829" s="325"/>
      <c r="K829" s="325">
        <v>7</v>
      </c>
      <c r="L829" s="372">
        <v>1</v>
      </c>
      <c r="M829" s="388" t="s">
        <v>5233</v>
      </c>
      <c r="N829" s="398">
        <v>110</v>
      </c>
      <c r="O829" s="398">
        <v>190</v>
      </c>
      <c r="P829" s="398">
        <v>300</v>
      </c>
      <c r="Q829" s="398"/>
      <c r="R829" s="398"/>
      <c r="S829" s="398"/>
      <c r="T829" s="398"/>
      <c r="U829" s="381"/>
      <c r="V829" s="381" t="s">
        <v>2166</v>
      </c>
      <c r="W829" s="381"/>
      <c r="X829" s="381">
        <v>1</v>
      </c>
      <c r="Y829" s="326"/>
      <c r="Z829" s="328"/>
      <c r="AA829" s="373"/>
      <c r="AB829" s="326"/>
      <c r="AC829" s="326" t="s">
        <v>2166</v>
      </c>
      <c r="AD829" s="368"/>
      <c r="AE829" s="400" t="s">
        <v>6321</v>
      </c>
      <c r="AF829" s="326"/>
      <c r="AG829" s="368"/>
      <c r="AH829" s="368"/>
      <c r="AI829" s="373"/>
      <c r="AJ829" s="326"/>
      <c r="AK829" s="328" t="s">
        <v>7279</v>
      </c>
      <c r="AL829" s="328"/>
      <c r="AM829" s="328"/>
      <c r="AN829" s="335"/>
    </row>
    <row r="830" spans="1:40" ht="30.75" customHeight="1" x14ac:dyDescent="0.35">
      <c r="A830" s="378">
        <v>826</v>
      </c>
      <c r="B830" s="333" t="s">
        <v>5714</v>
      </c>
      <c r="C830" s="332" t="s">
        <v>2248</v>
      </c>
      <c r="D830" s="371" t="s">
        <v>3574</v>
      </c>
      <c r="E830" s="325">
        <v>4</v>
      </c>
      <c r="F830" s="371"/>
      <c r="G830" s="325"/>
      <c r="H830" s="371"/>
      <c r="I830" s="325">
        <v>7</v>
      </c>
      <c r="J830" s="325"/>
      <c r="K830" s="325">
        <v>7</v>
      </c>
      <c r="L830" s="372">
        <v>1</v>
      </c>
      <c r="M830" s="373" t="s">
        <v>5133</v>
      </c>
      <c r="N830" s="381">
        <v>70</v>
      </c>
      <c r="O830" s="381">
        <v>230</v>
      </c>
      <c r="P830" s="381">
        <v>300</v>
      </c>
      <c r="Q830" s="381"/>
      <c r="R830" s="381"/>
      <c r="S830" s="381"/>
      <c r="T830" s="381"/>
      <c r="U830" s="381"/>
      <c r="V830" s="381" t="s">
        <v>2166</v>
      </c>
      <c r="W830" s="381"/>
      <c r="X830" s="381">
        <v>1</v>
      </c>
      <c r="Y830" s="326"/>
      <c r="Z830" s="328"/>
      <c r="AA830" s="373"/>
      <c r="AB830" s="326"/>
      <c r="AC830" s="326" t="s">
        <v>2166</v>
      </c>
      <c r="AD830" s="368"/>
      <c r="AE830" s="400" t="s">
        <v>6324</v>
      </c>
      <c r="AF830" s="326"/>
      <c r="AG830" s="368"/>
      <c r="AH830" s="368"/>
      <c r="AI830" s="373"/>
      <c r="AJ830" s="326"/>
      <c r="AK830" s="328" t="s">
        <v>7278</v>
      </c>
      <c r="AL830" s="328"/>
      <c r="AM830" s="328"/>
      <c r="AN830" s="335"/>
    </row>
    <row r="831" spans="1:40" ht="30.75" customHeight="1" x14ac:dyDescent="0.35">
      <c r="A831" s="378">
        <v>827</v>
      </c>
      <c r="B831" s="333" t="s">
        <v>5714</v>
      </c>
      <c r="C831" s="332" t="s">
        <v>4271</v>
      </c>
      <c r="D831" s="371" t="s">
        <v>4251</v>
      </c>
      <c r="E831" s="325">
        <v>3</v>
      </c>
      <c r="F831" s="371"/>
      <c r="G831" s="325"/>
      <c r="H831" s="371"/>
      <c r="I831" s="325">
        <v>5</v>
      </c>
      <c r="J831" s="325"/>
      <c r="K831" s="325">
        <v>5</v>
      </c>
      <c r="L831" s="372">
        <v>1</v>
      </c>
      <c r="M831" s="373" t="s">
        <v>5546</v>
      </c>
      <c r="N831" s="381">
        <v>100</v>
      </c>
      <c r="O831" s="381">
        <v>200</v>
      </c>
      <c r="P831" s="381">
        <v>300</v>
      </c>
      <c r="Q831" s="381"/>
      <c r="R831" s="381"/>
      <c r="S831" s="381"/>
      <c r="T831" s="381"/>
      <c r="U831" s="381"/>
      <c r="V831" s="381" t="s">
        <v>2166</v>
      </c>
      <c r="W831" s="381"/>
      <c r="X831" s="381">
        <v>1</v>
      </c>
      <c r="Y831" s="326"/>
      <c r="Z831" s="328"/>
      <c r="AA831" s="373"/>
      <c r="AB831" s="326"/>
      <c r="AC831" s="326" t="s">
        <v>2166</v>
      </c>
      <c r="AD831" s="368"/>
      <c r="AE831" s="400" t="s">
        <v>6328</v>
      </c>
      <c r="AF831" s="326"/>
      <c r="AG831" s="368"/>
      <c r="AH831" s="368"/>
      <c r="AI831" s="373"/>
      <c r="AJ831" s="326"/>
      <c r="AK831" s="328"/>
      <c r="AL831" s="328"/>
      <c r="AM831" s="328"/>
      <c r="AN831" s="335"/>
    </row>
    <row r="832" spans="1:40" ht="30.75" customHeight="1" x14ac:dyDescent="0.35">
      <c r="A832" s="378">
        <v>828</v>
      </c>
      <c r="B832" s="333" t="s">
        <v>5714</v>
      </c>
      <c r="C832" s="332" t="s">
        <v>2229</v>
      </c>
      <c r="D832" s="371" t="s">
        <v>3539</v>
      </c>
      <c r="E832" s="325">
        <v>4</v>
      </c>
      <c r="F832" s="371"/>
      <c r="G832" s="325"/>
      <c r="H832" s="371"/>
      <c r="I832" s="325">
        <v>7</v>
      </c>
      <c r="J832" s="325"/>
      <c r="K832" s="325">
        <v>7</v>
      </c>
      <c r="L832" s="372">
        <v>1</v>
      </c>
      <c r="M832" s="388" t="s">
        <v>5132</v>
      </c>
      <c r="N832" s="398">
        <v>100</v>
      </c>
      <c r="O832" s="398">
        <v>200</v>
      </c>
      <c r="P832" s="398">
        <v>300</v>
      </c>
      <c r="Q832" s="398"/>
      <c r="R832" s="398"/>
      <c r="S832" s="398"/>
      <c r="T832" s="398"/>
      <c r="U832" s="381"/>
      <c r="V832" s="381" t="s">
        <v>2166</v>
      </c>
      <c r="W832" s="381"/>
      <c r="X832" s="381">
        <v>1</v>
      </c>
      <c r="Y832" s="326"/>
      <c r="Z832" s="328"/>
      <c r="AA832" s="373"/>
      <c r="AB832" s="326"/>
      <c r="AC832" s="326" t="s">
        <v>2166</v>
      </c>
      <c r="AD832" s="368"/>
      <c r="AE832" s="400" t="s">
        <v>6321</v>
      </c>
      <c r="AF832" s="326"/>
      <c r="AG832" s="368"/>
      <c r="AH832" s="368"/>
      <c r="AI832" s="373"/>
      <c r="AJ832" s="326"/>
      <c r="AK832" s="328" t="s">
        <v>7279</v>
      </c>
      <c r="AL832" s="328"/>
      <c r="AM832" s="328"/>
      <c r="AN832" s="335"/>
    </row>
    <row r="833" spans="1:40" ht="30.75" customHeight="1" x14ac:dyDescent="0.35">
      <c r="A833" s="378">
        <v>829</v>
      </c>
      <c r="B833" s="333" t="s">
        <v>5714</v>
      </c>
      <c r="C833" s="332" t="s">
        <v>4030</v>
      </c>
      <c r="D833" s="371" t="s">
        <v>3537</v>
      </c>
      <c r="E833" s="325">
        <v>4</v>
      </c>
      <c r="F833" s="371"/>
      <c r="G833" s="325"/>
      <c r="H833" s="371"/>
      <c r="I833" s="325">
        <v>7</v>
      </c>
      <c r="J833" s="325"/>
      <c r="K833" s="325">
        <v>7</v>
      </c>
      <c r="L833" s="372">
        <v>1</v>
      </c>
      <c r="M833" s="373" t="s">
        <v>5134</v>
      </c>
      <c r="N833" s="398">
        <v>100</v>
      </c>
      <c r="O833" s="398">
        <v>200</v>
      </c>
      <c r="P833" s="398">
        <v>300</v>
      </c>
      <c r="Q833" s="398"/>
      <c r="R833" s="398"/>
      <c r="S833" s="398"/>
      <c r="T833" s="398"/>
      <c r="U833" s="381"/>
      <c r="V833" s="381" t="s">
        <v>2166</v>
      </c>
      <c r="W833" s="381"/>
      <c r="X833" s="381">
        <v>1</v>
      </c>
      <c r="Y833" s="326"/>
      <c r="Z833" s="328"/>
      <c r="AA833" s="373"/>
      <c r="AB833" s="326"/>
      <c r="AC833" s="326" t="s">
        <v>2166</v>
      </c>
      <c r="AD833" s="368"/>
      <c r="AE833" s="400" t="s">
        <v>6321</v>
      </c>
      <c r="AF833" s="326"/>
      <c r="AG833" s="368"/>
      <c r="AH833" s="368"/>
      <c r="AI833" s="373"/>
      <c r="AJ833" s="326"/>
      <c r="AK833" s="328"/>
      <c r="AL833" s="328"/>
      <c r="AM833" s="328"/>
      <c r="AN833" s="335"/>
    </row>
    <row r="834" spans="1:40" ht="30.75" customHeight="1" x14ac:dyDescent="0.35">
      <c r="A834" s="378">
        <v>830</v>
      </c>
      <c r="B834" s="333" t="s">
        <v>5714</v>
      </c>
      <c r="C834" s="332" t="s">
        <v>4272</v>
      </c>
      <c r="D834" s="371" t="s">
        <v>3536</v>
      </c>
      <c r="E834" s="325">
        <v>4</v>
      </c>
      <c r="F834" s="371"/>
      <c r="G834" s="325"/>
      <c r="H834" s="371"/>
      <c r="I834" s="325">
        <v>7</v>
      </c>
      <c r="J834" s="325"/>
      <c r="K834" s="325">
        <v>7</v>
      </c>
      <c r="L834" s="372">
        <v>1</v>
      </c>
      <c r="M834" s="373" t="s">
        <v>5494</v>
      </c>
      <c r="N834" s="398">
        <v>100</v>
      </c>
      <c r="O834" s="398">
        <v>200</v>
      </c>
      <c r="P834" s="398">
        <v>300</v>
      </c>
      <c r="Q834" s="398"/>
      <c r="R834" s="398"/>
      <c r="S834" s="398"/>
      <c r="T834" s="398"/>
      <c r="U834" s="381"/>
      <c r="V834" s="381" t="s">
        <v>2166</v>
      </c>
      <c r="W834" s="381"/>
      <c r="X834" s="381">
        <v>1</v>
      </c>
      <c r="Y834" s="326"/>
      <c r="Z834" s="328"/>
      <c r="AA834" s="373"/>
      <c r="AB834" s="326"/>
      <c r="AC834" s="326" t="s">
        <v>2166</v>
      </c>
      <c r="AD834" s="368"/>
      <c r="AE834" s="400" t="s">
        <v>6324</v>
      </c>
      <c r="AF834" s="326"/>
      <c r="AG834" s="368"/>
      <c r="AH834" s="368"/>
      <c r="AI834" s="373"/>
      <c r="AJ834" s="326"/>
      <c r="AK834" s="328"/>
      <c r="AL834" s="328"/>
      <c r="AM834" s="328"/>
      <c r="AN834" s="335"/>
    </row>
    <row r="835" spans="1:40" ht="30.75" customHeight="1" x14ac:dyDescent="0.35">
      <c r="A835" s="378">
        <v>831</v>
      </c>
      <c r="B835" s="333" t="s">
        <v>5714</v>
      </c>
      <c r="C835" s="332" t="s">
        <v>4852</v>
      </c>
      <c r="D835" s="371" t="s">
        <v>3580</v>
      </c>
      <c r="E835" s="325">
        <v>4</v>
      </c>
      <c r="F835" s="371"/>
      <c r="G835" s="325"/>
      <c r="H835" s="371"/>
      <c r="I835" s="325">
        <v>7</v>
      </c>
      <c r="J835" s="325"/>
      <c r="K835" s="325">
        <v>7</v>
      </c>
      <c r="L835" s="372">
        <v>1</v>
      </c>
      <c r="M835" s="373" t="s">
        <v>5430</v>
      </c>
      <c r="N835" s="381">
        <v>73.5</v>
      </c>
      <c r="O835" s="381">
        <v>226.5</v>
      </c>
      <c r="P835" s="381">
        <v>300</v>
      </c>
      <c r="Q835" s="381"/>
      <c r="R835" s="381"/>
      <c r="S835" s="381"/>
      <c r="T835" s="381"/>
      <c r="U835" s="381"/>
      <c r="V835" s="381" t="s">
        <v>2166</v>
      </c>
      <c r="W835" s="381"/>
      <c r="X835" s="381">
        <v>1</v>
      </c>
      <c r="Y835" s="326"/>
      <c r="Z835" s="328"/>
      <c r="AA835" s="373"/>
      <c r="AB835" s="326"/>
      <c r="AC835" s="326" t="s">
        <v>2166</v>
      </c>
      <c r="AD835" s="368"/>
      <c r="AE835" s="400" t="s">
        <v>6324</v>
      </c>
      <c r="AF835" s="326"/>
      <c r="AG835" s="368"/>
      <c r="AH835" s="368"/>
      <c r="AI835" s="373"/>
      <c r="AJ835" s="326"/>
      <c r="AK835" s="328" t="s">
        <v>7278</v>
      </c>
      <c r="AL835" s="328"/>
      <c r="AM835" s="328"/>
      <c r="AN835" s="335"/>
    </row>
    <row r="836" spans="1:40" ht="30.75" customHeight="1" x14ac:dyDescent="0.35">
      <c r="A836" s="378">
        <v>832</v>
      </c>
      <c r="B836" s="333" t="s">
        <v>5714</v>
      </c>
      <c r="C836" s="332" t="s">
        <v>5789</v>
      </c>
      <c r="D836" s="371" t="s">
        <v>4278</v>
      </c>
      <c r="E836" s="325">
        <v>3</v>
      </c>
      <c r="F836" s="371"/>
      <c r="G836" s="325"/>
      <c r="H836" s="371"/>
      <c r="I836" s="325">
        <v>5</v>
      </c>
      <c r="J836" s="325"/>
      <c r="K836" s="325">
        <v>5</v>
      </c>
      <c r="L836" s="372">
        <v>1</v>
      </c>
      <c r="M836" s="388" t="s">
        <v>5518</v>
      </c>
      <c r="N836" s="381"/>
      <c r="O836" s="381"/>
      <c r="P836" s="381">
        <v>300</v>
      </c>
      <c r="Q836" s="381"/>
      <c r="R836" s="381"/>
      <c r="S836" s="381"/>
      <c r="T836" s="381"/>
      <c r="U836" s="381"/>
      <c r="V836" s="381"/>
      <c r="W836" s="381"/>
      <c r="X836" s="381">
        <v>1</v>
      </c>
      <c r="Y836" s="326"/>
      <c r="Z836" s="328"/>
      <c r="AA836" s="373"/>
      <c r="AB836" s="326"/>
      <c r="AC836" s="326" t="s">
        <v>2166</v>
      </c>
      <c r="AD836" s="368"/>
      <c r="AE836" s="400" t="s">
        <v>6322</v>
      </c>
      <c r="AF836" s="326"/>
      <c r="AG836" s="368"/>
      <c r="AH836" s="368"/>
      <c r="AI836" s="373"/>
      <c r="AJ836" s="326"/>
      <c r="AK836" s="328"/>
      <c r="AL836" s="328"/>
      <c r="AM836" s="328"/>
      <c r="AN836" s="335"/>
    </row>
    <row r="837" spans="1:40" ht="30.75" customHeight="1" x14ac:dyDescent="0.35">
      <c r="A837" s="378">
        <v>833</v>
      </c>
      <c r="B837" s="333" t="s">
        <v>5714</v>
      </c>
      <c r="C837" s="332" t="s">
        <v>4854</v>
      </c>
      <c r="D837" s="371" t="s">
        <v>3569</v>
      </c>
      <c r="E837" s="325">
        <v>4</v>
      </c>
      <c r="F837" s="371"/>
      <c r="G837" s="325"/>
      <c r="H837" s="371"/>
      <c r="I837" s="325">
        <v>7</v>
      </c>
      <c r="J837" s="325"/>
      <c r="K837" s="325">
        <v>7</v>
      </c>
      <c r="L837" s="372">
        <v>1</v>
      </c>
      <c r="M837" s="373" t="s">
        <v>5492</v>
      </c>
      <c r="N837" s="381"/>
      <c r="O837" s="381"/>
      <c r="P837" s="381">
        <v>300</v>
      </c>
      <c r="Q837" s="381"/>
      <c r="R837" s="381"/>
      <c r="S837" s="381"/>
      <c r="T837" s="381"/>
      <c r="U837" s="381"/>
      <c r="V837" s="381"/>
      <c r="W837" s="381"/>
      <c r="X837" s="381">
        <v>1</v>
      </c>
      <c r="Y837" s="326"/>
      <c r="Z837" s="328"/>
      <c r="AA837" s="373"/>
      <c r="AB837" s="326"/>
      <c r="AC837" s="326" t="s">
        <v>2166</v>
      </c>
      <c r="AD837" s="368"/>
      <c r="AE837" s="400" t="s">
        <v>6324</v>
      </c>
      <c r="AF837" s="326"/>
      <c r="AG837" s="368"/>
      <c r="AH837" s="368"/>
      <c r="AI837" s="373"/>
      <c r="AJ837" s="326"/>
      <c r="AK837" s="328"/>
      <c r="AL837" s="328"/>
      <c r="AM837" s="328"/>
      <c r="AN837" s="335"/>
    </row>
    <row r="838" spans="1:40" ht="30.75" customHeight="1" x14ac:dyDescent="0.35">
      <c r="A838" s="378">
        <v>834</v>
      </c>
      <c r="B838" s="333" t="s">
        <v>5714</v>
      </c>
      <c r="C838" s="332" t="s">
        <v>2247</v>
      </c>
      <c r="D838" s="371" t="s">
        <v>3573</v>
      </c>
      <c r="E838" s="325">
        <v>4</v>
      </c>
      <c r="F838" s="371"/>
      <c r="G838" s="325"/>
      <c r="H838" s="371"/>
      <c r="I838" s="325">
        <v>7</v>
      </c>
      <c r="J838" s="325"/>
      <c r="K838" s="325">
        <v>7</v>
      </c>
      <c r="L838" s="372">
        <v>1</v>
      </c>
      <c r="M838" s="373" t="s">
        <v>5135</v>
      </c>
      <c r="N838" s="381"/>
      <c r="O838" s="381"/>
      <c r="P838" s="381">
        <v>300</v>
      </c>
      <c r="Q838" s="381"/>
      <c r="R838" s="381"/>
      <c r="S838" s="381"/>
      <c r="T838" s="381"/>
      <c r="U838" s="381"/>
      <c r="V838" s="381"/>
      <c r="W838" s="381"/>
      <c r="X838" s="381">
        <v>1</v>
      </c>
      <c r="Y838" s="326"/>
      <c r="Z838" s="328"/>
      <c r="AA838" s="373"/>
      <c r="AB838" s="326"/>
      <c r="AC838" s="326" t="s">
        <v>2166</v>
      </c>
      <c r="AD838" s="368"/>
      <c r="AE838" s="400" t="s">
        <v>6324</v>
      </c>
      <c r="AF838" s="326"/>
      <c r="AG838" s="368"/>
      <c r="AH838" s="368"/>
      <c r="AI838" s="373"/>
      <c r="AJ838" s="326"/>
      <c r="AK838" s="328"/>
      <c r="AL838" s="328"/>
      <c r="AM838" s="328"/>
      <c r="AN838" s="335"/>
    </row>
    <row r="839" spans="1:40" ht="30.75" customHeight="1" x14ac:dyDescent="0.35">
      <c r="A839" s="378">
        <v>835</v>
      </c>
      <c r="B839" s="333" t="s">
        <v>5714</v>
      </c>
      <c r="C839" s="332" t="s">
        <v>2250</v>
      </c>
      <c r="D839" s="371" t="s">
        <v>3576</v>
      </c>
      <c r="E839" s="325">
        <v>4</v>
      </c>
      <c r="F839" s="371"/>
      <c r="G839" s="325"/>
      <c r="H839" s="371"/>
      <c r="I839" s="325">
        <v>8</v>
      </c>
      <c r="J839" s="325"/>
      <c r="K839" s="325">
        <v>8</v>
      </c>
      <c r="L839" s="372">
        <v>1</v>
      </c>
      <c r="M839" s="373" t="s">
        <v>5133</v>
      </c>
      <c r="N839" s="381">
        <v>74.5</v>
      </c>
      <c r="O839" s="381">
        <v>225.5</v>
      </c>
      <c r="P839" s="381">
        <v>300</v>
      </c>
      <c r="Q839" s="381"/>
      <c r="R839" s="381"/>
      <c r="S839" s="381"/>
      <c r="T839" s="381"/>
      <c r="U839" s="381"/>
      <c r="V839" s="381" t="s">
        <v>2166</v>
      </c>
      <c r="W839" s="381"/>
      <c r="X839" s="381">
        <v>1</v>
      </c>
      <c r="Y839" s="326"/>
      <c r="Z839" s="328"/>
      <c r="AA839" s="373" t="s">
        <v>6524</v>
      </c>
      <c r="AB839" s="326"/>
      <c r="AC839" s="326" t="s">
        <v>2166</v>
      </c>
      <c r="AD839" s="368"/>
      <c r="AE839" s="400" t="s">
        <v>6324</v>
      </c>
      <c r="AF839" s="326"/>
      <c r="AG839" s="368"/>
      <c r="AH839" s="368"/>
      <c r="AI839" s="373"/>
      <c r="AJ839" s="326"/>
      <c r="AK839" s="328" t="s">
        <v>7277</v>
      </c>
      <c r="AL839" s="328"/>
      <c r="AM839" s="328"/>
      <c r="AN839" s="335"/>
    </row>
    <row r="840" spans="1:40" ht="30.75" customHeight="1" x14ac:dyDescent="0.35">
      <c r="A840" s="378">
        <v>836</v>
      </c>
      <c r="B840" s="333" t="s">
        <v>5714</v>
      </c>
      <c r="C840" s="332" t="s">
        <v>83</v>
      </c>
      <c r="D840" s="371" t="s">
        <v>3553</v>
      </c>
      <c r="E840" s="325">
        <v>4</v>
      </c>
      <c r="F840" s="371"/>
      <c r="G840" s="325"/>
      <c r="H840" s="371"/>
      <c r="I840" s="325">
        <v>6</v>
      </c>
      <c r="J840" s="325"/>
      <c r="K840" s="325">
        <v>6</v>
      </c>
      <c r="L840" s="372">
        <v>1</v>
      </c>
      <c r="M840" s="373" t="s">
        <v>6499</v>
      </c>
      <c r="N840" s="398">
        <v>100</v>
      </c>
      <c r="O840" s="398">
        <v>200</v>
      </c>
      <c r="P840" s="398">
        <v>300</v>
      </c>
      <c r="Q840" s="398"/>
      <c r="R840" s="398"/>
      <c r="S840" s="398"/>
      <c r="T840" s="398"/>
      <c r="U840" s="381"/>
      <c r="V840" s="381" t="s">
        <v>2166</v>
      </c>
      <c r="W840" s="381"/>
      <c r="X840" s="381">
        <v>1</v>
      </c>
      <c r="Y840" s="326"/>
      <c r="Z840" s="328"/>
      <c r="AA840" s="373"/>
      <c r="AB840" s="326"/>
      <c r="AC840" s="326" t="s">
        <v>2166</v>
      </c>
      <c r="AD840" s="368"/>
      <c r="AE840" s="400" t="s">
        <v>6324</v>
      </c>
      <c r="AF840" s="326"/>
      <c r="AG840" s="368"/>
      <c r="AH840" s="368"/>
      <c r="AI840" s="373"/>
      <c r="AJ840" s="326"/>
      <c r="AK840" s="328" t="s">
        <v>7279</v>
      </c>
      <c r="AL840" s="328"/>
      <c r="AM840" s="328"/>
      <c r="AN840" s="335"/>
    </row>
    <row r="841" spans="1:40" ht="30.75" customHeight="1" x14ac:dyDescent="0.35">
      <c r="A841" s="378">
        <v>837</v>
      </c>
      <c r="B841" s="333" t="s">
        <v>5714</v>
      </c>
      <c r="C841" s="332" t="s">
        <v>2235</v>
      </c>
      <c r="D841" s="371" t="s">
        <v>3554</v>
      </c>
      <c r="E841" s="325">
        <v>3</v>
      </c>
      <c r="F841" s="371"/>
      <c r="G841" s="325"/>
      <c r="H841" s="371"/>
      <c r="I841" s="325">
        <v>6</v>
      </c>
      <c r="J841" s="325"/>
      <c r="K841" s="325">
        <v>6</v>
      </c>
      <c r="L841" s="372">
        <v>1</v>
      </c>
      <c r="M841" s="373" t="s">
        <v>5136</v>
      </c>
      <c r="N841" s="381">
        <v>100</v>
      </c>
      <c r="O841" s="381">
        <v>200</v>
      </c>
      <c r="P841" s="381">
        <v>300</v>
      </c>
      <c r="Q841" s="381"/>
      <c r="R841" s="381"/>
      <c r="S841" s="381"/>
      <c r="T841" s="381"/>
      <c r="U841" s="381"/>
      <c r="V841" s="381" t="s">
        <v>2166</v>
      </c>
      <c r="W841" s="381"/>
      <c r="X841" s="381">
        <v>1</v>
      </c>
      <c r="Y841" s="326"/>
      <c r="Z841" s="328"/>
      <c r="AA841" s="373"/>
      <c r="AB841" s="326"/>
      <c r="AC841" s="326" t="s">
        <v>2166</v>
      </c>
      <c r="AD841" s="368"/>
      <c r="AE841" s="400" t="s">
        <v>6321</v>
      </c>
      <c r="AF841" s="326"/>
      <c r="AG841" s="368"/>
      <c r="AH841" s="368"/>
      <c r="AI841" s="373"/>
      <c r="AJ841" s="326"/>
      <c r="AK841" s="328"/>
      <c r="AL841" s="328"/>
      <c r="AM841" s="328"/>
      <c r="AN841" s="335"/>
    </row>
    <row r="842" spans="1:40" ht="30.75" customHeight="1" x14ac:dyDescent="0.35">
      <c r="A842" s="378">
        <v>838</v>
      </c>
      <c r="B842" s="333" t="s">
        <v>5714</v>
      </c>
      <c r="C842" s="411" t="s">
        <v>2249</v>
      </c>
      <c r="D842" s="371" t="s">
        <v>3575</v>
      </c>
      <c r="E842" s="325">
        <v>4</v>
      </c>
      <c r="F842" s="371"/>
      <c r="G842" s="325"/>
      <c r="H842" s="371"/>
      <c r="I842" s="325">
        <v>7</v>
      </c>
      <c r="J842" s="325"/>
      <c r="K842" s="325">
        <v>7</v>
      </c>
      <c r="L842" s="372">
        <v>1</v>
      </c>
      <c r="M842" s="388" t="s">
        <v>5234</v>
      </c>
      <c r="N842" s="381"/>
      <c r="O842" s="381"/>
      <c r="P842" s="381">
        <v>300</v>
      </c>
      <c r="Q842" s="381"/>
      <c r="R842" s="381"/>
      <c r="S842" s="381"/>
      <c r="T842" s="381"/>
      <c r="U842" s="381"/>
      <c r="V842" s="381"/>
      <c r="W842" s="381"/>
      <c r="X842" s="381">
        <v>1</v>
      </c>
      <c r="Y842" s="326"/>
      <c r="Z842" s="328"/>
      <c r="AA842" s="373"/>
      <c r="AB842" s="326"/>
      <c r="AC842" s="326" t="s">
        <v>2166</v>
      </c>
      <c r="AD842" s="368"/>
      <c r="AE842" s="400" t="s">
        <v>6324</v>
      </c>
      <c r="AF842" s="326"/>
      <c r="AG842" s="368"/>
      <c r="AH842" s="368"/>
      <c r="AI842" s="373"/>
      <c r="AJ842" s="326"/>
      <c r="AK842" s="328" t="s">
        <v>7278</v>
      </c>
      <c r="AL842" s="328"/>
      <c r="AM842" s="328"/>
      <c r="AN842" s="335"/>
    </row>
    <row r="843" spans="1:40" ht="30.75" customHeight="1" x14ac:dyDescent="0.35">
      <c r="A843" s="378">
        <v>839</v>
      </c>
      <c r="B843" s="333" t="s">
        <v>5714</v>
      </c>
      <c r="C843" s="332" t="s">
        <v>6309</v>
      </c>
      <c r="D843" s="371" t="s">
        <v>3545</v>
      </c>
      <c r="E843" s="325">
        <v>5</v>
      </c>
      <c r="F843" s="371"/>
      <c r="G843" s="325"/>
      <c r="H843" s="371"/>
      <c r="I843" s="325">
        <v>6</v>
      </c>
      <c r="J843" s="325"/>
      <c r="K843" s="325">
        <v>6</v>
      </c>
      <c r="L843" s="372">
        <v>1</v>
      </c>
      <c r="M843" s="388" t="s">
        <v>5234</v>
      </c>
      <c r="N843" s="381">
        <v>126.5</v>
      </c>
      <c r="O843" s="381">
        <v>273.5</v>
      </c>
      <c r="P843" s="381">
        <v>400</v>
      </c>
      <c r="Q843" s="381"/>
      <c r="R843" s="381"/>
      <c r="S843" s="381"/>
      <c r="T843" s="381"/>
      <c r="U843" s="381"/>
      <c r="V843" s="381" t="s">
        <v>2166</v>
      </c>
      <c r="W843" s="381"/>
      <c r="X843" s="381">
        <v>1</v>
      </c>
      <c r="Y843" s="326"/>
      <c r="Z843" s="328"/>
      <c r="AA843" s="373"/>
      <c r="AB843" s="326"/>
      <c r="AC843" s="326" t="s">
        <v>2166</v>
      </c>
      <c r="AD843" s="368"/>
      <c r="AE843" s="400" t="s">
        <v>6324</v>
      </c>
      <c r="AF843" s="326"/>
      <c r="AG843" s="368"/>
      <c r="AH843" s="368"/>
      <c r="AI843" s="373"/>
      <c r="AJ843" s="326"/>
      <c r="AK843" s="328"/>
      <c r="AL843" s="328"/>
      <c r="AM843" s="328"/>
      <c r="AN843" s="335"/>
    </row>
    <row r="844" spans="1:40" ht="30.75" customHeight="1" x14ac:dyDescent="0.35">
      <c r="A844" s="378">
        <v>840</v>
      </c>
      <c r="B844" s="333" t="s">
        <v>5714</v>
      </c>
      <c r="C844" s="332" t="s">
        <v>2226</v>
      </c>
      <c r="D844" s="371" t="s">
        <v>3533</v>
      </c>
      <c r="E844" s="325">
        <v>5</v>
      </c>
      <c r="F844" s="371"/>
      <c r="G844" s="325"/>
      <c r="H844" s="371"/>
      <c r="I844" s="325">
        <v>9</v>
      </c>
      <c r="J844" s="325"/>
      <c r="K844" s="325">
        <v>9</v>
      </c>
      <c r="L844" s="372">
        <v>1</v>
      </c>
      <c r="M844" s="373" t="s">
        <v>5137</v>
      </c>
      <c r="N844" s="398">
        <v>90</v>
      </c>
      <c r="O844" s="398">
        <v>210</v>
      </c>
      <c r="P844" s="398">
        <v>300</v>
      </c>
      <c r="Q844" s="398"/>
      <c r="R844" s="398"/>
      <c r="S844" s="398"/>
      <c r="T844" s="398"/>
      <c r="U844" s="381"/>
      <c r="V844" s="381" t="s">
        <v>2166</v>
      </c>
      <c r="W844" s="381"/>
      <c r="X844" s="381">
        <v>1</v>
      </c>
      <c r="Y844" s="326"/>
      <c r="Z844" s="328"/>
      <c r="AA844" s="373"/>
      <c r="AB844" s="326"/>
      <c r="AC844" s="326" t="s">
        <v>2166</v>
      </c>
      <c r="AD844" s="368"/>
      <c r="AE844" s="400" t="s">
        <v>6321</v>
      </c>
      <c r="AF844" s="326"/>
      <c r="AG844" s="368"/>
      <c r="AH844" s="368"/>
      <c r="AI844" s="373"/>
      <c r="AJ844" s="326"/>
      <c r="AK844" s="328"/>
      <c r="AL844" s="328"/>
      <c r="AM844" s="328"/>
      <c r="AN844" s="335"/>
    </row>
    <row r="845" spans="1:40" ht="30.75" customHeight="1" x14ac:dyDescent="0.35">
      <c r="A845" s="378">
        <v>841</v>
      </c>
      <c r="B845" s="333" t="s">
        <v>5714</v>
      </c>
      <c r="C845" s="332" t="s">
        <v>2243</v>
      </c>
      <c r="D845" s="371" t="s">
        <v>3568</v>
      </c>
      <c r="E845" s="325">
        <v>5</v>
      </c>
      <c r="F845" s="371"/>
      <c r="G845" s="325"/>
      <c r="H845" s="371"/>
      <c r="I845" s="325">
        <v>7</v>
      </c>
      <c r="J845" s="325"/>
      <c r="K845" s="325">
        <v>7</v>
      </c>
      <c r="L845" s="372">
        <v>1</v>
      </c>
      <c r="M845" s="373" t="s">
        <v>5138</v>
      </c>
      <c r="N845" s="381"/>
      <c r="O845" s="381"/>
      <c r="P845" s="381">
        <v>400</v>
      </c>
      <c r="Q845" s="381"/>
      <c r="R845" s="381"/>
      <c r="S845" s="381"/>
      <c r="T845" s="381"/>
      <c r="U845" s="381"/>
      <c r="V845" s="381"/>
      <c r="W845" s="381"/>
      <c r="X845" s="381">
        <v>1</v>
      </c>
      <c r="Y845" s="326"/>
      <c r="Z845" s="328"/>
      <c r="AA845" s="373"/>
      <c r="AB845" s="326"/>
      <c r="AC845" s="326" t="s">
        <v>2166</v>
      </c>
      <c r="AD845" s="368"/>
      <c r="AE845" s="400" t="s">
        <v>6321</v>
      </c>
      <c r="AF845" s="326"/>
      <c r="AG845" s="368"/>
      <c r="AH845" s="368"/>
      <c r="AI845" s="373"/>
      <c r="AJ845" s="326"/>
      <c r="AK845" s="328"/>
      <c r="AL845" s="328"/>
      <c r="AM845" s="328"/>
      <c r="AN845" s="335"/>
    </row>
    <row r="846" spans="1:40" ht="30.75" customHeight="1" x14ac:dyDescent="0.35">
      <c r="A846" s="378">
        <v>842</v>
      </c>
      <c r="B846" s="333" t="s">
        <v>5714</v>
      </c>
      <c r="C846" s="332" t="s">
        <v>2225</v>
      </c>
      <c r="D846" s="371" t="s">
        <v>3532</v>
      </c>
      <c r="E846" s="325">
        <v>5</v>
      </c>
      <c r="F846" s="371"/>
      <c r="G846" s="325"/>
      <c r="H846" s="371"/>
      <c r="I846" s="325">
        <v>9</v>
      </c>
      <c r="J846" s="325"/>
      <c r="K846" s="325">
        <v>9</v>
      </c>
      <c r="L846" s="372">
        <v>1</v>
      </c>
      <c r="M846" s="373" t="s">
        <v>5139</v>
      </c>
      <c r="N846" s="398">
        <v>90</v>
      </c>
      <c r="O846" s="398">
        <v>210</v>
      </c>
      <c r="P846" s="398">
        <v>300</v>
      </c>
      <c r="Q846" s="398"/>
      <c r="R846" s="398"/>
      <c r="S846" s="398"/>
      <c r="T846" s="398"/>
      <c r="U846" s="381"/>
      <c r="V846" s="381" t="s">
        <v>2166</v>
      </c>
      <c r="W846" s="381"/>
      <c r="X846" s="381">
        <v>1</v>
      </c>
      <c r="Y846" s="326"/>
      <c r="Z846" s="328"/>
      <c r="AA846" s="373"/>
      <c r="AB846" s="326"/>
      <c r="AC846" s="326" t="s">
        <v>2166</v>
      </c>
      <c r="AD846" s="368"/>
      <c r="AE846" s="400" t="s">
        <v>6321</v>
      </c>
      <c r="AF846" s="326"/>
      <c r="AG846" s="368"/>
      <c r="AH846" s="368"/>
      <c r="AI846" s="373"/>
      <c r="AJ846" s="326"/>
      <c r="AK846" s="328"/>
      <c r="AL846" s="328"/>
      <c r="AM846" s="328"/>
      <c r="AN846" s="335"/>
    </row>
    <row r="847" spans="1:40" ht="30.75" customHeight="1" x14ac:dyDescent="0.35">
      <c r="A847" s="378">
        <v>843</v>
      </c>
      <c r="B847" s="333" t="s">
        <v>5714</v>
      </c>
      <c r="C847" s="332" t="s">
        <v>6310</v>
      </c>
      <c r="D847" s="371" t="s">
        <v>3548</v>
      </c>
      <c r="E847" s="325">
        <v>5</v>
      </c>
      <c r="F847" s="371"/>
      <c r="G847" s="325"/>
      <c r="H847" s="371"/>
      <c r="I847" s="325">
        <v>6</v>
      </c>
      <c r="J847" s="325"/>
      <c r="K847" s="325">
        <v>6</v>
      </c>
      <c r="L847" s="372">
        <v>1</v>
      </c>
      <c r="M847" s="373" t="s">
        <v>5140</v>
      </c>
      <c r="N847" s="381">
        <v>108.5</v>
      </c>
      <c r="O847" s="381">
        <v>291.5</v>
      </c>
      <c r="P847" s="381">
        <v>400</v>
      </c>
      <c r="Q847" s="381"/>
      <c r="R847" s="381"/>
      <c r="S847" s="381"/>
      <c r="T847" s="381"/>
      <c r="U847" s="381"/>
      <c r="V847" s="381" t="s">
        <v>2166</v>
      </c>
      <c r="W847" s="381"/>
      <c r="X847" s="381">
        <v>1</v>
      </c>
      <c r="Y847" s="326"/>
      <c r="Z847" s="328"/>
      <c r="AA847" s="373"/>
      <c r="AB847" s="326"/>
      <c r="AC847" s="326" t="s">
        <v>2166</v>
      </c>
      <c r="AD847" s="368"/>
      <c r="AE847" s="400" t="s">
        <v>6324</v>
      </c>
      <c r="AF847" s="326"/>
      <c r="AG847" s="368"/>
      <c r="AH847" s="368"/>
      <c r="AI847" s="373"/>
      <c r="AJ847" s="326"/>
      <c r="AK847" s="328"/>
      <c r="AL847" s="328"/>
      <c r="AM847" s="328"/>
      <c r="AN847" s="335"/>
    </row>
    <row r="848" spans="1:40" ht="30.75" customHeight="1" x14ac:dyDescent="0.35">
      <c r="A848" s="378">
        <v>844</v>
      </c>
      <c r="B848" s="333" t="s">
        <v>5714</v>
      </c>
      <c r="C848" s="332" t="s">
        <v>6311</v>
      </c>
      <c r="D848" s="371" t="s">
        <v>3547</v>
      </c>
      <c r="E848" s="325">
        <v>5</v>
      </c>
      <c r="F848" s="371"/>
      <c r="G848" s="325"/>
      <c r="H848" s="371"/>
      <c r="I848" s="325">
        <v>6</v>
      </c>
      <c r="J848" s="325"/>
      <c r="K848" s="325">
        <v>6</v>
      </c>
      <c r="L848" s="372">
        <v>1</v>
      </c>
      <c r="M848" s="373" t="s">
        <v>5141</v>
      </c>
      <c r="N848" s="381">
        <v>131.5</v>
      </c>
      <c r="O848" s="381">
        <v>268.5</v>
      </c>
      <c r="P848" s="381">
        <v>400</v>
      </c>
      <c r="Q848" s="381"/>
      <c r="R848" s="381"/>
      <c r="S848" s="381"/>
      <c r="T848" s="381"/>
      <c r="U848" s="381"/>
      <c r="V848" s="381" t="s">
        <v>2166</v>
      </c>
      <c r="W848" s="381"/>
      <c r="X848" s="381">
        <v>1</v>
      </c>
      <c r="Y848" s="326"/>
      <c r="Z848" s="328"/>
      <c r="AA848" s="373"/>
      <c r="AB848" s="326"/>
      <c r="AC848" s="326" t="s">
        <v>2166</v>
      </c>
      <c r="AD848" s="368"/>
      <c r="AE848" s="400" t="s">
        <v>6324</v>
      </c>
      <c r="AF848" s="326"/>
      <c r="AG848" s="368"/>
      <c r="AH848" s="368"/>
      <c r="AI848" s="373"/>
      <c r="AJ848" s="326"/>
      <c r="AK848" s="328"/>
      <c r="AL848" s="328"/>
      <c r="AM848" s="328"/>
      <c r="AN848" s="335"/>
    </row>
    <row r="849" spans="1:40" ht="30.75" customHeight="1" x14ac:dyDescent="0.35">
      <c r="A849" s="378">
        <v>845</v>
      </c>
      <c r="B849" s="333" t="s">
        <v>5714</v>
      </c>
      <c r="C849" s="332" t="s">
        <v>6312</v>
      </c>
      <c r="D849" s="371" t="s">
        <v>3546</v>
      </c>
      <c r="E849" s="325">
        <v>5</v>
      </c>
      <c r="F849" s="371"/>
      <c r="G849" s="325"/>
      <c r="H849" s="371"/>
      <c r="I849" s="325">
        <v>6</v>
      </c>
      <c r="J849" s="325"/>
      <c r="K849" s="325">
        <v>6</v>
      </c>
      <c r="L849" s="372">
        <v>1</v>
      </c>
      <c r="M849" s="373" t="s">
        <v>5138</v>
      </c>
      <c r="N849" s="381">
        <v>134.5</v>
      </c>
      <c r="O849" s="381">
        <v>265.5</v>
      </c>
      <c r="P849" s="381">
        <v>400</v>
      </c>
      <c r="Q849" s="381"/>
      <c r="R849" s="381"/>
      <c r="S849" s="381"/>
      <c r="T849" s="381"/>
      <c r="U849" s="381"/>
      <c r="V849" s="381" t="s">
        <v>2166</v>
      </c>
      <c r="W849" s="381"/>
      <c r="X849" s="381">
        <v>1</v>
      </c>
      <c r="Y849" s="326"/>
      <c r="Z849" s="328"/>
      <c r="AA849" s="373"/>
      <c r="AB849" s="326"/>
      <c r="AC849" s="326" t="s">
        <v>2166</v>
      </c>
      <c r="AD849" s="368"/>
      <c r="AE849" s="400" t="s">
        <v>6321</v>
      </c>
      <c r="AF849" s="326"/>
      <c r="AG849" s="368"/>
      <c r="AH849" s="368"/>
      <c r="AI849" s="373"/>
      <c r="AJ849" s="326"/>
      <c r="AK849" s="328"/>
      <c r="AL849" s="328"/>
      <c r="AM849" s="328"/>
      <c r="AN849" s="335"/>
    </row>
    <row r="850" spans="1:40" ht="30.75" customHeight="1" x14ac:dyDescent="0.35">
      <c r="A850" s="378">
        <v>846</v>
      </c>
      <c r="B850" s="333" t="s">
        <v>5714</v>
      </c>
      <c r="C850" s="332" t="s">
        <v>4855</v>
      </c>
      <c r="D850" s="371" t="s">
        <v>3531</v>
      </c>
      <c r="E850" s="325">
        <v>5</v>
      </c>
      <c r="F850" s="371"/>
      <c r="G850" s="325"/>
      <c r="H850" s="371"/>
      <c r="I850" s="325">
        <v>9</v>
      </c>
      <c r="J850" s="325"/>
      <c r="K850" s="325">
        <v>9</v>
      </c>
      <c r="L850" s="372">
        <v>1</v>
      </c>
      <c r="M850" s="388" t="s">
        <v>5138</v>
      </c>
      <c r="N850" s="398">
        <v>135</v>
      </c>
      <c r="O850" s="398">
        <v>265</v>
      </c>
      <c r="P850" s="398">
        <v>400</v>
      </c>
      <c r="Q850" s="398"/>
      <c r="R850" s="398"/>
      <c r="S850" s="398"/>
      <c r="T850" s="398"/>
      <c r="U850" s="381"/>
      <c r="V850" s="381" t="s">
        <v>2166</v>
      </c>
      <c r="W850" s="381"/>
      <c r="X850" s="381">
        <v>1</v>
      </c>
      <c r="Y850" s="326"/>
      <c r="Z850" s="328"/>
      <c r="AA850" s="373"/>
      <c r="AB850" s="326"/>
      <c r="AC850" s="326" t="s">
        <v>2166</v>
      </c>
      <c r="AD850" s="368"/>
      <c r="AE850" s="400" t="s">
        <v>6324</v>
      </c>
      <c r="AF850" s="326"/>
      <c r="AG850" s="368"/>
      <c r="AH850" s="368"/>
      <c r="AI850" s="373"/>
      <c r="AJ850" s="326"/>
      <c r="AK850" s="328"/>
      <c r="AL850" s="328"/>
      <c r="AM850" s="328"/>
      <c r="AN850" s="335"/>
    </row>
    <row r="851" spans="1:40" ht="30.75" customHeight="1" x14ac:dyDescent="0.35">
      <c r="A851" s="378">
        <v>847</v>
      </c>
      <c r="B851" s="333" t="s">
        <v>5714</v>
      </c>
      <c r="C851" s="332" t="s">
        <v>4856</v>
      </c>
      <c r="D851" s="371" t="s">
        <v>3556</v>
      </c>
      <c r="E851" s="325">
        <v>5</v>
      </c>
      <c r="F851" s="371"/>
      <c r="G851" s="325"/>
      <c r="H851" s="371"/>
      <c r="I851" s="325">
        <v>6</v>
      </c>
      <c r="J851" s="325"/>
      <c r="K851" s="325">
        <v>6</v>
      </c>
      <c r="L851" s="372">
        <v>1</v>
      </c>
      <c r="M851" s="388" t="s">
        <v>5235</v>
      </c>
      <c r="N851" s="381">
        <v>131.5</v>
      </c>
      <c r="O851" s="381">
        <v>268.5</v>
      </c>
      <c r="P851" s="381">
        <v>400</v>
      </c>
      <c r="Q851" s="381"/>
      <c r="R851" s="381"/>
      <c r="S851" s="381"/>
      <c r="T851" s="381"/>
      <c r="U851" s="381"/>
      <c r="V851" s="381" t="s">
        <v>2166</v>
      </c>
      <c r="W851" s="381"/>
      <c r="X851" s="381">
        <v>1</v>
      </c>
      <c r="Y851" s="326"/>
      <c r="Z851" s="328"/>
      <c r="AA851" s="373"/>
      <c r="AB851" s="326"/>
      <c r="AC851" s="326" t="s">
        <v>2166</v>
      </c>
      <c r="AD851" s="368"/>
      <c r="AE851" s="400" t="s">
        <v>6324</v>
      </c>
      <c r="AF851" s="326"/>
      <c r="AG851" s="368"/>
      <c r="AH851" s="368"/>
      <c r="AI851" s="373"/>
      <c r="AJ851" s="326"/>
      <c r="AK851" s="328"/>
      <c r="AL851" s="328"/>
      <c r="AM851" s="328"/>
      <c r="AN851" s="335"/>
    </row>
    <row r="852" spans="1:40" ht="30.75" customHeight="1" x14ac:dyDescent="0.35">
      <c r="A852" s="378">
        <v>848</v>
      </c>
      <c r="B852" s="333" t="s">
        <v>5714</v>
      </c>
      <c r="C852" s="332" t="s">
        <v>2241</v>
      </c>
      <c r="D852" s="371" t="s">
        <v>3565</v>
      </c>
      <c r="E852" s="325">
        <v>4</v>
      </c>
      <c r="F852" s="371"/>
      <c r="G852" s="325"/>
      <c r="H852" s="371"/>
      <c r="I852" s="325">
        <v>7</v>
      </c>
      <c r="J852" s="325"/>
      <c r="K852" s="325">
        <v>7</v>
      </c>
      <c r="L852" s="372">
        <v>1</v>
      </c>
      <c r="M852" s="388" t="s">
        <v>5236</v>
      </c>
      <c r="N852" s="381">
        <v>73</v>
      </c>
      <c r="O852" s="381">
        <v>227</v>
      </c>
      <c r="P852" s="381">
        <v>300</v>
      </c>
      <c r="Q852" s="381"/>
      <c r="R852" s="381"/>
      <c r="S852" s="381"/>
      <c r="T852" s="381"/>
      <c r="U852" s="381"/>
      <c r="V852" s="381" t="s">
        <v>2166</v>
      </c>
      <c r="W852" s="381"/>
      <c r="X852" s="381">
        <v>1</v>
      </c>
      <c r="Y852" s="326"/>
      <c r="Z852" s="328"/>
      <c r="AA852" s="373"/>
      <c r="AB852" s="326"/>
      <c r="AC852" s="326" t="s">
        <v>2166</v>
      </c>
      <c r="AD852" s="368"/>
      <c r="AE852" s="400" t="s">
        <v>6324</v>
      </c>
      <c r="AF852" s="326"/>
      <c r="AG852" s="368"/>
      <c r="AH852" s="368"/>
      <c r="AI852" s="373"/>
      <c r="AJ852" s="326"/>
      <c r="AK852" s="328"/>
      <c r="AL852" s="328"/>
      <c r="AM852" s="328"/>
      <c r="AN852" s="335"/>
    </row>
    <row r="853" spans="1:40" ht="30.75" customHeight="1" x14ac:dyDescent="0.35">
      <c r="A853" s="378">
        <v>849</v>
      </c>
      <c r="B853" s="333" t="s">
        <v>5714</v>
      </c>
      <c r="C853" s="332" t="s">
        <v>4250</v>
      </c>
      <c r="D853" s="371" t="s">
        <v>4253</v>
      </c>
      <c r="E853" s="325">
        <v>4</v>
      </c>
      <c r="F853" s="371"/>
      <c r="G853" s="325"/>
      <c r="H853" s="371"/>
      <c r="I853" s="325">
        <v>5</v>
      </c>
      <c r="J853" s="325"/>
      <c r="K853" s="325">
        <v>5</v>
      </c>
      <c r="L853" s="372">
        <v>1</v>
      </c>
      <c r="M853" s="373" t="s">
        <v>5546</v>
      </c>
      <c r="N853" s="398">
        <v>114</v>
      </c>
      <c r="O853" s="398">
        <v>186</v>
      </c>
      <c r="P853" s="398">
        <v>300</v>
      </c>
      <c r="Q853" s="398"/>
      <c r="R853" s="398"/>
      <c r="S853" s="398"/>
      <c r="T853" s="398"/>
      <c r="U853" s="381"/>
      <c r="V853" s="381" t="s">
        <v>2166</v>
      </c>
      <c r="W853" s="381"/>
      <c r="X853" s="381">
        <v>1</v>
      </c>
      <c r="Y853" s="326"/>
      <c r="Z853" s="328"/>
      <c r="AA853" s="373"/>
      <c r="AB853" s="326"/>
      <c r="AC853" s="326" t="s">
        <v>2166</v>
      </c>
      <c r="AD853" s="368"/>
      <c r="AE853" s="400" t="s">
        <v>6328</v>
      </c>
      <c r="AF853" s="326"/>
      <c r="AG853" s="368"/>
      <c r="AH853" s="368"/>
      <c r="AI853" s="373"/>
      <c r="AJ853" s="326"/>
      <c r="AK853" s="328"/>
      <c r="AL853" s="328"/>
      <c r="AM853" s="328"/>
      <c r="AN853" s="335"/>
    </row>
    <row r="854" spans="1:40" ht="30.75" customHeight="1" x14ac:dyDescent="0.35">
      <c r="A854" s="378">
        <v>850</v>
      </c>
      <c r="B854" s="333" t="s">
        <v>5714</v>
      </c>
      <c r="C854" s="332" t="s">
        <v>4857</v>
      </c>
      <c r="D854" s="371" t="s">
        <v>4280</v>
      </c>
      <c r="E854" s="325">
        <v>4</v>
      </c>
      <c r="F854" s="371"/>
      <c r="G854" s="325"/>
      <c r="H854" s="371"/>
      <c r="I854" s="325">
        <v>6</v>
      </c>
      <c r="J854" s="325"/>
      <c r="K854" s="325">
        <v>6</v>
      </c>
      <c r="L854" s="372">
        <v>1</v>
      </c>
      <c r="M854" s="373" t="s">
        <v>5546</v>
      </c>
      <c r="N854" s="398">
        <v>100</v>
      </c>
      <c r="O854" s="398">
        <v>200</v>
      </c>
      <c r="P854" s="398">
        <v>300</v>
      </c>
      <c r="Q854" s="398"/>
      <c r="R854" s="398"/>
      <c r="S854" s="398"/>
      <c r="T854" s="398"/>
      <c r="U854" s="381"/>
      <c r="V854" s="381" t="s">
        <v>2166</v>
      </c>
      <c r="W854" s="381"/>
      <c r="X854" s="381">
        <v>1</v>
      </c>
      <c r="Y854" s="326"/>
      <c r="Z854" s="328"/>
      <c r="AA854" s="373"/>
      <c r="AB854" s="326"/>
      <c r="AC854" s="326" t="s">
        <v>2166</v>
      </c>
      <c r="AD854" s="368"/>
      <c r="AE854" s="400" t="s">
        <v>6328</v>
      </c>
      <c r="AF854" s="326"/>
      <c r="AG854" s="368"/>
      <c r="AH854" s="368"/>
      <c r="AI854" s="373"/>
      <c r="AJ854" s="326"/>
      <c r="AK854" s="328"/>
      <c r="AL854" s="328"/>
      <c r="AM854" s="328"/>
      <c r="AN854" s="335"/>
    </row>
    <row r="855" spans="1:40" ht="30.75" customHeight="1" x14ac:dyDescent="0.35">
      <c r="A855" s="378">
        <v>851</v>
      </c>
      <c r="B855" s="333" t="s">
        <v>5714</v>
      </c>
      <c r="C855" s="332" t="s">
        <v>5790</v>
      </c>
      <c r="D855" s="371" t="s">
        <v>3563</v>
      </c>
      <c r="E855" s="325">
        <v>5</v>
      </c>
      <c r="F855" s="371"/>
      <c r="G855" s="325"/>
      <c r="H855" s="371"/>
      <c r="I855" s="325">
        <v>9</v>
      </c>
      <c r="J855" s="325"/>
      <c r="K855" s="325">
        <v>9</v>
      </c>
      <c r="L855" s="372">
        <v>1</v>
      </c>
      <c r="M855" s="388" t="s">
        <v>5237</v>
      </c>
      <c r="N855" s="381">
        <v>135</v>
      </c>
      <c r="O855" s="381">
        <v>265</v>
      </c>
      <c r="P855" s="381">
        <v>400</v>
      </c>
      <c r="Q855" s="381"/>
      <c r="R855" s="381"/>
      <c r="S855" s="381"/>
      <c r="T855" s="381"/>
      <c r="U855" s="381"/>
      <c r="V855" s="381" t="s">
        <v>2166</v>
      </c>
      <c r="W855" s="381"/>
      <c r="X855" s="381">
        <v>1</v>
      </c>
      <c r="Y855" s="326"/>
      <c r="Z855" s="328"/>
      <c r="AA855" s="373"/>
      <c r="AB855" s="326"/>
      <c r="AC855" s="326" t="s">
        <v>2166</v>
      </c>
      <c r="AD855" s="368"/>
      <c r="AE855" s="400" t="s">
        <v>6324</v>
      </c>
      <c r="AF855" s="326"/>
      <c r="AG855" s="368"/>
      <c r="AH855" s="368"/>
      <c r="AI855" s="373"/>
      <c r="AJ855" s="326"/>
      <c r="AK855" s="328"/>
      <c r="AL855" s="328"/>
      <c r="AM855" s="328"/>
      <c r="AN855" s="335"/>
    </row>
    <row r="856" spans="1:40" ht="30.75" customHeight="1" x14ac:dyDescent="0.35">
      <c r="A856" s="378">
        <v>852</v>
      </c>
      <c r="B856" s="333" t="s">
        <v>5714</v>
      </c>
      <c r="C856" s="332" t="s">
        <v>2237</v>
      </c>
      <c r="D856" s="371" t="s">
        <v>3560</v>
      </c>
      <c r="E856" s="325">
        <v>4</v>
      </c>
      <c r="F856" s="371"/>
      <c r="G856" s="325"/>
      <c r="H856" s="371"/>
      <c r="I856" s="325">
        <v>8</v>
      </c>
      <c r="J856" s="325"/>
      <c r="K856" s="325">
        <v>8</v>
      </c>
      <c r="L856" s="372">
        <v>1</v>
      </c>
      <c r="M856" s="388" t="s">
        <v>5238</v>
      </c>
      <c r="N856" s="381">
        <v>90</v>
      </c>
      <c r="O856" s="381">
        <v>210</v>
      </c>
      <c r="P856" s="381">
        <v>300</v>
      </c>
      <c r="Q856" s="381"/>
      <c r="R856" s="381"/>
      <c r="S856" s="381"/>
      <c r="T856" s="381"/>
      <c r="U856" s="381"/>
      <c r="V856" s="381" t="s">
        <v>2166</v>
      </c>
      <c r="W856" s="381"/>
      <c r="X856" s="381">
        <v>1</v>
      </c>
      <c r="Y856" s="326"/>
      <c r="Z856" s="328"/>
      <c r="AA856" s="373"/>
      <c r="AB856" s="326"/>
      <c r="AC856" s="326" t="s">
        <v>2166</v>
      </c>
      <c r="AD856" s="368"/>
      <c r="AE856" s="400" t="s">
        <v>6324</v>
      </c>
      <c r="AF856" s="326"/>
      <c r="AG856" s="368"/>
      <c r="AH856" s="368"/>
      <c r="AI856" s="373"/>
      <c r="AJ856" s="326"/>
      <c r="AK856" s="328" t="s">
        <v>7279</v>
      </c>
      <c r="AL856" s="328"/>
      <c r="AM856" s="328"/>
      <c r="AN856" s="335"/>
    </row>
    <row r="857" spans="1:40" ht="30.75" customHeight="1" x14ac:dyDescent="0.35">
      <c r="A857" s="378">
        <v>853</v>
      </c>
      <c r="B857" s="333" t="s">
        <v>5714</v>
      </c>
      <c r="C857" s="332" t="s">
        <v>2238</v>
      </c>
      <c r="D857" s="371" t="s">
        <v>3561</v>
      </c>
      <c r="E857" s="325">
        <v>4</v>
      </c>
      <c r="F857" s="371"/>
      <c r="G857" s="325"/>
      <c r="H857" s="371"/>
      <c r="I857" s="325">
        <v>8</v>
      </c>
      <c r="J857" s="325"/>
      <c r="K857" s="325">
        <v>8</v>
      </c>
      <c r="L857" s="372">
        <v>1</v>
      </c>
      <c r="M857" s="388" t="s">
        <v>5238</v>
      </c>
      <c r="N857" s="381">
        <v>90</v>
      </c>
      <c r="O857" s="381">
        <v>210</v>
      </c>
      <c r="P857" s="381">
        <v>300</v>
      </c>
      <c r="Q857" s="381"/>
      <c r="R857" s="381"/>
      <c r="S857" s="381"/>
      <c r="T857" s="381"/>
      <c r="U857" s="381"/>
      <c r="V857" s="381" t="s">
        <v>2166</v>
      </c>
      <c r="W857" s="381"/>
      <c r="X857" s="381">
        <v>1</v>
      </c>
      <c r="Y857" s="326"/>
      <c r="Z857" s="328"/>
      <c r="AA857" s="373"/>
      <c r="AB857" s="326"/>
      <c r="AC857" s="326" t="s">
        <v>2166</v>
      </c>
      <c r="AD857" s="368"/>
      <c r="AE857" s="400" t="s">
        <v>6324</v>
      </c>
      <c r="AF857" s="326"/>
      <c r="AG857" s="368"/>
      <c r="AH857" s="368"/>
      <c r="AI857" s="373"/>
      <c r="AJ857" s="326"/>
      <c r="AK857" s="328"/>
      <c r="AL857" s="328"/>
      <c r="AM857" s="328"/>
      <c r="AN857" s="335"/>
    </row>
    <row r="858" spans="1:40" ht="30.75" customHeight="1" x14ac:dyDescent="0.35">
      <c r="A858" s="378">
        <v>854</v>
      </c>
      <c r="B858" s="333" t="s">
        <v>5714</v>
      </c>
      <c r="C858" s="332" t="s">
        <v>2239</v>
      </c>
      <c r="D858" s="371" t="s">
        <v>3562</v>
      </c>
      <c r="E858" s="325">
        <v>4</v>
      </c>
      <c r="F858" s="371"/>
      <c r="G858" s="325"/>
      <c r="H858" s="371"/>
      <c r="I858" s="325">
        <v>9</v>
      </c>
      <c r="J858" s="325"/>
      <c r="K858" s="325">
        <v>9</v>
      </c>
      <c r="L858" s="372">
        <v>1</v>
      </c>
      <c r="M858" s="388" t="s">
        <v>5239</v>
      </c>
      <c r="N858" s="381"/>
      <c r="O858" s="381"/>
      <c r="P858" s="381">
        <v>300</v>
      </c>
      <c r="Q858" s="381"/>
      <c r="R858" s="381"/>
      <c r="S858" s="381"/>
      <c r="T858" s="381"/>
      <c r="U858" s="381"/>
      <c r="V858" s="381"/>
      <c r="W858" s="381"/>
      <c r="X858" s="381">
        <v>1</v>
      </c>
      <c r="Y858" s="326"/>
      <c r="Z858" s="328"/>
      <c r="AA858" s="373"/>
      <c r="AB858" s="326"/>
      <c r="AC858" s="326" t="s">
        <v>2166</v>
      </c>
      <c r="AD858" s="368"/>
      <c r="AE858" s="400" t="s">
        <v>6324</v>
      </c>
      <c r="AF858" s="326"/>
      <c r="AG858" s="368"/>
      <c r="AH858" s="368"/>
      <c r="AI858" s="373"/>
      <c r="AJ858" s="326"/>
      <c r="AK858" s="328"/>
      <c r="AL858" s="328"/>
      <c r="AM858" s="328"/>
      <c r="AN858" s="335"/>
    </row>
    <row r="859" spans="1:40" ht="30.75" customHeight="1" x14ac:dyDescent="0.35">
      <c r="A859" s="378">
        <v>855</v>
      </c>
      <c r="B859" s="333" t="s">
        <v>5714</v>
      </c>
      <c r="C859" s="332" t="s">
        <v>4858</v>
      </c>
      <c r="D859" s="371" t="s">
        <v>3552</v>
      </c>
      <c r="E859" s="325">
        <v>4</v>
      </c>
      <c r="F859" s="371"/>
      <c r="G859" s="325"/>
      <c r="H859" s="371"/>
      <c r="I859" s="325">
        <v>6</v>
      </c>
      <c r="J859" s="325"/>
      <c r="K859" s="325">
        <v>6</v>
      </c>
      <c r="L859" s="372">
        <v>1</v>
      </c>
      <c r="M859" s="388" t="s">
        <v>5240</v>
      </c>
      <c r="N859" s="381">
        <v>100</v>
      </c>
      <c r="O859" s="381">
        <v>200</v>
      </c>
      <c r="P859" s="381">
        <v>300</v>
      </c>
      <c r="Q859" s="381"/>
      <c r="R859" s="381"/>
      <c r="S859" s="381"/>
      <c r="T859" s="381"/>
      <c r="U859" s="381"/>
      <c r="V859" s="381" t="s">
        <v>2166</v>
      </c>
      <c r="W859" s="381"/>
      <c r="X859" s="381">
        <v>1</v>
      </c>
      <c r="Y859" s="326"/>
      <c r="Z859" s="328"/>
      <c r="AA859" s="373"/>
      <c r="AB859" s="326"/>
      <c r="AC859" s="326" t="s">
        <v>2166</v>
      </c>
      <c r="AD859" s="368"/>
      <c r="AE859" s="400" t="s">
        <v>6324</v>
      </c>
      <c r="AF859" s="326"/>
      <c r="AG859" s="368"/>
      <c r="AH859" s="368"/>
      <c r="AI859" s="373"/>
      <c r="AJ859" s="326"/>
      <c r="AK859" s="328"/>
      <c r="AL859" s="328"/>
      <c r="AM859" s="328"/>
      <c r="AN859" s="335"/>
    </row>
    <row r="860" spans="1:40" ht="30.75" customHeight="1" x14ac:dyDescent="0.35">
      <c r="A860" s="378">
        <v>856</v>
      </c>
      <c r="B860" s="333" t="s">
        <v>5714</v>
      </c>
      <c r="C860" s="332" t="s">
        <v>4859</v>
      </c>
      <c r="D860" s="371" t="s">
        <v>3555</v>
      </c>
      <c r="E860" s="325">
        <v>3</v>
      </c>
      <c r="F860" s="371"/>
      <c r="G860" s="325"/>
      <c r="H860" s="371"/>
      <c r="I860" s="325">
        <v>6</v>
      </c>
      <c r="J860" s="325"/>
      <c r="K860" s="325">
        <v>6</v>
      </c>
      <c r="L860" s="372">
        <v>1</v>
      </c>
      <c r="M860" s="388" t="s">
        <v>5241</v>
      </c>
      <c r="N860" s="381">
        <v>100</v>
      </c>
      <c r="O860" s="381">
        <v>200</v>
      </c>
      <c r="P860" s="381">
        <v>300</v>
      </c>
      <c r="Q860" s="381"/>
      <c r="R860" s="381"/>
      <c r="S860" s="381"/>
      <c r="T860" s="381"/>
      <c r="U860" s="381"/>
      <c r="V860" s="381" t="s">
        <v>2166</v>
      </c>
      <c r="W860" s="381"/>
      <c r="X860" s="381">
        <v>1</v>
      </c>
      <c r="Y860" s="326"/>
      <c r="Z860" s="328"/>
      <c r="AA860" s="373"/>
      <c r="AB860" s="326"/>
      <c r="AC860" s="326" t="s">
        <v>2166</v>
      </c>
      <c r="AD860" s="368"/>
      <c r="AE860" s="400" t="s">
        <v>6324</v>
      </c>
      <c r="AF860" s="326"/>
      <c r="AG860" s="368"/>
      <c r="AH860" s="368"/>
      <c r="AI860" s="373"/>
      <c r="AJ860" s="326"/>
      <c r="AK860" s="328"/>
      <c r="AL860" s="328"/>
      <c r="AM860" s="328"/>
      <c r="AN860" s="335"/>
    </row>
    <row r="861" spans="1:40" ht="30.75" customHeight="1" x14ac:dyDescent="0.35">
      <c r="A861" s="378">
        <v>857</v>
      </c>
      <c r="B861" s="333" t="s">
        <v>5714</v>
      </c>
      <c r="C861" s="332" t="s">
        <v>2245</v>
      </c>
      <c r="D861" s="371" t="s">
        <v>3571</v>
      </c>
      <c r="E861" s="325">
        <v>4</v>
      </c>
      <c r="F861" s="371"/>
      <c r="G861" s="325"/>
      <c r="H861" s="371"/>
      <c r="I861" s="325">
        <v>7</v>
      </c>
      <c r="J861" s="325"/>
      <c r="K861" s="325">
        <v>7</v>
      </c>
      <c r="L861" s="372">
        <v>1</v>
      </c>
      <c r="M861" s="388" t="s">
        <v>5242</v>
      </c>
      <c r="N861" s="381">
        <v>75</v>
      </c>
      <c r="O861" s="381">
        <v>225</v>
      </c>
      <c r="P861" s="381">
        <v>300</v>
      </c>
      <c r="Q861" s="381"/>
      <c r="R861" s="381"/>
      <c r="S861" s="381"/>
      <c r="T861" s="381"/>
      <c r="U861" s="381"/>
      <c r="V861" s="381" t="s">
        <v>2166</v>
      </c>
      <c r="W861" s="381"/>
      <c r="X861" s="381">
        <v>1</v>
      </c>
      <c r="Y861" s="326"/>
      <c r="Z861" s="328"/>
      <c r="AA861" s="373"/>
      <c r="AB861" s="326"/>
      <c r="AC861" s="326" t="s">
        <v>2166</v>
      </c>
      <c r="AD861" s="368"/>
      <c r="AE861" s="400" t="s">
        <v>6324</v>
      </c>
      <c r="AF861" s="326"/>
      <c r="AG861" s="368"/>
      <c r="AH861" s="368"/>
      <c r="AI861" s="373"/>
      <c r="AJ861" s="326"/>
      <c r="AK861" s="328"/>
      <c r="AL861" s="328"/>
      <c r="AM861" s="328"/>
      <c r="AN861" s="335"/>
    </row>
    <row r="862" spans="1:40" ht="30.75" customHeight="1" x14ac:dyDescent="0.35">
      <c r="A862" s="378">
        <v>858</v>
      </c>
      <c r="B862" s="333" t="s">
        <v>5714</v>
      </c>
      <c r="C862" s="332" t="s">
        <v>2236</v>
      </c>
      <c r="D862" s="371" t="s">
        <v>3557</v>
      </c>
      <c r="E862" s="325">
        <v>4</v>
      </c>
      <c r="F862" s="371"/>
      <c r="G862" s="325"/>
      <c r="H862" s="371"/>
      <c r="I862" s="325">
        <v>6</v>
      </c>
      <c r="J862" s="325"/>
      <c r="K862" s="325">
        <v>6</v>
      </c>
      <c r="L862" s="372">
        <v>1</v>
      </c>
      <c r="M862" s="388" t="s">
        <v>5243</v>
      </c>
      <c r="N862" s="381">
        <v>100</v>
      </c>
      <c r="O862" s="381">
        <v>200</v>
      </c>
      <c r="P862" s="381">
        <v>300</v>
      </c>
      <c r="Q862" s="381"/>
      <c r="R862" s="381"/>
      <c r="S862" s="381"/>
      <c r="T862" s="381"/>
      <c r="U862" s="381"/>
      <c r="V862" s="381" t="s">
        <v>2166</v>
      </c>
      <c r="W862" s="381"/>
      <c r="X862" s="381">
        <v>1</v>
      </c>
      <c r="Y862" s="326"/>
      <c r="Z862" s="328"/>
      <c r="AA862" s="373"/>
      <c r="AB862" s="326"/>
      <c r="AC862" s="326" t="s">
        <v>2166</v>
      </c>
      <c r="AD862" s="368"/>
      <c r="AE862" s="400" t="s">
        <v>6324</v>
      </c>
      <c r="AF862" s="326"/>
      <c r="AG862" s="368"/>
      <c r="AH862" s="368"/>
      <c r="AI862" s="373"/>
      <c r="AJ862" s="326"/>
      <c r="AK862" s="328"/>
      <c r="AL862" s="328"/>
      <c r="AM862" s="328"/>
      <c r="AN862" s="335"/>
    </row>
    <row r="863" spans="1:40" ht="30.75" customHeight="1" x14ac:dyDescent="0.35">
      <c r="A863" s="378">
        <v>859</v>
      </c>
      <c r="B863" s="414" t="s">
        <v>5714</v>
      </c>
      <c r="C863" s="413" t="s">
        <v>4274</v>
      </c>
      <c r="D863" s="371" t="s">
        <v>4281</v>
      </c>
      <c r="E863" s="325">
        <v>4</v>
      </c>
      <c r="F863" s="371"/>
      <c r="G863" s="325"/>
      <c r="H863" s="371"/>
      <c r="I863" s="325">
        <v>6</v>
      </c>
      <c r="J863" s="325"/>
      <c r="K863" s="325">
        <v>6</v>
      </c>
      <c r="L863" s="372">
        <v>1</v>
      </c>
      <c r="M863" s="373" t="s">
        <v>5514</v>
      </c>
      <c r="N863" s="381"/>
      <c r="O863" s="381"/>
      <c r="P863" s="381">
        <v>300</v>
      </c>
      <c r="Q863" s="381"/>
      <c r="R863" s="381"/>
      <c r="S863" s="381"/>
      <c r="T863" s="381"/>
      <c r="U863" s="381"/>
      <c r="V863" s="381"/>
      <c r="W863" s="381"/>
      <c r="X863" s="381">
        <v>1</v>
      </c>
      <c r="Y863" s="326"/>
      <c r="Z863" s="383"/>
      <c r="AA863" s="373"/>
      <c r="AB863" s="326"/>
      <c r="AC863" s="326" t="s">
        <v>2166</v>
      </c>
      <c r="AD863" s="368"/>
      <c r="AE863" s="400" t="s">
        <v>6328</v>
      </c>
      <c r="AF863" s="326" t="s">
        <v>2166</v>
      </c>
      <c r="AG863" s="368">
        <v>42970</v>
      </c>
      <c r="AH863" s="368">
        <v>43190</v>
      </c>
      <c r="AI863" s="373"/>
      <c r="AJ863" s="326"/>
      <c r="AK863" s="328" t="s">
        <v>7279</v>
      </c>
      <c r="AL863" s="328"/>
      <c r="AM863" s="328"/>
      <c r="AN863" s="335"/>
    </row>
    <row r="864" spans="1:40" ht="30.75" customHeight="1" x14ac:dyDescent="0.35">
      <c r="A864" s="378">
        <v>860</v>
      </c>
      <c r="B864" s="333" t="s">
        <v>5714</v>
      </c>
      <c r="C864" s="332" t="s">
        <v>2242</v>
      </c>
      <c r="D864" s="371" t="s">
        <v>3567</v>
      </c>
      <c r="E864" s="325">
        <v>4</v>
      </c>
      <c r="F864" s="371"/>
      <c r="G864" s="325"/>
      <c r="H864" s="371"/>
      <c r="I864" s="325">
        <v>7</v>
      </c>
      <c r="J864" s="325"/>
      <c r="K864" s="325">
        <v>7</v>
      </c>
      <c r="L864" s="372">
        <v>1</v>
      </c>
      <c r="M864" s="388" t="s">
        <v>5244</v>
      </c>
      <c r="N864" s="381">
        <v>74</v>
      </c>
      <c r="O864" s="381">
        <v>226</v>
      </c>
      <c r="P864" s="381">
        <v>300</v>
      </c>
      <c r="Q864" s="381"/>
      <c r="R864" s="381"/>
      <c r="S864" s="381"/>
      <c r="T864" s="381"/>
      <c r="U864" s="381"/>
      <c r="V864" s="381" t="s">
        <v>2166</v>
      </c>
      <c r="W864" s="381"/>
      <c r="X864" s="381">
        <v>1</v>
      </c>
      <c r="Y864" s="326"/>
      <c r="Z864" s="328"/>
      <c r="AA864" s="373"/>
      <c r="AB864" s="326"/>
      <c r="AC864" s="326" t="s">
        <v>2166</v>
      </c>
      <c r="AD864" s="368"/>
      <c r="AE864" s="400" t="s">
        <v>6324</v>
      </c>
      <c r="AF864" s="326"/>
      <c r="AG864" s="368"/>
      <c r="AH864" s="368"/>
      <c r="AI864" s="373"/>
      <c r="AJ864" s="326"/>
      <c r="AK864" s="328"/>
      <c r="AL864" s="328"/>
      <c r="AM864" s="328"/>
      <c r="AN864" s="335"/>
    </row>
    <row r="865" spans="1:40" ht="30.75" customHeight="1" x14ac:dyDescent="0.35">
      <c r="A865" s="378">
        <v>861</v>
      </c>
      <c r="B865" s="333" t="s">
        <v>5714</v>
      </c>
      <c r="C865" s="332" t="s">
        <v>5792</v>
      </c>
      <c r="D865" s="371" t="s">
        <v>3579</v>
      </c>
      <c r="E865" s="325">
        <v>4</v>
      </c>
      <c r="F865" s="371"/>
      <c r="G865" s="325"/>
      <c r="H865" s="371"/>
      <c r="I865" s="325">
        <v>7</v>
      </c>
      <c r="J865" s="325"/>
      <c r="K865" s="325">
        <v>7</v>
      </c>
      <c r="L865" s="372">
        <v>1</v>
      </c>
      <c r="M865" s="388" t="s">
        <v>5430</v>
      </c>
      <c r="N865" s="381">
        <v>75</v>
      </c>
      <c r="O865" s="381">
        <v>225</v>
      </c>
      <c r="P865" s="381">
        <v>300</v>
      </c>
      <c r="Q865" s="381"/>
      <c r="R865" s="381"/>
      <c r="S865" s="381"/>
      <c r="T865" s="381"/>
      <c r="U865" s="381"/>
      <c r="V865" s="381" t="s">
        <v>2166</v>
      </c>
      <c r="W865" s="381"/>
      <c r="X865" s="381">
        <v>1</v>
      </c>
      <c r="Y865" s="326"/>
      <c r="Z865" s="328"/>
      <c r="AA865" s="373"/>
      <c r="AB865" s="326"/>
      <c r="AC865" s="326" t="s">
        <v>2166</v>
      </c>
      <c r="AD865" s="368"/>
      <c r="AE865" s="400" t="s">
        <v>6324</v>
      </c>
      <c r="AF865" s="326"/>
      <c r="AG865" s="368"/>
      <c r="AH865" s="368"/>
      <c r="AI865" s="373"/>
      <c r="AJ865" s="326"/>
      <c r="AK865" s="328"/>
      <c r="AL865" s="328"/>
      <c r="AM865" s="328"/>
      <c r="AN865" s="335"/>
    </row>
    <row r="866" spans="1:40" ht="30.75" customHeight="1" x14ac:dyDescent="0.35">
      <c r="A866" s="378">
        <v>862</v>
      </c>
      <c r="B866" s="333" t="s">
        <v>5714</v>
      </c>
      <c r="C866" s="332" t="s">
        <v>4861</v>
      </c>
      <c r="D866" s="371" t="s">
        <v>3577</v>
      </c>
      <c r="E866" s="325">
        <v>4</v>
      </c>
      <c r="F866" s="371"/>
      <c r="G866" s="325"/>
      <c r="H866" s="371"/>
      <c r="I866" s="325">
        <v>7</v>
      </c>
      <c r="J866" s="325"/>
      <c r="K866" s="325">
        <v>7</v>
      </c>
      <c r="L866" s="372">
        <v>1</v>
      </c>
      <c r="M866" s="388" t="s">
        <v>5245</v>
      </c>
      <c r="N866" s="381"/>
      <c r="O866" s="381"/>
      <c r="P866" s="381">
        <v>300</v>
      </c>
      <c r="Q866" s="381"/>
      <c r="R866" s="381"/>
      <c r="S866" s="381"/>
      <c r="T866" s="381"/>
      <c r="U866" s="381"/>
      <c r="V866" s="381"/>
      <c r="W866" s="381"/>
      <c r="X866" s="381">
        <v>1</v>
      </c>
      <c r="Y866" s="326"/>
      <c r="Z866" s="328"/>
      <c r="AA866" s="373"/>
      <c r="AB866" s="326"/>
      <c r="AC866" s="326" t="s">
        <v>2166</v>
      </c>
      <c r="AD866" s="368"/>
      <c r="AE866" s="400" t="s">
        <v>6324</v>
      </c>
      <c r="AF866" s="326"/>
      <c r="AG866" s="368"/>
      <c r="AH866" s="368"/>
      <c r="AI866" s="373"/>
      <c r="AJ866" s="326"/>
      <c r="AK866" s="328"/>
      <c r="AL866" s="328"/>
      <c r="AM866" s="328"/>
      <c r="AN866" s="335"/>
    </row>
    <row r="867" spans="1:40" ht="30.75" customHeight="1" x14ac:dyDescent="0.35">
      <c r="A867" s="378">
        <v>863</v>
      </c>
      <c r="B867" s="333" t="s">
        <v>5714</v>
      </c>
      <c r="C867" s="332" t="s">
        <v>5794</v>
      </c>
      <c r="D867" s="371" t="s">
        <v>4282</v>
      </c>
      <c r="E867" s="325">
        <v>5</v>
      </c>
      <c r="F867" s="371"/>
      <c r="G867" s="325"/>
      <c r="H867" s="371"/>
      <c r="I867" s="325">
        <v>6</v>
      </c>
      <c r="J867" s="325"/>
      <c r="K867" s="325">
        <v>6</v>
      </c>
      <c r="L867" s="372">
        <v>1</v>
      </c>
      <c r="M867" s="373" t="s">
        <v>5430</v>
      </c>
      <c r="N867" s="398">
        <v>122</v>
      </c>
      <c r="O867" s="398">
        <v>278</v>
      </c>
      <c r="P867" s="398">
        <v>400</v>
      </c>
      <c r="Q867" s="398"/>
      <c r="R867" s="398"/>
      <c r="S867" s="398"/>
      <c r="T867" s="398"/>
      <c r="U867" s="381"/>
      <c r="V867" s="381" t="s">
        <v>2166</v>
      </c>
      <c r="W867" s="381"/>
      <c r="X867" s="381">
        <v>1</v>
      </c>
      <c r="Y867" s="326"/>
      <c r="Z867" s="328"/>
      <c r="AA867" s="373"/>
      <c r="AB867" s="326"/>
      <c r="AC867" s="326" t="s">
        <v>2166</v>
      </c>
      <c r="AD867" s="368"/>
      <c r="AE867" s="400" t="s">
        <v>6328</v>
      </c>
      <c r="AF867" s="326"/>
      <c r="AG867" s="368"/>
      <c r="AH867" s="368"/>
      <c r="AI867" s="373"/>
      <c r="AJ867" s="326"/>
      <c r="AK867" s="328"/>
      <c r="AL867" s="328"/>
      <c r="AM867" s="328"/>
      <c r="AN867" s="335"/>
    </row>
    <row r="868" spans="1:40" ht="30.75" customHeight="1" x14ac:dyDescent="0.35">
      <c r="A868" s="378">
        <v>864</v>
      </c>
      <c r="B868" s="333" t="s">
        <v>5714</v>
      </c>
      <c r="C868" s="332" t="s">
        <v>5795</v>
      </c>
      <c r="D868" s="371" t="s">
        <v>4283</v>
      </c>
      <c r="E868" s="325">
        <v>4</v>
      </c>
      <c r="F868" s="371"/>
      <c r="G868" s="325"/>
      <c r="H868" s="371"/>
      <c r="I868" s="325">
        <v>6</v>
      </c>
      <c r="J868" s="325"/>
      <c r="K868" s="325">
        <v>6</v>
      </c>
      <c r="L868" s="372">
        <v>1</v>
      </c>
      <c r="M868" s="373" t="s">
        <v>5430</v>
      </c>
      <c r="N868" s="381"/>
      <c r="O868" s="381"/>
      <c r="P868" s="381">
        <v>300</v>
      </c>
      <c r="Q868" s="381"/>
      <c r="R868" s="381"/>
      <c r="S868" s="381"/>
      <c r="T868" s="381"/>
      <c r="U868" s="381"/>
      <c r="V868" s="381"/>
      <c r="W868" s="381"/>
      <c r="X868" s="381">
        <v>1</v>
      </c>
      <c r="Y868" s="326"/>
      <c r="Z868" s="328"/>
      <c r="AA868" s="373"/>
      <c r="AB868" s="326"/>
      <c r="AC868" s="326" t="s">
        <v>2166</v>
      </c>
      <c r="AD868" s="368"/>
      <c r="AE868" s="400" t="s">
        <v>6328</v>
      </c>
      <c r="AF868" s="326"/>
      <c r="AG868" s="368"/>
      <c r="AH868" s="368"/>
      <c r="AI868" s="373"/>
      <c r="AJ868" s="326"/>
      <c r="AK868" s="328"/>
      <c r="AL868" s="328"/>
      <c r="AM868" s="328"/>
      <c r="AN868" s="335"/>
    </row>
    <row r="869" spans="1:40" ht="30.75" customHeight="1" x14ac:dyDescent="0.35">
      <c r="A869" s="378">
        <v>865</v>
      </c>
      <c r="B869" s="333" t="s">
        <v>5714</v>
      </c>
      <c r="C869" s="332" t="s">
        <v>5796</v>
      </c>
      <c r="D869" s="371" t="s">
        <v>3559</v>
      </c>
      <c r="E869" s="325">
        <v>4</v>
      </c>
      <c r="F869" s="371"/>
      <c r="G869" s="325"/>
      <c r="H869" s="371"/>
      <c r="I869" s="325">
        <v>6</v>
      </c>
      <c r="J869" s="325"/>
      <c r="K869" s="325">
        <v>6</v>
      </c>
      <c r="L869" s="372">
        <v>1</v>
      </c>
      <c r="M869" s="388" t="s">
        <v>5242</v>
      </c>
      <c r="N869" s="381">
        <v>101.5</v>
      </c>
      <c r="O869" s="381">
        <v>198.5</v>
      </c>
      <c r="P869" s="381">
        <v>300</v>
      </c>
      <c r="Q869" s="381"/>
      <c r="R869" s="381"/>
      <c r="S869" s="381"/>
      <c r="T869" s="381"/>
      <c r="U869" s="381"/>
      <c r="V869" s="381" t="s">
        <v>2166</v>
      </c>
      <c r="W869" s="381"/>
      <c r="X869" s="381">
        <v>1</v>
      </c>
      <c r="Y869" s="326"/>
      <c r="Z869" s="328"/>
      <c r="AA869" s="373"/>
      <c r="AB869" s="326"/>
      <c r="AC869" s="326" t="s">
        <v>2166</v>
      </c>
      <c r="AD869" s="368"/>
      <c r="AE869" s="400" t="s">
        <v>6324</v>
      </c>
      <c r="AF869" s="326"/>
      <c r="AG869" s="368"/>
      <c r="AH869" s="368"/>
      <c r="AI869" s="373"/>
      <c r="AJ869" s="326"/>
      <c r="AK869" s="328" t="s">
        <v>7279</v>
      </c>
      <c r="AL869" s="328"/>
      <c r="AM869" s="328"/>
      <c r="AN869" s="335"/>
    </row>
    <row r="870" spans="1:40" ht="30.75" customHeight="1" x14ac:dyDescent="0.35">
      <c r="A870" s="378">
        <v>866</v>
      </c>
      <c r="B870" s="333" t="s">
        <v>5714</v>
      </c>
      <c r="C870" s="332" t="s">
        <v>5797</v>
      </c>
      <c r="D870" s="371" t="s">
        <v>3543</v>
      </c>
      <c r="E870" s="325">
        <v>4</v>
      </c>
      <c r="F870" s="371"/>
      <c r="G870" s="325"/>
      <c r="H870" s="371"/>
      <c r="I870" s="325">
        <v>6</v>
      </c>
      <c r="J870" s="325"/>
      <c r="K870" s="325">
        <v>6</v>
      </c>
      <c r="L870" s="372">
        <v>1</v>
      </c>
      <c r="M870" s="388" t="s">
        <v>5236</v>
      </c>
      <c r="N870" s="381">
        <v>100</v>
      </c>
      <c r="O870" s="381">
        <v>200</v>
      </c>
      <c r="P870" s="381">
        <v>300</v>
      </c>
      <c r="Q870" s="381"/>
      <c r="R870" s="381"/>
      <c r="S870" s="381"/>
      <c r="T870" s="381"/>
      <c r="U870" s="381"/>
      <c r="V870" s="381" t="s">
        <v>2166</v>
      </c>
      <c r="W870" s="381"/>
      <c r="X870" s="381">
        <v>1</v>
      </c>
      <c r="Y870" s="326"/>
      <c r="Z870" s="328"/>
      <c r="AA870" s="373"/>
      <c r="AB870" s="326"/>
      <c r="AC870" s="326" t="s">
        <v>2166</v>
      </c>
      <c r="AD870" s="368"/>
      <c r="AE870" s="400" t="s">
        <v>6324</v>
      </c>
      <c r="AF870" s="326"/>
      <c r="AG870" s="368"/>
      <c r="AH870" s="368"/>
      <c r="AI870" s="373"/>
      <c r="AJ870" s="326"/>
      <c r="AK870" s="328"/>
      <c r="AL870" s="328"/>
      <c r="AM870" s="328"/>
      <c r="AN870" s="335"/>
    </row>
    <row r="871" spans="1:40" ht="30.75" customHeight="1" x14ac:dyDescent="0.35">
      <c r="A871" s="378">
        <v>867</v>
      </c>
      <c r="B871" s="333" t="s">
        <v>5714</v>
      </c>
      <c r="C871" s="332" t="s">
        <v>5798</v>
      </c>
      <c r="D871" s="371" t="s">
        <v>3558</v>
      </c>
      <c r="E871" s="325">
        <v>4</v>
      </c>
      <c r="F871" s="371"/>
      <c r="G871" s="325"/>
      <c r="H871" s="371"/>
      <c r="I871" s="325">
        <v>6</v>
      </c>
      <c r="J871" s="325"/>
      <c r="K871" s="325">
        <v>6</v>
      </c>
      <c r="L871" s="372">
        <v>1</v>
      </c>
      <c r="M871" s="388" t="s">
        <v>5243</v>
      </c>
      <c r="N871" s="381">
        <v>101</v>
      </c>
      <c r="O871" s="381">
        <v>199</v>
      </c>
      <c r="P871" s="381">
        <v>300</v>
      </c>
      <c r="Q871" s="381"/>
      <c r="R871" s="381"/>
      <c r="S871" s="381"/>
      <c r="T871" s="381"/>
      <c r="U871" s="381"/>
      <c r="V871" s="381" t="s">
        <v>2166</v>
      </c>
      <c r="W871" s="381"/>
      <c r="X871" s="381">
        <v>1</v>
      </c>
      <c r="Y871" s="326"/>
      <c r="Z871" s="328"/>
      <c r="AA871" s="373"/>
      <c r="AB871" s="326"/>
      <c r="AC871" s="326" t="s">
        <v>2166</v>
      </c>
      <c r="AD871" s="368"/>
      <c r="AE871" s="400" t="s">
        <v>6324</v>
      </c>
      <c r="AF871" s="326"/>
      <c r="AG871" s="368"/>
      <c r="AH871" s="368"/>
      <c r="AI871" s="373"/>
      <c r="AJ871" s="326"/>
      <c r="AK871" s="328" t="s">
        <v>7279</v>
      </c>
      <c r="AL871" s="328"/>
      <c r="AM871" s="328"/>
      <c r="AN871" s="335"/>
    </row>
    <row r="872" spans="1:40" ht="30.75" customHeight="1" x14ac:dyDescent="0.35">
      <c r="A872" s="378">
        <v>868</v>
      </c>
      <c r="B872" s="333" t="s">
        <v>5714</v>
      </c>
      <c r="C872" s="332" t="s">
        <v>6314</v>
      </c>
      <c r="D872" s="371" t="s">
        <v>3566</v>
      </c>
      <c r="E872" s="325">
        <v>4</v>
      </c>
      <c r="F872" s="371"/>
      <c r="G872" s="325"/>
      <c r="H872" s="371"/>
      <c r="I872" s="325">
        <v>7</v>
      </c>
      <c r="J872" s="325"/>
      <c r="K872" s="325">
        <v>7</v>
      </c>
      <c r="L872" s="372">
        <v>1</v>
      </c>
      <c r="M872" s="388" t="s">
        <v>5246</v>
      </c>
      <c r="N872" s="381">
        <v>75</v>
      </c>
      <c r="O872" s="381">
        <v>225</v>
      </c>
      <c r="P872" s="381">
        <v>300</v>
      </c>
      <c r="Q872" s="381"/>
      <c r="R872" s="381"/>
      <c r="S872" s="381"/>
      <c r="T872" s="381"/>
      <c r="U872" s="381"/>
      <c r="V872" s="381" t="s">
        <v>2166</v>
      </c>
      <c r="W872" s="381"/>
      <c r="X872" s="381">
        <v>1</v>
      </c>
      <c r="Y872" s="326"/>
      <c r="Z872" s="328"/>
      <c r="AA872" s="373"/>
      <c r="AB872" s="326"/>
      <c r="AC872" s="326" t="s">
        <v>2166</v>
      </c>
      <c r="AD872" s="368"/>
      <c r="AE872" s="400" t="s">
        <v>6324</v>
      </c>
      <c r="AF872" s="326"/>
      <c r="AG872" s="368"/>
      <c r="AH872" s="368"/>
      <c r="AI872" s="373"/>
      <c r="AJ872" s="326"/>
      <c r="AK872" s="328"/>
      <c r="AL872" s="328"/>
      <c r="AM872" s="328"/>
      <c r="AN872" s="335"/>
    </row>
    <row r="873" spans="1:40" ht="30.75" customHeight="1" x14ac:dyDescent="0.35">
      <c r="A873" s="378">
        <v>869</v>
      </c>
      <c r="B873" s="333" t="s">
        <v>5714</v>
      </c>
      <c r="C873" s="332" t="s">
        <v>2234</v>
      </c>
      <c r="D873" s="371" t="s">
        <v>3551</v>
      </c>
      <c r="E873" s="325">
        <v>4</v>
      </c>
      <c r="F873" s="371"/>
      <c r="G873" s="325"/>
      <c r="H873" s="371"/>
      <c r="I873" s="325">
        <v>6</v>
      </c>
      <c r="J873" s="325"/>
      <c r="K873" s="325">
        <v>6</v>
      </c>
      <c r="L873" s="372">
        <v>1</v>
      </c>
      <c r="M873" s="388" t="s">
        <v>5247</v>
      </c>
      <c r="N873" s="381">
        <v>100</v>
      </c>
      <c r="O873" s="381">
        <v>200</v>
      </c>
      <c r="P873" s="381">
        <v>300</v>
      </c>
      <c r="Q873" s="381"/>
      <c r="R873" s="381"/>
      <c r="S873" s="381"/>
      <c r="T873" s="381"/>
      <c r="U873" s="381"/>
      <c r="V873" s="381" t="s">
        <v>2166</v>
      </c>
      <c r="W873" s="381"/>
      <c r="X873" s="381">
        <v>1</v>
      </c>
      <c r="Y873" s="326"/>
      <c r="Z873" s="328"/>
      <c r="AA873" s="373"/>
      <c r="AB873" s="326"/>
      <c r="AC873" s="326" t="s">
        <v>2166</v>
      </c>
      <c r="AD873" s="368"/>
      <c r="AE873" s="400" t="s">
        <v>6324</v>
      </c>
      <c r="AF873" s="326"/>
      <c r="AG873" s="368"/>
      <c r="AH873" s="368"/>
      <c r="AI873" s="373"/>
      <c r="AJ873" s="326"/>
      <c r="AK873" s="328"/>
      <c r="AL873" s="328"/>
      <c r="AM873" s="328"/>
      <c r="AN873" s="335"/>
    </row>
    <row r="874" spans="1:40" ht="30.75" customHeight="1" x14ac:dyDescent="0.35">
      <c r="A874" s="378">
        <v>870</v>
      </c>
      <c r="B874" s="333" t="s">
        <v>5714</v>
      </c>
      <c r="C874" s="332" t="s">
        <v>2233</v>
      </c>
      <c r="D874" s="371" t="s">
        <v>3550</v>
      </c>
      <c r="E874" s="325">
        <v>4</v>
      </c>
      <c r="F874" s="371"/>
      <c r="G874" s="325"/>
      <c r="H874" s="371"/>
      <c r="I874" s="325">
        <v>6</v>
      </c>
      <c r="J874" s="325"/>
      <c r="K874" s="325">
        <v>6</v>
      </c>
      <c r="L874" s="372">
        <v>1</v>
      </c>
      <c r="M874" s="388" t="s">
        <v>5248</v>
      </c>
      <c r="N874" s="381">
        <v>100</v>
      </c>
      <c r="O874" s="381">
        <v>200</v>
      </c>
      <c r="P874" s="381">
        <v>300</v>
      </c>
      <c r="Q874" s="381"/>
      <c r="R874" s="381"/>
      <c r="S874" s="381"/>
      <c r="T874" s="381"/>
      <c r="U874" s="381"/>
      <c r="V874" s="381" t="s">
        <v>2166</v>
      </c>
      <c r="W874" s="381"/>
      <c r="X874" s="381">
        <v>1</v>
      </c>
      <c r="Y874" s="326"/>
      <c r="Z874" s="328"/>
      <c r="AA874" s="373"/>
      <c r="AB874" s="326"/>
      <c r="AC874" s="326" t="s">
        <v>2166</v>
      </c>
      <c r="AD874" s="368"/>
      <c r="AE874" s="400" t="s">
        <v>6324</v>
      </c>
      <c r="AF874" s="326"/>
      <c r="AG874" s="368"/>
      <c r="AH874" s="368"/>
      <c r="AI874" s="373"/>
      <c r="AJ874" s="326"/>
      <c r="AK874" s="328"/>
      <c r="AL874" s="328"/>
      <c r="AM874" s="328"/>
      <c r="AN874" s="335"/>
    </row>
    <row r="875" spans="1:40" ht="30.75" customHeight="1" x14ac:dyDescent="0.35">
      <c r="A875" s="378">
        <v>871</v>
      </c>
      <c r="B875" s="333" t="s">
        <v>5714</v>
      </c>
      <c r="C875" s="332" t="s">
        <v>2244</v>
      </c>
      <c r="D875" s="371" t="s">
        <v>3570</v>
      </c>
      <c r="E875" s="325">
        <v>4</v>
      </c>
      <c r="F875" s="371"/>
      <c r="G875" s="325"/>
      <c r="H875" s="371"/>
      <c r="I875" s="325">
        <v>7</v>
      </c>
      <c r="J875" s="325"/>
      <c r="K875" s="325">
        <v>7</v>
      </c>
      <c r="L875" s="372">
        <v>1</v>
      </c>
      <c r="M875" s="388" t="s">
        <v>5249</v>
      </c>
      <c r="N875" s="381">
        <v>76.5</v>
      </c>
      <c r="O875" s="381">
        <v>223.5</v>
      </c>
      <c r="P875" s="381">
        <v>300</v>
      </c>
      <c r="Q875" s="381"/>
      <c r="R875" s="381"/>
      <c r="S875" s="381"/>
      <c r="T875" s="381"/>
      <c r="U875" s="381"/>
      <c r="V875" s="381" t="s">
        <v>2166</v>
      </c>
      <c r="W875" s="381"/>
      <c r="X875" s="381">
        <v>1</v>
      </c>
      <c r="Y875" s="326"/>
      <c r="Z875" s="328"/>
      <c r="AA875" s="373"/>
      <c r="AB875" s="326"/>
      <c r="AC875" s="326" t="s">
        <v>2166</v>
      </c>
      <c r="AD875" s="368"/>
      <c r="AE875" s="400" t="s">
        <v>6324</v>
      </c>
      <c r="AF875" s="326"/>
      <c r="AG875" s="368"/>
      <c r="AH875" s="368"/>
      <c r="AI875" s="373"/>
      <c r="AJ875" s="326"/>
      <c r="AK875" s="328" t="s">
        <v>7278</v>
      </c>
      <c r="AL875" s="328"/>
      <c r="AM875" s="328"/>
      <c r="AN875" s="335"/>
    </row>
    <row r="876" spans="1:40" ht="30.75" customHeight="1" x14ac:dyDescent="0.35">
      <c r="A876" s="378">
        <v>872</v>
      </c>
      <c r="B876" s="333" t="s">
        <v>5714</v>
      </c>
      <c r="C876" s="332" t="s">
        <v>4275</v>
      </c>
      <c r="D876" s="371" t="s">
        <v>3534</v>
      </c>
      <c r="E876" s="325">
        <v>4</v>
      </c>
      <c r="F876" s="371"/>
      <c r="G876" s="325"/>
      <c r="H876" s="371"/>
      <c r="I876" s="325">
        <v>8</v>
      </c>
      <c r="J876" s="325"/>
      <c r="K876" s="325">
        <v>8</v>
      </c>
      <c r="L876" s="372">
        <v>1</v>
      </c>
      <c r="M876" s="388" t="s">
        <v>5245</v>
      </c>
      <c r="N876" s="398">
        <v>100</v>
      </c>
      <c r="O876" s="398">
        <v>200</v>
      </c>
      <c r="P876" s="398">
        <v>300</v>
      </c>
      <c r="Q876" s="398"/>
      <c r="R876" s="398"/>
      <c r="S876" s="398"/>
      <c r="T876" s="398"/>
      <c r="U876" s="381"/>
      <c r="V876" s="381" t="s">
        <v>2166</v>
      </c>
      <c r="W876" s="381"/>
      <c r="X876" s="381">
        <v>1</v>
      </c>
      <c r="Y876" s="326"/>
      <c r="Z876" s="328"/>
      <c r="AA876" s="373"/>
      <c r="AB876" s="326"/>
      <c r="AC876" s="326" t="s">
        <v>2166</v>
      </c>
      <c r="AD876" s="368"/>
      <c r="AE876" s="400" t="s">
        <v>6321</v>
      </c>
      <c r="AF876" s="326"/>
      <c r="AG876" s="368"/>
      <c r="AH876" s="368"/>
      <c r="AI876" s="373"/>
      <c r="AJ876" s="326"/>
      <c r="AK876" s="328" t="s">
        <v>7279</v>
      </c>
      <c r="AL876" s="328"/>
      <c r="AM876" s="328"/>
      <c r="AN876" s="335"/>
    </row>
    <row r="877" spans="1:40" ht="30.75" customHeight="1" x14ac:dyDescent="0.35">
      <c r="A877" s="378">
        <v>873</v>
      </c>
      <c r="B877" s="333" t="s">
        <v>5714</v>
      </c>
      <c r="C877" s="332" t="s">
        <v>4277</v>
      </c>
      <c r="D877" s="371" t="s">
        <v>3549</v>
      </c>
      <c r="E877" s="325">
        <v>4</v>
      </c>
      <c r="F877" s="371"/>
      <c r="G877" s="325"/>
      <c r="H877" s="371"/>
      <c r="I877" s="325">
        <v>7</v>
      </c>
      <c r="J877" s="325"/>
      <c r="K877" s="325">
        <v>7</v>
      </c>
      <c r="L877" s="372">
        <v>1</v>
      </c>
      <c r="M877" s="388" t="s">
        <v>5251</v>
      </c>
      <c r="N877" s="381">
        <v>100.5</v>
      </c>
      <c r="O877" s="381">
        <v>199.5</v>
      </c>
      <c r="P877" s="381">
        <v>300</v>
      </c>
      <c r="Q877" s="381"/>
      <c r="R877" s="381"/>
      <c r="S877" s="381"/>
      <c r="T877" s="381"/>
      <c r="U877" s="381"/>
      <c r="V877" s="381" t="s">
        <v>2166</v>
      </c>
      <c r="W877" s="381"/>
      <c r="X877" s="381">
        <v>1</v>
      </c>
      <c r="Y877" s="326"/>
      <c r="Z877" s="328"/>
      <c r="AA877" s="373"/>
      <c r="AB877" s="326"/>
      <c r="AC877" s="326" t="s">
        <v>2166</v>
      </c>
      <c r="AD877" s="368"/>
      <c r="AE877" s="400" t="s">
        <v>6324</v>
      </c>
      <c r="AF877" s="326"/>
      <c r="AG877" s="368"/>
      <c r="AH877" s="368"/>
      <c r="AI877" s="373"/>
      <c r="AJ877" s="326"/>
      <c r="AK877" s="328" t="s">
        <v>7279</v>
      </c>
      <c r="AL877" s="328"/>
      <c r="AM877" s="328"/>
      <c r="AN877" s="335"/>
    </row>
    <row r="878" spans="1:40" ht="30.75" customHeight="1" x14ac:dyDescent="0.35">
      <c r="A878" s="378">
        <v>874</v>
      </c>
      <c r="B878" s="333" t="s">
        <v>5714</v>
      </c>
      <c r="C878" s="374" t="s">
        <v>2246</v>
      </c>
      <c r="D878" s="371" t="s">
        <v>3572</v>
      </c>
      <c r="E878" s="325">
        <v>4</v>
      </c>
      <c r="F878" s="371"/>
      <c r="G878" s="325"/>
      <c r="H878" s="371"/>
      <c r="I878" s="325">
        <v>7</v>
      </c>
      <c r="J878" s="325"/>
      <c r="K878" s="325">
        <v>7</v>
      </c>
      <c r="L878" s="372">
        <v>1</v>
      </c>
      <c r="M878" s="388" t="s">
        <v>5252</v>
      </c>
      <c r="N878" s="381">
        <v>75</v>
      </c>
      <c r="O878" s="381">
        <v>225</v>
      </c>
      <c r="P878" s="381">
        <v>300</v>
      </c>
      <c r="Q878" s="381"/>
      <c r="R878" s="381"/>
      <c r="S878" s="381"/>
      <c r="T878" s="381"/>
      <c r="U878" s="381"/>
      <c r="V878" s="381" t="s">
        <v>2166</v>
      </c>
      <c r="W878" s="381"/>
      <c r="X878" s="381">
        <v>1</v>
      </c>
      <c r="Y878" s="326"/>
      <c r="Z878" s="328"/>
      <c r="AA878" s="373"/>
      <c r="AB878" s="326"/>
      <c r="AC878" s="326" t="s">
        <v>2166</v>
      </c>
      <c r="AD878" s="368"/>
      <c r="AE878" s="400" t="s">
        <v>6324</v>
      </c>
      <c r="AF878" s="326"/>
      <c r="AG878" s="368"/>
      <c r="AH878" s="368"/>
      <c r="AI878" s="373"/>
      <c r="AJ878" s="326"/>
      <c r="AK878" s="328"/>
      <c r="AL878" s="328"/>
      <c r="AM878" s="328"/>
      <c r="AN878" s="335"/>
    </row>
    <row r="879" spans="1:40" ht="30.75" customHeight="1" x14ac:dyDescent="0.35">
      <c r="A879" s="378">
        <v>875</v>
      </c>
      <c r="B879" s="333" t="s">
        <v>5714</v>
      </c>
      <c r="C879" s="332" t="s">
        <v>6397</v>
      </c>
      <c r="D879" s="371" t="s">
        <v>6394</v>
      </c>
      <c r="E879" s="325">
        <v>4</v>
      </c>
      <c r="F879" s="371" t="s">
        <v>6023</v>
      </c>
      <c r="G879" s="325">
        <v>1</v>
      </c>
      <c r="H879" s="371" t="s">
        <v>6398</v>
      </c>
      <c r="I879" s="325">
        <v>6</v>
      </c>
      <c r="J879" s="325">
        <v>1</v>
      </c>
      <c r="K879" s="325">
        <v>7</v>
      </c>
      <c r="L879" s="372">
        <v>1</v>
      </c>
      <c r="M879" s="388" t="s">
        <v>6401</v>
      </c>
      <c r="N879" s="381">
        <v>107</v>
      </c>
      <c r="O879" s="381">
        <v>193</v>
      </c>
      <c r="P879" s="381">
        <v>300</v>
      </c>
      <c r="Q879" s="381">
        <v>10</v>
      </c>
      <c r="R879" s="381">
        <v>20</v>
      </c>
      <c r="S879" s="381">
        <v>300</v>
      </c>
      <c r="T879" s="381"/>
      <c r="U879" s="381"/>
      <c r="V879" s="381" t="s">
        <v>2166</v>
      </c>
      <c r="W879" s="381"/>
      <c r="X879" s="381">
        <v>1</v>
      </c>
      <c r="Y879" s="326"/>
      <c r="Z879" s="328" t="s">
        <v>6862</v>
      </c>
      <c r="AA879" s="373"/>
      <c r="AB879" s="326"/>
      <c r="AC879" s="326" t="s">
        <v>2165</v>
      </c>
      <c r="AD879" s="368">
        <v>42970</v>
      </c>
      <c r="AE879" s="400" t="s">
        <v>6957</v>
      </c>
      <c r="AF879" s="326"/>
      <c r="AG879" s="368"/>
      <c r="AH879" s="368"/>
      <c r="AI879" s="373"/>
      <c r="AJ879" s="326"/>
      <c r="AK879" s="328"/>
      <c r="AL879" s="328"/>
      <c r="AM879" s="328"/>
      <c r="AN879" s="335" t="s">
        <v>2166</v>
      </c>
    </row>
    <row r="880" spans="1:40" ht="30.75" customHeight="1" x14ac:dyDescent="0.35">
      <c r="A880" s="378">
        <v>876</v>
      </c>
      <c r="B880" s="333" t="s">
        <v>5714</v>
      </c>
      <c r="C880" s="332" t="s">
        <v>6399</v>
      </c>
      <c r="D880" s="371" t="s">
        <v>6395</v>
      </c>
      <c r="E880" s="325">
        <v>4</v>
      </c>
      <c r="F880" s="371" t="s">
        <v>6023</v>
      </c>
      <c r="G880" s="325">
        <v>1</v>
      </c>
      <c r="H880" s="371" t="s">
        <v>6398</v>
      </c>
      <c r="I880" s="325">
        <v>7</v>
      </c>
      <c r="J880" s="325">
        <v>1</v>
      </c>
      <c r="K880" s="325">
        <v>8</v>
      </c>
      <c r="L880" s="372">
        <v>1</v>
      </c>
      <c r="M880" s="388" t="s">
        <v>5703</v>
      </c>
      <c r="N880" s="381">
        <v>100</v>
      </c>
      <c r="O880" s="381">
        <v>200</v>
      </c>
      <c r="P880" s="381">
        <v>300</v>
      </c>
      <c r="Q880" s="381">
        <v>10</v>
      </c>
      <c r="R880" s="381">
        <v>20</v>
      </c>
      <c r="S880" s="381">
        <v>300</v>
      </c>
      <c r="T880" s="381"/>
      <c r="U880" s="381"/>
      <c r="V880" s="381" t="s">
        <v>2166</v>
      </c>
      <c r="W880" s="381"/>
      <c r="X880" s="381">
        <v>1</v>
      </c>
      <c r="Y880" s="326"/>
      <c r="Z880" s="328" t="s">
        <v>6862</v>
      </c>
      <c r="AA880" s="373"/>
      <c r="AB880" s="326"/>
      <c r="AC880" s="326" t="s">
        <v>2165</v>
      </c>
      <c r="AD880" s="368">
        <v>42970</v>
      </c>
      <c r="AE880" s="400" t="s">
        <v>6957</v>
      </c>
      <c r="AF880" s="326"/>
      <c r="AG880" s="368"/>
      <c r="AH880" s="368"/>
      <c r="AI880" s="373"/>
      <c r="AJ880" s="326"/>
      <c r="AK880" s="328"/>
      <c r="AL880" s="328"/>
      <c r="AM880" s="328"/>
      <c r="AN880" s="335" t="s">
        <v>2166</v>
      </c>
    </row>
    <row r="881" spans="1:40" ht="30.75" customHeight="1" x14ac:dyDescent="0.35">
      <c r="A881" s="378">
        <v>877</v>
      </c>
      <c r="B881" s="333" t="s">
        <v>5714</v>
      </c>
      <c r="C881" s="332" t="s">
        <v>6400</v>
      </c>
      <c r="D881" s="371" t="s">
        <v>6396</v>
      </c>
      <c r="E881" s="325">
        <v>4</v>
      </c>
      <c r="F881" s="371" t="s">
        <v>6023</v>
      </c>
      <c r="G881" s="325">
        <v>1</v>
      </c>
      <c r="H881" s="371" t="s">
        <v>6398</v>
      </c>
      <c r="I881" s="325">
        <v>7</v>
      </c>
      <c r="J881" s="325">
        <v>1</v>
      </c>
      <c r="K881" s="325">
        <v>8</v>
      </c>
      <c r="L881" s="372">
        <v>1</v>
      </c>
      <c r="M881" s="388" t="s">
        <v>5700</v>
      </c>
      <c r="N881" s="381">
        <v>81</v>
      </c>
      <c r="O881" s="381">
        <v>219</v>
      </c>
      <c r="P881" s="381">
        <v>300</v>
      </c>
      <c r="Q881" s="381">
        <v>10</v>
      </c>
      <c r="R881" s="381">
        <v>20</v>
      </c>
      <c r="S881" s="381">
        <v>300</v>
      </c>
      <c r="T881" s="381"/>
      <c r="U881" s="381"/>
      <c r="V881" s="381" t="s">
        <v>2166</v>
      </c>
      <c r="W881" s="381"/>
      <c r="X881" s="381">
        <v>1</v>
      </c>
      <c r="Y881" s="326"/>
      <c r="Z881" s="328"/>
      <c r="AA881" s="373"/>
      <c r="AB881" s="326"/>
      <c r="AC881" s="326" t="s">
        <v>2165</v>
      </c>
      <c r="AD881" s="368">
        <v>42970</v>
      </c>
      <c r="AE881" s="400" t="s">
        <v>6957</v>
      </c>
      <c r="AF881" s="326"/>
      <c r="AG881" s="368"/>
      <c r="AH881" s="368"/>
      <c r="AI881" s="373"/>
      <c r="AJ881" s="326"/>
      <c r="AK881" s="328"/>
      <c r="AL881" s="328"/>
      <c r="AM881" s="328"/>
      <c r="AN881" s="335"/>
    </row>
    <row r="882" spans="1:40" ht="30.75" customHeight="1" x14ac:dyDescent="0.35">
      <c r="A882" s="378">
        <v>878</v>
      </c>
      <c r="B882" s="333" t="s">
        <v>1809</v>
      </c>
      <c r="C882" s="332" t="s">
        <v>4006</v>
      </c>
      <c r="D882" s="371" t="s">
        <v>3802</v>
      </c>
      <c r="E882" s="325">
        <v>5</v>
      </c>
      <c r="F882" s="371"/>
      <c r="G882" s="325"/>
      <c r="H882" s="371"/>
      <c r="I882" s="325">
        <v>10</v>
      </c>
      <c r="J882" s="325"/>
      <c r="K882" s="325">
        <v>10</v>
      </c>
      <c r="L882" s="372">
        <v>1</v>
      </c>
      <c r="M882" s="373" t="s">
        <v>5144</v>
      </c>
      <c r="N882" s="381"/>
      <c r="O882" s="381"/>
      <c r="P882" s="381">
        <v>320</v>
      </c>
      <c r="Q882" s="381"/>
      <c r="R882" s="381"/>
      <c r="S882" s="381"/>
      <c r="T882" s="381"/>
      <c r="U882" s="381"/>
      <c r="V882" s="381"/>
      <c r="W882" s="381"/>
      <c r="X882" s="381">
        <v>2</v>
      </c>
      <c r="Y882" s="326"/>
      <c r="Z882" s="328"/>
      <c r="AA882" s="373"/>
      <c r="AB882" s="326"/>
      <c r="AC882" s="326" t="s">
        <v>2166</v>
      </c>
      <c r="AD882" s="368"/>
      <c r="AE882" s="400" t="s">
        <v>6325</v>
      </c>
      <c r="AF882" s="326"/>
      <c r="AG882" s="368"/>
      <c r="AH882" s="368"/>
      <c r="AI882" s="373"/>
      <c r="AJ882" s="326"/>
      <c r="AK882" s="328"/>
      <c r="AL882" s="328"/>
      <c r="AM882" s="328"/>
      <c r="AN882" s="335"/>
    </row>
    <row r="883" spans="1:40" ht="30.75" customHeight="1" x14ac:dyDescent="0.35">
      <c r="A883" s="378">
        <v>879</v>
      </c>
      <c r="B883" s="333" t="s">
        <v>1809</v>
      </c>
      <c r="C883" s="332" t="s">
        <v>2383</v>
      </c>
      <c r="D883" s="371" t="s">
        <v>2384</v>
      </c>
      <c r="E883" s="325">
        <v>4</v>
      </c>
      <c r="F883" s="371"/>
      <c r="G883" s="325"/>
      <c r="H883" s="371"/>
      <c r="I883" s="325">
        <v>10</v>
      </c>
      <c r="J883" s="325"/>
      <c r="K883" s="325">
        <v>10</v>
      </c>
      <c r="L883" s="372">
        <v>1</v>
      </c>
      <c r="M883" s="388" t="s">
        <v>5546</v>
      </c>
      <c r="N883" s="381"/>
      <c r="O883" s="381"/>
      <c r="P883" s="381">
        <v>300</v>
      </c>
      <c r="Q883" s="381"/>
      <c r="R883" s="381"/>
      <c r="S883" s="381"/>
      <c r="T883" s="381"/>
      <c r="U883" s="381"/>
      <c r="V883" s="381"/>
      <c r="W883" s="381"/>
      <c r="X883" s="381">
        <v>2</v>
      </c>
      <c r="Y883" s="326"/>
      <c r="Z883" s="328"/>
      <c r="AA883" s="373"/>
      <c r="AB883" s="326"/>
      <c r="AC883" s="326" t="s">
        <v>2166</v>
      </c>
      <c r="AD883" s="368"/>
      <c r="AE883" s="400" t="s">
        <v>6321</v>
      </c>
      <c r="AF883" s="326"/>
      <c r="AG883" s="368"/>
      <c r="AH883" s="368"/>
      <c r="AI883" s="373"/>
      <c r="AJ883" s="326"/>
      <c r="AK883" s="328"/>
      <c r="AL883" s="328"/>
      <c r="AM883" s="328"/>
      <c r="AN883" s="335"/>
    </row>
    <row r="884" spans="1:40" ht="30.75" customHeight="1" x14ac:dyDescent="0.35">
      <c r="A884" s="378">
        <v>880</v>
      </c>
      <c r="B884" s="333" t="s">
        <v>1809</v>
      </c>
      <c r="C884" s="332" t="s">
        <v>4007</v>
      </c>
      <c r="D884" s="371" t="s">
        <v>3803</v>
      </c>
      <c r="E884" s="325">
        <v>5</v>
      </c>
      <c r="F884" s="371"/>
      <c r="G884" s="325"/>
      <c r="H884" s="371"/>
      <c r="I884" s="325">
        <v>11</v>
      </c>
      <c r="J884" s="325"/>
      <c r="K884" s="325">
        <v>11</v>
      </c>
      <c r="L884" s="372">
        <v>1</v>
      </c>
      <c r="M884" s="388" t="s">
        <v>5546</v>
      </c>
      <c r="N884" s="381"/>
      <c r="O884" s="381"/>
      <c r="P884" s="381">
        <v>290</v>
      </c>
      <c r="Q884" s="381"/>
      <c r="R884" s="381"/>
      <c r="S884" s="381"/>
      <c r="T884" s="381"/>
      <c r="U884" s="381"/>
      <c r="V884" s="381"/>
      <c r="W884" s="381"/>
      <c r="X884" s="381">
        <v>2</v>
      </c>
      <c r="Y884" s="326"/>
      <c r="Z884" s="328"/>
      <c r="AA884" s="373"/>
      <c r="AB884" s="326"/>
      <c r="AC884" s="326" t="s">
        <v>2166</v>
      </c>
      <c r="AD884" s="368"/>
      <c r="AE884" s="400" t="s">
        <v>6325</v>
      </c>
      <c r="AF884" s="326"/>
      <c r="AG884" s="368"/>
      <c r="AH884" s="368"/>
      <c r="AI884" s="373"/>
      <c r="AJ884" s="326"/>
      <c r="AK884" s="328"/>
      <c r="AL884" s="328"/>
      <c r="AM884" s="328"/>
      <c r="AN884" s="335"/>
    </row>
    <row r="885" spans="1:40" ht="30.75" customHeight="1" x14ac:dyDescent="0.35">
      <c r="A885" s="378">
        <v>881</v>
      </c>
      <c r="B885" s="333" t="s">
        <v>1809</v>
      </c>
      <c r="C885" s="332" t="s">
        <v>3999</v>
      </c>
      <c r="D885" s="371" t="s">
        <v>3795</v>
      </c>
      <c r="E885" s="325">
        <v>4</v>
      </c>
      <c r="F885" s="371"/>
      <c r="G885" s="325"/>
      <c r="H885" s="371"/>
      <c r="I885" s="325">
        <v>9</v>
      </c>
      <c r="J885" s="325"/>
      <c r="K885" s="325">
        <v>9</v>
      </c>
      <c r="L885" s="372">
        <v>1</v>
      </c>
      <c r="M885" s="373" t="s">
        <v>4991</v>
      </c>
      <c r="N885" s="381"/>
      <c r="O885" s="381"/>
      <c r="P885" s="381">
        <v>390</v>
      </c>
      <c r="Q885" s="381"/>
      <c r="R885" s="381"/>
      <c r="S885" s="381"/>
      <c r="T885" s="381"/>
      <c r="U885" s="381"/>
      <c r="V885" s="381"/>
      <c r="W885" s="381"/>
      <c r="X885" s="381">
        <v>2</v>
      </c>
      <c r="Y885" s="326"/>
      <c r="Z885" s="328"/>
      <c r="AA885" s="373"/>
      <c r="AB885" s="326"/>
      <c r="AC885" s="326" t="s">
        <v>2165</v>
      </c>
      <c r="AD885" s="368"/>
      <c r="AE885" s="400" t="s">
        <v>6325</v>
      </c>
      <c r="AF885" s="326"/>
      <c r="AG885" s="368"/>
      <c r="AH885" s="368"/>
      <c r="AI885" s="373"/>
      <c r="AJ885" s="326"/>
      <c r="AK885" s="328"/>
      <c r="AL885" s="328"/>
      <c r="AM885" s="328"/>
      <c r="AN885" s="335"/>
    </row>
    <row r="886" spans="1:40" ht="30.75" customHeight="1" x14ac:dyDescent="0.35">
      <c r="A886" s="378">
        <v>882</v>
      </c>
      <c r="B886" s="333" t="s">
        <v>1809</v>
      </c>
      <c r="C886" s="332" t="s">
        <v>3991</v>
      </c>
      <c r="D886" s="371" t="s">
        <v>3786</v>
      </c>
      <c r="E886" s="325">
        <v>5</v>
      </c>
      <c r="F886" s="371"/>
      <c r="G886" s="325"/>
      <c r="H886" s="371"/>
      <c r="I886" s="325">
        <v>9</v>
      </c>
      <c r="J886" s="325"/>
      <c r="K886" s="325">
        <v>9</v>
      </c>
      <c r="L886" s="372">
        <v>1</v>
      </c>
      <c r="M886" s="388" t="s">
        <v>5493</v>
      </c>
      <c r="N886" s="381"/>
      <c r="O886" s="381"/>
      <c r="P886" s="381">
        <v>500</v>
      </c>
      <c r="Q886" s="381"/>
      <c r="R886" s="381"/>
      <c r="S886" s="381"/>
      <c r="T886" s="381"/>
      <c r="U886" s="381"/>
      <c r="V886" s="381"/>
      <c r="W886" s="381"/>
      <c r="X886" s="381">
        <v>3</v>
      </c>
      <c r="Y886" s="326"/>
      <c r="Z886" s="328"/>
      <c r="AA886" s="373"/>
      <c r="AB886" s="326"/>
      <c r="AC886" s="326" t="s">
        <v>2165</v>
      </c>
      <c r="AD886" s="368"/>
      <c r="AE886" s="400" t="s">
        <v>6325</v>
      </c>
      <c r="AF886" s="326"/>
      <c r="AG886" s="368"/>
      <c r="AH886" s="368"/>
      <c r="AI886" s="373"/>
      <c r="AJ886" s="326"/>
      <c r="AK886" s="328"/>
      <c r="AL886" s="328"/>
      <c r="AM886" s="328"/>
      <c r="AN886" s="335"/>
    </row>
    <row r="887" spans="1:40" ht="30.75" customHeight="1" x14ac:dyDescent="0.35">
      <c r="A887" s="378">
        <v>883</v>
      </c>
      <c r="B887" s="333" t="s">
        <v>1809</v>
      </c>
      <c r="C887" s="332" t="s">
        <v>2378</v>
      </c>
      <c r="D887" s="371" t="s">
        <v>2379</v>
      </c>
      <c r="E887" s="325">
        <v>4</v>
      </c>
      <c r="F887" s="371"/>
      <c r="G887" s="325"/>
      <c r="H887" s="371"/>
      <c r="I887" s="325">
        <v>10</v>
      </c>
      <c r="J887" s="325"/>
      <c r="K887" s="325">
        <v>10</v>
      </c>
      <c r="L887" s="372">
        <v>1</v>
      </c>
      <c r="M887" s="373" t="s">
        <v>5145</v>
      </c>
      <c r="N887" s="381"/>
      <c r="O887" s="381"/>
      <c r="P887" s="381">
        <v>250</v>
      </c>
      <c r="Q887" s="381"/>
      <c r="R887" s="381"/>
      <c r="S887" s="381"/>
      <c r="T887" s="381"/>
      <c r="U887" s="381"/>
      <c r="V887" s="381"/>
      <c r="W887" s="381"/>
      <c r="X887" s="381">
        <v>2</v>
      </c>
      <c r="Y887" s="326"/>
      <c r="Z887" s="328"/>
      <c r="AA887" s="373"/>
      <c r="AB887" s="326"/>
      <c r="AC887" s="326" t="s">
        <v>2166</v>
      </c>
      <c r="AD887" s="368"/>
      <c r="AE887" s="400" t="s">
        <v>6321</v>
      </c>
      <c r="AF887" s="326"/>
      <c r="AG887" s="368"/>
      <c r="AH887" s="368"/>
      <c r="AI887" s="373"/>
      <c r="AJ887" s="326"/>
      <c r="AK887" s="328"/>
      <c r="AL887" s="328"/>
      <c r="AM887" s="328"/>
      <c r="AN887" s="335"/>
    </row>
    <row r="888" spans="1:40" ht="30.75" customHeight="1" x14ac:dyDescent="0.35">
      <c r="A888" s="378">
        <v>884</v>
      </c>
      <c r="B888" s="333" t="s">
        <v>1809</v>
      </c>
      <c r="C888" s="332" t="s">
        <v>4862</v>
      </c>
      <c r="D888" s="371" t="s">
        <v>2382</v>
      </c>
      <c r="E888" s="325">
        <v>4</v>
      </c>
      <c r="F888" s="371"/>
      <c r="G888" s="325"/>
      <c r="H888" s="371"/>
      <c r="I888" s="325">
        <v>10</v>
      </c>
      <c r="J888" s="325"/>
      <c r="K888" s="325">
        <v>10</v>
      </c>
      <c r="L888" s="372">
        <v>1</v>
      </c>
      <c r="M888" s="373" t="s">
        <v>5518</v>
      </c>
      <c r="N888" s="381"/>
      <c r="O888" s="381"/>
      <c r="P888" s="381">
        <v>500</v>
      </c>
      <c r="Q888" s="381"/>
      <c r="R888" s="381"/>
      <c r="S888" s="381"/>
      <c r="T888" s="381"/>
      <c r="U888" s="381"/>
      <c r="V888" s="381"/>
      <c r="W888" s="381"/>
      <c r="X888" s="381">
        <v>2</v>
      </c>
      <c r="Y888" s="326"/>
      <c r="Z888" s="328"/>
      <c r="AA888" s="373"/>
      <c r="AB888" s="326"/>
      <c r="AC888" s="326" t="s">
        <v>2165</v>
      </c>
      <c r="AD888" s="368"/>
      <c r="AE888" s="400" t="s">
        <v>6321</v>
      </c>
      <c r="AF888" s="326"/>
      <c r="AG888" s="368"/>
      <c r="AH888" s="368"/>
      <c r="AI888" s="373"/>
      <c r="AJ888" s="326"/>
      <c r="AK888" s="328"/>
      <c r="AL888" s="328"/>
      <c r="AM888" s="328"/>
      <c r="AN888" s="335"/>
    </row>
    <row r="889" spans="1:40" ht="30.75" customHeight="1" x14ac:dyDescent="0.35">
      <c r="A889" s="378">
        <v>885</v>
      </c>
      <c r="B889" s="333" t="s">
        <v>1809</v>
      </c>
      <c r="C889" s="332" t="s">
        <v>4009</v>
      </c>
      <c r="D889" s="371" t="s">
        <v>3805</v>
      </c>
      <c r="E889" s="325">
        <v>5</v>
      </c>
      <c r="F889" s="371"/>
      <c r="G889" s="325"/>
      <c r="H889" s="371"/>
      <c r="I889" s="325">
        <v>10</v>
      </c>
      <c r="J889" s="325"/>
      <c r="K889" s="325">
        <v>10</v>
      </c>
      <c r="L889" s="372">
        <v>1</v>
      </c>
      <c r="M889" s="373" t="s">
        <v>5427</v>
      </c>
      <c r="N889" s="381"/>
      <c r="O889" s="381"/>
      <c r="P889" s="381">
        <v>240</v>
      </c>
      <c r="Q889" s="381"/>
      <c r="R889" s="381"/>
      <c r="S889" s="381"/>
      <c r="T889" s="381"/>
      <c r="U889" s="381"/>
      <c r="V889" s="381"/>
      <c r="W889" s="381"/>
      <c r="X889" s="381">
        <v>1</v>
      </c>
      <c r="Y889" s="326"/>
      <c r="Z889" s="328"/>
      <c r="AA889" s="373"/>
      <c r="AB889" s="326"/>
      <c r="AC889" s="326" t="s">
        <v>2166</v>
      </c>
      <c r="AD889" s="368"/>
      <c r="AE889" s="400" t="s">
        <v>6325</v>
      </c>
      <c r="AF889" s="326"/>
      <c r="AG889" s="368"/>
      <c r="AH889" s="368"/>
      <c r="AI889" s="373"/>
      <c r="AJ889" s="326"/>
      <c r="AK889" s="328" t="s">
        <v>7278</v>
      </c>
      <c r="AL889" s="328"/>
      <c r="AM889" s="328"/>
      <c r="AN889" s="335"/>
    </row>
    <row r="890" spans="1:40" ht="30.75" customHeight="1" x14ac:dyDescent="0.35">
      <c r="A890" s="378">
        <v>886</v>
      </c>
      <c r="B890" s="333" t="s">
        <v>1809</v>
      </c>
      <c r="C890" s="332" t="s">
        <v>2838</v>
      </c>
      <c r="D890" s="371" t="s">
        <v>3781</v>
      </c>
      <c r="E890" s="325">
        <v>4</v>
      </c>
      <c r="F890" s="371"/>
      <c r="G890" s="325"/>
      <c r="H890" s="371"/>
      <c r="I890" s="325">
        <v>10</v>
      </c>
      <c r="J890" s="325"/>
      <c r="K890" s="325">
        <v>10</v>
      </c>
      <c r="L890" s="372">
        <v>1</v>
      </c>
      <c r="M890" s="373" t="s">
        <v>5427</v>
      </c>
      <c r="N890" s="367">
        <v>175</v>
      </c>
      <c r="O890" s="367">
        <v>325</v>
      </c>
      <c r="P890" s="367">
        <v>500</v>
      </c>
      <c r="Q890" s="398"/>
      <c r="R890" s="398"/>
      <c r="S890" s="398"/>
      <c r="T890" s="398"/>
      <c r="U890" s="381"/>
      <c r="V890" s="381"/>
      <c r="W890" s="381"/>
      <c r="X890" s="381">
        <v>1</v>
      </c>
      <c r="Y890" s="326"/>
      <c r="Z890" s="328" t="s">
        <v>6862</v>
      </c>
      <c r="AA890" s="373"/>
      <c r="AB890" s="326" t="s">
        <v>6140</v>
      </c>
      <c r="AC890" s="326" t="s">
        <v>2166</v>
      </c>
      <c r="AD890" s="368"/>
      <c r="AE890" s="400" t="s">
        <v>6325</v>
      </c>
      <c r="AF890" s="326"/>
      <c r="AG890" s="368"/>
      <c r="AH890" s="368"/>
      <c r="AI890" s="373"/>
      <c r="AJ890" s="326"/>
      <c r="AK890" s="328" t="s">
        <v>7277</v>
      </c>
      <c r="AL890" s="328"/>
      <c r="AM890" s="328"/>
      <c r="AN890" s="335"/>
    </row>
    <row r="891" spans="1:40" ht="30.75" customHeight="1" x14ac:dyDescent="0.35">
      <c r="A891" s="378">
        <v>887</v>
      </c>
      <c r="B891" s="333" t="s">
        <v>1809</v>
      </c>
      <c r="C891" s="332" t="s">
        <v>4863</v>
      </c>
      <c r="D891" s="371" t="s">
        <v>3817</v>
      </c>
      <c r="E891" s="325">
        <v>5</v>
      </c>
      <c r="F891" s="371"/>
      <c r="G891" s="325"/>
      <c r="H891" s="371"/>
      <c r="I891" s="325">
        <v>9</v>
      </c>
      <c r="J891" s="325"/>
      <c r="K891" s="325">
        <v>9</v>
      </c>
      <c r="L891" s="372">
        <v>1</v>
      </c>
      <c r="M891" s="373" t="s">
        <v>4909</v>
      </c>
      <c r="N891" s="381"/>
      <c r="O891" s="381"/>
      <c r="P891" s="381">
        <v>300</v>
      </c>
      <c r="Q891" s="381"/>
      <c r="R891" s="381"/>
      <c r="S891" s="381"/>
      <c r="T891" s="381"/>
      <c r="U891" s="381"/>
      <c r="V891" s="381"/>
      <c r="W891" s="381"/>
      <c r="X891" s="381">
        <v>2</v>
      </c>
      <c r="Y891" s="326"/>
      <c r="Z891" s="328"/>
      <c r="AA891" s="373"/>
      <c r="AB891" s="326"/>
      <c r="AC891" s="326" t="s">
        <v>2165</v>
      </c>
      <c r="AD891" s="368"/>
      <c r="AE891" s="400" t="s">
        <v>6325</v>
      </c>
      <c r="AF891" s="326"/>
      <c r="AG891" s="368"/>
      <c r="AH891" s="368"/>
      <c r="AI891" s="373"/>
      <c r="AJ891" s="326"/>
      <c r="AK891" s="328"/>
      <c r="AL891" s="328"/>
      <c r="AM891" s="328"/>
      <c r="AN891" s="335"/>
    </row>
    <row r="892" spans="1:40" ht="30.75" customHeight="1" x14ac:dyDescent="0.35">
      <c r="A892" s="378">
        <v>888</v>
      </c>
      <c r="B892" s="333" t="s">
        <v>1809</v>
      </c>
      <c r="C892" s="332" t="s">
        <v>4011</v>
      </c>
      <c r="D892" s="371" t="s">
        <v>3807</v>
      </c>
      <c r="E892" s="325">
        <v>3</v>
      </c>
      <c r="F892" s="371"/>
      <c r="G892" s="325"/>
      <c r="H892" s="371"/>
      <c r="I892" s="325">
        <v>11</v>
      </c>
      <c r="J892" s="325"/>
      <c r="K892" s="325">
        <v>11</v>
      </c>
      <c r="L892" s="372">
        <v>1</v>
      </c>
      <c r="M892" s="388" t="s">
        <v>5546</v>
      </c>
      <c r="N892" s="381"/>
      <c r="O892" s="381"/>
      <c r="P892" s="381">
        <v>435</v>
      </c>
      <c r="Q892" s="381"/>
      <c r="R892" s="381"/>
      <c r="S892" s="381"/>
      <c r="T892" s="381"/>
      <c r="U892" s="381"/>
      <c r="V892" s="381"/>
      <c r="W892" s="381"/>
      <c r="X892" s="381">
        <v>2</v>
      </c>
      <c r="Y892" s="326"/>
      <c r="Z892" s="328"/>
      <c r="AA892" s="373"/>
      <c r="AB892" s="326"/>
      <c r="AC892" s="326" t="s">
        <v>2165</v>
      </c>
      <c r="AD892" s="368"/>
      <c r="AE892" s="400" t="s">
        <v>6325</v>
      </c>
      <c r="AF892" s="326"/>
      <c r="AG892" s="368"/>
      <c r="AH892" s="368"/>
      <c r="AI892" s="373"/>
      <c r="AJ892" s="326"/>
      <c r="AK892" s="328" t="s">
        <v>7279</v>
      </c>
      <c r="AL892" s="328"/>
      <c r="AM892" s="328"/>
      <c r="AN892" s="335"/>
    </row>
    <row r="893" spans="1:40" ht="30.75" customHeight="1" x14ac:dyDescent="0.35">
      <c r="A893" s="378">
        <v>889</v>
      </c>
      <c r="B893" s="333" t="s">
        <v>1809</v>
      </c>
      <c r="C893" s="332" t="s">
        <v>3998</v>
      </c>
      <c r="D893" s="371" t="s">
        <v>3794</v>
      </c>
      <c r="E893" s="325">
        <v>4</v>
      </c>
      <c r="F893" s="371"/>
      <c r="G893" s="325"/>
      <c r="H893" s="371"/>
      <c r="I893" s="325">
        <v>8</v>
      </c>
      <c r="J893" s="325"/>
      <c r="K893" s="325">
        <v>8</v>
      </c>
      <c r="L893" s="372">
        <v>1</v>
      </c>
      <c r="M893" s="388" t="s">
        <v>5493</v>
      </c>
      <c r="N893" s="381"/>
      <c r="O893" s="381"/>
      <c r="P893" s="381">
        <v>475</v>
      </c>
      <c r="Q893" s="381"/>
      <c r="R893" s="381"/>
      <c r="S893" s="381"/>
      <c r="T893" s="381"/>
      <c r="U893" s="381"/>
      <c r="V893" s="381"/>
      <c r="W893" s="381"/>
      <c r="X893" s="381">
        <v>2</v>
      </c>
      <c r="Y893" s="326"/>
      <c r="Z893" s="328"/>
      <c r="AA893" s="373"/>
      <c r="AB893" s="326"/>
      <c r="AC893" s="326" t="s">
        <v>2165</v>
      </c>
      <c r="AD893" s="368"/>
      <c r="AE893" s="400" t="s">
        <v>6325</v>
      </c>
      <c r="AF893" s="326"/>
      <c r="AG893" s="368"/>
      <c r="AH893" s="368"/>
      <c r="AI893" s="373"/>
      <c r="AJ893" s="326"/>
      <c r="AK893" s="328"/>
      <c r="AL893" s="328"/>
      <c r="AM893" s="328"/>
      <c r="AN893" s="335"/>
    </row>
    <row r="894" spans="1:40" ht="30.75" customHeight="1" x14ac:dyDescent="0.35">
      <c r="A894" s="378">
        <v>890</v>
      </c>
      <c r="B894" s="333" t="s">
        <v>1809</v>
      </c>
      <c r="C894" s="332" t="s">
        <v>4003</v>
      </c>
      <c r="D894" s="371" t="s">
        <v>3799</v>
      </c>
      <c r="E894" s="325">
        <v>5</v>
      </c>
      <c r="F894" s="371"/>
      <c r="G894" s="325"/>
      <c r="H894" s="371"/>
      <c r="I894" s="325">
        <v>11</v>
      </c>
      <c r="J894" s="325"/>
      <c r="K894" s="325">
        <v>11</v>
      </c>
      <c r="L894" s="372">
        <v>1</v>
      </c>
      <c r="M894" s="373" t="s">
        <v>5148</v>
      </c>
      <c r="N894" s="381"/>
      <c r="O894" s="381"/>
      <c r="P894" s="381">
        <v>370</v>
      </c>
      <c r="Q894" s="381"/>
      <c r="R894" s="381"/>
      <c r="S894" s="381"/>
      <c r="T894" s="381"/>
      <c r="U894" s="381"/>
      <c r="V894" s="381"/>
      <c r="W894" s="381"/>
      <c r="X894" s="381">
        <v>2</v>
      </c>
      <c r="Y894" s="326"/>
      <c r="Z894" s="328"/>
      <c r="AA894" s="373"/>
      <c r="AB894" s="326"/>
      <c r="AC894" s="326" t="s">
        <v>2165</v>
      </c>
      <c r="AD894" s="368"/>
      <c r="AE894" s="400" t="s">
        <v>6325</v>
      </c>
      <c r="AF894" s="326"/>
      <c r="AG894" s="368"/>
      <c r="AH894" s="368"/>
      <c r="AI894" s="373"/>
      <c r="AJ894" s="326"/>
      <c r="AK894" s="328"/>
      <c r="AL894" s="328"/>
      <c r="AM894" s="328"/>
      <c r="AN894" s="335"/>
    </row>
    <row r="895" spans="1:40" ht="30.75" customHeight="1" x14ac:dyDescent="0.35">
      <c r="A895" s="378">
        <v>891</v>
      </c>
      <c r="B895" s="333" t="s">
        <v>1809</v>
      </c>
      <c r="C895" s="332" t="s">
        <v>4012</v>
      </c>
      <c r="D895" s="371" t="s">
        <v>3808</v>
      </c>
      <c r="E895" s="325">
        <v>5</v>
      </c>
      <c r="F895" s="371"/>
      <c r="G895" s="325"/>
      <c r="H895" s="371"/>
      <c r="I895" s="325">
        <v>12</v>
      </c>
      <c r="J895" s="325"/>
      <c r="K895" s="325">
        <v>12</v>
      </c>
      <c r="L895" s="372">
        <v>1</v>
      </c>
      <c r="M895" s="373" t="s">
        <v>5427</v>
      </c>
      <c r="N895" s="381"/>
      <c r="O895" s="381"/>
      <c r="P895" s="381">
        <v>340</v>
      </c>
      <c r="Q895" s="381"/>
      <c r="R895" s="381"/>
      <c r="S895" s="381"/>
      <c r="T895" s="381"/>
      <c r="U895" s="381"/>
      <c r="V895" s="381"/>
      <c r="W895" s="381"/>
      <c r="X895" s="381">
        <v>2</v>
      </c>
      <c r="Y895" s="326"/>
      <c r="Z895" s="328"/>
      <c r="AA895" s="373"/>
      <c r="AB895" s="326"/>
      <c r="AC895" s="326" t="s">
        <v>2166</v>
      </c>
      <c r="AD895" s="368"/>
      <c r="AE895" s="400" t="s">
        <v>6325</v>
      </c>
      <c r="AF895" s="326"/>
      <c r="AG895" s="368"/>
      <c r="AH895" s="368"/>
      <c r="AI895" s="373"/>
      <c r="AJ895" s="326"/>
      <c r="AK895" s="328"/>
      <c r="AL895" s="328"/>
      <c r="AM895" s="328"/>
      <c r="AN895" s="335"/>
    </row>
    <row r="896" spans="1:40" ht="30.75" customHeight="1" x14ac:dyDescent="0.35">
      <c r="A896" s="378">
        <v>892</v>
      </c>
      <c r="B896" s="333" t="s">
        <v>1809</v>
      </c>
      <c r="C896" s="332" t="s">
        <v>4013</v>
      </c>
      <c r="D896" s="371" t="s">
        <v>3809</v>
      </c>
      <c r="E896" s="325">
        <v>5</v>
      </c>
      <c r="F896" s="371"/>
      <c r="G896" s="325"/>
      <c r="H896" s="371"/>
      <c r="I896" s="325">
        <v>9</v>
      </c>
      <c r="J896" s="325"/>
      <c r="K896" s="325">
        <v>9</v>
      </c>
      <c r="L896" s="372">
        <v>1</v>
      </c>
      <c r="M896" s="388" t="s">
        <v>5493</v>
      </c>
      <c r="N896" s="381">
        <v>120</v>
      </c>
      <c r="O896" s="381">
        <v>250</v>
      </c>
      <c r="P896" s="381">
        <v>370</v>
      </c>
      <c r="Q896" s="381"/>
      <c r="R896" s="381"/>
      <c r="S896" s="381"/>
      <c r="T896" s="381"/>
      <c r="U896" s="381"/>
      <c r="V896" s="381" t="s">
        <v>2166</v>
      </c>
      <c r="W896" s="381"/>
      <c r="X896" s="381">
        <v>2</v>
      </c>
      <c r="Y896" s="326"/>
      <c r="Z896" s="328"/>
      <c r="AA896" s="373"/>
      <c r="AB896" s="326"/>
      <c r="AC896" s="326" t="s">
        <v>2166</v>
      </c>
      <c r="AD896" s="368"/>
      <c r="AE896" s="400" t="s">
        <v>6325</v>
      </c>
      <c r="AF896" s="326"/>
      <c r="AG896" s="368"/>
      <c r="AH896" s="368"/>
      <c r="AI896" s="373"/>
      <c r="AJ896" s="326"/>
      <c r="AK896" s="328"/>
      <c r="AL896" s="328"/>
      <c r="AM896" s="328"/>
      <c r="AN896" s="335"/>
    </row>
    <row r="897" spans="1:40" ht="30.75" customHeight="1" x14ac:dyDescent="0.35">
      <c r="A897" s="378">
        <v>893</v>
      </c>
      <c r="B897" s="333" t="s">
        <v>1809</v>
      </c>
      <c r="C897" s="332" t="s">
        <v>3992</v>
      </c>
      <c r="D897" s="371" t="s">
        <v>3787</v>
      </c>
      <c r="E897" s="325">
        <v>4</v>
      </c>
      <c r="F897" s="371"/>
      <c r="G897" s="325"/>
      <c r="H897" s="371"/>
      <c r="I897" s="325">
        <v>8</v>
      </c>
      <c r="J897" s="325"/>
      <c r="K897" s="325">
        <v>8</v>
      </c>
      <c r="L897" s="372">
        <v>1</v>
      </c>
      <c r="M897" s="388" t="s">
        <v>5493</v>
      </c>
      <c r="N897" s="381"/>
      <c r="O897" s="381"/>
      <c r="P897" s="381">
        <v>400</v>
      </c>
      <c r="Q897" s="381"/>
      <c r="R897" s="381"/>
      <c r="S897" s="381"/>
      <c r="T897" s="381"/>
      <c r="U897" s="381"/>
      <c r="V897" s="381"/>
      <c r="W897" s="381"/>
      <c r="X897" s="381">
        <v>3</v>
      </c>
      <c r="Y897" s="326"/>
      <c r="Z897" s="328"/>
      <c r="AA897" s="373"/>
      <c r="AB897" s="326"/>
      <c r="AC897" s="326" t="s">
        <v>2165</v>
      </c>
      <c r="AD897" s="368"/>
      <c r="AE897" s="400" t="s">
        <v>6325</v>
      </c>
      <c r="AF897" s="326"/>
      <c r="AG897" s="368"/>
      <c r="AH897" s="368"/>
      <c r="AI897" s="373"/>
      <c r="AJ897" s="326"/>
      <c r="AK897" s="328"/>
      <c r="AL897" s="328"/>
      <c r="AM897" s="328"/>
      <c r="AN897" s="335"/>
    </row>
    <row r="898" spans="1:40" ht="30.75" customHeight="1" x14ac:dyDescent="0.35">
      <c r="A898" s="378">
        <v>894</v>
      </c>
      <c r="B898" s="333" t="s">
        <v>1809</v>
      </c>
      <c r="C898" s="332" t="s">
        <v>4015</v>
      </c>
      <c r="D898" s="371" t="s">
        <v>3811</v>
      </c>
      <c r="E898" s="325">
        <v>5</v>
      </c>
      <c r="F898" s="371"/>
      <c r="G898" s="325"/>
      <c r="H898" s="371"/>
      <c r="I898" s="325">
        <v>10</v>
      </c>
      <c r="J898" s="325"/>
      <c r="K898" s="325">
        <v>10</v>
      </c>
      <c r="L898" s="372">
        <v>1</v>
      </c>
      <c r="M898" s="373" t="s">
        <v>5427</v>
      </c>
      <c r="N898" s="381"/>
      <c r="O898" s="381"/>
      <c r="P898" s="381">
        <v>200</v>
      </c>
      <c r="Q898" s="381"/>
      <c r="R898" s="381"/>
      <c r="S898" s="381"/>
      <c r="T898" s="381"/>
      <c r="U898" s="381"/>
      <c r="V898" s="381"/>
      <c r="W898" s="381"/>
      <c r="X898" s="381">
        <v>2</v>
      </c>
      <c r="Y898" s="326"/>
      <c r="Z898" s="328"/>
      <c r="AA898" s="373"/>
      <c r="AB898" s="326" t="s">
        <v>6142</v>
      </c>
      <c r="AC898" s="326" t="s">
        <v>2166</v>
      </c>
      <c r="AD898" s="368"/>
      <c r="AE898" s="400" t="s">
        <v>6325</v>
      </c>
      <c r="AF898" s="326"/>
      <c r="AG898" s="368"/>
      <c r="AH898" s="368"/>
      <c r="AI898" s="373"/>
      <c r="AJ898" s="326"/>
      <c r="AK898" s="328"/>
      <c r="AL898" s="328"/>
      <c r="AM898" s="328"/>
      <c r="AN898" s="335"/>
    </row>
    <row r="899" spans="1:40" ht="30.75" customHeight="1" x14ac:dyDescent="0.35">
      <c r="A899" s="378">
        <v>895</v>
      </c>
      <c r="B899" s="333" t="s">
        <v>1809</v>
      </c>
      <c r="C899" s="332" t="s">
        <v>2380</v>
      </c>
      <c r="D899" s="371" t="s">
        <v>2381</v>
      </c>
      <c r="E899" s="325">
        <v>3</v>
      </c>
      <c r="F899" s="371"/>
      <c r="G899" s="325"/>
      <c r="H899" s="371"/>
      <c r="I899" s="325">
        <v>8</v>
      </c>
      <c r="J899" s="325"/>
      <c r="K899" s="325">
        <v>8</v>
      </c>
      <c r="L899" s="372">
        <v>1</v>
      </c>
      <c r="M899" s="373" t="s">
        <v>5150</v>
      </c>
      <c r="N899" s="381"/>
      <c r="O899" s="381"/>
      <c r="P899" s="381">
        <v>205</v>
      </c>
      <c r="Q899" s="381"/>
      <c r="R899" s="381"/>
      <c r="S899" s="381"/>
      <c r="T899" s="381"/>
      <c r="U899" s="381"/>
      <c r="V899" s="381"/>
      <c r="W899" s="381"/>
      <c r="X899" s="381">
        <v>2</v>
      </c>
      <c r="Y899" s="326"/>
      <c r="Z899" s="328"/>
      <c r="AA899" s="373"/>
      <c r="AB899" s="326"/>
      <c r="AC899" s="326" t="s">
        <v>2166</v>
      </c>
      <c r="AD899" s="368"/>
      <c r="AE899" s="400" t="s">
        <v>6321</v>
      </c>
      <c r="AF899" s="326"/>
      <c r="AG899" s="368"/>
      <c r="AH899" s="368"/>
      <c r="AI899" s="373"/>
      <c r="AJ899" s="326"/>
      <c r="AK899" s="328"/>
      <c r="AL899" s="328"/>
      <c r="AM899" s="328"/>
      <c r="AN899" s="335" t="s">
        <v>2166</v>
      </c>
    </row>
    <row r="900" spans="1:40" ht="30.75" customHeight="1" x14ac:dyDescent="0.35">
      <c r="A900" s="378">
        <v>896</v>
      </c>
      <c r="B900" s="333" t="s">
        <v>1809</v>
      </c>
      <c r="C900" s="332" t="s">
        <v>4017</v>
      </c>
      <c r="D900" s="371" t="s">
        <v>3813</v>
      </c>
      <c r="E900" s="325">
        <v>4</v>
      </c>
      <c r="F900" s="371"/>
      <c r="G900" s="325"/>
      <c r="H900" s="371"/>
      <c r="I900" s="325">
        <v>5</v>
      </c>
      <c r="J900" s="325"/>
      <c r="K900" s="325">
        <v>5</v>
      </c>
      <c r="L900" s="372">
        <v>1</v>
      </c>
      <c r="M900" s="373" t="s">
        <v>5512</v>
      </c>
      <c r="N900" s="381"/>
      <c r="O900" s="381"/>
      <c r="P900" s="381">
        <v>240</v>
      </c>
      <c r="Q900" s="381"/>
      <c r="R900" s="381"/>
      <c r="S900" s="381"/>
      <c r="T900" s="381"/>
      <c r="U900" s="381"/>
      <c r="V900" s="381"/>
      <c r="W900" s="381"/>
      <c r="X900" s="381">
        <v>2</v>
      </c>
      <c r="Y900" s="326"/>
      <c r="Z900" s="328"/>
      <c r="AA900" s="373"/>
      <c r="AB900" s="326"/>
      <c r="AC900" s="326" t="s">
        <v>2166</v>
      </c>
      <c r="AD900" s="368"/>
      <c r="AE900" s="400" t="s">
        <v>6325</v>
      </c>
      <c r="AF900" s="326"/>
      <c r="AG900" s="368"/>
      <c r="AH900" s="368"/>
      <c r="AI900" s="373"/>
      <c r="AJ900" s="326"/>
      <c r="AK900" s="328"/>
      <c r="AL900" s="328"/>
      <c r="AM900" s="328"/>
      <c r="AN900" s="335"/>
    </row>
    <row r="901" spans="1:40" ht="30.75" customHeight="1" x14ac:dyDescent="0.35">
      <c r="A901" s="378">
        <v>897</v>
      </c>
      <c r="B901" s="333" t="s">
        <v>1809</v>
      </c>
      <c r="C901" s="332" t="s">
        <v>4018</v>
      </c>
      <c r="D901" s="371" t="s">
        <v>3814</v>
      </c>
      <c r="E901" s="325">
        <v>3</v>
      </c>
      <c r="F901" s="371"/>
      <c r="G901" s="325"/>
      <c r="H901" s="371"/>
      <c r="I901" s="325">
        <v>10</v>
      </c>
      <c r="J901" s="325"/>
      <c r="K901" s="325">
        <v>10</v>
      </c>
      <c r="L901" s="372">
        <v>1</v>
      </c>
      <c r="M901" s="373" t="s">
        <v>5146</v>
      </c>
      <c r="N901" s="381"/>
      <c r="O901" s="381"/>
      <c r="P901" s="381">
        <v>580</v>
      </c>
      <c r="Q901" s="381"/>
      <c r="R901" s="381"/>
      <c r="S901" s="381"/>
      <c r="T901" s="381"/>
      <c r="U901" s="381"/>
      <c r="V901" s="381"/>
      <c r="W901" s="381"/>
      <c r="X901" s="381">
        <v>2</v>
      </c>
      <c r="Y901" s="326"/>
      <c r="Z901" s="328"/>
      <c r="AA901" s="373"/>
      <c r="AB901" s="326"/>
      <c r="AC901" s="326" t="s">
        <v>2165</v>
      </c>
      <c r="AD901" s="368"/>
      <c r="AE901" s="400" t="s">
        <v>6325</v>
      </c>
      <c r="AF901" s="326"/>
      <c r="AG901" s="368"/>
      <c r="AH901" s="368"/>
      <c r="AI901" s="373"/>
      <c r="AJ901" s="326"/>
      <c r="AK901" s="328"/>
      <c r="AL901" s="328"/>
      <c r="AM901" s="328"/>
      <c r="AN901" s="335"/>
    </row>
    <row r="902" spans="1:40" ht="30.75" customHeight="1" x14ac:dyDescent="0.35">
      <c r="A902" s="378">
        <v>898</v>
      </c>
      <c r="B902" s="333" t="s">
        <v>1809</v>
      </c>
      <c r="C902" s="332" t="s">
        <v>4039</v>
      </c>
      <c r="D902" s="371" t="s">
        <v>4040</v>
      </c>
      <c r="E902" s="325">
        <v>4</v>
      </c>
      <c r="F902" s="371"/>
      <c r="G902" s="325"/>
      <c r="H902" s="371"/>
      <c r="I902" s="325">
        <v>11</v>
      </c>
      <c r="J902" s="325"/>
      <c r="K902" s="325">
        <v>11</v>
      </c>
      <c r="L902" s="372">
        <v>1</v>
      </c>
      <c r="M902" s="388" t="s">
        <v>5493</v>
      </c>
      <c r="N902" s="398">
        <v>81</v>
      </c>
      <c r="O902" s="398">
        <v>179</v>
      </c>
      <c r="P902" s="398">
        <v>260</v>
      </c>
      <c r="Q902" s="398"/>
      <c r="R902" s="398"/>
      <c r="S902" s="398"/>
      <c r="T902" s="398"/>
      <c r="U902" s="381"/>
      <c r="V902" s="381" t="s">
        <v>2166</v>
      </c>
      <c r="W902" s="381"/>
      <c r="X902" s="381">
        <v>3</v>
      </c>
      <c r="Y902" s="326"/>
      <c r="Z902" s="328"/>
      <c r="AA902" s="373" t="s">
        <v>6111</v>
      </c>
      <c r="AB902" s="326"/>
      <c r="AC902" s="326" t="s">
        <v>2166</v>
      </c>
      <c r="AD902" s="368"/>
      <c r="AE902" s="400" t="s">
        <v>6321</v>
      </c>
      <c r="AF902" s="326"/>
      <c r="AG902" s="368"/>
      <c r="AH902" s="368"/>
      <c r="AI902" s="373"/>
      <c r="AJ902" s="326"/>
      <c r="AK902" s="328"/>
      <c r="AL902" s="328"/>
      <c r="AM902" s="328"/>
      <c r="AN902" s="335"/>
    </row>
    <row r="903" spans="1:40" ht="30.75" customHeight="1" x14ac:dyDescent="0.35">
      <c r="A903" s="378">
        <v>899</v>
      </c>
      <c r="B903" s="333" t="s">
        <v>1809</v>
      </c>
      <c r="C903" s="332" t="s">
        <v>2393</v>
      </c>
      <c r="D903" s="371" t="s">
        <v>2394</v>
      </c>
      <c r="E903" s="325">
        <v>5</v>
      </c>
      <c r="F903" s="371"/>
      <c r="G903" s="325"/>
      <c r="H903" s="371"/>
      <c r="I903" s="325">
        <v>10</v>
      </c>
      <c r="J903" s="325"/>
      <c r="K903" s="325">
        <v>10</v>
      </c>
      <c r="L903" s="372">
        <v>1</v>
      </c>
      <c r="M903" s="373" t="s">
        <v>5144</v>
      </c>
      <c r="N903" s="381"/>
      <c r="O903" s="381"/>
      <c r="P903" s="381">
        <v>500</v>
      </c>
      <c r="Q903" s="381"/>
      <c r="R903" s="381"/>
      <c r="S903" s="381"/>
      <c r="T903" s="381"/>
      <c r="U903" s="381"/>
      <c r="V903" s="381"/>
      <c r="W903" s="381"/>
      <c r="X903" s="381">
        <v>3</v>
      </c>
      <c r="Y903" s="326"/>
      <c r="Z903" s="328"/>
      <c r="AA903" s="373"/>
      <c r="AB903" s="326"/>
      <c r="AC903" s="326" t="s">
        <v>2165</v>
      </c>
      <c r="AD903" s="368"/>
      <c r="AE903" s="400" t="s">
        <v>6321</v>
      </c>
      <c r="AF903" s="326"/>
      <c r="AG903" s="368"/>
      <c r="AH903" s="368"/>
      <c r="AI903" s="373"/>
      <c r="AJ903" s="326"/>
      <c r="AK903" s="328"/>
      <c r="AL903" s="328"/>
      <c r="AM903" s="328"/>
      <c r="AN903" s="335"/>
    </row>
    <row r="904" spans="1:40" ht="30.75" customHeight="1" x14ac:dyDescent="0.35">
      <c r="A904" s="378">
        <v>900</v>
      </c>
      <c r="B904" s="333" t="s">
        <v>1809</v>
      </c>
      <c r="C904" s="332" t="s">
        <v>2840</v>
      </c>
      <c r="D904" s="371" t="s">
        <v>3783</v>
      </c>
      <c r="E904" s="325">
        <v>4</v>
      </c>
      <c r="F904" s="371"/>
      <c r="G904" s="325"/>
      <c r="H904" s="371"/>
      <c r="I904" s="325">
        <v>7</v>
      </c>
      <c r="J904" s="325"/>
      <c r="K904" s="325">
        <v>7</v>
      </c>
      <c r="L904" s="372">
        <v>1</v>
      </c>
      <c r="M904" s="373" t="s">
        <v>5512</v>
      </c>
      <c r="N904" s="381"/>
      <c r="O904" s="381"/>
      <c r="P904" s="381">
        <v>450</v>
      </c>
      <c r="Q904" s="381"/>
      <c r="R904" s="381"/>
      <c r="S904" s="381"/>
      <c r="T904" s="381"/>
      <c r="U904" s="381"/>
      <c r="V904" s="381"/>
      <c r="W904" s="381"/>
      <c r="X904" s="381">
        <v>1</v>
      </c>
      <c r="Y904" s="326"/>
      <c r="Z904" s="328"/>
      <c r="AA904" s="373"/>
      <c r="AB904" s="326"/>
      <c r="AC904" s="326" t="s">
        <v>2165</v>
      </c>
      <c r="AD904" s="368"/>
      <c r="AE904" s="400" t="s">
        <v>6325</v>
      </c>
      <c r="AF904" s="326"/>
      <c r="AG904" s="368"/>
      <c r="AH904" s="368"/>
      <c r="AI904" s="373"/>
      <c r="AJ904" s="326"/>
      <c r="AK904" s="328"/>
      <c r="AL904" s="328"/>
      <c r="AM904" s="328"/>
      <c r="AN904" s="335"/>
    </row>
    <row r="905" spans="1:40" ht="30.75" customHeight="1" x14ac:dyDescent="0.35">
      <c r="A905" s="378">
        <v>901</v>
      </c>
      <c r="B905" s="333" t="s">
        <v>1809</v>
      </c>
      <c r="C905" s="332" t="s">
        <v>2835</v>
      </c>
      <c r="D905" s="371" t="s">
        <v>2389</v>
      </c>
      <c r="E905" s="325">
        <v>4</v>
      </c>
      <c r="F905" s="371"/>
      <c r="G905" s="325"/>
      <c r="H905" s="371"/>
      <c r="I905" s="325">
        <v>9</v>
      </c>
      <c r="J905" s="325"/>
      <c r="K905" s="325">
        <v>9</v>
      </c>
      <c r="L905" s="372">
        <v>1</v>
      </c>
      <c r="M905" s="373" t="s">
        <v>5427</v>
      </c>
      <c r="N905" s="381"/>
      <c r="O905" s="381"/>
      <c r="P905" s="381">
        <v>200</v>
      </c>
      <c r="Q905" s="381"/>
      <c r="R905" s="381"/>
      <c r="S905" s="381"/>
      <c r="T905" s="381"/>
      <c r="U905" s="381"/>
      <c r="V905" s="381"/>
      <c r="W905" s="381"/>
      <c r="X905" s="381">
        <v>2</v>
      </c>
      <c r="Y905" s="326"/>
      <c r="Z905" s="328"/>
      <c r="AA905" s="373"/>
      <c r="AB905" s="326"/>
      <c r="AC905" s="326" t="s">
        <v>2166</v>
      </c>
      <c r="AD905" s="368"/>
      <c r="AE905" s="400" t="s">
        <v>6321</v>
      </c>
      <c r="AF905" s="326"/>
      <c r="AG905" s="368"/>
      <c r="AH905" s="368"/>
      <c r="AI905" s="373"/>
      <c r="AJ905" s="326"/>
      <c r="AK905" s="328"/>
      <c r="AL905" s="328"/>
      <c r="AM905" s="328"/>
      <c r="AN905" s="335"/>
    </row>
    <row r="906" spans="1:40" ht="30.75" customHeight="1" x14ac:dyDescent="0.35">
      <c r="A906" s="378">
        <v>902</v>
      </c>
      <c r="B906" s="333" t="s">
        <v>1809</v>
      </c>
      <c r="C906" s="332" t="s">
        <v>2376</v>
      </c>
      <c r="D906" s="371" t="s">
        <v>2377</v>
      </c>
      <c r="E906" s="325">
        <v>5</v>
      </c>
      <c r="F906" s="371"/>
      <c r="G906" s="325"/>
      <c r="H906" s="371"/>
      <c r="I906" s="325">
        <v>6</v>
      </c>
      <c r="J906" s="325"/>
      <c r="K906" s="325">
        <v>6</v>
      </c>
      <c r="L906" s="372">
        <v>1</v>
      </c>
      <c r="M906" s="373" t="s">
        <v>5152</v>
      </c>
      <c r="N906" s="381"/>
      <c r="O906" s="381"/>
      <c r="P906" s="381">
        <v>340</v>
      </c>
      <c r="Q906" s="381"/>
      <c r="R906" s="381"/>
      <c r="S906" s="381"/>
      <c r="T906" s="381"/>
      <c r="U906" s="381"/>
      <c r="V906" s="381"/>
      <c r="W906" s="381"/>
      <c r="X906" s="381">
        <v>2</v>
      </c>
      <c r="Y906" s="326"/>
      <c r="Z906" s="328"/>
      <c r="AA906" s="373"/>
      <c r="AB906" s="326"/>
      <c r="AC906" s="326" t="s">
        <v>2166</v>
      </c>
      <c r="AD906" s="368"/>
      <c r="AE906" s="400" t="s">
        <v>6321</v>
      </c>
      <c r="AF906" s="326"/>
      <c r="AG906" s="368"/>
      <c r="AH906" s="368"/>
      <c r="AI906" s="373"/>
      <c r="AJ906" s="326"/>
      <c r="AK906" s="328"/>
      <c r="AL906" s="328"/>
      <c r="AM906" s="328"/>
      <c r="AN906" s="335"/>
    </row>
    <row r="907" spans="1:40" ht="30.75" customHeight="1" x14ac:dyDescent="0.35">
      <c r="A907" s="378">
        <v>903</v>
      </c>
      <c r="B907" s="333" t="s">
        <v>1809</v>
      </c>
      <c r="C907" s="332" t="s">
        <v>4004</v>
      </c>
      <c r="D907" s="371" t="s">
        <v>3800</v>
      </c>
      <c r="E907" s="325">
        <v>4</v>
      </c>
      <c r="F907" s="371"/>
      <c r="G907" s="325"/>
      <c r="H907" s="371"/>
      <c r="I907" s="325">
        <v>10</v>
      </c>
      <c r="J907" s="325"/>
      <c r="K907" s="325">
        <v>10</v>
      </c>
      <c r="L907" s="372">
        <v>1</v>
      </c>
      <c r="M907" s="373" t="s">
        <v>5153</v>
      </c>
      <c r="N907" s="381"/>
      <c r="O907" s="381"/>
      <c r="P907" s="381">
        <v>290</v>
      </c>
      <c r="Q907" s="381"/>
      <c r="R907" s="381"/>
      <c r="S907" s="381"/>
      <c r="T907" s="381"/>
      <c r="U907" s="381"/>
      <c r="V907" s="381"/>
      <c r="W907" s="381"/>
      <c r="X907" s="381">
        <v>2</v>
      </c>
      <c r="Y907" s="326"/>
      <c r="Z907" s="328"/>
      <c r="AA907" s="373"/>
      <c r="AB907" s="326"/>
      <c r="AC907" s="326" t="s">
        <v>2166</v>
      </c>
      <c r="AD907" s="368"/>
      <c r="AE907" s="400" t="s">
        <v>6325</v>
      </c>
      <c r="AF907" s="326"/>
      <c r="AG907" s="368"/>
      <c r="AH907" s="368"/>
      <c r="AI907" s="373"/>
      <c r="AJ907" s="326"/>
      <c r="AK907" s="328"/>
      <c r="AL907" s="328"/>
      <c r="AM907" s="328"/>
      <c r="AN907" s="335"/>
    </row>
    <row r="908" spans="1:40" ht="30.75" customHeight="1" x14ac:dyDescent="0.35">
      <c r="A908" s="378">
        <v>904</v>
      </c>
      <c r="B908" s="333" t="s">
        <v>1809</v>
      </c>
      <c r="C908" s="332" t="s">
        <v>2836</v>
      </c>
      <c r="D908" s="371" t="s">
        <v>2392</v>
      </c>
      <c r="E908" s="325">
        <v>3</v>
      </c>
      <c r="F908" s="371"/>
      <c r="G908" s="325"/>
      <c r="H908" s="371"/>
      <c r="I908" s="325">
        <v>6</v>
      </c>
      <c r="J908" s="325"/>
      <c r="K908" s="325">
        <v>6</v>
      </c>
      <c r="L908" s="372">
        <v>1</v>
      </c>
      <c r="M908" s="373" t="s">
        <v>5146</v>
      </c>
      <c r="N908" s="381"/>
      <c r="O908" s="381"/>
      <c r="P908" s="381">
        <v>240</v>
      </c>
      <c r="Q908" s="381"/>
      <c r="R908" s="381"/>
      <c r="S908" s="381"/>
      <c r="T908" s="381"/>
      <c r="U908" s="381"/>
      <c r="V908" s="381"/>
      <c r="W908" s="381"/>
      <c r="X908" s="381">
        <v>1</v>
      </c>
      <c r="Y908" s="326"/>
      <c r="Z908" s="328"/>
      <c r="AA908" s="373"/>
      <c r="AB908" s="326"/>
      <c r="AC908" s="326" t="s">
        <v>2166</v>
      </c>
      <c r="AD908" s="368"/>
      <c r="AE908" s="400" t="s">
        <v>6321</v>
      </c>
      <c r="AF908" s="326"/>
      <c r="AG908" s="368"/>
      <c r="AH908" s="368"/>
      <c r="AI908" s="373"/>
      <c r="AJ908" s="326"/>
      <c r="AK908" s="328"/>
      <c r="AL908" s="328"/>
      <c r="AM908" s="328"/>
      <c r="AN908" s="335"/>
    </row>
    <row r="909" spans="1:40" ht="30.75" customHeight="1" x14ac:dyDescent="0.35">
      <c r="A909" s="378">
        <v>905</v>
      </c>
      <c r="B909" s="333" t="s">
        <v>1809</v>
      </c>
      <c r="C909" s="332" t="s">
        <v>2395</v>
      </c>
      <c r="D909" s="371" t="s">
        <v>2396</v>
      </c>
      <c r="E909" s="325">
        <v>5</v>
      </c>
      <c r="F909" s="371"/>
      <c r="G909" s="325"/>
      <c r="H909" s="371"/>
      <c r="I909" s="325">
        <v>9</v>
      </c>
      <c r="J909" s="325"/>
      <c r="K909" s="325">
        <v>9</v>
      </c>
      <c r="L909" s="372">
        <v>1</v>
      </c>
      <c r="M909" s="373" t="s">
        <v>4909</v>
      </c>
      <c r="N909" s="381"/>
      <c r="O909" s="381"/>
      <c r="P909" s="381">
        <v>240</v>
      </c>
      <c r="Q909" s="381"/>
      <c r="R909" s="381"/>
      <c r="S909" s="381"/>
      <c r="T909" s="381"/>
      <c r="U909" s="381"/>
      <c r="V909" s="381"/>
      <c r="W909" s="381"/>
      <c r="X909" s="381">
        <v>3</v>
      </c>
      <c r="Y909" s="326"/>
      <c r="Z909" s="328"/>
      <c r="AA909" s="373"/>
      <c r="AB909" s="326" t="s">
        <v>6162</v>
      </c>
      <c r="AC909" s="326" t="s">
        <v>2166</v>
      </c>
      <c r="AD909" s="368"/>
      <c r="AE909" s="400" t="s">
        <v>6321</v>
      </c>
      <c r="AF909" s="326"/>
      <c r="AG909" s="368"/>
      <c r="AH909" s="368"/>
      <c r="AI909" s="373"/>
      <c r="AJ909" s="326"/>
      <c r="AK909" s="328" t="s">
        <v>7278</v>
      </c>
      <c r="AL909" s="328"/>
      <c r="AM909" s="328"/>
      <c r="AN909" s="335"/>
    </row>
    <row r="910" spans="1:40" ht="30.75" customHeight="1" x14ac:dyDescent="0.35">
      <c r="A910" s="378">
        <v>906</v>
      </c>
      <c r="B910" s="333" t="s">
        <v>1809</v>
      </c>
      <c r="C910" s="332" t="s">
        <v>3994</v>
      </c>
      <c r="D910" s="371" t="s">
        <v>3790</v>
      </c>
      <c r="E910" s="325">
        <v>4</v>
      </c>
      <c r="F910" s="371"/>
      <c r="G910" s="325"/>
      <c r="H910" s="371"/>
      <c r="I910" s="325">
        <v>8</v>
      </c>
      <c r="J910" s="325"/>
      <c r="K910" s="325">
        <v>8</v>
      </c>
      <c r="L910" s="372">
        <v>1</v>
      </c>
      <c r="M910" s="373" t="s">
        <v>5427</v>
      </c>
      <c r="N910" s="367">
        <v>105</v>
      </c>
      <c r="O910" s="367">
        <v>225</v>
      </c>
      <c r="P910" s="367">
        <v>330</v>
      </c>
      <c r="Q910" s="398"/>
      <c r="R910" s="398"/>
      <c r="S910" s="398"/>
      <c r="T910" s="398"/>
      <c r="U910" s="381" t="s">
        <v>6856</v>
      </c>
      <c r="V910" s="381" t="s">
        <v>2166</v>
      </c>
      <c r="W910" s="381"/>
      <c r="X910" s="381">
        <v>3</v>
      </c>
      <c r="Y910" s="326"/>
      <c r="Z910" s="328"/>
      <c r="AA910" s="373" t="s">
        <v>6524</v>
      </c>
      <c r="AB910" s="326" t="s">
        <v>6163</v>
      </c>
      <c r="AC910" s="326" t="s">
        <v>2166</v>
      </c>
      <c r="AD910" s="368"/>
      <c r="AE910" s="400" t="s">
        <v>6325</v>
      </c>
      <c r="AF910" s="326"/>
      <c r="AG910" s="368"/>
      <c r="AH910" s="368"/>
      <c r="AI910" s="373"/>
      <c r="AJ910" s="326"/>
      <c r="AK910" s="328"/>
      <c r="AL910" s="328"/>
      <c r="AM910" s="328"/>
      <c r="AN910" s="335"/>
    </row>
    <row r="911" spans="1:40" ht="30.75" customHeight="1" x14ac:dyDescent="0.35">
      <c r="A911" s="378">
        <v>907</v>
      </c>
      <c r="B911" s="333" t="s">
        <v>1809</v>
      </c>
      <c r="C911" s="332" t="s">
        <v>3995</v>
      </c>
      <c r="D911" s="371" t="s">
        <v>3791</v>
      </c>
      <c r="E911" s="325">
        <v>4</v>
      </c>
      <c r="F911" s="371"/>
      <c r="G911" s="325"/>
      <c r="H911" s="371"/>
      <c r="I911" s="325">
        <v>18</v>
      </c>
      <c r="J911" s="325"/>
      <c r="K911" s="325">
        <v>18</v>
      </c>
      <c r="L911" s="372">
        <v>1</v>
      </c>
      <c r="M911" s="388" t="s">
        <v>5493</v>
      </c>
      <c r="N911" s="381"/>
      <c r="O911" s="381"/>
      <c r="P911" s="381">
        <v>420</v>
      </c>
      <c r="Q911" s="381"/>
      <c r="R911" s="381"/>
      <c r="S911" s="381"/>
      <c r="T911" s="381"/>
      <c r="U911" s="381"/>
      <c r="V911" s="381"/>
      <c r="W911" s="381"/>
      <c r="X911" s="381">
        <v>3</v>
      </c>
      <c r="Y911" s="326"/>
      <c r="Z911" s="328"/>
      <c r="AA911" s="373"/>
      <c r="AB911" s="326"/>
      <c r="AC911" s="326" t="s">
        <v>2165</v>
      </c>
      <c r="AD911" s="368"/>
      <c r="AE911" s="400" t="s">
        <v>6325</v>
      </c>
      <c r="AF911" s="326"/>
      <c r="AG911" s="368"/>
      <c r="AH911" s="368"/>
      <c r="AI911" s="373"/>
      <c r="AJ911" s="326"/>
      <c r="AK911" s="328"/>
      <c r="AL911" s="328"/>
      <c r="AM911" s="328"/>
      <c r="AN911" s="335"/>
    </row>
    <row r="912" spans="1:40" ht="30.75" customHeight="1" x14ac:dyDescent="0.35">
      <c r="A912" s="378">
        <v>908</v>
      </c>
      <c r="B912" s="333" t="s">
        <v>1809</v>
      </c>
      <c r="C912" s="332" t="s">
        <v>3997</v>
      </c>
      <c r="D912" s="371" t="s">
        <v>3793</v>
      </c>
      <c r="E912" s="325">
        <v>4</v>
      </c>
      <c r="F912" s="371"/>
      <c r="G912" s="325"/>
      <c r="H912" s="371"/>
      <c r="I912" s="325">
        <v>10</v>
      </c>
      <c r="J912" s="325"/>
      <c r="K912" s="325">
        <v>10</v>
      </c>
      <c r="L912" s="372">
        <v>1</v>
      </c>
      <c r="M912" s="388" t="s">
        <v>5546</v>
      </c>
      <c r="N912" s="381"/>
      <c r="O912" s="381"/>
      <c r="P912" s="381">
        <v>300</v>
      </c>
      <c r="Q912" s="381"/>
      <c r="R912" s="381"/>
      <c r="S912" s="381"/>
      <c r="T912" s="381"/>
      <c r="U912" s="381"/>
      <c r="V912" s="381"/>
      <c r="W912" s="381"/>
      <c r="X912" s="381">
        <v>3</v>
      </c>
      <c r="Y912" s="326"/>
      <c r="Z912" s="328"/>
      <c r="AA912" s="373"/>
      <c r="AB912" s="326"/>
      <c r="AC912" s="326" t="s">
        <v>2166</v>
      </c>
      <c r="AD912" s="368"/>
      <c r="AE912" s="400" t="s">
        <v>6325</v>
      </c>
      <c r="AF912" s="326"/>
      <c r="AG912" s="368"/>
      <c r="AH912" s="368"/>
      <c r="AI912" s="373"/>
      <c r="AJ912" s="326"/>
      <c r="AK912" s="328"/>
      <c r="AL912" s="328"/>
      <c r="AM912" s="328"/>
      <c r="AN912" s="335"/>
    </row>
    <row r="913" spans="1:40" ht="30.75" customHeight="1" x14ac:dyDescent="0.35">
      <c r="A913" s="378">
        <v>909</v>
      </c>
      <c r="B913" s="333" t="s">
        <v>1809</v>
      </c>
      <c r="C913" s="332" t="s">
        <v>4041</v>
      </c>
      <c r="D913" s="371" t="s">
        <v>4050</v>
      </c>
      <c r="E913" s="325">
        <v>3</v>
      </c>
      <c r="F913" s="371"/>
      <c r="G913" s="325"/>
      <c r="H913" s="371"/>
      <c r="I913" s="325">
        <v>10</v>
      </c>
      <c r="J913" s="325"/>
      <c r="K913" s="325">
        <v>10</v>
      </c>
      <c r="L913" s="372">
        <v>1</v>
      </c>
      <c r="M913" s="388" t="s">
        <v>5546</v>
      </c>
      <c r="N913" s="398">
        <v>120</v>
      </c>
      <c r="O913" s="398">
        <v>280</v>
      </c>
      <c r="P913" s="398">
        <v>400</v>
      </c>
      <c r="Q913" s="398"/>
      <c r="R913" s="398"/>
      <c r="S913" s="398"/>
      <c r="T913" s="398"/>
      <c r="U913" s="381"/>
      <c r="V913" s="381" t="s">
        <v>2166</v>
      </c>
      <c r="W913" s="381"/>
      <c r="X913" s="381">
        <v>1</v>
      </c>
      <c r="Y913" s="326"/>
      <c r="Z913" s="328"/>
      <c r="AA913" s="373" t="s">
        <v>6524</v>
      </c>
      <c r="AB913" s="326"/>
      <c r="AC913" s="326" t="s">
        <v>2165</v>
      </c>
      <c r="AD913" s="368"/>
      <c r="AE913" s="400" t="s">
        <v>6325</v>
      </c>
      <c r="AF913" s="326"/>
      <c r="AG913" s="368"/>
      <c r="AH913" s="368"/>
      <c r="AI913" s="373"/>
      <c r="AJ913" s="326"/>
      <c r="AK913" s="328" t="s">
        <v>7279</v>
      </c>
      <c r="AL913" s="328"/>
      <c r="AM913" s="328"/>
      <c r="AN913" s="335"/>
    </row>
    <row r="914" spans="1:40" ht="30.75" customHeight="1" x14ac:dyDescent="0.35">
      <c r="A914" s="378">
        <v>910</v>
      </c>
      <c r="B914" s="333" t="s">
        <v>1809</v>
      </c>
      <c r="C914" s="332" t="s">
        <v>3989</v>
      </c>
      <c r="D914" s="371" t="s">
        <v>3784</v>
      </c>
      <c r="E914" s="325">
        <v>5</v>
      </c>
      <c r="F914" s="371"/>
      <c r="G914" s="325"/>
      <c r="H914" s="371"/>
      <c r="I914" s="325">
        <v>9</v>
      </c>
      <c r="J914" s="325"/>
      <c r="K914" s="325">
        <v>9</v>
      </c>
      <c r="L914" s="372">
        <v>1</v>
      </c>
      <c r="M914" s="373" t="s">
        <v>5429</v>
      </c>
      <c r="N914" s="381"/>
      <c r="O914" s="381"/>
      <c r="P914" s="381">
        <v>400</v>
      </c>
      <c r="Q914" s="381"/>
      <c r="R914" s="381"/>
      <c r="S914" s="381"/>
      <c r="T914" s="381"/>
      <c r="U914" s="381"/>
      <c r="V914" s="381"/>
      <c r="W914" s="381"/>
      <c r="X914" s="381">
        <v>3</v>
      </c>
      <c r="Y914" s="326"/>
      <c r="Z914" s="328"/>
      <c r="AA914" s="381"/>
      <c r="AB914" s="326"/>
      <c r="AC914" s="326" t="s">
        <v>2165</v>
      </c>
      <c r="AD914" s="368"/>
      <c r="AE914" s="400" t="s">
        <v>6325</v>
      </c>
      <c r="AF914" s="326"/>
      <c r="AG914" s="368"/>
      <c r="AH914" s="368"/>
      <c r="AI914" s="373"/>
      <c r="AJ914" s="326"/>
      <c r="AK914" s="328"/>
      <c r="AL914" s="328"/>
      <c r="AM914" s="328"/>
      <c r="AN914" s="335"/>
    </row>
    <row r="915" spans="1:40" ht="30.75" customHeight="1" x14ac:dyDescent="0.35">
      <c r="A915" s="378">
        <v>911</v>
      </c>
      <c r="B915" s="333" t="s">
        <v>1809</v>
      </c>
      <c r="C915" s="332" t="s">
        <v>2399</v>
      </c>
      <c r="D915" s="371" t="s">
        <v>2400</v>
      </c>
      <c r="E915" s="325">
        <v>3</v>
      </c>
      <c r="F915" s="371"/>
      <c r="G915" s="325"/>
      <c r="H915" s="371"/>
      <c r="I915" s="325">
        <v>9</v>
      </c>
      <c r="J915" s="325"/>
      <c r="K915" s="325">
        <v>9</v>
      </c>
      <c r="L915" s="372">
        <v>1</v>
      </c>
      <c r="M915" s="373" t="s">
        <v>4909</v>
      </c>
      <c r="N915" s="381"/>
      <c r="O915" s="381"/>
      <c r="P915" s="381">
        <v>220</v>
      </c>
      <c r="Q915" s="381"/>
      <c r="R915" s="381"/>
      <c r="S915" s="381"/>
      <c r="T915" s="381"/>
      <c r="U915" s="381"/>
      <c r="V915" s="381"/>
      <c r="W915" s="381"/>
      <c r="X915" s="381">
        <v>3</v>
      </c>
      <c r="Y915" s="326"/>
      <c r="Z915" s="328"/>
      <c r="AA915" s="381"/>
      <c r="AB915" s="326"/>
      <c r="AC915" s="326" t="s">
        <v>2166</v>
      </c>
      <c r="AD915" s="368"/>
      <c r="AE915" s="400" t="s">
        <v>6321</v>
      </c>
      <c r="AF915" s="326"/>
      <c r="AG915" s="368"/>
      <c r="AH915" s="368"/>
      <c r="AI915" s="373"/>
      <c r="AJ915" s="326"/>
      <c r="AK915" s="328"/>
      <c r="AL915" s="328"/>
      <c r="AM915" s="328"/>
      <c r="AN915" s="335"/>
    </row>
    <row r="916" spans="1:40" ht="30.75" customHeight="1" x14ac:dyDescent="0.35">
      <c r="A916" s="378">
        <v>912</v>
      </c>
      <c r="B916" s="333" t="s">
        <v>1809</v>
      </c>
      <c r="C916" s="332" t="s">
        <v>2401</v>
      </c>
      <c r="D916" s="371" t="s">
        <v>2402</v>
      </c>
      <c r="E916" s="325">
        <v>4</v>
      </c>
      <c r="F916" s="371"/>
      <c r="G916" s="325"/>
      <c r="H916" s="371"/>
      <c r="I916" s="325">
        <v>9</v>
      </c>
      <c r="J916" s="325"/>
      <c r="K916" s="325">
        <v>9</v>
      </c>
      <c r="L916" s="372">
        <v>1</v>
      </c>
      <c r="M916" s="373" t="s">
        <v>5144</v>
      </c>
      <c r="N916" s="381"/>
      <c r="O916" s="381"/>
      <c r="P916" s="381">
        <v>230</v>
      </c>
      <c r="Q916" s="381"/>
      <c r="R916" s="381"/>
      <c r="S916" s="381"/>
      <c r="T916" s="381"/>
      <c r="U916" s="381"/>
      <c r="V916" s="381"/>
      <c r="W916" s="381"/>
      <c r="X916" s="381">
        <v>3</v>
      </c>
      <c r="Y916" s="326"/>
      <c r="Z916" s="328"/>
      <c r="AA916" s="381"/>
      <c r="AB916" s="326"/>
      <c r="AC916" s="326" t="s">
        <v>2166</v>
      </c>
      <c r="AD916" s="368"/>
      <c r="AE916" s="400" t="s">
        <v>6321</v>
      </c>
      <c r="AF916" s="326"/>
      <c r="AG916" s="368"/>
      <c r="AH916" s="368"/>
      <c r="AI916" s="373"/>
      <c r="AJ916" s="326"/>
      <c r="AK916" s="328"/>
      <c r="AL916" s="328"/>
      <c r="AM916" s="328"/>
      <c r="AN916" s="335"/>
    </row>
    <row r="917" spans="1:40" ht="30.75" customHeight="1" x14ac:dyDescent="0.35">
      <c r="A917" s="378">
        <v>913</v>
      </c>
      <c r="B917" s="333" t="s">
        <v>1809</v>
      </c>
      <c r="C917" s="332" t="s">
        <v>4005</v>
      </c>
      <c r="D917" s="371" t="s">
        <v>3801</v>
      </c>
      <c r="E917" s="325">
        <v>4</v>
      </c>
      <c r="F917" s="371"/>
      <c r="G917" s="325"/>
      <c r="H917" s="371"/>
      <c r="I917" s="325">
        <v>10</v>
      </c>
      <c r="J917" s="325"/>
      <c r="K917" s="325">
        <v>10</v>
      </c>
      <c r="L917" s="372">
        <v>1</v>
      </c>
      <c r="M917" s="373" t="s">
        <v>5155</v>
      </c>
      <c r="N917" s="381"/>
      <c r="O917" s="381"/>
      <c r="P917" s="381">
        <v>210</v>
      </c>
      <c r="Q917" s="381"/>
      <c r="R917" s="381"/>
      <c r="S917" s="381"/>
      <c r="T917" s="381"/>
      <c r="U917" s="381"/>
      <c r="V917" s="381"/>
      <c r="W917" s="381"/>
      <c r="X917" s="381">
        <v>2</v>
      </c>
      <c r="Y917" s="326"/>
      <c r="Z917" s="328"/>
      <c r="AA917" s="381"/>
      <c r="AB917" s="326"/>
      <c r="AC917" s="326" t="s">
        <v>2166</v>
      </c>
      <c r="AD917" s="368"/>
      <c r="AE917" s="400" t="s">
        <v>6325</v>
      </c>
      <c r="AF917" s="326"/>
      <c r="AG917" s="368"/>
      <c r="AH917" s="368"/>
      <c r="AI917" s="373"/>
      <c r="AJ917" s="326"/>
      <c r="AK917" s="328"/>
      <c r="AL917" s="328"/>
      <c r="AM917" s="328"/>
      <c r="AN917" s="335"/>
    </row>
  </sheetData>
  <autoFilter ref="A4:AO917"/>
  <mergeCells count="3">
    <mergeCell ref="A1:R1"/>
    <mergeCell ref="A2:R2"/>
    <mergeCell ref="A3:R3"/>
  </mergeCells>
  <conditionalFormatting sqref="H396">
    <cfRule type="duplicateValues" dxfId="10" priority="1"/>
  </conditionalFormatting>
  <conditionalFormatting sqref="H470">
    <cfRule type="duplicateValues" dxfId="9" priority="4"/>
  </conditionalFormatting>
  <conditionalFormatting sqref="H64">
    <cfRule type="duplicateValues" dxfId="8" priority="6"/>
  </conditionalFormatting>
  <conditionalFormatting sqref="H58:H63">
    <cfRule type="duplicateValues" dxfId="7" priority="7"/>
  </conditionalFormatting>
  <conditionalFormatting sqref="H494:H508">
    <cfRule type="duplicateValues" dxfId="6" priority="365"/>
  </conditionalFormatting>
  <conditionalFormatting sqref="H441:H445">
    <cfRule type="duplicateValues" dxfId="5" priority="366"/>
  </conditionalFormatting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2"/>
  <sheetViews>
    <sheetView topLeftCell="M1" zoomScale="85" zoomScaleNormal="85" workbookViewId="0">
      <pane ySplit="2" topLeftCell="A3" activePane="bottomLeft" state="frozen"/>
      <selection activeCell="D4" sqref="D4:D7"/>
      <selection pane="bottomLeft" activeCell="AD8" sqref="AD8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s="336" customFormat="1" ht="23.25" customHeight="1" x14ac:dyDescent="0.35">
      <c r="A1" s="514" t="s">
        <v>7280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5"/>
      <c r="AA1" s="514"/>
      <c r="AB1" s="514"/>
      <c r="AC1" s="514"/>
      <c r="AD1" s="514"/>
      <c r="AE1" s="514"/>
      <c r="AF1" s="514"/>
      <c r="AG1" s="514"/>
      <c r="AH1" s="514"/>
      <c r="AI1" s="514"/>
      <c r="AJ1" s="432"/>
      <c r="AK1" s="417"/>
      <c r="AL1" s="430"/>
      <c r="AM1" s="430"/>
      <c r="AN1" s="431"/>
    </row>
    <row r="2" spans="1:41" s="395" customFormat="1" ht="69" customHeight="1" x14ac:dyDescent="0.35">
      <c r="A2" s="364" t="s">
        <v>1632</v>
      </c>
      <c r="B2" s="360" t="s">
        <v>1</v>
      </c>
      <c r="C2" s="364" t="s">
        <v>3</v>
      </c>
      <c r="D2" s="364" t="s">
        <v>4513</v>
      </c>
      <c r="E2" s="364" t="s">
        <v>1633</v>
      </c>
      <c r="F2" s="364" t="s">
        <v>6105</v>
      </c>
      <c r="G2" s="364" t="s">
        <v>6021</v>
      </c>
      <c r="H2" s="364" t="s">
        <v>6020</v>
      </c>
      <c r="I2" s="364" t="s">
        <v>6024</v>
      </c>
      <c r="J2" s="364" t="s">
        <v>6022</v>
      </c>
      <c r="K2" s="364" t="s">
        <v>6110</v>
      </c>
      <c r="L2" s="364" t="s">
        <v>5883</v>
      </c>
      <c r="M2" s="360" t="s">
        <v>5253</v>
      </c>
      <c r="N2" s="360" t="s">
        <v>6107</v>
      </c>
      <c r="O2" s="360" t="s">
        <v>6108</v>
      </c>
      <c r="P2" s="360" t="s">
        <v>6109</v>
      </c>
      <c r="Q2" s="360" t="s">
        <v>6102</v>
      </c>
      <c r="R2" s="360" t="s">
        <v>6103</v>
      </c>
      <c r="S2" s="360" t="s">
        <v>6106</v>
      </c>
      <c r="T2" s="360" t="s">
        <v>6672</v>
      </c>
      <c r="U2" s="360" t="s">
        <v>6673</v>
      </c>
      <c r="V2" s="360" t="s">
        <v>4288</v>
      </c>
      <c r="W2" s="360" t="s">
        <v>4289</v>
      </c>
      <c r="X2" s="360" t="s">
        <v>7268</v>
      </c>
      <c r="Y2" s="360" t="s">
        <v>6968</v>
      </c>
      <c r="Z2" s="360" t="s">
        <v>6969</v>
      </c>
      <c r="AA2" s="360" t="s">
        <v>6180</v>
      </c>
      <c r="AB2" s="360" t="s">
        <v>6112</v>
      </c>
      <c r="AC2" s="360" t="s">
        <v>6474</v>
      </c>
      <c r="AD2" s="391" t="s">
        <v>5929</v>
      </c>
      <c r="AE2" s="361" t="s">
        <v>6080</v>
      </c>
      <c r="AF2" s="360" t="s">
        <v>5876</v>
      </c>
      <c r="AG2" s="391" t="s">
        <v>5877</v>
      </c>
      <c r="AH2" s="391" t="s">
        <v>5878</v>
      </c>
      <c r="AI2" s="360" t="s">
        <v>5708</v>
      </c>
      <c r="AJ2" s="410" t="s">
        <v>7274</v>
      </c>
      <c r="AK2" s="409" t="s">
        <v>7275</v>
      </c>
      <c r="AL2" s="409" t="s">
        <v>7271</v>
      </c>
      <c r="AM2" s="409" t="s">
        <v>7272</v>
      </c>
      <c r="AN2" s="409" t="s">
        <v>7273</v>
      </c>
      <c r="AO2" s="416" t="s">
        <v>7285</v>
      </c>
    </row>
    <row r="3" spans="1:41" ht="30.75" customHeight="1" x14ac:dyDescent="0.35">
      <c r="A3" s="378">
        <v>128</v>
      </c>
      <c r="B3" s="333" t="s">
        <v>9</v>
      </c>
      <c r="C3" s="332" t="s">
        <v>24</v>
      </c>
      <c r="D3" s="375" t="s">
        <v>2501</v>
      </c>
      <c r="E3" s="325">
        <v>4</v>
      </c>
      <c r="F3" s="375"/>
      <c r="G3" s="325"/>
      <c r="H3" s="375"/>
      <c r="I3" s="325">
        <v>4</v>
      </c>
      <c r="J3" s="325"/>
      <c r="K3" s="325">
        <v>4</v>
      </c>
      <c r="L3" s="372">
        <v>1</v>
      </c>
      <c r="M3" s="373" t="s">
        <v>5495</v>
      </c>
      <c r="N3" s="398">
        <v>130</v>
      </c>
      <c r="O3" s="398">
        <v>170</v>
      </c>
      <c r="P3" s="398">
        <v>300</v>
      </c>
      <c r="Q3" s="398"/>
      <c r="R3" s="398"/>
      <c r="S3" s="398"/>
      <c r="T3" s="398"/>
      <c r="U3" s="381"/>
      <c r="V3" s="381" t="s">
        <v>2166</v>
      </c>
      <c r="W3" s="381" t="s">
        <v>2166</v>
      </c>
      <c r="X3" s="381">
        <v>2</v>
      </c>
      <c r="Y3" s="326" t="s">
        <v>2166</v>
      </c>
      <c r="Z3" s="328" t="s">
        <v>2166</v>
      </c>
      <c r="AA3" s="373"/>
      <c r="AB3" s="326"/>
      <c r="AC3" s="326" t="s">
        <v>2166</v>
      </c>
      <c r="AD3" s="368"/>
      <c r="AE3" s="400" t="s">
        <v>6320</v>
      </c>
      <c r="AF3" s="326"/>
      <c r="AG3" s="368"/>
      <c r="AH3" s="368"/>
      <c r="AI3" s="373"/>
      <c r="AJ3" s="326"/>
      <c r="AK3" s="328" t="s">
        <v>7279</v>
      </c>
      <c r="AL3" s="328" t="s">
        <v>7276</v>
      </c>
      <c r="AM3" s="328" t="s">
        <v>7276</v>
      </c>
      <c r="AN3" s="335"/>
    </row>
    <row r="4" spans="1:41" ht="30.75" customHeight="1" x14ac:dyDescent="0.35">
      <c r="A4" s="378">
        <v>248</v>
      </c>
      <c r="B4" s="333" t="s">
        <v>5717</v>
      </c>
      <c r="C4" s="332" t="s">
        <v>1975</v>
      </c>
      <c r="D4" s="371" t="s">
        <v>4342</v>
      </c>
      <c r="E4" s="325">
        <v>4</v>
      </c>
      <c r="F4" s="371"/>
      <c r="G4" s="325"/>
      <c r="H4" s="371"/>
      <c r="I4" s="325">
        <v>5</v>
      </c>
      <c r="J4" s="325"/>
      <c r="K4" s="325">
        <v>5</v>
      </c>
      <c r="L4" s="372">
        <v>1</v>
      </c>
      <c r="M4" s="373" t="s">
        <v>6499</v>
      </c>
      <c r="N4" s="398">
        <v>60</v>
      </c>
      <c r="O4" s="398">
        <v>140</v>
      </c>
      <c r="P4" s="398">
        <v>200</v>
      </c>
      <c r="Q4" s="398"/>
      <c r="R4" s="398"/>
      <c r="S4" s="398"/>
      <c r="T4" s="398"/>
      <c r="U4" s="381"/>
      <c r="V4" s="381" t="s">
        <v>2166</v>
      </c>
      <c r="W4" s="381" t="s">
        <v>2166</v>
      </c>
      <c r="X4" s="381">
        <v>1</v>
      </c>
      <c r="Y4" s="326" t="s">
        <v>2166</v>
      </c>
      <c r="Z4" s="328" t="s">
        <v>2166</v>
      </c>
      <c r="AA4" s="373"/>
      <c r="AB4" s="326" t="s">
        <v>6171</v>
      </c>
      <c r="AC4" s="326" t="s">
        <v>2166</v>
      </c>
      <c r="AD4" s="368"/>
      <c r="AE4" s="400" t="s">
        <v>6320</v>
      </c>
      <c r="AF4" s="326"/>
      <c r="AG4" s="368"/>
      <c r="AH4" s="368"/>
      <c r="AI4" s="373"/>
      <c r="AJ4" s="326"/>
      <c r="AK4" s="328" t="s">
        <v>7279</v>
      </c>
      <c r="AL4" s="328" t="s">
        <v>7276</v>
      </c>
      <c r="AM4" s="328" t="s">
        <v>7276</v>
      </c>
      <c r="AN4" s="335"/>
    </row>
    <row r="5" spans="1:41" ht="30.75" customHeight="1" x14ac:dyDescent="0.35">
      <c r="A5" s="378">
        <v>251</v>
      </c>
      <c r="B5" s="333" t="s">
        <v>5717</v>
      </c>
      <c r="C5" s="332" t="s">
        <v>87</v>
      </c>
      <c r="D5" s="371" t="s">
        <v>88</v>
      </c>
      <c r="E5" s="325">
        <v>3</v>
      </c>
      <c r="F5" s="371"/>
      <c r="G5" s="325"/>
      <c r="H5" s="371"/>
      <c r="I5" s="325">
        <v>4</v>
      </c>
      <c r="J5" s="325"/>
      <c r="K5" s="325">
        <v>4</v>
      </c>
      <c r="L5" s="372">
        <v>1</v>
      </c>
      <c r="M5" s="373" t="s">
        <v>5706</v>
      </c>
      <c r="N5" s="398">
        <v>85</v>
      </c>
      <c r="O5" s="398">
        <v>185</v>
      </c>
      <c r="P5" s="398">
        <v>270</v>
      </c>
      <c r="Q5" s="398"/>
      <c r="R5" s="398"/>
      <c r="S5" s="398"/>
      <c r="T5" s="398"/>
      <c r="U5" s="381"/>
      <c r="V5" s="381" t="s">
        <v>2166</v>
      </c>
      <c r="W5" s="381" t="s">
        <v>2166</v>
      </c>
      <c r="X5" s="381">
        <v>1</v>
      </c>
      <c r="Y5" s="326" t="s">
        <v>2166</v>
      </c>
      <c r="Z5" s="328" t="s">
        <v>2166</v>
      </c>
      <c r="AA5" s="373"/>
      <c r="AB5" s="326"/>
      <c r="AC5" s="326" t="s">
        <v>2166</v>
      </c>
      <c r="AD5" s="368"/>
      <c r="AE5" s="400" t="s">
        <v>6321</v>
      </c>
      <c r="AF5" s="326"/>
      <c r="AG5" s="368"/>
      <c r="AH5" s="368"/>
      <c r="AI5" s="373"/>
      <c r="AJ5" s="326"/>
      <c r="AK5" s="328" t="s">
        <v>7279</v>
      </c>
      <c r="AL5" s="328" t="s">
        <v>7276</v>
      </c>
      <c r="AM5" s="328" t="s">
        <v>7276</v>
      </c>
      <c r="AN5" s="335"/>
    </row>
    <row r="6" spans="1:41" ht="30.75" customHeight="1" x14ac:dyDescent="0.35">
      <c r="A6" s="378">
        <v>259</v>
      </c>
      <c r="B6" s="333" t="s">
        <v>5717</v>
      </c>
      <c r="C6" s="332" t="s">
        <v>2687</v>
      </c>
      <c r="D6" s="371" t="s">
        <v>3772</v>
      </c>
      <c r="E6" s="325">
        <v>3</v>
      </c>
      <c r="F6" s="371"/>
      <c r="G6" s="325"/>
      <c r="H6" s="371"/>
      <c r="I6" s="325">
        <v>5</v>
      </c>
      <c r="J6" s="325"/>
      <c r="K6" s="325">
        <v>5</v>
      </c>
      <c r="L6" s="372">
        <v>1</v>
      </c>
      <c r="M6" s="373" t="s">
        <v>5523</v>
      </c>
      <c r="N6" s="398">
        <v>60</v>
      </c>
      <c r="O6" s="398">
        <v>120</v>
      </c>
      <c r="P6" s="398">
        <v>180</v>
      </c>
      <c r="Q6" s="398"/>
      <c r="R6" s="398"/>
      <c r="S6" s="398"/>
      <c r="T6" s="398"/>
      <c r="U6" s="381"/>
      <c r="V6" s="381" t="s">
        <v>2166</v>
      </c>
      <c r="W6" s="381" t="s">
        <v>2166</v>
      </c>
      <c r="X6" s="381">
        <v>1</v>
      </c>
      <c r="Y6" s="326" t="s">
        <v>2166</v>
      </c>
      <c r="Z6" s="328" t="s">
        <v>2166</v>
      </c>
      <c r="AA6" s="373"/>
      <c r="AB6" s="326" t="s">
        <v>6167</v>
      </c>
      <c r="AC6" s="326" t="s">
        <v>2166</v>
      </c>
      <c r="AD6" s="368"/>
      <c r="AE6" s="400" t="s">
        <v>6322</v>
      </c>
      <c r="AF6" s="326"/>
      <c r="AG6" s="368"/>
      <c r="AH6" s="368"/>
      <c r="AI6" s="373"/>
      <c r="AJ6" s="326"/>
      <c r="AK6" s="328" t="s">
        <v>7279</v>
      </c>
      <c r="AL6" s="328" t="s">
        <v>7276</v>
      </c>
      <c r="AM6" s="328" t="s">
        <v>7276</v>
      </c>
      <c r="AN6" s="335"/>
    </row>
    <row r="7" spans="1:41" ht="30.75" customHeight="1" x14ac:dyDescent="0.35">
      <c r="A7" s="378">
        <v>269</v>
      </c>
      <c r="B7" s="333" t="s">
        <v>5717</v>
      </c>
      <c r="C7" s="332" t="s">
        <v>4270</v>
      </c>
      <c r="D7" s="371" t="s">
        <v>3760</v>
      </c>
      <c r="E7" s="325">
        <v>4</v>
      </c>
      <c r="F7" s="371"/>
      <c r="G7" s="325"/>
      <c r="H7" s="371"/>
      <c r="I7" s="325">
        <v>6</v>
      </c>
      <c r="J7" s="325"/>
      <c r="K7" s="325">
        <v>6</v>
      </c>
      <c r="L7" s="372">
        <v>1</v>
      </c>
      <c r="M7" s="373" t="s">
        <v>5518</v>
      </c>
      <c r="N7" s="398">
        <v>80</v>
      </c>
      <c r="O7" s="398">
        <v>260</v>
      </c>
      <c r="P7" s="398">
        <v>340</v>
      </c>
      <c r="Q7" s="398"/>
      <c r="R7" s="398"/>
      <c r="S7" s="398"/>
      <c r="T7" s="398"/>
      <c r="U7" s="381"/>
      <c r="V7" s="381" t="s">
        <v>2166</v>
      </c>
      <c r="W7" s="381" t="s">
        <v>2166</v>
      </c>
      <c r="X7" s="381">
        <v>1</v>
      </c>
      <c r="Y7" s="326" t="s">
        <v>2166</v>
      </c>
      <c r="Z7" s="328" t="s">
        <v>2166</v>
      </c>
      <c r="AA7" s="373"/>
      <c r="AB7" s="326" t="s">
        <v>6170</v>
      </c>
      <c r="AC7" s="326" t="s">
        <v>2166</v>
      </c>
      <c r="AD7" s="368"/>
      <c r="AE7" s="400" t="s">
        <v>6323</v>
      </c>
      <c r="AF7" s="326"/>
      <c r="AG7" s="368"/>
      <c r="AH7" s="368"/>
      <c r="AI7" s="373"/>
      <c r="AJ7" s="326"/>
      <c r="AK7" s="328"/>
      <c r="AL7" s="328" t="s">
        <v>7276</v>
      </c>
      <c r="AM7" s="328" t="s">
        <v>7276</v>
      </c>
      <c r="AN7" s="335"/>
    </row>
    <row r="8" spans="1:41" ht="30.75" customHeight="1" x14ac:dyDescent="0.35">
      <c r="A8" s="378">
        <v>270</v>
      </c>
      <c r="B8" s="333" t="s">
        <v>5717</v>
      </c>
      <c r="C8" s="332" t="s">
        <v>81</v>
      </c>
      <c r="D8" s="371" t="s">
        <v>82</v>
      </c>
      <c r="E8" s="325">
        <v>4</v>
      </c>
      <c r="F8" s="371"/>
      <c r="G8" s="325"/>
      <c r="H8" s="371"/>
      <c r="I8" s="325">
        <v>5</v>
      </c>
      <c r="J8" s="325"/>
      <c r="K8" s="325">
        <v>5</v>
      </c>
      <c r="L8" s="372">
        <v>1</v>
      </c>
      <c r="M8" s="373" t="s">
        <v>5494</v>
      </c>
      <c r="N8" s="398">
        <v>80</v>
      </c>
      <c r="O8" s="398">
        <v>190</v>
      </c>
      <c r="P8" s="398">
        <v>270</v>
      </c>
      <c r="Q8" s="398"/>
      <c r="R8" s="398"/>
      <c r="S8" s="398"/>
      <c r="T8" s="398"/>
      <c r="U8" s="381"/>
      <c r="V8" s="381" t="s">
        <v>2166</v>
      </c>
      <c r="W8" s="381" t="s">
        <v>2166</v>
      </c>
      <c r="X8" s="381">
        <v>1</v>
      </c>
      <c r="Y8" s="326" t="s">
        <v>2166</v>
      </c>
      <c r="Z8" s="328" t="s">
        <v>2166</v>
      </c>
      <c r="AA8" s="373"/>
      <c r="AB8" s="326"/>
      <c r="AC8" s="326" t="s">
        <v>2166</v>
      </c>
      <c r="AD8" s="368"/>
      <c r="AE8" s="400" t="s">
        <v>6320</v>
      </c>
      <c r="AF8" s="326"/>
      <c r="AG8" s="368"/>
      <c r="AH8" s="368"/>
      <c r="AI8" s="373"/>
      <c r="AJ8" s="326"/>
      <c r="AK8" s="328" t="s">
        <v>7279</v>
      </c>
      <c r="AL8" s="328" t="s">
        <v>7276</v>
      </c>
      <c r="AM8" s="328" t="s">
        <v>7276</v>
      </c>
      <c r="AN8" s="335"/>
    </row>
    <row r="9" spans="1:41" ht="30.75" customHeight="1" x14ac:dyDescent="0.35">
      <c r="A9" s="378">
        <v>464</v>
      </c>
      <c r="B9" s="423" t="s">
        <v>94</v>
      </c>
      <c r="C9" s="424" t="s">
        <v>5675</v>
      </c>
      <c r="D9" s="425" t="s">
        <v>5676</v>
      </c>
      <c r="E9" s="325">
        <v>3</v>
      </c>
      <c r="F9" s="371"/>
      <c r="G9" s="325"/>
      <c r="H9" s="371"/>
      <c r="I9" s="325">
        <v>9</v>
      </c>
      <c r="J9" s="325"/>
      <c r="K9" s="325">
        <v>9</v>
      </c>
      <c r="L9" s="372">
        <v>1</v>
      </c>
      <c r="M9" s="373" t="s">
        <v>5700</v>
      </c>
      <c r="N9" s="398">
        <v>175</v>
      </c>
      <c r="O9" s="398">
        <v>300</v>
      </c>
      <c r="P9" s="398">
        <v>475</v>
      </c>
      <c r="Q9" s="398"/>
      <c r="R9" s="398"/>
      <c r="S9" s="398"/>
      <c r="T9" s="398"/>
      <c r="U9" s="381"/>
      <c r="V9" s="381" t="s">
        <v>2166</v>
      </c>
      <c r="W9" s="381" t="s">
        <v>2166</v>
      </c>
      <c r="X9" s="381">
        <v>1</v>
      </c>
      <c r="Y9" s="326" t="s">
        <v>2166</v>
      </c>
      <c r="Z9" s="328" t="s">
        <v>2166</v>
      </c>
      <c r="AA9" s="373"/>
      <c r="AB9" s="326"/>
      <c r="AC9" s="326" t="s">
        <v>2166</v>
      </c>
      <c r="AD9" s="368"/>
      <c r="AE9" s="400" t="s">
        <v>7012</v>
      </c>
      <c r="AF9" s="326"/>
      <c r="AG9" s="368"/>
      <c r="AH9" s="368"/>
      <c r="AI9" s="373"/>
      <c r="AJ9" s="326"/>
      <c r="AK9" s="328"/>
      <c r="AL9" s="415" t="s">
        <v>7276</v>
      </c>
      <c r="AM9" s="415" t="s">
        <v>7276</v>
      </c>
      <c r="AN9" s="335"/>
      <c r="AO9" s="337" t="s">
        <v>2166</v>
      </c>
    </row>
    <row r="10" spans="1:41" ht="30.75" customHeight="1" x14ac:dyDescent="0.35">
      <c r="A10" s="378">
        <v>466</v>
      </c>
      <c r="B10" s="423" t="s">
        <v>94</v>
      </c>
      <c r="C10" s="424" t="s">
        <v>5679</v>
      </c>
      <c r="D10" s="425" t="s">
        <v>5680</v>
      </c>
      <c r="E10" s="325">
        <v>4</v>
      </c>
      <c r="F10" s="371"/>
      <c r="G10" s="325"/>
      <c r="H10" s="371"/>
      <c r="I10" s="325">
        <v>6</v>
      </c>
      <c r="J10" s="325"/>
      <c r="K10" s="325">
        <v>6</v>
      </c>
      <c r="L10" s="372">
        <v>1</v>
      </c>
      <c r="M10" s="373" t="s">
        <v>5701</v>
      </c>
      <c r="N10" s="398">
        <v>150</v>
      </c>
      <c r="O10" s="398">
        <v>350</v>
      </c>
      <c r="P10" s="398">
        <v>500</v>
      </c>
      <c r="Q10" s="398"/>
      <c r="R10" s="398"/>
      <c r="S10" s="398"/>
      <c r="T10" s="398"/>
      <c r="U10" s="381"/>
      <c r="V10" s="381" t="s">
        <v>2166</v>
      </c>
      <c r="W10" s="381" t="s">
        <v>2166</v>
      </c>
      <c r="X10" s="381">
        <v>2</v>
      </c>
      <c r="Y10" s="326" t="s">
        <v>2166</v>
      </c>
      <c r="Z10" s="328" t="s">
        <v>2166</v>
      </c>
      <c r="AA10" s="373"/>
      <c r="AB10" s="326"/>
      <c r="AC10" s="326" t="s">
        <v>2166</v>
      </c>
      <c r="AD10" s="368"/>
      <c r="AE10" s="400" t="s">
        <v>7012</v>
      </c>
      <c r="AF10" s="326"/>
      <c r="AG10" s="368"/>
      <c r="AH10" s="368"/>
      <c r="AI10" s="373"/>
      <c r="AJ10" s="326"/>
      <c r="AK10" s="328"/>
      <c r="AL10" s="415" t="s">
        <v>7276</v>
      </c>
      <c r="AM10" s="415" t="s">
        <v>7276</v>
      </c>
      <c r="AN10" s="335"/>
      <c r="AO10" s="337" t="s">
        <v>2166</v>
      </c>
    </row>
    <row r="11" spans="1:41" ht="30.75" customHeight="1" x14ac:dyDescent="0.35">
      <c r="A11" s="378">
        <v>467</v>
      </c>
      <c r="B11" s="423" t="s">
        <v>94</v>
      </c>
      <c r="C11" s="424" t="s">
        <v>5808</v>
      </c>
      <c r="D11" s="425" t="s">
        <v>5681</v>
      </c>
      <c r="E11" s="325">
        <v>3</v>
      </c>
      <c r="F11" s="371"/>
      <c r="G11" s="325"/>
      <c r="H11" s="371"/>
      <c r="I11" s="325">
        <v>7</v>
      </c>
      <c r="J11" s="325"/>
      <c r="K11" s="325">
        <v>7</v>
      </c>
      <c r="L11" s="372">
        <v>1</v>
      </c>
      <c r="M11" s="373" t="s">
        <v>5701</v>
      </c>
      <c r="N11" s="398">
        <v>175</v>
      </c>
      <c r="O11" s="398">
        <v>300</v>
      </c>
      <c r="P11" s="398">
        <v>475</v>
      </c>
      <c r="Q11" s="398"/>
      <c r="R11" s="398"/>
      <c r="S11" s="398"/>
      <c r="T11" s="398"/>
      <c r="U11" s="381"/>
      <c r="V11" s="381" t="s">
        <v>2166</v>
      </c>
      <c r="W11" s="381" t="s">
        <v>2166</v>
      </c>
      <c r="X11" s="381">
        <v>2</v>
      </c>
      <c r="Y11" s="326" t="s">
        <v>2166</v>
      </c>
      <c r="Z11" s="328" t="s">
        <v>2166</v>
      </c>
      <c r="AA11" s="373"/>
      <c r="AB11" s="326"/>
      <c r="AC11" s="326" t="s">
        <v>2166</v>
      </c>
      <c r="AD11" s="368"/>
      <c r="AE11" s="400" t="s">
        <v>7012</v>
      </c>
      <c r="AF11" s="326"/>
      <c r="AG11" s="368"/>
      <c r="AH11" s="368"/>
      <c r="AI11" s="373"/>
      <c r="AJ11" s="326"/>
      <c r="AK11" s="328"/>
      <c r="AL11" s="415" t="s">
        <v>7276</v>
      </c>
      <c r="AM11" s="415" t="s">
        <v>7276</v>
      </c>
      <c r="AN11" s="335"/>
      <c r="AO11" s="337" t="s">
        <v>2166</v>
      </c>
    </row>
    <row r="12" spans="1:41" ht="30.75" customHeight="1" x14ac:dyDescent="0.35">
      <c r="A12" s="378">
        <v>468</v>
      </c>
      <c r="B12" s="423" t="s">
        <v>94</v>
      </c>
      <c r="C12" s="424" t="s">
        <v>5682</v>
      </c>
      <c r="D12" s="425" t="s">
        <v>5683</v>
      </c>
      <c r="E12" s="325">
        <v>3</v>
      </c>
      <c r="F12" s="371"/>
      <c r="G12" s="325"/>
      <c r="H12" s="371"/>
      <c r="I12" s="325">
        <v>6</v>
      </c>
      <c r="J12" s="325"/>
      <c r="K12" s="325">
        <v>6</v>
      </c>
      <c r="L12" s="372">
        <v>1</v>
      </c>
      <c r="M12" s="373" t="s">
        <v>5701</v>
      </c>
      <c r="N12" s="398">
        <v>175</v>
      </c>
      <c r="O12" s="398">
        <v>275</v>
      </c>
      <c r="P12" s="398">
        <v>450</v>
      </c>
      <c r="Q12" s="398"/>
      <c r="R12" s="398"/>
      <c r="S12" s="398"/>
      <c r="T12" s="398"/>
      <c r="U12" s="381"/>
      <c r="V12" s="381" t="s">
        <v>2166</v>
      </c>
      <c r="W12" s="381" t="s">
        <v>2166</v>
      </c>
      <c r="X12" s="381">
        <v>2</v>
      </c>
      <c r="Y12" s="326" t="s">
        <v>2166</v>
      </c>
      <c r="Z12" s="328" t="s">
        <v>2166</v>
      </c>
      <c r="AA12" s="373"/>
      <c r="AB12" s="326"/>
      <c r="AC12" s="326" t="s">
        <v>2166</v>
      </c>
      <c r="AD12" s="368"/>
      <c r="AE12" s="400" t="s">
        <v>7012</v>
      </c>
      <c r="AF12" s="326"/>
      <c r="AG12" s="368"/>
      <c r="AH12" s="368"/>
      <c r="AI12" s="373"/>
      <c r="AJ12" s="326"/>
      <c r="AK12" s="328"/>
      <c r="AL12" s="415" t="s">
        <v>7276</v>
      </c>
      <c r="AM12" s="415" t="s">
        <v>7276</v>
      </c>
      <c r="AN12" s="335"/>
      <c r="AO12" s="337" t="s">
        <v>2166</v>
      </c>
    </row>
    <row r="13" spans="1:41" ht="30.75" customHeight="1" x14ac:dyDescent="0.35">
      <c r="A13" s="378">
        <v>470</v>
      </c>
      <c r="B13" s="423" t="s">
        <v>94</v>
      </c>
      <c r="C13" s="424" t="s">
        <v>5686</v>
      </c>
      <c r="D13" s="425" t="s">
        <v>5687</v>
      </c>
      <c r="E13" s="325">
        <v>4</v>
      </c>
      <c r="F13" s="371"/>
      <c r="G13" s="325"/>
      <c r="H13" s="371"/>
      <c r="I13" s="325">
        <v>7</v>
      </c>
      <c r="J13" s="325"/>
      <c r="K13" s="325">
        <v>7</v>
      </c>
      <c r="L13" s="372">
        <v>1</v>
      </c>
      <c r="M13" s="373" t="s">
        <v>5703</v>
      </c>
      <c r="N13" s="398">
        <v>160</v>
      </c>
      <c r="O13" s="398">
        <v>240</v>
      </c>
      <c r="P13" s="398">
        <v>400</v>
      </c>
      <c r="Q13" s="398"/>
      <c r="R13" s="398"/>
      <c r="S13" s="398"/>
      <c r="T13" s="398"/>
      <c r="U13" s="381"/>
      <c r="V13" s="381" t="s">
        <v>2166</v>
      </c>
      <c r="W13" s="381" t="s">
        <v>2166</v>
      </c>
      <c r="X13" s="381">
        <v>1</v>
      </c>
      <c r="Y13" s="326" t="s">
        <v>2166</v>
      </c>
      <c r="Z13" s="328" t="s">
        <v>2166</v>
      </c>
      <c r="AA13" s="373"/>
      <c r="AB13" s="326" t="s">
        <v>6119</v>
      </c>
      <c r="AC13" s="326" t="s">
        <v>2166</v>
      </c>
      <c r="AD13" s="368"/>
      <c r="AE13" s="400" t="s">
        <v>7012</v>
      </c>
      <c r="AF13" s="326"/>
      <c r="AG13" s="368"/>
      <c r="AH13" s="368"/>
      <c r="AI13" s="373"/>
      <c r="AJ13" s="326"/>
      <c r="AK13" s="328"/>
      <c r="AL13" s="415" t="s">
        <v>7276</v>
      </c>
      <c r="AM13" s="415" t="s">
        <v>7276</v>
      </c>
      <c r="AN13" s="335"/>
      <c r="AO13" s="337" t="s">
        <v>2166</v>
      </c>
    </row>
    <row r="14" spans="1:41" ht="30.75" customHeight="1" x14ac:dyDescent="0.35">
      <c r="A14" s="378">
        <v>478</v>
      </c>
      <c r="B14" s="418" t="s">
        <v>1506</v>
      </c>
      <c r="C14" s="419" t="s">
        <v>332</v>
      </c>
      <c r="D14" s="420" t="s">
        <v>4503</v>
      </c>
      <c r="E14" s="421">
        <v>3</v>
      </c>
      <c r="F14" s="371"/>
      <c r="G14" s="325"/>
      <c r="H14" s="371"/>
      <c r="I14" s="325">
        <v>5</v>
      </c>
      <c r="J14" s="325"/>
      <c r="K14" s="325">
        <v>5</v>
      </c>
      <c r="L14" s="372">
        <v>1</v>
      </c>
      <c r="M14" s="373" t="s">
        <v>5499</v>
      </c>
      <c r="N14" s="422">
        <v>30</v>
      </c>
      <c r="O14" s="422">
        <v>220</v>
      </c>
      <c r="P14" s="422">
        <v>250</v>
      </c>
      <c r="Q14" s="398"/>
      <c r="R14" s="398"/>
      <c r="S14" s="398"/>
      <c r="T14" s="398"/>
      <c r="U14" s="381"/>
      <c r="V14" s="381" t="s">
        <v>2166</v>
      </c>
      <c r="W14" s="381" t="s">
        <v>2166</v>
      </c>
      <c r="X14" s="381">
        <v>2</v>
      </c>
      <c r="Y14" s="326" t="s">
        <v>2166</v>
      </c>
      <c r="Z14" s="328" t="s">
        <v>2166</v>
      </c>
      <c r="AA14" s="373"/>
      <c r="AB14" s="326"/>
      <c r="AC14" s="326" t="s">
        <v>2166</v>
      </c>
      <c r="AD14" s="368">
        <v>42844</v>
      </c>
      <c r="AE14" s="400" t="s">
        <v>6618</v>
      </c>
      <c r="AF14" s="326" t="s">
        <v>5888</v>
      </c>
      <c r="AG14" s="368">
        <v>43117</v>
      </c>
      <c r="AH14" s="368">
        <v>43190</v>
      </c>
      <c r="AI14" s="373" t="s">
        <v>6865</v>
      </c>
      <c r="AJ14" s="326"/>
      <c r="AK14" s="328"/>
      <c r="AL14" s="415" t="s">
        <v>7276</v>
      </c>
      <c r="AM14" s="415" t="s">
        <v>7276</v>
      </c>
      <c r="AN14" s="335"/>
      <c r="AO14" s="337" t="s">
        <v>7286</v>
      </c>
    </row>
    <row r="15" spans="1:41" ht="30.75" customHeight="1" x14ac:dyDescent="0.35">
      <c r="A15" s="378">
        <v>481</v>
      </c>
      <c r="B15" s="374" t="s">
        <v>1506</v>
      </c>
      <c r="C15" s="332" t="s">
        <v>2646</v>
      </c>
      <c r="D15" s="371" t="s">
        <v>4502</v>
      </c>
      <c r="E15" s="325">
        <v>3</v>
      </c>
      <c r="F15" s="371"/>
      <c r="G15" s="325"/>
      <c r="H15" s="371"/>
      <c r="I15" s="325">
        <v>5</v>
      </c>
      <c r="J15" s="325"/>
      <c r="K15" s="325">
        <v>5</v>
      </c>
      <c r="L15" s="372">
        <v>1</v>
      </c>
      <c r="M15" s="373" t="s">
        <v>5523</v>
      </c>
      <c r="N15" s="398">
        <v>30</v>
      </c>
      <c r="O15" s="398">
        <v>170</v>
      </c>
      <c r="P15" s="398">
        <v>200</v>
      </c>
      <c r="Q15" s="398"/>
      <c r="R15" s="398"/>
      <c r="S15" s="398"/>
      <c r="T15" s="398"/>
      <c r="U15" s="381"/>
      <c r="V15" s="381" t="s">
        <v>2166</v>
      </c>
      <c r="W15" s="381" t="s">
        <v>2166</v>
      </c>
      <c r="X15" s="381">
        <v>2</v>
      </c>
      <c r="Y15" s="326" t="s">
        <v>2166</v>
      </c>
      <c r="Z15" s="328" t="s">
        <v>2166</v>
      </c>
      <c r="AA15" s="373"/>
      <c r="AB15" s="326" t="s">
        <v>6128</v>
      </c>
      <c r="AC15" s="326" t="s">
        <v>2166</v>
      </c>
      <c r="AD15" s="368">
        <v>42844</v>
      </c>
      <c r="AE15" s="400" t="s">
        <v>6618</v>
      </c>
      <c r="AF15" s="326" t="s">
        <v>5888</v>
      </c>
      <c r="AG15" s="368">
        <v>43117</v>
      </c>
      <c r="AH15" s="368">
        <v>43190</v>
      </c>
      <c r="AI15" s="373" t="s">
        <v>6865</v>
      </c>
      <c r="AJ15" s="326"/>
      <c r="AK15" s="328"/>
      <c r="AL15" s="328"/>
      <c r="AM15" s="415" t="s">
        <v>7276</v>
      </c>
      <c r="AN15" s="335"/>
      <c r="AO15" s="337" t="s">
        <v>7286</v>
      </c>
    </row>
    <row r="16" spans="1:41" ht="30.75" customHeight="1" x14ac:dyDescent="0.35">
      <c r="A16" s="378">
        <v>482</v>
      </c>
      <c r="B16" s="418" t="s">
        <v>1506</v>
      </c>
      <c r="C16" s="419" t="s">
        <v>336</v>
      </c>
      <c r="D16" s="420" t="s">
        <v>337</v>
      </c>
      <c r="E16" s="421">
        <v>3</v>
      </c>
      <c r="F16" s="371"/>
      <c r="G16" s="325"/>
      <c r="H16" s="371"/>
      <c r="I16" s="325">
        <v>7</v>
      </c>
      <c r="J16" s="325"/>
      <c r="K16" s="325">
        <v>7</v>
      </c>
      <c r="L16" s="372">
        <v>1</v>
      </c>
      <c r="M16" s="373" t="s">
        <v>5526</v>
      </c>
      <c r="N16" s="422">
        <v>50</v>
      </c>
      <c r="O16" s="422">
        <v>250</v>
      </c>
      <c r="P16" s="422">
        <v>300</v>
      </c>
      <c r="Q16" s="398"/>
      <c r="R16" s="398"/>
      <c r="S16" s="398"/>
      <c r="T16" s="398"/>
      <c r="U16" s="381"/>
      <c r="V16" s="381" t="s">
        <v>2166</v>
      </c>
      <c r="W16" s="381" t="s">
        <v>2166</v>
      </c>
      <c r="X16" s="381">
        <v>2</v>
      </c>
      <c r="Y16" s="326" t="s">
        <v>2166</v>
      </c>
      <c r="Z16" s="328" t="s">
        <v>2166</v>
      </c>
      <c r="AA16" s="373"/>
      <c r="AB16" s="326" t="s">
        <v>6126</v>
      </c>
      <c r="AC16" s="326" t="s">
        <v>2166</v>
      </c>
      <c r="AD16" s="368">
        <v>42844</v>
      </c>
      <c r="AE16" s="400" t="s">
        <v>6982</v>
      </c>
      <c r="AF16" s="326" t="s">
        <v>5888</v>
      </c>
      <c r="AG16" s="368">
        <v>43117</v>
      </c>
      <c r="AH16" s="368">
        <v>43190</v>
      </c>
      <c r="AI16" s="373" t="s">
        <v>6865</v>
      </c>
      <c r="AJ16" s="326"/>
      <c r="AK16" s="328"/>
      <c r="AL16" s="415" t="s">
        <v>7276</v>
      </c>
      <c r="AM16" s="415" t="s">
        <v>7276</v>
      </c>
      <c r="AN16" s="335"/>
      <c r="AO16" s="337" t="s">
        <v>7286</v>
      </c>
    </row>
    <row r="17" spans="1:41" ht="30.75" customHeight="1" x14ac:dyDescent="0.35">
      <c r="A17" s="378">
        <v>483</v>
      </c>
      <c r="B17" s="418" t="s">
        <v>1506</v>
      </c>
      <c r="C17" s="419" t="s">
        <v>2647</v>
      </c>
      <c r="D17" s="420" t="s">
        <v>2656</v>
      </c>
      <c r="E17" s="421">
        <v>4</v>
      </c>
      <c r="F17" s="371"/>
      <c r="G17" s="325"/>
      <c r="H17" s="371"/>
      <c r="I17" s="325">
        <v>11</v>
      </c>
      <c r="J17" s="325"/>
      <c r="K17" s="325">
        <v>11</v>
      </c>
      <c r="L17" s="372">
        <v>1</v>
      </c>
      <c r="M17" s="373" t="s">
        <v>5523</v>
      </c>
      <c r="N17" s="422">
        <v>75</v>
      </c>
      <c r="O17" s="422">
        <v>275</v>
      </c>
      <c r="P17" s="422">
        <v>350</v>
      </c>
      <c r="Q17" s="398"/>
      <c r="R17" s="398"/>
      <c r="S17" s="398"/>
      <c r="T17" s="398"/>
      <c r="U17" s="381"/>
      <c r="V17" s="381" t="s">
        <v>2166</v>
      </c>
      <c r="W17" s="381" t="s">
        <v>2166</v>
      </c>
      <c r="X17" s="381">
        <v>2</v>
      </c>
      <c r="Y17" s="326" t="s">
        <v>2166</v>
      </c>
      <c r="Z17" s="328" t="s">
        <v>2166</v>
      </c>
      <c r="AA17" s="373"/>
      <c r="AB17" s="326" t="s">
        <v>6127</v>
      </c>
      <c r="AC17" s="326" t="s">
        <v>2166</v>
      </c>
      <c r="AD17" s="368">
        <v>42844</v>
      </c>
      <c r="AE17" s="400" t="s">
        <v>6618</v>
      </c>
      <c r="AF17" s="326" t="s">
        <v>5888</v>
      </c>
      <c r="AG17" s="368">
        <v>43117</v>
      </c>
      <c r="AH17" s="368">
        <v>43190</v>
      </c>
      <c r="AI17" s="373" t="s">
        <v>6865</v>
      </c>
      <c r="AJ17" s="326"/>
      <c r="AK17" s="415" t="s">
        <v>7279</v>
      </c>
      <c r="AL17" s="415" t="s">
        <v>7276</v>
      </c>
      <c r="AM17" s="415" t="s">
        <v>7276</v>
      </c>
      <c r="AN17" s="335"/>
      <c r="AO17" s="337" t="s">
        <v>7286</v>
      </c>
    </row>
    <row r="18" spans="1:41" ht="30.75" customHeight="1" x14ac:dyDescent="0.35">
      <c r="A18" s="378">
        <v>486</v>
      </c>
      <c r="B18" s="418" t="s">
        <v>1506</v>
      </c>
      <c r="C18" s="419" t="s">
        <v>2650</v>
      </c>
      <c r="D18" s="420" t="s">
        <v>335</v>
      </c>
      <c r="E18" s="421">
        <v>3</v>
      </c>
      <c r="F18" s="371"/>
      <c r="G18" s="325"/>
      <c r="H18" s="371"/>
      <c r="I18" s="325">
        <v>7</v>
      </c>
      <c r="J18" s="325"/>
      <c r="K18" s="325">
        <v>7</v>
      </c>
      <c r="L18" s="372">
        <v>1</v>
      </c>
      <c r="M18" s="373" t="s">
        <v>5527</v>
      </c>
      <c r="N18" s="422">
        <v>50</v>
      </c>
      <c r="O18" s="422">
        <v>200</v>
      </c>
      <c r="P18" s="422">
        <v>250</v>
      </c>
      <c r="Q18" s="398"/>
      <c r="R18" s="398"/>
      <c r="S18" s="398"/>
      <c r="T18" s="398"/>
      <c r="U18" s="381"/>
      <c r="V18" s="381" t="s">
        <v>2166</v>
      </c>
      <c r="W18" s="381" t="s">
        <v>2166</v>
      </c>
      <c r="X18" s="381">
        <v>2</v>
      </c>
      <c r="Y18" s="326" t="s">
        <v>2166</v>
      </c>
      <c r="Z18" s="328" t="s">
        <v>2166</v>
      </c>
      <c r="AA18" s="373"/>
      <c r="AB18" s="326" t="s">
        <v>6126</v>
      </c>
      <c r="AC18" s="326" t="s">
        <v>2166</v>
      </c>
      <c r="AD18" s="368">
        <v>42844</v>
      </c>
      <c r="AE18" s="400" t="s">
        <v>6618</v>
      </c>
      <c r="AF18" s="326" t="s">
        <v>5888</v>
      </c>
      <c r="AG18" s="368">
        <v>43117</v>
      </c>
      <c r="AH18" s="368">
        <v>43190</v>
      </c>
      <c r="AI18" s="373" t="s">
        <v>6865</v>
      </c>
      <c r="AJ18" s="326"/>
      <c r="AK18" s="328"/>
      <c r="AL18" s="415" t="s">
        <v>7276</v>
      </c>
      <c r="AM18" s="415" t="s">
        <v>7276</v>
      </c>
      <c r="AN18" s="335"/>
      <c r="AO18" s="337" t="s">
        <v>7286</v>
      </c>
    </row>
    <row r="19" spans="1:41" ht="30.75" customHeight="1" x14ac:dyDescent="0.35">
      <c r="A19" s="378">
        <v>487</v>
      </c>
      <c r="B19" s="418" t="s">
        <v>1506</v>
      </c>
      <c r="C19" s="419" t="s">
        <v>2651</v>
      </c>
      <c r="D19" s="420" t="s">
        <v>333</v>
      </c>
      <c r="E19" s="421">
        <v>4</v>
      </c>
      <c r="F19" s="371"/>
      <c r="G19" s="325"/>
      <c r="H19" s="371"/>
      <c r="I19" s="325">
        <v>7</v>
      </c>
      <c r="J19" s="325"/>
      <c r="K19" s="325">
        <v>7</v>
      </c>
      <c r="L19" s="372">
        <v>1</v>
      </c>
      <c r="M19" s="373" t="s">
        <v>5431</v>
      </c>
      <c r="N19" s="422">
        <v>50</v>
      </c>
      <c r="O19" s="422">
        <v>300</v>
      </c>
      <c r="P19" s="422">
        <v>350</v>
      </c>
      <c r="Q19" s="398"/>
      <c r="R19" s="398"/>
      <c r="S19" s="398"/>
      <c r="T19" s="398"/>
      <c r="U19" s="381"/>
      <c r="V19" s="381" t="s">
        <v>2166</v>
      </c>
      <c r="W19" s="381" t="s">
        <v>2166</v>
      </c>
      <c r="X19" s="381">
        <v>2</v>
      </c>
      <c r="Y19" s="326" t="s">
        <v>2166</v>
      </c>
      <c r="Z19" s="328" t="s">
        <v>2166</v>
      </c>
      <c r="AA19" s="373"/>
      <c r="AB19" s="326" t="s">
        <v>6127</v>
      </c>
      <c r="AC19" s="326" t="s">
        <v>2166</v>
      </c>
      <c r="AD19" s="368">
        <v>42844</v>
      </c>
      <c r="AE19" s="400" t="s">
        <v>6618</v>
      </c>
      <c r="AF19" s="326" t="s">
        <v>5888</v>
      </c>
      <c r="AG19" s="368">
        <v>43117</v>
      </c>
      <c r="AH19" s="368">
        <v>43190</v>
      </c>
      <c r="AI19" s="373" t="s">
        <v>6865</v>
      </c>
      <c r="AJ19" s="326"/>
      <c r="AK19" s="415" t="s">
        <v>7279</v>
      </c>
      <c r="AL19" s="415" t="s">
        <v>7276</v>
      </c>
      <c r="AM19" s="415" t="s">
        <v>7276</v>
      </c>
      <c r="AN19" s="335"/>
      <c r="AO19" s="337" t="s">
        <v>7286</v>
      </c>
    </row>
    <row r="20" spans="1:41" ht="30.75" customHeight="1" x14ac:dyDescent="0.35">
      <c r="A20" s="378">
        <v>537</v>
      </c>
      <c r="B20" s="427" t="s">
        <v>5718</v>
      </c>
      <c r="C20" s="428" t="s">
        <v>4531</v>
      </c>
      <c r="D20" s="429" t="s">
        <v>1715</v>
      </c>
      <c r="E20" s="325">
        <v>3</v>
      </c>
      <c r="F20" s="371"/>
      <c r="G20" s="325"/>
      <c r="H20" s="371"/>
      <c r="I20" s="325">
        <v>4</v>
      </c>
      <c r="J20" s="325"/>
      <c r="K20" s="325">
        <v>4</v>
      </c>
      <c r="L20" s="372">
        <v>1</v>
      </c>
      <c r="M20" s="373" t="s">
        <v>5431</v>
      </c>
      <c r="N20" s="398">
        <v>30</v>
      </c>
      <c r="O20" s="398">
        <v>120</v>
      </c>
      <c r="P20" s="398">
        <v>150</v>
      </c>
      <c r="Q20" s="398"/>
      <c r="R20" s="398"/>
      <c r="S20" s="398"/>
      <c r="T20" s="398"/>
      <c r="U20" s="381"/>
      <c r="V20" s="381" t="s">
        <v>2166</v>
      </c>
      <c r="W20" s="381" t="s">
        <v>2166</v>
      </c>
      <c r="X20" s="381">
        <v>3</v>
      </c>
      <c r="Y20" s="326" t="s">
        <v>2166</v>
      </c>
      <c r="Z20" s="328" t="s">
        <v>6867</v>
      </c>
      <c r="AA20" s="373"/>
      <c r="AB20" s="326" t="s">
        <v>6125</v>
      </c>
      <c r="AC20" s="326" t="s">
        <v>2166</v>
      </c>
      <c r="AD20" s="368"/>
      <c r="AE20" s="400"/>
      <c r="AF20" s="326" t="s">
        <v>2166</v>
      </c>
      <c r="AG20" s="368">
        <v>43033</v>
      </c>
      <c r="AH20" s="368">
        <v>43190</v>
      </c>
      <c r="AI20" s="373" t="s">
        <v>7015</v>
      </c>
      <c r="AJ20" s="326"/>
      <c r="AK20" s="328"/>
      <c r="AL20" s="415" t="s">
        <v>7276</v>
      </c>
      <c r="AM20" s="415" t="s">
        <v>7276</v>
      </c>
      <c r="AN20" s="335"/>
      <c r="AO20" s="337" t="s">
        <v>2166</v>
      </c>
    </row>
    <row r="21" spans="1:41" ht="30.75" customHeight="1" x14ac:dyDescent="0.35">
      <c r="A21" s="378">
        <v>539</v>
      </c>
      <c r="B21" s="427" t="s">
        <v>5718</v>
      </c>
      <c r="C21" s="428" t="s">
        <v>1755</v>
      </c>
      <c r="D21" s="429" t="s">
        <v>1756</v>
      </c>
      <c r="E21" s="325">
        <v>4</v>
      </c>
      <c r="F21" s="371"/>
      <c r="G21" s="325"/>
      <c r="H21" s="371"/>
      <c r="I21" s="325">
        <v>4</v>
      </c>
      <c r="J21" s="325"/>
      <c r="K21" s="325">
        <v>4</v>
      </c>
      <c r="L21" s="372">
        <v>1</v>
      </c>
      <c r="M21" s="373" t="s">
        <v>5431</v>
      </c>
      <c r="N21" s="398">
        <v>50</v>
      </c>
      <c r="O21" s="398">
        <v>175</v>
      </c>
      <c r="P21" s="398">
        <v>225</v>
      </c>
      <c r="Q21" s="398"/>
      <c r="R21" s="398"/>
      <c r="S21" s="398"/>
      <c r="T21" s="398"/>
      <c r="U21" s="381"/>
      <c r="V21" s="381" t="s">
        <v>2166</v>
      </c>
      <c r="W21" s="381" t="s">
        <v>2166</v>
      </c>
      <c r="X21" s="381">
        <v>3</v>
      </c>
      <c r="Y21" s="326" t="s">
        <v>2166</v>
      </c>
      <c r="Z21" s="328" t="s">
        <v>6868</v>
      </c>
      <c r="AA21" s="373"/>
      <c r="AB21" s="326"/>
      <c r="AC21" s="326" t="s">
        <v>2166</v>
      </c>
      <c r="AD21" s="368"/>
      <c r="AE21" s="400"/>
      <c r="AF21" s="326" t="s">
        <v>2166</v>
      </c>
      <c r="AG21" s="368">
        <v>43033</v>
      </c>
      <c r="AH21" s="368">
        <v>43190</v>
      </c>
      <c r="AI21" s="373" t="s">
        <v>6593</v>
      </c>
      <c r="AJ21" s="326"/>
      <c r="AK21" s="328"/>
      <c r="AL21" s="415" t="s">
        <v>7276</v>
      </c>
      <c r="AM21" s="415" t="s">
        <v>7276</v>
      </c>
      <c r="AN21" s="335"/>
      <c r="AO21" s="337" t="s">
        <v>2166</v>
      </c>
    </row>
    <row r="22" spans="1:41" ht="30.75" customHeight="1" x14ac:dyDescent="0.35">
      <c r="A22" s="378">
        <v>541</v>
      </c>
      <c r="B22" s="427" t="s">
        <v>5718</v>
      </c>
      <c r="C22" s="428" t="s">
        <v>1988</v>
      </c>
      <c r="D22" s="429" t="s">
        <v>4532</v>
      </c>
      <c r="E22" s="325">
        <v>4</v>
      </c>
      <c r="F22" s="371"/>
      <c r="G22" s="325"/>
      <c r="H22" s="371"/>
      <c r="I22" s="325">
        <v>4</v>
      </c>
      <c r="J22" s="325"/>
      <c r="K22" s="325">
        <v>4</v>
      </c>
      <c r="L22" s="372">
        <v>1</v>
      </c>
      <c r="M22" s="373" t="s">
        <v>5431</v>
      </c>
      <c r="N22" s="398">
        <v>30</v>
      </c>
      <c r="O22" s="398">
        <v>130</v>
      </c>
      <c r="P22" s="398">
        <v>160</v>
      </c>
      <c r="Q22" s="398"/>
      <c r="R22" s="398"/>
      <c r="S22" s="398"/>
      <c r="T22" s="398"/>
      <c r="U22" s="381"/>
      <c r="V22" s="381" t="s">
        <v>2166</v>
      </c>
      <c r="W22" s="381" t="s">
        <v>2166</v>
      </c>
      <c r="X22" s="381">
        <v>3</v>
      </c>
      <c r="Y22" s="326" t="s">
        <v>2166</v>
      </c>
      <c r="Z22" s="328" t="s">
        <v>6869</v>
      </c>
      <c r="AA22" s="373"/>
      <c r="AB22" s="326"/>
      <c r="AC22" s="326" t="s">
        <v>2166</v>
      </c>
      <c r="AD22" s="368"/>
      <c r="AE22" s="400"/>
      <c r="AF22" s="326" t="s">
        <v>2166</v>
      </c>
      <c r="AG22" s="368">
        <v>43033</v>
      </c>
      <c r="AH22" s="368">
        <v>43190</v>
      </c>
      <c r="AI22" s="373" t="s">
        <v>6594</v>
      </c>
      <c r="AJ22" s="326"/>
      <c r="AK22" s="328"/>
      <c r="AL22" s="328"/>
      <c r="AM22" s="415" t="s">
        <v>7276</v>
      </c>
      <c r="AN22" s="335"/>
      <c r="AO22" s="337" t="s">
        <v>2166</v>
      </c>
    </row>
    <row r="23" spans="1:41" ht="30.75" customHeight="1" x14ac:dyDescent="0.35">
      <c r="A23" s="378">
        <v>542</v>
      </c>
      <c r="B23" s="427" t="s">
        <v>5718</v>
      </c>
      <c r="C23" s="428" t="s">
        <v>4505</v>
      </c>
      <c r="D23" s="429" t="s">
        <v>4533</v>
      </c>
      <c r="E23" s="325">
        <v>4</v>
      </c>
      <c r="F23" s="371"/>
      <c r="G23" s="325"/>
      <c r="H23" s="371"/>
      <c r="I23" s="325">
        <v>11</v>
      </c>
      <c r="J23" s="325"/>
      <c r="K23" s="325">
        <v>11</v>
      </c>
      <c r="L23" s="372">
        <v>1</v>
      </c>
      <c r="M23" s="373" t="s">
        <v>4993</v>
      </c>
      <c r="N23" s="398">
        <v>30</v>
      </c>
      <c r="O23" s="398">
        <v>120</v>
      </c>
      <c r="P23" s="398">
        <v>150</v>
      </c>
      <c r="Q23" s="398"/>
      <c r="R23" s="398"/>
      <c r="S23" s="398"/>
      <c r="T23" s="398"/>
      <c r="U23" s="381"/>
      <c r="V23" s="381" t="s">
        <v>2166</v>
      </c>
      <c r="W23" s="381" t="s">
        <v>2166</v>
      </c>
      <c r="X23" s="381">
        <v>3</v>
      </c>
      <c r="Y23" s="326" t="s">
        <v>2166</v>
      </c>
      <c r="Z23" s="328" t="s">
        <v>6870</v>
      </c>
      <c r="AA23" s="373"/>
      <c r="AB23" s="326" t="s">
        <v>6124</v>
      </c>
      <c r="AC23" s="326" t="s">
        <v>2166</v>
      </c>
      <c r="AD23" s="368"/>
      <c r="AE23" s="400"/>
      <c r="AF23" s="326" t="s">
        <v>2166</v>
      </c>
      <c r="AG23" s="368">
        <v>43033</v>
      </c>
      <c r="AH23" s="368">
        <v>43190</v>
      </c>
      <c r="AI23" s="373" t="s">
        <v>6619</v>
      </c>
      <c r="AJ23" s="326"/>
      <c r="AK23" s="328"/>
      <c r="AL23" s="415" t="s">
        <v>7276</v>
      </c>
      <c r="AM23" s="415" t="s">
        <v>7276</v>
      </c>
      <c r="AN23" s="335"/>
      <c r="AO23" s="337" t="s">
        <v>2166</v>
      </c>
    </row>
    <row r="24" spans="1:41" ht="30.75" customHeight="1" x14ac:dyDescent="0.35">
      <c r="A24" s="378">
        <v>563</v>
      </c>
      <c r="B24" s="333" t="s">
        <v>353</v>
      </c>
      <c r="C24" s="332" t="s">
        <v>2431</v>
      </c>
      <c r="D24" s="371" t="s">
        <v>4543</v>
      </c>
      <c r="E24" s="325">
        <v>3</v>
      </c>
      <c r="F24" s="371"/>
      <c r="G24" s="325"/>
      <c r="H24" s="371"/>
      <c r="I24" s="325">
        <v>3</v>
      </c>
      <c r="J24" s="325"/>
      <c r="K24" s="325">
        <v>3</v>
      </c>
      <c r="L24" s="372">
        <v>1</v>
      </c>
      <c r="M24" s="373" t="s">
        <v>5431</v>
      </c>
      <c r="N24" s="367">
        <v>140</v>
      </c>
      <c r="O24" s="367">
        <v>260</v>
      </c>
      <c r="P24" s="367">
        <v>400</v>
      </c>
      <c r="Q24" s="398"/>
      <c r="R24" s="398"/>
      <c r="S24" s="398"/>
      <c r="T24" s="398"/>
      <c r="U24" s="381"/>
      <c r="V24" s="381" t="s">
        <v>2166</v>
      </c>
      <c r="W24" s="381" t="s">
        <v>2166</v>
      </c>
      <c r="X24" s="381">
        <v>1</v>
      </c>
      <c r="Y24" s="326" t="s">
        <v>2166</v>
      </c>
      <c r="Z24" s="328" t="s">
        <v>2166</v>
      </c>
      <c r="AA24" s="373"/>
      <c r="AB24" s="326"/>
      <c r="AC24" s="326" t="s">
        <v>2166</v>
      </c>
      <c r="AD24" s="368"/>
      <c r="AE24" s="400" t="s">
        <v>6319</v>
      </c>
      <c r="AF24" s="326"/>
      <c r="AG24" s="368"/>
      <c r="AH24" s="368"/>
      <c r="AI24" s="400"/>
      <c r="AJ24" s="326"/>
      <c r="AK24" s="328" t="s">
        <v>7277</v>
      </c>
      <c r="AL24" s="328" t="s">
        <v>7276</v>
      </c>
      <c r="AM24" s="328" t="s">
        <v>7276</v>
      </c>
      <c r="AN24" s="335"/>
    </row>
    <row r="25" spans="1:41" ht="30.75" customHeight="1" x14ac:dyDescent="0.35">
      <c r="A25" s="378">
        <v>571</v>
      </c>
      <c r="B25" s="333" t="s">
        <v>353</v>
      </c>
      <c r="C25" s="332" t="s">
        <v>2436</v>
      </c>
      <c r="D25" s="371" t="s">
        <v>4551</v>
      </c>
      <c r="E25" s="325">
        <v>4</v>
      </c>
      <c r="F25" s="371"/>
      <c r="G25" s="325"/>
      <c r="H25" s="371"/>
      <c r="I25" s="325">
        <v>3</v>
      </c>
      <c r="J25" s="325"/>
      <c r="K25" s="325">
        <v>3</v>
      </c>
      <c r="L25" s="372">
        <v>1</v>
      </c>
      <c r="M25" s="373" t="s">
        <v>5431</v>
      </c>
      <c r="N25" s="367">
        <v>100</v>
      </c>
      <c r="O25" s="367">
        <v>300</v>
      </c>
      <c r="P25" s="367">
        <v>400</v>
      </c>
      <c r="Q25" s="398"/>
      <c r="R25" s="398"/>
      <c r="S25" s="398"/>
      <c r="T25" s="398"/>
      <c r="U25" s="381"/>
      <c r="V25" s="381" t="s">
        <v>2166</v>
      </c>
      <c r="W25" s="381" t="s">
        <v>2166</v>
      </c>
      <c r="X25" s="381">
        <v>1</v>
      </c>
      <c r="Y25" s="326" t="s">
        <v>2166</v>
      </c>
      <c r="Z25" s="328" t="s">
        <v>2166</v>
      </c>
      <c r="AA25" s="373"/>
      <c r="AB25" s="326"/>
      <c r="AC25" s="326" t="s">
        <v>2166</v>
      </c>
      <c r="AD25" s="368"/>
      <c r="AE25" s="400" t="s">
        <v>6319</v>
      </c>
      <c r="AF25" s="326"/>
      <c r="AG25" s="368"/>
      <c r="AH25" s="368"/>
      <c r="AI25" s="373"/>
      <c r="AJ25" s="326"/>
      <c r="AK25" s="328" t="s">
        <v>7277</v>
      </c>
      <c r="AL25" s="328" t="s">
        <v>7276</v>
      </c>
      <c r="AM25" s="328" t="s">
        <v>7276</v>
      </c>
      <c r="AN25" s="335"/>
    </row>
    <row r="26" spans="1:41" ht="30.75" customHeight="1" x14ac:dyDescent="0.35">
      <c r="A26" s="378">
        <v>575</v>
      </c>
      <c r="B26" s="333" t="s">
        <v>353</v>
      </c>
      <c r="C26" s="332" t="s">
        <v>2438</v>
      </c>
      <c r="D26" s="371" t="s">
        <v>4555</v>
      </c>
      <c r="E26" s="325">
        <v>3</v>
      </c>
      <c r="F26" s="371"/>
      <c r="G26" s="325"/>
      <c r="H26" s="371"/>
      <c r="I26" s="325">
        <v>5</v>
      </c>
      <c r="J26" s="325"/>
      <c r="K26" s="325">
        <v>5</v>
      </c>
      <c r="L26" s="372">
        <v>1</v>
      </c>
      <c r="M26" s="373" t="s">
        <v>5431</v>
      </c>
      <c r="N26" s="398">
        <v>140</v>
      </c>
      <c r="O26" s="398">
        <v>360</v>
      </c>
      <c r="P26" s="398">
        <v>500</v>
      </c>
      <c r="Q26" s="398"/>
      <c r="R26" s="398"/>
      <c r="S26" s="398"/>
      <c r="T26" s="398"/>
      <c r="U26" s="381"/>
      <c r="V26" s="381" t="s">
        <v>2166</v>
      </c>
      <c r="W26" s="381" t="s">
        <v>2166</v>
      </c>
      <c r="X26" s="381">
        <v>1</v>
      </c>
      <c r="Y26" s="326" t="s">
        <v>2166</v>
      </c>
      <c r="Z26" s="328" t="s">
        <v>2166</v>
      </c>
      <c r="AA26" s="373"/>
      <c r="AB26" s="326"/>
      <c r="AC26" s="326" t="s">
        <v>2166</v>
      </c>
      <c r="AD26" s="368"/>
      <c r="AE26" s="400" t="s">
        <v>6327</v>
      </c>
      <c r="AF26" s="326"/>
      <c r="AG26" s="368"/>
      <c r="AH26" s="368"/>
      <c r="AI26" s="373"/>
      <c r="AJ26" s="326"/>
      <c r="AK26" s="328"/>
      <c r="AL26" s="328" t="s">
        <v>7276</v>
      </c>
      <c r="AM26" s="328" t="s">
        <v>7276</v>
      </c>
      <c r="AN26" s="335"/>
    </row>
    <row r="27" spans="1:41" ht="30.75" customHeight="1" x14ac:dyDescent="0.35">
      <c r="A27" s="378">
        <v>576</v>
      </c>
      <c r="B27" s="333" t="s">
        <v>353</v>
      </c>
      <c r="C27" s="332" t="s">
        <v>2437</v>
      </c>
      <c r="D27" s="371" t="s">
        <v>4556</v>
      </c>
      <c r="E27" s="325">
        <v>3</v>
      </c>
      <c r="F27" s="371"/>
      <c r="G27" s="325"/>
      <c r="H27" s="371"/>
      <c r="I27" s="325">
        <v>3</v>
      </c>
      <c r="J27" s="325"/>
      <c r="K27" s="325">
        <v>3</v>
      </c>
      <c r="L27" s="372">
        <v>1</v>
      </c>
      <c r="M27" s="373" t="s">
        <v>5431</v>
      </c>
      <c r="N27" s="367">
        <v>150</v>
      </c>
      <c r="O27" s="367">
        <v>350</v>
      </c>
      <c r="P27" s="367">
        <v>500</v>
      </c>
      <c r="Q27" s="398"/>
      <c r="R27" s="398"/>
      <c r="S27" s="398"/>
      <c r="T27" s="398"/>
      <c r="U27" s="381"/>
      <c r="V27" s="381" t="s">
        <v>2166</v>
      </c>
      <c r="W27" s="381" t="s">
        <v>2166</v>
      </c>
      <c r="X27" s="381">
        <v>1</v>
      </c>
      <c r="Y27" s="326" t="s">
        <v>2166</v>
      </c>
      <c r="Z27" s="328" t="s">
        <v>2166</v>
      </c>
      <c r="AA27" s="373"/>
      <c r="AB27" s="326"/>
      <c r="AC27" s="326" t="s">
        <v>2166</v>
      </c>
      <c r="AD27" s="368"/>
      <c r="AE27" s="400" t="s">
        <v>6326</v>
      </c>
      <c r="AF27" s="326"/>
      <c r="AG27" s="368"/>
      <c r="AH27" s="368"/>
      <c r="AI27" s="373"/>
      <c r="AJ27" s="326"/>
      <c r="AK27" s="328" t="s">
        <v>7277</v>
      </c>
      <c r="AL27" s="328" t="s">
        <v>7276</v>
      </c>
      <c r="AM27" s="328" t="s">
        <v>7276</v>
      </c>
      <c r="AN27" s="335"/>
    </row>
    <row r="28" spans="1:41" ht="30.75" customHeight="1" x14ac:dyDescent="0.35">
      <c r="A28" s="378">
        <v>584</v>
      </c>
      <c r="B28" s="333" t="s">
        <v>353</v>
      </c>
      <c r="C28" s="332" t="s">
        <v>4564</v>
      </c>
      <c r="D28" s="371" t="s">
        <v>4565</v>
      </c>
      <c r="E28" s="325">
        <v>3</v>
      </c>
      <c r="F28" s="371"/>
      <c r="G28" s="325"/>
      <c r="H28" s="371"/>
      <c r="I28" s="325">
        <v>4</v>
      </c>
      <c r="J28" s="325"/>
      <c r="K28" s="325">
        <v>4</v>
      </c>
      <c r="L28" s="372">
        <v>1</v>
      </c>
      <c r="M28" s="373" t="s">
        <v>5431</v>
      </c>
      <c r="N28" s="367">
        <v>150</v>
      </c>
      <c r="O28" s="367">
        <v>350</v>
      </c>
      <c r="P28" s="367">
        <v>500</v>
      </c>
      <c r="Q28" s="398"/>
      <c r="R28" s="398"/>
      <c r="S28" s="398"/>
      <c r="T28" s="398"/>
      <c r="U28" s="381"/>
      <c r="V28" s="381" t="s">
        <v>2166</v>
      </c>
      <c r="W28" s="381" t="s">
        <v>2166</v>
      </c>
      <c r="X28" s="381">
        <v>1</v>
      </c>
      <c r="Y28" s="326" t="s">
        <v>2166</v>
      </c>
      <c r="Z28" s="328" t="s">
        <v>2166</v>
      </c>
      <c r="AA28" s="373"/>
      <c r="AB28" s="326"/>
      <c r="AC28" s="326" t="s">
        <v>2166</v>
      </c>
      <c r="AD28" s="368"/>
      <c r="AE28" s="400" t="s">
        <v>6326</v>
      </c>
      <c r="AF28" s="326"/>
      <c r="AG28" s="368"/>
      <c r="AH28" s="368"/>
      <c r="AI28" s="373"/>
      <c r="AJ28" s="326"/>
      <c r="AK28" s="328" t="s">
        <v>7277</v>
      </c>
      <c r="AL28" s="328" t="s">
        <v>7276</v>
      </c>
      <c r="AM28" s="328" t="s">
        <v>7276</v>
      </c>
      <c r="AN28" s="335"/>
    </row>
    <row r="29" spans="1:41" ht="30.75" customHeight="1" x14ac:dyDescent="0.35">
      <c r="A29" s="378">
        <v>614</v>
      </c>
      <c r="B29" s="333" t="s">
        <v>362</v>
      </c>
      <c r="C29" s="332" t="s">
        <v>2167</v>
      </c>
      <c r="D29" s="371" t="s">
        <v>3726</v>
      </c>
      <c r="E29" s="325">
        <v>4</v>
      </c>
      <c r="F29" s="371"/>
      <c r="G29" s="325"/>
      <c r="H29" s="371"/>
      <c r="I29" s="325">
        <v>8</v>
      </c>
      <c r="J29" s="325"/>
      <c r="K29" s="325">
        <v>8</v>
      </c>
      <c r="L29" s="372">
        <v>1</v>
      </c>
      <c r="M29" s="373" t="s">
        <v>5499</v>
      </c>
      <c r="N29" s="398">
        <v>80</v>
      </c>
      <c r="O29" s="398">
        <v>320</v>
      </c>
      <c r="P29" s="398">
        <v>400</v>
      </c>
      <c r="Q29" s="398"/>
      <c r="R29" s="398"/>
      <c r="S29" s="398"/>
      <c r="T29" s="398"/>
      <c r="U29" s="381"/>
      <c r="V29" s="381" t="s">
        <v>2166</v>
      </c>
      <c r="W29" s="381" t="s">
        <v>2166</v>
      </c>
      <c r="X29" s="381">
        <v>1</v>
      </c>
      <c r="Y29" s="326" t="s">
        <v>2166</v>
      </c>
      <c r="Z29" s="328" t="s">
        <v>2166</v>
      </c>
      <c r="AA29" s="373"/>
      <c r="AB29" s="326"/>
      <c r="AC29" s="326" t="s">
        <v>2166</v>
      </c>
      <c r="AD29" s="368"/>
      <c r="AE29" s="400" t="s">
        <v>6319</v>
      </c>
      <c r="AF29" s="326"/>
      <c r="AG29" s="368"/>
      <c r="AH29" s="368"/>
      <c r="AI29" s="373"/>
      <c r="AJ29" s="326"/>
      <c r="AK29" s="328"/>
      <c r="AL29" s="328" t="s">
        <v>7276</v>
      </c>
      <c r="AM29" s="328" t="s">
        <v>7276</v>
      </c>
      <c r="AN29" s="335"/>
    </row>
    <row r="30" spans="1:41" ht="30.75" customHeight="1" x14ac:dyDescent="0.35">
      <c r="A30" s="378">
        <v>625</v>
      </c>
      <c r="B30" s="333" t="s">
        <v>362</v>
      </c>
      <c r="C30" s="332" t="s">
        <v>2176</v>
      </c>
      <c r="D30" s="371" t="s">
        <v>4605</v>
      </c>
      <c r="E30" s="325">
        <v>3</v>
      </c>
      <c r="F30" s="371"/>
      <c r="G30" s="325"/>
      <c r="H30" s="371"/>
      <c r="I30" s="325">
        <v>7</v>
      </c>
      <c r="J30" s="325"/>
      <c r="K30" s="325">
        <v>7</v>
      </c>
      <c r="L30" s="372">
        <v>1</v>
      </c>
      <c r="M30" s="373" t="s">
        <v>5431</v>
      </c>
      <c r="N30" s="367">
        <v>110</v>
      </c>
      <c r="O30" s="367">
        <v>290</v>
      </c>
      <c r="P30" s="367">
        <v>400</v>
      </c>
      <c r="Q30" s="398"/>
      <c r="R30" s="398"/>
      <c r="S30" s="398"/>
      <c r="T30" s="398"/>
      <c r="U30" s="381"/>
      <c r="V30" s="381" t="s">
        <v>2166</v>
      </c>
      <c r="W30" s="381" t="s">
        <v>2166</v>
      </c>
      <c r="X30" s="381">
        <v>1</v>
      </c>
      <c r="Y30" s="326" t="s">
        <v>2166</v>
      </c>
      <c r="Z30" s="328" t="s">
        <v>2166</v>
      </c>
      <c r="AA30" s="373"/>
      <c r="AB30" s="326"/>
      <c r="AC30" s="326" t="s">
        <v>2166</v>
      </c>
      <c r="AD30" s="368"/>
      <c r="AE30" s="400" t="s">
        <v>6319</v>
      </c>
      <c r="AF30" s="326"/>
      <c r="AG30" s="368"/>
      <c r="AH30" s="368"/>
      <c r="AI30" s="373"/>
      <c r="AJ30" s="326"/>
      <c r="AK30" s="328" t="s">
        <v>7277</v>
      </c>
      <c r="AL30" s="328" t="s">
        <v>7276</v>
      </c>
      <c r="AM30" s="328" t="s">
        <v>7276</v>
      </c>
      <c r="AN30" s="335"/>
    </row>
    <row r="31" spans="1:41" ht="30.75" customHeight="1" x14ac:dyDescent="0.35">
      <c r="A31" s="378">
        <v>711</v>
      </c>
      <c r="B31" s="423" t="s">
        <v>2781</v>
      </c>
      <c r="C31" s="424" t="s">
        <v>2784</v>
      </c>
      <c r="D31" s="425" t="s">
        <v>4293</v>
      </c>
      <c r="E31" s="325">
        <v>3</v>
      </c>
      <c r="F31" s="371"/>
      <c r="G31" s="325"/>
      <c r="H31" s="371"/>
      <c r="I31" s="325">
        <v>3</v>
      </c>
      <c r="J31" s="325"/>
      <c r="K31" s="325">
        <v>3</v>
      </c>
      <c r="L31" s="372">
        <v>1</v>
      </c>
      <c r="M31" s="373" t="s">
        <v>5494</v>
      </c>
      <c r="N31" s="367">
        <v>80</v>
      </c>
      <c r="O31" s="367">
        <v>120</v>
      </c>
      <c r="P31" s="367">
        <v>200</v>
      </c>
      <c r="Q31" s="398"/>
      <c r="R31" s="398"/>
      <c r="S31" s="398"/>
      <c r="T31" s="398"/>
      <c r="U31" s="381"/>
      <c r="V31" s="381" t="s">
        <v>2166</v>
      </c>
      <c r="W31" s="381" t="s">
        <v>2166</v>
      </c>
      <c r="X31" s="381">
        <v>2</v>
      </c>
      <c r="Y31" s="326" t="s">
        <v>2166</v>
      </c>
      <c r="Z31" s="328" t="s">
        <v>2166</v>
      </c>
      <c r="AA31" s="373"/>
      <c r="AB31" s="326"/>
      <c r="AC31" s="326" t="s">
        <v>2166</v>
      </c>
      <c r="AD31" s="368"/>
      <c r="AE31" s="400" t="s">
        <v>7012</v>
      </c>
      <c r="AF31" s="326"/>
      <c r="AG31" s="368"/>
      <c r="AH31" s="368"/>
      <c r="AI31" s="373"/>
      <c r="AJ31" s="326"/>
      <c r="AK31" s="328"/>
      <c r="AL31" s="328"/>
      <c r="AM31" s="415" t="s">
        <v>7276</v>
      </c>
      <c r="AN31" s="335"/>
      <c r="AO31" s="337" t="s">
        <v>2166</v>
      </c>
    </row>
    <row r="32" spans="1:41" ht="30.75" customHeight="1" x14ac:dyDescent="0.35">
      <c r="A32" s="378">
        <v>712</v>
      </c>
      <c r="B32" s="423" t="s">
        <v>2781</v>
      </c>
      <c r="C32" s="424" t="s">
        <v>2785</v>
      </c>
      <c r="D32" s="425" t="s">
        <v>2786</v>
      </c>
      <c r="E32" s="325">
        <v>3</v>
      </c>
      <c r="F32" s="371"/>
      <c r="G32" s="325"/>
      <c r="H32" s="371"/>
      <c r="I32" s="325">
        <v>7</v>
      </c>
      <c r="J32" s="325"/>
      <c r="K32" s="325">
        <v>7</v>
      </c>
      <c r="L32" s="372">
        <v>1</v>
      </c>
      <c r="M32" s="373" t="s">
        <v>5494</v>
      </c>
      <c r="N32" s="367">
        <v>80</v>
      </c>
      <c r="O32" s="367">
        <v>120</v>
      </c>
      <c r="P32" s="367">
        <v>200</v>
      </c>
      <c r="Q32" s="398"/>
      <c r="R32" s="398"/>
      <c r="S32" s="398"/>
      <c r="T32" s="398"/>
      <c r="U32" s="381"/>
      <c r="V32" s="381" t="s">
        <v>2166</v>
      </c>
      <c r="W32" s="381" t="s">
        <v>2166</v>
      </c>
      <c r="X32" s="381">
        <v>2</v>
      </c>
      <c r="Y32" s="326" t="s">
        <v>2166</v>
      </c>
      <c r="Z32" s="328" t="s">
        <v>2166</v>
      </c>
      <c r="AA32" s="373"/>
      <c r="AB32" s="326"/>
      <c r="AC32" s="326" t="s">
        <v>2166</v>
      </c>
      <c r="AD32" s="368"/>
      <c r="AE32" s="400" t="s">
        <v>7012</v>
      </c>
      <c r="AF32" s="326"/>
      <c r="AG32" s="368"/>
      <c r="AH32" s="368"/>
      <c r="AI32" s="373"/>
      <c r="AJ32" s="326"/>
      <c r="AK32" s="328"/>
      <c r="AL32" s="415" t="s">
        <v>7276</v>
      </c>
      <c r="AM32" s="415" t="s">
        <v>7276</v>
      </c>
      <c r="AN32" s="335"/>
      <c r="AO32" s="337" t="s">
        <v>2166</v>
      </c>
    </row>
    <row r="33" spans="1:41" ht="30.75" customHeight="1" x14ac:dyDescent="0.35">
      <c r="A33" s="378">
        <v>713</v>
      </c>
      <c r="B33" s="423" t="s">
        <v>2781</v>
      </c>
      <c r="C33" s="424" t="s">
        <v>6251</v>
      </c>
      <c r="D33" s="425" t="s">
        <v>2787</v>
      </c>
      <c r="E33" s="325">
        <v>3</v>
      </c>
      <c r="F33" s="371"/>
      <c r="G33" s="325"/>
      <c r="H33" s="371"/>
      <c r="I33" s="325">
        <v>9</v>
      </c>
      <c r="J33" s="325"/>
      <c r="K33" s="325">
        <v>9</v>
      </c>
      <c r="L33" s="372">
        <v>1</v>
      </c>
      <c r="M33" s="373" t="s">
        <v>5494</v>
      </c>
      <c r="N33" s="367">
        <v>122</v>
      </c>
      <c r="O33" s="367">
        <v>278</v>
      </c>
      <c r="P33" s="367">
        <v>400</v>
      </c>
      <c r="Q33" s="398"/>
      <c r="R33" s="398"/>
      <c r="S33" s="398"/>
      <c r="T33" s="398"/>
      <c r="U33" s="381">
        <v>144</v>
      </c>
      <c r="V33" s="381" t="s">
        <v>2166</v>
      </c>
      <c r="W33" s="381" t="s">
        <v>2166</v>
      </c>
      <c r="X33" s="381">
        <v>1</v>
      </c>
      <c r="Y33" s="326" t="s">
        <v>2166</v>
      </c>
      <c r="Z33" s="328" t="s">
        <v>2166</v>
      </c>
      <c r="AA33" s="373"/>
      <c r="AB33" s="326"/>
      <c r="AC33" s="326" t="s">
        <v>2166</v>
      </c>
      <c r="AD33" s="368"/>
      <c r="AE33" s="400" t="s">
        <v>7012</v>
      </c>
      <c r="AF33" s="326"/>
      <c r="AG33" s="368"/>
      <c r="AH33" s="368"/>
      <c r="AI33" s="373"/>
      <c r="AJ33" s="326"/>
      <c r="AK33" s="328"/>
      <c r="AL33" s="415" t="s">
        <v>7276</v>
      </c>
      <c r="AM33" s="415" t="s">
        <v>7276</v>
      </c>
      <c r="AN33" s="335"/>
      <c r="AO33" s="337" t="s">
        <v>2166</v>
      </c>
    </row>
    <row r="34" spans="1:41" ht="30.75" customHeight="1" x14ac:dyDescent="0.35">
      <c r="A34" s="378">
        <v>714</v>
      </c>
      <c r="B34" s="423" t="s">
        <v>2781</v>
      </c>
      <c r="C34" s="424" t="s">
        <v>3983</v>
      </c>
      <c r="D34" s="425" t="s">
        <v>3984</v>
      </c>
      <c r="E34" s="325">
        <v>3</v>
      </c>
      <c r="F34" s="371"/>
      <c r="G34" s="325"/>
      <c r="H34" s="371"/>
      <c r="I34" s="325">
        <v>4</v>
      </c>
      <c r="J34" s="325"/>
      <c r="K34" s="325">
        <v>4</v>
      </c>
      <c r="L34" s="372">
        <v>1</v>
      </c>
      <c r="M34" s="373" t="s">
        <v>5494</v>
      </c>
      <c r="N34" s="367">
        <v>80</v>
      </c>
      <c r="O34" s="367">
        <v>120</v>
      </c>
      <c r="P34" s="367">
        <v>200</v>
      </c>
      <c r="Q34" s="398"/>
      <c r="R34" s="398"/>
      <c r="S34" s="398"/>
      <c r="T34" s="398"/>
      <c r="U34" s="381"/>
      <c r="V34" s="381" t="s">
        <v>2166</v>
      </c>
      <c r="W34" s="381" t="s">
        <v>2166</v>
      </c>
      <c r="X34" s="381">
        <v>2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7012</v>
      </c>
      <c r="AF34" s="326"/>
      <c r="AG34" s="368"/>
      <c r="AH34" s="368"/>
      <c r="AI34" s="373"/>
      <c r="AJ34" s="326"/>
      <c r="AK34" s="328"/>
      <c r="AL34" s="415" t="s">
        <v>7276</v>
      </c>
      <c r="AM34" s="415" t="s">
        <v>7276</v>
      </c>
      <c r="AN34" s="335"/>
      <c r="AO34" s="337" t="s">
        <v>2166</v>
      </c>
    </row>
    <row r="35" spans="1:41" ht="30.75" customHeight="1" x14ac:dyDescent="0.35">
      <c r="A35" s="378">
        <v>851</v>
      </c>
      <c r="B35" s="333" t="s">
        <v>5712</v>
      </c>
      <c r="C35" s="332" t="s">
        <v>402</v>
      </c>
      <c r="D35" s="371" t="s">
        <v>399</v>
      </c>
      <c r="E35" s="325">
        <v>4</v>
      </c>
      <c r="F35" s="371"/>
      <c r="G35" s="325"/>
      <c r="H35" s="371"/>
      <c r="I35" s="325">
        <v>5</v>
      </c>
      <c r="J35" s="325"/>
      <c r="K35" s="325">
        <v>5</v>
      </c>
      <c r="L35" s="372">
        <v>1</v>
      </c>
      <c r="M35" s="373" t="s">
        <v>6476</v>
      </c>
      <c r="N35" s="398">
        <v>180</v>
      </c>
      <c r="O35" s="398">
        <v>180</v>
      </c>
      <c r="P35" s="398">
        <v>360</v>
      </c>
      <c r="Q35" s="398"/>
      <c r="R35" s="398"/>
      <c r="S35" s="398"/>
      <c r="T35" s="398"/>
      <c r="U35" s="381"/>
      <c r="V35" s="381" t="s">
        <v>2166</v>
      </c>
      <c r="W35" s="381" t="s">
        <v>2166</v>
      </c>
      <c r="X35" s="381">
        <v>1</v>
      </c>
      <c r="Y35" s="326" t="s">
        <v>2166</v>
      </c>
      <c r="Z35" s="328" t="s">
        <v>6864</v>
      </c>
      <c r="AA35" s="373"/>
      <c r="AB35" s="326"/>
      <c r="AC35" s="326" t="s">
        <v>2166</v>
      </c>
      <c r="AD35" s="368"/>
      <c r="AE35" s="400" t="s">
        <v>6326</v>
      </c>
      <c r="AF35" s="326"/>
      <c r="AG35" s="368"/>
      <c r="AH35" s="368"/>
      <c r="AI35" s="373"/>
      <c r="AJ35" s="326"/>
      <c r="AK35" s="328"/>
      <c r="AL35" s="328" t="s">
        <v>7276</v>
      </c>
      <c r="AM35" s="328" t="s">
        <v>7276</v>
      </c>
      <c r="AN35" s="335"/>
    </row>
    <row r="36" spans="1:41" ht="30.75" customHeight="1" x14ac:dyDescent="0.35">
      <c r="A36" s="378">
        <v>914</v>
      </c>
      <c r="B36" s="423" t="s">
        <v>2783</v>
      </c>
      <c r="C36" s="424" t="s">
        <v>4031</v>
      </c>
      <c r="D36" s="425" t="s">
        <v>2798</v>
      </c>
      <c r="E36" s="325">
        <v>4</v>
      </c>
      <c r="F36" s="371"/>
      <c r="G36" s="325"/>
      <c r="H36" s="371"/>
      <c r="I36" s="325">
        <v>5</v>
      </c>
      <c r="J36" s="325"/>
      <c r="K36" s="325">
        <v>5</v>
      </c>
      <c r="L36" s="372">
        <v>1</v>
      </c>
      <c r="M36" s="388" t="s">
        <v>5502</v>
      </c>
      <c r="N36" s="398">
        <v>136</v>
      </c>
      <c r="O36" s="398">
        <v>172</v>
      </c>
      <c r="P36" s="398">
        <v>308</v>
      </c>
      <c r="Q36" s="398"/>
      <c r="R36" s="398"/>
      <c r="S36" s="398"/>
      <c r="T36" s="398"/>
      <c r="U36" s="381"/>
      <c r="V36" s="381" t="s">
        <v>2166</v>
      </c>
      <c r="W36" s="381" t="s">
        <v>2166</v>
      </c>
      <c r="X36" s="381">
        <v>2</v>
      </c>
      <c r="Y36" s="326" t="s">
        <v>2166</v>
      </c>
      <c r="Z36" s="328" t="s">
        <v>2166</v>
      </c>
      <c r="AA36" s="373"/>
      <c r="AB36" s="326" t="s">
        <v>6165</v>
      </c>
      <c r="AC36" s="326" t="s">
        <v>2166</v>
      </c>
      <c r="AD36" s="368"/>
      <c r="AE36" s="400" t="s">
        <v>7012</v>
      </c>
      <c r="AF36" s="326" t="s">
        <v>5888</v>
      </c>
      <c r="AG36" s="368">
        <v>43117</v>
      </c>
      <c r="AH36" s="368">
        <v>43190</v>
      </c>
      <c r="AI36" s="373" t="s">
        <v>6527</v>
      </c>
      <c r="AJ36" s="326"/>
      <c r="AK36" s="328"/>
      <c r="AL36" s="415" t="s">
        <v>7276</v>
      </c>
      <c r="AM36" s="415" t="s">
        <v>7276</v>
      </c>
      <c r="AN36" s="335"/>
      <c r="AO36" s="337" t="s">
        <v>2166</v>
      </c>
    </row>
    <row r="37" spans="1:41" ht="30.75" customHeight="1" x14ac:dyDescent="0.35">
      <c r="A37" s="378">
        <v>915</v>
      </c>
      <c r="B37" s="423" t="s">
        <v>2783</v>
      </c>
      <c r="C37" s="424" t="s">
        <v>4032</v>
      </c>
      <c r="D37" s="425" t="s">
        <v>4033</v>
      </c>
      <c r="E37" s="325">
        <v>4</v>
      </c>
      <c r="F37" s="371"/>
      <c r="G37" s="325"/>
      <c r="H37" s="371"/>
      <c r="I37" s="325">
        <v>4</v>
      </c>
      <c r="J37" s="325"/>
      <c r="K37" s="325">
        <v>4</v>
      </c>
      <c r="L37" s="372">
        <v>1</v>
      </c>
      <c r="M37" s="388" t="s">
        <v>5502</v>
      </c>
      <c r="N37" s="398">
        <v>120</v>
      </c>
      <c r="O37" s="398">
        <v>180</v>
      </c>
      <c r="P37" s="398">
        <v>300</v>
      </c>
      <c r="Q37" s="398"/>
      <c r="R37" s="398"/>
      <c r="S37" s="398"/>
      <c r="T37" s="398"/>
      <c r="U37" s="381"/>
      <c r="V37" s="381" t="s">
        <v>2166</v>
      </c>
      <c r="W37" s="381" t="s">
        <v>2166</v>
      </c>
      <c r="X37" s="381">
        <v>2</v>
      </c>
      <c r="Y37" s="326" t="s">
        <v>2166</v>
      </c>
      <c r="Z37" s="328" t="s">
        <v>2166</v>
      </c>
      <c r="AA37" s="373"/>
      <c r="AB37" s="326"/>
      <c r="AC37" s="326" t="s">
        <v>2166</v>
      </c>
      <c r="AD37" s="368"/>
      <c r="AE37" s="400" t="s">
        <v>7012</v>
      </c>
      <c r="AF37" s="326" t="s">
        <v>5888</v>
      </c>
      <c r="AG37" s="368">
        <v>43117</v>
      </c>
      <c r="AH37" s="368">
        <v>43190</v>
      </c>
      <c r="AI37" s="373" t="s">
        <v>6528</v>
      </c>
      <c r="AJ37" s="326"/>
      <c r="AK37" s="328"/>
      <c r="AL37" s="415" t="s">
        <v>7276</v>
      </c>
      <c r="AM37" s="415" t="s">
        <v>7276</v>
      </c>
      <c r="AN37" s="335"/>
      <c r="AO37" s="337" t="s">
        <v>2166</v>
      </c>
    </row>
    <row r="38" spans="1:41" ht="30.75" customHeight="1" x14ac:dyDescent="0.35">
      <c r="A38" s="378">
        <v>946</v>
      </c>
      <c r="B38" s="333" t="s">
        <v>557</v>
      </c>
      <c r="C38" s="332" t="s">
        <v>4121</v>
      </c>
      <c r="D38" s="371" t="s">
        <v>1517</v>
      </c>
      <c r="E38" s="325">
        <v>3</v>
      </c>
      <c r="F38" s="371"/>
      <c r="G38" s="325"/>
      <c r="H38" s="371"/>
      <c r="I38" s="325">
        <v>4</v>
      </c>
      <c r="J38" s="325"/>
      <c r="K38" s="325">
        <v>4</v>
      </c>
      <c r="L38" s="372">
        <v>1</v>
      </c>
      <c r="M38" s="388" t="s">
        <v>5457</v>
      </c>
      <c r="N38" s="367">
        <v>24</v>
      </c>
      <c r="O38" s="367">
        <v>126</v>
      </c>
      <c r="P38" s="367">
        <v>150</v>
      </c>
      <c r="Q38" s="398"/>
      <c r="R38" s="398"/>
      <c r="S38" s="398"/>
      <c r="T38" s="398"/>
      <c r="U38" s="381"/>
      <c r="V38" s="381" t="s">
        <v>2166</v>
      </c>
      <c r="W38" s="381" t="s">
        <v>2166</v>
      </c>
      <c r="X38" s="381">
        <v>1</v>
      </c>
      <c r="Y38" s="326" t="s">
        <v>2166</v>
      </c>
      <c r="Z38" s="328" t="s">
        <v>2166</v>
      </c>
      <c r="AA38" s="373"/>
      <c r="AB38" s="326" t="s">
        <v>6138</v>
      </c>
      <c r="AC38" s="326" t="s">
        <v>2166</v>
      </c>
      <c r="AD38" s="368"/>
      <c r="AE38" s="400" t="s">
        <v>6324</v>
      </c>
      <c r="AF38" s="326"/>
      <c r="AG38" s="368"/>
      <c r="AH38" s="368"/>
      <c r="AI38" s="373"/>
      <c r="AJ38" s="326"/>
      <c r="AK38" s="328" t="s">
        <v>7277</v>
      </c>
      <c r="AL38" s="328"/>
      <c r="AM38" s="328" t="s">
        <v>7276</v>
      </c>
      <c r="AN38" s="335"/>
    </row>
    <row r="39" spans="1:41" ht="30.75" customHeight="1" x14ac:dyDescent="0.35">
      <c r="A39" s="378">
        <v>996</v>
      </c>
      <c r="B39" s="333" t="s">
        <v>557</v>
      </c>
      <c r="C39" s="411" t="s">
        <v>4172</v>
      </c>
      <c r="D39" s="371" t="s">
        <v>3283</v>
      </c>
      <c r="E39" s="325">
        <v>4</v>
      </c>
      <c r="F39" s="371"/>
      <c r="G39" s="325"/>
      <c r="H39" s="371"/>
      <c r="I39" s="325">
        <v>4</v>
      </c>
      <c r="J39" s="325"/>
      <c r="K39" s="325">
        <v>4</v>
      </c>
      <c r="L39" s="372">
        <v>1</v>
      </c>
      <c r="M39" s="373" t="s">
        <v>5430</v>
      </c>
      <c r="N39" s="367">
        <v>48</v>
      </c>
      <c r="O39" s="367">
        <v>192</v>
      </c>
      <c r="P39" s="367">
        <v>240</v>
      </c>
      <c r="Q39" s="398"/>
      <c r="R39" s="398"/>
      <c r="S39" s="398"/>
      <c r="T39" s="398"/>
      <c r="U39" s="381"/>
      <c r="V39" s="381" t="s">
        <v>2166</v>
      </c>
      <c r="W39" s="381" t="s">
        <v>2166</v>
      </c>
      <c r="X39" s="381">
        <v>1</v>
      </c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6324</v>
      </c>
      <c r="AF39" s="326"/>
      <c r="AG39" s="368"/>
      <c r="AH39" s="368"/>
      <c r="AI39" s="373"/>
      <c r="AJ39" s="326"/>
      <c r="AK39" s="328" t="s">
        <v>7278</v>
      </c>
      <c r="AL39" s="328"/>
      <c r="AM39" s="328" t="s">
        <v>7276</v>
      </c>
      <c r="AN39" s="335"/>
    </row>
    <row r="40" spans="1:41" ht="30.75" customHeight="1" x14ac:dyDescent="0.35">
      <c r="A40" s="378">
        <v>1018</v>
      </c>
      <c r="B40" s="423" t="s">
        <v>557</v>
      </c>
      <c r="C40" s="424" t="s">
        <v>5696</v>
      </c>
      <c r="D40" s="425" t="s">
        <v>5697</v>
      </c>
      <c r="E40" s="325">
        <v>3</v>
      </c>
      <c r="F40" s="371"/>
      <c r="G40" s="325"/>
      <c r="H40" s="371"/>
      <c r="I40" s="325">
        <v>3</v>
      </c>
      <c r="J40" s="325"/>
      <c r="K40" s="325">
        <v>3</v>
      </c>
      <c r="L40" s="372">
        <v>1</v>
      </c>
      <c r="M40" s="388" t="s">
        <v>5706</v>
      </c>
      <c r="N40" s="381">
        <v>24</v>
      </c>
      <c r="O40" s="381">
        <v>126</v>
      </c>
      <c r="P40" s="381">
        <v>150</v>
      </c>
      <c r="Q40" s="381"/>
      <c r="R40" s="381"/>
      <c r="S40" s="381"/>
      <c r="T40" s="381"/>
      <c r="U40" s="381"/>
      <c r="V40" s="381" t="s">
        <v>2166</v>
      </c>
      <c r="W40" s="381" t="s">
        <v>2166</v>
      </c>
      <c r="X40" s="381">
        <v>1</v>
      </c>
      <c r="Y40" s="326" t="s">
        <v>2166</v>
      </c>
      <c r="Z40" s="328"/>
      <c r="AA40" s="337"/>
      <c r="AB40" s="373"/>
      <c r="AC40" s="326" t="s">
        <v>2166</v>
      </c>
      <c r="AD40" s="326"/>
      <c r="AE40" s="368"/>
      <c r="AF40" s="400"/>
      <c r="AG40" s="326"/>
      <c r="AH40" s="368"/>
      <c r="AI40" s="368"/>
      <c r="AJ40" s="328"/>
      <c r="AK40" s="326"/>
      <c r="AL40" s="328"/>
      <c r="AM40" s="415" t="s">
        <v>7276</v>
      </c>
      <c r="AN40" s="335"/>
      <c r="AO40" s="337" t="s">
        <v>2166</v>
      </c>
    </row>
    <row r="41" spans="1:41" ht="30.75" customHeight="1" x14ac:dyDescent="0.35">
      <c r="A41" s="378">
        <v>1019</v>
      </c>
      <c r="B41" s="423" t="s">
        <v>557</v>
      </c>
      <c r="C41" s="424" t="s">
        <v>5775</v>
      </c>
      <c r="D41" s="425" t="s">
        <v>5709</v>
      </c>
      <c r="E41" s="325">
        <v>4</v>
      </c>
      <c r="F41" s="371"/>
      <c r="G41" s="325"/>
      <c r="H41" s="371"/>
      <c r="I41" s="325">
        <v>7</v>
      </c>
      <c r="J41" s="325"/>
      <c r="K41" s="325">
        <v>7</v>
      </c>
      <c r="L41" s="372">
        <v>1</v>
      </c>
      <c r="M41" s="388" t="s">
        <v>5710</v>
      </c>
      <c r="N41" s="381">
        <v>65</v>
      </c>
      <c r="O41" s="381">
        <v>85</v>
      </c>
      <c r="P41" s="381">
        <v>150</v>
      </c>
      <c r="Q41" s="381"/>
      <c r="R41" s="381"/>
      <c r="S41" s="381"/>
      <c r="T41" s="381"/>
      <c r="U41" s="381"/>
      <c r="V41" s="381" t="s">
        <v>2166</v>
      </c>
      <c r="W41" s="381" t="s">
        <v>2166</v>
      </c>
      <c r="X41" s="381">
        <v>3</v>
      </c>
      <c r="Y41" s="326" t="s">
        <v>2166</v>
      </c>
      <c r="Z41" s="328"/>
      <c r="AA41" s="337"/>
      <c r="AB41" s="373"/>
      <c r="AC41" s="326" t="s">
        <v>2166</v>
      </c>
      <c r="AD41" s="326"/>
      <c r="AE41" s="368" t="s">
        <v>7012</v>
      </c>
      <c r="AF41" s="400"/>
      <c r="AG41" s="326"/>
      <c r="AH41" s="368"/>
      <c r="AI41" s="368"/>
      <c r="AJ41" s="328"/>
      <c r="AK41" s="326"/>
      <c r="AL41" s="415" t="s">
        <v>7276</v>
      </c>
      <c r="AM41" s="415" t="s">
        <v>7276</v>
      </c>
      <c r="AN41" s="335"/>
      <c r="AO41" s="337" t="s">
        <v>2166</v>
      </c>
    </row>
    <row r="42" spans="1:41" ht="30.75" customHeight="1" x14ac:dyDescent="0.35">
      <c r="A42" s="378">
        <v>1086</v>
      </c>
      <c r="B42" s="423" t="s">
        <v>5571</v>
      </c>
      <c r="C42" s="424" t="s">
        <v>2832</v>
      </c>
      <c r="D42" s="425" t="s">
        <v>3499</v>
      </c>
      <c r="E42" s="325">
        <v>3</v>
      </c>
      <c r="F42" s="371"/>
      <c r="G42" s="325"/>
      <c r="H42" s="371"/>
      <c r="I42" s="325">
        <v>6</v>
      </c>
      <c r="J42" s="325"/>
      <c r="K42" s="325">
        <v>6</v>
      </c>
      <c r="L42" s="372">
        <v>1</v>
      </c>
      <c r="M42" s="373" t="s">
        <v>5494</v>
      </c>
      <c r="N42" s="398">
        <v>65</v>
      </c>
      <c r="O42" s="398">
        <v>155</v>
      </c>
      <c r="P42" s="398">
        <v>220</v>
      </c>
      <c r="Q42" s="398"/>
      <c r="R42" s="398"/>
      <c r="S42" s="398"/>
      <c r="T42" s="398"/>
      <c r="U42" s="381"/>
      <c r="V42" s="381" t="s">
        <v>2166</v>
      </c>
      <c r="W42" s="381" t="s">
        <v>2166</v>
      </c>
      <c r="X42" s="381">
        <v>2</v>
      </c>
      <c r="Y42" s="326" t="s">
        <v>2166</v>
      </c>
      <c r="Z42" s="328" t="s">
        <v>6864</v>
      </c>
      <c r="AA42" s="373"/>
      <c r="AB42" s="326"/>
      <c r="AC42" s="326" t="s">
        <v>2166</v>
      </c>
      <c r="AD42" s="368"/>
      <c r="AE42" s="400"/>
      <c r="AF42" s="326"/>
      <c r="AG42" s="368"/>
      <c r="AH42" s="368"/>
      <c r="AI42" s="373"/>
      <c r="AJ42" s="328"/>
      <c r="AK42" s="328"/>
      <c r="AL42" s="415" t="s">
        <v>7276</v>
      </c>
      <c r="AM42" s="415" t="s">
        <v>7276</v>
      </c>
      <c r="AN42" s="335"/>
      <c r="AO42" s="337" t="s">
        <v>2166</v>
      </c>
    </row>
    <row r="43" spans="1:41" ht="30.75" customHeight="1" x14ac:dyDescent="0.35">
      <c r="A43" s="378">
        <v>1143</v>
      </c>
      <c r="B43" s="333" t="s">
        <v>5571</v>
      </c>
      <c r="C43" s="332" t="s">
        <v>2825</v>
      </c>
      <c r="D43" s="371" t="s">
        <v>3492</v>
      </c>
      <c r="E43" s="325">
        <v>3</v>
      </c>
      <c r="F43" s="371"/>
      <c r="G43" s="325"/>
      <c r="H43" s="371"/>
      <c r="I43" s="325">
        <v>6</v>
      </c>
      <c r="J43" s="325"/>
      <c r="K43" s="325">
        <v>6</v>
      </c>
      <c r="L43" s="372">
        <v>1</v>
      </c>
      <c r="M43" s="373" t="s">
        <v>7252</v>
      </c>
      <c r="N43" s="367">
        <v>110</v>
      </c>
      <c r="O43" s="367">
        <v>190</v>
      </c>
      <c r="P43" s="367">
        <v>300</v>
      </c>
      <c r="Q43" s="398"/>
      <c r="R43" s="398"/>
      <c r="S43" s="398"/>
      <c r="T43" s="398"/>
      <c r="U43" s="381"/>
      <c r="V43" s="381" t="s">
        <v>2166</v>
      </c>
      <c r="W43" s="381" t="s">
        <v>2166</v>
      </c>
      <c r="X43" s="381">
        <v>2</v>
      </c>
      <c r="Y43" s="326" t="s">
        <v>2166</v>
      </c>
      <c r="Z43" s="328" t="s">
        <v>2166</v>
      </c>
      <c r="AA43" s="373"/>
      <c r="AB43" s="326"/>
      <c r="AC43" s="326" t="s">
        <v>2166</v>
      </c>
      <c r="AD43" s="368"/>
      <c r="AE43" s="400" t="s">
        <v>7017</v>
      </c>
      <c r="AF43" s="326"/>
      <c r="AG43" s="368"/>
      <c r="AH43" s="368"/>
      <c r="AI43" s="373"/>
      <c r="AJ43" s="328"/>
      <c r="AK43" s="328"/>
      <c r="AL43" s="328" t="s">
        <v>7276</v>
      </c>
      <c r="AM43" s="328" t="s">
        <v>7276</v>
      </c>
      <c r="AN43" s="335"/>
    </row>
    <row r="44" spans="1:41" ht="30.75" customHeight="1" x14ac:dyDescent="0.35">
      <c r="A44" s="378">
        <v>1223</v>
      </c>
      <c r="B44" s="333" t="s">
        <v>642</v>
      </c>
      <c r="C44" s="332" t="s">
        <v>644</v>
      </c>
      <c r="D44" s="371" t="s">
        <v>4188</v>
      </c>
      <c r="E44" s="325">
        <v>4</v>
      </c>
      <c r="F44" s="371"/>
      <c r="G44" s="325"/>
      <c r="H44" s="371"/>
      <c r="I44" s="325">
        <v>8</v>
      </c>
      <c r="J44" s="325"/>
      <c r="K44" s="325">
        <v>8</v>
      </c>
      <c r="L44" s="372">
        <v>1</v>
      </c>
      <c r="M44" s="373" t="s">
        <v>5387</v>
      </c>
      <c r="N44" s="398">
        <v>135</v>
      </c>
      <c r="O44" s="398">
        <v>225</v>
      </c>
      <c r="P44" s="398">
        <v>360</v>
      </c>
      <c r="Q44" s="398"/>
      <c r="R44" s="398"/>
      <c r="S44" s="398"/>
      <c r="T44" s="398"/>
      <c r="U44" s="381"/>
      <c r="V44" s="381" t="s">
        <v>2166</v>
      </c>
      <c r="W44" s="381" t="s">
        <v>2166</v>
      </c>
      <c r="X44" s="381">
        <v>2</v>
      </c>
      <c r="Y44" s="326" t="s">
        <v>2166</v>
      </c>
      <c r="Z44" s="328" t="s">
        <v>2166</v>
      </c>
      <c r="AA44" s="373"/>
      <c r="AB44" s="326"/>
      <c r="AC44" s="326" t="s">
        <v>2166</v>
      </c>
      <c r="AD44" s="368"/>
      <c r="AE44" s="400" t="s">
        <v>6319</v>
      </c>
      <c r="AF44" s="326"/>
      <c r="AG44" s="368"/>
      <c r="AH44" s="368"/>
      <c r="AI44" s="373"/>
      <c r="AJ44" s="328"/>
      <c r="AK44" s="328"/>
      <c r="AL44" s="328" t="s">
        <v>7276</v>
      </c>
      <c r="AM44" s="328" t="s">
        <v>7276</v>
      </c>
      <c r="AN44" s="335"/>
    </row>
    <row r="45" spans="1:41" ht="30.75" customHeight="1" x14ac:dyDescent="0.35">
      <c r="A45" s="378">
        <v>1225</v>
      </c>
      <c r="B45" s="333" t="s">
        <v>642</v>
      </c>
      <c r="C45" s="332" t="s">
        <v>3285</v>
      </c>
      <c r="D45" s="371" t="s">
        <v>4196</v>
      </c>
      <c r="E45" s="325">
        <v>4</v>
      </c>
      <c r="F45" s="371"/>
      <c r="G45" s="325"/>
      <c r="H45" s="371"/>
      <c r="I45" s="325">
        <v>11</v>
      </c>
      <c r="J45" s="325"/>
      <c r="K45" s="325">
        <v>11</v>
      </c>
      <c r="L45" s="372">
        <v>1</v>
      </c>
      <c r="M45" s="373" t="s">
        <v>5431</v>
      </c>
      <c r="N45" s="398">
        <v>158</v>
      </c>
      <c r="O45" s="398">
        <v>322</v>
      </c>
      <c r="P45" s="398">
        <v>480</v>
      </c>
      <c r="Q45" s="398"/>
      <c r="R45" s="398"/>
      <c r="S45" s="398"/>
      <c r="T45" s="398"/>
      <c r="U45" s="398"/>
      <c r="V45" s="381" t="s">
        <v>2166</v>
      </c>
      <c r="W45" s="381" t="s">
        <v>2166</v>
      </c>
      <c r="X45" s="381">
        <v>2</v>
      </c>
      <c r="Y45" s="326" t="s">
        <v>2166</v>
      </c>
      <c r="Z45" s="328" t="s">
        <v>2166</v>
      </c>
      <c r="AA45" s="373"/>
      <c r="AB45" s="326"/>
      <c r="AC45" s="326" t="s">
        <v>2166</v>
      </c>
      <c r="AD45" s="368"/>
      <c r="AE45" s="400" t="s">
        <v>6319</v>
      </c>
      <c r="AF45" s="326"/>
      <c r="AG45" s="368"/>
      <c r="AH45" s="368"/>
      <c r="AI45" s="373"/>
      <c r="AJ45" s="328"/>
      <c r="AK45" s="328"/>
      <c r="AL45" s="328"/>
      <c r="AM45" s="328" t="s">
        <v>7276</v>
      </c>
      <c r="AN45" s="335"/>
    </row>
    <row r="46" spans="1:41" ht="30.75" customHeight="1" x14ac:dyDescent="0.35">
      <c r="A46" s="378">
        <v>1312</v>
      </c>
      <c r="B46" s="333" t="s">
        <v>2009</v>
      </c>
      <c r="C46" s="411" t="s">
        <v>2263</v>
      </c>
      <c r="D46" s="371" t="s">
        <v>2300</v>
      </c>
      <c r="E46" s="325">
        <v>3</v>
      </c>
      <c r="F46" s="371"/>
      <c r="G46" s="325"/>
      <c r="H46" s="371"/>
      <c r="I46" s="325">
        <v>5</v>
      </c>
      <c r="J46" s="325"/>
      <c r="K46" s="325">
        <v>5</v>
      </c>
      <c r="L46" s="372">
        <v>1</v>
      </c>
      <c r="M46" s="373" t="s">
        <v>5431</v>
      </c>
      <c r="N46" s="367">
        <v>100</v>
      </c>
      <c r="O46" s="367">
        <v>230</v>
      </c>
      <c r="P46" s="367">
        <v>330</v>
      </c>
      <c r="Q46" s="398"/>
      <c r="R46" s="398"/>
      <c r="S46" s="398"/>
      <c r="T46" s="398"/>
      <c r="U46" s="381"/>
      <c r="V46" s="381" t="s">
        <v>2166</v>
      </c>
      <c r="W46" s="381" t="s">
        <v>2166</v>
      </c>
      <c r="X46" s="381">
        <v>1</v>
      </c>
      <c r="Y46" s="326" t="s">
        <v>2166</v>
      </c>
      <c r="Z46" s="328" t="s">
        <v>2166</v>
      </c>
      <c r="AA46" s="373"/>
      <c r="AB46" s="326"/>
      <c r="AC46" s="326" t="s">
        <v>2166</v>
      </c>
      <c r="AD46" s="368"/>
      <c r="AE46" s="400" t="s">
        <v>6320</v>
      </c>
      <c r="AF46" s="326"/>
      <c r="AG46" s="368"/>
      <c r="AH46" s="368"/>
      <c r="AI46" s="373"/>
      <c r="AJ46" s="328"/>
      <c r="AK46" s="328" t="s">
        <v>7277</v>
      </c>
      <c r="AL46" s="328" t="s">
        <v>7276</v>
      </c>
      <c r="AM46" s="328" t="s">
        <v>7276</v>
      </c>
      <c r="AN46" s="335"/>
    </row>
    <row r="47" spans="1:41" ht="30.75" customHeight="1" x14ac:dyDescent="0.35">
      <c r="A47" s="378">
        <v>1363</v>
      </c>
      <c r="B47" s="333" t="s">
        <v>1508</v>
      </c>
      <c r="C47" s="332" t="s">
        <v>761</v>
      </c>
      <c r="D47" s="371" t="s">
        <v>762</v>
      </c>
      <c r="E47" s="325">
        <v>4</v>
      </c>
      <c r="F47" s="371"/>
      <c r="G47" s="325"/>
      <c r="H47" s="371"/>
      <c r="I47" s="325">
        <v>3</v>
      </c>
      <c r="J47" s="325"/>
      <c r="K47" s="325">
        <v>3</v>
      </c>
      <c r="L47" s="372">
        <v>1</v>
      </c>
      <c r="M47" s="373" t="s">
        <v>5431</v>
      </c>
      <c r="N47" s="367">
        <v>100</v>
      </c>
      <c r="O47" s="367">
        <v>300</v>
      </c>
      <c r="P47" s="367">
        <v>400</v>
      </c>
      <c r="Q47" s="398"/>
      <c r="R47" s="398"/>
      <c r="S47" s="398"/>
      <c r="T47" s="398"/>
      <c r="U47" s="381"/>
      <c r="V47" s="381" t="s">
        <v>2166</v>
      </c>
      <c r="W47" s="381" t="s">
        <v>2166</v>
      </c>
      <c r="X47" s="381">
        <v>2</v>
      </c>
      <c r="Y47" s="326" t="s">
        <v>2166</v>
      </c>
      <c r="Z47" s="328" t="s">
        <v>2166</v>
      </c>
      <c r="AA47" s="373"/>
      <c r="AB47" s="326" t="s">
        <v>6146</v>
      </c>
      <c r="AC47" s="326" t="s">
        <v>2166</v>
      </c>
      <c r="AD47" s="368"/>
      <c r="AE47" s="400" t="s">
        <v>6319</v>
      </c>
      <c r="AF47" s="326"/>
      <c r="AG47" s="368"/>
      <c r="AH47" s="368"/>
      <c r="AI47" s="373"/>
      <c r="AJ47" s="328"/>
      <c r="AK47" s="328" t="s">
        <v>7277</v>
      </c>
      <c r="AL47" s="328" t="s">
        <v>7276</v>
      </c>
      <c r="AM47" s="328" t="s">
        <v>7276</v>
      </c>
      <c r="AN47" s="335"/>
    </row>
    <row r="48" spans="1:41" ht="30.75" customHeight="1" x14ac:dyDescent="0.35">
      <c r="A48" s="378">
        <v>1370</v>
      </c>
      <c r="B48" s="333" t="s">
        <v>1508</v>
      </c>
      <c r="C48" s="332" t="s">
        <v>763</v>
      </c>
      <c r="D48" s="371" t="s">
        <v>1309</v>
      </c>
      <c r="E48" s="325">
        <v>4</v>
      </c>
      <c r="F48" s="371"/>
      <c r="G48" s="325"/>
      <c r="H48" s="371"/>
      <c r="I48" s="325">
        <v>3</v>
      </c>
      <c r="J48" s="325"/>
      <c r="K48" s="325">
        <v>3</v>
      </c>
      <c r="L48" s="372">
        <v>1</v>
      </c>
      <c r="M48" s="373" t="s">
        <v>5431</v>
      </c>
      <c r="N48" s="367">
        <v>100</v>
      </c>
      <c r="O48" s="367">
        <v>300</v>
      </c>
      <c r="P48" s="367">
        <v>400</v>
      </c>
      <c r="Q48" s="398"/>
      <c r="R48" s="398"/>
      <c r="S48" s="398"/>
      <c r="T48" s="398"/>
      <c r="U48" s="381"/>
      <c r="V48" s="381" t="s">
        <v>2166</v>
      </c>
      <c r="W48" s="381" t="s">
        <v>2166</v>
      </c>
      <c r="X48" s="381">
        <v>2</v>
      </c>
      <c r="Y48" s="326" t="s">
        <v>2166</v>
      </c>
      <c r="Z48" s="328" t="s">
        <v>2166</v>
      </c>
      <c r="AA48" s="373"/>
      <c r="AB48" s="326"/>
      <c r="AC48" s="326" t="s">
        <v>2166</v>
      </c>
      <c r="AD48" s="368"/>
      <c r="AE48" s="400" t="s">
        <v>6319</v>
      </c>
      <c r="AF48" s="326"/>
      <c r="AG48" s="368"/>
      <c r="AH48" s="368"/>
      <c r="AI48" s="373"/>
      <c r="AJ48" s="328"/>
      <c r="AK48" s="328" t="s">
        <v>7278</v>
      </c>
      <c r="AL48" s="328"/>
      <c r="AM48" s="328" t="s">
        <v>7276</v>
      </c>
      <c r="AN48" s="335"/>
    </row>
    <row r="49" spans="1:40" ht="30.75" customHeight="1" x14ac:dyDescent="0.35">
      <c r="A49" s="378">
        <v>1371</v>
      </c>
      <c r="B49" s="333" t="s">
        <v>1508</v>
      </c>
      <c r="C49" s="332" t="s">
        <v>759</v>
      </c>
      <c r="D49" s="371" t="s">
        <v>1307</v>
      </c>
      <c r="E49" s="325">
        <v>4</v>
      </c>
      <c r="F49" s="371"/>
      <c r="G49" s="325"/>
      <c r="H49" s="371"/>
      <c r="I49" s="325">
        <v>3</v>
      </c>
      <c r="J49" s="325"/>
      <c r="K49" s="325">
        <v>3</v>
      </c>
      <c r="L49" s="372">
        <v>1</v>
      </c>
      <c r="M49" s="373" t="s">
        <v>5431</v>
      </c>
      <c r="N49" s="367">
        <v>100</v>
      </c>
      <c r="O49" s="367">
        <v>300</v>
      </c>
      <c r="P49" s="367">
        <v>400</v>
      </c>
      <c r="Q49" s="398"/>
      <c r="R49" s="398"/>
      <c r="S49" s="398"/>
      <c r="T49" s="398"/>
      <c r="U49" s="381"/>
      <c r="V49" s="381" t="s">
        <v>2166</v>
      </c>
      <c r="W49" s="381" t="s">
        <v>2166</v>
      </c>
      <c r="X49" s="381">
        <v>2</v>
      </c>
      <c r="Y49" s="326" t="s">
        <v>2166</v>
      </c>
      <c r="Z49" s="328" t="s">
        <v>2166</v>
      </c>
      <c r="AA49" s="373"/>
      <c r="AB49" s="326"/>
      <c r="AC49" s="326" t="s">
        <v>2166</v>
      </c>
      <c r="AD49" s="368"/>
      <c r="AE49" s="400" t="s">
        <v>6319</v>
      </c>
      <c r="AF49" s="326"/>
      <c r="AG49" s="368"/>
      <c r="AH49" s="368"/>
      <c r="AI49" s="373"/>
      <c r="AJ49" s="328"/>
      <c r="AK49" s="328" t="s">
        <v>7277</v>
      </c>
      <c r="AL49" s="328" t="s">
        <v>7276</v>
      </c>
      <c r="AM49" s="328" t="s">
        <v>7276</v>
      </c>
      <c r="AN49" s="335"/>
    </row>
    <row r="50" spans="1:40" ht="30.75" customHeight="1" x14ac:dyDescent="0.35">
      <c r="A50" s="378">
        <v>1372</v>
      </c>
      <c r="B50" s="333" t="s">
        <v>1508</v>
      </c>
      <c r="C50" s="332" t="s">
        <v>764</v>
      </c>
      <c r="D50" s="371" t="s">
        <v>1310</v>
      </c>
      <c r="E50" s="325">
        <v>4</v>
      </c>
      <c r="F50" s="371"/>
      <c r="G50" s="325"/>
      <c r="H50" s="371"/>
      <c r="I50" s="325">
        <v>3</v>
      </c>
      <c r="J50" s="325"/>
      <c r="K50" s="325">
        <v>3</v>
      </c>
      <c r="L50" s="372">
        <v>1</v>
      </c>
      <c r="M50" s="373" t="s">
        <v>6481</v>
      </c>
      <c r="N50" s="367">
        <v>100</v>
      </c>
      <c r="O50" s="367">
        <v>300</v>
      </c>
      <c r="P50" s="367">
        <v>400</v>
      </c>
      <c r="Q50" s="398"/>
      <c r="R50" s="398"/>
      <c r="S50" s="398"/>
      <c r="T50" s="398"/>
      <c r="U50" s="381"/>
      <c r="V50" s="381" t="s">
        <v>2166</v>
      </c>
      <c r="W50" s="381" t="s">
        <v>2166</v>
      </c>
      <c r="X50" s="381">
        <v>2</v>
      </c>
      <c r="Y50" s="326" t="s">
        <v>2166</v>
      </c>
      <c r="Z50" s="328" t="s">
        <v>2166</v>
      </c>
      <c r="AA50" s="373"/>
      <c r="AB50" s="326"/>
      <c r="AC50" s="326" t="s">
        <v>2166</v>
      </c>
      <c r="AD50" s="368"/>
      <c r="AE50" s="400" t="s">
        <v>6319</v>
      </c>
      <c r="AF50" s="326"/>
      <c r="AG50" s="368"/>
      <c r="AH50" s="368"/>
      <c r="AI50" s="373"/>
      <c r="AJ50" s="328"/>
      <c r="AK50" s="328" t="s">
        <v>7277</v>
      </c>
      <c r="AL50" s="328" t="s">
        <v>7276</v>
      </c>
      <c r="AM50" s="328" t="s">
        <v>7276</v>
      </c>
      <c r="AN50" s="335"/>
    </row>
    <row r="51" spans="1:40" ht="30.75" customHeight="1" x14ac:dyDescent="0.35">
      <c r="A51" s="378">
        <v>1476</v>
      </c>
      <c r="B51" s="333" t="s">
        <v>767</v>
      </c>
      <c r="C51" s="374" t="s">
        <v>4675</v>
      </c>
      <c r="D51" s="371" t="s">
        <v>2471</v>
      </c>
      <c r="E51" s="325">
        <v>4</v>
      </c>
      <c r="F51" s="371"/>
      <c r="G51" s="325"/>
      <c r="H51" s="371"/>
      <c r="I51" s="325">
        <v>5</v>
      </c>
      <c r="J51" s="325"/>
      <c r="K51" s="325">
        <v>5</v>
      </c>
      <c r="L51" s="372">
        <v>1</v>
      </c>
      <c r="M51" s="373" t="s">
        <v>6483</v>
      </c>
      <c r="N51" s="367">
        <v>40</v>
      </c>
      <c r="O51" s="367">
        <v>260</v>
      </c>
      <c r="P51" s="367">
        <v>300</v>
      </c>
      <c r="Q51" s="398"/>
      <c r="R51" s="398"/>
      <c r="S51" s="398"/>
      <c r="T51" s="398"/>
      <c r="U51" s="381"/>
      <c r="V51" s="381" t="s">
        <v>2166</v>
      </c>
      <c r="W51" s="381" t="s">
        <v>2166</v>
      </c>
      <c r="X51" s="381">
        <v>1</v>
      </c>
      <c r="Y51" s="326" t="s">
        <v>2166</v>
      </c>
      <c r="Z51" s="328" t="s">
        <v>2166</v>
      </c>
      <c r="AA51" s="373"/>
      <c r="AB51" s="326"/>
      <c r="AC51" s="326" t="s">
        <v>2166</v>
      </c>
      <c r="AD51" s="368"/>
      <c r="AE51" s="400" t="s">
        <v>6320</v>
      </c>
      <c r="AF51" s="326"/>
      <c r="AG51" s="368"/>
      <c r="AH51" s="368"/>
      <c r="AI51" s="373"/>
      <c r="AJ51" s="328"/>
      <c r="AK51" s="328" t="s">
        <v>7277</v>
      </c>
      <c r="AL51" s="328" t="s">
        <v>7276</v>
      </c>
      <c r="AM51" s="328" t="s">
        <v>7276</v>
      </c>
      <c r="AN51" s="335"/>
    </row>
    <row r="52" spans="1:40" ht="30.75" customHeight="1" x14ac:dyDescent="0.35">
      <c r="A52" s="378">
        <v>1494</v>
      </c>
      <c r="B52" s="333" t="s">
        <v>5715</v>
      </c>
      <c r="C52" s="332" t="s">
        <v>1754</v>
      </c>
      <c r="D52" s="371" t="s">
        <v>2099</v>
      </c>
      <c r="E52" s="325">
        <v>4</v>
      </c>
      <c r="F52" s="371"/>
      <c r="G52" s="325"/>
      <c r="H52" s="371"/>
      <c r="I52" s="325">
        <v>3</v>
      </c>
      <c r="J52" s="325"/>
      <c r="K52" s="325">
        <v>3</v>
      </c>
      <c r="L52" s="372">
        <v>1</v>
      </c>
      <c r="M52" s="373" t="s">
        <v>5069</v>
      </c>
      <c r="N52" s="398">
        <v>160</v>
      </c>
      <c r="O52" s="398">
        <v>320</v>
      </c>
      <c r="P52" s="398">
        <v>480</v>
      </c>
      <c r="Q52" s="398"/>
      <c r="R52" s="398"/>
      <c r="S52" s="398"/>
      <c r="T52" s="398"/>
      <c r="U52" s="381"/>
      <c r="V52" s="381" t="s">
        <v>2166</v>
      </c>
      <c r="W52" s="381" t="s">
        <v>2166</v>
      </c>
      <c r="X52" s="381">
        <v>2</v>
      </c>
      <c r="Y52" s="326" t="s">
        <v>2166</v>
      </c>
      <c r="Z52" s="328" t="s">
        <v>2166</v>
      </c>
      <c r="AA52" s="373"/>
      <c r="AB52" s="326"/>
      <c r="AC52" s="326" t="s">
        <v>2166</v>
      </c>
      <c r="AD52" s="368"/>
      <c r="AE52" s="400" t="s">
        <v>6320</v>
      </c>
      <c r="AF52" s="326"/>
      <c r="AG52" s="368"/>
      <c r="AH52" s="368"/>
      <c r="AI52" s="373"/>
      <c r="AJ52" s="328"/>
      <c r="AK52" s="328"/>
      <c r="AL52" s="328" t="s">
        <v>7276</v>
      </c>
      <c r="AM52" s="328" t="s">
        <v>7276</v>
      </c>
      <c r="AN52" s="335"/>
    </row>
    <row r="53" spans="1:40" ht="30.75" customHeight="1" x14ac:dyDescent="0.35">
      <c r="A53" s="378">
        <v>1541</v>
      </c>
      <c r="B53" s="333" t="s">
        <v>808</v>
      </c>
      <c r="C53" s="332" t="s">
        <v>815</v>
      </c>
      <c r="D53" s="371" t="s">
        <v>2068</v>
      </c>
      <c r="E53" s="325">
        <v>3</v>
      </c>
      <c r="F53" s="371"/>
      <c r="G53" s="325"/>
      <c r="H53" s="371"/>
      <c r="I53" s="325">
        <v>4</v>
      </c>
      <c r="J53" s="325"/>
      <c r="K53" s="325">
        <v>4</v>
      </c>
      <c r="L53" s="372">
        <v>1</v>
      </c>
      <c r="M53" s="373" t="s">
        <v>5061</v>
      </c>
      <c r="N53" s="398">
        <v>80</v>
      </c>
      <c r="O53" s="398">
        <v>190</v>
      </c>
      <c r="P53" s="398">
        <v>270</v>
      </c>
      <c r="Q53" s="398"/>
      <c r="R53" s="398"/>
      <c r="S53" s="398"/>
      <c r="T53" s="398"/>
      <c r="U53" s="381"/>
      <c r="V53" s="381" t="s">
        <v>2166</v>
      </c>
      <c r="W53" s="381" t="s">
        <v>2166</v>
      </c>
      <c r="X53" s="381"/>
      <c r="Y53" s="326" t="s">
        <v>2166</v>
      </c>
      <c r="Z53" s="328" t="s">
        <v>2166</v>
      </c>
      <c r="AA53" s="373"/>
      <c r="AB53" s="326"/>
      <c r="AC53" s="326" t="s">
        <v>2166</v>
      </c>
      <c r="AD53" s="368"/>
      <c r="AE53" s="400" t="s">
        <v>6319</v>
      </c>
      <c r="AF53" s="326"/>
      <c r="AG53" s="368"/>
      <c r="AH53" s="368"/>
      <c r="AI53" s="373"/>
      <c r="AJ53" s="328"/>
      <c r="AK53" s="328"/>
      <c r="AL53" s="328" t="s">
        <v>7276</v>
      </c>
      <c r="AM53" s="328" t="s">
        <v>7276</v>
      </c>
      <c r="AN53" s="335"/>
    </row>
    <row r="54" spans="1:40" ht="30.75" customHeight="1" x14ac:dyDescent="0.35">
      <c r="A54" s="378">
        <v>1544</v>
      </c>
      <c r="B54" s="333" t="s">
        <v>808</v>
      </c>
      <c r="C54" s="332" t="s">
        <v>2014</v>
      </c>
      <c r="D54" s="371" t="s">
        <v>2071</v>
      </c>
      <c r="E54" s="325">
        <v>3</v>
      </c>
      <c r="F54" s="371"/>
      <c r="G54" s="325"/>
      <c r="H54" s="371"/>
      <c r="I54" s="325">
        <v>4</v>
      </c>
      <c r="J54" s="325"/>
      <c r="K54" s="325">
        <v>4</v>
      </c>
      <c r="L54" s="372">
        <v>1</v>
      </c>
      <c r="M54" s="373" t="s">
        <v>5061</v>
      </c>
      <c r="N54" s="398">
        <v>80</v>
      </c>
      <c r="O54" s="398">
        <v>190</v>
      </c>
      <c r="P54" s="398">
        <v>270</v>
      </c>
      <c r="Q54" s="398"/>
      <c r="R54" s="398"/>
      <c r="S54" s="398"/>
      <c r="T54" s="398"/>
      <c r="U54" s="381"/>
      <c r="V54" s="381" t="s">
        <v>2166</v>
      </c>
      <c r="W54" s="381" t="s">
        <v>2166</v>
      </c>
      <c r="X54" s="381"/>
      <c r="Y54" s="326" t="s">
        <v>2166</v>
      </c>
      <c r="Z54" s="328" t="s">
        <v>2166</v>
      </c>
      <c r="AA54" s="373"/>
      <c r="AB54" s="326"/>
      <c r="AC54" s="326" t="s">
        <v>2166</v>
      </c>
      <c r="AD54" s="368"/>
      <c r="AE54" s="400" t="s">
        <v>6319</v>
      </c>
      <c r="AF54" s="326"/>
      <c r="AG54" s="368"/>
      <c r="AH54" s="368"/>
      <c r="AI54" s="373"/>
      <c r="AJ54" s="328"/>
      <c r="AK54" s="328"/>
      <c r="AL54" s="328" t="s">
        <v>7276</v>
      </c>
      <c r="AM54" s="328" t="s">
        <v>7276</v>
      </c>
      <c r="AN54" s="335"/>
    </row>
    <row r="55" spans="1:40" ht="30.75" customHeight="1" x14ac:dyDescent="0.35">
      <c r="A55" s="378">
        <v>1545</v>
      </c>
      <c r="B55" s="333" t="s">
        <v>808</v>
      </c>
      <c r="C55" s="332" t="s">
        <v>2015</v>
      </c>
      <c r="D55" s="371" t="s">
        <v>2072</v>
      </c>
      <c r="E55" s="325">
        <v>3</v>
      </c>
      <c r="F55" s="371"/>
      <c r="G55" s="325"/>
      <c r="H55" s="371"/>
      <c r="I55" s="325">
        <v>3</v>
      </c>
      <c r="J55" s="325"/>
      <c r="K55" s="325">
        <v>3</v>
      </c>
      <c r="L55" s="372">
        <v>1</v>
      </c>
      <c r="M55" s="373" t="s">
        <v>5354</v>
      </c>
      <c r="N55" s="398">
        <v>75</v>
      </c>
      <c r="O55" s="398">
        <v>175</v>
      </c>
      <c r="P55" s="398">
        <v>250</v>
      </c>
      <c r="Q55" s="398"/>
      <c r="R55" s="398"/>
      <c r="S55" s="398"/>
      <c r="T55" s="398"/>
      <c r="U55" s="381"/>
      <c r="V55" s="381" t="s">
        <v>2166</v>
      </c>
      <c r="W55" s="381" t="s">
        <v>2166</v>
      </c>
      <c r="X55" s="381"/>
      <c r="Y55" s="326" t="s">
        <v>2166</v>
      </c>
      <c r="Z55" s="328" t="s">
        <v>2166</v>
      </c>
      <c r="AA55" s="373"/>
      <c r="AB55" s="326"/>
      <c r="AC55" s="326" t="s">
        <v>2166</v>
      </c>
      <c r="AD55" s="368"/>
      <c r="AE55" s="400" t="s">
        <v>6319</v>
      </c>
      <c r="AF55" s="326"/>
      <c r="AG55" s="368"/>
      <c r="AH55" s="368"/>
      <c r="AI55" s="373"/>
      <c r="AJ55" s="328"/>
      <c r="AK55" s="328"/>
      <c r="AL55" s="328" t="s">
        <v>7276</v>
      </c>
      <c r="AM55" s="328" t="s">
        <v>7276</v>
      </c>
      <c r="AN55" s="335"/>
    </row>
    <row r="56" spans="1:40" ht="30.75" customHeight="1" x14ac:dyDescent="0.35">
      <c r="A56" s="378">
        <v>1557</v>
      </c>
      <c r="B56" s="333" t="s">
        <v>808</v>
      </c>
      <c r="C56" s="332" t="s">
        <v>2093</v>
      </c>
      <c r="D56" s="371" t="s">
        <v>2094</v>
      </c>
      <c r="E56" s="325">
        <v>3</v>
      </c>
      <c r="F56" s="371"/>
      <c r="G56" s="325"/>
      <c r="H56" s="371"/>
      <c r="I56" s="325">
        <v>4</v>
      </c>
      <c r="J56" s="325"/>
      <c r="K56" s="325">
        <v>4</v>
      </c>
      <c r="L56" s="372">
        <v>1</v>
      </c>
      <c r="M56" s="373" t="s">
        <v>5354</v>
      </c>
      <c r="N56" s="398">
        <v>80</v>
      </c>
      <c r="O56" s="398">
        <v>190</v>
      </c>
      <c r="P56" s="398">
        <v>270</v>
      </c>
      <c r="Q56" s="398"/>
      <c r="R56" s="398"/>
      <c r="S56" s="398"/>
      <c r="T56" s="398"/>
      <c r="U56" s="381"/>
      <c r="V56" s="381" t="s">
        <v>2166</v>
      </c>
      <c r="W56" s="381" t="s">
        <v>2166</v>
      </c>
      <c r="X56" s="381"/>
      <c r="Y56" s="326" t="s">
        <v>2166</v>
      </c>
      <c r="Z56" s="328" t="s">
        <v>2166</v>
      </c>
      <c r="AA56" s="373"/>
      <c r="AB56" s="326"/>
      <c r="AC56" s="326" t="s">
        <v>2166</v>
      </c>
      <c r="AD56" s="368"/>
      <c r="AE56" s="400" t="s">
        <v>6319</v>
      </c>
      <c r="AF56" s="326"/>
      <c r="AG56" s="368"/>
      <c r="AH56" s="368"/>
      <c r="AI56" s="373"/>
      <c r="AJ56" s="328"/>
      <c r="AK56" s="328"/>
      <c r="AL56" s="328" t="s">
        <v>7276</v>
      </c>
      <c r="AM56" s="328" t="s">
        <v>7276</v>
      </c>
      <c r="AN56" s="335"/>
    </row>
    <row r="57" spans="1:40" ht="30.75" customHeight="1" x14ac:dyDescent="0.35">
      <c r="A57" s="378">
        <v>1558</v>
      </c>
      <c r="B57" s="333" t="s">
        <v>808</v>
      </c>
      <c r="C57" s="332" t="s">
        <v>2095</v>
      </c>
      <c r="D57" s="371" t="s">
        <v>2096</v>
      </c>
      <c r="E57" s="325">
        <v>3</v>
      </c>
      <c r="F57" s="371"/>
      <c r="G57" s="325"/>
      <c r="H57" s="371"/>
      <c r="I57" s="325">
        <v>4</v>
      </c>
      <c r="J57" s="325"/>
      <c r="K57" s="325">
        <v>4</v>
      </c>
      <c r="L57" s="372">
        <v>1</v>
      </c>
      <c r="M57" s="373" t="s">
        <v>5061</v>
      </c>
      <c r="N57" s="398">
        <v>80</v>
      </c>
      <c r="O57" s="398">
        <v>190</v>
      </c>
      <c r="P57" s="398">
        <v>270</v>
      </c>
      <c r="Q57" s="398"/>
      <c r="R57" s="398"/>
      <c r="S57" s="398"/>
      <c r="T57" s="398"/>
      <c r="U57" s="381"/>
      <c r="V57" s="381" t="s">
        <v>2166</v>
      </c>
      <c r="W57" s="381" t="s">
        <v>2166</v>
      </c>
      <c r="X57" s="381"/>
      <c r="Y57" s="326" t="s">
        <v>2166</v>
      </c>
      <c r="Z57" s="328" t="s">
        <v>2166</v>
      </c>
      <c r="AA57" s="373"/>
      <c r="AB57" s="326"/>
      <c r="AC57" s="326" t="s">
        <v>2166</v>
      </c>
      <c r="AD57" s="368"/>
      <c r="AE57" s="400" t="s">
        <v>6319</v>
      </c>
      <c r="AF57" s="326"/>
      <c r="AG57" s="368"/>
      <c r="AH57" s="368"/>
      <c r="AI57" s="373"/>
      <c r="AJ57" s="328"/>
      <c r="AK57" s="328"/>
      <c r="AL57" s="328" t="s">
        <v>7276</v>
      </c>
      <c r="AM57" s="328" t="s">
        <v>7276</v>
      </c>
      <c r="AN57" s="335"/>
    </row>
    <row r="58" spans="1:40" ht="30.75" customHeight="1" x14ac:dyDescent="0.35">
      <c r="A58" s="378">
        <v>1559</v>
      </c>
      <c r="B58" s="333" t="s">
        <v>808</v>
      </c>
      <c r="C58" s="332" t="s">
        <v>2097</v>
      </c>
      <c r="D58" s="371" t="s">
        <v>2098</v>
      </c>
      <c r="E58" s="325">
        <v>4</v>
      </c>
      <c r="F58" s="371"/>
      <c r="G58" s="325"/>
      <c r="H58" s="371"/>
      <c r="I58" s="325">
        <v>4</v>
      </c>
      <c r="J58" s="325"/>
      <c r="K58" s="325">
        <v>4</v>
      </c>
      <c r="L58" s="372">
        <v>1</v>
      </c>
      <c r="M58" s="373" t="s">
        <v>5431</v>
      </c>
      <c r="N58" s="398">
        <v>80</v>
      </c>
      <c r="O58" s="398">
        <v>190</v>
      </c>
      <c r="P58" s="398">
        <v>270</v>
      </c>
      <c r="Q58" s="398"/>
      <c r="R58" s="398"/>
      <c r="S58" s="398"/>
      <c r="T58" s="398"/>
      <c r="U58" s="381"/>
      <c r="V58" s="381" t="s">
        <v>2166</v>
      </c>
      <c r="W58" s="381" t="s">
        <v>2166</v>
      </c>
      <c r="X58" s="381"/>
      <c r="Y58" s="326" t="s">
        <v>2166</v>
      </c>
      <c r="Z58" s="328" t="s">
        <v>2166</v>
      </c>
      <c r="AA58" s="373"/>
      <c r="AB58" s="326"/>
      <c r="AC58" s="326" t="s">
        <v>2166</v>
      </c>
      <c r="AD58" s="368"/>
      <c r="AE58" s="400" t="s">
        <v>6319</v>
      </c>
      <c r="AF58" s="326"/>
      <c r="AG58" s="368"/>
      <c r="AH58" s="368"/>
      <c r="AI58" s="373"/>
      <c r="AJ58" s="328"/>
      <c r="AK58" s="328"/>
      <c r="AL58" s="328" t="s">
        <v>7276</v>
      </c>
      <c r="AM58" s="328" t="s">
        <v>7276</v>
      </c>
      <c r="AN58" s="335"/>
    </row>
    <row r="59" spans="1:40" ht="30.75" customHeight="1" x14ac:dyDescent="0.35">
      <c r="A59" s="378">
        <v>1560</v>
      </c>
      <c r="B59" s="333" t="s">
        <v>808</v>
      </c>
      <c r="C59" s="332" t="s">
        <v>2610</v>
      </c>
      <c r="D59" s="371" t="s">
        <v>2623</v>
      </c>
      <c r="E59" s="325">
        <v>3</v>
      </c>
      <c r="F59" s="371"/>
      <c r="G59" s="325"/>
      <c r="H59" s="371"/>
      <c r="I59" s="325">
        <v>4</v>
      </c>
      <c r="J59" s="325"/>
      <c r="K59" s="325">
        <v>4</v>
      </c>
      <c r="L59" s="372">
        <v>1</v>
      </c>
      <c r="M59" s="373" t="s">
        <v>5430</v>
      </c>
      <c r="N59" s="367">
        <v>80</v>
      </c>
      <c r="O59" s="367">
        <v>190</v>
      </c>
      <c r="P59" s="367">
        <v>270</v>
      </c>
      <c r="Q59" s="398"/>
      <c r="R59" s="398"/>
      <c r="S59" s="398"/>
      <c r="T59" s="398"/>
      <c r="U59" s="381"/>
      <c r="V59" s="381" t="s">
        <v>2166</v>
      </c>
      <c r="W59" s="381" t="s">
        <v>2166</v>
      </c>
      <c r="X59" s="381"/>
      <c r="Y59" s="326" t="s">
        <v>2166</v>
      </c>
      <c r="Z59" s="328" t="s">
        <v>2166</v>
      </c>
      <c r="AA59" s="373"/>
      <c r="AB59" s="326"/>
      <c r="AC59" s="326" t="s">
        <v>2166</v>
      </c>
      <c r="AD59" s="368"/>
      <c r="AE59" s="400" t="s">
        <v>6322</v>
      </c>
      <c r="AF59" s="326"/>
      <c r="AG59" s="368"/>
      <c r="AH59" s="368"/>
      <c r="AI59" s="373"/>
      <c r="AJ59" s="328"/>
      <c r="AK59" s="328" t="s">
        <v>7277</v>
      </c>
      <c r="AL59" s="328" t="s">
        <v>7276</v>
      </c>
      <c r="AM59" s="328" t="s">
        <v>7276</v>
      </c>
      <c r="AN59" s="335"/>
    </row>
    <row r="60" spans="1:40" ht="30.75" customHeight="1" x14ac:dyDescent="0.35">
      <c r="A60" s="378">
        <v>1621</v>
      </c>
      <c r="B60" s="333" t="s">
        <v>5716</v>
      </c>
      <c r="C60" s="332" t="s">
        <v>976</v>
      </c>
      <c r="D60" s="390" t="s">
        <v>7007</v>
      </c>
      <c r="E60" s="325">
        <v>4</v>
      </c>
      <c r="F60" s="371"/>
      <c r="G60" s="325"/>
      <c r="H60" s="371"/>
      <c r="I60" s="325">
        <v>11</v>
      </c>
      <c r="J60" s="325"/>
      <c r="K60" s="325">
        <v>11</v>
      </c>
      <c r="L60" s="372">
        <v>1</v>
      </c>
      <c r="M60" s="373" t="s">
        <v>6492</v>
      </c>
      <c r="N60" s="367">
        <v>80</v>
      </c>
      <c r="O60" s="367">
        <v>80</v>
      </c>
      <c r="P60" s="367">
        <v>160</v>
      </c>
      <c r="Q60" s="398"/>
      <c r="R60" s="398"/>
      <c r="S60" s="398"/>
      <c r="T60" s="398"/>
      <c r="U60" s="381"/>
      <c r="V60" s="381" t="s">
        <v>2166</v>
      </c>
      <c r="W60" s="381" t="s">
        <v>2166</v>
      </c>
      <c r="X60" s="381">
        <v>2</v>
      </c>
      <c r="Y60" s="326" t="s">
        <v>2166</v>
      </c>
      <c r="Z60" s="328" t="s">
        <v>2166</v>
      </c>
      <c r="AA60" s="373"/>
      <c r="AB60" s="326"/>
      <c r="AC60" s="326" t="s">
        <v>2166</v>
      </c>
      <c r="AD60" s="368"/>
      <c r="AE60" s="400" t="s">
        <v>7261</v>
      </c>
      <c r="AF60" s="326"/>
      <c r="AG60" s="368"/>
      <c r="AH60" s="368"/>
      <c r="AI60" s="373"/>
      <c r="AJ60" s="328"/>
      <c r="AK60" s="328"/>
      <c r="AL60" s="328" t="s">
        <v>7276</v>
      </c>
      <c r="AM60" s="328" t="s">
        <v>7276</v>
      </c>
      <c r="AN60" s="335"/>
    </row>
    <row r="61" spans="1:40" ht="30.75" customHeight="1" x14ac:dyDescent="0.35">
      <c r="A61" s="378">
        <v>1625</v>
      </c>
      <c r="B61" s="333" t="s">
        <v>817</v>
      </c>
      <c r="C61" s="332" t="s">
        <v>4385</v>
      </c>
      <c r="D61" s="371" t="s">
        <v>2147</v>
      </c>
      <c r="E61" s="325">
        <v>4</v>
      </c>
      <c r="F61" s="371"/>
      <c r="G61" s="325"/>
      <c r="H61" s="371"/>
      <c r="I61" s="325">
        <v>7</v>
      </c>
      <c r="J61" s="325"/>
      <c r="K61" s="325">
        <v>7</v>
      </c>
      <c r="L61" s="372">
        <v>1</v>
      </c>
      <c r="M61" s="373" t="s">
        <v>5431</v>
      </c>
      <c r="N61" s="398">
        <v>120</v>
      </c>
      <c r="O61" s="398">
        <v>120</v>
      </c>
      <c r="P61" s="398">
        <v>240</v>
      </c>
      <c r="Q61" s="398"/>
      <c r="R61" s="398"/>
      <c r="S61" s="398"/>
      <c r="T61" s="398"/>
      <c r="U61" s="381"/>
      <c r="V61" s="381" t="s">
        <v>2166</v>
      </c>
      <c r="W61" s="381" t="s">
        <v>2166</v>
      </c>
      <c r="X61" s="381">
        <v>1</v>
      </c>
      <c r="Y61" s="326" t="s">
        <v>2166</v>
      </c>
      <c r="Z61" s="328" t="s">
        <v>2166</v>
      </c>
      <c r="AA61" s="373"/>
      <c r="AB61" s="326"/>
      <c r="AC61" s="326" t="s">
        <v>2166</v>
      </c>
      <c r="AD61" s="368"/>
      <c r="AE61" s="400" t="s">
        <v>6325</v>
      </c>
      <c r="AF61" s="326"/>
      <c r="AG61" s="368"/>
      <c r="AH61" s="368"/>
      <c r="AI61" s="373"/>
      <c r="AJ61" s="328"/>
      <c r="AK61" s="328" t="s">
        <v>7279</v>
      </c>
      <c r="AL61" s="328" t="s">
        <v>7276</v>
      </c>
      <c r="AM61" s="328" t="s">
        <v>7276</v>
      </c>
      <c r="AN61" s="335"/>
    </row>
    <row r="62" spans="1:40" ht="30.75" customHeight="1" x14ac:dyDescent="0.35">
      <c r="A62" s="378">
        <v>1635</v>
      </c>
      <c r="B62" s="333" t="s">
        <v>817</v>
      </c>
      <c r="C62" s="332" t="s">
        <v>829</v>
      </c>
      <c r="D62" s="371" t="s">
        <v>2129</v>
      </c>
      <c r="E62" s="325">
        <v>4</v>
      </c>
      <c r="F62" s="371"/>
      <c r="G62" s="325"/>
      <c r="H62" s="371"/>
      <c r="I62" s="325">
        <v>5</v>
      </c>
      <c r="J62" s="325"/>
      <c r="K62" s="325">
        <v>5</v>
      </c>
      <c r="L62" s="372">
        <v>1</v>
      </c>
      <c r="M62" s="373" t="s">
        <v>5151</v>
      </c>
      <c r="N62" s="398">
        <v>120</v>
      </c>
      <c r="O62" s="398">
        <v>120</v>
      </c>
      <c r="P62" s="398">
        <v>240</v>
      </c>
      <c r="Q62" s="398"/>
      <c r="R62" s="398"/>
      <c r="S62" s="398"/>
      <c r="T62" s="398"/>
      <c r="U62" s="381"/>
      <c r="V62" s="381" t="s">
        <v>2166</v>
      </c>
      <c r="W62" s="381" t="s">
        <v>2166</v>
      </c>
      <c r="X62" s="381">
        <v>2</v>
      </c>
      <c r="Y62" s="326" t="s">
        <v>2166</v>
      </c>
      <c r="Z62" s="328" t="s">
        <v>2166</v>
      </c>
      <c r="AA62" s="373"/>
      <c r="AB62" s="326"/>
      <c r="AC62" s="326" t="s">
        <v>2166</v>
      </c>
      <c r="AD62" s="368"/>
      <c r="AE62" s="400" t="s">
        <v>6325</v>
      </c>
      <c r="AF62" s="326"/>
      <c r="AG62" s="368"/>
      <c r="AH62" s="368"/>
      <c r="AI62" s="373"/>
      <c r="AJ62" s="328"/>
      <c r="AK62" s="328"/>
      <c r="AL62" s="328"/>
      <c r="AM62" s="328" t="s">
        <v>7276</v>
      </c>
      <c r="AN62" s="335"/>
    </row>
    <row r="63" spans="1:40" ht="30.75" customHeight="1" x14ac:dyDescent="0.35">
      <c r="A63" s="378">
        <v>1690</v>
      </c>
      <c r="B63" s="333" t="s">
        <v>859</v>
      </c>
      <c r="C63" s="332" t="s">
        <v>4413</v>
      </c>
      <c r="D63" s="371" t="s">
        <v>3504</v>
      </c>
      <c r="E63" s="325">
        <v>4</v>
      </c>
      <c r="F63" s="371"/>
      <c r="G63" s="325"/>
      <c r="H63" s="371"/>
      <c r="I63" s="325">
        <v>3</v>
      </c>
      <c r="J63" s="325"/>
      <c r="K63" s="325">
        <v>3</v>
      </c>
      <c r="L63" s="372">
        <v>1</v>
      </c>
      <c r="M63" s="373" t="s">
        <v>6012</v>
      </c>
      <c r="N63" s="398">
        <v>60</v>
      </c>
      <c r="O63" s="398">
        <v>150</v>
      </c>
      <c r="P63" s="398">
        <v>210</v>
      </c>
      <c r="Q63" s="398"/>
      <c r="R63" s="398"/>
      <c r="S63" s="398"/>
      <c r="T63" s="398"/>
      <c r="U63" s="381"/>
      <c r="V63" s="381" t="s">
        <v>2166</v>
      </c>
      <c r="W63" s="381" t="s">
        <v>2166</v>
      </c>
      <c r="X63" s="381">
        <v>1</v>
      </c>
      <c r="Y63" s="326" t="s">
        <v>2166</v>
      </c>
      <c r="Z63" s="328" t="s">
        <v>2166</v>
      </c>
      <c r="AA63" s="373"/>
      <c r="AB63" s="326"/>
      <c r="AC63" s="326" t="s">
        <v>2166</v>
      </c>
      <c r="AD63" s="368"/>
      <c r="AE63" s="400" t="s">
        <v>6321</v>
      </c>
      <c r="AF63" s="326"/>
      <c r="AG63" s="368"/>
      <c r="AH63" s="368"/>
      <c r="AI63" s="373"/>
      <c r="AJ63" s="328"/>
      <c r="AK63" s="328"/>
      <c r="AL63" s="328" t="s">
        <v>7276</v>
      </c>
      <c r="AM63" s="328" t="s">
        <v>7276</v>
      </c>
      <c r="AN63" s="335"/>
    </row>
    <row r="64" spans="1:40" ht="30.75" customHeight="1" x14ac:dyDescent="0.35">
      <c r="A64" s="378">
        <v>1739</v>
      </c>
      <c r="B64" s="333" t="s">
        <v>880</v>
      </c>
      <c r="C64" s="332" t="s">
        <v>1523</v>
      </c>
      <c r="D64" s="371" t="s">
        <v>881</v>
      </c>
      <c r="E64" s="325">
        <v>3</v>
      </c>
      <c r="F64" s="371"/>
      <c r="G64" s="325"/>
      <c r="H64" s="371"/>
      <c r="I64" s="325">
        <v>4</v>
      </c>
      <c r="J64" s="325"/>
      <c r="K64" s="325">
        <v>4</v>
      </c>
      <c r="L64" s="372">
        <v>1</v>
      </c>
      <c r="M64" s="373" t="s">
        <v>5508</v>
      </c>
      <c r="N64" s="367">
        <v>130</v>
      </c>
      <c r="O64" s="367">
        <v>280</v>
      </c>
      <c r="P64" s="367">
        <v>410</v>
      </c>
      <c r="Q64" s="398"/>
      <c r="R64" s="398"/>
      <c r="S64" s="398"/>
      <c r="T64" s="398"/>
      <c r="U64" s="381"/>
      <c r="V64" s="381" t="s">
        <v>2166</v>
      </c>
      <c r="W64" s="381" t="s">
        <v>2166</v>
      </c>
      <c r="X64" s="381">
        <v>1</v>
      </c>
      <c r="Y64" s="326" t="s">
        <v>2166</v>
      </c>
      <c r="Z64" s="328" t="s">
        <v>2166</v>
      </c>
      <c r="AA64" s="373"/>
      <c r="AB64" s="326"/>
      <c r="AC64" s="326" t="s">
        <v>2166</v>
      </c>
      <c r="AD64" s="368"/>
      <c r="AE64" s="400" t="s">
        <v>6979</v>
      </c>
      <c r="AF64" s="326"/>
      <c r="AG64" s="368"/>
      <c r="AH64" s="368"/>
      <c r="AI64" s="373"/>
      <c r="AJ64" s="328"/>
      <c r="AK64" s="328" t="s">
        <v>7277</v>
      </c>
      <c r="AL64" s="328" t="s">
        <v>7276</v>
      </c>
      <c r="AM64" s="328" t="s">
        <v>7276</v>
      </c>
      <c r="AN64" s="335"/>
    </row>
    <row r="65" spans="1:41" ht="30.75" customHeight="1" x14ac:dyDescent="0.35">
      <c r="A65" s="378">
        <v>1809</v>
      </c>
      <c r="B65" s="333" t="s">
        <v>929</v>
      </c>
      <c r="C65" s="332" t="s">
        <v>1990</v>
      </c>
      <c r="D65" s="371" t="s">
        <v>2443</v>
      </c>
      <c r="E65" s="325">
        <v>4</v>
      </c>
      <c r="F65" s="371"/>
      <c r="G65" s="325"/>
      <c r="H65" s="371"/>
      <c r="I65" s="325">
        <v>5</v>
      </c>
      <c r="J65" s="325"/>
      <c r="K65" s="325">
        <v>5</v>
      </c>
      <c r="L65" s="372">
        <v>1</v>
      </c>
      <c r="M65" s="373" t="s">
        <v>5431</v>
      </c>
      <c r="N65" s="367">
        <v>140</v>
      </c>
      <c r="O65" s="367">
        <v>140</v>
      </c>
      <c r="P65" s="367">
        <v>280</v>
      </c>
      <c r="Q65" s="398"/>
      <c r="R65" s="398"/>
      <c r="S65" s="398"/>
      <c r="T65" s="398"/>
      <c r="U65" s="381"/>
      <c r="V65" s="381" t="s">
        <v>2166</v>
      </c>
      <c r="W65" s="381" t="s">
        <v>2166</v>
      </c>
      <c r="X65" s="381">
        <v>2</v>
      </c>
      <c r="Y65" s="326" t="s">
        <v>2166</v>
      </c>
      <c r="Z65" s="328" t="s">
        <v>2166</v>
      </c>
      <c r="AA65" s="373"/>
      <c r="AB65" s="326"/>
      <c r="AC65" s="326" t="s">
        <v>2166</v>
      </c>
      <c r="AD65" s="368"/>
      <c r="AE65" s="400" t="s">
        <v>6319</v>
      </c>
      <c r="AF65" s="326"/>
      <c r="AG65" s="368"/>
      <c r="AH65" s="368"/>
      <c r="AI65" s="373"/>
      <c r="AJ65" s="328"/>
      <c r="AK65" s="328" t="s">
        <v>7279</v>
      </c>
      <c r="AL65" s="328" t="s">
        <v>7276</v>
      </c>
      <c r="AM65" s="328" t="s">
        <v>7276</v>
      </c>
      <c r="AN65" s="335"/>
    </row>
    <row r="66" spans="1:41" ht="30.75" customHeight="1" x14ac:dyDescent="0.35">
      <c r="A66" s="378">
        <v>1960</v>
      </c>
      <c r="B66" s="423" t="s">
        <v>2053</v>
      </c>
      <c r="C66" s="424" t="s">
        <v>2045</v>
      </c>
      <c r="D66" s="425" t="s">
        <v>2049</v>
      </c>
      <c r="E66" s="325">
        <v>4</v>
      </c>
      <c r="F66" s="371"/>
      <c r="G66" s="325"/>
      <c r="H66" s="371"/>
      <c r="I66" s="325">
        <v>4</v>
      </c>
      <c r="J66" s="325"/>
      <c r="K66" s="325">
        <v>4</v>
      </c>
      <c r="L66" s="372">
        <v>1</v>
      </c>
      <c r="M66" s="373" t="s">
        <v>6493</v>
      </c>
      <c r="N66" s="398">
        <v>50</v>
      </c>
      <c r="O66" s="398">
        <v>150</v>
      </c>
      <c r="P66" s="398">
        <v>200</v>
      </c>
      <c r="Q66" s="398"/>
      <c r="R66" s="398"/>
      <c r="S66" s="398"/>
      <c r="T66" s="398"/>
      <c r="U66" s="381"/>
      <c r="V66" s="381" t="s">
        <v>2166</v>
      </c>
      <c r="W66" s="381" t="s">
        <v>2166</v>
      </c>
      <c r="X66" s="381">
        <v>2</v>
      </c>
      <c r="Y66" s="326" t="s">
        <v>2166</v>
      </c>
      <c r="Z66" s="328" t="s">
        <v>2166</v>
      </c>
      <c r="AA66" s="373"/>
      <c r="AB66" s="326"/>
      <c r="AC66" s="326" t="s">
        <v>2166</v>
      </c>
      <c r="AD66" s="368"/>
      <c r="AE66" s="400" t="s">
        <v>7012</v>
      </c>
      <c r="AF66" s="326"/>
      <c r="AG66" s="368"/>
      <c r="AH66" s="368"/>
      <c r="AI66" s="373"/>
      <c r="AJ66" s="326"/>
      <c r="AK66" s="328"/>
      <c r="AL66" s="328"/>
      <c r="AM66" s="415" t="s">
        <v>7276</v>
      </c>
      <c r="AN66" s="335"/>
      <c r="AO66" s="337" t="s">
        <v>2166</v>
      </c>
    </row>
    <row r="67" spans="1:41" ht="30.75" customHeight="1" x14ac:dyDescent="0.35">
      <c r="A67" s="378">
        <v>2085</v>
      </c>
      <c r="B67" s="333" t="s">
        <v>5714</v>
      </c>
      <c r="C67" s="332" t="s">
        <v>3673</v>
      </c>
      <c r="D67" s="371" t="s">
        <v>4221</v>
      </c>
      <c r="E67" s="325">
        <v>3</v>
      </c>
      <c r="F67" s="371"/>
      <c r="G67" s="325"/>
      <c r="H67" s="371"/>
      <c r="I67" s="325">
        <v>7</v>
      </c>
      <c r="J67" s="325"/>
      <c r="K67" s="325">
        <v>7</v>
      </c>
      <c r="L67" s="372">
        <v>1</v>
      </c>
      <c r="M67" s="388" t="s">
        <v>5546</v>
      </c>
      <c r="N67" s="398">
        <v>110</v>
      </c>
      <c r="O67" s="398">
        <v>190</v>
      </c>
      <c r="P67" s="398">
        <v>300</v>
      </c>
      <c r="Q67" s="398"/>
      <c r="R67" s="398"/>
      <c r="S67" s="398"/>
      <c r="T67" s="398"/>
      <c r="U67" s="381"/>
      <c r="V67" s="381" t="s">
        <v>2166</v>
      </c>
      <c r="W67" s="381" t="s">
        <v>2166</v>
      </c>
      <c r="X67" s="381">
        <v>1</v>
      </c>
      <c r="Y67" s="326" t="s">
        <v>2166</v>
      </c>
      <c r="Z67" s="328" t="s">
        <v>2166</v>
      </c>
      <c r="AA67" s="373"/>
      <c r="AB67" s="326"/>
      <c r="AC67" s="326" t="s">
        <v>2166</v>
      </c>
      <c r="AD67" s="368"/>
      <c r="AE67" s="400" t="s">
        <v>6337</v>
      </c>
      <c r="AF67" s="326"/>
      <c r="AG67" s="368"/>
      <c r="AH67" s="368"/>
      <c r="AI67" s="373"/>
      <c r="AJ67" s="326"/>
      <c r="AK67" s="328"/>
      <c r="AL67" s="328"/>
      <c r="AM67" s="328" t="s">
        <v>7276</v>
      </c>
      <c r="AN67" s="335"/>
    </row>
    <row r="68" spans="1:41" ht="30.75" customHeight="1" x14ac:dyDescent="0.35">
      <c r="A68" s="378">
        <v>2123</v>
      </c>
      <c r="B68" s="333" t="s">
        <v>1809</v>
      </c>
      <c r="C68" s="332" t="s">
        <v>4022</v>
      </c>
      <c r="D68" s="371" t="s">
        <v>3819</v>
      </c>
      <c r="E68" s="325">
        <v>4</v>
      </c>
      <c r="F68" s="371"/>
      <c r="G68" s="325"/>
      <c r="H68" s="371"/>
      <c r="I68" s="325">
        <v>9</v>
      </c>
      <c r="J68" s="325"/>
      <c r="K68" s="325">
        <v>9</v>
      </c>
      <c r="L68" s="372">
        <v>1</v>
      </c>
      <c r="M68" s="373" t="s">
        <v>5427</v>
      </c>
      <c r="N68" s="367">
        <v>70</v>
      </c>
      <c r="O68" s="367">
        <v>170</v>
      </c>
      <c r="P68" s="367">
        <v>240</v>
      </c>
      <c r="Q68" s="398"/>
      <c r="R68" s="398"/>
      <c r="S68" s="398"/>
      <c r="T68" s="398"/>
      <c r="U68" s="381">
        <v>240</v>
      </c>
      <c r="V68" s="381" t="s">
        <v>2166</v>
      </c>
      <c r="W68" s="381" t="s">
        <v>2166</v>
      </c>
      <c r="X68" s="381">
        <v>2</v>
      </c>
      <c r="Y68" s="326" t="s">
        <v>2166</v>
      </c>
      <c r="Z68" s="328" t="s">
        <v>2166</v>
      </c>
      <c r="AA68" s="373"/>
      <c r="AB68" s="326"/>
      <c r="AC68" s="326" t="s">
        <v>2166</v>
      </c>
      <c r="AD68" s="368"/>
      <c r="AE68" s="400" t="s">
        <v>6325</v>
      </c>
      <c r="AF68" s="326"/>
      <c r="AG68" s="368"/>
      <c r="AH68" s="368"/>
      <c r="AI68" s="373"/>
      <c r="AJ68" s="326"/>
      <c r="AK68" s="328" t="s">
        <v>7278</v>
      </c>
      <c r="AL68" s="328" t="s">
        <v>7276</v>
      </c>
      <c r="AM68" s="328" t="s">
        <v>7276</v>
      </c>
      <c r="AN68" s="335"/>
    </row>
    <row r="69" spans="1:41" ht="30.75" customHeight="1" x14ac:dyDescent="0.35">
      <c r="A69" s="378">
        <v>2131</v>
      </c>
      <c r="B69" s="333" t="s">
        <v>1809</v>
      </c>
      <c r="C69" s="332" t="s">
        <v>1810</v>
      </c>
      <c r="D69" s="371" t="s">
        <v>3581</v>
      </c>
      <c r="E69" s="325">
        <v>4</v>
      </c>
      <c r="F69" s="371"/>
      <c r="G69" s="325"/>
      <c r="H69" s="371"/>
      <c r="I69" s="325">
        <v>12</v>
      </c>
      <c r="J69" s="325"/>
      <c r="K69" s="325">
        <v>12</v>
      </c>
      <c r="L69" s="372">
        <v>1</v>
      </c>
      <c r="M69" s="388" t="s">
        <v>5493</v>
      </c>
      <c r="N69" s="367">
        <v>90</v>
      </c>
      <c r="O69" s="367">
        <v>210</v>
      </c>
      <c r="P69" s="367">
        <v>300</v>
      </c>
      <c r="Q69" s="398"/>
      <c r="R69" s="398"/>
      <c r="S69" s="398"/>
      <c r="T69" s="398"/>
      <c r="U69" s="381">
        <v>240</v>
      </c>
      <c r="V69" s="381" t="s">
        <v>2166</v>
      </c>
      <c r="W69" s="381" t="s">
        <v>2166</v>
      </c>
      <c r="X69" s="381">
        <v>2</v>
      </c>
      <c r="Y69" s="326" t="s">
        <v>2166</v>
      </c>
      <c r="Z69" s="328" t="s">
        <v>2166</v>
      </c>
      <c r="AA69" s="373"/>
      <c r="AB69" s="326"/>
      <c r="AC69" s="326" t="s">
        <v>2166</v>
      </c>
      <c r="AD69" s="368"/>
      <c r="AE69" s="400" t="s">
        <v>6321</v>
      </c>
      <c r="AF69" s="326"/>
      <c r="AG69" s="368"/>
      <c r="AH69" s="368"/>
      <c r="AI69" s="373"/>
      <c r="AJ69" s="326"/>
      <c r="AK69" s="328" t="s">
        <v>7278</v>
      </c>
      <c r="AL69" s="328" t="s">
        <v>7276</v>
      </c>
      <c r="AM69" s="328" t="s">
        <v>7276</v>
      </c>
      <c r="AN69" s="335"/>
    </row>
    <row r="70" spans="1:41" ht="30.75" customHeight="1" x14ac:dyDescent="0.35">
      <c r="A70" s="378">
        <v>2138</v>
      </c>
      <c r="B70" s="333" t="s">
        <v>1809</v>
      </c>
      <c r="C70" s="411" t="s">
        <v>3714</v>
      </c>
      <c r="D70" s="371" t="s">
        <v>3584</v>
      </c>
      <c r="E70" s="325">
        <v>3</v>
      </c>
      <c r="F70" s="371"/>
      <c r="G70" s="325"/>
      <c r="H70" s="371"/>
      <c r="I70" s="325">
        <v>12</v>
      </c>
      <c r="J70" s="325"/>
      <c r="K70" s="325">
        <v>12</v>
      </c>
      <c r="L70" s="372">
        <v>1</v>
      </c>
      <c r="M70" s="373" t="s">
        <v>5149</v>
      </c>
      <c r="N70" s="367">
        <v>75</v>
      </c>
      <c r="O70" s="367">
        <v>175</v>
      </c>
      <c r="P70" s="367">
        <v>250</v>
      </c>
      <c r="Q70" s="398"/>
      <c r="R70" s="398"/>
      <c r="S70" s="398"/>
      <c r="T70" s="398"/>
      <c r="U70" s="381" t="s">
        <v>7281</v>
      </c>
      <c r="V70" s="381" t="s">
        <v>2166</v>
      </c>
      <c r="W70" s="381" t="s">
        <v>2166</v>
      </c>
      <c r="X70" s="381">
        <v>2</v>
      </c>
      <c r="Y70" s="326" t="s">
        <v>2166</v>
      </c>
      <c r="Z70" s="328" t="s">
        <v>2166</v>
      </c>
      <c r="AA70" s="373"/>
      <c r="AB70" s="326"/>
      <c r="AC70" s="326" t="s">
        <v>2166</v>
      </c>
      <c r="AD70" s="368"/>
      <c r="AE70" s="400" t="s">
        <v>6321</v>
      </c>
      <c r="AF70" s="326"/>
      <c r="AG70" s="368"/>
      <c r="AH70" s="368"/>
      <c r="AI70" s="373"/>
      <c r="AJ70" s="326"/>
      <c r="AK70" s="328" t="s">
        <v>7277</v>
      </c>
      <c r="AL70" s="328" t="s">
        <v>7276</v>
      </c>
      <c r="AM70" s="328" t="s">
        <v>7276</v>
      </c>
      <c r="AN70" s="335"/>
    </row>
    <row r="71" spans="1:41" ht="30.75" customHeight="1" x14ac:dyDescent="0.35">
      <c r="A71" s="378">
        <v>2149</v>
      </c>
      <c r="B71" s="333" t="s">
        <v>1809</v>
      </c>
      <c r="C71" s="332" t="s">
        <v>2837</v>
      </c>
      <c r="D71" s="371" t="s">
        <v>3780</v>
      </c>
      <c r="E71" s="325">
        <v>4</v>
      </c>
      <c r="F71" s="371"/>
      <c r="G71" s="325"/>
      <c r="H71" s="371"/>
      <c r="I71" s="325">
        <v>10</v>
      </c>
      <c r="J71" s="325"/>
      <c r="K71" s="325">
        <v>10</v>
      </c>
      <c r="L71" s="372">
        <v>1</v>
      </c>
      <c r="M71" s="373" t="s">
        <v>5146</v>
      </c>
      <c r="N71" s="367">
        <v>200</v>
      </c>
      <c r="O71" s="367">
        <v>300</v>
      </c>
      <c r="P71" s="367">
        <v>500</v>
      </c>
      <c r="Q71" s="398"/>
      <c r="R71" s="398"/>
      <c r="S71" s="398"/>
      <c r="T71" s="398"/>
      <c r="U71" s="381" t="s">
        <v>7281</v>
      </c>
      <c r="V71" s="381" t="s">
        <v>2166</v>
      </c>
      <c r="W71" s="381" t="s">
        <v>2166</v>
      </c>
      <c r="X71" s="381">
        <v>1</v>
      </c>
      <c r="Y71" s="326" t="s">
        <v>2166</v>
      </c>
      <c r="Z71" s="328" t="s">
        <v>2166</v>
      </c>
      <c r="AA71" s="373"/>
      <c r="AB71" s="326" t="s">
        <v>6141</v>
      </c>
      <c r="AC71" s="326" t="s">
        <v>2166</v>
      </c>
      <c r="AD71" s="368"/>
      <c r="AE71" s="400" t="s">
        <v>6325</v>
      </c>
      <c r="AF71" s="326"/>
      <c r="AG71" s="368"/>
      <c r="AH71" s="368"/>
      <c r="AI71" s="373"/>
      <c r="AJ71" s="326"/>
      <c r="AK71" s="328" t="s">
        <v>7277</v>
      </c>
      <c r="AL71" s="328"/>
      <c r="AM71" s="328" t="s">
        <v>7276</v>
      </c>
      <c r="AN71" s="335"/>
    </row>
    <row r="72" spans="1:41" ht="30.75" customHeight="1" x14ac:dyDescent="0.35">
      <c r="A72" s="378">
        <v>2154</v>
      </c>
      <c r="B72" s="333" t="s">
        <v>1809</v>
      </c>
      <c r="C72" s="332" t="s">
        <v>1811</v>
      </c>
      <c r="D72" s="371" t="s">
        <v>3582</v>
      </c>
      <c r="E72" s="325">
        <v>4</v>
      </c>
      <c r="F72" s="371"/>
      <c r="G72" s="325"/>
      <c r="H72" s="371"/>
      <c r="I72" s="325">
        <v>14</v>
      </c>
      <c r="J72" s="325"/>
      <c r="K72" s="325">
        <v>14</v>
      </c>
      <c r="L72" s="372">
        <v>1</v>
      </c>
      <c r="M72" s="373" t="s">
        <v>6502</v>
      </c>
      <c r="N72" s="367">
        <v>90</v>
      </c>
      <c r="O72" s="367">
        <v>210</v>
      </c>
      <c r="P72" s="367">
        <v>300</v>
      </c>
      <c r="Q72" s="398"/>
      <c r="R72" s="398"/>
      <c r="S72" s="398"/>
      <c r="T72" s="398"/>
      <c r="U72" s="381">
        <v>240</v>
      </c>
      <c r="V72" s="381" t="s">
        <v>2166</v>
      </c>
      <c r="W72" s="381" t="s">
        <v>2166</v>
      </c>
      <c r="X72" s="381">
        <v>2</v>
      </c>
      <c r="Y72" s="326" t="s">
        <v>2166</v>
      </c>
      <c r="Z72" s="328" t="s">
        <v>2166</v>
      </c>
      <c r="AA72" s="373"/>
      <c r="AB72" s="326"/>
      <c r="AC72" s="326" t="s">
        <v>2166</v>
      </c>
      <c r="AD72" s="368"/>
      <c r="AE72" s="400" t="s">
        <v>6321</v>
      </c>
      <c r="AF72" s="326"/>
      <c r="AG72" s="368"/>
      <c r="AH72" s="368"/>
      <c r="AI72" s="373"/>
      <c r="AJ72" s="326"/>
      <c r="AK72" s="328" t="s">
        <v>7278</v>
      </c>
      <c r="AL72" s="328" t="s">
        <v>7276</v>
      </c>
      <c r="AM72" s="328" t="s">
        <v>7276</v>
      </c>
      <c r="AN72" s="335"/>
    </row>
  </sheetData>
  <autoFilter ref="A2:AO72"/>
  <mergeCells count="1">
    <mergeCell ref="A1:AI1"/>
  </mergeCells>
  <conditionalFormatting sqref="H42">
    <cfRule type="duplicateValues" dxfId="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8"/>
  <sheetViews>
    <sheetView zoomScale="85" zoomScaleNormal="85" workbookViewId="0">
      <pane ySplit="2" topLeftCell="A3" activePane="bottomLeft" state="frozen"/>
      <selection activeCell="D4" sqref="D4:D7"/>
      <selection pane="bottomLeft" activeCell="T5" sqref="T5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s="336" customFormat="1" ht="23.25" customHeight="1" x14ac:dyDescent="0.35">
      <c r="A1" s="514" t="s">
        <v>7280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5"/>
      <c r="AA1" s="514"/>
      <c r="AB1" s="514"/>
      <c r="AC1" s="514"/>
      <c r="AD1" s="514"/>
      <c r="AE1" s="514"/>
      <c r="AF1" s="514"/>
      <c r="AG1" s="514"/>
      <c r="AH1" s="514"/>
      <c r="AI1" s="514"/>
      <c r="AJ1" s="432"/>
      <c r="AK1" s="417"/>
      <c r="AL1" s="430"/>
      <c r="AM1" s="430"/>
      <c r="AN1" s="431"/>
    </row>
    <row r="2" spans="1:41" s="395" customFormat="1" ht="69" customHeight="1" x14ac:dyDescent="0.35">
      <c r="A2" s="364" t="s">
        <v>1632</v>
      </c>
      <c r="B2" s="360" t="s">
        <v>1</v>
      </c>
      <c r="C2" s="364" t="s">
        <v>3</v>
      </c>
      <c r="D2" s="364" t="s">
        <v>4513</v>
      </c>
      <c r="E2" s="364" t="s">
        <v>1633</v>
      </c>
      <c r="F2" s="364" t="s">
        <v>6105</v>
      </c>
      <c r="G2" s="364" t="s">
        <v>6021</v>
      </c>
      <c r="H2" s="364" t="s">
        <v>6020</v>
      </c>
      <c r="I2" s="364" t="s">
        <v>6024</v>
      </c>
      <c r="J2" s="364" t="s">
        <v>6022</v>
      </c>
      <c r="K2" s="364" t="s">
        <v>6110</v>
      </c>
      <c r="L2" s="364" t="s">
        <v>5883</v>
      </c>
      <c r="M2" s="360" t="s">
        <v>5253</v>
      </c>
      <c r="N2" s="360" t="s">
        <v>6107</v>
      </c>
      <c r="O2" s="360" t="s">
        <v>6108</v>
      </c>
      <c r="P2" s="360" t="s">
        <v>6109</v>
      </c>
      <c r="Q2" s="360" t="s">
        <v>6102</v>
      </c>
      <c r="R2" s="360" t="s">
        <v>6103</v>
      </c>
      <c r="S2" s="360" t="s">
        <v>6106</v>
      </c>
      <c r="T2" s="360" t="s">
        <v>6672</v>
      </c>
      <c r="U2" s="360" t="s">
        <v>6673</v>
      </c>
      <c r="V2" s="360" t="s">
        <v>4288</v>
      </c>
      <c r="W2" s="360" t="s">
        <v>4289</v>
      </c>
      <c r="X2" s="360" t="s">
        <v>7268</v>
      </c>
      <c r="Y2" s="360" t="s">
        <v>6968</v>
      </c>
      <c r="Z2" s="360" t="s">
        <v>6969</v>
      </c>
      <c r="AA2" s="360" t="s">
        <v>6180</v>
      </c>
      <c r="AB2" s="360" t="s">
        <v>6112</v>
      </c>
      <c r="AC2" s="360" t="s">
        <v>6474</v>
      </c>
      <c r="AD2" s="391" t="s">
        <v>5929</v>
      </c>
      <c r="AE2" s="361" t="s">
        <v>6080</v>
      </c>
      <c r="AF2" s="360" t="s">
        <v>5876</v>
      </c>
      <c r="AG2" s="391" t="s">
        <v>5877</v>
      </c>
      <c r="AH2" s="391" t="s">
        <v>5878</v>
      </c>
      <c r="AI2" s="360" t="s">
        <v>5708</v>
      </c>
      <c r="AJ2" s="410" t="s">
        <v>7274</v>
      </c>
      <c r="AK2" s="409" t="s">
        <v>7275</v>
      </c>
      <c r="AL2" s="409" t="s">
        <v>7271</v>
      </c>
      <c r="AM2" s="409" t="s">
        <v>7272</v>
      </c>
      <c r="AN2" s="409" t="s">
        <v>7273</v>
      </c>
      <c r="AO2" s="416" t="s">
        <v>7285</v>
      </c>
    </row>
    <row r="3" spans="1:41" ht="30.75" customHeight="1" x14ac:dyDescent="0.35">
      <c r="A3" s="378">
        <v>128</v>
      </c>
      <c r="B3" s="333" t="s">
        <v>9</v>
      </c>
      <c r="C3" s="332" t="s">
        <v>24</v>
      </c>
      <c r="D3" s="375" t="s">
        <v>2501</v>
      </c>
      <c r="E3" s="325">
        <v>4</v>
      </c>
      <c r="F3" s="375"/>
      <c r="G3" s="325"/>
      <c r="H3" s="375"/>
      <c r="I3" s="325">
        <v>4</v>
      </c>
      <c r="J3" s="325"/>
      <c r="K3" s="325">
        <v>4</v>
      </c>
      <c r="L3" s="372">
        <v>1</v>
      </c>
      <c r="M3" s="373" t="s">
        <v>5495</v>
      </c>
      <c r="N3" s="398">
        <v>130</v>
      </c>
      <c r="O3" s="398">
        <v>170</v>
      </c>
      <c r="P3" s="398">
        <v>300</v>
      </c>
      <c r="Q3" s="398"/>
      <c r="R3" s="398"/>
      <c r="S3" s="398"/>
      <c r="T3" s="398"/>
      <c r="U3" s="381"/>
      <c r="V3" s="381" t="s">
        <v>2166</v>
      </c>
      <c r="W3" s="381" t="s">
        <v>2166</v>
      </c>
      <c r="X3" s="381">
        <v>2</v>
      </c>
      <c r="Y3" s="326" t="s">
        <v>2166</v>
      </c>
      <c r="Z3" s="328" t="s">
        <v>2166</v>
      </c>
      <c r="AA3" s="373"/>
      <c r="AB3" s="326"/>
      <c r="AC3" s="326" t="s">
        <v>2166</v>
      </c>
      <c r="AD3" s="368"/>
      <c r="AE3" s="400" t="s">
        <v>6320</v>
      </c>
      <c r="AF3" s="326"/>
      <c r="AG3" s="368"/>
      <c r="AH3" s="368"/>
      <c r="AI3" s="373"/>
      <c r="AJ3" s="326"/>
      <c r="AK3" s="328" t="s">
        <v>7279</v>
      </c>
      <c r="AL3" s="328" t="s">
        <v>7276</v>
      </c>
      <c r="AM3" s="328" t="s">
        <v>7276</v>
      </c>
      <c r="AN3" s="335"/>
    </row>
    <row r="4" spans="1:41" ht="30.75" customHeight="1" x14ac:dyDescent="0.35">
      <c r="A4" s="378">
        <v>248</v>
      </c>
      <c r="B4" s="333" t="s">
        <v>5717</v>
      </c>
      <c r="C4" s="332" t="s">
        <v>1975</v>
      </c>
      <c r="D4" s="371" t="s">
        <v>4342</v>
      </c>
      <c r="E4" s="325">
        <v>4</v>
      </c>
      <c r="F4" s="371"/>
      <c r="G4" s="325"/>
      <c r="H4" s="371"/>
      <c r="I4" s="325">
        <v>5</v>
      </c>
      <c r="J4" s="325"/>
      <c r="K4" s="325">
        <v>5</v>
      </c>
      <c r="L4" s="372">
        <v>1</v>
      </c>
      <c r="M4" s="373" t="s">
        <v>6499</v>
      </c>
      <c r="N4" s="398">
        <v>60</v>
      </c>
      <c r="O4" s="398">
        <v>140</v>
      </c>
      <c r="P4" s="398">
        <v>200</v>
      </c>
      <c r="Q4" s="398"/>
      <c r="R4" s="398"/>
      <c r="S4" s="398"/>
      <c r="T4" s="398"/>
      <c r="U4" s="381"/>
      <c r="V4" s="381" t="s">
        <v>2166</v>
      </c>
      <c r="W4" s="381" t="s">
        <v>2166</v>
      </c>
      <c r="X4" s="381">
        <v>1</v>
      </c>
      <c r="Y4" s="326" t="s">
        <v>2166</v>
      </c>
      <c r="Z4" s="328" t="s">
        <v>2166</v>
      </c>
      <c r="AA4" s="373"/>
      <c r="AB4" s="326" t="s">
        <v>6171</v>
      </c>
      <c r="AC4" s="326" t="s">
        <v>2166</v>
      </c>
      <c r="AD4" s="368"/>
      <c r="AE4" s="400" t="s">
        <v>6320</v>
      </c>
      <c r="AF4" s="326"/>
      <c r="AG4" s="368"/>
      <c r="AH4" s="368"/>
      <c r="AI4" s="373"/>
      <c r="AJ4" s="326"/>
      <c r="AK4" s="328" t="s">
        <v>7279</v>
      </c>
      <c r="AL4" s="328" t="s">
        <v>7276</v>
      </c>
      <c r="AM4" s="328" t="s">
        <v>7276</v>
      </c>
      <c r="AN4" s="335"/>
    </row>
    <row r="5" spans="1:41" ht="30.75" customHeight="1" x14ac:dyDescent="0.35">
      <c r="A5" s="378">
        <v>251</v>
      </c>
      <c r="B5" s="333" t="s">
        <v>5717</v>
      </c>
      <c r="C5" s="332" t="s">
        <v>87</v>
      </c>
      <c r="D5" s="371" t="s">
        <v>88</v>
      </c>
      <c r="E5" s="325">
        <v>3</v>
      </c>
      <c r="F5" s="371"/>
      <c r="G5" s="325"/>
      <c r="H5" s="371"/>
      <c r="I5" s="325">
        <v>4</v>
      </c>
      <c r="J5" s="325"/>
      <c r="K5" s="325">
        <v>4</v>
      </c>
      <c r="L5" s="372">
        <v>1</v>
      </c>
      <c r="M5" s="373" t="s">
        <v>5706</v>
      </c>
      <c r="N5" s="398">
        <v>85</v>
      </c>
      <c r="O5" s="398">
        <v>185</v>
      </c>
      <c r="P5" s="398">
        <v>270</v>
      </c>
      <c r="Q5" s="398"/>
      <c r="R5" s="398"/>
      <c r="S5" s="398"/>
      <c r="T5" s="398"/>
      <c r="U5" s="381"/>
      <c r="V5" s="381" t="s">
        <v>2166</v>
      </c>
      <c r="W5" s="381" t="s">
        <v>2166</v>
      </c>
      <c r="X5" s="381">
        <v>1</v>
      </c>
      <c r="Y5" s="326" t="s">
        <v>2166</v>
      </c>
      <c r="Z5" s="328" t="s">
        <v>2166</v>
      </c>
      <c r="AA5" s="373"/>
      <c r="AB5" s="326"/>
      <c r="AC5" s="326" t="s">
        <v>2166</v>
      </c>
      <c r="AD5" s="368"/>
      <c r="AE5" s="400" t="s">
        <v>6321</v>
      </c>
      <c r="AF5" s="326"/>
      <c r="AG5" s="368"/>
      <c r="AH5" s="368"/>
      <c r="AI5" s="373"/>
      <c r="AJ5" s="326"/>
      <c r="AK5" s="328" t="s">
        <v>7279</v>
      </c>
      <c r="AL5" s="328" t="s">
        <v>7276</v>
      </c>
      <c r="AM5" s="328" t="s">
        <v>7276</v>
      </c>
      <c r="AN5" s="335"/>
    </row>
    <row r="6" spans="1:41" ht="30.75" customHeight="1" x14ac:dyDescent="0.35">
      <c r="A6" s="378">
        <v>259</v>
      </c>
      <c r="B6" s="333" t="s">
        <v>5717</v>
      </c>
      <c r="C6" s="332" t="s">
        <v>2687</v>
      </c>
      <c r="D6" s="371" t="s">
        <v>3772</v>
      </c>
      <c r="E6" s="325">
        <v>3</v>
      </c>
      <c r="F6" s="371"/>
      <c r="G6" s="325"/>
      <c r="H6" s="371"/>
      <c r="I6" s="325">
        <v>5</v>
      </c>
      <c r="J6" s="325"/>
      <c r="K6" s="325">
        <v>5</v>
      </c>
      <c r="L6" s="372">
        <v>1</v>
      </c>
      <c r="M6" s="373" t="s">
        <v>5523</v>
      </c>
      <c r="N6" s="398">
        <v>60</v>
      </c>
      <c r="O6" s="398">
        <v>120</v>
      </c>
      <c r="P6" s="398">
        <v>180</v>
      </c>
      <c r="Q6" s="398"/>
      <c r="R6" s="398"/>
      <c r="S6" s="398"/>
      <c r="T6" s="398"/>
      <c r="U6" s="381"/>
      <c r="V6" s="381" t="s">
        <v>2166</v>
      </c>
      <c r="W6" s="381" t="s">
        <v>2166</v>
      </c>
      <c r="X6" s="381">
        <v>1</v>
      </c>
      <c r="Y6" s="326" t="s">
        <v>2166</v>
      </c>
      <c r="Z6" s="328" t="s">
        <v>2166</v>
      </c>
      <c r="AA6" s="373"/>
      <c r="AB6" s="326" t="s">
        <v>6167</v>
      </c>
      <c r="AC6" s="326" t="s">
        <v>2166</v>
      </c>
      <c r="AD6" s="368"/>
      <c r="AE6" s="400" t="s">
        <v>6322</v>
      </c>
      <c r="AF6" s="326"/>
      <c r="AG6" s="368"/>
      <c r="AH6" s="368"/>
      <c r="AI6" s="373"/>
      <c r="AJ6" s="326"/>
      <c r="AK6" s="328" t="s">
        <v>7279</v>
      </c>
      <c r="AL6" s="328" t="s">
        <v>7276</v>
      </c>
      <c r="AM6" s="328" t="s">
        <v>7276</v>
      </c>
      <c r="AN6" s="335"/>
    </row>
    <row r="7" spans="1:41" ht="30.75" customHeight="1" x14ac:dyDescent="0.35">
      <c r="A7" s="378">
        <v>261</v>
      </c>
      <c r="B7" s="333" t="s">
        <v>5717</v>
      </c>
      <c r="C7" s="332" t="s">
        <v>89</v>
      </c>
      <c r="D7" s="371" t="s">
        <v>90</v>
      </c>
      <c r="E7" s="325">
        <v>4</v>
      </c>
      <c r="F7" s="371"/>
      <c r="G7" s="325"/>
      <c r="H7" s="371"/>
      <c r="I7" s="325">
        <v>4</v>
      </c>
      <c r="J7" s="325"/>
      <c r="K7" s="325">
        <v>4</v>
      </c>
      <c r="L7" s="372">
        <v>1</v>
      </c>
      <c r="M7" s="373" t="s">
        <v>5494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81"/>
      <c r="V7" s="381" t="s">
        <v>2166</v>
      </c>
      <c r="W7" s="381" t="s">
        <v>2166</v>
      </c>
      <c r="X7" s="381">
        <v>1</v>
      </c>
      <c r="Y7" s="326" t="s">
        <v>2166</v>
      </c>
      <c r="Z7" s="328" t="s">
        <v>2166</v>
      </c>
      <c r="AA7" s="373"/>
      <c r="AB7" s="326" t="s">
        <v>6167</v>
      </c>
      <c r="AC7" s="326" t="s">
        <v>2166</v>
      </c>
      <c r="AD7" s="368"/>
      <c r="AE7" s="400" t="s">
        <v>6321</v>
      </c>
      <c r="AF7" s="326"/>
      <c r="AG7" s="368"/>
      <c r="AH7" s="368"/>
      <c r="AI7" s="373"/>
      <c r="AJ7" s="326"/>
      <c r="AK7" s="328" t="s">
        <v>7279</v>
      </c>
      <c r="AL7" s="328" t="s">
        <v>7276</v>
      </c>
      <c r="AM7" s="328"/>
      <c r="AN7" s="335"/>
    </row>
    <row r="8" spans="1:41" ht="30.75" customHeight="1" x14ac:dyDescent="0.35">
      <c r="A8" s="378">
        <v>269</v>
      </c>
      <c r="B8" s="333" t="s">
        <v>5717</v>
      </c>
      <c r="C8" s="332" t="s">
        <v>4270</v>
      </c>
      <c r="D8" s="371" t="s">
        <v>3760</v>
      </c>
      <c r="E8" s="325">
        <v>4</v>
      </c>
      <c r="F8" s="371"/>
      <c r="G8" s="325"/>
      <c r="H8" s="371"/>
      <c r="I8" s="325">
        <v>6</v>
      </c>
      <c r="J8" s="325"/>
      <c r="K8" s="325">
        <v>6</v>
      </c>
      <c r="L8" s="372">
        <v>1</v>
      </c>
      <c r="M8" s="373" t="s">
        <v>5518</v>
      </c>
      <c r="N8" s="398">
        <v>80</v>
      </c>
      <c r="O8" s="398">
        <v>260</v>
      </c>
      <c r="P8" s="398">
        <v>340</v>
      </c>
      <c r="Q8" s="398"/>
      <c r="R8" s="398"/>
      <c r="S8" s="398"/>
      <c r="T8" s="398"/>
      <c r="U8" s="381"/>
      <c r="V8" s="381" t="s">
        <v>2166</v>
      </c>
      <c r="W8" s="381" t="s">
        <v>2166</v>
      </c>
      <c r="X8" s="381">
        <v>1</v>
      </c>
      <c r="Y8" s="326" t="s">
        <v>2166</v>
      </c>
      <c r="Z8" s="328" t="s">
        <v>2166</v>
      </c>
      <c r="AA8" s="373"/>
      <c r="AB8" s="326" t="s">
        <v>6170</v>
      </c>
      <c r="AC8" s="326" t="s">
        <v>2166</v>
      </c>
      <c r="AD8" s="368"/>
      <c r="AE8" s="400" t="s">
        <v>6323</v>
      </c>
      <c r="AF8" s="326"/>
      <c r="AG8" s="368"/>
      <c r="AH8" s="368"/>
      <c r="AI8" s="373"/>
      <c r="AJ8" s="326"/>
      <c r="AK8" s="328"/>
      <c r="AL8" s="328" t="s">
        <v>7276</v>
      </c>
      <c r="AM8" s="328" t="s">
        <v>7276</v>
      </c>
      <c r="AN8" s="335"/>
    </row>
    <row r="9" spans="1:41" ht="30.75" customHeight="1" x14ac:dyDescent="0.35">
      <c r="A9" s="378">
        <v>270</v>
      </c>
      <c r="B9" s="333" t="s">
        <v>5717</v>
      </c>
      <c r="C9" s="332" t="s">
        <v>81</v>
      </c>
      <c r="D9" s="371" t="s">
        <v>82</v>
      </c>
      <c r="E9" s="325">
        <v>4</v>
      </c>
      <c r="F9" s="371"/>
      <c r="G9" s="325"/>
      <c r="H9" s="371"/>
      <c r="I9" s="325">
        <v>5</v>
      </c>
      <c r="J9" s="325"/>
      <c r="K9" s="325">
        <v>5</v>
      </c>
      <c r="L9" s="372">
        <v>1</v>
      </c>
      <c r="M9" s="373" t="s">
        <v>5494</v>
      </c>
      <c r="N9" s="398">
        <v>80</v>
      </c>
      <c r="O9" s="398">
        <v>190</v>
      </c>
      <c r="P9" s="398">
        <v>270</v>
      </c>
      <c r="Q9" s="398"/>
      <c r="R9" s="398"/>
      <c r="S9" s="398"/>
      <c r="T9" s="398"/>
      <c r="U9" s="381"/>
      <c r="V9" s="381" t="s">
        <v>2166</v>
      </c>
      <c r="W9" s="381" t="s">
        <v>2166</v>
      </c>
      <c r="X9" s="381">
        <v>1</v>
      </c>
      <c r="Y9" s="326" t="s">
        <v>2166</v>
      </c>
      <c r="Z9" s="328" t="s">
        <v>2166</v>
      </c>
      <c r="AA9" s="373"/>
      <c r="AB9" s="326"/>
      <c r="AC9" s="326" t="s">
        <v>2166</v>
      </c>
      <c r="AD9" s="368"/>
      <c r="AE9" s="400" t="s">
        <v>6320</v>
      </c>
      <c r="AF9" s="326"/>
      <c r="AG9" s="368"/>
      <c r="AH9" s="368"/>
      <c r="AI9" s="373"/>
      <c r="AJ9" s="326"/>
      <c r="AK9" s="328" t="s">
        <v>7279</v>
      </c>
      <c r="AL9" s="328" t="s">
        <v>7276</v>
      </c>
      <c r="AM9" s="328" t="s">
        <v>7276</v>
      </c>
      <c r="AN9" s="335"/>
    </row>
    <row r="10" spans="1:41" ht="30.75" customHeight="1" x14ac:dyDescent="0.35">
      <c r="A10" s="378">
        <v>271</v>
      </c>
      <c r="B10" s="333" t="s">
        <v>5717</v>
      </c>
      <c r="C10" s="332" t="s">
        <v>3754</v>
      </c>
      <c r="D10" s="371" t="s">
        <v>3773</v>
      </c>
      <c r="E10" s="325">
        <v>4</v>
      </c>
      <c r="F10" s="371"/>
      <c r="G10" s="325"/>
      <c r="H10" s="371"/>
      <c r="I10" s="325">
        <v>5</v>
      </c>
      <c r="J10" s="325"/>
      <c r="K10" s="325">
        <v>5</v>
      </c>
      <c r="L10" s="372">
        <v>1</v>
      </c>
      <c r="M10" s="373" t="s">
        <v>5499</v>
      </c>
      <c r="N10" s="398">
        <v>90</v>
      </c>
      <c r="O10" s="398">
        <v>210</v>
      </c>
      <c r="P10" s="398">
        <v>300</v>
      </c>
      <c r="Q10" s="398"/>
      <c r="R10" s="398"/>
      <c r="S10" s="398"/>
      <c r="T10" s="398"/>
      <c r="U10" s="381"/>
      <c r="V10" s="381" t="s">
        <v>2166</v>
      </c>
      <c r="W10" s="381" t="s">
        <v>2166</v>
      </c>
      <c r="X10" s="381">
        <v>1</v>
      </c>
      <c r="Y10" s="326" t="s">
        <v>2166</v>
      </c>
      <c r="Z10" s="328" t="s">
        <v>2166</v>
      </c>
      <c r="AA10" s="373"/>
      <c r="AB10" s="326"/>
      <c r="AC10" s="326" t="s">
        <v>2166</v>
      </c>
      <c r="AD10" s="368"/>
      <c r="AE10" s="400" t="s">
        <v>6322</v>
      </c>
      <c r="AF10" s="326"/>
      <c r="AG10" s="368"/>
      <c r="AH10" s="368"/>
      <c r="AI10" s="373"/>
      <c r="AJ10" s="326"/>
      <c r="AK10" s="328" t="s">
        <v>7279</v>
      </c>
      <c r="AL10" s="328" t="s">
        <v>7276</v>
      </c>
      <c r="AM10" s="328"/>
      <c r="AN10" s="335"/>
    </row>
    <row r="11" spans="1:41" ht="30.75" customHeight="1" x14ac:dyDescent="0.35">
      <c r="A11" s="378">
        <v>464</v>
      </c>
      <c r="B11" s="423" t="s">
        <v>94</v>
      </c>
      <c r="C11" s="424" t="s">
        <v>5675</v>
      </c>
      <c r="D11" s="425" t="s">
        <v>5676</v>
      </c>
      <c r="E11" s="325">
        <v>3</v>
      </c>
      <c r="F11" s="371"/>
      <c r="G11" s="325"/>
      <c r="H11" s="371"/>
      <c r="I11" s="325">
        <v>9</v>
      </c>
      <c r="J11" s="325"/>
      <c r="K11" s="325">
        <v>9</v>
      </c>
      <c r="L11" s="372">
        <v>1</v>
      </c>
      <c r="M11" s="373" t="s">
        <v>5700</v>
      </c>
      <c r="N11" s="398">
        <v>175</v>
      </c>
      <c r="O11" s="398">
        <v>300</v>
      </c>
      <c r="P11" s="398">
        <v>475</v>
      </c>
      <c r="Q11" s="398"/>
      <c r="R11" s="398"/>
      <c r="S11" s="398"/>
      <c r="T11" s="398"/>
      <c r="U11" s="381"/>
      <c r="V11" s="381" t="s">
        <v>2166</v>
      </c>
      <c r="W11" s="381" t="s">
        <v>2166</v>
      </c>
      <c r="X11" s="381">
        <v>1</v>
      </c>
      <c r="Y11" s="326" t="s">
        <v>2166</v>
      </c>
      <c r="Z11" s="328" t="s">
        <v>2166</v>
      </c>
      <c r="AA11" s="373"/>
      <c r="AB11" s="326"/>
      <c r="AC11" s="326" t="s">
        <v>2166</v>
      </c>
      <c r="AD11" s="368"/>
      <c r="AE11" s="400" t="s">
        <v>7012</v>
      </c>
      <c r="AF11" s="326"/>
      <c r="AG11" s="368"/>
      <c r="AH11" s="368"/>
      <c r="AI11" s="373"/>
      <c r="AJ11" s="326"/>
      <c r="AK11" s="328"/>
      <c r="AL11" s="415" t="s">
        <v>7276</v>
      </c>
      <c r="AM11" s="415" t="s">
        <v>7276</v>
      </c>
      <c r="AN11" s="335"/>
      <c r="AO11" s="337" t="s">
        <v>2166</v>
      </c>
    </row>
    <row r="12" spans="1:41" ht="30.75" customHeight="1" x14ac:dyDescent="0.35">
      <c r="A12" s="378">
        <v>465</v>
      </c>
      <c r="B12" s="423" t="s">
        <v>94</v>
      </c>
      <c r="C12" s="424" t="s">
        <v>5677</v>
      </c>
      <c r="D12" s="425" t="s">
        <v>5678</v>
      </c>
      <c r="E12" s="325">
        <v>3</v>
      </c>
      <c r="F12" s="371"/>
      <c r="G12" s="325"/>
      <c r="H12" s="371"/>
      <c r="I12" s="325">
        <v>6</v>
      </c>
      <c r="J12" s="325"/>
      <c r="K12" s="325">
        <v>6</v>
      </c>
      <c r="L12" s="372">
        <v>1</v>
      </c>
      <c r="M12" s="373" t="s">
        <v>5700</v>
      </c>
      <c r="N12" s="399">
        <v>175</v>
      </c>
      <c r="O12" s="399">
        <v>300</v>
      </c>
      <c r="P12" s="398">
        <v>475</v>
      </c>
      <c r="Q12" s="398"/>
      <c r="R12" s="398"/>
      <c r="S12" s="398"/>
      <c r="T12" s="398"/>
      <c r="U12" s="381"/>
      <c r="V12" s="381" t="s">
        <v>2166</v>
      </c>
      <c r="W12" s="381" t="s">
        <v>2166</v>
      </c>
      <c r="X12" s="381">
        <v>1</v>
      </c>
      <c r="Y12" s="326" t="s">
        <v>2166</v>
      </c>
      <c r="Z12" s="328" t="s">
        <v>2166</v>
      </c>
      <c r="AA12" s="373"/>
      <c r="AB12" s="326"/>
      <c r="AC12" s="326" t="s">
        <v>2166</v>
      </c>
      <c r="AD12" s="368"/>
      <c r="AE12" s="400" t="s">
        <v>7012</v>
      </c>
      <c r="AF12" s="326"/>
      <c r="AG12" s="368"/>
      <c r="AH12" s="368"/>
      <c r="AI12" s="373"/>
      <c r="AJ12" s="326"/>
      <c r="AK12" s="328"/>
      <c r="AL12" s="415" t="s">
        <v>7276</v>
      </c>
      <c r="AM12" s="328"/>
      <c r="AN12" s="335"/>
      <c r="AO12" s="337" t="s">
        <v>2166</v>
      </c>
    </row>
    <row r="13" spans="1:41" ht="30.75" customHeight="1" x14ac:dyDescent="0.35">
      <c r="A13" s="378">
        <v>466</v>
      </c>
      <c r="B13" s="423" t="s">
        <v>94</v>
      </c>
      <c r="C13" s="424" t="s">
        <v>5679</v>
      </c>
      <c r="D13" s="425" t="s">
        <v>5680</v>
      </c>
      <c r="E13" s="325">
        <v>4</v>
      </c>
      <c r="F13" s="371"/>
      <c r="G13" s="325"/>
      <c r="H13" s="371"/>
      <c r="I13" s="325">
        <v>6</v>
      </c>
      <c r="J13" s="325"/>
      <c r="K13" s="325">
        <v>6</v>
      </c>
      <c r="L13" s="372">
        <v>1</v>
      </c>
      <c r="M13" s="373" t="s">
        <v>5701</v>
      </c>
      <c r="N13" s="398">
        <v>150</v>
      </c>
      <c r="O13" s="398">
        <v>350</v>
      </c>
      <c r="P13" s="398">
        <v>500</v>
      </c>
      <c r="Q13" s="398"/>
      <c r="R13" s="398"/>
      <c r="S13" s="398"/>
      <c r="T13" s="398"/>
      <c r="U13" s="381"/>
      <c r="V13" s="381" t="s">
        <v>2166</v>
      </c>
      <c r="W13" s="381" t="s">
        <v>2166</v>
      </c>
      <c r="X13" s="381">
        <v>2</v>
      </c>
      <c r="Y13" s="326" t="s">
        <v>2166</v>
      </c>
      <c r="Z13" s="328" t="s">
        <v>2166</v>
      </c>
      <c r="AA13" s="373"/>
      <c r="AB13" s="326"/>
      <c r="AC13" s="326" t="s">
        <v>2166</v>
      </c>
      <c r="AD13" s="368"/>
      <c r="AE13" s="400" t="s">
        <v>7012</v>
      </c>
      <c r="AF13" s="326"/>
      <c r="AG13" s="368"/>
      <c r="AH13" s="368"/>
      <c r="AI13" s="373"/>
      <c r="AJ13" s="326"/>
      <c r="AK13" s="328"/>
      <c r="AL13" s="415" t="s">
        <v>7276</v>
      </c>
      <c r="AM13" s="415" t="s">
        <v>7276</v>
      </c>
      <c r="AN13" s="335"/>
      <c r="AO13" s="337" t="s">
        <v>2166</v>
      </c>
    </row>
    <row r="14" spans="1:41" ht="30.75" customHeight="1" x14ac:dyDescent="0.35">
      <c r="A14" s="378">
        <v>467</v>
      </c>
      <c r="B14" s="423" t="s">
        <v>94</v>
      </c>
      <c r="C14" s="424" t="s">
        <v>5808</v>
      </c>
      <c r="D14" s="425" t="s">
        <v>5681</v>
      </c>
      <c r="E14" s="325">
        <v>3</v>
      </c>
      <c r="F14" s="371"/>
      <c r="G14" s="325"/>
      <c r="H14" s="371"/>
      <c r="I14" s="325">
        <v>7</v>
      </c>
      <c r="J14" s="325"/>
      <c r="K14" s="325">
        <v>7</v>
      </c>
      <c r="L14" s="372">
        <v>1</v>
      </c>
      <c r="M14" s="373" t="s">
        <v>5701</v>
      </c>
      <c r="N14" s="398">
        <v>175</v>
      </c>
      <c r="O14" s="398">
        <v>300</v>
      </c>
      <c r="P14" s="398">
        <v>475</v>
      </c>
      <c r="Q14" s="398"/>
      <c r="R14" s="398"/>
      <c r="S14" s="398"/>
      <c r="T14" s="398"/>
      <c r="U14" s="381"/>
      <c r="V14" s="381" t="s">
        <v>2166</v>
      </c>
      <c r="W14" s="381" t="s">
        <v>2166</v>
      </c>
      <c r="X14" s="381">
        <v>2</v>
      </c>
      <c r="Y14" s="326" t="s">
        <v>2166</v>
      </c>
      <c r="Z14" s="328" t="s">
        <v>2166</v>
      </c>
      <c r="AA14" s="373"/>
      <c r="AB14" s="326"/>
      <c r="AC14" s="326" t="s">
        <v>2166</v>
      </c>
      <c r="AD14" s="368"/>
      <c r="AE14" s="400" t="s">
        <v>7012</v>
      </c>
      <c r="AF14" s="326"/>
      <c r="AG14" s="368"/>
      <c r="AH14" s="368"/>
      <c r="AI14" s="373"/>
      <c r="AJ14" s="326"/>
      <c r="AK14" s="328"/>
      <c r="AL14" s="415" t="s">
        <v>7276</v>
      </c>
      <c r="AM14" s="415" t="s">
        <v>7276</v>
      </c>
      <c r="AN14" s="335"/>
      <c r="AO14" s="337" t="s">
        <v>2166</v>
      </c>
    </row>
    <row r="15" spans="1:41" ht="30.75" customHeight="1" x14ac:dyDescent="0.35">
      <c r="A15" s="378">
        <v>468</v>
      </c>
      <c r="B15" s="423" t="s">
        <v>94</v>
      </c>
      <c r="C15" s="424" t="s">
        <v>5682</v>
      </c>
      <c r="D15" s="425" t="s">
        <v>5683</v>
      </c>
      <c r="E15" s="325">
        <v>3</v>
      </c>
      <c r="F15" s="371"/>
      <c r="G15" s="325"/>
      <c r="H15" s="371"/>
      <c r="I15" s="325">
        <v>6</v>
      </c>
      <c r="J15" s="325"/>
      <c r="K15" s="325">
        <v>6</v>
      </c>
      <c r="L15" s="372">
        <v>1</v>
      </c>
      <c r="M15" s="373" t="s">
        <v>5701</v>
      </c>
      <c r="N15" s="398">
        <v>175</v>
      </c>
      <c r="O15" s="398">
        <v>275</v>
      </c>
      <c r="P15" s="398">
        <v>450</v>
      </c>
      <c r="Q15" s="398"/>
      <c r="R15" s="398"/>
      <c r="S15" s="398"/>
      <c r="T15" s="398"/>
      <c r="U15" s="381"/>
      <c r="V15" s="381" t="s">
        <v>2166</v>
      </c>
      <c r="W15" s="381" t="s">
        <v>2166</v>
      </c>
      <c r="X15" s="381">
        <v>2</v>
      </c>
      <c r="Y15" s="326" t="s">
        <v>2166</v>
      </c>
      <c r="Z15" s="328" t="s">
        <v>2166</v>
      </c>
      <c r="AA15" s="373"/>
      <c r="AB15" s="326"/>
      <c r="AC15" s="326" t="s">
        <v>2166</v>
      </c>
      <c r="AD15" s="368"/>
      <c r="AE15" s="400" t="s">
        <v>7012</v>
      </c>
      <c r="AF15" s="326"/>
      <c r="AG15" s="368"/>
      <c r="AH15" s="368"/>
      <c r="AI15" s="373"/>
      <c r="AJ15" s="326"/>
      <c r="AK15" s="328"/>
      <c r="AL15" s="415" t="s">
        <v>7276</v>
      </c>
      <c r="AM15" s="415" t="s">
        <v>7276</v>
      </c>
      <c r="AN15" s="335"/>
      <c r="AO15" s="337" t="s">
        <v>2166</v>
      </c>
    </row>
    <row r="16" spans="1:41" ht="30.75" customHeight="1" x14ac:dyDescent="0.35">
      <c r="A16" s="378">
        <v>470</v>
      </c>
      <c r="B16" s="423" t="s">
        <v>94</v>
      </c>
      <c r="C16" s="424" t="s">
        <v>5686</v>
      </c>
      <c r="D16" s="425" t="s">
        <v>5687</v>
      </c>
      <c r="E16" s="325">
        <v>4</v>
      </c>
      <c r="F16" s="371"/>
      <c r="G16" s="325"/>
      <c r="H16" s="371"/>
      <c r="I16" s="325">
        <v>7</v>
      </c>
      <c r="J16" s="325"/>
      <c r="K16" s="325">
        <v>7</v>
      </c>
      <c r="L16" s="372">
        <v>1</v>
      </c>
      <c r="M16" s="373" t="s">
        <v>5703</v>
      </c>
      <c r="N16" s="398">
        <v>160</v>
      </c>
      <c r="O16" s="398">
        <v>240</v>
      </c>
      <c r="P16" s="398">
        <v>400</v>
      </c>
      <c r="Q16" s="398"/>
      <c r="R16" s="398"/>
      <c r="S16" s="398"/>
      <c r="T16" s="398"/>
      <c r="U16" s="381"/>
      <c r="V16" s="381" t="s">
        <v>2166</v>
      </c>
      <c r="W16" s="381" t="s">
        <v>2166</v>
      </c>
      <c r="X16" s="381">
        <v>1</v>
      </c>
      <c r="Y16" s="326" t="s">
        <v>2166</v>
      </c>
      <c r="Z16" s="328" t="s">
        <v>2166</v>
      </c>
      <c r="AA16" s="373"/>
      <c r="AB16" s="326" t="s">
        <v>6119</v>
      </c>
      <c r="AC16" s="326" t="s">
        <v>2166</v>
      </c>
      <c r="AD16" s="368"/>
      <c r="AE16" s="400" t="s">
        <v>7012</v>
      </c>
      <c r="AF16" s="326"/>
      <c r="AG16" s="368"/>
      <c r="AH16" s="368"/>
      <c r="AI16" s="373"/>
      <c r="AJ16" s="326"/>
      <c r="AK16" s="328"/>
      <c r="AL16" s="415" t="s">
        <v>7276</v>
      </c>
      <c r="AM16" s="415" t="s">
        <v>7276</v>
      </c>
      <c r="AN16" s="335"/>
      <c r="AO16" s="337" t="s">
        <v>2166</v>
      </c>
    </row>
    <row r="17" spans="1:41" ht="30.75" customHeight="1" x14ac:dyDescent="0.35">
      <c r="A17" s="378">
        <v>478</v>
      </c>
      <c r="B17" s="418" t="s">
        <v>1506</v>
      </c>
      <c r="C17" s="419" t="s">
        <v>332</v>
      </c>
      <c r="D17" s="420" t="s">
        <v>4503</v>
      </c>
      <c r="E17" s="421">
        <v>3</v>
      </c>
      <c r="F17" s="371"/>
      <c r="G17" s="325"/>
      <c r="H17" s="371"/>
      <c r="I17" s="325">
        <v>5</v>
      </c>
      <c r="J17" s="325"/>
      <c r="K17" s="325">
        <v>5</v>
      </c>
      <c r="L17" s="372">
        <v>1</v>
      </c>
      <c r="M17" s="373" t="s">
        <v>5499</v>
      </c>
      <c r="N17" s="422">
        <v>30</v>
      </c>
      <c r="O17" s="422">
        <v>220</v>
      </c>
      <c r="P17" s="422">
        <v>250</v>
      </c>
      <c r="Q17" s="398"/>
      <c r="R17" s="398"/>
      <c r="S17" s="398"/>
      <c r="T17" s="398"/>
      <c r="U17" s="381"/>
      <c r="V17" s="381" t="s">
        <v>2166</v>
      </c>
      <c r="W17" s="381" t="s">
        <v>2166</v>
      </c>
      <c r="X17" s="381">
        <v>2</v>
      </c>
      <c r="Y17" s="326" t="s">
        <v>2166</v>
      </c>
      <c r="Z17" s="328" t="s">
        <v>2166</v>
      </c>
      <c r="AA17" s="373"/>
      <c r="AB17" s="326"/>
      <c r="AC17" s="326" t="s">
        <v>2166</v>
      </c>
      <c r="AD17" s="368">
        <v>42844</v>
      </c>
      <c r="AE17" s="400" t="s">
        <v>6618</v>
      </c>
      <c r="AF17" s="326" t="s">
        <v>5888</v>
      </c>
      <c r="AG17" s="368">
        <v>43117</v>
      </c>
      <c r="AH17" s="368">
        <v>43190</v>
      </c>
      <c r="AI17" s="373" t="s">
        <v>6865</v>
      </c>
      <c r="AJ17" s="326"/>
      <c r="AK17" s="328"/>
      <c r="AL17" s="415" t="s">
        <v>7276</v>
      </c>
      <c r="AM17" s="415" t="s">
        <v>7276</v>
      </c>
      <c r="AN17" s="335"/>
      <c r="AO17" s="337" t="s">
        <v>7286</v>
      </c>
    </row>
    <row r="18" spans="1:41" ht="30.75" customHeight="1" x14ac:dyDescent="0.35">
      <c r="A18" s="378">
        <v>482</v>
      </c>
      <c r="B18" s="418" t="s">
        <v>1506</v>
      </c>
      <c r="C18" s="419" t="s">
        <v>336</v>
      </c>
      <c r="D18" s="420" t="s">
        <v>337</v>
      </c>
      <c r="E18" s="421">
        <v>3</v>
      </c>
      <c r="F18" s="371"/>
      <c r="G18" s="325"/>
      <c r="H18" s="371"/>
      <c r="I18" s="325">
        <v>7</v>
      </c>
      <c r="J18" s="325"/>
      <c r="K18" s="325">
        <v>7</v>
      </c>
      <c r="L18" s="372">
        <v>1</v>
      </c>
      <c r="M18" s="373" t="s">
        <v>5526</v>
      </c>
      <c r="N18" s="422">
        <v>50</v>
      </c>
      <c r="O18" s="422">
        <v>250</v>
      </c>
      <c r="P18" s="422">
        <v>300</v>
      </c>
      <c r="Q18" s="398"/>
      <c r="R18" s="398"/>
      <c r="S18" s="398"/>
      <c r="T18" s="398"/>
      <c r="U18" s="381"/>
      <c r="V18" s="381" t="s">
        <v>2166</v>
      </c>
      <c r="W18" s="381" t="s">
        <v>2166</v>
      </c>
      <c r="X18" s="381">
        <v>2</v>
      </c>
      <c r="Y18" s="326" t="s">
        <v>2166</v>
      </c>
      <c r="Z18" s="328" t="s">
        <v>2166</v>
      </c>
      <c r="AA18" s="373"/>
      <c r="AB18" s="326" t="s">
        <v>6126</v>
      </c>
      <c r="AC18" s="326" t="s">
        <v>2166</v>
      </c>
      <c r="AD18" s="368">
        <v>42844</v>
      </c>
      <c r="AE18" s="400" t="s">
        <v>6982</v>
      </c>
      <c r="AF18" s="326" t="s">
        <v>5888</v>
      </c>
      <c r="AG18" s="368">
        <v>43117</v>
      </c>
      <c r="AH18" s="368">
        <v>43190</v>
      </c>
      <c r="AI18" s="373" t="s">
        <v>6865</v>
      </c>
      <c r="AJ18" s="326"/>
      <c r="AK18" s="328"/>
      <c r="AL18" s="415" t="s">
        <v>7276</v>
      </c>
      <c r="AM18" s="415" t="s">
        <v>7276</v>
      </c>
      <c r="AN18" s="335"/>
      <c r="AO18" s="337" t="s">
        <v>7286</v>
      </c>
    </row>
    <row r="19" spans="1:41" ht="30.75" customHeight="1" x14ac:dyDescent="0.35">
      <c r="A19" s="378">
        <v>483</v>
      </c>
      <c r="B19" s="418" t="s">
        <v>1506</v>
      </c>
      <c r="C19" s="419" t="s">
        <v>2647</v>
      </c>
      <c r="D19" s="420" t="s">
        <v>2656</v>
      </c>
      <c r="E19" s="421">
        <v>4</v>
      </c>
      <c r="F19" s="371"/>
      <c r="G19" s="325"/>
      <c r="H19" s="371"/>
      <c r="I19" s="325">
        <v>11</v>
      </c>
      <c r="J19" s="325"/>
      <c r="K19" s="325">
        <v>11</v>
      </c>
      <c r="L19" s="372">
        <v>1</v>
      </c>
      <c r="M19" s="373" t="s">
        <v>5523</v>
      </c>
      <c r="N19" s="422">
        <v>75</v>
      </c>
      <c r="O19" s="422">
        <v>275</v>
      </c>
      <c r="P19" s="422">
        <v>350</v>
      </c>
      <c r="Q19" s="398"/>
      <c r="R19" s="398"/>
      <c r="S19" s="398"/>
      <c r="T19" s="398"/>
      <c r="U19" s="381"/>
      <c r="V19" s="381" t="s">
        <v>2166</v>
      </c>
      <c r="W19" s="381" t="s">
        <v>2166</v>
      </c>
      <c r="X19" s="381">
        <v>2</v>
      </c>
      <c r="Y19" s="326" t="s">
        <v>2166</v>
      </c>
      <c r="Z19" s="328" t="s">
        <v>2166</v>
      </c>
      <c r="AA19" s="373"/>
      <c r="AB19" s="326" t="s">
        <v>6127</v>
      </c>
      <c r="AC19" s="326" t="s">
        <v>2166</v>
      </c>
      <c r="AD19" s="368">
        <v>42844</v>
      </c>
      <c r="AE19" s="400" t="s">
        <v>6618</v>
      </c>
      <c r="AF19" s="326" t="s">
        <v>5888</v>
      </c>
      <c r="AG19" s="368">
        <v>43117</v>
      </c>
      <c r="AH19" s="368">
        <v>43190</v>
      </c>
      <c r="AI19" s="373" t="s">
        <v>6865</v>
      </c>
      <c r="AJ19" s="326"/>
      <c r="AK19" s="415" t="s">
        <v>7279</v>
      </c>
      <c r="AL19" s="415" t="s">
        <v>7276</v>
      </c>
      <c r="AM19" s="415" t="s">
        <v>7276</v>
      </c>
      <c r="AN19" s="335"/>
      <c r="AO19" s="337" t="s">
        <v>7286</v>
      </c>
    </row>
    <row r="20" spans="1:41" ht="30.75" customHeight="1" x14ac:dyDescent="0.35">
      <c r="A20" s="378">
        <v>486</v>
      </c>
      <c r="B20" s="418" t="s">
        <v>1506</v>
      </c>
      <c r="C20" s="419" t="s">
        <v>2650</v>
      </c>
      <c r="D20" s="420" t="s">
        <v>335</v>
      </c>
      <c r="E20" s="421">
        <v>3</v>
      </c>
      <c r="F20" s="371"/>
      <c r="G20" s="325"/>
      <c r="H20" s="371"/>
      <c r="I20" s="325">
        <v>7</v>
      </c>
      <c r="J20" s="325"/>
      <c r="K20" s="325">
        <v>7</v>
      </c>
      <c r="L20" s="372">
        <v>1</v>
      </c>
      <c r="M20" s="373" t="s">
        <v>5527</v>
      </c>
      <c r="N20" s="422">
        <v>50</v>
      </c>
      <c r="O20" s="422">
        <v>200</v>
      </c>
      <c r="P20" s="422">
        <v>250</v>
      </c>
      <c r="Q20" s="398"/>
      <c r="R20" s="398"/>
      <c r="S20" s="398"/>
      <c r="T20" s="398"/>
      <c r="U20" s="381"/>
      <c r="V20" s="381" t="s">
        <v>2166</v>
      </c>
      <c r="W20" s="381" t="s">
        <v>2166</v>
      </c>
      <c r="X20" s="381">
        <v>2</v>
      </c>
      <c r="Y20" s="326" t="s">
        <v>2166</v>
      </c>
      <c r="Z20" s="328" t="s">
        <v>2166</v>
      </c>
      <c r="AA20" s="373"/>
      <c r="AB20" s="326" t="s">
        <v>6126</v>
      </c>
      <c r="AC20" s="326" t="s">
        <v>2166</v>
      </c>
      <c r="AD20" s="368">
        <v>42844</v>
      </c>
      <c r="AE20" s="400" t="s">
        <v>6618</v>
      </c>
      <c r="AF20" s="326" t="s">
        <v>5888</v>
      </c>
      <c r="AG20" s="368">
        <v>43117</v>
      </c>
      <c r="AH20" s="368">
        <v>43190</v>
      </c>
      <c r="AI20" s="373" t="s">
        <v>6865</v>
      </c>
      <c r="AJ20" s="326"/>
      <c r="AK20" s="328"/>
      <c r="AL20" s="415" t="s">
        <v>7276</v>
      </c>
      <c r="AM20" s="415" t="s">
        <v>7276</v>
      </c>
      <c r="AN20" s="335"/>
      <c r="AO20" s="337" t="s">
        <v>7286</v>
      </c>
    </row>
    <row r="21" spans="1:41" ht="30.75" customHeight="1" x14ac:dyDescent="0.35">
      <c r="A21" s="378">
        <v>487</v>
      </c>
      <c r="B21" s="418" t="s">
        <v>1506</v>
      </c>
      <c r="C21" s="419" t="s">
        <v>2651</v>
      </c>
      <c r="D21" s="420" t="s">
        <v>333</v>
      </c>
      <c r="E21" s="421">
        <v>4</v>
      </c>
      <c r="F21" s="371"/>
      <c r="G21" s="325"/>
      <c r="H21" s="371"/>
      <c r="I21" s="325">
        <v>7</v>
      </c>
      <c r="J21" s="325"/>
      <c r="K21" s="325">
        <v>7</v>
      </c>
      <c r="L21" s="372">
        <v>1</v>
      </c>
      <c r="M21" s="373" t="s">
        <v>5431</v>
      </c>
      <c r="N21" s="422">
        <v>50</v>
      </c>
      <c r="O21" s="422">
        <v>300</v>
      </c>
      <c r="P21" s="422">
        <v>350</v>
      </c>
      <c r="Q21" s="398"/>
      <c r="R21" s="398"/>
      <c r="S21" s="398"/>
      <c r="T21" s="398"/>
      <c r="U21" s="381"/>
      <c r="V21" s="381" t="s">
        <v>2166</v>
      </c>
      <c r="W21" s="381" t="s">
        <v>2166</v>
      </c>
      <c r="X21" s="381">
        <v>2</v>
      </c>
      <c r="Y21" s="326" t="s">
        <v>2166</v>
      </c>
      <c r="Z21" s="328" t="s">
        <v>2166</v>
      </c>
      <c r="AA21" s="373"/>
      <c r="AB21" s="326" t="s">
        <v>6127</v>
      </c>
      <c r="AC21" s="326" t="s">
        <v>2166</v>
      </c>
      <c r="AD21" s="368">
        <v>42844</v>
      </c>
      <c r="AE21" s="400" t="s">
        <v>6618</v>
      </c>
      <c r="AF21" s="326" t="s">
        <v>5888</v>
      </c>
      <c r="AG21" s="368">
        <v>43117</v>
      </c>
      <c r="AH21" s="368">
        <v>43190</v>
      </c>
      <c r="AI21" s="373" t="s">
        <v>6865</v>
      </c>
      <c r="AJ21" s="326"/>
      <c r="AK21" s="415" t="s">
        <v>7279</v>
      </c>
      <c r="AL21" s="415" t="s">
        <v>7276</v>
      </c>
      <c r="AM21" s="415" t="s">
        <v>7276</v>
      </c>
      <c r="AN21" s="335"/>
      <c r="AO21" s="337" t="s">
        <v>7286</v>
      </c>
    </row>
    <row r="22" spans="1:41" ht="30.75" customHeight="1" x14ac:dyDescent="0.35">
      <c r="A22" s="378">
        <v>535</v>
      </c>
      <c r="B22" s="426" t="s">
        <v>5718</v>
      </c>
      <c r="C22" s="424" t="s">
        <v>339</v>
      </c>
      <c r="D22" s="425" t="s">
        <v>1713</v>
      </c>
      <c r="E22" s="325">
        <v>4</v>
      </c>
      <c r="F22" s="371"/>
      <c r="G22" s="325"/>
      <c r="H22" s="371"/>
      <c r="I22" s="325">
        <v>4</v>
      </c>
      <c r="J22" s="325"/>
      <c r="K22" s="325">
        <v>4</v>
      </c>
      <c r="L22" s="372">
        <v>1</v>
      </c>
      <c r="M22" s="373" t="s">
        <v>4991</v>
      </c>
      <c r="N22" s="398">
        <v>40</v>
      </c>
      <c r="O22" s="398">
        <v>160</v>
      </c>
      <c r="P22" s="398">
        <v>200</v>
      </c>
      <c r="Q22" s="398"/>
      <c r="R22" s="398"/>
      <c r="S22" s="398"/>
      <c r="T22" s="398"/>
      <c r="U22" s="381"/>
      <c r="V22" s="381" t="s">
        <v>2166</v>
      </c>
      <c r="W22" s="381" t="s">
        <v>2166</v>
      </c>
      <c r="X22" s="381">
        <v>3</v>
      </c>
      <c r="Y22" s="326" t="s">
        <v>2166</v>
      </c>
      <c r="Z22" s="328" t="s">
        <v>6866</v>
      </c>
      <c r="AA22" s="373"/>
      <c r="AB22" s="326"/>
      <c r="AC22" s="326" t="s">
        <v>2166</v>
      </c>
      <c r="AD22" s="368"/>
      <c r="AE22" s="400"/>
      <c r="AF22" s="326" t="s">
        <v>2166</v>
      </c>
      <c r="AG22" s="368">
        <v>43033</v>
      </c>
      <c r="AH22" s="368">
        <v>43190</v>
      </c>
      <c r="AI22" s="373" t="s">
        <v>6595</v>
      </c>
      <c r="AJ22" s="326"/>
      <c r="AK22" s="328"/>
      <c r="AL22" s="415" t="s">
        <v>7276</v>
      </c>
      <c r="AM22" s="328"/>
      <c r="AN22" s="335"/>
      <c r="AO22" s="337" t="s">
        <v>2166</v>
      </c>
    </row>
    <row r="23" spans="1:41" ht="30.75" customHeight="1" x14ac:dyDescent="0.35">
      <c r="A23" s="378">
        <v>537</v>
      </c>
      <c r="B23" s="427" t="s">
        <v>5718</v>
      </c>
      <c r="C23" s="428" t="s">
        <v>4531</v>
      </c>
      <c r="D23" s="429" t="s">
        <v>1715</v>
      </c>
      <c r="E23" s="325">
        <v>3</v>
      </c>
      <c r="F23" s="371"/>
      <c r="G23" s="325"/>
      <c r="H23" s="371"/>
      <c r="I23" s="325">
        <v>4</v>
      </c>
      <c r="J23" s="325"/>
      <c r="K23" s="325">
        <v>4</v>
      </c>
      <c r="L23" s="372">
        <v>1</v>
      </c>
      <c r="M23" s="373" t="s">
        <v>5431</v>
      </c>
      <c r="N23" s="398">
        <v>30</v>
      </c>
      <c r="O23" s="398">
        <v>120</v>
      </c>
      <c r="P23" s="398">
        <v>150</v>
      </c>
      <c r="Q23" s="398"/>
      <c r="R23" s="398"/>
      <c r="S23" s="398"/>
      <c r="T23" s="398"/>
      <c r="U23" s="381"/>
      <c r="V23" s="381" t="s">
        <v>2166</v>
      </c>
      <c r="W23" s="381" t="s">
        <v>2166</v>
      </c>
      <c r="X23" s="381">
        <v>3</v>
      </c>
      <c r="Y23" s="326" t="s">
        <v>2166</v>
      </c>
      <c r="Z23" s="328" t="s">
        <v>6867</v>
      </c>
      <c r="AA23" s="373"/>
      <c r="AB23" s="326" t="s">
        <v>6125</v>
      </c>
      <c r="AC23" s="326" t="s">
        <v>2166</v>
      </c>
      <c r="AD23" s="368"/>
      <c r="AE23" s="400"/>
      <c r="AF23" s="326" t="s">
        <v>2166</v>
      </c>
      <c r="AG23" s="368">
        <v>43033</v>
      </c>
      <c r="AH23" s="368">
        <v>43190</v>
      </c>
      <c r="AI23" s="373" t="s">
        <v>7015</v>
      </c>
      <c r="AJ23" s="326"/>
      <c r="AK23" s="328"/>
      <c r="AL23" s="415" t="s">
        <v>7276</v>
      </c>
      <c r="AM23" s="415" t="s">
        <v>7276</v>
      </c>
      <c r="AN23" s="335"/>
      <c r="AO23" s="337" t="s">
        <v>2166</v>
      </c>
    </row>
    <row r="24" spans="1:41" ht="30.75" customHeight="1" x14ac:dyDescent="0.35">
      <c r="A24" s="378">
        <v>539</v>
      </c>
      <c r="B24" s="427" t="s">
        <v>5718</v>
      </c>
      <c r="C24" s="428" t="s">
        <v>1755</v>
      </c>
      <c r="D24" s="429" t="s">
        <v>1756</v>
      </c>
      <c r="E24" s="325">
        <v>4</v>
      </c>
      <c r="F24" s="371"/>
      <c r="G24" s="325"/>
      <c r="H24" s="371"/>
      <c r="I24" s="325">
        <v>4</v>
      </c>
      <c r="J24" s="325"/>
      <c r="K24" s="325">
        <v>4</v>
      </c>
      <c r="L24" s="372">
        <v>1</v>
      </c>
      <c r="M24" s="373" t="s">
        <v>5431</v>
      </c>
      <c r="N24" s="398">
        <v>50</v>
      </c>
      <c r="O24" s="398">
        <v>175</v>
      </c>
      <c r="P24" s="398">
        <v>225</v>
      </c>
      <c r="Q24" s="398"/>
      <c r="R24" s="398"/>
      <c r="S24" s="398"/>
      <c r="T24" s="398"/>
      <c r="U24" s="381"/>
      <c r="V24" s="381" t="s">
        <v>2166</v>
      </c>
      <c r="W24" s="381" t="s">
        <v>2166</v>
      </c>
      <c r="X24" s="381">
        <v>3</v>
      </c>
      <c r="Y24" s="326" t="s">
        <v>2166</v>
      </c>
      <c r="Z24" s="328" t="s">
        <v>6868</v>
      </c>
      <c r="AA24" s="373"/>
      <c r="AB24" s="326"/>
      <c r="AC24" s="326" t="s">
        <v>2166</v>
      </c>
      <c r="AD24" s="368"/>
      <c r="AE24" s="400"/>
      <c r="AF24" s="326" t="s">
        <v>2166</v>
      </c>
      <c r="AG24" s="368">
        <v>43033</v>
      </c>
      <c r="AH24" s="368">
        <v>43190</v>
      </c>
      <c r="AI24" s="373" t="s">
        <v>6593</v>
      </c>
      <c r="AJ24" s="326"/>
      <c r="AK24" s="328"/>
      <c r="AL24" s="415" t="s">
        <v>7276</v>
      </c>
      <c r="AM24" s="415" t="s">
        <v>7276</v>
      </c>
      <c r="AN24" s="335"/>
      <c r="AO24" s="337" t="s">
        <v>2166</v>
      </c>
    </row>
    <row r="25" spans="1:41" ht="30.75" customHeight="1" x14ac:dyDescent="0.35">
      <c r="A25" s="378">
        <v>542</v>
      </c>
      <c r="B25" s="427" t="s">
        <v>5718</v>
      </c>
      <c r="C25" s="428" t="s">
        <v>4505</v>
      </c>
      <c r="D25" s="429" t="s">
        <v>4533</v>
      </c>
      <c r="E25" s="325">
        <v>4</v>
      </c>
      <c r="F25" s="371"/>
      <c r="G25" s="325"/>
      <c r="H25" s="371"/>
      <c r="I25" s="325">
        <v>11</v>
      </c>
      <c r="J25" s="325"/>
      <c r="K25" s="325">
        <v>11</v>
      </c>
      <c r="L25" s="372">
        <v>1</v>
      </c>
      <c r="M25" s="373" t="s">
        <v>4993</v>
      </c>
      <c r="N25" s="398">
        <v>30</v>
      </c>
      <c r="O25" s="398">
        <v>120</v>
      </c>
      <c r="P25" s="398">
        <v>150</v>
      </c>
      <c r="Q25" s="398"/>
      <c r="R25" s="398"/>
      <c r="S25" s="398"/>
      <c r="T25" s="398"/>
      <c r="U25" s="381"/>
      <c r="V25" s="381" t="s">
        <v>2166</v>
      </c>
      <c r="W25" s="381" t="s">
        <v>2166</v>
      </c>
      <c r="X25" s="381">
        <v>3</v>
      </c>
      <c r="Y25" s="326" t="s">
        <v>2166</v>
      </c>
      <c r="Z25" s="328" t="s">
        <v>6870</v>
      </c>
      <c r="AA25" s="373"/>
      <c r="AB25" s="326" t="s">
        <v>6124</v>
      </c>
      <c r="AC25" s="326" t="s">
        <v>2166</v>
      </c>
      <c r="AD25" s="368"/>
      <c r="AE25" s="400"/>
      <c r="AF25" s="326" t="s">
        <v>2166</v>
      </c>
      <c r="AG25" s="368">
        <v>43033</v>
      </c>
      <c r="AH25" s="368">
        <v>43190</v>
      </c>
      <c r="AI25" s="373" t="s">
        <v>6619</v>
      </c>
      <c r="AJ25" s="326"/>
      <c r="AK25" s="328"/>
      <c r="AL25" s="415" t="s">
        <v>7276</v>
      </c>
      <c r="AM25" s="415" t="s">
        <v>7276</v>
      </c>
      <c r="AN25" s="335"/>
      <c r="AO25" s="337" t="s">
        <v>2166</v>
      </c>
    </row>
    <row r="26" spans="1:41" ht="30.75" customHeight="1" x14ac:dyDescent="0.35">
      <c r="A26" s="378">
        <v>563</v>
      </c>
      <c r="B26" s="333" t="s">
        <v>353</v>
      </c>
      <c r="C26" s="332" t="s">
        <v>2431</v>
      </c>
      <c r="D26" s="371" t="s">
        <v>4543</v>
      </c>
      <c r="E26" s="325">
        <v>3</v>
      </c>
      <c r="F26" s="371"/>
      <c r="G26" s="325"/>
      <c r="H26" s="371"/>
      <c r="I26" s="325">
        <v>3</v>
      </c>
      <c r="J26" s="325"/>
      <c r="K26" s="325">
        <v>3</v>
      </c>
      <c r="L26" s="372">
        <v>1</v>
      </c>
      <c r="M26" s="373" t="s">
        <v>5431</v>
      </c>
      <c r="N26" s="367">
        <v>140</v>
      </c>
      <c r="O26" s="367">
        <v>260</v>
      </c>
      <c r="P26" s="367">
        <v>400</v>
      </c>
      <c r="Q26" s="398"/>
      <c r="R26" s="398"/>
      <c r="S26" s="398"/>
      <c r="T26" s="398"/>
      <c r="U26" s="381"/>
      <c r="V26" s="381" t="s">
        <v>2166</v>
      </c>
      <c r="W26" s="381" t="s">
        <v>2166</v>
      </c>
      <c r="X26" s="381">
        <v>1</v>
      </c>
      <c r="Y26" s="326" t="s">
        <v>2166</v>
      </c>
      <c r="Z26" s="328" t="s">
        <v>2166</v>
      </c>
      <c r="AA26" s="373"/>
      <c r="AB26" s="326"/>
      <c r="AC26" s="326" t="s">
        <v>2166</v>
      </c>
      <c r="AD26" s="368"/>
      <c r="AE26" s="400" t="s">
        <v>6319</v>
      </c>
      <c r="AF26" s="326"/>
      <c r="AG26" s="368"/>
      <c r="AH26" s="368"/>
      <c r="AI26" s="400"/>
      <c r="AJ26" s="326"/>
      <c r="AK26" s="328" t="s">
        <v>7277</v>
      </c>
      <c r="AL26" s="328" t="s">
        <v>7276</v>
      </c>
      <c r="AM26" s="328" t="s">
        <v>7276</v>
      </c>
      <c r="AN26" s="335"/>
    </row>
    <row r="27" spans="1:41" ht="30.75" customHeight="1" x14ac:dyDescent="0.35">
      <c r="A27" s="378">
        <v>571</v>
      </c>
      <c r="B27" s="333" t="s">
        <v>353</v>
      </c>
      <c r="C27" s="332" t="s">
        <v>2436</v>
      </c>
      <c r="D27" s="371" t="s">
        <v>4551</v>
      </c>
      <c r="E27" s="325">
        <v>4</v>
      </c>
      <c r="F27" s="371"/>
      <c r="G27" s="325"/>
      <c r="H27" s="371"/>
      <c r="I27" s="325">
        <v>3</v>
      </c>
      <c r="J27" s="325"/>
      <c r="K27" s="325">
        <v>3</v>
      </c>
      <c r="L27" s="372">
        <v>1</v>
      </c>
      <c r="M27" s="373" t="s">
        <v>5431</v>
      </c>
      <c r="N27" s="367">
        <v>100</v>
      </c>
      <c r="O27" s="367">
        <v>300</v>
      </c>
      <c r="P27" s="367">
        <v>400</v>
      </c>
      <c r="Q27" s="398"/>
      <c r="R27" s="398"/>
      <c r="S27" s="398"/>
      <c r="T27" s="398"/>
      <c r="U27" s="381"/>
      <c r="V27" s="381" t="s">
        <v>2166</v>
      </c>
      <c r="W27" s="381" t="s">
        <v>2166</v>
      </c>
      <c r="X27" s="381">
        <v>1</v>
      </c>
      <c r="Y27" s="326" t="s">
        <v>2166</v>
      </c>
      <c r="Z27" s="328" t="s">
        <v>2166</v>
      </c>
      <c r="AA27" s="373"/>
      <c r="AB27" s="326"/>
      <c r="AC27" s="326" t="s">
        <v>2166</v>
      </c>
      <c r="AD27" s="368"/>
      <c r="AE27" s="400" t="s">
        <v>6319</v>
      </c>
      <c r="AF27" s="326"/>
      <c r="AG27" s="368"/>
      <c r="AH27" s="368"/>
      <c r="AI27" s="373"/>
      <c r="AJ27" s="326"/>
      <c r="AK27" s="328" t="s">
        <v>7277</v>
      </c>
      <c r="AL27" s="328" t="s">
        <v>7276</v>
      </c>
      <c r="AM27" s="328" t="s">
        <v>7276</v>
      </c>
      <c r="AN27" s="335"/>
    </row>
    <row r="28" spans="1:41" ht="30.75" customHeight="1" x14ac:dyDescent="0.35">
      <c r="A28" s="378">
        <v>575</v>
      </c>
      <c r="B28" s="333" t="s">
        <v>353</v>
      </c>
      <c r="C28" s="332" t="s">
        <v>2438</v>
      </c>
      <c r="D28" s="371" t="s">
        <v>4555</v>
      </c>
      <c r="E28" s="325">
        <v>3</v>
      </c>
      <c r="F28" s="371"/>
      <c r="G28" s="325"/>
      <c r="H28" s="371"/>
      <c r="I28" s="325">
        <v>5</v>
      </c>
      <c r="J28" s="325"/>
      <c r="K28" s="325">
        <v>5</v>
      </c>
      <c r="L28" s="372">
        <v>1</v>
      </c>
      <c r="M28" s="373" t="s">
        <v>5431</v>
      </c>
      <c r="N28" s="398">
        <v>140</v>
      </c>
      <c r="O28" s="398">
        <v>360</v>
      </c>
      <c r="P28" s="398">
        <v>500</v>
      </c>
      <c r="Q28" s="398"/>
      <c r="R28" s="398"/>
      <c r="S28" s="398"/>
      <c r="T28" s="398"/>
      <c r="U28" s="381"/>
      <c r="V28" s="381" t="s">
        <v>2166</v>
      </c>
      <c r="W28" s="381" t="s">
        <v>2166</v>
      </c>
      <c r="X28" s="381">
        <v>1</v>
      </c>
      <c r="Y28" s="326" t="s">
        <v>2166</v>
      </c>
      <c r="Z28" s="328" t="s">
        <v>2166</v>
      </c>
      <c r="AA28" s="373"/>
      <c r="AB28" s="326"/>
      <c r="AC28" s="326" t="s">
        <v>2166</v>
      </c>
      <c r="AD28" s="368"/>
      <c r="AE28" s="400" t="s">
        <v>6327</v>
      </c>
      <c r="AF28" s="326"/>
      <c r="AG28" s="368"/>
      <c r="AH28" s="368"/>
      <c r="AI28" s="373"/>
      <c r="AJ28" s="326"/>
      <c r="AK28" s="328"/>
      <c r="AL28" s="328" t="s">
        <v>7276</v>
      </c>
      <c r="AM28" s="328" t="s">
        <v>7276</v>
      </c>
      <c r="AN28" s="335"/>
    </row>
    <row r="29" spans="1:41" ht="30.75" customHeight="1" x14ac:dyDescent="0.35">
      <c r="A29" s="378">
        <v>576</v>
      </c>
      <c r="B29" s="333" t="s">
        <v>353</v>
      </c>
      <c r="C29" s="332" t="s">
        <v>2437</v>
      </c>
      <c r="D29" s="371" t="s">
        <v>4556</v>
      </c>
      <c r="E29" s="325">
        <v>3</v>
      </c>
      <c r="F29" s="371"/>
      <c r="G29" s="325"/>
      <c r="H29" s="371"/>
      <c r="I29" s="325">
        <v>3</v>
      </c>
      <c r="J29" s="325"/>
      <c r="K29" s="325">
        <v>3</v>
      </c>
      <c r="L29" s="372">
        <v>1</v>
      </c>
      <c r="M29" s="373" t="s">
        <v>5431</v>
      </c>
      <c r="N29" s="367">
        <v>150</v>
      </c>
      <c r="O29" s="367">
        <v>350</v>
      </c>
      <c r="P29" s="367">
        <v>500</v>
      </c>
      <c r="Q29" s="398"/>
      <c r="R29" s="398"/>
      <c r="S29" s="398"/>
      <c r="T29" s="398"/>
      <c r="U29" s="381"/>
      <c r="V29" s="381" t="s">
        <v>2166</v>
      </c>
      <c r="W29" s="381" t="s">
        <v>2166</v>
      </c>
      <c r="X29" s="381">
        <v>1</v>
      </c>
      <c r="Y29" s="326" t="s">
        <v>2166</v>
      </c>
      <c r="Z29" s="328" t="s">
        <v>2166</v>
      </c>
      <c r="AA29" s="373"/>
      <c r="AB29" s="326"/>
      <c r="AC29" s="326" t="s">
        <v>2166</v>
      </c>
      <c r="AD29" s="368"/>
      <c r="AE29" s="400" t="s">
        <v>6326</v>
      </c>
      <c r="AF29" s="326"/>
      <c r="AG29" s="368"/>
      <c r="AH29" s="368"/>
      <c r="AI29" s="373"/>
      <c r="AJ29" s="326"/>
      <c r="AK29" s="328" t="s">
        <v>7277</v>
      </c>
      <c r="AL29" s="328" t="s">
        <v>7276</v>
      </c>
      <c r="AM29" s="328" t="s">
        <v>7276</v>
      </c>
      <c r="AN29" s="335"/>
    </row>
    <row r="30" spans="1:41" ht="30.75" customHeight="1" x14ac:dyDescent="0.35">
      <c r="A30" s="378">
        <v>584</v>
      </c>
      <c r="B30" s="333" t="s">
        <v>353</v>
      </c>
      <c r="C30" s="332" t="s">
        <v>4564</v>
      </c>
      <c r="D30" s="371" t="s">
        <v>4565</v>
      </c>
      <c r="E30" s="325">
        <v>3</v>
      </c>
      <c r="F30" s="371"/>
      <c r="G30" s="325"/>
      <c r="H30" s="371"/>
      <c r="I30" s="325">
        <v>4</v>
      </c>
      <c r="J30" s="325"/>
      <c r="K30" s="325">
        <v>4</v>
      </c>
      <c r="L30" s="372">
        <v>1</v>
      </c>
      <c r="M30" s="373" t="s">
        <v>5431</v>
      </c>
      <c r="N30" s="367">
        <v>150</v>
      </c>
      <c r="O30" s="367">
        <v>350</v>
      </c>
      <c r="P30" s="367">
        <v>500</v>
      </c>
      <c r="Q30" s="398"/>
      <c r="R30" s="398"/>
      <c r="S30" s="398"/>
      <c r="T30" s="398"/>
      <c r="U30" s="381"/>
      <c r="V30" s="381" t="s">
        <v>2166</v>
      </c>
      <c r="W30" s="381" t="s">
        <v>2166</v>
      </c>
      <c r="X30" s="381">
        <v>1</v>
      </c>
      <c r="Y30" s="326" t="s">
        <v>2166</v>
      </c>
      <c r="Z30" s="328" t="s">
        <v>2166</v>
      </c>
      <c r="AA30" s="373"/>
      <c r="AB30" s="326"/>
      <c r="AC30" s="326" t="s">
        <v>2166</v>
      </c>
      <c r="AD30" s="368"/>
      <c r="AE30" s="400" t="s">
        <v>6326</v>
      </c>
      <c r="AF30" s="326"/>
      <c r="AG30" s="368"/>
      <c r="AH30" s="368"/>
      <c r="AI30" s="373"/>
      <c r="AJ30" s="326"/>
      <c r="AK30" s="328" t="s">
        <v>7277</v>
      </c>
      <c r="AL30" s="328" t="s">
        <v>7276</v>
      </c>
      <c r="AM30" s="328" t="s">
        <v>7276</v>
      </c>
      <c r="AN30" s="335"/>
    </row>
    <row r="31" spans="1:41" ht="30.75" customHeight="1" x14ac:dyDescent="0.35">
      <c r="A31" s="378">
        <v>614</v>
      </c>
      <c r="B31" s="333" t="s">
        <v>362</v>
      </c>
      <c r="C31" s="332" t="s">
        <v>2167</v>
      </c>
      <c r="D31" s="371" t="s">
        <v>3726</v>
      </c>
      <c r="E31" s="325">
        <v>4</v>
      </c>
      <c r="F31" s="371"/>
      <c r="G31" s="325"/>
      <c r="H31" s="371"/>
      <c r="I31" s="325">
        <v>8</v>
      </c>
      <c r="J31" s="325"/>
      <c r="K31" s="325">
        <v>8</v>
      </c>
      <c r="L31" s="372">
        <v>1</v>
      </c>
      <c r="M31" s="373" t="s">
        <v>5499</v>
      </c>
      <c r="N31" s="398">
        <v>80</v>
      </c>
      <c r="O31" s="398">
        <v>320</v>
      </c>
      <c r="P31" s="398">
        <v>400</v>
      </c>
      <c r="Q31" s="398"/>
      <c r="R31" s="398"/>
      <c r="S31" s="398"/>
      <c r="T31" s="398"/>
      <c r="U31" s="381"/>
      <c r="V31" s="381" t="s">
        <v>2166</v>
      </c>
      <c r="W31" s="381" t="s">
        <v>2166</v>
      </c>
      <c r="X31" s="381">
        <v>1</v>
      </c>
      <c r="Y31" s="326" t="s">
        <v>2166</v>
      </c>
      <c r="Z31" s="328" t="s">
        <v>2166</v>
      </c>
      <c r="AA31" s="373"/>
      <c r="AB31" s="326"/>
      <c r="AC31" s="326" t="s">
        <v>2166</v>
      </c>
      <c r="AD31" s="368"/>
      <c r="AE31" s="400" t="s">
        <v>6319</v>
      </c>
      <c r="AF31" s="326"/>
      <c r="AG31" s="368"/>
      <c r="AH31" s="368"/>
      <c r="AI31" s="373"/>
      <c r="AJ31" s="326"/>
      <c r="AK31" s="328"/>
      <c r="AL31" s="328" t="s">
        <v>7276</v>
      </c>
      <c r="AM31" s="328" t="s">
        <v>7276</v>
      </c>
      <c r="AN31" s="335"/>
    </row>
    <row r="32" spans="1:41" ht="30.75" customHeight="1" x14ac:dyDescent="0.35">
      <c r="A32" s="378">
        <v>619</v>
      </c>
      <c r="B32" s="333" t="s">
        <v>362</v>
      </c>
      <c r="C32" s="332" t="s">
        <v>2172</v>
      </c>
      <c r="D32" s="371" t="s">
        <v>4599</v>
      </c>
      <c r="E32" s="325">
        <v>4</v>
      </c>
      <c r="F32" s="371"/>
      <c r="G32" s="325"/>
      <c r="H32" s="371"/>
      <c r="I32" s="325">
        <v>6</v>
      </c>
      <c r="J32" s="325"/>
      <c r="K32" s="325">
        <v>6</v>
      </c>
      <c r="L32" s="372">
        <v>1</v>
      </c>
      <c r="M32" s="373" t="s">
        <v>5499</v>
      </c>
      <c r="N32" s="367">
        <v>80</v>
      </c>
      <c r="O32" s="367">
        <v>320</v>
      </c>
      <c r="P32" s="367">
        <v>400</v>
      </c>
      <c r="Q32" s="398"/>
      <c r="R32" s="398"/>
      <c r="S32" s="398"/>
      <c r="T32" s="398"/>
      <c r="U32" s="381"/>
      <c r="V32" s="381" t="s">
        <v>2166</v>
      </c>
      <c r="W32" s="381" t="s">
        <v>2166</v>
      </c>
      <c r="X32" s="381">
        <v>1</v>
      </c>
      <c r="Y32" s="326" t="s">
        <v>2166</v>
      </c>
      <c r="Z32" s="328" t="s">
        <v>2166</v>
      </c>
      <c r="AA32" s="373"/>
      <c r="AB32" s="326" t="s">
        <v>6131</v>
      </c>
      <c r="AC32" s="326" t="s">
        <v>2166</v>
      </c>
      <c r="AD32" s="368"/>
      <c r="AE32" s="400" t="s">
        <v>6319</v>
      </c>
      <c r="AF32" s="326"/>
      <c r="AG32" s="368"/>
      <c r="AH32" s="368"/>
      <c r="AI32" s="373"/>
      <c r="AJ32" s="326"/>
      <c r="AK32" s="328" t="s">
        <v>7277</v>
      </c>
      <c r="AL32" s="328" t="s">
        <v>7276</v>
      </c>
      <c r="AM32" s="328"/>
      <c r="AN32" s="335"/>
    </row>
    <row r="33" spans="1:41" ht="30.75" customHeight="1" x14ac:dyDescent="0.35">
      <c r="A33" s="378">
        <v>625</v>
      </c>
      <c r="B33" s="333" t="s">
        <v>362</v>
      </c>
      <c r="C33" s="332" t="s">
        <v>2176</v>
      </c>
      <c r="D33" s="371" t="s">
        <v>4605</v>
      </c>
      <c r="E33" s="325">
        <v>3</v>
      </c>
      <c r="F33" s="371"/>
      <c r="G33" s="325"/>
      <c r="H33" s="371"/>
      <c r="I33" s="325">
        <v>7</v>
      </c>
      <c r="J33" s="325"/>
      <c r="K33" s="325">
        <v>7</v>
      </c>
      <c r="L33" s="372">
        <v>1</v>
      </c>
      <c r="M33" s="373" t="s">
        <v>5431</v>
      </c>
      <c r="N33" s="367">
        <v>110</v>
      </c>
      <c r="O33" s="367">
        <v>290</v>
      </c>
      <c r="P33" s="367">
        <v>400</v>
      </c>
      <c r="Q33" s="398"/>
      <c r="R33" s="398"/>
      <c r="S33" s="398"/>
      <c r="T33" s="398"/>
      <c r="U33" s="381"/>
      <c r="V33" s="381" t="s">
        <v>2166</v>
      </c>
      <c r="W33" s="381" t="s">
        <v>2166</v>
      </c>
      <c r="X33" s="381">
        <v>1</v>
      </c>
      <c r="Y33" s="326" t="s">
        <v>2166</v>
      </c>
      <c r="Z33" s="328" t="s">
        <v>2166</v>
      </c>
      <c r="AA33" s="373"/>
      <c r="AB33" s="326"/>
      <c r="AC33" s="326" t="s">
        <v>2166</v>
      </c>
      <c r="AD33" s="368"/>
      <c r="AE33" s="400" t="s">
        <v>6319</v>
      </c>
      <c r="AF33" s="326"/>
      <c r="AG33" s="368"/>
      <c r="AH33" s="368"/>
      <c r="AI33" s="373"/>
      <c r="AJ33" s="326"/>
      <c r="AK33" s="328" t="s">
        <v>7277</v>
      </c>
      <c r="AL33" s="328" t="s">
        <v>7276</v>
      </c>
      <c r="AM33" s="328" t="s">
        <v>7276</v>
      </c>
      <c r="AN33" s="335"/>
    </row>
    <row r="34" spans="1:41" ht="30.75" customHeight="1" x14ac:dyDescent="0.35">
      <c r="A34" s="378">
        <v>670</v>
      </c>
      <c r="B34" s="333" t="s">
        <v>362</v>
      </c>
      <c r="C34" s="332" t="s">
        <v>4506</v>
      </c>
      <c r="D34" s="371" t="s">
        <v>3969</v>
      </c>
      <c r="E34" s="325">
        <v>3</v>
      </c>
      <c r="F34" s="371"/>
      <c r="G34" s="325"/>
      <c r="H34" s="371"/>
      <c r="I34" s="325">
        <v>7</v>
      </c>
      <c r="J34" s="325"/>
      <c r="K34" s="325">
        <v>7</v>
      </c>
      <c r="L34" s="372">
        <v>1</v>
      </c>
      <c r="M34" s="388" t="s">
        <v>5499</v>
      </c>
      <c r="N34" s="398">
        <v>80</v>
      </c>
      <c r="O34" s="398">
        <v>320</v>
      </c>
      <c r="P34" s="398">
        <v>400</v>
      </c>
      <c r="Q34" s="398"/>
      <c r="R34" s="398"/>
      <c r="S34" s="398"/>
      <c r="T34" s="398"/>
      <c r="U34" s="381"/>
      <c r="V34" s="381" t="s">
        <v>2166</v>
      </c>
      <c r="W34" s="381" t="s">
        <v>2166</v>
      </c>
      <c r="X34" s="381">
        <v>1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6318</v>
      </c>
      <c r="AF34" s="326"/>
      <c r="AG34" s="368"/>
      <c r="AH34" s="368"/>
      <c r="AI34" s="373"/>
      <c r="AJ34" s="326"/>
      <c r="AK34" s="328"/>
      <c r="AL34" s="328" t="s">
        <v>7276</v>
      </c>
      <c r="AM34" s="328"/>
      <c r="AN34" s="335"/>
    </row>
    <row r="35" spans="1:41" ht="30.75" customHeight="1" x14ac:dyDescent="0.35">
      <c r="A35" s="378">
        <v>712</v>
      </c>
      <c r="B35" s="423" t="s">
        <v>2781</v>
      </c>
      <c r="C35" s="424" t="s">
        <v>2785</v>
      </c>
      <c r="D35" s="425" t="s">
        <v>2786</v>
      </c>
      <c r="E35" s="325">
        <v>3</v>
      </c>
      <c r="F35" s="371"/>
      <c r="G35" s="325"/>
      <c r="H35" s="371"/>
      <c r="I35" s="325">
        <v>7</v>
      </c>
      <c r="J35" s="325"/>
      <c r="K35" s="325">
        <v>7</v>
      </c>
      <c r="L35" s="372">
        <v>1</v>
      </c>
      <c r="M35" s="373" t="s">
        <v>5494</v>
      </c>
      <c r="N35" s="367">
        <v>80</v>
      </c>
      <c r="O35" s="367">
        <v>120</v>
      </c>
      <c r="P35" s="367">
        <v>200</v>
      </c>
      <c r="Q35" s="398"/>
      <c r="R35" s="398"/>
      <c r="S35" s="398"/>
      <c r="T35" s="398"/>
      <c r="U35" s="381"/>
      <c r="V35" s="381" t="s">
        <v>2166</v>
      </c>
      <c r="W35" s="381" t="s">
        <v>2166</v>
      </c>
      <c r="X35" s="381">
        <v>2</v>
      </c>
      <c r="Y35" s="326" t="s">
        <v>2166</v>
      </c>
      <c r="Z35" s="328" t="s">
        <v>2166</v>
      </c>
      <c r="AA35" s="373"/>
      <c r="AB35" s="326"/>
      <c r="AC35" s="326" t="s">
        <v>2166</v>
      </c>
      <c r="AD35" s="368"/>
      <c r="AE35" s="400" t="s">
        <v>7012</v>
      </c>
      <c r="AF35" s="326"/>
      <c r="AG35" s="368"/>
      <c r="AH35" s="368"/>
      <c r="AI35" s="373"/>
      <c r="AJ35" s="326"/>
      <c r="AK35" s="328"/>
      <c r="AL35" s="415" t="s">
        <v>7276</v>
      </c>
      <c r="AM35" s="415" t="s">
        <v>7276</v>
      </c>
      <c r="AN35" s="335"/>
      <c r="AO35" s="337" t="s">
        <v>2166</v>
      </c>
    </row>
    <row r="36" spans="1:41" ht="30.75" customHeight="1" x14ac:dyDescent="0.35">
      <c r="A36" s="378">
        <v>713</v>
      </c>
      <c r="B36" s="423" t="s">
        <v>2781</v>
      </c>
      <c r="C36" s="424" t="s">
        <v>6251</v>
      </c>
      <c r="D36" s="425" t="s">
        <v>2787</v>
      </c>
      <c r="E36" s="325">
        <v>3</v>
      </c>
      <c r="F36" s="371"/>
      <c r="G36" s="325"/>
      <c r="H36" s="371"/>
      <c r="I36" s="325">
        <v>9</v>
      </c>
      <c r="J36" s="325"/>
      <c r="K36" s="325">
        <v>9</v>
      </c>
      <c r="L36" s="372">
        <v>1</v>
      </c>
      <c r="M36" s="373" t="s">
        <v>5494</v>
      </c>
      <c r="N36" s="367">
        <v>122</v>
      </c>
      <c r="O36" s="367">
        <v>278</v>
      </c>
      <c r="P36" s="367">
        <v>400</v>
      </c>
      <c r="Q36" s="398"/>
      <c r="R36" s="398"/>
      <c r="S36" s="398"/>
      <c r="T36" s="398"/>
      <c r="U36" s="381">
        <v>144</v>
      </c>
      <c r="V36" s="381" t="s">
        <v>2166</v>
      </c>
      <c r="W36" s="381" t="s">
        <v>2166</v>
      </c>
      <c r="X36" s="381">
        <v>1</v>
      </c>
      <c r="Y36" s="326" t="s">
        <v>2166</v>
      </c>
      <c r="Z36" s="328" t="s">
        <v>2166</v>
      </c>
      <c r="AA36" s="373"/>
      <c r="AB36" s="326"/>
      <c r="AC36" s="326" t="s">
        <v>2166</v>
      </c>
      <c r="AD36" s="368"/>
      <c r="AE36" s="400" t="s">
        <v>7012</v>
      </c>
      <c r="AF36" s="326"/>
      <c r="AG36" s="368"/>
      <c r="AH36" s="368"/>
      <c r="AI36" s="373"/>
      <c r="AJ36" s="326"/>
      <c r="AK36" s="328"/>
      <c r="AL36" s="415" t="s">
        <v>7276</v>
      </c>
      <c r="AM36" s="415" t="s">
        <v>7276</v>
      </c>
      <c r="AN36" s="335"/>
      <c r="AO36" s="337" t="s">
        <v>2166</v>
      </c>
    </row>
    <row r="37" spans="1:41" ht="30.75" customHeight="1" x14ac:dyDescent="0.35">
      <c r="A37" s="378">
        <v>714</v>
      </c>
      <c r="B37" s="423" t="s">
        <v>2781</v>
      </c>
      <c r="C37" s="424" t="s">
        <v>3983</v>
      </c>
      <c r="D37" s="425" t="s">
        <v>3984</v>
      </c>
      <c r="E37" s="325">
        <v>3</v>
      </c>
      <c r="F37" s="371"/>
      <c r="G37" s="325"/>
      <c r="H37" s="371"/>
      <c r="I37" s="325">
        <v>4</v>
      </c>
      <c r="J37" s="325"/>
      <c r="K37" s="325">
        <v>4</v>
      </c>
      <c r="L37" s="372">
        <v>1</v>
      </c>
      <c r="M37" s="373" t="s">
        <v>5494</v>
      </c>
      <c r="N37" s="367">
        <v>80</v>
      </c>
      <c r="O37" s="367">
        <v>120</v>
      </c>
      <c r="P37" s="367">
        <v>200</v>
      </c>
      <c r="Q37" s="398"/>
      <c r="R37" s="398"/>
      <c r="S37" s="398"/>
      <c r="T37" s="398"/>
      <c r="U37" s="381"/>
      <c r="V37" s="381" t="s">
        <v>2166</v>
      </c>
      <c r="W37" s="381" t="s">
        <v>2166</v>
      </c>
      <c r="X37" s="381">
        <v>2</v>
      </c>
      <c r="Y37" s="326" t="s">
        <v>2166</v>
      </c>
      <c r="Z37" s="328" t="s">
        <v>2166</v>
      </c>
      <c r="AA37" s="373"/>
      <c r="AB37" s="326"/>
      <c r="AC37" s="326" t="s">
        <v>2166</v>
      </c>
      <c r="AD37" s="368"/>
      <c r="AE37" s="400" t="s">
        <v>7012</v>
      </c>
      <c r="AF37" s="326"/>
      <c r="AG37" s="368"/>
      <c r="AH37" s="368"/>
      <c r="AI37" s="373"/>
      <c r="AJ37" s="326"/>
      <c r="AK37" s="328"/>
      <c r="AL37" s="415" t="s">
        <v>7276</v>
      </c>
      <c r="AM37" s="415" t="s">
        <v>7276</v>
      </c>
      <c r="AN37" s="335"/>
      <c r="AO37" s="337" t="s">
        <v>2166</v>
      </c>
    </row>
    <row r="38" spans="1:41" ht="30.75" customHeight="1" x14ac:dyDescent="0.35">
      <c r="A38" s="378">
        <v>851</v>
      </c>
      <c r="B38" s="333" t="s">
        <v>5712</v>
      </c>
      <c r="C38" s="332" t="s">
        <v>402</v>
      </c>
      <c r="D38" s="371" t="s">
        <v>399</v>
      </c>
      <c r="E38" s="325">
        <v>4</v>
      </c>
      <c r="F38" s="371"/>
      <c r="G38" s="325"/>
      <c r="H38" s="371"/>
      <c r="I38" s="325">
        <v>5</v>
      </c>
      <c r="J38" s="325"/>
      <c r="K38" s="325">
        <v>5</v>
      </c>
      <c r="L38" s="372">
        <v>1</v>
      </c>
      <c r="M38" s="373" t="s">
        <v>6476</v>
      </c>
      <c r="N38" s="398">
        <v>180</v>
      </c>
      <c r="O38" s="398">
        <v>180</v>
      </c>
      <c r="P38" s="398">
        <v>360</v>
      </c>
      <c r="Q38" s="398"/>
      <c r="R38" s="398"/>
      <c r="S38" s="398"/>
      <c r="T38" s="398"/>
      <c r="U38" s="381"/>
      <c r="V38" s="381" t="s">
        <v>2166</v>
      </c>
      <c r="W38" s="381" t="s">
        <v>2166</v>
      </c>
      <c r="X38" s="381">
        <v>1</v>
      </c>
      <c r="Y38" s="326" t="s">
        <v>2166</v>
      </c>
      <c r="Z38" s="328" t="s">
        <v>6864</v>
      </c>
      <c r="AA38" s="373"/>
      <c r="AB38" s="326"/>
      <c r="AC38" s="326" t="s">
        <v>2166</v>
      </c>
      <c r="AD38" s="368"/>
      <c r="AE38" s="400" t="s">
        <v>6326</v>
      </c>
      <c r="AF38" s="326"/>
      <c r="AG38" s="368"/>
      <c r="AH38" s="368"/>
      <c r="AI38" s="373"/>
      <c r="AJ38" s="326"/>
      <c r="AK38" s="328"/>
      <c r="AL38" s="328" t="s">
        <v>7276</v>
      </c>
      <c r="AM38" s="328" t="s">
        <v>7276</v>
      </c>
      <c r="AN38" s="335"/>
    </row>
    <row r="39" spans="1:41" ht="30.75" customHeight="1" x14ac:dyDescent="0.35">
      <c r="A39" s="378">
        <v>873</v>
      </c>
      <c r="B39" s="423" t="s">
        <v>2782</v>
      </c>
      <c r="C39" s="424" t="s">
        <v>2789</v>
      </c>
      <c r="D39" s="425" t="s">
        <v>3734</v>
      </c>
      <c r="E39" s="325">
        <v>4</v>
      </c>
      <c r="F39" s="371"/>
      <c r="G39" s="325"/>
      <c r="H39" s="371"/>
      <c r="I39" s="325">
        <v>5</v>
      </c>
      <c r="J39" s="325"/>
      <c r="K39" s="325">
        <v>5</v>
      </c>
      <c r="L39" s="372">
        <v>1</v>
      </c>
      <c r="M39" s="373" t="s">
        <v>5523</v>
      </c>
      <c r="N39" s="367">
        <v>90</v>
      </c>
      <c r="O39" s="367">
        <v>150</v>
      </c>
      <c r="P39" s="367">
        <v>240</v>
      </c>
      <c r="Q39" s="398"/>
      <c r="R39" s="398"/>
      <c r="S39" s="398"/>
      <c r="T39" s="398"/>
      <c r="U39" s="381"/>
      <c r="V39" s="381" t="s">
        <v>2166</v>
      </c>
      <c r="W39" s="381" t="s">
        <v>2166</v>
      </c>
      <c r="X39" s="381">
        <v>1</v>
      </c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7012</v>
      </c>
      <c r="AF39" s="326"/>
      <c r="AG39" s="368"/>
      <c r="AH39" s="368"/>
      <c r="AI39" s="373"/>
      <c r="AJ39" s="326"/>
      <c r="AK39" s="328"/>
      <c r="AL39" s="415" t="s">
        <v>7276</v>
      </c>
      <c r="AM39" s="328"/>
      <c r="AN39" s="335"/>
      <c r="AO39" s="337" t="s">
        <v>2166</v>
      </c>
    </row>
    <row r="40" spans="1:41" ht="30.75" customHeight="1" x14ac:dyDescent="0.35">
      <c r="A40" s="378">
        <v>914</v>
      </c>
      <c r="B40" s="423" t="s">
        <v>2783</v>
      </c>
      <c r="C40" s="424" t="s">
        <v>4031</v>
      </c>
      <c r="D40" s="425" t="s">
        <v>2798</v>
      </c>
      <c r="E40" s="325">
        <v>4</v>
      </c>
      <c r="F40" s="371"/>
      <c r="G40" s="325"/>
      <c r="H40" s="371"/>
      <c r="I40" s="325">
        <v>5</v>
      </c>
      <c r="J40" s="325"/>
      <c r="K40" s="325">
        <v>5</v>
      </c>
      <c r="L40" s="372">
        <v>1</v>
      </c>
      <c r="M40" s="388" t="s">
        <v>5502</v>
      </c>
      <c r="N40" s="398">
        <v>136</v>
      </c>
      <c r="O40" s="398">
        <v>172</v>
      </c>
      <c r="P40" s="398">
        <v>308</v>
      </c>
      <c r="Q40" s="398"/>
      <c r="R40" s="398"/>
      <c r="S40" s="398"/>
      <c r="T40" s="398"/>
      <c r="U40" s="381"/>
      <c r="V40" s="381" t="s">
        <v>2166</v>
      </c>
      <c r="W40" s="381" t="s">
        <v>2166</v>
      </c>
      <c r="X40" s="381">
        <v>2</v>
      </c>
      <c r="Y40" s="326" t="s">
        <v>2166</v>
      </c>
      <c r="Z40" s="328" t="s">
        <v>2166</v>
      </c>
      <c r="AA40" s="373"/>
      <c r="AB40" s="326" t="s">
        <v>6165</v>
      </c>
      <c r="AC40" s="326" t="s">
        <v>2166</v>
      </c>
      <c r="AD40" s="368"/>
      <c r="AE40" s="400" t="s">
        <v>7012</v>
      </c>
      <c r="AF40" s="326" t="s">
        <v>5888</v>
      </c>
      <c r="AG40" s="368">
        <v>43117</v>
      </c>
      <c r="AH40" s="368">
        <v>43190</v>
      </c>
      <c r="AI40" s="373" t="s">
        <v>6527</v>
      </c>
      <c r="AJ40" s="326"/>
      <c r="AK40" s="328"/>
      <c r="AL40" s="415" t="s">
        <v>7276</v>
      </c>
      <c r="AM40" s="415" t="s">
        <v>7276</v>
      </c>
      <c r="AN40" s="335"/>
      <c r="AO40" s="337" t="s">
        <v>2166</v>
      </c>
    </row>
    <row r="41" spans="1:41" ht="30.75" customHeight="1" x14ac:dyDescent="0.35">
      <c r="A41" s="378">
        <v>915</v>
      </c>
      <c r="B41" s="423" t="s">
        <v>2783</v>
      </c>
      <c r="C41" s="424" t="s">
        <v>4032</v>
      </c>
      <c r="D41" s="425" t="s">
        <v>4033</v>
      </c>
      <c r="E41" s="325">
        <v>4</v>
      </c>
      <c r="F41" s="371"/>
      <c r="G41" s="325"/>
      <c r="H41" s="371"/>
      <c r="I41" s="325">
        <v>4</v>
      </c>
      <c r="J41" s="325"/>
      <c r="K41" s="325">
        <v>4</v>
      </c>
      <c r="L41" s="372">
        <v>1</v>
      </c>
      <c r="M41" s="388" t="s">
        <v>5502</v>
      </c>
      <c r="N41" s="398">
        <v>120</v>
      </c>
      <c r="O41" s="398">
        <v>180</v>
      </c>
      <c r="P41" s="398">
        <v>300</v>
      </c>
      <c r="Q41" s="398"/>
      <c r="R41" s="398"/>
      <c r="S41" s="398"/>
      <c r="T41" s="398"/>
      <c r="U41" s="381"/>
      <c r="V41" s="381" t="s">
        <v>2166</v>
      </c>
      <c r="W41" s="381" t="s">
        <v>2166</v>
      </c>
      <c r="X41" s="381">
        <v>2</v>
      </c>
      <c r="Y41" s="326" t="s">
        <v>2166</v>
      </c>
      <c r="Z41" s="328" t="s">
        <v>2166</v>
      </c>
      <c r="AA41" s="373"/>
      <c r="AB41" s="326"/>
      <c r="AC41" s="326" t="s">
        <v>2166</v>
      </c>
      <c r="AD41" s="368"/>
      <c r="AE41" s="400" t="s">
        <v>7012</v>
      </c>
      <c r="AF41" s="326" t="s">
        <v>5888</v>
      </c>
      <c r="AG41" s="368">
        <v>43117</v>
      </c>
      <c r="AH41" s="368">
        <v>43190</v>
      </c>
      <c r="AI41" s="373" t="s">
        <v>6528</v>
      </c>
      <c r="AJ41" s="326"/>
      <c r="AK41" s="328"/>
      <c r="AL41" s="415" t="s">
        <v>7276</v>
      </c>
      <c r="AM41" s="415" t="s">
        <v>7276</v>
      </c>
      <c r="AN41" s="335"/>
      <c r="AO41" s="337" t="s">
        <v>2166</v>
      </c>
    </row>
    <row r="42" spans="1:41" ht="30.75" customHeight="1" x14ac:dyDescent="0.35">
      <c r="A42" s="378">
        <v>942</v>
      </c>
      <c r="B42" s="333" t="s">
        <v>557</v>
      </c>
      <c r="C42" s="411" t="s">
        <v>4120</v>
      </c>
      <c r="D42" s="371" t="s">
        <v>633</v>
      </c>
      <c r="E42" s="325">
        <v>4</v>
      </c>
      <c r="F42" s="371"/>
      <c r="G42" s="325"/>
      <c r="H42" s="371"/>
      <c r="I42" s="325">
        <v>4</v>
      </c>
      <c r="J42" s="325"/>
      <c r="K42" s="325">
        <v>4</v>
      </c>
      <c r="L42" s="372">
        <v>1</v>
      </c>
      <c r="M42" s="388" t="s">
        <v>5377</v>
      </c>
      <c r="N42" s="367">
        <v>72</v>
      </c>
      <c r="O42" s="367">
        <v>288</v>
      </c>
      <c r="P42" s="367">
        <v>360</v>
      </c>
      <c r="Q42" s="398"/>
      <c r="R42" s="398"/>
      <c r="S42" s="398"/>
      <c r="T42" s="398"/>
      <c r="U42" s="381"/>
      <c r="V42" s="381" t="s">
        <v>2166</v>
      </c>
      <c r="W42" s="381" t="s">
        <v>2166</v>
      </c>
      <c r="X42" s="381">
        <v>1</v>
      </c>
      <c r="Y42" s="326" t="s">
        <v>2166</v>
      </c>
      <c r="Z42" s="328" t="s">
        <v>2166</v>
      </c>
      <c r="AA42" s="373"/>
      <c r="AB42" s="326"/>
      <c r="AC42" s="326" t="s">
        <v>2166</v>
      </c>
      <c r="AD42" s="368"/>
      <c r="AE42" s="400" t="s">
        <v>6324</v>
      </c>
      <c r="AF42" s="326"/>
      <c r="AG42" s="368"/>
      <c r="AH42" s="368"/>
      <c r="AI42" s="373"/>
      <c r="AJ42" s="326"/>
      <c r="AK42" s="328" t="s">
        <v>7278</v>
      </c>
      <c r="AL42" s="328" t="s">
        <v>7276</v>
      </c>
      <c r="AM42" s="328"/>
      <c r="AN42" s="335"/>
    </row>
    <row r="43" spans="1:41" ht="30.75" customHeight="1" x14ac:dyDescent="0.35">
      <c r="A43" s="378">
        <v>993</v>
      </c>
      <c r="B43" s="333" t="s">
        <v>557</v>
      </c>
      <c r="C43" s="332" t="s">
        <v>4173</v>
      </c>
      <c r="D43" s="371" t="s">
        <v>3282</v>
      </c>
      <c r="E43" s="325">
        <v>3</v>
      </c>
      <c r="F43" s="371"/>
      <c r="G43" s="325"/>
      <c r="H43" s="371"/>
      <c r="I43" s="325">
        <v>7</v>
      </c>
      <c r="J43" s="325"/>
      <c r="K43" s="325">
        <v>7</v>
      </c>
      <c r="L43" s="372">
        <v>1</v>
      </c>
      <c r="M43" s="373" t="s">
        <v>5431</v>
      </c>
      <c r="N43" s="367">
        <v>24</v>
      </c>
      <c r="O43" s="367">
        <v>126</v>
      </c>
      <c r="P43" s="367">
        <v>150</v>
      </c>
      <c r="Q43" s="398"/>
      <c r="R43" s="398"/>
      <c r="S43" s="398"/>
      <c r="T43" s="398"/>
      <c r="U43" s="381"/>
      <c r="V43" s="381" t="s">
        <v>2166</v>
      </c>
      <c r="W43" s="381" t="s">
        <v>2166</v>
      </c>
      <c r="X43" s="381">
        <v>1</v>
      </c>
      <c r="Y43" s="326" t="s">
        <v>2166</v>
      </c>
      <c r="Z43" s="328" t="s">
        <v>2166</v>
      </c>
      <c r="AA43" s="373"/>
      <c r="AB43" s="326" t="s">
        <v>6138</v>
      </c>
      <c r="AC43" s="326" t="s">
        <v>2166</v>
      </c>
      <c r="AD43" s="368"/>
      <c r="AE43" s="400" t="s">
        <v>6324</v>
      </c>
      <c r="AF43" s="326"/>
      <c r="AG43" s="368"/>
      <c r="AH43" s="368"/>
      <c r="AI43" s="373"/>
      <c r="AJ43" s="326"/>
      <c r="AK43" s="328" t="s">
        <v>7277</v>
      </c>
      <c r="AL43" s="328" t="s">
        <v>7276</v>
      </c>
      <c r="AM43" s="328"/>
      <c r="AN43" s="335"/>
    </row>
    <row r="44" spans="1:41" ht="30.75" customHeight="1" x14ac:dyDescent="0.35">
      <c r="A44" s="378">
        <v>1019</v>
      </c>
      <c r="B44" s="423" t="s">
        <v>557</v>
      </c>
      <c r="C44" s="424" t="s">
        <v>5775</v>
      </c>
      <c r="D44" s="425" t="s">
        <v>5709</v>
      </c>
      <c r="E44" s="325">
        <v>4</v>
      </c>
      <c r="F44" s="371"/>
      <c r="G44" s="325"/>
      <c r="H44" s="371"/>
      <c r="I44" s="325">
        <v>7</v>
      </c>
      <c r="J44" s="325"/>
      <c r="K44" s="325">
        <v>7</v>
      </c>
      <c r="L44" s="372">
        <v>1</v>
      </c>
      <c r="M44" s="388" t="s">
        <v>5710</v>
      </c>
      <c r="N44" s="381">
        <v>65</v>
      </c>
      <c r="O44" s="381">
        <v>85</v>
      </c>
      <c r="P44" s="381">
        <v>150</v>
      </c>
      <c r="Q44" s="381"/>
      <c r="R44" s="381"/>
      <c r="S44" s="381"/>
      <c r="T44" s="381"/>
      <c r="U44" s="381"/>
      <c r="V44" s="381" t="s">
        <v>2166</v>
      </c>
      <c r="W44" s="381" t="s">
        <v>2166</v>
      </c>
      <c r="X44" s="381">
        <v>3</v>
      </c>
      <c r="Y44" s="326" t="s">
        <v>2166</v>
      </c>
      <c r="Z44" s="328"/>
      <c r="AA44" s="337"/>
      <c r="AB44" s="373"/>
      <c r="AC44" s="326" t="s">
        <v>2166</v>
      </c>
      <c r="AD44" s="326"/>
      <c r="AE44" s="368" t="s">
        <v>7012</v>
      </c>
      <c r="AF44" s="400"/>
      <c r="AG44" s="326"/>
      <c r="AH44" s="368"/>
      <c r="AI44" s="368"/>
      <c r="AJ44" s="328"/>
      <c r="AK44" s="326"/>
      <c r="AL44" s="415" t="s">
        <v>7276</v>
      </c>
      <c r="AM44" s="415" t="s">
        <v>7276</v>
      </c>
      <c r="AN44" s="335"/>
      <c r="AO44" s="337" t="s">
        <v>2166</v>
      </c>
    </row>
    <row r="45" spans="1:41" ht="30.75" customHeight="1" x14ac:dyDescent="0.35">
      <c r="A45" s="378">
        <v>1086</v>
      </c>
      <c r="B45" s="423" t="s">
        <v>5571</v>
      </c>
      <c r="C45" s="424" t="s">
        <v>2832</v>
      </c>
      <c r="D45" s="425" t="s">
        <v>3499</v>
      </c>
      <c r="E45" s="325">
        <v>3</v>
      </c>
      <c r="F45" s="371"/>
      <c r="G45" s="325"/>
      <c r="H45" s="371"/>
      <c r="I45" s="325">
        <v>6</v>
      </c>
      <c r="J45" s="325"/>
      <c r="K45" s="325">
        <v>6</v>
      </c>
      <c r="L45" s="372">
        <v>1</v>
      </c>
      <c r="M45" s="373" t="s">
        <v>5494</v>
      </c>
      <c r="N45" s="398">
        <v>65</v>
      </c>
      <c r="O45" s="398">
        <v>155</v>
      </c>
      <c r="P45" s="398">
        <v>220</v>
      </c>
      <c r="Q45" s="398"/>
      <c r="R45" s="398"/>
      <c r="S45" s="398"/>
      <c r="T45" s="398"/>
      <c r="U45" s="381"/>
      <c r="V45" s="381" t="s">
        <v>2166</v>
      </c>
      <c r="W45" s="381" t="s">
        <v>2166</v>
      </c>
      <c r="X45" s="381">
        <v>2</v>
      </c>
      <c r="Y45" s="326" t="s">
        <v>2166</v>
      </c>
      <c r="Z45" s="328" t="s">
        <v>6864</v>
      </c>
      <c r="AA45" s="373"/>
      <c r="AB45" s="326"/>
      <c r="AC45" s="326" t="s">
        <v>2166</v>
      </c>
      <c r="AD45" s="368"/>
      <c r="AE45" s="400"/>
      <c r="AF45" s="326"/>
      <c r="AG45" s="368"/>
      <c r="AH45" s="368"/>
      <c r="AI45" s="373"/>
      <c r="AJ45" s="328"/>
      <c r="AK45" s="328"/>
      <c r="AL45" s="415" t="s">
        <v>7276</v>
      </c>
      <c r="AM45" s="415" t="s">
        <v>7276</v>
      </c>
      <c r="AN45" s="335"/>
      <c r="AO45" s="337" t="s">
        <v>2166</v>
      </c>
    </row>
    <row r="46" spans="1:41" ht="30.75" customHeight="1" x14ac:dyDescent="0.35">
      <c r="A46" s="378">
        <v>1143</v>
      </c>
      <c r="B46" s="333" t="s">
        <v>5571</v>
      </c>
      <c r="C46" s="332" t="s">
        <v>2825</v>
      </c>
      <c r="D46" s="371" t="s">
        <v>3492</v>
      </c>
      <c r="E46" s="325">
        <v>3</v>
      </c>
      <c r="F46" s="371"/>
      <c r="G46" s="325"/>
      <c r="H46" s="371"/>
      <c r="I46" s="325">
        <v>6</v>
      </c>
      <c r="J46" s="325"/>
      <c r="K46" s="325">
        <v>6</v>
      </c>
      <c r="L46" s="372">
        <v>1</v>
      </c>
      <c r="M46" s="373" t="s">
        <v>7252</v>
      </c>
      <c r="N46" s="367">
        <v>110</v>
      </c>
      <c r="O46" s="367">
        <v>190</v>
      </c>
      <c r="P46" s="367">
        <v>300</v>
      </c>
      <c r="Q46" s="398"/>
      <c r="R46" s="398"/>
      <c r="S46" s="398"/>
      <c r="T46" s="398"/>
      <c r="U46" s="381"/>
      <c r="V46" s="381" t="s">
        <v>2166</v>
      </c>
      <c r="W46" s="381" t="s">
        <v>2166</v>
      </c>
      <c r="X46" s="381">
        <v>2</v>
      </c>
      <c r="Y46" s="326" t="s">
        <v>2166</v>
      </c>
      <c r="Z46" s="328" t="s">
        <v>2166</v>
      </c>
      <c r="AA46" s="373"/>
      <c r="AB46" s="326"/>
      <c r="AC46" s="326" t="s">
        <v>2166</v>
      </c>
      <c r="AD46" s="368"/>
      <c r="AE46" s="400" t="s">
        <v>7017</v>
      </c>
      <c r="AF46" s="326"/>
      <c r="AG46" s="368"/>
      <c r="AH46" s="368"/>
      <c r="AI46" s="373"/>
      <c r="AJ46" s="328"/>
      <c r="AK46" s="328"/>
      <c r="AL46" s="328" t="s">
        <v>7276</v>
      </c>
      <c r="AM46" s="328" t="s">
        <v>7276</v>
      </c>
      <c r="AN46" s="335"/>
    </row>
    <row r="47" spans="1:41" ht="30.75" customHeight="1" x14ac:dyDescent="0.35">
      <c r="A47" s="378">
        <v>1223</v>
      </c>
      <c r="B47" s="333" t="s">
        <v>642</v>
      </c>
      <c r="C47" s="332" t="s">
        <v>644</v>
      </c>
      <c r="D47" s="371" t="s">
        <v>4188</v>
      </c>
      <c r="E47" s="325">
        <v>4</v>
      </c>
      <c r="F47" s="371"/>
      <c r="G47" s="325"/>
      <c r="H47" s="371"/>
      <c r="I47" s="325">
        <v>8</v>
      </c>
      <c r="J47" s="325"/>
      <c r="K47" s="325">
        <v>8</v>
      </c>
      <c r="L47" s="372">
        <v>1</v>
      </c>
      <c r="M47" s="373" t="s">
        <v>5387</v>
      </c>
      <c r="N47" s="398">
        <v>135</v>
      </c>
      <c r="O47" s="398">
        <v>225</v>
      </c>
      <c r="P47" s="398">
        <v>360</v>
      </c>
      <c r="Q47" s="398"/>
      <c r="R47" s="398"/>
      <c r="S47" s="398"/>
      <c r="T47" s="398"/>
      <c r="U47" s="381"/>
      <c r="V47" s="381" t="s">
        <v>2166</v>
      </c>
      <c r="W47" s="381" t="s">
        <v>2166</v>
      </c>
      <c r="X47" s="381">
        <v>2</v>
      </c>
      <c r="Y47" s="326" t="s">
        <v>2166</v>
      </c>
      <c r="Z47" s="328" t="s">
        <v>2166</v>
      </c>
      <c r="AA47" s="373"/>
      <c r="AB47" s="326"/>
      <c r="AC47" s="326" t="s">
        <v>2166</v>
      </c>
      <c r="AD47" s="368"/>
      <c r="AE47" s="400" t="s">
        <v>6319</v>
      </c>
      <c r="AF47" s="326"/>
      <c r="AG47" s="368"/>
      <c r="AH47" s="368"/>
      <c r="AI47" s="373"/>
      <c r="AJ47" s="328"/>
      <c r="AK47" s="328"/>
      <c r="AL47" s="328" t="s">
        <v>7276</v>
      </c>
      <c r="AM47" s="328" t="s">
        <v>7276</v>
      </c>
      <c r="AN47" s="335"/>
    </row>
    <row r="48" spans="1:41" ht="30.75" customHeight="1" x14ac:dyDescent="0.35">
      <c r="A48" s="378">
        <v>1241</v>
      </c>
      <c r="B48" s="333" t="s">
        <v>642</v>
      </c>
      <c r="C48" s="332" t="s">
        <v>683</v>
      </c>
      <c r="D48" s="371" t="s">
        <v>4210</v>
      </c>
      <c r="E48" s="325">
        <v>3</v>
      </c>
      <c r="F48" s="371"/>
      <c r="G48" s="325"/>
      <c r="H48" s="371"/>
      <c r="I48" s="325">
        <v>12</v>
      </c>
      <c r="J48" s="325"/>
      <c r="K48" s="325">
        <v>12</v>
      </c>
      <c r="L48" s="372">
        <v>1</v>
      </c>
      <c r="M48" s="373" t="s">
        <v>5461</v>
      </c>
      <c r="N48" s="398">
        <v>110</v>
      </c>
      <c r="O48" s="398">
        <v>315</v>
      </c>
      <c r="P48" s="398">
        <v>425</v>
      </c>
      <c r="Q48" s="398"/>
      <c r="R48" s="398"/>
      <c r="S48" s="398"/>
      <c r="T48" s="398"/>
      <c r="U48" s="381"/>
      <c r="V48" s="381" t="s">
        <v>2166</v>
      </c>
      <c r="W48" s="381" t="s">
        <v>2166</v>
      </c>
      <c r="X48" s="381">
        <v>1</v>
      </c>
      <c r="Y48" s="326" t="s">
        <v>2166</v>
      </c>
      <c r="Z48" s="328" t="s">
        <v>2166</v>
      </c>
      <c r="AA48" s="373"/>
      <c r="AB48" s="326"/>
      <c r="AC48" s="326" t="s">
        <v>2166</v>
      </c>
      <c r="AD48" s="368"/>
      <c r="AE48" s="400" t="s">
        <v>6319</v>
      </c>
      <c r="AF48" s="326"/>
      <c r="AG48" s="368"/>
      <c r="AH48" s="368"/>
      <c r="AI48" s="373"/>
      <c r="AJ48" s="328"/>
      <c r="AK48" s="328"/>
      <c r="AL48" s="328" t="s">
        <v>7276</v>
      </c>
      <c r="AM48" s="328"/>
      <c r="AN48" s="335"/>
    </row>
    <row r="49" spans="1:40" ht="30.75" customHeight="1" x14ac:dyDescent="0.35">
      <c r="A49" s="378">
        <v>1297</v>
      </c>
      <c r="B49" s="333" t="s">
        <v>2009</v>
      </c>
      <c r="C49" s="332" t="s">
        <v>2264</v>
      </c>
      <c r="D49" s="371" t="s">
        <v>2301</v>
      </c>
      <c r="E49" s="325">
        <v>3</v>
      </c>
      <c r="F49" s="371"/>
      <c r="G49" s="325"/>
      <c r="H49" s="371"/>
      <c r="I49" s="325">
        <v>5</v>
      </c>
      <c r="J49" s="325"/>
      <c r="K49" s="325">
        <v>5</v>
      </c>
      <c r="L49" s="372">
        <v>1</v>
      </c>
      <c r="M49" s="373" t="s">
        <v>5431</v>
      </c>
      <c r="N49" s="367">
        <v>80</v>
      </c>
      <c r="O49" s="367">
        <v>220</v>
      </c>
      <c r="P49" s="367">
        <v>300</v>
      </c>
      <c r="Q49" s="398"/>
      <c r="R49" s="398"/>
      <c r="S49" s="398"/>
      <c r="T49" s="398"/>
      <c r="U49" s="381"/>
      <c r="V49" s="381" t="s">
        <v>2166</v>
      </c>
      <c r="W49" s="381" t="s">
        <v>2166</v>
      </c>
      <c r="X49" s="381">
        <v>1</v>
      </c>
      <c r="Y49" s="326" t="s">
        <v>2166</v>
      </c>
      <c r="Z49" s="328" t="s">
        <v>2166</v>
      </c>
      <c r="AA49" s="373"/>
      <c r="AB49" s="326"/>
      <c r="AC49" s="326" t="s">
        <v>2166</v>
      </c>
      <c r="AD49" s="368"/>
      <c r="AE49" s="400" t="s">
        <v>6320</v>
      </c>
      <c r="AF49" s="326"/>
      <c r="AG49" s="368"/>
      <c r="AH49" s="368"/>
      <c r="AI49" s="373"/>
      <c r="AJ49" s="328"/>
      <c r="AK49" s="328" t="s">
        <v>7277</v>
      </c>
      <c r="AL49" s="328" t="s">
        <v>7276</v>
      </c>
      <c r="AM49" s="328"/>
      <c r="AN49" s="335"/>
    </row>
    <row r="50" spans="1:40" ht="30.75" customHeight="1" x14ac:dyDescent="0.35">
      <c r="A50" s="378">
        <v>1312</v>
      </c>
      <c r="B50" s="333" t="s">
        <v>2009</v>
      </c>
      <c r="C50" s="411" t="s">
        <v>2263</v>
      </c>
      <c r="D50" s="371" t="s">
        <v>2300</v>
      </c>
      <c r="E50" s="325">
        <v>3</v>
      </c>
      <c r="F50" s="371"/>
      <c r="G50" s="325"/>
      <c r="H50" s="371"/>
      <c r="I50" s="325">
        <v>5</v>
      </c>
      <c r="J50" s="325"/>
      <c r="K50" s="325">
        <v>5</v>
      </c>
      <c r="L50" s="372">
        <v>1</v>
      </c>
      <c r="M50" s="373" t="s">
        <v>5431</v>
      </c>
      <c r="N50" s="367">
        <v>100</v>
      </c>
      <c r="O50" s="367">
        <v>230</v>
      </c>
      <c r="P50" s="367">
        <v>330</v>
      </c>
      <c r="Q50" s="398"/>
      <c r="R50" s="398"/>
      <c r="S50" s="398"/>
      <c r="T50" s="398"/>
      <c r="U50" s="381"/>
      <c r="V50" s="381" t="s">
        <v>2166</v>
      </c>
      <c r="W50" s="381" t="s">
        <v>2166</v>
      </c>
      <c r="X50" s="381">
        <v>1</v>
      </c>
      <c r="Y50" s="326" t="s">
        <v>2166</v>
      </c>
      <c r="Z50" s="328" t="s">
        <v>2166</v>
      </c>
      <c r="AA50" s="373"/>
      <c r="AB50" s="326"/>
      <c r="AC50" s="326" t="s">
        <v>2166</v>
      </c>
      <c r="AD50" s="368"/>
      <c r="AE50" s="400" t="s">
        <v>6320</v>
      </c>
      <c r="AF50" s="326"/>
      <c r="AG50" s="368"/>
      <c r="AH50" s="368"/>
      <c r="AI50" s="373"/>
      <c r="AJ50" s="328"/>
      <c r="AK50" s="328" t="s">
        <v>7277</v>
      </c>
      <c r="AL50" s="328" t="s">
        <v>7276</v>
      </c>
      <c r="AM50" s="328" t="s">
        <v>7276</v>
      </c>
      <c r="AN50" s="335"/>
    </row>
    <row r="51" spans="1:40" ht="30.75" customHeight="1" x14ac:dyDescent="0.35">
      <c r="A51" s="378">
        <v>1363</v>
      </c>
      <c r="B51" s="333" t="s">
        <v>1508</v>
      </c>
      <c r="C51" s="332" t="s">
        <v>761</v>
      </c>
      <c r="D51" s="371" t="s">
        <v>762</v>
      </c>
      <c r="E51" s="325">
        <v>4</v>
      </c>
      <c r="F51" s="371"/>
      <c r="G51" s="325"/>
      <c r="H51" s="371"/>
      <c r="I51" s="325">
        <v>3</v>
      </c>
      <c r="J51" s="325"/>
      <c r="K51" s="325">
        <v>3</v>
      </c>
      <c r="L51" s="372">
        <v>1</v>
      </c>
      <c r="M51" s="373" t="s">
        <v>5431</v>
      </c>
      <c r="N51" s="367">
        <v>100</v>
      </c>
      <c r="O51" s="367">
        <v>300</v>
      </c>
      <c r="P51" s="367">
        <v>400</v>
      </c>
      <c r="Q51" s="398"/>
      <c r="R51" s="398"/>
      <c r="S51" s="398"/>
      <c r="T51" s="398"/>
      <c r="U51" s="381"/>
      <c r="V51" s="381" t="s">
        <v>2166</v>
      </c>
      <c r="W51" s="381" t="s">
        <v>2166</v>
      </c>
      <c r="X51" s="381">
        <v>2</v>
      </c>
      <c r="Y51" s="326" t="s">
        <v>2166</v>
      </c>
      <c r="Z51" s="328" t="s">
        <v>2166</v>
      </c>
      <c r="AA51" s="373"/>
      <c r="AB51" s="326" t="s">
        <v>6146</v>
      </c>
      <c r="AC51" s="326" t="s">
        <v>2166</v>
      </c>
      <c r="AD51" s="368"/>
      <c r="AE51" s="400" t="s">
        <v>6319</v>
      </c>
      <c r="AF51" s="326"/>
      <c r="AG51" s="368"/>
      <c r="AH51" s="368"/>
      <c r="AI51" s="373"/>
      <c r="AJ51" s="328"/>
      <c r="AK51" s="328" t="s">
        <v>7277</v>
      </c>
      <c r="AL51" s="328" t="s">
        <v>7276</v>
      </c>
      <c r="AM51" s="328" t="s">
        <v>7276</v>
      </c>
      <c r="AN51" s="335"/>
    </row>
    <row r="52" spans="1:40" ht="30.75" customHeight="1" x14ac:dyDescent="0.35">
      <c r="A52" s="378">
        <v>1364</v>
      </c>
      <c r="B52" s="333" t="s">
        <v>1508</v>
      </c>
      <c r="C52" s="332" t="s">
        <v>758</v>
      </c>
      <c r="D52" s="371" t="s">
        <v>1306</v>
      </c>
      <c r="E52" s="325">
        <v>4</v>
      </c>
      <c r="F52" s="371"/>
      <c r="G52" s="325"/>
      <c r="H52" s="371"/>
      <c r="I52" s="325">
        <v>3</v>
      </c>
      <c r="J52" s="325"/>
      <c r="K52" s="325">
        <v>3</v>
      </c>
      <c r="L52" s="372">
        <v>1</v>
      </c>
      <c r="M52" s="373" t="s">
        <v>5431</v>
      </c>
      <c r="N52" s="367">
        <v>100</v>
      </c>
      <c r="O52" s="367">
        <v>300</v>
      </c>
      <c r="P52" s="367">
        <v>400</v>
      </c>
      <c r="Q52" s="398"/>
      <c r="R52" s="398"/>
      <c r="S52" s="398"/>
      <c r="T52" s="398"/>
      <c r="U52" s="381"/>
      <c r="V52" s="381" t="s">
        <v>2166</v>
      </c>
      <c r="W52" s="381" t="s">
        <v>2166</v>
      </c>
      <c r="X52" s="381">
        <v>2</v>
      </c>
      <c r="Y52" s="326" t="s">
        <v>2166</v>
      </c>
      <c r="Z52" s="328" t="s">
        <v>2166</v>
      </c>
      <c r="AA52" s="373"/>
      <c r="AB52" s="326" t="s">
        <v>6147</v>
      </c>
      <c r="AC52" s="326" t="s">
        <v>2166</v>
      </c>
      <c r="AD52" s="368"/>
      <c r="AE52" s="400" t="s">
        <v>6319</v>
      </c>
      <c r="AF52" s="326"/>
      <c r="AG52" s="368"/>
      <c r="AH52" s="368"/>
      <c r="AI52" s="373"/>
      <c r="AJ52" s="328"/>
      <c r="AK52" s="328" t="s">
        <v>7277</v>
      </c>
      <c r="AL52" s="328" t="s">
        <v>7276</v>
      </c>
      <c r="AM52" s="328"/>
      <c r="AN52" s="335"/>
    </row>
    <row r="53" spans="1:40" ht="30.75" customHeight="1" x14ac:dyDescent="0.35">
      <c r="A53" s="378">
        <v>1371</v>
      </c>
      <c r="B53" s="333" t="s">
        <v>1508</v>
      </c>
      <c r="C53" s="332" t="s">
        <v>759</v>
      </c>
      <c r="D53" s="371" t="s">
        <v>1307</v>
      </c>
      <c r="E53" s="325">
        <v>4</v>
      </c>
      <c r="F53" s="371"/>
      <c r="G53" s="325"/>
      <c r="H53" s="371"/>
      <c r="I53" s="325">
        <v>3</v>
      </c>
      <c r="J53" s="325"/>
      <c r="K53" s="325">
        <v>3</v>
      </c>
      <c r="L53" s="372">
        <v>1</v>
      </c>
      <c r="M53" s="373" t="s">
        <v>5431</v>
      </c>
      <c r="N53" s="367">
        <v>100</v>
      </c>
      <c r="O53" s="367">
        <v>300</v>
      </c>
      <c r="P53" s="367">
        <v>400</v>
      </c>
      <c r="Q53" s="398"/>
      <c r="R53" s="398"/>
      <c r="S53" s="398"/>
      <c r="T53" s="398"/>
      <c r="U53" s="381"/>
      <c r="V53" s="381" t="s">
        <v>2166</v>
      </c>
      <c r="W53" s="381" t="s">
        <v>2166</v>
      </c>
      <c r="X53" s="381">
        <v>2</v>
      </c>
      <c r="Y53" s="326" t="s">
        <v>2166</v>
      </c>
      <c r="Z53" s="328" t="s">
        <v>2166</v>
      </c>
      <c r="AA53" s="373"/>
      <c r="AB53" s="326"/>
      <c r="AC53" s="326" t="s">
        <v>2166</v>
      </c>
      <c r="AD53" s="368"/>
      <c r="AE53" s="400" t="s">
        <v>6319</v>
      </c>
      <c r="AF53" s="326"/>
      <c r="AG53" s="368"/>
      <c r="AH53" s="368"/>
      <c r="AI53" s="373"/>
      <c r="AJ53" s="328"/>
      <c r="AK53" s="328" t="s">
        <v>7277</v>
      </c>
      <c r="AL53" s="328" t="s">
        <v>7276</v>
      </c>
      <c r="AM53" s="328" t="s">
        <v>7276</v>
      </c>
      <c r="AN53" s="335"/>
    </row>
    <row r="54" spans="1:40" ht="30.75" customHeight="1" x14ac:dyDescent="0.35">
      <c r="A54" s="378">
        <v>1372</v>
      </c>
      <c r="B54" s="333" t="s">
        <v>1508</v>
      </c>
      <c r="C54" s="332" t="s">
        <v>764</v>
      </c>
      <c r="D54" s="371" t="s">
        <v>1310</v>
      </c>
      <c r="E54" s="325">
        <v>4</v>
      </c>
      <c r="F54" s="371"/>
      <c r="G54" s="325"/>
      <c r="H54" s="371"/>
      <c r="I54" s="325">
        <v>3</v>
      </c>
      <c r="J54" s="325"/>
      <c r="K54" s="325">
        <v>3</v>
      </c>
      <c r="L54" s="372">
        <v>1</v>
      </c>
      <c r="M54" s="373" t="s">
        <v>6481</v>
      </c>
      <c r="N54" s="367">
        <v>100</v>
      </c>
      <c r="O54" s="367">
        <v>300</v>
      </c>
      <c r="P54" s="367">
        <v>400</v>
      </c>
      <c r="Q54" s="398"/>
      <c r="R54" s="398"/>
      <c r="S54" s="398"/>
      <c r="T54" s="398"/>
      <c r="U54" s="381"/>
      <c r="V54" s="381" t="s">
        <v>2166</v>
      </c>
      <c r="W54" s="381" t="s">
        <v>2166</v>
      </c>
      <c r="X54" s="381">
        <v>2</v>
      </c>
      <c r="Y54" s="326" t="s">
        <v>2166</v>
      </c>
      <c r="Z54" s="328" t="s">
        <v>2166</v>
      </c>
      <c r="AA54" s="373"/>
      <c r="AB54" s="326"/>
      <c r="AC54" s="326" t="s">
        <v>2166</v>
      </c>
      <c r="AD54" s="368"/>
      <c r="AE54" s="400" t="s">
        <v>6319</v>
      </c>
      <c r="AF54" s="326"/>
      <c r="AG54" s="368"/>
      <c r="AH54" s="368"/>
      <c r="AI54" s="373"/>
      <c r="AJ54" s="328"/>
      <c r="AK54" s="328" t="s">
        <v>7277</v>
      </c>
      <c r="AL54" s="328" t="s">
        <v>7276</v>
      </c>
      <c r="AM54" s="328" t="s">
        <v>7276</v>
      </c>
      <c r="AN54" s="335"/>
    </row>
    <row r="55" spans="1:40" ht="30.75" customHeight="1" x14ac:dyDescent="0.35">
      <c r="A55" s="378">
        <v>1383</v>
      </c>
      <c r="B55" s="333" t="s">
        <v>1508</v>
      </c>
      <c r="C55" s="332" t="s">
        <v>765</v>
      </c>
      <c r="D55" s="371" t="s">
        <v>3672</v>
      </c>
      <c r="E55" s="325">
        <v>4</v>
      </c>
      <c r="F55" s="371"/>
      <c r="G55" s="325"/>
      <c r="H55" s="371"/>
      <c r="I55" s="325">
        <v>6</v>
      </c>
      <c r="J55" s="325"/>
      <c r="K55" s="325">
        <v>6</v>
      </c>
      <c r="L55" s="372">
        <v>1</v>
      </c>
      <c r="M55" s="373" t="s">
        <v>6482</v>
      </c>
      <c r="N55" s="367">
        <v>100</v>
      </c>
      <c r="O55" s="367">
        <v>300</v>
      </c>
      <c r="P55" s="367">
        <v>400</v>
      </c>
      <c r="Q55" s="398"/>
      <c r="R55" s="398"/>
      <c r="S55" s="398"/>
      <c r="T55" s="398"/>
      <c r="U55" s="381"/>
      <c r="V55" s="381" t="s">
        <v>2166</v>
      </c>
      <c r="W55" s="381" t="s">
        <v>2166</v>
      </c>
      <c r="X55" s="381">
        <v>2</v>
      </c>
      <c r="Y55" s="326" t="s">
        <v>2166</v>
      </c>
      <c r="Z55" s="328" t="s">
        <v>2166</v>
      </c>
      <c r="AA55" s="373"/>
      <c r="AB55" s="326"/>
      <c r="AC55" s="326" t="s">
        <v>2166</v>
      </c>
      <c r="AD55" s="368"/>
      <c r="AE55" s="400" t="s">
        <v>6319</v>
      </c>
      <c r="AF55" s="326"/>
      <c r="AG55" s="368"/>
      <c r="AH55" s="368"/>
      <c r="AI55" s="373"/>
      <c r="AJ55" s="328"/>
      <c r="AK55" s="328" t="s">
        <v>7277</v>
      </c>
      <c r="AL55" s="328" t="s">
        <v>7276</v>
      </c>
      <c r="AM55" s="328"/>
      <c r="AN55" s="335"/>
    </row>
    <row r="56" spans="1:40" ht="30.75" customHeight="1" x14ac:dyDescent="0.35">
      <c r="A56" s="378">
        <v>1432</v>
      </c>
      <c r="B56" s="333" t="s">
        <v>767</v>
      </c>
      <c r="C56" s="332" t="s">
        <v>4405</v>
      </c>
      <c r="D56" s="371" t="s">
        <v>2444</v>
      </c>
      <c r="E56" s="325">
        <v>4</v>
      </c>
      <c r="F56" s="371"/>
      <c r="G56" s="325"/>
      <c r="H56" s="371"/>
      <c r="I56" s="325">
        <v>5</v>
      </c>
      <c r="J56" s="325"/>
      <c r="K56" s="325">
        <v>5</v>
      </c>
      <c r="L56" s="372">
        <v>1</v>
      </c>
      <c r="M56" s="373" t="s">
        <v>5499</v>
      </c>
      <c r="N56" s="367">
        <v>40</v>
      </c>
      <c r="O56" s="367">
        <v>260</v>
      </c>
      <c r="P56" s="367">
        <v>300</v>
      </c>
      <c r="Q56" s="398"/>
      <c r="R56" s="398"/>
      <c r="S56" s="398"/>
      <c r="T56" s="398"/>
      <c r="U56" s="381"/>
      <c r="V56" s="381" t="s">
        <v>2166</v>
      </c>
      <c r="W56" s="381" t="s">
        <v>2166</v>
      </c>
      <c r="X56" s="381">
        <v>1</v>
      </c>
      <c r="Y56" s="326" t="s">
        <v>2166</v>
      </c>
      <c r="Z56" s="328" t="s">
        <v>2166</v>
      </c>
      <c r="AA56" s="373"/>
      <c r="AB56" s="326"/>
      <c r="AC56" s="326" t="s">
        <v>2166</v>
      </c>
      <c r="AD56" s="368"/>
      <c r="AE56" s="400" t="s">
        <v>6320</v>
      </c>
      <c r="AF56" s="326"/>
      <c r="AG56" s="368"/>
      <c r="AH56" s="368"/>
      <c r="AI56" s="373"/>
      <c r="AJ56" s="328"/>
      <c r="AK56" s="328" t="s">
        <v>7277</v>
      </c>
      <c r="AL56" s="328" t="s">
        <v>7276</v>
      </c>
      <c r="AM56" s="328"/>
      <c r="AN56" s="335"/>
    </row>
    <row r="57" spans="1:40" ht="30.75" customHeight="1" x14ac:dyDescent="0.35">
      <c r="A57" s="378">
        <v>1476</v>
      </c>
      <c r="B57" s="333" t="s">
        <v>767</v>
      </c>
      <c r="C57" s="374" t="s">
        <v>4675</v>
      </c>
      <c r="D57" s="371" t="s">
        <v>2471</v>
      </c>
      <c r="E57" s="325">
        <v>4</v>
      </c>
      <c r="F57" s="371"/>
      <c r="G57" s="325"/>
      <c r="H57" s="371"/>
      <c r="I57" s="325">
        <v>5</v>
      </c>
      <c r="J57" s="325"/>
      <c r="K57" s="325">
        <v>5</v>
      </c>
      <c r="L57" s="372">
        <v>1</v>
      </c>
      <c r="M57" s="373" t="s">
        <v>6483</v>
      </c>
      <c r="N57" s="367">
        <v>40</v>
      </c>
      <c r="O57" s="367">
        <v>260</v>
      </c>
      <c r="P57" s="367">
        <v>300</v>
      </c>
      <c r="Q57" s="398"/>
      <c r="R57" s="398"/>
      <c r="S57" s="398"/>
      <c r="T57" s="398"/>
      <c r="U57" s="381"/>
      <c r="V57" s="381" t="s">
        <v>2166</v>
      </c>
      <c r="W57" s="381" t="s">
        <v>2166</v>
      </c>
      <c r="X57" s="381">
        <v>1</v>
      </c>
      <c r="Y57" s="326" t="s">
        <v>2166</v>
      </c>
      <c r="Z57" s="328" t="s">
        <v>2166</v>
      </c>
      <c r="AA57" s="373"/>
      <c r="AB57" s="326"/>
      <c r="AC57" s="326" t="s">
        <v>2166</v>
      </c>
      <c r="AD57" s="368"/>
      <c r="AE57" s="400" t="s">
        <v>6320</v>
      </c>
      <c r="AF57" s="326"/>
      <c r="AG57" s="368"/>
      <c r="AH57" s="368"/>
      <c r="AI57" s="373"/>
      <c r="AJ57" s="328"/>
      <c r="AK57" s="328" t="s">
        <v>7277</v>
      </c>
      <c r="AL57" s="328" t="s">
        <v>7276</v>
      </c>
      <c r="AM57" s="328" t="s">
        <v>7276</v>
      </c>
      <c r="AN57" s="335"/>
    </row>
    <row r="58" spans="1:40" ht="30.75" customHeight="1" x14ac:dyDescent="0.35">
      <c r="A58" s="378">
        <v>1494</v>
      </c>
      <c r="B58" s="333" t="s">
        <v>5715</v>
      </c>
      <c r="C58" s="332" t="s">
        <v>1754</v>
      </c>
      <c r="D58" s="371" t="s">
        <v>2099</v>
      </c>
      <c r="E58" s="325">
        <v>4</v>
      </c>
      <c r="F58" s="371"/>
      <c r="G58" s="325"/>
      <c r="H58" s="371"/>
      <c r="I58" s="325">
        <v>3</v>
      </c>
      <c r="J58" s="325"/>
      <c r="K58" s="325">
        <v>3</v>
      </c>
      <c r="L58" s="372">
        <v>1</v>
      </c>
      <c r="M58" s="373" t="s">
        <v>5069</v>
      </c>
      <c r="N58" s="398">
        <v>160</v>
      </c>
      <c r="O58" s="398">
        <v>320</v>
      </c>
      <c r="P58" s="398">
        <v>480</v>
      </c>
      <c r="Q58" s="398"/>
      <c r="R58" s="398"/>
      <c r="S58" s="398"/>
      <c r="T58" s="398"/>
      <c r="U58" s="381"/>
      <c r="V58" s="381" t="s">
        <v>2166</v>
      </c>
      <c r="W58" s="381" t="s">
        <v>2166</v>
      </c>
      <c r="X58" s="381">
        <v>2</v>
      </c>
      <c r="Y58" s="326" t="s">
        <v>2166</v>
      </c>
      <c r="Z58" s="328" t="s">
        <v>2166</v>
      </c>
      <c r="AA58" s="373"/>
      <c r="AB58" s="326"/>
      <c r="AC58" s="326" t="s">
        <v>2166</v>
      </c>
      <c r="AD58" s="368"/>
      <c r="AE58" s="400" t="s">
        <v>6320</v>
      </c>
      <c r="AF58" s="326"/>
      <c r="AG58" s="368"/>
      <c r="AH58" s="368"/>
      <c r="AI58" s="373"/>
      <c r="AJ58" s="328"/>
      <c r="AK58" s="328"/>
      <c r="AL58" s="328" t="s">
        <v>7276</v>
      </c>
      <c r="AM58" s="328" t="s">
        <v>7276</v>
      </c>
      <c r="AN58" s="335"/>
    </row>
    <row r="59" spans="1:40" ht="30.75" customHeight="1" x14ac:dyDescent="0.35">
      <c r="A59" s="378">
        <v>1504</v>
      </c>
      <c r="B59" s="333" t="s">
        <v>5715</v>
      </c>
      <c r="C59" s="332" t="s">
        <v>2366</v>
      </c>
      <c r="D59" s="371" t="s">
        <v>2112</v>
      </c>
      <c r="E59" s="325">
        <v>3</v>
      </c>
      <c r="F59" s="371"/>
      <c r="G59" s="325"/>
      <c r="H59" s="371"/>
      <c r="I59" s="325">
        <v>8</v>
      </c>
      <c r="J59" s="325"/>
      <c r="K59" s="325">
        <v>8</v>
      </c>
      <c r="L59" s="372">
        <v>1</v>
      </c>
      <c r="M59" s="373" t="s">
        <v>5354</v>
      </c>
      <c r="N59" s="398">
        <v>100</v>
      </c>
      <c r="O59" s="398">
        <v>130</v>
      </c>
      <c r="P59" s="398">
        <v>230</v>
      </c>
      <c r="Q59" s="398"/>
      <c r="R59" s="398"/>
      <c r="S59" s="398"/>
      <c r="T59" s="398"/>
      <c r="U59" s="381"/>
      <c r="V59" s="381" t="s">
        <v>2166</v>
      </c>
      <c r="W59" s="381" t="s">
        <v>2166</v>
      </c>
      <c r="X59" s="381">
        <v>1</v>
      </c>
      <c r="Y59" s="326" t="s">
        <v>2166</v>
      </c>
      <c r="Z59" s="328" t="s">
        <v>2166</v>
      </c>
      <c r="AA59" s="373"/>
      <c r="AB59" s="326"/>
      <c r="AC59" s="326" t="s">
        <v>2166</v>
      </c>
      <c r="AD59" s="368"/>
      <c r="AE59" s="400" t="s">
        <v>6321</v>
      </c>
      <c r="AF59" s="326"/>
      <c r="AG59" s="368"/>
      <c r="AH59" s="368"/>
      <c r="AI59" s="373"/>
      <c r="AJ59" s="328"/>
      <c r="AK59" s="328"/>
      <c r="AL59" s="328" t="s">
        <v>7276</v>
      </c>
      <c r="AM59" s="328"/>
      <c r="AN59" s="335"/>
    </row>
    <row r="60" spans="1:40" ht="30.75" customHeight="1" x14ac:dyDescent="0.35">
      <c r="A60" s="378">
        <v>1541</v>
      </c>
      <c r="B60" s="333" t="s">
        <v>808</v>
      </c>
      <c r="C60" s="332" t="s">
        <v>815</v>
      </c>
      <c r="D60" s="371" t="s">
        <v>2068</v>
      </c>
      <c r="E60" s="325">
        <v>3</v>
      </c>
      <c r="F60" s="371"/>
      <c r="G60" s="325"/>
      <c r="H60" s="371"/>
      <c r="I60" s="325">
        <v>4</v>
      </c>
      <c r="J60" s="325"/>
      <c r="K60" s="325">
        <v>4</v>
      </c>
      <c r="L60" s="372">
        <v>1</v>
      </c>
      <c r="M60" s="373" t="s">
        <v>5061</v>
      </c>
      <c r="N60" s="398">
        <v>80</v>
      </c>
      <c r="O60" s="398">
        <v>190</v>
      </c>
      <c r="P60" s="398">
        <v>270</v>
      </c>
      <c r="Q60" s="398"/>
      <c r="R60" s="398"/>
      <c r="S60" s="398"/>
      <c r="T60" s="398"/>
      <c r="U60" s="381"/>
      <c r="V60" s="381" t="s">
        <v>2166</v>
      </c>
      <c r="W60" s="381" t="s">
        <v>2166</v>
      </c>
      <c r="X60" s="381"/>
      <c r="Y60" s="326" t="s">
        <v>2166</v>
      </c>
      <c r="Z60" s="328" t="s">
        <v>2166</v>
      </c>
      <c r="AA60" s="373"/>
      <c r="AB60" s="326"/>
      <c r="AC60" s="326" t="s">
        <v>2166</v>
      </c>
      <c r="AD60" s="368"/>
      <c r="AE60" s="400" t="s">
        <v>6319</v>
      </c>
      <c r="AF60" s="326"/>
      <c r="AG60" s="368"/>
      <c r="AH60" s="368"/>
      <c r="AI60" s="373"/>
      <c r="AJ60" s="328"/>
      <c r="AK60" s="328"/>
      <c r="AL60" s="328" t="s">
        <v>7276</v>
      </c>
      <c r="AM60" s="328" t="s">
        <v>7276</v>
      </c>
      <c r="AN60" s="335"/>
    </row>
    <row r="61" spans="1:40" ht="30.75" customHeight="1" x14ac:dyDescent="0.35">
      <c r="A61" s="378">
        <v>1544</v>
      </c>
      <c r="B61" s="333" t="s">
        <v>808</v>
      </c>
      <c r="C61" s="332" t="s">
        <v>2014</v>
      </c>
      <c r="D61" s="371" t="s">
        <v>2071</v>
      </c>
      <c r="E61" s="325">
        <v>3</v>
      </c>
      <c r="F61" s="371"/>
      <c r="G61" s="325"/>
      <c r="H61" s="371"/>
      <c r="I61" s="325">
        <v>4</v>
      </c>
      <c r="J61" s="325"/>
      <c r="K61" s="325">
        <v>4</v>
      </c>
      <c r="L61" s="372">
        <v>1</v>
      </c>
      <c r="M61" s="373" t="s">
        <v>5061</v>
      </c>
      <c r="N61" s="398">
        <v>80</v>
      </c>
      <c r="O61" s="398">
        <v>190</v>
      </c>
      <c r="P61" s="398">
        <v>270</v>
      </c>
      <c r="Q61" s="398"/>
      <c r="R61" s="398"/>
      <c r="S61" s="398"/>
      <c r="T61" s="398"/>
      <c r="U61" s="381"/>
      <c r="V61" s="381" t="s">
        <v>2166</v>
      </c>
      <c r="W61" s="381" t="s">
        <v>2166</v>
      </c>
      <c r="X61" s="381"/>
      <c r="Y61" s="326" t="s">
        <v>2166</v>
      </c>
      <c r="Z61" s="328" t="s">
        <v>2166</v>
      </c>
      <c r="AA61" s="373"/>
      <c r="AB61" s="326"/>
      <c r="AC61" s="326" t="s">
        <v>2166</v>
      </c>
      <c r="AD61" s="368"/>
      <c r="AE61" s="400" t="s">
        <v>6319</v>
      </c>
      <c r="AF61" s="326"/>
      <c r="AG61" s="368"/>
      <c r="AH61" s="368"/>
      <c r="AI61" s="373"/>
      <c r="AJ61" s="328"/>
      <c r="AK61" s="328"/>
      <c r="AL61" s="328" t="s">
        <v>7276</v>
      </c>
      <c r="AM61" s="328" t="s">
        <v>7276</v>
      </c>
      <c r="AN61" s="335"/>
    </row>
    <row r="62" spans="1:40" ht="30.75" customHeight="1" x14ac:dyDescent="0.35">
      <c r="A62" s="378">
        <v>1545</v>
      </c>
      <c r="B62" s="333" t="s">
        <v>808</v>
      </c>
      <c r="C62" s="332" t="s">
        <v>2015</v>
      </c>
      <c r="D62" s="371" t="s">
        <v>2072</v>
      </c>
      <c r="E62" s="325">
        <v>3</v>
      </c>
      <c r="F62" s="371"/>
      <c r="G62" s="325"/>
      <c r="H62" s="371"/>
      <c r="I62" s="325">
        <v>3</v>
      </c>
      <c r="J62" s="325"/>
      <c r="K62" s="325">
        <v>3</v>
      </c>
      <c r="L62" s="372">
        <v>1</v>
      </c>
      <c r="M62" s="373" t="s">
        <v>5354</v>
      </c>
      <c r="N62" s="398">
        <v>75</v>
      </c>
      <c r="O62" s="398">
        <v>175</v>
      </c>
      <c r="P62" s="398">
        <v>250</v>
      </c>
      <c r="Q62" s="398"/>
      <c r="R62" s="398"/>
      <c r="S62" s="398"/>
      <c r="T62" s="398"/>
      <c r="U62" s="381"/>
      <c r="V62" s="381" t="s">
        <v>2166</v>
      </c>
      <c r="W62" s="381" t="s">
        <v>2166</v>
      </c>
      <c r="X62" s="381"/>
      <c r="Y62" s="326" t="s">
        <v>2166</v>
      </c>
      <c r="Z62" s="328" t="s">
        <v>2166</v>
      </c>
      <c r="AA62" s="373"/>
      <c r="AB62" s="326"/>
      <c r="AC62" s="326" t="s">
        <v>2166</v>
      </c>
      <c r="AD62" s="368"/>
      <c r="AE62" s="400" t="s">
        <v>6319</v>
      </c>
      <c r="AF62" s="326"/>
      <c r="AG62" s="368"/>
      <c r="AH62" s="368"/>
      <c r="AI62" s="373"/>
      <c r="AJ62" s="328"/>
      <c r="AK62" s="328"/>
      <c r="AL62" s="328" t="s">
        <v>7276</v>
      </c>
      <c r="AM62" s="328" t="s">
        <v>7276</v>
      </c>
      <c r="AN62" s="335"/>
    </row>
    <row r="63" spans="1:40" ht="30.75" customHeight="1" x14ac:dyDescent="0.35">
      <c r="A63" s="378">
        <v>1557</v>
      </c>
      <c r="B63" s="333" t="s">
        <v>808</v>
      </c>
      <c r="C63" s="332" t="s">
        <v>2093</v>
      </c>
      <c r="D63" s="371" t="s">
        <v>2094</v>
      </c>
      <c r="E63" s="325">
        <v>3</v>
      </c>
      <c r="F63" s="371"/>
      <c r="G63" s="325"/>
      <c r="H63" s="371"/>
      <c r="I63" s="325">
        <v>4</v>
      </c>
      <c r="J63" s="325"/>
      <c r="K63" s="325">
        <v>4</v>
      </c>
      <c r="L63" s="372">
        <v>1</v>
      </c>
      <c r="M63" s="373" t="s">
        <v>5354</v>
      </c>
      <c r="N63" s="398">
        <v>80</v>
      </c>
      <c r="O63" s="398">
        <v>190</v>
      </c>
      <c r="P63" s="398">
        <v>270</v>
      </c>
      <c r="Q63" s="398"/>
      <c r="R63" s="398"/>
      <c r="S63" s="398"/>
      <c r="T63" s="398"/>
      <c r="U63" s="381"/>
      <c r="V63" s="381" t="s">
        <v>2166</v>
      </c>
      <c r="W63" s="381" t="s">
        <v>2166</v>
      </c>
      <c r="X63" s="381"/>
      <c r="Y63" s="326" t="s">
        <v>2166</v>
      </c>
      <c r="Z63" s="328" t="s">
        <v>2166</v>
      </c>
      <c r="AA63" s="373"/>
      <c r="AB63" s="326"/>
      <c r="AC63" s="326" t="s">
        <v>2166</v>
      </c>
      <c r="AD63" s="368"/>
      <c r="AE63" s="400" t="s">
        <v>6319</v>
      </c>
      <c r="AF63" s="326"/>
      <c r="AG63" s="368"/>
      <c r="AH63" s="368"/>
      <c r="AI63" s="373"/>
      <c r="AJ63" s="328"/>
      <c r="AK63" s="328"/>
      <c r="AL63" s="328" t="s">
        <v>7276</v>
      </c>
      <c r="AM63" s="328" t="s">
        <v>7276</v>
      </c>
      <c r="AN63" s="335"/>
    </row>
    <row r="64" spans="1:40" ht="30.75" customHeight="1" x14ac:dyDescent="0.35">
      <c r="A64" s="378">
        <v>1558</v>
      </c>
      <c r="B64" s="333" t="s">
        <v>808</v>
      </c>
      <c r="C64" s="332" t="s">
        <v>2095</v>
      </c>
      <c r="D64" s="371" t="s">
        <v>2096</v>
      </c>
      <c r="E64" s="325">
        <v>3</v>
      </c>
      <c r="F64" s="371"/>
      <c r="G64" s="325"/>
      <c r="H64" s="371"/>
      <c r="I64" s="325">
        <v>4</v>
      </c>
      <c r="J64" s="325"/>
      <c r="K64" s="325">
        <v>4</v>
      </c>
      <c r="L64" s="372">
        <v>1</v>
      </c>
      <c r="M64" s="373" t="s">
        <v>5061</v>
      </c>
      <c r="N64" s="398">
        <v>80</v>
      </c>
      <c r="O64" s="398">
        <v>190</v>
      </c>
      <c r="P64" s="398">
        <v>270</v>
      </c>
      <c r="Q64" s="398"/>
      <c r="R64" s="398"/>
      <c r="S64" s="398"/>
      <c r="T64" s="398"/>
      <c r="U64" s="381"/>
      <c r="V64" s="381" t="s">
        <v>2166</v>
      </c>
      <c r="W64" s="381" t="s">
        <v>2166</v>
      </c>
      <c r="X64" s="381"/>
      <c r="Y64" s="326" t="s">
        <v>2166</v>
      </c>
      <c r="Z64" s="328" t="s">
        <v>2166</v>
      </c>
      <c r="AA64" s="373"/>
      <c r="AB64" s="326"/>
      <c r="AC64" s="326" t="s">
        <v>2166</v>
      </c>
      <c r="AD64" s="368"/>
      <c r="AE64" s="400" t="s">
        <v>6319</v>
      </c>
      <c r="AF64" s="326"/>
      <c r="AG64" s="368"/>
      <c r="AH64" s="368"/>
      <c r="AI64" s="373"/>
      <c r="AJ64" s="328"/>
      <c r="AK64" s="328"/>
      <c r="AL64" s="328" t="s">
        <v>7276</v>
      </c>
      <c r="AM64" s="328" t="s">
        <v>7276</v>
      </c>
      <c r="AN64" s="335"/>
    </row>
    <row r="65" spans="1:40" ht="30.75" customHeight="1" x14ac:dyDescent="0.35">
      <c r="A65" s="378">
        <v>1559</v>
      </c>
      <c r="B65" s="333" t="s">
        <v>808</v>
      </c>
      <c r="C65" s="332" t="s">
        <v>2097</v>
      </c>
      <c r="D65" s="371" t="s">
        <v>2098</v>
      </c>
      <c r="E65" s="325">
        <v>4</v>
      </c>
      <c r="F65" s="371"/>
      <c r="G65" s="325"/>
      <c r="H65" s="371"/>
      <c r="I65" s="325">
        <v>4</v>
      </c>
      <c r="J65" s="325"/>
      <c r="K65" s="325">
        <v>4</v>
      </c>
      <c r="L65" s="372">
        <v>1</v>
      </c>
      <c r="M65" s="373" t="s">
        <v>5431</v>
      </c>
      <c r="N65" s="398">
        <v>80</v>
      </c>
      <c r="O65" s="398">
        <v>190</v>
      </c>
      <c r="P65" s="398">
        <v>270</v>
      </c>
      <c r="Q65" s="398"/>
      <c r="R65" s="398"/>
      <c r="S65" s="398"/>
      <c r="T65" s="398"/>
      <c r="U65" s="381"/>
      <c r="V65" s="381" t="s">
        <v>2166</v>
      </c>
      <c r="W65" s="381" t="s">
        <v>2166</v>
      </c>
      <c r="X65" s="381"/>
      <c r="Y65" s="326" t="s">
        <v>2166</v>
      </c>
      <c r="Z65" s="328" t="s">
        <v>2166</v>
      </c>
      <c r="AA65" s="373"/>
      <c r="AB65" s="326"/>
      <c r="AC65" s="326" t="s">
        <v>2166</v>
      </c>
      <c r="AD65" s="368"/>
      <c r="AE65" s="400" t="s">
        <v>6319</v>
      </c>
      <c r="AF65" s="326"/>
      <c r="AG65" s="368"/>
      <c r="AH65" s="368"/>
      <c r="AI65" s="373"/>
      <c r="AJ65" s="328"/>
      <c r="AK65" s="328"/>
      <c r="AL65" s="328" t="s">
        <v>7276</v>
      </c>
      <c r="AM65" s="328" t="s">
        <v>7276</v>
      </c>
      <c r="AN65" s="335"/>
    </row>
    <row r="66" spans="1:40" ht="30.75" customHeight="1" x14ac:dyDescent="0.35">
      <c r="A66" s="378">
        <v>1560</v>
      </c>
      <c r="B66" s="333" t="s">
        <v>808</v>
      </c>
      <c r="C66" s="332" t="s">
        <v>2610</v>
      </c>
      <c r="D66" s="371" t="s">
        <v>2623</v>
      </c>
      <c r="E66" s="325">
        <v>3</v>
      </c>
      <c r="F66" s="371"/>
      <c r="G66" s="325"/>
      <c r="H66" s="371"/>
      <c r="I66" s="325">
        <v>4</v>
      </c>
      <c r="J66" s="325"/>
      <c r="K66" s="325">
        <v>4</v>
      </c>
      <c r="L66" s="372">
        <v>1</v>
      </c>
      <c r="M66" s="373" t="s">
        <v>5430</v>
      </c>
      <c r="N66" s="367">
        <v>80</v>
      </c>
      <c r="O66" s="367">
        <v>190</v>
      </c>
      <c r="P66" s="367">
        <v>270</v>
      </c>
      <c r="Q66" s="398"/>
      <c r="R66" s="398"/>
      <c r="S66" s="398"/>
      <c r="T66" s="398"/>
      <c r="U66" s="381"/>
      <c r="V66" s="381" t="s">
        <v>2166</v>
      </c>
      <c r="W66" s="381" t="s">
        <v>2166</v>
      </c>
      <c r="X66" s="381"/>
      <c r="Y66" s="326" t="s">
        <v>2166</v>
      </c>
      <c r="Z66" s="328" t="s">
        <v>2166</v>
      </c>
      <c r="AA66" s="373"/>
      <c r="AB66" s="326"/>
      <c r="AC66" s="326" t="s">
        <v>2166</v>
      </c>
      <c r="AD66" s="368"/>
      <c r="AE66" s="400" t="s">
        <v>6322</v>
      </c>
      <c r="AF66" s="326"/>
      <c r="AG66" s="368"/>
      <c r="AH66" s="368"/>
      <c r="AI66" s="373"/>
      <c r="AJ66" s="328"/>
      <c r="AK66" s="328" t="s">
        <v>7277</v>
      </c>
      <c r="AL66" s="328" t="s">
        <v>7276</v>
      </c>
      <c r="AM66" s="328" t="s">
        <v>7276</v>
      </c>
      <c r="AN66" s="335"/>
    </row>
    <row r="67" spans="1:40" ht="30.75" customHeight="1" x14ac:dyDescent="0.35">
      <c r="A67" s="378">
        <v>1621</v>
      </c>
      <c r="B67" s="333" t="s">
        <v>5716</v>
      </c>
      <c r="C67" s="332" t="s">
        <v>976</v>
      </c>
      <c r="D67" s="390" t="s">
        <v>7007</v>
      </c>
      <c r="E67" s="325">
        <v>4</v>
      </c>
      <c r="F67" s="371"/>
      <c r="G67" s="325"/>
      <c r="H67" s="371"/>
      <c r="I67" s="325">
        <v>11</v>
      </c>
      <c r="J67" s="325"/>
      <c r="K67" s="325">
        <v>11</v>
      </c>
      <c r="L67" s="372">
        <v>1</v>
      </c>
      <c r="M67" s="373" t="s">
        <v>6492</v>
      </c>
      <c r="N67" s="367">
        <v>80</v>
      </c>
      <c r="O67" s="367">
        <v>80</v>
      </c>
      <c r="P67" s="367">
        <v>160</v>
      </c>
      <c r="Q67" s="398"/>
      <c r="R67" s="398"/>
      <c r="S67" s="398"/>
      <c r="T67" s="398"/>
      <c r="U67" s="381"/>
      <c r="V67" s="381" t="s">
        <v>2166</v>
      </c>
      <c r="W67" s="381" t="s">
        <v>2166</v>
      </c>
      <c r="X67" s="381">
        <v>2</v>
      </c>
      <c r="Y67" s="326" t="s">
        <v>2166</v>
      </c>
      <c r="Z67" s="328" t="s">
        <v>2166</v>
      </c>
      <c r="AA67" s="373"/>
      <c r="AB67" s="326"/>
      <c r="AC67" s="326" t="s">
        <v>2166</v>
      </c>
      <c r="AD67" s="368"/>
      <c r="AE67" s="400" t="s">
        <v>7261</v>
      </c>
      <c r="AF67" s="326"/>
      <c r="AG67" s="368"/>
      <c r="AH67" s="368"/>
      <c r="AI67" s="373"/>
      <c r="AJ67" s="328"/>
      <c r="AK67" s="328"/>
      <c r="AL67" s="328" t="s">
        <v>7276</v>
      </c>
      <c r="AM67" s="328" t="s">
        <v>7276</v>
      </c>
      <c r="AN67" s="335"/>
    </row>
    <row r="68" spans="1:40" ht="30.75" customHeight="1" x14ac:dyDescent="0.35">
      <c r="A68" s="378">
        <v>1625</v>
      </c>
      <c r="B68" s="333" t="s">
        <v>817</v>
      </c>
      <c r="C68" s="332" t="s">
        <v>4385</v>
      </c>
      <c r="D68" s="371" t="s">
        <v>2147</v>
      </c>
      <c r="E68" s="325">
        <v>4</v>
      </c>
      <c r="F68" s="371"/>
      <c r="G68" s="325"/>
      <c r="H68" s="371"/>
      <c r="I68" s="325">
        <v>7</v>
      </c>
      <c r="J68" s="325"/>
      <c r="K68" s="325">
        <v>7</v>
      </c>
      <c r="L68" s="372">
        <v>1</v>
      </c>
      <c r="M68" s="373" t="s">
        <v>5431</v>
      </c>
      <c r="N68" s="398">
        <v>120</v>
      </c>
      <c r="O68" s="398">
        <v>120</v>
      </c>
      <c r="P68" s="398">
        <v>240</v>
      </c>
      <c r="Q68" s="398"/>
      <c r="R68" s="398"/>
      <c r="S68" s="398"/>
      <c r="T68" s="398"/>
      <c r="U68" s="381"/>
      <c r="V68" s="381" t="s">
        <v>2166</v>
      </c>
      <c r="W68" s="381" t="s">
        <v>2166</v>
      </c>
      <c r="X68" s="381">
        <v>1</v>
      </c>
      <c r="Y68" s="326" t="s">
        <v>2166</v>
      </c>
      <c r="Z68" s="328" t="s">
        <v>2166</v>
      </c>
      <c r="AA68" s="373"/>
      <c r="AB68" s="326"/>
      <c r="AC68" s="326" t="s">
        <v>2166</v>
      </c>
      <c r="AD68" s="368"/>
      <c r="AE68" s="400" t="s">
        <v>6325</v>
      </c>
      <c r="AF68" s="326"/>
      <c r="AG68" s="368"/>
      <c r="AH68" s="368"/>
      <c r="AI68" s="373"/>
      <c r="AJ68" s="328"/>
      <c r="AK68" s="328" t="s">
        <v>7279</v>
      </c>
      <c r="AL68" s="328" t="s">
        <v>7276</v>
      </c>
      <c r="AM68" s="328" t="s">
        <v>7276</v>
      </c>
      <c r="AN68" s="335"/>
    </row>
    <row r="69" spans="1:40" ht="30.75" customHeight="1" x14ac:dyDescent="0.35">
      <c r="A69" s="378">
        <v>1690</v>
      </c>
      <c r="B69" s="333" t="s">
        <v>859</v>
      </c>
      <c r="C69" s="332" t="s">
        <v>4413</v>
      </c>
      <c r="D69" s="371" t="s">
        <v>3504</v>
      </c>
      <c r="E69" s="325">
        <v>4</v>
      </c>
      <c r="F69" s="371"/>
      <c r="G69" s="325"/>
      <c r="H69" s="371"/>
      <c r="I69" s="325">
        <v>3</v>
      </c>
      <c r="J69" s="325"/>
      <c r="K69" s="325">
        <v>3</v>
      </c>
      <c r="L69" s="372">
        <v>1</v>
      </c>
      <c r="M69" s="373" t="s">
        <v>6012</v>
      </c>
      <c r="N69" s="398">
        <v>60</v>
      </c>
      <c r="O69" s="398">
        <v>150</v>
      </c>
      <c r="P69" s="398">
        <v>210</v>
      </c>
      <c r="Q69" s="398"/>
      <c r="R69" s="398"/>
      <c r="S69" s="398"/>
      <c r="T69" s="398"/>
      <c r="U69" s="381"/>
      <c r="V69" s="381" t="s">
        <v>2166</v>
      </c>
      <c r="W69" s="381" t="s">
        <v>2166</v>
      </c>
      <c r="X69" s="381">
        <v>1</v>
      </c>
      <c r="Y69" s="326" t="s">
        <v>2166</v>
      </c>
      <c r="Z69" s="328" t="s">
        <v>2166</v>
      </c>
      <c r="AA69" s="373"/>
      <c r="AB69" s="326"/>
      <c r="AC69" s="326" t="s">
        <v>2166</v>
      </c>
      <c r="AD69" s="368"/>
      <c r="AE69" s="400" t="s">
        <v>6321</v>
      </c>
      <c r="AF69" s="326"/>
      <c r="AG69" s="368"/>
      <c r="AH69" s="368"/>
      <c r="AI69" s="373"/>
      <c r="AJ69" s="328"/>
      <c r="AK69" s="328"/>
      <c r="AL69" s="328" t="s">
        <v>7276</v>
      </c>
      <c r="AM69" s="328" t="s">
        <v>7276</v>
      </c>
      <c r="AN69" s="335"/>
    </row>
    <row r="70" spans="1:40" ht="30.75" customHeight="1" x14ac:dyDescent="0.35">
      <c r="A70" s="378">
        <v>1739</v>
      </c>
      <c r="B70" s="333" t="s">
        <v>880</v>
      </c>
      <c r="C70" s="332" t="s">
        <v>1523</v>
      </c>
      <c r="D70" s="371" t="s">
        <v>881</v>
      </c>
      <c r="E70" s="325">
        <v>3</v>
      </c>
      <c r="F70" s="371"/>
      <c r="G70" s="325"/>
      <c r="H70" s="371"/>
      <c r="I70" s="325">
        <v>4</v>
      </c>
      <c r="J70" s="325"/>
      <c r="K70" s="325">
        <v>4</v>
      </c>
      <c r="L70" s="372">
        <v>1</v>
      </c>
      <c r="M70" s="373" t="s">
        <v>5508</v>
      </c>
      <c r="N70" s="367">
        <v>130</v>
      </c>
      <c r="O70" s="367">
        <v>280</v>
      </c>
      <c r="P70" s="367">
        <v>410</v>
      </c>
      <c r="Q70" s="398"/>
      <c r="R70" s="398"/>
      <c r="S70" s="398"/>
      <c r="T70" s="398"/>
      <c r="U70" s="381"/>
      <c r="V70" s="381" t="s">
        <v>2166</v>
      </c>
      <c r="W70" s="381" t="s">
        <v>2166</v>
      </c>
      <c r="X70" s="381">
        <v>1</v>
      </c>
      <c r="Y70" s="326" t="s">
        <v>2166</v>
      </c>
      <c r="Z70" s="328" t="s">
        <v>2166</v>
      </c>
      <c r="AA70" s="373"/>
      <c r="AB70" s="326"/>
      <c r="AC70" s="326" t="s">
        <v>2166</v>
      </c>
      <c r="AD70" s="368"/>
      <c r="AE70" s="400" t="s">
        <v>6979</v>
      </c>
      <c r="AF70" s="326"/>
      <c r="AG70" s="368"/>
      <c r="AH70" s="368"/>
      <c r="AI70" s="373"/>
      <c r="AJ70" s="328"/>
      <c r="AK70" s="328" t="s">
        <v>7277</v>
      </c>
      <c r="AL70" s="328" t="s">
        <v>7276</v>
      </c>
      <c r="AM70" s="328" t="s">
        <v>7276</v>
      </c>
      <c r="AN70" s="335"/>
    </row>
    <row r="71" spans="1:40" ht="30.75" customHeight="1" x14ac:dyDescent="0.35">
      <c r="A71" s="378">
        <v>1809</v>
      </c>
      <c r="B71" s="333" t="s">
        <v>929</v>
      </c>
      <c r="C71" s="332" t="s">
        <v>1990</v>
      </c>
      <c r="D71" s="371" t="s">
        <v>2443</v>
      </c>
      <c r="E71" s="325">
        <v>4</v>
      </c>
      <c r="F71" s="371"/>
      <c r="G71" s="325"/>
      <c r="H71" s="371"/>
      <c r="I71" s="325">
        <v>5</v>
      </c>
      <c r="J71" s="325"/>
      <c r="K71" s="325">
        <v>5</v>
      </c>
      <c r="L71" s="372">
        <v>1</v>
      </c>
      <c r="M71" s="373" t="s">
        <v>5431</v>
      </c>
      <c r="N71" s="367">
        <v>140</v>
      </c>
      <c r="O71" s="367">
        <v>140</v>
      </c>
      <c r="P71" s="367">
        <v>280</v>
      </c>
      <c r="Q71" s="398"/>
      <c r="R71" s="398"/>
      <c r="S71" s="398"/>
      <c r="T71" s="398"/>
      <c r="U71" s="381"/>
      <c r="V71" s="381" t="s">
        <v>2166</v>
      </c>
      <c r="W71" s="381" t="s">
        <v>2166</v>
      </c>
      <c r="X71" s="381">
        <v>2</v>
      </c>
      <c r="Y71" s="326" t="s">
        <v>2166</v>
      </c>
      <c r="Z71" s="328" t="s">
        <v>2166</v>
      </c>
      <c r="AA71" s="373"/>
      <c r="AB71" s="326"/>
      <c r="AC71" s="326" t="s">
        <v>2166</v>
      </c>
      <c r="AD71" s="368"/>
      <c r="AE71" s="400" t="s">
        <v>6319</v>
      </c>
      <c r="AF71" s="326"/>
      <c r="AG71" s="368"/>
      <c r="AH71" s="368"/>
      <c r="AI71" s="373"/>
      <c r="AJ71" s="328"/>
      <c r="AK71" s="328" t="s">
        <v>7279</v>
      </c>
      <c r="AL71" s="328" t="s">
        <v>7276</v>
      </c>
      <c r="AM71" s="328" t="s">
        <v>7276</v>
      </c>
      <c r="AN71" s="335"/>
    </row>
    <row r="72" spans="1:40" ht="30.75" customHeight="1" x14ac:dyDescent="0.35">
      <c r="A72" s="378">
        <v>2123</v>
      </c>
      <c r="B72" s="333" t="s">
        <v>1809</v>
      </c>
      <c r="C72" s="332" t="s">
        <v>4022</v>
      </c>
      <c r="D72" s="371" t="s">
        <v>3819</v>
      </c>
      <c r="E72" s="325">
        <v>4</v>
      </c>
      <c r="F72" s="371"/>
      <c r="G72" s="325"/>
      <c r="H72" s="371"/>
      <c r="I72" s="325">
        <v>9</v>
      </c>
      <c r="J72" s="325"/>
      <c r="K72" s="325">
        <v>9</v>
      </c>
      <c r="L72" s="372">
        <v>1</v>
      </c>
      <c r="M72" s="373" t="s">
        <v>5427</v>
      </c>
      <c r="N72" s="367">
        <v>70</v>
      </c>
      <c r="O72" s="367">
        <v>170</v>
      </c>
      <c r="P72" s="367">
        <v>240</v>
      </c>
      <c r="Q72" s="398"/>
      <c r="R72" s="398"/>
      <c r="S72" s="398"/>
      <c r="T72" s="398"/>
      <c r="U72" s="381">
        <v>240</v>
      </c>
      <c r="V72" s="381" t="s">
        <v>2166</v>
      </c>
      <c r="W72" s="381" t="s">
        <v>2166</v>
      </c>
      <c r="X72" s="381">
        <v>2</v>
      </c>
      <c r="Y72" s="326" t="s">
        <v>2166</v>
      </c>
      <c r="Z72" s="328" t="s">
        <v>2166</v>
      </c>
      <c r="AA72" s="373"/>
      <c r="AB72" s="326"/>
      <c r="AC72" s="326" t="s">
        <v>2166</v>
      </c>
      <c r="AD72" s="368"/>
      <c r="AE72" s="400" t="s">
        <v>6325</v>
      </c>
      <c r="AF72" s="326"/>
      <c r="AG72" s="368"/>
      <c r="AH72" s="368"/>
      <c r="AI72" s="373"/>
      <c r="AJ72" s="326"/>
      <c r="AK72" s="328" t="s">
        <v>7278</v>
      </c>
      <c r="AL72" s="328" t="s">
        <v>7276</v>
      </c>
      <c r="AM72" s="328" t="s">
        <v>7276</v>
      </c>
      <c r="AN72" s="335"/>
    </row>
    <row r="73" spans="1:40" ht="30.75" customHeight="1" x14ac:dyDescent="0.35">
      <c r="A73" s="378">
        <v>2131</v>
      </c>
      <c r="B73" s="333" t="s">
        <v>1809</v>
      </c>
      <c r="C73" s="332" t="s">
        <v>1810</v>
      </c>
      <c r="D73" s="371" t="s">
        <v>3581</v>
      </c>
      <c r="E73" s="325">
        <v>4</v>
      </c>
      <c r="F73" s="371"/>
      <c r="G73" s="325"/>
      <c r="H73" s="371"/>
      <c r="I73" s="325">
        <v>12</v>
      </c>
      <c r="J73" s="325"/>
      <c r="K73" s="325">
        <v>12</v>
      </c>
      <c r="L73" s="372">
        <v>1</v>
      </c>
      <c r="M73" s="388" t="s">
        <v>5493</v>
      </c>
      <c r="N73" s="367">
        <v>90</v>
      </c>
      <c r="O73" s="367">
        <v>210</v>
      </c>
      <c r="P73" s="367">
        <v>300</v>
      </c>
      <c r="Q73" s="398"/>
      <c r="R73" s="398"/>
      <c r="S73" s="398"/>
      <c r="T73" s="398"/>
      <c r="U73" s="381">
        <v>240</v>
      </c>
      <c r="V73" s="381" t="s">
        <v>2166</v>
      </c>
      <c r="W73" s="381" t="s">
        <v>2166</v>
      </c>
      <c r="X73" s="381">
        <v>2</v>
      </c>
      <c r="Y73" s="326" t="s">
        <v>2166</v>
      </c>
      <c r="Z73" s="328" t="s">
        <v>2166</v>
      </c>
      <c r="AA73" s="373"/>
      <c r="AB73" s="326"/>
      <c r="AC73" s="326" t="s">
        <v>2166</v>
      </c>
      <c r="AD73" s="368"/>
      <c r="AE73" s="400" t="s">
        <v>6321</v>
      </c>
      <c r="AF73" s="326"/>
      <c r="AG73" s="368"/>
      <c r="AH73" s="368"/>
      <c r="AI73" s="373"/>
      <c r="AJ73" s="326"/>
      <c r="AK73" s="328" t="s">
        <v>7278</v>
      </c>
      <c r="AL73" s="328" t="s">
        <v>7276</v>
      </c>
      <c r="AM73" s="328" t="s">
        <v>7276</v>
      </c>
      <c r="AN73" s="335"/>
    </row>
    <row r="74" spans="1:40" ht="30.75" customHeight="1" x14ac:dyDescent="0.35">
      <c r="A74" s="378">
        <v>2137</v>
      </c>
      <c r="B74" s="333" t="s">
        <v>1809</v>
      </c>
      <c r="C74" s="332" t="s">
        <v>2387</v>
      </c>
      <c r="D74" s="371" t="s">
        <v>2388</v>
      </c>
      <c r="E74" s="325">
        <v>3</v>
      </c>
      <c r="F74" s="371"/>
      <c r="G74" s="325"/>
      <c r="H74" s="371"/>
      <c r="I74" s="325">
        <v>8</v>
      </c>
      <c r="J74" s="325"/>
      <c r="K74" s="325">
        <v>8</v>
      </c>
      <c r="L74" s="372">
        <v>1</v>
      </c>
      <c r="M74" s="388" t="s">
        <v>5546</v>
      </c>
      <c r="N74" s="367">
        <v>50</v>
      </c>
      <c r="O74" s="367">
        <v>150</v>
      </c>
      <c r="P74" s="367">
        <v>200</v>
      </c>
      <c r="Q74" s="398"/>
      <c r="R74" s="398"/>
      <c r="S74" s="398"/>
      <c r="T74" s="398"/>
      <c r="U74" s="381" t="s">
        <v>7281</v>
      </c>
      <c r="V74" s="381" t="s">
        <v>2166</v>
      </c>
      <c r="W74" s="381" t="s">
        <v>2166</v>
      </c>
      <c r="X74" s="381">
        <v>2</v>
      </c>
      <c r="Y74" s="326" t="s">
        <v>2166</v>
      </c>
      <c r="Z74" s="328" t="s">
        <v>2166</v>
      </c>
      <c r="AA74" s="373"/>
      <c r="AB74" s="326"/>
      <c r="AC74" s="326" t="s">
        <v>2166</v>
      </c>
      <c r="AD74" s="368"/>
      <c r="AE74" s="400" t="s">
        <v>6321</v>
      </c>
      <c r="AF74" s="326"/>
      <c r="AG74" s="368"/>
      <c r="AH74" s="368"/>
      <c r="AI74" s="373"/>
      <c r="AJ74" s="326"/>
      <c r="AK74" s="328" t="s">
        <v>7277</v>
      </c>
      <c r="AL74" s="328" t="s">
        <v>7276</v>
      </c>
      <c r="AM74" s="328"/>
      <c r="AN74" s="335"/>
    </row>
    <row r="75" spans="1:40" ht="30.75" customHeight="1" x14ac:dyDescent="0.35">
      <c r="A75" s="378">
        <v>2138</v>
      </c>
      <c r="B75" s="333" t="s">
        <v>1809</v>
      </c>
      <c r="C75" s="411" t="s">
        <v>3714</v>
      </c>
      <c r="D75" s="371" t="s">
        <v>3584</v>
      </c>
      <c r="E75" s="325">
        <v>3</v>
      </c>
      <c r="F75" s="371"/>
      <c r="G75" s="325"/>
      <c r="H75" s="371"/>
      <c r="I75" s="325">
        <v>12</v>
      </c>
      <c r="J75" s="325"/>
      <c r="K75" s="325">
        <v>12</v>
      </c>
      <c r="L75" s="372">
        <v>1</v>
      </c>
      <c r="M75" s="373" t="s">
        <v>5149</v>
      </c>
      <c r="N75" s="367">
        <v>75</v>
      </c>
      <c r="O75" s="367">
        <v>175</v>
      </c>
      <c r="P75" s="367">
        <v>250</v>
      </c>
      <c r="Q75" s="398"/>
      <c r="R75" s="398"/>
      <c r="S75" s="398"/>
      <c r="T75" s="398"/>
      <c r="U75" s="381" t="s">
        <v>7281</v>
      </c>
      <c r="V75" s="381" t="s">
        <v>2166</v>
      </c>
      <c r="W75" s="381" t="s">
        <v>2166</v>
      </c>
      <c r="X75" s="381">
        <v>2</v>
      </c>
      <c r="Y75" s="326" t="s">
        <v>2166</v>
      </c>
      <c r="Z75" s="328" t="s">
        <v>2166</v>
      </c>
      <c r="AA75" s="373"/>
      <c r="AB75" s="326"/>
      <c r="AC75" s="326" t="s">
        <v>2166</v>
      </c>
      <c r="AD75" s="368"/>
      <c r="AE75" s="400" t="s">
        <v>6321</v>
      </c>
      <c r="AF75" s="326"/>
      <c r="AG75" s="368"/>
      <c r="AH75" s="368"/>
      <c r="AI75" s="373"/>
      <c r="AJ75" s="326"/>
      <c r="AK75" s="328" t="s">
        <v>7277</v>
      </c>
      <c r="AL75" s="328" t="s">
        <v>7276</v>
      </c>
      <c r="AM75" s="328" t="s">
        <v>7276</v>
      </c>
      <c r="AN75" s="335"/>
    </row>
    <row r="76" spans="1:40" ht="30.75" customHeight="1" x14ac:dyDescent="0.35">
      <c r="A76" s="378">
        <v>2154</v>
      </c>
      <c r="B76" s="333" t="s">
        <v>1809</v>
      </c>
      <c r="C76" s="332" t="s">
        <v>1811</v>
      </c>
      <c r="D76" s="371" t="s">
        <v>3582</v>
      </c>
      <c r="E76" s="325">
        <v>4</v>
      </c>
      <c r="F76" s="371"/>
      <c r="G76" s="325"/>
      <c r="H76" s="371"/>
      <c r="I76" s="325">
        <v>14</v>
      </c>
      <c r="J76" s="325"/>
      <c r="K76" s="325">
        <v>14</v>
      </c>
      <c r="L76" s="372">
        <v>1</v>
      </c>
      <c r="M76" s="373" t="s">
        <v>6502</v>
      </c>
      <c r="N76" s="367">
        <v>90</v>
      </c>
      <c r="O76" s="367">
        <v>210</v>
      </c>
      <c r="P76" s="367">
        <v>300</v>
      </c>
      <c r="Q76" s="398"/>
      <c r="R76" s="398"/>
      <c r="S76" s="398"/>
      <c r="T76" s="398"/>
      <c r="U76" s="381">
        <v>240</v>
      </c>
      <c r="V76" s="381" t="s">
        <v>2166</v>
      </c>
      <c r="W76" s="381" t="s">
        <v>2166</v>
      </c>
      <c r="X76" s="381">
        <v>2</v>
      </c>
      <c r="Y76" s="326" t="s">
        <v>2166</v>
      </c>
      <c r="Z76" s="328" t="s">
        <v>2166</v>
      </c>
      <c r="AA76" s="373"/>
      <c r="AB76" s="326"/>
      <c r="AC76" s="326" t="s">
        <v>2166</v>
      </c>
      <c r="AD76" s="368"/>
      <c r="AE76" s="400" t="s">
        <v>6321</v>
      </c>
      <c r="AF76" s="326"/>
      <c r="AG76" s="368"/>
      <c r="AH76" s="368"/>
      <c r="AI76" s="373"/>
      <c r="AJ76" s="326"/>
      <c r="AK76" s="328" t="s">
        <v>7278</v>
      </c>
      <c r="AL76" s="328" t="s">
        <v>7276</v>
      </c>
      <c r="AM76" s="328" t="s">
        <v>7276</v>
      </c>
      <c r="AN76" s="335"/>
    </row>
    <row r="77" spans="1:40" ht="30.75" customHeight="1" x14ac:dyDescent="0.35">
      <c r="A77" s="378">
        <v>2156</v>
      </c>
      <c r="B77" s="333" t="s">
        <v>1809</v>
      </c>
      <c r="C77" s="332" t="s">
        <v>4426</v>
      </c>
      <c r="D77" s="371" t="s">
        <v>3821</v>
      </c>
      <c r="E77" s="325">
        <v>4</v>
      </c>
      <c r="F77" s="371"/>
      <c r="G77" s="325"/>
      <c r="H77" s="371"/>
      <c r="I77" s="325">
        <v>6</v>
      </c>
      <c r="J77" s="325"/>
      <c r="K77" s="325">
        <v>6</v>
      </c>
      <c r="L77" s="372">
        <v>1</v>
      </c>
      <c r="M77" s="373" t="s">
        <v>5146</v>
      </c>
      <c r="N77" s="398">
        <v>116</v>
      </c>
      <c r="O77" s="398">
        <v>174</v>
      </c>
      <c r="P77" s="398">
        <v>290</v>
      </c>
      <c r="Q77" s="398"/>
      <c r="R77" s="398"/>
      <c r="S77" s="398"/>
      <c r="T77" s="398"/>
      <c r="U77" s="381"/>
      <c r="V77" s="381" t="s">
        <v>2166</v>
      </c>
      <c r="W77" s="381" t="s">
        <v>2166</v>
      </c>
      <c r="X77" s="381">
        <v>1</v>
      </c>
      <c r="Y77" s="326" t="s">
        <v>2166</v>
      </c>
      <c r="Z77" s="328" t="s">
        <v>6864</v>
      </c>
      <c r="AA77" s="373"/>
      <c r="AB77" s="326"/>
      <c r="AC77" s="326" t="s">
        <v>2166</v>
      </c>
      <c r="AD77" s="368"/>
      <c r="AE77" s="400" t="s">
        <v>6325</v>
      </c>
      <c r="AF77" s="326"/>
      <c r="AG77" s="368"/>
      <c r="AH77" s="368"/>
      <c r="AI77" s="373"/>
      <c r="AJ77" s="326"/>
      <c r="AK77" s="328"/>
      <c r="AL77" s="328" t="s">
        <v>7276</v>
      </c>
      <c r="AM77" s="328"/>
      <c r="AN77" s="335"/>
    </row>
    <row r="78" spans="1:40" ht="30.75" customHeight="1" x14ac:dyDescent="0.35">
      <c r="A78" s="378">
        <v>2167</v>
      </c>
      <c r="B78" s="333" t="s">
        <v>1809</v>
      </c>
      <c r="C78" s="332" t="s">
        <v>2397</v>
      </c>
      <c r="D78" s="371" t="s">
        <v>2398</v>
      </c>
      <c r="E78" s="325">
        <v>4</v>
      </c>
      <c r="F78" s="371"/>
      <c r="G78" s="325"/>
      <c r="H78" s="371"/>
      <c r="I78" s="325">
        <v>10</v>
      </c>
      <c r="J78" s="325"/>
      <c r="K78" s="325">
        <v>10</v>
      </c>
      <c r="L78" s="372">
        <v>1</v>
      </c>
      <c r="M78" s="373" t="s">
        <v>5144</v>
      </c>
      <c r="N78" s="367">
        <v>70</v>
      </c>
      <c r="O78" s="367">
        <v>160</v>
      </c>
      <c r="P78" s="367">
        <v>230</v>
      </c>
      <c r="Q78" s="398"/>
      <c r="R78" s="398"/>
      <c r="S78" s="398"/>
      <c r="T78" s="398"/>
      <c r="U78" s="381" t="s">
        <v>7281</v>
      </c>
      <c r="V78" s="381" t="s">
        <v>2166</v>
      </c>
      <c r="W78" s="381" t="s">
        <v>2166</v>
      </c>
      <c r="X78" s="381">
        <v>3</v>
      </c>
      <c r="Y78" s="326" t="s">
        <v>2166</v>
      </c>
      <c r="Z78" s="328" t="s">
        <v>2166</v>
      </c>
      <c r="AA78" s="381"/>
      <c r="AB78" s="326" t="s">
        <v>6164</v>
      </c>
      <c r="AC78" s="326" t="s">
        <v>2166</v>
      </c>
      <c r="AD78" s="368"/>
      <c r="AE78" s="400" t="s">
        <v>6321</v>
      </c>
      <c r="AF78" s="326"/>
      <c r="AG78" s="368"/>
      <c r="AH78" s="368"/>
      <c r="AI78" s="373"/>
      <c r="AJ78" s="326"/>
      <c r="AK78" s="328" t="s">
        <v>7277</v>
      </c>
      <c r="AL78" s="328" t="s">
        <v>7276</v>
      </c>
      <c r="AM78" s="328"/>
      <c r="AN78" s="335"/>
    </row>
  </sheetData>
  <autoFilter ref="A2:AO78"/>
  <mergeCells count="1">
    <mergeCell ref="A1:AI1"/>
  </mergeCells>
  <conditionalFormatting sqref="H45">
    <cfRule type="duplicateValues" dxfId="3" priority="313"/>
  </conditionalFormatting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O78"/>
  <sheetViews>
    <sheetView zoomScale="85" zoomScaleNormal="85" workbookViewId="0">
      <pane ySplit="2" topLeftCell="A3" activePane="bottomLeft" state="frozen"/>
      <selection activeCell="D4" sqref="D4:D7"/>
      <selection pane="bottomLeft" activeCell="A3" sqref="A3"/>
    </sheetView>
  </sheetViews>
  <sheetFormatPr defaultColWidth="8.7265625" defaultRowHeight="30.75" customHeight="1" x14ac:dyDescent="0.35"/>
  <cols>
    <col min="1" max="1" width="7.54296875" style="389" customWidth="1"/>
    <col min="2" max="2" width="14.1796875" style="362" customWidth="1"/>
    <col min="3" max="3" width="25.7265625" style="363" customWidth="1"/>
    <col min="4" max="4" width="11.7265625" style="365" customWidth="1"/>
    <col min="5" max="5" width="6.7265625" style="343" customWidth="1"/>
    <col min="6" max="6" width="7.1796875" style="343" customWidth="1"/>
    <col min="7" max="8" width="7.54296875" style="343" customWidth="1"/>
    <col min="9" max="10" width="7.54296875" style="344" customWidth="1"/>
    <col min="11" max="12" width="7.54296875" style="343" customWidth="1"/>
    <col min="13" max="13" width="7.54296875" style="345" customWidth="1"/>
    <col min="14" max="21" width="7.54296875" style="389" customWidth="1"/>
    <col min="22" max="22" width="7.1796875" style="389" customWidth="1"/>
    <col min="23" max="23" width="6.7265625" style="389" customWidth="1"/>
    <col min="24" max="24" width="14.81640625" style="389" customWidth="1"/>
    <col min="25" max="25" width="8.26953125" style="346" customWidth="1"/>
    <col min="26" max="26" width="8.54296875" style="342" customWidth="1"/>
    <col min="27" max="27" width="10.26953125" style="384" customWidth="1"/>
    <col min="28" max="29" width="7" style="337" customWidth="1"/>
    <col min="30" max="30" width="14.453125" style="347" customWidth="1"/>
    <col min="31" max="31" width="8.1796875" style="348" customWidth="1"/>
    <col min="32" max="32" width="8.26953125" style="341" customWidth="1"/>
    <col min="33" max="33" width="10.81640625" style="347" customWidth="1"/>
    <col min="34" max="34" width="11.7265625" style="347" customWidth="1"/>
    <col min="35" max="35" width="8.54296875" style="348" customWidth="1"/>
    <col min="36" max="36" width="15.453125" style="341" customWidth="1"/>
    <col min="37" max="37" width="16" style="338" customWidth="1"/>
    <col min="38" max="38" width="11.453125" style="338" customWidth="1"/>
    <col min="39" max="39" width="10.54296875" style="338" customWidth="1"/>
    <col min="40" max="40" width="18" style="337" customWidth="1"/>
    <col min="41" max="16384" width="8.7265625" style="337"/>
  </cols>
  <sheetData>
    <row r="1" spans="1:41" s="336" customFormat="1" ht="23.25" customHeight="1" x14ac:dyDescent="0.35">
      <c r="A1" s="514" t="s">
        <v>7280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5"/>
      <c r="AA1" s="514"/>
      <c r="AB1" s="514"/>
      <c r="AC1" s="514"/>
      <c r="AD1" s="514"/>
      <c r="AE1" s="514"/>
      <c r="AF1" s="514"/>
      <c r="AG1" s="514"/>
      <c r="AH1" s="514"/>
      <c r="AI1" s="514"/>
      <c r="AJ1" s="432"/>
      <c r="AK1" s="417"/>
      <c r="AL1" s="430"/>
      <c r="AM1" s="430"/>
      <c r="AN1" s="431"/>
    </row>
    <row r="2" spans="1:41" s="395" customFormat="1" ht="69" customHeight="1" x14ac:dyDescent="0.35">
      <c r="A2" s="364" t="s">
        <v>1632</v>
      </c>
      <c r="B2" s="360" t="s">
        <v>1</v>
      </c>
      <c r="C2" s="364" t="s">
        <v>3</v>
      </c>
      <c r="D2" s="364" t="s">
        <v>4513</v>
      </c>
      <c r="E2" s="364" t="s">
        <v>1633</v>
      </c>
      <c r="F2" s="364" t="s">
        <v>6105</v>
      </c>
      <c r="G2" s="364" t="s">
        <v>6021</v>
      </c>
      <c r="H2" s="364" t="s">
        <v>6020</v>
      </c>
      <c r="I2" s="364" t="s">
        <v>6024</v>
      </c>
      <c r="J2" s="364" t="s">
        <v>6022</v>
      </c>
      <c r="K2" s="364" t="s">
        <v>6110</v>
      </c>
      <c r="L2" s="364" t="s">
        <v>5883</v>
      </c>
      <c r="M2" s="360" t="s">
        <v>5253</v>
      </c>
      <c r="N2" s="360" t="s">
        <v>6107</v>
      </c>
      <c r="O2" s="360" t="s">
        <v>6108</v>
      </c>
      <c r="P2" s="360" t="s">
        <v>6109</v>
      </c>
      <c r="Q2" s="360" t="s">
        <v>6102</v>
      </c>
      <c r="R2" s="360" t="s">
        <v>6103</v>
      </c>
      <c r="S2" s="360" t="s">
        <v>6106</v>
      </c>
      <c r="T2" s="360" t="s">
        <v>6672</v>
      </c>
      <c r="U2" s="360" t="s">
        <v>6673</v>
      </c>
      <c r="V2" s="360" t="s">
        <v>4288</v>
      </c>
      <c r="W2" s="360" t="s">
        <v>4289</v>
      </c>
      <c r="X2" s="360" t="s">
        <v>7268</v>
      </c>
      <c r="Y2" s="360" t="s">
        <v>6968</v>
      </c>
      <c r="Z2" s="360" t="s">
        <v>6969</v>
      </c>
      <c r="AA2" s="360" t="s">
        <v>6180</v>
      </c>
      <c r="AB2" s="360" t="s">
        <v>6112</v>
      </c>
      <c r="AC2" s="360" t="s">
        <v>6474</v>
      </c>
      <c r="AD2" s="391" t="s">
        <v>5929</v>
      </c>
      <c r="AE2" s="361" t="s">
        <v>6080</v>
      </c>
      <c r="AF2" s="360" t="s">
        <v>5876</v>
      </c>
      <c r="AG2" s="391" t="s">
        <v>5877</v>
      </c>
      <c r="AH2" s="391" t="s">
        <v>5878</v>
      </c>
      <c r="AI2" s="360" t="s">
        <v>5708</v>
      </c>
      <c r="AJ2" s="410" t="s">
        <v>7274</v>
      </c>
      <c r="AK2" s="409" t="s">
        <v>7275</v>
      </c>
      <c r="AL2" s="409" t="s">
        <v>7271</v>
      </c>
      <c r="AM2" s="409" t="s">
        <v>7272</v>
      </c>
      <c r="AN2" s="409" t="s">
        <v>7273</v>
      </c>
      <c r="AO2" s="416" t="s">
        <v>7285</v>
      </c>
    </row>
    <row r="3" spans="1:41" ht="30.75" customHeight="1" x14ac:dyDescent="0.35">
      <c r="A3" s="378">
        <v>128</v>
      </c>
      <c r="B3" s="333" t="s">
        <v>9</v>
      </c>
      <c r="C3" s="332" t="s">
        <v>24</v>
      </c>
      <c r="D3" s="375" t="s">
        <v>2501</v>
      </c>
      <c r="E3" s="325">
        <v>4</v>
      </c>
      <c r="F3" s="375"/>
      <c r="G3" s="325"/>
      <c r="H3" s="375"/>
      <c r="I3" s="325">
        <v>4</v>
      </c>
      <c r="J3" s="325"/>
      <c r="K3" s="325">
        <v>4</v>
      </c>
      <c r="L3" s="372">
        <v>1</v>
      </c>
      <c r="M3" s="373" t="s">
        <v>5495</v>
      </c>
      <c r="N3" s="398">
        <v>130</v>
      </c>
      <c r="O3" s="398">
        <v>170</v>
      </c>
      <c r="P3" s="398">
        <v>300</v>
      </c>
      <c r="Q3" s="398"/>
      <c r="R3" s="398"/>
      <c r="S3" s="398"/>
      <c r="T3" s="398"/>
      <c r="U3" s="381"/>
      <c r="V3" s="381" t="s">
        <v>2166</v>
      </c>
      <c r="W3" s="381" t="s">
        <v>2166</v>
      </c>
      <c r="X3" s="381">
        <v>2</v>
      </c>
      <c r="Y3" s="326" t="s">
        <v>2166</v>
      </c>
      <c r="Z3" s="328" t="s">
        <v>2166</v>
      </c>
      <c r="AA3" s="373"/>
      <c r="AB3" s="326"/>
      <c r="AC3" s="326" t="s">
        <v>2166</v>
      </c>
      <c r="AD3" s="368"/>
      <c r="AE3" s="400" t="s">
        <v>6320</v>
      </c>
      <c r="AF3" s="326"/>
      <c r="AG3" s="368"/>
      <c r="AH3" s="368"/>
      <c r="AI3" s="373"/>
      <c r="AJ3" s="326"/>
      <c r="AK3" s="328" t="s">
        <v>7279</v>
      </c>
      <c r="AL3" s="328" t="s">
        <v>7276</v>
      </c>
      <c r="AM3" s="328" t="s">
        <v>7276</v>
      </c>
      <c r="AN3" s="335"/>
    </row>
    <row r="4" spans="1:41" ht="30.75" customHeight="1" x14ac:dyDescent="0.35">
      <c r="A4" s="378">
        <v>248</v>
      </c>
      <c r="B4" s="333" t="s">
        <v>5717</v>
      </c>
      <c r="C4" s="332" t="s">
        <v>1975</v>
      </c>
      <c r="D4" s="371" t="s">
        <v>4342</v>
      </c>
      <c r="E4" s="325">
        <v>4</v>
      </c>
      <c r="F4" s="371"/>
      <c r="G4" s="325"/>
      <c r="H4" s="371"/>
      <c r="I4" s="325">
        <v>5</v>
      </c>
      <c r="J4" s="325"/>
      <c r="K4" s="325">
        <v>5</v>
      </c>
      <c r="L4" s="372">
        <v>1</v>
      </c>
      <c r="M4" s="373" t="s">
        <v>6499</v>
      </c>
      <c r="N4" s="398">
        <v>60</v>
      </c>
      <c r="O4" s="398">
        <v>140</v>
      </c>
      <c r="P4" s="398">
        <v>200</v>
      </c>
      <c r="Q4" s="398"/>
      <c r="R4" s="398"/>
      <c r="S4" s="398"/>
      <c r="T4" s="398"/>
      <c r="U4" s="381"/>
      <c r="V4" s="381" t="s">
        <v>2166</v>
      </c>
      <c r="W4" s="381" t="s">
        <v>2166</v>
      </c>
      <c r="X4" s="381">
        <v>1</v>
      </c>
      <c r="Y4" s="326" t="s">
        <v>2166</v>
      </c>
      <c r="Z4" s="328" t="s">
        <v>2166</v>
      </c>
      <c r="AA4" s="373"/>
      <c r="AB4" s="326" t="s">
        <v>6171</v>
      </c>
      <c r="AC4" s="326" t="s">
        <v>2166</v>
      </c>
      <c r="AD4" s="368"/>
      <c r="AE4" s="400" t="s">
        <v>6320</v>
      </c>
      <c r="AF4" s="326"/>
      <c r="AG4" s="368"/>
      <c r="AH4" s="368"/>
      <c r="AI4" s="373"/>
      <c r="AJ4" s="326"/>
      <c r="AK4" s="328" t="s">
        <v>7279</v>
      </c>
      <c r="AL4" s="328" t="s">
        <v>7276</v>
      </c>
      <c r="AM4" s="328" t="s">
        <v>7276</v>
      </c>
      <c r="AN4" s="335"/>
    </row>
    <row r="5" spans="1:41" ht="30.75" customHeight="1" x14ac:dyDescent="0.35">
      <c r="A5" s="378">
        <v>251</v>
      </c>
      <c r="B5" s="333" t="s">
        <v>5717</v>
      </c>
      <c r="C5" s="332" t="s">
        <v>87</v>
      </c>
      <c r="D5" s="371" t="s">
        <v>88</v>
      </c>
      <c r="E5" s="325">
        <v>3</v>
      </c>
      <c r="F5" s="371"/>
      <c r="G5" s="325"/>
      <c r="H5" s="371"/>
      <c r="I5" s="325">
        <v>4</v>
      </c>
      <c r="J5" s="325"/>
      <c r="K5" s="325">
        <v>4</v>
      </c>
      <c r="L5" s="372">
        <v>1</v>
      </c>
      <c r="M5" s="373" t="s">
        <v>5706</v>
      </c>
      <c r="N5" s="398">
        <v>85</v>
      </c>
      <c r="O5" s="398">
        <v>185</v>
      </c>
      <c r="P5" s="398">
        <v>270</v>
      </c>
      <c r="Q5" s="398"/>
      <c r="R5" s="398"/>
      <c r="S5" s="398"/>
      <c r="T5" s="398"/>
      <c r="U5" s="381"/>
      <c r="V5" s="381" t="s">
        <v>2166</v>
      </c>
      <c r="W5" s="381" t="s">
        <v>2166</v>
      </c>
      <c r="X5" s="381">
        <v>1</v>
      </c>
      <c r="Y5" s="326" t="s">
        <v>2166</v>
      </c>
      <c r="Z5" s="328" t="s">
        <v>2166</v>
      </c>
      <c r="AA5" s="373"/>
      <c r="AB5" s="326"/>
      <c r="AC5" s="326" t="s">
        <v>2166</v>
      </c>
      <c r="AD5" s="368"/>
      <c r="AE5" s="400" t="s">
        <v>6321</v>
      </c>
      <c r="AF5" s="326"/>
      <c r="AG5" s="368"/>
      <c r="AH5" s="368"/>
      <c r="AI5" s="373"/>
      <c r="AJ5" s="326"/>
      <c r="AK5" s="328" t="s">
        <v>7279</v>
      </c>
      <c r="AL5" s="328" t="s">
        <v>7276</v>
      </c>
      <c r="AM5" s="328" t="s">
        <v>7276</v>
      </c>
      <c r="AN5" s="335"/>
    </row>
    <row r="6" spans="1:41" ht="30.75" customHeight="1" x14ac:dyDescent="0.35">
      <c r="A6" s="378">
        <v>259</v>
      </c>
      <c r="B6" s="333" t="s">
        <v>5717</v>
      </c>
      <c r="C6" s="332" t="s">
        <v>2687</v>
      </c>
      <c r="D6" s="371" t="s">
        <v>3772</v>
      </c>
      <c r="E6" s="325">
        <v>3</v>
      </c>
      <c r="F6" s="371"/>
      <c r="G6" s="325"/>
      <c r="H6" s="371"/>
      <c r="I6" s="325">
        <v>5</v>
      </c>
      <c r="J6" s="325"/>
      <c r="K6" s="325">
        <v>5</v>
      </c>
      <c r="L6" s="372">
        <v>1</v>
      </c>
      <c r="M6" s="373" t="s">
        <v>5523</v>
      </c>
      <c r="N6" s="398">
        <v>60</v>
      </c>
      <c r="O6" s="398">
        <v>120</v>
      </c>
      <c r="P6" s="398">
        <v>180</v>
      </c>
      <c r="Q6" s="398"/>
      <c r="R6" s="398"/>
      <c r="S6" s="398"/>
      <c r="T6" s="398"/>
      <c r="U6" s="381"/>
      <c r="V6" s="381" t="s">
        <v>2166</v>
      </c>
      <c r="W6" s="381" t="s">
        <v>2166</v>
      </c>
      <c r="X6" s="381">
        <v>1</v>
      </c>
      <c r="Y6" s="326" t="s">
        <v>2166</v>
      </c>
      <c r="Z6" s="328" t="s">
        <v>2166</v>
      </c>
      <c r="AA6" s="373"/>
      <c r="AB6" s="326" t="s">
        <v>6167</v>
      </c>
      <c r="AC6" s="326" t="s">
        <v>2166</v>
      </c>
      <c r="AD6" s="368"/>
      <c r="AE6" s="400" t="s">
        <v>6322</v>
      </c>
      <c r="AF6" s="326"/>
      <c r="AG6" s="368"/>
      <c r="AH6" s="368"/>
      <c r="AI6" s="373"/>
      <c r="AJ6" s="326"/>
      <c r="AK6" s="328" t="s">
        <v>7279</v>
      </c>
      <c r="AL6" s="328" t="s">
        <v>7276</v>
      </c>
      <c r="AM6" s="328" t="s">
        <v>7276</v>
      </c>
      <c r="AN6" s="335"/>
    </row>
    <row r="7" spans="1:41" ht="30.75" customHeight="1" x14ac:dyDescent="0.35">
      <c r="A7" s="378">
        <v>261</v>
      </c>
      <c r="B7" s="333" t="s">
        <v>5717</v>
      </c>
      <c r="C7" s="332" t="s">
        <v>89</v>
      </c>
      <c r="D7" s="371" t="s">
        <v>90</v>
      </c>
      <c r="E7" s="325">
        <v>4</v>
      </c>
      <c r="F7" s="371"/>
      <c r="G7" s="325"/>
      <c r="H7" s="371"/>
      <c r="I7" s="325">
        <v>4</v>
      </c>
      <c r="J7" s="325"/>
      <c r="K7" s="325">
        <v>4</v>
      </c>
      <c r="L7" s="372">
        <v>1</v>
      </c>
      <c r="M7" s="373" t="s">
        <v>5494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81"/>
      <c r="V7" s="381" t="s">
        <v>2166</v>
      </c>
      <c r="W7" s="381" t="s">
        <v>2166</v>
      </c>
      <c r="X7" s="381">
        <v>1</v>
      </c>
      <c r="Y7" s="326" t="s">
        <v>2166</v>
      </c>
      <c r="Z7" s="328" t="s">
        <v>2166</v>
      </c>
      <c r="AA7" s="373"/>
      <c r="AB7" s="326" t="s">
        <v>6167</v>
      </c>
      <c r="AC7" s="326" t="s">
        <v>2166</v>
      </c>
      <c r="AD7" s="368"/>
      <c r="AE7" s="400" t="s">
        <v>6321</v>
      </c>
      <c r="AF7" s="326"/>
      <c r="AG7" s="368"/>
      <c r="AH7" s="368"/>
      <c r="AI7" s="373"/>
      <c r="AJ7" s="326"/>
      <c r="AK7" s="328" t="s">
        <v>7279</v>
      </c>
      <c r="AL7" s="328" t="s">
        <v>7276</v>
      </c>
      <c r="AM7" s="328"/>
      <c r="AN7" s="335"/>
    </row>
    <row r="8" spans="1:41" ht="30.75" customHeight="1" x14ac:dyDescent="0.35">
      <c r="A8" s="378">
        <v>269</v>
      </c>
      <c r="B8" s="333" t="s">
        <v>5717</v>
      </c>
      <c r="C8" s="332" t="s">
        <v>4270</v>
      </c>
      <c r="D8" s="371" t="s">
        <v>3760</v>
      </c>
      <c r="E8" s="325">
        <v>4</v>
      </c>
      <c r="F8" s="371"/>
      <c r="G8" s="325"/>
      <c r="H8" s="371"/>
      <c r="I8" s="325">
        <v>6</v>
      </c>
      <c r="J8" s="325"/>
      <c r="K8" s="325">
        <v>6</v>
      </c>
      <c r="L8" s="372">
        <v>1</v>
      </c>
      <c r="M8" s="373" t="s">
        <v>5518</v>
      </c>
      <c r="N8" s="398">
        <v>80</v>
      </c>
      <c r="O8" s="398">
        <v>260</v>
      </c>
      <c r="P8" s="398">
        <v>340</v>
      </c>
      <c r="Q8" s="398"/>
      <c r="R8" s="398"/>
      <c r="S8" s="398"/>
      <c r="T8" s="398"/>
      <c r="U8" s="381"/>
      <c r="V8" s="381" t="s">
        <v>2166</v>
      </c>
      <c r="W8" s="381" t="s">
        <v>2166</v>
      </c>
      <c r="X8" s="381">
        <v>1</v>
      </c>
      <c r="Y8" s="326" t="s">
        <v>2166</v>
      </c>
      <c r="Z8" s="328" t="s">
        <v>2166</v>
      </c>
      <c r="AA8" s="373"/>
      <c r="AB8" s="326" t="s">
        <v>6170</v>
      </c>
      <c r="AC8" s="326" t="s">
        <v>2166</v>
      </c>
      <c r="AD8" s="368"/>
      <c r="AE8" s="400" t="s">
        <v>6323</v>
      </c>
      <c r="AF8" s="326"/>
      <c r="AG8" s="368"/>
      <c r="AH8" s="368"/>
      <c r="AI8" s="373"/>
      <c r="AJ8" s="326"/>
      <c r="AK8" s="328"/>
      <c r="AL8" s="328" t="s">
        <v>7276</v>
      </c>
      <c r="AM8" s="328" t="s">
        <v>7276</v>
      </c>
      <c r="AN8" s="335"/>
    </row>
    <row r="9" spans="1:41" ht="30.75" customHeight="1" x14ac:dyDescent="0.35">
      <c r="A9" s="378">
        <v>270</v>
      </c>
      <c r="B9" s="333" t="s">
        <v>5717</v>
      </c>
      <c r="C9" s="332" t="s">
        <v>81</v>
      </c>
      <c r="D9" s="371" t="s">
        <v>82</v>
      </c>
      <c r="E9" s="325">
        <v>4</v>
      </c>
      <c r="F9" s="371"/>
      <c r="G9" s="325"/>
      <c r="H9" s="371"/>
      <c r="I9" s="325">
        <v>5</v>
      </c>
      <c r="J9" s="325"/>
      <c r="K9" s="325">
        <v>5</v>
      </c>
      <c r="L9" s="372">
        <v>1</v>
      </c>
      <c r="M9" s="373" t="s">
        <v>5494</v>
      </c>
      <c r="N9" s="398">
        <v>80</v>
      </c>
      <c r="O9" s="398">
        <v>190</v>
      </c>
      <c r="P9" s="398">
        <v>270</v>
      </c>
      <c r="Q9" s="398"/>
      <c r="R9" s="398"/>
      <c r="S9" s="398"/>
      <c r="T9" s="398"/>
      <c r="U9" s="381"/>
      <c r="V9" s="381" t="s">
        <v>2166</v>
      </c>
      <c r="W9" s="381" t="s">
        <v>2166</v>
      </c>
      <c r="X9" s="381">
        <v>1</v>
      </c>
      <c r="Y9" s="326" t="s">
        <v>2166</v>
      </c>
      <c r="Z9" s="328" t="s">
        <v>2166</v>
      </c>
      <c r="AA9" s="373"/>
      <c r="AB9" s="326"/>
      <c r="AC9" s="326" t="s">
        <v>2166</v>
      </c>
      <c r="AD9" s="368"/>
      <c r="AE9" s="400" t="s">
        <v>6320</v>
      </c>
      <c r="AF9" s="326"/>
      <c r="AG9" s="368"/>
      <c r="AH9" s="368"/>
      <c r="AI9" s="373"/>
      <c r="AJ9" s="326"/>
      <c r="AK9" s="328" t="s">
        <v>7279</v>
      </c>
      <c r="AL9" s="328" t="s">
        <v>7276</v>
      </c>
      <c r="AM9" s="328" t="s">
        <v>7276</v>
      </c>
      <c r="AN9" s="335"/>
    </row>
    <row r="10" spans="1:41" ht="30.75" customHeight="1" x14ac:dyDescent="0.35">
      <c r="A10" s="378">
        <v>271</v>
      </c>
      <c r="B10" s="333" t="s">
        <v>5717</v>
      </c>
      <c r="C10" s="332" t="s">
        <v>3754</v>
      </c>
      <c r="D10" s="371" t="s">
        <v>3773</v>
      </c>
      <c r="E10" s="325">
        <v>4</v>
      </c>
      <c r="F10" s="371"/>
      <c r="G10" s="325"/>
      <c r="H10" s="371"/>
      <c r="I10" s="325">
        <v>5</v>
      </c>
      <c r="J10" s="325"/>
      <c r="K10" s="325">
        <v>5</v>
      </c>
      <c r="L10" s="372">
        <v>1</v>
      </c>
      <c r="M10" s="373" t="s">
        <v>5499</v>
      </c>
      <c r="N10" s="398">
        <v>90</v>
      </c>
      <c r="O10" s="398">
        <v>210</v>
      </c>
      <c r="P10" s="398">
        <v>300</v>
      </c>
      <c r="Q10" s="398"/>
      <c r="R10" s="398"/>
      <c r="S10" s="398"/>
      <c r="T10" s="398"/>
      <c r="U10" s="381"/>
      <c r="V10" s="381" t="s">
        <v>2166</v>
      </c>
      <c r="W10" s="381" t="s">
        <v>2166</v>
      </c>
      <c r="X10" s="381">
        <v>1</v>
      </c>
      <c r="Y10" s="326" t="s">
        <v>2166</v>
      </c>
      <c r="Z10" s="328" t="s">
        <v>2166</v>
      </c>
      <c r="AA10" s="373"/>
      <c r="AB10" s="326"/>
      <c r="AC10" s="326" t="s">
        <v>2166</v>
      </c>
      <c r="AD10" s="368"/>
      <c r="AE10" s="400" t="s">
        <v>6322</v>
      </c>
      <c r="AF10" s="326"/>
      <c r="AG10" s="368"/>
      <c r="AH10" s="368"/>
      <c r="AI10" s="373"/>
      <c r="AJ10" s="326"/>
      <c r="AK10" s="328" t="s">
        <v>7279</v>
      </c>
      <c r="AL10" s="328" t="s">
        <v>7276</v>
      </c>
      <c r="AM10" s="328"/>
      <c r="AN10" s="335"/>
    </row>
    <row r="11" spans="1:41" ht="30.75" hidden="1" customHeight="1" x14ac:dyDescent="0.35">
      <c r="A11" s="378">
        <v>464</v>
      </c>
      <c r="B11" s="423" t="s">
        <v>94</v>
      </c>
      <c r="C11" s="424" t="s">
        <v>5675</v>
      </c>
      <c r="D11" s="425" t="s">
        <v>5676</v>
      </c>
      <c r="E11" s="325">
        <v>3</v>
      </c>
      <c r="F11" s="371"/>
      <c r="G11" s="325"/>
      <c r="H11" s="371"/>
      <c r="I11" s="325">
        <v>9</v>
      </c>
      <c r="J11" s="325"/>
      <c r="K11" s="325">
        <v>9</v>
      </c>
      <c r="L11" s="372">
        <v>1</v>
      </c>
      <c r="M11" s="373" t="s">
        <v>5700</v>
      </c>
      <c r="N11" s="398">
        <v>175</v>
      </c>
      <c r="O11" s="398">
        <v>300</v>
      </c>
      <c r="P11" s="398">
        <v>475</v>
      </c>
      <c r="Q11" s="398"/>
      <c r="R11" s="398"/>
      <c r="S11" s="398"/>
      <c r="T11" s="398"/>
      <c r="U11" s="381"/>
      <c r="V11" s="381" t="s">
        <v>2166</v>
      </c>
      <c r="W11" s="381" t="s">
        <v>2166</v>
      </c>
      <c r="X11" s="381">
        <v>1</v>
      </c>
      <c r="Y11" s="326" t="s">
        <v>2166</v>
      </c>
      <c r="Z11" s="328" t="s">
        <v>2166</v>
      </c>
      <c r="AA11" s="373"/>
      <c r="AB11" s="326"/>
      <c r="AC11" s="326" t="s">
        <v>2166</v>
      </c>
      <c r="AD11" s="368"/>
      <c r="AE11" s="400" t="s">
        <v>7012</v>
      </c>
      <c r="AF11" s="326"/>
      <c r="AG11" s="368"/>
      <c r="AH11" s="368"/>
      <c r="AI11" s="373"/>
      <c r="AJ11" s="326"/>
      <c r="AK11" s="328"/>
      <c r="AL11" s="415" t="s">
        <v>7276</v>
      </c>
      <c r="AM11" s="415" t="s">
        <v>7276</v>
      </c>
      <c r="AN11" s="335"/>
      <c r="AO11" s="337" t="s">
        <v>2166</v>
      </c>
    </row>
    <row r="12" spans="1:41" ht="30.75" hidden="1" customHeight="1" x14ac:dyDescent="0.35">
      <c r="A12" s="378">
        <v>465</v>
      </c>
      <c r="B12" s="423" t="s">
        <v>94</v>
      </c>
      <c r="C12" s="424" t="s">
        <v>5677</v>
      </c>
      <c r="D12" s="425" t="s">
        <v>5678</v>
      </c>
      <c r="E12" s="325">
        <v>3</v>
      </c>
      <c r="F12" s="371"/>
      <c r="G12" s="325"/>
      <c r="H12" s="371"/>
      <c r="I12" s="325">
        <v>6</v>
      </c>
      <c r="J12" s="325"/>
      <c r="K12" s="325">
        <v>6</v>
      </c>
      <c r="L12" s="372">
        <v>1</v>
      </c>
      <c r="M12" s="373" t="s">
        <v>5700</v>
      </c>
      <c r="N12" s="399">
        <v>175</v>
      </c>
      <c r="O12" s="399">
        <v>300</v>
      </c>
      <c r="P12" s="398">
        <v>475</v>
      </c>
      <c r="Q12" s="398"/>
      <c r="R12" s="398"/>
      <c r="S12" s="398"/>
      <c r="T12" s="398"/>
      <c r="U12" s="381"/>
      <c r="V12" s="381" t="s">
        <v>2166</v>
      </c>
      <c r="W12" s="381" t="s">
        <v>2166</v>
      </c>
      <c r="X12" s="381">
        <v>1</v>
      </c>
      <c r="Y12" s="326" t="s">
        <v>2166</v>
      </c>
      <c r="Z12" s="328" t="s">
        <v>2166</v>
      </c>
      <c r="AA12" s="373"/>
      <c r="AB12" s="326"/>
      <c r="AC12" s="326" t="s">
        <v>2166</v>
      </c>
      <c r="AD12" s="368"/>
      <c r="AE12" s="400" t="s">
        <v>7012</v>
      </c>
      <c r="AF12" s="326"/>
      <c r="AG12" s="368"/>
      <c r="AH12" s="368"/>
      <c r="AI12" s="373"/>
      <c r="AJ12" s="326"/>
      <c r="AK12" s="328"/>
      <c r="AL12" s="415" t="s">
        <v>7276</v>
      </c>
      <c r="AM12" s="328"/>
      <c r="AN12" s="335"/>
      <c r="AO12" s="337" t="s">
        <v>2166</v>
      </c>
    </row>
    <row r="13" spans="1:41" ht="30.75" hidden="1" customHeight="1" x14ac:dyDescent="0.35">
      <c r="A13" s="378">
        <v>466</v>
      </c>
      <c r="B13" s="423" t="s">
        <v>94</v>
      </c>
      <c r="C13" s="424" t="s">
        <v>5679</v>
      </c>
      <c r="D13" s="425" t="s">
        <v>5680</v>
      </c>
      <c r="E13" s="325">
        <v>4</v>
      </c>
      <c r="F13" s="371"/>
      <c r="G13" s="325"/>
      <c r="H13" s="371"/>
      <c r="I13" s="325">
        <v>6</v>
      </c>
      <c r="J13" s="325"/>
      <c r="K13" s="325">
        <v>6</v>
      </c>
      <c r="L13" s="372">
        <v>1</v>
      </c>
      <c r="M13" s="373" t="s">
        <v>5701</v>
      </c>
      <c r="N13" s="398">
        <v>150</v>
      </c>
      <c r="O13" s="398">
        <v>350</v>
      </c>
      <c r="P13" s="398">
        <v>500</v>
      </c>
      <c r="Q13" s="398"/>
      <c r="R13" s="398"/>
      <c r="S13" s="398"/>
      <c r="T13" s="398"/>
      <c r="U13" s="381"/>
      <c r="V13" s="381" t="s">
        <v>2166</v>
      </c>
      <c r="W13" s="381" t="s">
        <v>2166</v>
      </c>
      <c r="X13" s="381">
        <v>2</v>
      </c>
      <c r="Y13" s="326" t="s">
        <v>2166</v>
      </c>
      <c r="Z13" s="328" t="s">
        <v>2166</v>
      </c>
      <c r="AA13" s="373"/>
      <c r="AB13" s="326"/>
      <c r="AC13" s="326" t="s">
        <v>2166</v>
      </c>
      <c r="AD13" s="368"/>
      <c r="AE13" s="400" t="s">
        <v>7012</v>
      </c>
      <c r="AF13" s="326"/>
      <c r="AG13" s="368"/>
      <c r="AH13" s="368"/>
      <c r="AI13" s="373"/>
      <c r="AJ13" s="326"/>
      <c r="AK13" s="328"/>
      <c r="AL13" s="415" t="s">
        <v>7276</v>
      </c>
      <c r="AM13" s="415" t="s">
        <v>7276</v>
      </c>
      <c r="AN13" s="335"/>
      <c r="AO13" s="337" t="s">
        <v>2166</v>
      </c>
    </row>
    <row r="14" spans="1:41" ht="30.75" hidden="1" customHeight="1" x14ac:dyDescent="0.35">
      <c r="A14" s="378">
        <v>467</v>
      </c>
      <c r="B14" s="423" t="s">
        <v>94</v>
      </c>
      <c r="C14" s="424" t="s">
        <v>5808</v>
      </c>
      <c r="D14" s="425" t="s">
        <v>5681</v>
      </c>
      <c r="E14" s="325">
        <v>3</v>
      </c>
      <c r="F14" s="371"/>
      <c r="G14" s="325"/>
      <c r="H14" s="371"/>
      <c r="I14" s="325">
        <v>7</v>
      </c>
      <c r="J14" s="325"/>
      <c r="K14" s="325">
        <v>7</v>
      </c>
      <c r="L14" s="372">
        <v>1</v>
      </c>
      <c r="M14" s="373" t="s">
        <v>5701</v>
      </c>
      <c r="N14" s="398">
        <v>175</v>
      </c>
      <c r="O14" s="398">
        <v>300</v>
      </c>
      <c r="P14" s="398">
        <v>475</v>
      </c>
      <c r="Q14" s="398"/>
      <c r="R14" s="398"/>
      <c r="S14" s="398"/>
      <c r="T14" s="398"/>
      <c r="U14" s="381"/>
      <c r="V14" s="381" t="s">
        <v>2166</v>
      </c>
      <c r="W14" s="381" t="s">
        <v>2166</v>
      </c>
      <c r="X14" s="381">
        <v>2</v>
      </c>
      <c r="Y14" s="326" t="s">
        <v>2166</v>
      </c>
      <c r="Z14" s="328" t="s">
        <v>2166</v>
      </c>
      <c r="AA14" s="373"/>
      <c r="AB14" s="326"/>
      <c r="AC14" s="326" t="s">
        <v>2166</v>
      </c>
      <c r="AD14" s="368"/>
      <c r="AE14" s="400" t="s">
        <v>7012</v>
      </c>
      <c r="AF14" s="326"/>
      <c r="AG14" s="368"/>
      <c r="AH14" s="368"/>
      <c r="AI14" s="373"/>
      <c r="AJ14" s="326"/>
      <c r="AK14" s="328"/>
      <c r="AL14" s="415" t="s">
        <v>7276</v>
      </c>
      <c r="AM14" s="415" t="s">
        <v>7276</v>
      </c>
      <c r="AN14" s="335"/>
      <c r="AO14" s="337" t="s">
        <v>2166</v>
      </c>
    </row>
    <row r="15" spans="1:41" ht="30.75" hidden="1" customHeight="1" x14ac:dyDescent="0.35">
      <c r="A15" s="378">
        <v>468</v>
      </c>
      <c r="B15" s="423" t="s">
        <v>94</v>
      </c>
      <c r="C15" s="424" t="s">
        <v>5682</v>
      </c>
      <c r="D15" s="425" t="s">
        <v>5683</v>
      </c>
      <c r="E15" s="325">
        <v>3</v>
      </c>
      <c r="F15" s="371"/>
      <c r="G15" s="325"/>
      <c r="H15" s="371"/>
      <c r="I15" s="325">
        <v>6</v>
      </c>
      <c r="J15" s="325"/>
      <c r="K15" s="325">
        <v>6</v>
      </c>
      <c r="L15" s="372">
        <v>1</v>
      </c>
      <c r="M15" s="373" t="s">
        <v>5701</v>
      </c>
      <c r="N15" s="398">
        <v>175</v>
      </c>
      <c r="O15" s="398">
        <v>275</v>
      </c>
      <c r="P15" s="398">
        <v>450</v>
      </c>
      <c r="Q15" s="398"/>
      <c r="R15" s="398"/>
      <c r="S15" s="398"/>
      <c r="T15" s="398"/>
      <c r="U15" s="381"/>
      <c r="V15" s="381" t="s">
        <v>2166</v>
      </c>
      <c r="W15" s="381" t="s">
        <v>2166</v>
      </c>
      <c r="X15" s="381">
        <v>2</v>
      </c>
      <c r="Y15" s="326" t="s">
        <v>2166</v>
      </c>
      <c r="Z15" s="328" t="s">
        <v>2166</v>
      </c>
      <c r="AA15" s="373"/>
      <c r="AB15" s="326"/>
      <c r="AC15" s="326" t="s">
        <v>2166</v>
      </c>
      <c r="AD15" s="368"/>
      <c r="AE15" s="400" t="s">
        <v>7012</v>
      </c>
      <c r="AF15" s="326"/>
      <c r="AG15" s="368"/>
      <c r="AH15" s="368"/>
      <c r="AI15" s="373"/>
      <c r="AJ15" s="326"/>
      <c r="AK15" s="328"/>
      <c r="AL15" s="415" t="s">
        <v>7276</v>
      </c>
      <c r="AM15" s="415" t="s">
        <v>7276</v>
      </c>
      <c r="AN15" s="335"/>
      <c r="AO15" s="337" t="s">
        <v>2166</v>
      </c>
    </row>
    <row r="16" spans="1:41" ht="30.75" hidden="1" customHeight="1" x14ac:dyDescent="0.35">
      <c r="A16" s="378">
        <v>470</v>
      </c>
      <c r="B16" s="423" t="s">
        <v>94</v>
      </c>
      <c r="C16" s="424" t="s">
        <v>5686</v>
      </c>
      <c r="D16" s="425" t="s">
        <v>5687</v>
      </c>
      <c r="E16" s="325">
        <v>4</v>
      </c>
      <c r="F16" s="371"/>
      <c r="G16" s="325"/>
      <c r="H16" s="371"/>
      <c r="I16" s="325">
        <v>7</v>
      </c>
      <c r="J16" s="325"/>
      <c r="K16" s="325">
        <v>7</v>
      </c>
      <c r="L16" s="372">
        <v>1</v>
      </c>
      <c r="M16" s="373" t="s">
        <v>5703</v>
      </c>
      <c r="N16" s="398">
        <v>160</v>
      </c>
      <c r="O16" s="398">
        <v>240</v>
      </c>
      <c r="P16" s="398">
        <v>400</v>
      </c>
      <c r="Q16" s="398"/>
      <c r="R16" s="398"/>
      <c r="S16" s="398"/>
      <c r="T16" s="398"/>
      <c r="U16" s="381"/>
      <c r="V16" s="381" t="s">
        <v>2166</v>
      </c>
      <c r="W16" s="381" t="s">
        <v>2166</v>
      </c>
      <c r="X16" s="381">
        <v>1</v>
      </c>
      <c r="Y16" s="326" t="s">
        <v>2166</v>
      </c>
      <c r="Z16" s="328" t="s">
        <v>2166</v>
      </c>
      <c r="AA16" s="373"/>
      <c r="AB16" s="326" t="s">
        <v>6119</v>
      </c>
      <c r="AC16" s="326" t="s">
        <v>2166</v>
      </c>
      <c r="AD16" s="368"/>
      <c r="AE16" s="400" t="s">
        <v>7012</v>
      </c>
      <c r="AF16" s="326"/>
      <c r="AG16" s="368"/>
      <c r="AH16" s="368"/>
      <c r="AI16" s="373"/>
      <c r="AJ16" s="326"/>
      <c r="AK16" s="328"/>
      <c r="AL16" s="415" t="s">
        <v>7276</v>
      </c>
      <c r="AM16" s="415" t="s">
        <v>7276</v>
      </c>
      <c r="AN16" s="335"/>
      <c r="AO16" s="337" t="s">
        <v>2166</v>
      </c>
    </row>
    <row r="17" spans="1:41" ht="30.75" customHeight="1" x14ac:dyDescent="0.35">
      <c r="A17" s="378">
        <v>478</v>
      </c>
      <c r="B17" s="418" t="s">
        <v>1506</v>
      </c>
      <c r="C17" s="419" t="s">
        <v>332</v>
      </c>
      <c r="D17" s="420" t="s">
        <v>4503</v>
      </c>
      <c r="E17" s="421">
        <v>3</v>
      </c>
      <c r="F17" s="371"/>
      <c r="G17" s="325"/>
      <c r="H17" s="371"/>
      <c r="I17" s="325">
        <v>5</v>
      </c>
      <c r="J17" s="325"/>
      <c r="K17" s="325">
        <v>5</v>
      </c>
      <c r="L17" s="372">
        <v>1</v>
      </c>
      <c r="M17" s="373" t="s">
        <v>5499</v>
      </c>
      <c r="N17" s="422">
        <v>30</v>
      </c>
      <c r="O17" s="422">
        <v>220</v>
      </c>
      <c r="P17" s="422">
        <v>250</v>
      </c>
      <c r="Q17" s="398"/>
      <c r="R17" s="398"/>
      <c r="S17" s="398"/>
      <c r="T17" s="398"/>
      <c r="U17" s="381"/>
      <c r="V17" s="381" t="s">
        <v>2166</v>
      </c>
      <c r="W17" s="381" t="s">
        <v>2166</v>
      </c>
      <c r="X17" s="381">
        <v>2</v>
      </c>
      <c r="Y17" s="326" t="s">
        <v>2166</v>
      </c>
      <c r="Z17" s="328" t="s">
        <v>2166</v>
      </c>
      <c r="AA17" s="373"/>
      <c r="AB17" s="326"/>
      <c r="AC17" s="326" t="s">
        <v>2166</v>
      </c>
      <c r="AD17" s="368">
        <v>42844</v>
      </c>
      <c r="AE17" s="400" t="s">
        <v>6618</v>
      </c>
      <c r="AF17" s="326" t="s">
        <v>5888</v>
      </c>
      <c r="AG17" s="368">
        <v>43117</v>
      </c>
      <c r="AH17" s="368">
        <v>43190</v>
      </c>
      <c r="AI17" s="373" t="s">
        <v>6865</v>
      </c>
      <c r="AJ17" s="326"/>
      <c r="AK17" s="328"/>
      <c r="AL17" s="415" t="s">
        <v>7276</v>
      </c>
      <c r="AM17" s="415" t="s">
        <v>7276</v>
      </c>
      <c r="AN17" s="335"/>
      <c r="AO17" s="337" t="s">
        <v>7286</v>
      </c>
    </row>
    <row r="18" spans="1:41" ht="30.75" customHeight="1" x14ac:dyDescent="0.35">
      <c r="A18" s="378">
        <v>482</v>
      </c>
      <c r="B18" s="418" t="s">
        <v>1506</v>
      </c>
      <c r="C18" s="419" t="s">
        <v>336</v>
      </c>
      <c r="D18" s="420" t="s">
        <v>337</v>
      </c>
      <c r="E18" s="421">
        <v>3</v>
      </c>
      <c r="F18" s="371"/>
      <c r="G18" s="325"/>
      <c r="H18" s="371"/>
      <c r="I18" s="325">
        <v>7</v>
      </c>
      <c r="J18" s="325"/>
      <c r="K18" s="325">
        <v>7</v>
      </c>
      <c r="L18" s="372">
        <v>1</v>
      </c>
      <c r="M18" s="373" t="s">
        <v>5526</v>
      </c>
      <c r="N18" s="422">
        <v>50</v>
      </c>
      <c r="O18" s="422">
        <v>250</v>
      </c>
      <c r="P18" s="422">
        <v>300</v>
      </c>
      <c r="Q18" s="398"/>
      <c r="R18" s="398"/>
      <c r="S18" s="398"/>
      <c r="T18" s="398"/>
      <c r="U18" s="381"/>
      <c r="V18" s="381" t="s">
        <v>2166</v>
      </c>
      <c r="W18" s="381" t="s">
        <v>2166</v>
      </c>
      <c r="X18" s="381">
        <v>2</v>
      </c>
      <c r="Y18" s="326" t="s">
        <v>2166</v>
      </c>
      <c r="Z18" s="328" t="s">
        <v>2166</v>
      </c>
      <c r="AA18" s="373"/>
      <c r="AB18" s="326" t="s">
        <v>6126</v>
      </c>
      <c r="AC18" s="326" t="s">
        <v>2166</v>
      </c>
      <c r="AD18" s="368">
        <v>42844</v>
      </c>
      <c r="AE18" s="400" t="s">
        <v>6982</v>
      </c>
      <c r="AF18" s="326" t="s">
        <v>5888</v>
      </c>
      <c r="AG18" s="368">
        <v>43117</v>
      </c>
      <c r="AH18" s="368">
        <v>43190</v>
      </c>
      <c r="AI18" s="373" t="s">
        <v>6865</v>
      </c>
      <c r="AJ18" s="326"/>
      <c r="AK18" s="328"/>
      <c r="AL18" s="415" t="s">
        <v>7276</v>
      </c>
      <c r="AM18" s="415" t="s">
        <v>7276</v>
      </c>
      <c r="AN18" s="335"/>
      <c r="AO18" s="337" t="s">
        <v>7286</v>
      </c>
    </row>
    <row r="19" spans="1:41" ht="30.75" customHeight="1" x14ac:dyDescent="0.35">
      <c r="A19" s="378">
        <v>483</v>
      </c>
      <c r="B19" s="418" t="s">
        <v>1506</v>
      </c>
      <c r="C19" s="419" t="s">
        <v>2647</v>
      </c>
      <c r="D19" s="420" t="s">
        <v>2656</v>
      </c>
      <c r="E19" s="421">
        <v>4</v>
      </c>
      <c r="F19" s="371"/>
      <c r="G19" s="325"/>
      <c r="H19" s="371"/>
      <c r="I19" s="325">
        <v>11</v>
      </c>
      <c r="J19" s="325"/>
      <c r="K19" s="325">
        <v>11</v>
      </c>
      <c r="L19" s="372">
        <v>1</v>
      </c>
      <c r="M19" s="373" t="s">
        <v>5523</v>
      </c>
      <c r="N19" s="422">
        <v>75</v>
      </c>
      <c r="O19" s="422">
        <v>275</v>
      </c>
      <c r="P19" s="422">
        <v>350</v>
      </c>
      <c r="Q19" s="398"/>
      <c r="R19" s="398"/>
      <c r="S19" s="398"/>
      <c r="T19" s="398"/>
      <c r="U19" s="381"/>
      <c r="V19" s="381" t="s">
        <v>2166</v>
      </c>
      <c r="W19" s="381" t="s">
        <v>2166</v>
      </c>
      <c r="X19" s="381">
        <v>2</v>
      </c>
      <c r="Y19" s="326" t="s">
        <v>2166</v>
      </c>
      <c r="Z19" s="328" t="s">
        <v>2166</v>
      </c>
      <c r="AA19" s="373"/>
      <c r="AB19" s="326" t="s">
        <v>6127</v>
      </c>
      <c r="AC19" s="326" t="s">
        <v>2166</v>
      </c>
      <c r="AD19" s="368">
        <v>42844</v>
      </c>
      <c r="AE19" s="400" t="s">
        <v>6618</v>
      </c>
      <c r="AF19" s="326" t="s">
        <v>5888</v>
      </c>
      <c r="AG19" s="368">
        <v>43117</v>
      </c>
      <c r="AH19" s="368">
        <v>43190</v>
      </c>
      <c r="AI19" s="373" t="s">
        <v>6865</v>
      </c>
      <c r="AJ19" s="326"/>
      <c r="AK19" s="415" t="s">
        <v>7279</v>
      </c>
      <c r="AL19" s="415" t="s">
        <v>7276</v>
      </c>
      <c r="AM19" s="415" t="s">
        <v>7276</v>
      </c>
      <c r="AN19" s="335"/>
      <c r="AO19" s="337" t="s">
        <v>7286</v>
      </c>
    </row>
    <row r="20" spans="1:41" ht="30.75" customHeight="1" x14ac:dyDescent="0.35">
      <c r="A20" s="378">
        <v>486</v>
      </c>
      <c r="B20" s="418" t="s">
        <v>1506</v>
      </c>
      <c r="C20" s="419" t="s">
        <v>2650</v>
      </c>
      <c r="D20" s="420" t="s">
        <v>335</v>
      </c>
      <c r="E20" s="421">
        <v>3</v>
      </c>
      <c r="F20" s="371"/>
      <c r="G20" s="325"/>
      <c r="H20" s="371"/>
      <c r="I20" s="325">
        <v>7</v>
      </c>
      <c r="J20" s="325"/>
      <c r="K20" s="325">
        <v>7</v>
      </c>
      <c r="L20" s="372">
        <v>1</v>
      </c>
      <c r="M20" s="373" t="s">
        <v>5527</v>
      </c>
      <c r="N20" s="422">
        <v>50</v>
      </c>
      <c r="O20" s="422">
        <v>200</v>
      </c>
      <c r="P20" s="422">
        <v>250</v>
      </c>
      <c r="Q20" s="398"/>
      <c r="R20" s="398"/>
      <c r="S20" s="398"/>
      <c r="T20" s="398"/>
      <c r="U20" s="381"/>
      <c r="V20" s="381" t="s">
        <v>2166</v>
      </c>
      <c r="W20" s="381" t="s">
        <v>2166</v>
      </c>
      <c r="X20" s="381">
        <v>2</v>
      </c>
      <c r="Y20" s="326" t="s">
        <v>2166</v>
      </c>
      <c r="Z20" s="328" t="s">
        <v>2166</v>
      </c>
      <c r="AA20" s="373"/>
      <c r="AB20" s="326" t="s">
        <v>6126</v>
      </c>
      <c r="AC20" s="326" t="s">
        <v>2166</v>
      </c>
      <c r="AD20" s="368">
        <v>42844</v>
      </c>
      <c r="AE20" s="400" t="s">
        <v>6618</v>
      </c>
      <c r="AF20" s="326" t="s">
        <v>5888</v>
      </c>
      <c r="AG20" s="368">
        <v>43117</v>
      </c>
      <c r="AH20" s="368">
        <v>43190</v>
      </c>
      <c r="AI20" s="373" t="s">
        <v>6865</v>
      </c>
      <c r="AJ20" s="326"/>
      <c r="AK20" s="328"/>
      <c r="AL20" s="415" t="s">
        <v>7276</v>
      </c>
      <c r="AM20" s="415" t="s">
        <v>7276</v>
      </c>
      <c r="AN20" s="335"/>
      <c r="AO20" s="337" t="s">
        <v>7286</v>
      </c>
    </row>
    <row r="21" spans="1:41" ht="30.75" customHeight="1" x14ac:dyDescent="0.35">
      <c r="A21" s="378">
        <v>487</v>
      </c>
      <c r="B21" s="418" t="s">
        <v>1506</v>
      </c>
      <c r="C21" s="419" t="s">
        <v>2651</v>
      </c>
      <c r="D21" s="420" t="s">
        <v>333</v>
      </c>
      <c r="E21" s="421">
        <v>4</v>
      </c>
      <c r="F21" s="371"/>
      <c r="G21" s="325"/>
      <c r="H21" s="371"/>
      <c r="I21" s="325">
        <v>7</v>
      </c>
      <c r="J21" s="325"/>
      <c r="K21" s="325">
        <v>7</v>
      </c>
      <c r="L21" s="372">
        <v>1</v>
      </c>
      <c r="M21" s="373" t="s">
        <v>5431</v>
      </c>
      <c r="N21" s="422">
        <v>50</v>
      </c>
      <c r="O21" s="422">
        <v>300</v>
      </c>
      <c r="P21" s="422">
        <v>350</v>
      </c>
      <c r="Q21" s="398"/>
      <c r="R21" s="398"/>
      <c r="S21" s="398"/>
      <c r="T21" s="398"/>
      <c r="U21" s="381"/>
      <c r="V21" s="381" t="s">
        <v>2166</v>
      </c>
      <c r="W21" s="381" t="s">
        <v>2166</v>
      </c>
      <c r="X21" s="381">
        <v>2</v>
      </c>
      <c r="Y21" s="326" t="s">
        <v>2166</v>
      </c>
      <c r="Z21" s="328" t="s">
        <v>2166</v>
      </c>
      <c r="AA21" s="373"/>
      <c r="AB21" s="326" t="s">
        <v>6127</v>
      </c>
      <c r="AC21" s="326" t="s">
        <v>2166</v>
      </c>
      <c r="AD21" s="368">
        <v>42844</v>
      </c>
      <c r="AE21" s="400" t="s">
        <v>6618</v>
      </c>
      <c r="AF21" s="326" t="s">
        <v>5888</v>
      </c>
      <c r="AG21" s="368">
        <v>43117</v>
      </c>
      <c r="AH21" s="368">
        <v>43190</v>
      </c>
      <c r="AI21" s="373" t="s">
        <v>6865</v>
      </c>
      <c r="AJ21" s="326"/>
      <c r="AK21" s="415" t="s">
        <v>7279</v>
      </c>
      <c r="AL21" s="415" t="s">
        <v>7276</v>
      </c>
      <c r="AM21" s="415" t="s">
        <v>7276</v>
      </c>
      <c r="AN21" s="335"/>
      <c r="AO21" s="337" t="s">
        <v>7286</v>
      </c>
    </row>
    <row r="22" spans="1:41" ht="30.75" hidden="1" customHeight="1" x14ac:dyDescent="0.35">
      <c r="A22" s="378">
        <v>535</v>
      </c>
      <c r="B22" s="426" t="s">
        <v>5718</v>
      </c>
      <c r="C22" s="424" t="s">
        <v>339</v>
      </c>
      <c r="D22" s="425" t="s">
        <v>1713</v>
      </c>
      <c r="E22" s="325">
        <v>4</v>
      </c>
      <c r="F22" s="371"/>
      <c r="G22" s="325"/>
      <c r="H22" s="371"/>
      <c r="I22" s="325">
        <v>4</v>
      </c>
      <c r="J22" s="325"/>
      <c r="K22" s="325">
        <v>4</v>
      </c>
      <c r="L22" s="372">
        <v>1</v>
      </c>
      <c r="M22" s="373" t="s">
        <v>4991</v>
      </c>
      <c r="N22" s="398">
        <v>40</v>
      </c>
      <c r="O22" s="398">
        <v>160</v>
      </c>
      <c r="P22" s="398">
        <v>200</v>
      </c>
      <c r="Q22" s="398"/>
      <c r="R22" s="398"/>
      <c r="S22" s="398"/>
      <c r="T22" s="398"/>
      <c r="U22" s="381"/>
      <c r="V22" s="381" t="s">
        <v>2166</v>
      </c>
      <c r="W22" s="381" t="s">
        <v>2166</v>
      </c>
      <c r="X22" s="381">
        <v>3</v>
      </c>
      <c r="Y22" s="326" t="s">
        <v>2166</v>
      </c>
      <c r="Z22" s="328" t="s">
        <v>6866</v>
      </c>
      <c r="AA22" s="373"/>
      <c r="AB22" s="326"/>
      <c r="AC22" s="326" t="s">
        <v>2166</v>
      </c>
      <c r="AD22" s="368"/>
      <c r="AE22" s="400"/>
      <c r="AF22" s="326" t="s">
        <v>2166</v>
      </c>
      <c r="AG22" s="368">
        <v>43033</v>
      </c>
      <c r="AH22" s="368">
        <v>43190</v>
      </c>
      <c r="AI22" s="373" t="s">
        <v>6595</v>
      </c>
      <c r="AJ22" s="326"/>
      <c r="AK22" s="328"/>
      <c r="AL22" s="415" t="s">
        <v>7276</v>
      </c>
      <c r="AM22" s="328"/>
      <c r="AN22" s="335"/>
      <c r="AO22" s="337" t="s">
        <v>2166</v>
      </c>
    </row>
    <row r="23" spans="1:41" ht="30.75" hidden="1" customHeight="1" x14ac:dyDescent="0.35">
      <c r="A23" s="378">
        <v>537</v>
      </c>
      <c r="B23" s="427" t="s">
        <v>5718</v>
      </c>
      <c r="C23" s="428" t="s">
        <v>4531</v>
      </c>
      <c r="D23" s="429" t="s">
        <v>1715</v>
      </c>
      <c r="E23" s="325">
        <v>3</v>
      </c>
      <c r="F23" s="371"/>
      <c r="G23" s="325"/>
      <c r="H23" s="371"/>
      <c r="I23" s="325">
        <v>4</v>
      </c>
      <c r="J23" s="325"/>
      <c r="K23" s="325">
        <v>4</v>
      </c>
      <c r="L23" s="372">
        <v>1</v>
      </c>
      <c r="M23" s="373" t="s">
        <v>5431</v>
      </c>
      <c r="N23" s="398">
        <v>30</v>
      </c>
      <c r="O23" s="398">
        <v>120</v>
      </c>
      <c r="P23" s="398">
        <v>150</v>
      </c>
      <c r="Q23" s="398"/>
      <c r="R23" s="398"/>
      <c r="S23" s="398"/>
      <c r="T23" s="398"/>
      <c r="U23" s="381"/>
      <c r="V23" s="381" t="s">
        <v>2166</v>
      </c>
      <c r="W23" s="381" t="s">
        <v>2166</v>
      </c>
      <c r="X23" s="381">
        <v>3</v>
      </c>
      <c r="Y23" s="326" t="s">
        <v>2166</v>
      </c>
      <c r="Z23" s="328" t="s">
        <v>6867</v>
      </c>
      <c r="AA23" s="373"/>
      <c r="AB23" s="326" t="s">
        <v>6125</v>
      </c>
      <c r="AC23" s="326" t="s">
        <v>2166</v>
      </c>
      <c r="AD23" s="368"/>
      <c r="AE23" s="400"/>
      <c r="AF23" s="326" t="s">
        <v>2166</v>
      </c>
      <c r="AG23" s="368">
        <v>43033</v>
      </c>
      <c r="AH23" s="368">
        <v>43190</v>
      </c>
      <c r="AI23" s="373" t="s">
        <v>7015</v>
      </c>
      <c r="AJ23" s="326"/>
      <c r="AK23" s="328"/>
      <c r="AL23" s="415" t="s">
        <v>7276</v>
      </c>
      <c r="AM23" s="415" t="s">
        <v>7276</v>
      </c>
      <c r="AN23" s="335"/>
      <c r="AO23" s="337" t="s">
        <v>2166</v>
      </c>
    </row>
    <row r="24" spans="1:41" ht="30.75" hidden="1" customHeight="1" x14ac:dyDescent="0.35">
      <c r="A24" s="378">
        <v>539</v>
      </c>
      <c r="B24" s="427" t="s">
        <v>5718</v>
      </c>
      <c r="C24" s="428" t="s">
        <v>1755</v>
      </c>
      <c r="D24" s="429" t="s">
        <v>1756</v>
      </c>
      <c r="E24" s="325">
        <v>4</v>
      </c>
      <c r="F24" s="371"/>
      <c r="G24" s="325"/>
      <c r="H24" s="371"/>
      <c r="I24" s="325">
        <v>4</v>
      </c>
      <c r="J24" s="325"/>
      <c r="K24" s="325">
        <v>4</v>
      </c>
      <c r="L24" s="372">
        <v>1</v>
      </c>
      <c r="M24" s="373" t="s">
        <v>5431</v>
      </c>
      <c r="N24" s="398">
        <v>50</v>
      </c>
      <c r="O24" s="398">
        <v>175</v>
      </c>
      <c r="P24" s="398">
        <v>225</v>
      </c>
      <c r="Q24" s="398"/>
      <c r="R24" s="398"/>
      <c r="S24" s="398"/>
      <c r="T24" s="398"/>
      <c r="U24" s="381"/>
      <c r="V24" s="381" t="s">
        <v>2166</v>
      </c>
      <c r="W24" s="381" t="s">
        <v>2166</v>
      </c>
      <c r="X24" s="381">
        <v>3</v>
      </c>
      <c r="Y24" s="326" t="s">
        <v>2166</v>
      </c>
      <c r="Z24" s="328" t="s">
        <v>6868</v>
      </c>
      <c r="AA24" s="373"/>
      <c r="AB24" s="326"/>
      <c r="AC24" s="326" t="s">
        <v>2166</v>
      </c>
      <c r="AD24" s="368"/>
      <c r="AE24" s="400"/>
      <c r="AF24" s="326" t="s">
        <v>2166</v>
      </c>
      <c r="AG24" s="368">
        <v>43033</v>
      </c>
      <c r="AH24" s="368">
        <v>43190</v>
      </c>
      <c r="AI24" s="373" t="s">
        <v>6593</v>
      </c>
      <c r="AJ24" s="326"/>
      <c r="AK24" s="328"/>
      <c r="AL24" s="415" t="s">
        <v>7276</v>
      </c>
      <c r="AM24" s="415" t="s">
        <v>7276</v>
      </c>
      <c r="AN24" s="335"/>
      <c r="AO24" s="337" t="s">
        <v>2166</v>
      </c>
    </row>
    <row r="25" spans="1:41" ht="30.75" hidden="1" customHeight="1" x14ac:dyDescent="0.35">
      <c r="A25" s="378">
        <v>542</v>
      </c>
      <c r="B25" s="427" t="s">
        <v>5718</v>
      </c>
      <c r="C25" s="428" t="s">
        <v>4505</v>
      </c>
      <c r="D25" s="429" t="s">
        <v>4533</v>
      </c>
      <c r="E25" s="325">
        <v>4</v>
      </c>
      <c r="F25" s="371"/>
      <c r="G25" s="325"/>
      <c r="H25" s="371"/>
      <c r="I25" s="325">
        <v>11</v>
      </c>
      <c r="J25" s="325"/>
      <c r="K25" s="325">
        <v>11</v>
      </c>
      <c r="L25" s="372">
        <v>1</v>
      </c>
      <c r="M25" s="373" t="s">
        <v>4993</v>
      </c>
      <c r="N25" s="398">
        <v>30</v>
      </c>
      <c r="O25" s="398">
        <v>120</v>
      </c>
      <c r="P25" s="398">
        <v>150</v>
      </c>
      <c r="Q25" s="398"/>
      <c r="R25" s="398"/>
      <c r="S25" s="398"/>
      <c r="T25" s="398"/>
      <c r="U25" s="381"/>
      <c r="V25" s="381" t="s">
        <v>2166</v>
      </c>
      <c r="W25" s="381" t="s">
        <v>2166</v>
      </c>
      <c r="X25" s="381">
        <v>3</v>
      </c>
      <c r="Y25" s="326" t="s">
        <v>2166</v>
      </c>
      <c r="Z25" s="328" t="s">
        <v>6870</v>
      </c>
      <c r="AA25" s="373"/>
      <c r="AB25" s="326" t="s">
        <v>6124</v>
      </c>
      <c r="AC25" s="326" t="s">
        <v>2166</v>
      </c>
      <c r="AD25" s="368"/>
      <c r="AE25" s="400"/>
      <c r="AF25" s="326" t="s">
        <v>2166</v>
      </c>
      <c r="AG25" s="368">
        <v>43033</v>
      </c>
      <c r="AH25" s="368">
        <v>43190</v>
      </c>
      <c r="AI25" s="373" t="s">
        <v>6619</v>
      </c>
      <c r="AJ25" s="326"/>
      <c r="AK25" s="328"/>
      <c r="AL25" s="415" t="s">
        <v>7276</v>
      </c>
      <c r="AM25" s="415" t="s">
        <v>7276</v>
      </c>
      <c r="AN25" s="335"/>
      <c r="AO25" s="337" t="s">
        <v>2166</v>
      </c>
    </row>
    <row r="26" spans="1:41" ht="30.75" customHeight="1" x14ac:dyDescent="0.35">
      <c r="A26" s="378">
        <v>563</v>
      </c>
      <c r="B26" s="333" t="s">
        <v>353</v>
      </c>
      <c r="C26" s="332" t="s">
        <v>2431</v>
      </c>
      <c r="D26" s="371" t="s">
        <v>4543</v>
      </c>
      <c r="E26" s="325">
        <v>3</v>
      </c>
      <c r="F26" s="371"/>
      <c r="G26" s="325"/>
      <c r="H26" s="371"/>
      <c r="I26" s="325">
        <v>3</v>
      </c>
      <c r="J26" s="325"/>
      <c r="K26" s="325">
        <v>3</v>
      </c>
      <c r="L26" s="372">
        <v>1</v>
      </c>
      <c r="M26" s="373" t="s">
        <v>5431</v>
      </c>
      <c r="N26" s="367">
        <v>140</v>
      </c>
      <c r="O26" s="367">
        <v>260</v>
      </c>
      <c r="P26" s="367">
        <v>400</v>
      </c>
      <c r="Q26" s="398"/>
      <c r="R26" s="398"/>
      <c r="S26" s="398"/>
      <c r="T26" s="398"/>
      <c r="U26" s="381"/>
      <c r="V26" s="381" t="s">
        <v>2166</v>
      </c>
      <c r="W26" s="381" t="s">
        <v>2166</v>
      </c>
      <c r="X26" s="381">
        <v>1</v>
      </c>
      <c r="Y26" s="326" t="s">
        <v>2166</v>
      </c>
      <c r="Z26" s="328" t="s">
        <v>2166</v>
      </c>
      <c r="AA26" s="373"/>
      <c r="AB26" s="326"/>
      <c r="AC26" s="326" t="s">
        <v>2166</v>
      </c>
      <c r="AD26" s="368"/>
      <c r="AE26" s="400" t="s">
        <v>6319</v>
      </c>
      <c r="AF26" s="326"/>
      <c r="AG26" s="368"/>
      <c r="AH26" s="368"/>
      <c r="AI26" s="400"/>
      <c r="AJ26" s="326"/>
      <c r="AK26" s="328" t="s">
        <v>7277</v>
      </c>
      <c r="AL26" s="328" t="s">
        <v>7276</v>
      </c>
      <c r="AM26" s="328" t="s">
        <v>7276</v>
      </c>
      <c r="AN26" s="335"/>
    </row>
    <row r="27" spans="1:41" ht="30.75" customHeight="1" x14ac:dyDescent="0.35">
      <c r="A27" s="378">
        <v>571</v>
      </c>
      <c r="B27" s="333" t="s">
        <v>353</v>
      </c>
      <c r="C27" s="332" t="s">
        <v>2436</v>
      </c>
      <c r="D27" s="371" t="s">
        <v>4551</v>
      </c>
      <c r="E27" s="325">
        <v>4</v>
      </c>
      <c r="F27" s="371"/>
      <c r="G27" s="325"/>
      <c r="H27" s="371"/>
      <c r="I27" s="325">
        <v>3</v>
      </c>
      <c r="J27" s="325"/>
      <c r="K27" s="325">
        <v>3</v>
      </c>
      <c r="L27" s="372">
        <v>1</v>
      </c>
      <c r="M27" s="373" t="s">
        <v>5431</v>
      </c>
      <c r="N27" s="367">
        <v>100</v>
      </c>
      <c r="O27" s="367">
        <v>300</v>
      </c>
      <c r="P27" s="367">
        <v>400</v>
      </c>
      <c r="Q27" s="398"/>
      <c r="R27" s="398"/>
      <c r="S27" s="398"/>
      <c r="T27" s="398"/>
      <c r="U27" s="381"/>
      <c r="V27" s="381" t="s">
        <v>2166</v>
      </c>
      <c r="W27" s="381" t="s">
        <v>2166</v>
      </c>
      <c r="X27" s="381">
        <v>1</v>
      </c>
      <c r="Y27" s="326" t="s">
        <v>2166</v>
      </c>
      <c r="Z27" s="328" t="s">
        <v>2166</v>
      </c>
      <c r="AA27" s="373"/>
      <c r="AB27" s="326"/>
      <c r="AC27" s="326" t="s">
        <v>2166</v>
      </c>
      <c r="AD27" s="368"/>
      <c r="AE27" s="400" t="s">
        <v>6319</v>
      </c>
      <c r="AF27" s="326"/>
      <c r="AG27" s="368"/>
      <c r="AH27" s="368"/>
      <c r="AI27" s="373"/>
      <c r="AJ27" s="326"/>
      <c r="AK27" s="328" t="s">
        <v>7277</v>
      </c>
      <c r="AL27" s="328" t="s">
        <v>7276</v>
      </c>
      <c r="AM27" s="328" t="s">
        <v>7276</v>
      </c>
      <c r="AN27" s="335"/>
    </row>
    <row r="28" spans="1:41" ht="30.75" customHeight="1" x14ac:dyDescent="0.35">
      <c r="A28" s="378">
        <v>575</v>
      </c>
      <c r="B28" s="333" t="s">
        <v>353</v>
      </c>
      <c r="C28" s="332" t="s">
        <v>2438</v>
      </c>
      <c r="D28" s="371" t="s">
        <v>4555</v>
      </c>
      <c r="E28" s="325">
        <v>3</v>
      </c>
      <c r="F28" s="371"/>
      <c r="G28" s="325"/>
      <c r="H28" s="371"/>
      <c r="I28" s="325">
        <v>5</v>
      </c>
      <c r="J28" s="325"/>
      <c r="K28" s="325">
        <v>5</v>
      </c>
      <c r="L28" s="372">
        <v>1</v>
      </c>
      <c r="M28" s="373" t="s">
        <v>5431</v>
      </c>
      <c r="N28" s="398">
        <v>140</v>
      </c>
      <c r="O28" s="398">
        <v>360</v>
      </c>
      <c r="P28" s="398">
        <v>500</v>
      </c>
      <c r="Q28" s="398"/>
      <c r="R28" s="398"/>
      <c r="S28" s="398"/>
      <c r="T28" s="398"/>
      <c r="U28" s="381"/>
      <c r="V28" s="381" t="s">
        <v>2166</v>
      </c>
      <c r="W28" s="381" t="s">
        <v>2166</v>
      </c>
      <c r="X28" s="381">
        <v>1</v>
      </c>
      <c r="Y28" s="326" t="s">
        <v>2166</v>
      </c>
      <c r="Z28" s="328" t="s">
        <v>2166</v>
      </c>
      <c r="AA28" s="373"/>
      <c r="AB28" s="326"/>
      <c r="AC28" s="326" t="s">
        <v>2166</v>
      </c>
      <c r="AD28" s="368"/>
      <c r="AE28" s="400" t="s">
        <v>6327</v>
      </c>
      <c r="AF28" s="326"/>
      <c r="AG28" s="368"/>
      <c r="AH28" s="368"/>
      <c r="AI28" s="373"/>
      <c r="AJ28" s="326"/>
      <c r="AK28" s="328"/>
      <c r="AL28" s="328" t="s">
        <v>7276</v>
      </c>
      <c r="AM28" s="328" t="s">
        <v>7276</v>
      </c>
      <c r="AN28" s="335"/>
    </row>
    <row r="29" spans="1:41" ht="30.75" customHeight="1" x14ac:dyDescent="0.35">
      <c r="A29" s="378">
        <v>576</v>
      </c>
      <c r="B29" s="333" t="s">
        <v>353</v>
      </c>
      <c r="C29" s="332" t="s">
        <v>2437</v>
      </c>
      <c r="D29" s="371" t="s">
        <v>4556</v>
      </c>
      <c r="E29" s="325">
        <v>3</v>
      </c>
      <c r="F29" s="371"/>
      <c r="G29" s="325"/>
      <c r="H29" s="371"/>
      <c r="I29" s="325">
        <v>3</v>
      </c>
      <c r="J29" s="325"/>
      <c r="K29" s="325">
        <v>3</v>
      </c>
      <c r="L29" s="372">
        <v>1</v>
      </c>
      <c r="M29" s="373" t="s">
        <v>5431</v>
      </c>
      <c r="N29" s="367">
        <v>150</v>
      </c>
      <c r="O29" s="367">
        <v>350</v>
      </c>
      <c r="P29" s="367">
        <v>500</v>
      </c>
      <c r="Q29" s="398"/>
      <c r="R29" s="398"/>
      <c r="S29" s="398"/>
      <c r="T29" s="398"/>
      <c r="U29" s="381"/>
      <c r="V29" s="381" t="s">
        <v>2166</v>
      </c>
      <c r="W29" s="381" t="s">
        <v>2166</v>
      </c>
      <c r="X29" s="381">
        <v>1</v>
      </c>
      <c r="Y29" s="326" t="s">
        <v>2166</v>
      </c>
      <c r="Z29" s="328" t="s">
        <v>2166</v>
      </c>
      <c r="AA29" s="373"/>
      <c r="AB29" s="326"/>
      <c r="AC29" s="326" t="s">
        <v>2166</v>
      </c>
      <c r="AD29" s="368"/>
      <c r="AE29" s="400" t="s">
        <v>6326</v>
      </c>
      <c r="AF29" s="326"/>
      <c r="AG29" s="368"/>
      <c r="AH29" s="368"/>
      <c r="AI29" s="373"/>
      <c r="AJ29" s="326"/>
      <c r="AK29" s="328" t="s">
        <v>7277</v>
      </c>
      <c r="AL29" s="328" t="s">
        <v>7276</v>
      </c>
      <c r="AM29" s="328" t="s">
        <v>7276</v>
      </c>
      <c r="AN29" s="335"/>
    </row>
    <row r="30" spans="1:41" ht="30.75" customHeight="1" x14ac:dyDescent="0.35">
      <c r="A30" s="378">
        <v>584</v>
      </c>
      <c r="B30" s="333" t="s">
        <v>353</v>
      </c>
      <c r="C30" s="332" t="s">
        <v>4564</v>
      </c>
      <c r="D30" s="371" t="s">
        <v>4565</v>
      </c>
      <c r="E30" s="325">
        <v>3</v>
      </c>
      <c r="F30" s="371"/>
      <c r="G30" s="325"/>
      <c r="H30" s="371"/>
      <c r="I30" s="325">
        <v>4</v>
      </c>
      <c r="J30" s="325"/>
      <c r="K30" s="325">
        <v>4</v>
      </c>
      <c r="L30" s="372">
        <v>1</v>
      </c>
      <c r="M30" s="373" t="s">
        <v>5431</v>
      </c>
      <c r="N30" s="367">
        <v>150</v>
      </c>
      <c r="O30" s="367">
        <v>350</v>
      </c>
      <c r="P30" s="367">
        <v>500</v>
      </c>
      <c r="Q30" s="398"/>
      <c r="R30" s="398"/>
      <c r="S30" s="398"/>
      <c r="T30" s="398"/>
      <c r="U30" s="381"/>
      <c r="V30" s="381" t="s">
        <v>2166</v>
      </c>
      <c r="W30" s="381" t="s">
        <v>2166</v>
      </c>
      <c r="X30" s="381">
        <v>1</v>
      </c>
      <c r="Y30" s="326" t="s">
        <v>2166</v>
      </c>
      <c r="Z30" s="328" t="s">
        <v>2166</v>
      </c>
      <c r="AA30" s="373"/>
      <c r="AB30" s="326"/>
      <c r="AC30" s="326" t="s">
        <v>2166</v>
      </c>
      <c r="AD30" s="368"/>
      <c r="AE30" s="400" t="s">
        <v>6326</v>
      </c>
      <c r="AF30" s="326"/>
      <c r="AG30" s="368"/>
      <c r="AH30" s="368"/>
      <c r="AI30" s="373"/>
      <c r="AJ30" s="326"/>
      <c r="AK30" s="328" t="s">
        <v>7277</v>
      </c>
      <c r="AL30" s="328" t="s">
        <v>7276</v>
      </c>
      <c r="AM30" s="328" t="s">
        <v>7276</v>
      </c>
      <c r="AN30" s="335"/>
    </row>
    <row r="31" spans="1:41" ht="30.75" customHeight="1" x14ac:dyDescent="0.35">
      <c r="A31" s="378">
        <v>614</v>
      </c>
      <c r="B31" s="333" t="s">
        <v>362</v>
      </c>
      <c r="C31" s="332" t="s">
        <v>2167</v>
      </c>
      <c r="D31" s="371" t="s">
        <v>3726</v>
      </c>
      <c r="E31" s="325">
        <v>4</v>
      </c>
      <c r="F31" s="371"/>
      <c r="G31" s="325"/>
      <c r="H31" s="371"/>
      <c r="I31" s="325">
        <v>8</v>
      </c>
      <c r="J31" s="325"/>
      <c r="K31" s="325">
        <v>8</v>
      </c>
      <c r="L31" s="372">
        <v>1</v>
      </c>
      <c r="M31" s="373" t="s">
        <v>5499</v>
      </c>
      <c r="N31" s="398">
        <v>80</v>
      </c>
      <c r="O31" s="398">
        <v>320</v>
      </c>
      <c r="P31" s="398">
        <v>400</v>
      </c>
      <c r="Q31" s="398"/>
      <c r="R31" s="398"/>
      <c r="S31" s="398"/>
      <c r="T31" s="398"/>
      <c r="U31" s="381"/>
      <c r="V31" s="381" t="s">
        <v>2166</v>
      </c>
      <c r="W31" s="381" t="s">
        <v>2166</v>
      </c>
      <c r="X31" s="381">
        <v>1</v>
      </c>
      <c r="Y31" s="326" t="s">
        <v>2166</v>
      </c>
      <c r="Z31" s="328" t="s">
        <v>2166</v>
      </c>
      <c r="AA31" s="373"/>
      <c r="AB31" s="326"/>
      <c r="AC31" s="326" t="s">
        <v>2166</v>
      </c>
      <c r="AD31" s="368"/>
      <c r="AE31" s="400" t="s">
        <v>6319</v>
      </c>
      <c r="AF31" s="326"/>
      <c r="AG31" s="368"/>
      <c r="AH31" s="368"/>
      <c r="AI31" s="373"/>
      <c r="AJ31" s="326"/>
      <c r="AK31" s="328"/>
      <c r="AL31" s="328" t="s">
        <v>7276</v>
      </c>
      <c r="AM31" s="328" t="s">
        <v>7276</v>
      </c>
      <c r="AN31" s="335"/>
    </row>
    <row r="32" spans="1:41" ht="30.75" customHeight="1" x14ac:dyDescent="0.35">
      <c r="A32" s="378">
        <v>619</v>
      </c>
      <c r="B32" s="333" t="s">
        <v>362</v>
      </c>
      <c r="C32" s="332" t="s">
        <v>2172</v>
      </c>
      <c r="D32" s="371" t="s">
        <v>4599</v>
      </c>
      <c r="E32" s="325">
        <v>4</v>
      </c>
      <c r="F32" s="371"/>
      <c r="G32" s="325"/>
      <c r="H32" s="371"/>
      <c r="I32" s="325">
        <v>6</v>
      </c>
      <c r="J32" s="325"/>
      <c r="K32" s="325">
        <v>6</v>
      </c>
      <c r="L32" s="372">
        <v>1</v>
      </c>
      <c r="M32" s="373" t="s">
        <v>5499</v>
      </c>
      <c r="N32" s="367">
        <v>80</v>
      </c>
      <c r="O32" s="367">
        <v>320</v>
      </c>
      <c r="P32" s="367">
        <v>400</v>
      </c>
      <c r="Q32" s="398"/>
      <c r="R32" s="398"/>
      <c r="S32" s="398"/>
      <c r="T32" s="398"/>
      <c r="U32" s="381"/>
      <c r="V32" s="381" t="s">
        <v>2166</v>
      </c>
      <c r="W32" s="381" t="s">
        <v>2166</v>
      </c>
      <c r="X32" s="381">
        <v>1</v>
      </c>
      <c r="Y32" s="326" t="s">
        <v>2166</v>
      </c>
      <c r="Z32" s="328" t="s">
        <v>2166</v>
      </c>
      <c r="AA32" s="373"/>
      <c r="AB32" s="326" t="s">
        <v>6131</v>
      </c>
      <c r="AC32" s="326" t="s">
        <v>2166</v>
      </c>
      <c r="AD32" s="368"/>
      <c r="AE32" s="400" t="s">
        <v>6319</v>
      </c>
      <c r="AF32" s="326"/>
      <c r="AG32" s="368"/>
      <c r="AH32" s="368"/>
      <c r="AI32" s="373"/>
      <c r="AJ32" s="326"/>
      <c r="AK32" s="328" t="s">
        <v>7277</v>
      </c>
      <c r="AL32" s="328" t="s">
        <v>7276</v>
      </c>
      <c r="AM32" s="328"/>
      <c r="AN32" s="335"/>
    </row>
    <row r="33" spans="1:41" ht="30.75" customHeight="1" x14ac:dyDescent="0.35">
      <c r="A33" s="378">
        <v>625</v>
      </c>
      <c r="B33" s="333" t="s">
        <v>362</v>
      </c>
      <c r="C33" s="332" t="s">
        <v>2176</v>
      </c>
      <c r="D33" s="371" t="s">
        <v>4605</v>
      </c>
      <c r="E33" s="325">
        <v>3</v>
      </c>
      <c r="F33" s="371"/>
      <c r="G33" s="325"/>
      <c r="H33" s="371"/>
      <c r="I33" s="325">
        <v>7</v>
      </c>
      <c r="J33" s="325"/>
      <c r="K33" s="325">
        <v>7</v>
      </c>
      <c r="L33" s="372">
        <v>1</v>
      </c>
      <c r="M33" s="373" t="s">
        <v>5431</v>
      </c>
      <c r="N33" s="367">
        <v>110</v>
      </c>
      <c r="O33" s="367">
        <v>290</v>
      </c>
      <c r="P33" s="367">
        <v>400</v>
      </c>
      <c r="Q33" s="398"/>
      <c r="R33" s="398"/>
      <c r="S33" s="398"/>
      <c r="T33" s="398"/>
      <c r="U33" s="381"/>
      <c r="V33" s="381" t="s">
        <v>2166</v>
      </c>
      <c r="W33" s="381" t="s">
        <v>2166</v>
      </c>
      <c r="X33" s="381">
        <v>1</v>
      </c>
      <c r="Y33" s="326" t="s">
        <v>2166</v>
      </c>
      <c r="Z33" s="328" t="s">
        <v>2166</v>
      </c>
      <c r="AA33" s="373"/>
      <c r="AB33" s="326"/>
      <c r="AC33" s="326" t="s">
        <v>2166</v>
      </c>
      <c r="AD33" s="368"/>
      <c r="AE33" s="400" t="s">
        <v>6319</v>
      </c>
      <c r="AF33" s="326"/>
      <c r="AG33" s="368"/>
      <c r="AH33" s="368"/>
      <c r="AI33" s="373"/>
      <c r="AJ33" s="326"/>
      <c r="AK33" s="328" t="s">
        <v>7277</v>
      </c>
      <c r="AL33" s="328" t="s">
        <v>7276</v>
      </c>
      <c r="AM33" s="328" t="s">
        <v>7276</v>
      </c>
      <c r="AN33" s="335"/>
    </row>
    <row r="34" spans="1:41" ht="30.75" customHeight="1" x14ac:dyDescent="0.35">
      <c r="A34" s="378">
        <v>670</v>
      </c>
      <c r="B34" s="333" t="s">
        <v>362</v>
      </c>
      <c r="C34" s="332" t="s">
        <v>4506</v>
      </c>
      <c r="D34" s="371" t="s">
        <v>3969</v>
      </c>
      <c r="E34" s="325">
        <v>3</v>
      </c>
      <c r="F34" s="371"/>
      <c r="G34" s="325"/>
      <c r="H34" s="371"/>
      <c r="I34" s="325">
        <v>7</v>
      </c>
      <c r="J34" s="325"/>
      <c r="K34" s="325">
        <v>7</v>
      </c>
      <c r="L34" s="372">
        <v>1</v>
      </c>
      <c r="M34" s="388" t="s">
        <v>5499</v>
      </c>
      <c r="N34" s="398">
        <v>80</v>
      </c>
      <c r="O34" s="398">
        <v>320</v>
      </c>
      <c r="P34" s="398">
        <v>400</v>
      </c>
      <c r="Q34" s="398"/>
      <c r="R34" s="398"/>
      <c r="S34" s="398"/>
      <c r="T34" s="398"/>
      <c r="U34" s="381"/>
      <c r="V34" s="381" t="s">
        <v>2166</v>
      </c>
      <c r="W34" s="381" t="s">
        <v>2166</v>
      </c>
      <c r="X34" s="381">
        <v>1</v>
      </c>
      <c r="Y34" s="326" t="s">
        <v>2166</v>
      </c>
      <c r="Z34" s="328" t="s">
        <v>2166</v>
      </c>
      <c r="AA34" s="373"/>
      <c r="AB34" s="326"/>
      <c r="AC34" s="326" t="s">
        <v>2166</v>
      </c>
      <c r="AD34" s="368"/>
      <c r="AE34" s="400" t="s">
        <v>6318</v>
      </c>
      <c r="AF34" s="326"/>
      <c r="AG34" s="368"/>
      <c r="AH34" s="368"/>
      <c r="AI34" s="373"/>
      <c r="AJ34" s="326"/>
      <c r="AK34" s="328"/>
      <c r="AL34" s="328" t="s">
        <v>7276</v>
      </c>
      <c r="AM34" s="328"/>
      <c r="AN34" s="335"/>
    </row>
    <row r="35" spans="1:41" ht="30.75" hidden="1" customHeight="1" x14ac:dyDescent="0.35">
      <c r="A35" s="378">
        <v>712</v>
      </c>
      <c r="B35" s="423" t="s">
        <v>2781</v>
      </c>
      <c r="C35" s="424" t="s">
        <v>2785</v>
      </c>
      <c r="D35" s="425" t="s">
        <v>2786</v>
      </c>
      <c r="E35" s="325">
        <v>3</v>
      </c>
      <c r="F35" s="371"/>
      <c r="G35" s="325"/>
      <c r="H35" s="371"/>
      <c r="I35" s="325">
        <v>7</v>
      </c>
      <c r="J35" s="325"/>
      <c r="K35" s="325">
        <v>7</v>
      </c>
      <c r="L35" s="372">
        <v>1</v>
      </c>
      <c r="M35" s="373" t="s">
        <v>5494</v>
      </c>
      <c r="N35" s="367">
        <v>80</v>
      </c>
      <c r="O35" s="367">
        <v>120</v>
      </c>
      <c r="P35" s="367">
        <v>200</v>
      </c>
      <c r="Q35" s="398"/>
      <c r="R35" s="398"/>
      <c r="S35" s="398"/>
      <c r="T35" s="398"/>
      <c r="U35" s="381"/>
      <c r="V35" s="381" t="s">
        <v>2166</v>
      </c>
      <c r="W35" s="381" t="s">
        <v>2166</v>
      </c>
      <c r="X35" s="381">
        <v>2</v>
      </c>
      <c r="Y35" s="326" t="s">
        <v>2166</v>
      </c>
      <c r="Z35" s="328" t="s">
        <v>2166</v>
      </c>
      <c r="AA35" s="373"/>
      <c r="AB35" s="326"/>
      <c r="AC35" s="326" t="s">
        <v>2166</v>
      </c>
      <c r="AD35" s="368"/>
      <c r="AE35" s="400" t="s">
        <v>7012</v>
      </c>
      <c r="AF35" s="326"/>
      <c r="AG35" s="368"/>
      <c r="AH35" s="368"/>
      <c r="AI35" s="373"/>
      <c r="AJ35" s="326"/>
      <c r="AK35" s="328"/>
      <c r="AL35" s="415" t="s">
        <v>7276</v>
      </c>
      <c r="AM35" s="415" t="s">
        <v>7276</v>
      </c>
      <c r="AN35" s="335"/>
      <c r="AO35" s="337" t="s">
        <v>2166</v>
      </c>
    </row>
    <row r="36" spans="1:41" ht="30.75" hidden="1" customHeight="1" x14ac:dyDescent="0.35">
      <c r="A36" s="378">
        <v>713</v>
      </c>
      <c r="B36" s="423" t="s">
        <v>2781</v>
      </c>
      <c r="C36" s="424" t="s">
        <v>6251</v>
      </c>
      <c r="D36" s="425" t="s">
        <v>2787</v>
      </c>
      <c r="E36" s="325">
        <v>3</v>
      </c>
      <c r="F36" s="371"/>
      <c r="G36" s="325"/>
      <c r="H36" s="371"/>
      <c r="I36" s="325">
        <v>9</v>
      </c>
      <c r="J36" s="325"/>
      <c r="K36" s="325">
        <v>9</v>
      </c>
      <c r="L36" s="372">
        <v>1</v>
      </c>
      <c r="M36" s="373" t="s">
        <v>5494</v>
      </c>
      <c r="N36" s="367">
        <v>122</v>
      </c>
      <c r="O36" s="367">
        <v>278</v>
      </c>
      <c r="P36" s="367">
        <v>400</v>
      </c>
      <c r="Q36" s="398"/>
      <c r="R36" s="398"/>
      <c r="S36" s="398"/>
      <c r="T36" s="398"/>
      <c r="U36" s="381">
        <v>144</v>
      </c>
      <c r="V36" s="381" t="s">
        <v>2166</v>
      </c>
      <c r="W36" s="381" t="s">
        <v>2166</v>
      </c>
      <c r="X36" s="381">
        <v>1</v>
      </c>
      <c r="Y36" s="326" t="s">
        <v>2166</v>
      </c>
      <c r="Z36" s="328" t="s">
        <v>2166</v>
      </c>
      <c r="AA36" s="373"/>
      <c r="AB36" s="326"/>
      <c r="AC36" s="326" t="s">
        <v>2166</v>
      </c>
      <c r="AD36" s="368"/>
      <c r="AE36" s="400" t="s">
        <v>7012</v>
      </c>
      <c r="AF36" s="326"/>
      <c r="AG36" s="368"/>
      <c r="AH36" s="368"/>
      <c r="AI36" s="373"/>
      <c r="AJ36" s="326"/>
      <c r="AK36" s="328"/>
      <c r="AL36" s="415" t="s">
        <v>7276</v>
      </c>
      <c r="AM36" s="415" t="s">
        <v>7276</v>
      </c>
      <c r="AN36" s="335"/>
      <c r="AO36" s="337" t="s">
        <v>2166</v>
      </c>
    </row>
    <row r="37" spans="1:41" ht="30.75" hidden="1" customHeight="1" x14ac:dyDescent="0.35">
      <c r="A37" s="378">
        <v>714</v>
      </c>
      <c r="B37" s="423" t="s">
        <v>2781</v>
      </c>
      <c r="C37" s="424" t="s">
        <v>3983</v>
      </c>
      <c r="D37" s="425" t="s">
        <v>3984</v>
      </c>
      <c r="E37" s="325">
        <v>3</v>
      </c>
      <c r="F37" s="371"/>
      <c r="G37" s="325"/>
      <c r="H37" s="371"/>
      <c r="I37" s="325">
        <v>4</v>
      </c>
      <c r="J37" s="325"/>
      <c r="K37" s="325">
        <v>4</v>
      </c>
      <c r="L37" s="372">
        <v>1</v>
      </c>
      <c r="M37" s="373" t="s">
        <v>5494</v>
      </c>
      <c r="N37" s="367">
        <v>80</v>
      </c>
      <c r="O37" s="367">
        <v>120</v>
      </c>
      <c r="P37" s="367">
        <v>200</v>
      </c>
      <c r="Q37" s="398"/>
      <c r="R37" s="398"/>
      <c r="S37" s="398"/>
      <c r="T37" s="398"/>
      <c r="U37" s="381"/>
      <c r="V37" s="381" t="s">
        <v>2166</v>
      </c>
      <c r="W37" s="381" t="s">
        <v>2166</v>
      </c>
      <c r="X37" s="381">
        <v>2</v>
      </c>
      <c r="Y37" s="326" t="s">
        <v>2166</v>
      </c>
      <c r="Z37" s="328" t="s">
        <v>2166</v>
      </c>
      <c r="AA37" s="373"/>
      <c r="AB37" s="326"/>
      <c r="AC37" s="326" t="s">
        <v>2166</v>
      </c>
      <c r="AD37" s="368"/>
      <c r="AE37" s="400" t="s">
        <v>7012</v>
      </c>
      <c r="AF37" s="326"/>
      <c r="AG37" s="368"/>
      <c r="AH37" s="368"/>
      <c r="AI37" s="373"/>
      <c r="AJ37" s="326"/>
      <c r="AK37" s="328"/>
      <c r="AL37" s="415" t="s">
        <v>7276</v>
      </c>
      <c r="AM37" s="415" t="s">
        <v>7276</v>
      </c>
      <c r="AN37" s="335"/>
      <c r="AO37" s="337" t="s">
        <v>2166</v>
      </c>
    </row>
    <row r="38" spans="1:41" ht="30.75" customHeight="1" x14ac:dyDescent="0.35">
      <c r="A38" s="378">
        <v>851</v>
      </c>
      <c r="B38" s="333" t="s">
        <v>5712</v>
      </c>
      <c r="C38" s="332" t="s">
        <v>402</v>
      </c>
      <c r="D38" s="371" t="s">
        <v>399</v>
      </c>
      <c r="E38" s="325">
        <v>4</v>
      </c>
      <c r="F38" s="371"/>
      <c r="G38" s="325"/>
      <c r="H38" s="371"/>
      <c r="I38" s="325">
        <v>5</v>
      </c>
      <c r="J38" s="325"/>
      <c r="K38" s="325">
        <v>5</v>
      </c>
      <c r="L38" s="372">
        <v>1</v>
      </c>
      <c r="M38" s="373" t="s">
        <v>6476</v>
      </c>
      <c r="N38" s="398">
        <v>180</v>
      </c>
      <c r="O38" s="398">
        <v>180</v>
      </c>
      <c r="P38" s="398">
        <v>360</v>
      </c>
      <c r="Q38" s="398"/>
      <c r="R38" s="398"/>
      <c r="S38" s="398"/>
      <c r="T38" s="398"/>
      <c r="U38" s="381"/>
      <c r="V38" s="381" t="s">
        <v>2166</v>
      </c>
      <c r="W38" s="381" t="s">
        <v>2166</v>
      </c>
      <c r="X38" s="381">
        <v>1</v>
      </c>
      <c r="Y38" s="326" t="s">
        <v>2166</v>
      </c>
      <c r="Z38" s="328" t="s">
        <v>6864</v>
      </c>
      <c r="AA38" s="373"/>
      <c r="AB38" s="326"/>
      <c r="AC38" s="326" t="s">
        <v>2166</v>
      </c>
      <c r="AD38" s="368"/>
      <c r="AE38" s="400" t="s">
        <v>6326</v>
      </c>
      <c r="AF38" s="326"/>
      <c r="AG38" s="368"/>
      <c r="AH38" s="368"/>
      <c r="AI38" s="373"/>
      <c r="AJ38" s="326"/>
      <c r="AK38" s="328"/>
      <c r="AL38" s="328" t="s">
        <v>7276</v>
      </c>
      <c r="AM38" s="328" t="s">
        <v>7276</v>
      </c>
      <c r="AN38" s="335"/>
    </row>
    <row r="39" spans="1:41" ht="30.75" hidden="1" customHeight="1" x14ac:dyDescent="0.35">
      <c r="A39" s="378">
        <v>873</v>
      </c>
      <c r="B39" s="423" t="s">
        <v>2782</v>
      </c>
      <c r="C39" s="424" t="s">
        <v>2789</v>
      </c>
      <c r="D39" s="425" t="s">
        <v>3734</v>
      </c>
      <c r="E39" s="325">
        <v>4</v>
      </c>
      <c r="F39" s="371"/>
      <c r="G39" s="325"/>
      <c r="H39" s="371"/>
      <c r="I39" s="325">
        <v>5</v>
      </c>
      <c r="J39" s="325"/>
      <c r="K39" s="325">
        <v>5</v>
      </c>
      <c r="L39" s="372">
        <v>1</v>
      </c>
      <c r="M39" s="373" t="s">
        <v>5523</v>
      </c>
      <c r="N39" s="367">
        <v>90</v>
      </c>
      <c r="O39" s="367">
        <v>150</v>
      </c>
      <c r="P39" s="367">
        <v>240</v>
      </c>
      <c r="Q39" s="398"/>
      <c r="R39" s="398"/>
      <c r="S39" s="398"/>
      <c r="T39" s="398"/>
      <c r="U39" s="381"/>
      <c r="V39" s="381" t="s">
        <v>2166</v>
      </c>
      <c r="W39" s="381" t="s">
        <v>2166</v>
      </c>
      <c r="X39" s="381">
        <v>1</v>
      </c>
      <c r="Y39" s="326" t="s">
        <v>2166</v>
      </c>
      <c r="Z39" s="328" t="s">
        <v>2166</v>
      </c>
      <c r="AA39" s="373"/>
      <c r="AB39" s="326"/>
      <c r="AC39" s="326" t="s">
        <v>2166</v>
      </c>
      <c r="AD39" s="368"/>
      <c r="AE39" s="400" t="s">
        <v>7012</v>
      </c>
      <c r="AF39" s="326"/>
      <c r="AG39" s="368"/>
      <c r="AH39" s="368"/>
      <c r="AI39" s="373"/>
      <c r="AJ39" s="326"/>
      <c r="AK39" s="328"/>
      <c r="AL39" s="415" t="s">
        <v>7276</v>
      </c>
      <c r="AM39" s="328"/>
      <c r="AN39" s="335"/>
      <c r="AO39" s="337" t="s">
        <v>2166</v>
      </c>
    </row>
    <row r="40" spans="1:41" ht="30.75" hidden="1" customHeight="1" x14ac:dyDescent="0.35">
      <c r="A40" s="378">
        <v>914</v>
      </c>
      <c r="B40" s="423" t="s">
        <v>2783</v>
      </c>
      <c r="C40" s="424" t="s">
        <v>4031</v>
      </c>
      <c r="D40" s="425" t="s">
        <v>2798</v>
      </c>
      <c r="E40" s="325">
        <v>4</v>
      </c>
      <c r="F40" s="371"/>
      <c r="G40" s="325"/>
      <c r="H40" s="371"/>
      <c r="I40" s="325">
        <v>5</v>
      </c>
      <c r="J40" s="325"/>
      <c r="K40" s="325">
        <v>5</v>
      </c>
      <c r="L40" s="372">
        <v>1</v>
      </c>
      <c r="M40" s="388" t="s">
        <v>5502</v>
      </c>
      <c r="N40" s="398">
        <v>136</v>
      </c>
      <c r="O40" s="398">
        <v>172</v>
      </c>
      <c r="P40" s="398">
        <v>308</v>
      </c>
      <c r="Q40" s="398"/>
      <c r="R40" s="398"/>
      <c r="S40" s="398"/>
      <c r="T40" s="398"/>
      <c r="U40" s="381"/>
      <c r="V40" s="381" t="s">
        <v>2166</v>
      </c>
      <c r="W40" s="381" t="s">
        <v>2166</v>
      </c>
      <c r="X40" s="381">
        <v>2</v>
      </c>
      <c r="Y40" s="326" t="s">
        <v>2166</v>
      </c>
      <c r="Z40" s="328" t="s">
        <v>2166</v>
      </c>
      <c r="AA40" s="373"/>
      <c r="AB40" s="326" t="s">
        <v>6165</v>
      </c>
      <c r="AC40" s="326" t="s">
        <v>2166</v>
      </c>
      <c r="AD40" s="368"/>
      <c r="AE40" s="400" t="s">
        <v>7012</v>
      </c>
      <c r="AF40" s="326" t="s">
        <v>5888</v>
      </c>
      <c r="AG40" s="368">
        <v>43117</v>
      </c>
      <c r="AH40" s="368">
        <v>43190</v>
      </c>
      <c r="AI40" s="373" t="s">
        <v>6527</v>
      </c>
      <c r="AJ40" s="326"/>
      <c r="AK40" s="328"/>
      <c r="AL40" s="415" t="s">
        <v>7276</v>
      </c>
      <c r="AM40" s="415" t="s">
        <v>7276</v>
      </c>
      <c r="AN40" s="335"/>
      <c r="AO40" s="337" t="s">
        <v>2166</v>
      </c>
    </row>
    <row r="41" spans="1:41" ht="30.75" hidden="1" customHeight="1" x14ac:dyDescent="0.35">
      <c r="A41" s="378">
        <v>915</v>
      </c>
      <c r="B41" s="423" t="s">
        <v>2783</v>
      </c>
      <c r="C41" s="424" t="s">
        <v>4032</v>
      </c>
      <c r="D41" s="425" t="s">
        <v>4033</v>
      </c>
      <c r="E41" s="325">
        <v>4</v>
      </c>
      <c r="F41" s="371"/>
      <c r="G41" s="325"/>
      <c r="H41" s="371"/>
      <c r="I41" s="325">
        <v>4</v>
      </c>
      <c r="J41" s="325"/>
      <c r="K41" s="325">
        <v>4</v>
      </c>
      <c r="L41" s="372">
        <v>1</v>
      </c>
      <c r="M41" s="388" t="s">
        <v>5502</v>
      </c>
      <c r="N41" s="398">
        <v>120</v>
      </c>
      <c r="O41" s="398">
        <v>180</v>
      </c>
      <c r="P41" s="398">
        <v>300</v>
      </c>
      <c r="Q41" s="398"/>
      <c r="R41" s="398"/>
      <c r="S41" s="398"/>
      <c r="T41" s="398"/>
      <c r="U41" s="381"/>
      <c r="V41" s="381" t="s">
        <v>2166</v>
      </c>
      <c r="W41" s="381" t="s">
        <v>2166</v>
      </c>
      <c r="X41" s="381">
        <v>2</v>
      </c>
      <c r="Y41" s="326" t="s">
        <v>2166</v>
      </c>
      <c r="Z41" s="328" t="s">
        <v>2166</v>
      </c>
      <c r="AA41" s="373"/>
      <c r="AB41" s="326"/>
      <c r="AC41" s="326" t="s">
        <v>2166</v>
      </c>
      <c r="AD41" s="368"/>
      <c r="AE41" s="400" t="s">
        <v>7012</v>
      </c>
      <c r="AF41" s="326" t="s">
        <v>5888</v>
      </c>
      <c r="AG41" s="368">
        <v>43117</v>
      </c>
      <c r="AH41" s="368">
        <v>43190</v>
      </c>
      <c r="AI41" s="373" t="s">
        <v>6528</v>
      </c>
      <c r="AJ41" s="326"/>
      <c r="AK41" s="328"/>
      <c r="AL41" s="415" t="s">
        <v>7276</v>
      </c>
      <c r="AM41" s="415" t="s">
        <v>7276</v>
      </c>
      <c r="AN41" s="335"/>
      <c r="AO41" s="337" t="s">
        <v>2166</v>
      </c>
    </row>
    <row r="42" spans="1:41" ht="30.75" customHeight="1" x14ac:dyDescent="0.35">
      <c r="A42" s="378">
        <v>942</v>
      </c>
      <c r="B42" s="333" t="s">
        <v>557</v>
      </c>
      <c r="C42" s="411" t="s">
        <v>4120</v>
      </c>
      <c r="D42" s="371" t="s">
        <v>633</v>
      </c>
      <c r="E42" s="325">
        <v>4</v>
      </c>
      <c r="F42" s="371"/>
      <c r="G42" s="325"/>
      <c r="H42" s="371"/>
      <c r="I42" s="325">
        <v>4</v>
      </c>
      <c r="J42" s="325"/>
      <c r="K42" s="325">
        <v>4</v>
      </c>
      <c r="L42" s="372">
        <v>1</v>
      </c>
      <c r="M42" s="388" t="s">
        <v>5377</v>
      </c>
      <c r="N42" s="367">
        <v>72</v>
      </c>
      <c r="O42" s="367">
        <v>288</v>
      </c>
      <c r="P42" s="367">
        <v>360</v>
      </c>
      <c r="Q42" s="398"/>
      <c r="R42" s="398"/>
      <c r="S42" s="398"/>
      <c r="T42" s="398"/>
      <c r="U42" s="381"/>
      <c r="V42" s="381" t="s">
        <v>2166</v>
      </c>
      <c r="W42" s="381" t="s">
        <v>2166</v>
      </c>
      <c r="X42" s="381">
        <v>1</v>
      </c>
      <c r="Y42" s="326" t="s">
        <v>2166</v>
      </c>
      <c r="Z42" s="328" t="s">
        <v>2166</v>
      </c>
      <c r="AA42" s="373"/>
      <c r="AB42" s="326"/>
      <c r="AC42" s="326" t="s">
        <v>2166</v>
      </c>
      <c r="AD42" s="368"/>
      <c r="AE42" s="400" t="s">
        <v>6324</v>
      </c>
      <c r="AF42" s="326"/>
      <c r="AG42" s="368"/>
      <c r="AH42" s="368"/>
      <c r="AI42" s="373"/>
      <c r="AJ42" s="326"/>
      <c r="AK42" s="328" t="s">
        <v>7278</v>
      </c>
      <c r="AL42" s="328" t="s">
        <v>7276</v>
      </c>
      <c r="AM42" s="328"/>
      <c r="AN42" s="335"/>
    </row>
    <row r="43" spans="1:41" ht="30.75" customHeight="1" x14ac:dyDescent="0.35">
      <c r="A43" s="378">
        <v>993</v>
      </c>
      <c r="B43" s="333" t="s">
        <v>557</v>
      </c>
      <c r="C43" s="332" t="s">
        <v>4173</v>
      </c>
      <c r="D43" s="371" t="s">
        <v>3282</v>
      </c>
      <c r="E43" s="325">
        <v>3</v>
      </c>
      <c r="F43" s="371"/>
      <c r="G43" s="325"/>
      <c r="H43" s="371"/>
      <c r="I43" s="325">
        <v>7</v>
      </c>
      <c r="J43" s="325"/>
      <c r="K43" s="325">
        <v>7</v>
      </c>
      <c r="L43" s="372">
        <v>1</v>
      </c>
      <c r="M43" s="373" t="s">
        <v>5431</v>
      </c>
      <c r="N43" s="367">
        <v>24</v>
      </c>
      <c r="O43" s="367">
        <v>126</v>
      </c>
      <c r="P43" s="367">
        <v>150</v>
      </c>
      <c r="Q43" s="398"/>
      <c r="R43" s="398"/>
      <c r="S43" s="398"/>
      <c r="T43" s="398"/>
      <c r="U43" s="381"/>
      <c r="V43" s="381" t="s">
        <v>2166</v>
      </c>
      <c r="W43" s="381" t="s">
        <v>2166</v>
      </c>
      <c r="X43" s="381">
        <v>1</v>
      </c>
      <c r="Y43" s="326" t="s">
        <v>2166</v>
      </c>
      <c r="Z43" s="328" t="s">
        <v>2166</v>
      </c>
      <c r="AA43" s="373"/>
      <c r="AB43" s="326" t="s">
        <v>6138</v>
      </c>
      <c r="AC43" s="326" t="s">
        <v>2166</v>
      </c>
      <c r="AD43" s="368"/>
      <c r="AE43" s="400" t="s">
        <v>6324</v>
      </c>
      <c r="AF43" s="326"/>
      <c r="AG43" s="368"/>
      <c r="AH43" s="368"/>
      <c r="AI43" s="373"/>
      <c r="AJ43" s="326"/>
      <c r="AK43" s="328" t="s">
        <v>7277</v>
      </c>
      <c r="AL43" s="328" t="s">
        <v>7276</v>
      </c>
      <c r="AM43" s="328"/>
      <c r="AN43" s="335"/>
    </row>
    <row r="44" spans="1:41" ht="30.75" hidden="1" customHeight="1" x14ac:dyDescent="0.35">
      <c r="A44" s="378">
        <v>1019</v>
      </c>
      <c r="B44" s="423" t="s">
        <v>557</v>
      </c>
      <c r="C44" s="424" t="s">
        <v>5775</v>
      </c>
      <c r="D44" s="425" t="s">
        <v>5709</v>
      </c>
      <c r="E44" s="325">
        <v>4</v>
      </c>
      <c r="F44" s="371"/>
      <c r="G44" s="325"/>
      <c r="H44" s="371"/>
      <c r="I44" s="325">
        <v>7</v>
      </c>
      <c r="J44" s="325"/>
      <c r="K44" s="325">
        <v>7</v>
      </c>
      <c r="L44" s="372">
        <v>1</v>
      </c>
      <c r="M44" s="388" t="s">
        <v>5710</v>
      </c>
      <c r="N44" s="381">
        <v>65</v>
      </c>
      <c r="O44" s="381">
        <v>85</v>
      </c>
      <c r="P44" s="381">
        <v>150</v>
      </c>
      <c r="Q44" s="381"/>
      <c r="R44" s="381"/>
      <c r="S44" s="381"/>
      <c r="T44" s="381"/>
      <c r="U44" s="381"/>
      <c r="V44" s="381" t="s">
        <v>2166</v>
      </c>
      <c r="W44" s="381" t="s">
        <v>2166</v>
      </c>
      <c r="X44" s="381">
        <v>3</v>
      </c>
      <c r="Y44" s="326" t="s">
        <v>2166</v>
      </c>
      <c r="Z44" s="328"/>
      <c r="AA44" s="337"/>
      <c r="AB44" s="373"/>
      <c r="AC44" s="326" t="s">
        <v>2166</v>
      </c>
      <c r="AD44" s="326"/>
      <c r="AE44" s="368" t="s">
        <v>7012</v>
      </c>
      <c r="AF44" s="400"/>
      <c r="AG44" s="326"/>
      <c r="AH44" s="368"/>
      <c r="AI44" s="368"/>
      <c r="AJ44" s="328"/>
      <c r="AK44" s="326"/>
      <c r="AL44" s="415" t="s">
        <v>7276</v>
      </c>
      <c r="AM44" s="415" t="s">
        <v>7276</v>
      </c>
      <c r="AN44" s="335"/>
      <c r="AO44" s="337" t="s">
        <v>2166</v>
      </c>
    </row>
    <row r="45" spans="1:41" ht="30.75" hidden="1" customHeight="1" x14ac:dyDescent="0.35">
      <c r="A45" s="378">
        <v>1086</v>
      </c>
      <c r="B45" s="423" t="s">
        <v>5571</v>
      </c>
      <c r="C45" s="424" t="s">
        <v>2832</v>
      </c>
      <c r="D45" s="425" t="s">
        <v>3499</v>
      </c>
      <c r="E45" s="325">
        <v>3</v>
      </c>
      <c r="F45" s="371"/>
      <c r="G45" s="325"/>
      <c r="H45" s="371"/>
      <c r="I45" s="325">
        <v>6</v>
      </c>
      <c r="J45" s="325"/>
      <c r="K45" s="325">
        <v>6</v>
      </c>
      <c r="L45" s="372">
        <v>1</v>
      </c>
      <c r="M45" s="373" t="s">
        <v>5494</v>
      </c>
      <c r="N45" s="398">
        <v>65</v>
      </c>
      <c r="O45" s="398">
        <v>155</v>
      </c>
      <c r="P45" s="398">
        <v>220</v>
      </c>
      <c r="Q45" s="398"/>
      <c r="R45" s="398"/>
      <c r="S45" s="398"/>
      <c r="T45" s="398"/>
      <c r="U45" s="381"/>
      <c r="V45" s="381" t="s">
        <v>2166</v>
      </c>
      <c r="W45" s="381" t="s">
        <v>2166</v>
      </c>
      <c r="X45" s="381">
        <v>2</v>
      </c>
      <c r="Y45" s="326" t="s">
        <v>2166</v>
      </c>
      <c r="Z45" s="328" t="s">
        <v>6864</v>
      </c>
      <c r="AA45" s="373"/>
      <c r="AB45" s="326"/>
      <c r="AC45" s="326" t="s">
        <v>2166</v>
      </c>
      <c r="AD45" s="368"/>
      <c r="AE45" s="400"/>
      <c r="AF45" s="326"/>
      <c r="AG45" s="368"/>
      <c r="AH45" s="368"/>
      <c r="AI45" s="373"/>
      <c r="AJ45" s="328"/>
      <c r="AK45" s="328"/>
      <c r="AL45" s="415" t="s">
        <v>7276</v>
      </c>
      <c r="AM45" s="415" t="s">
        <v>7276</v>
      </c>
      <c r="AN45" s="335"/>
      <c r="AO45" s="337" t="s">
        <v>2166</v>
      </c>
    </row>
    <row r="46" spans="1:41" ht="30.75" customHeight="1" x14ac:dyDescent="0.35">
      <c r="A46" s="378">
        <v>1143</v>
      </c>
      <c r="B46" s="333" t="s">
        <v>5571</v>
      </c>
      <c r="C46" s="332" t="s">
        <v>2825</v>
      </c>
      <c r="D46" s="371" t="s">
        <v>3492</v>
      </c>
      <c r="E46" s="325">
        <v>3</v>
      </c>
      <c r="F46" s="371"/>
      <c r="G46" s="325"/>
      <c r="H46" s="371"/>
      <c r="I46" s="325">
        <v>6</v>
      </c>
      <c r="J46" s="325"/>
      <c r="K46" s="325">
        <v>6</v>
      </c>
      <c r="L46" s="372">
        <v>1</v>
      </c>
      <c r="M46" s="373" t="s">
        <v>7252</v>
      </c>
      <c r="N46" s="367">
        <v>110</v>
      </c>
      <c r="O46" s="367">
        <v>190</v>
      </c>
      <c r="P46" s="367">
        <v>300</v>
      </c>
      <c r="Q46" s="398"/>
      <c r="R46" s="398"/>
      <c r="S46" s="398"/>
      <c r="T46" s="398"/>
      <c r="U46" s="381"/>
      <c r="V46" s="381" t="s">
        <v>2166</v>
      </c>
      <c r="W46" s="381" t="s">
        <v>2166</v>
      </c>
      <c r="X46" s="381">
        <v>2</v>
      </c>
      <c r="Y46" s="326" t="s">
        <v>2166</v>
      </c>
      <c r="Z46" s="328" t="s">
        <v>2166</v>
      </c>
      <c r="AA46" s="373"/>
      <c r="AB46" s="326"/>
      <c r="AC46" s="326" t="s">
        <v>2166</v>
      </c>
      <c r="AD46" s="368"/>
      <c r="AE46" s="400" t="s">
        <v>7017</v>
      </c>
      <c r="AF46" s="326"/>
      <c r="AG46" s="368"/>
      <c r="AH46" s="368"/>
      <c r="AI46" s="373"/>
      <c r="AJ46" s="328"/>
      <c r="AK46" s="328"/>
      <c r="AL46" s="328" t="s">
        <v>7276</v>
      </c>
      <c r="AM46" s="328" t="s">
        <v>7276</v>
      </c>
      <c r="AN46" s="335"/>
    </row>
    <row r="47" spans="1:41" ht="30.75" customHeight="1" x14ac:dyDescent="0.35">
      <c r="A47" s="378">
        <v>1223</v>
      </c>
      <c r="B47" s="333" t="s">
        <v>642</v>
      </c>
      <c r="C47" s="332" t="s">
        <v>644</v>
      </c>
      <c r="D47" s="371" t="s">
        <v>4188</v>
      </c>
      <c r="E47" s="325">
        <v>4</v>
      </c>
      <c r="F47" s="371"/>
      <c r="G47" s="325"/>
      <c r="H47" s="371"/>
      <c r="I47" s="325">
        <v>8</v>
      </c>
      <c r="J47" s="325"/>
      <c r="K47" s="325">
        <v>8</v>
      </c>
      <c r="L47" s="372">
        <v>1</v>
      </c>
      <c r="M47" s="373" t="s">
        <v>5387</v>
      </c>
      <c r="N47" s="398">
        <v>135</v>
      </c>
      <c r="O47" s="398">
        <v>225</v>
      </c>
      <c r="P47" s="398">
        <v>360</v>
      </c>
      <c r="Q47" s="398"/>
      <c r="R47" s="398"/>
      <c r="S47" s="398"/>
      <c r="T47" s="398"/>
      <c r="U47" s="381"/>
      <c r="V47" s="381" t="s">
        <v>2166</v>
      </c>
      <c r="W47" s="381" t="s">
        <v>2166</v>
      </c>
      <c r="X47" s="381">
        <v>2</v>
      </c>
      <c r="Y47" s="326" t="s">
        <v>2166</v>
      </c>
      <c r="Z47" s="328" t="s">
        <v>2166</v>
      </c>
      <c r="AA47" s="373"/>
      <c r="AB47" s="326"/>
      <c r="AC47" s="326" t="s">
        <v>2166</v>
      </c>
      <c r="AD47" s="368"/>
      <c r="AE47" s="400" t="s">
        <v>6319</v>
      </c>
      <c r="AF47" s="326"/>
      <c r="AG47" s="368"/>
      <c r="AH47" s="368"/>
      <c r="AI47" s="373"/>
      <c r="AJ47" s="328"/>
      <c r="AK47" s="328"/>
      <c r="AL47" s="328" t="s">
        <v>7276</v>
      </c>
      <c r="AM47" s="328" t="s">
        <v>7276</v>
      </c>
      <c r="AN47" s="335"/>
    </row>
    <row r="48" spans="1:41" ht="30.75" customHeight="1" x14ac:dyDescent="0.35">
      <c r="A48" s="378">
        <v>1241</v>
      </c>
      <c r="B48" s="333" t="s">
        <v>642</v>
      </c>
      <c r="C48" s="332" t="s">
        <v>683</v>
      </c>
      <c r="D48" s="371" t="s">
        <v>4210</v>
      </c>
      <c r="E48" s="325">
        <v>3</v>
      </c>
      <c r="F48" s="371"/>
      <c r="G48" s="325"/>
      <c r="H48" s="371"/>
      <c r="I48" s="325">
        <v>12</v>
      </c>
      <c r="J48" s="325"/>
      <c r="K48" s="325">
        <v>12</v>
      </c>
      <c r="L48" s="372">
        <v>1</v>
      </c>
      <c r="M48" s="373" t="s">
        <v>5461</v>
      </c>
      <c r="N48" s="398">
        <v>110</v>
      </c>
      <c r="O48" s="398">
        <v>315</v>
      </c>
      <c r="P48" s="398">
        <v>425</v>
      </c>
      <c r="Q48" s="398"/>
      <c r="R48" s="398"/>
      <c r="S48" s="398"/>
      <c r="T48" s="398"/>
      <c r="U48" s="381"/>
      <c r="V48" s="381" t="s">
        <v>2166</v>
      </c>
      <c r="W48" s="381" t="s">
        <v>2166</v>
      </c>
      <c r="X48" s="381">
        <v>1</v>
      </c>
      <c r="Y48" s="326" t="s">
        <v>2166</v>
      </c>
      <c r="Z48" s="328" t="s">
        <v>2166</v>
      </c>
      <c r="AA48" s="373"/>
      <c r="AB48" s="326"/>
      <c r="AC48" s="326" t="s">
        <v>2166</v>
      </c>
      <c r="AD48" s="368"/>
      <c r="AE48" s="400" t="s">
        <v>6319</v>
      </c>
      <c r="AF48" s="326"/>
      <c r="AG48" s="368"/>
      <c r="AH48" s="368"/>
      <c r="AI48" s="373"/>
      <c r="AJ48" s="328"/>
      <c r="AK48" s="328"/>
      <c r="AL48" s="328" t="s">
        <v>7276</v>
      </c>
      <c r="AM48" s="328"/>
      <c r="AN48" s="335"/>
    </row>
    <row r="49" spans="1:40" ht="30.75" customHeight="1" x14ac:dyDescent="0.35">
      <c r="A49" s="378">
        <v>1297</v>
      </c>
      <c r="B49" s="333" t="s">
        <v>2009</v>
      </c>
      <c r="C49" s="332" t="s">
        <v>2264</v>
      </c>
      <c r="D49" s="371" t="s">
        <v>2301</v>
      </c>
      <c r="E49" s="325">
        <v>3</v>
      </c>
      <c r="F49" s="371"/>
      <c r="G49" s="325"/>
      <c r="H49" s="371"/>
      <c r="I49" s="325">
        <v>5</v>
      </c>
      <c r="J49" s="325"/>
      <c r="K49" s="325">
        <v>5</v>
      </c>
      <c r="L49" s="372">
        <v>1</v>
      </c>
      <c r="M49" s="373" t="s">
        <v>5431</v>
      </c>
      <c r="N49" s="367">
        <v>80</v>
      </c>
      <c r="O49" s="367">
        <v>220</v>
      </c>
      <c r="P49" s="367">
        <v>300</v>
      </c>
      <c r="Q49" s="398"/>
      <c r="R49" s="398"/>
      <c r="S49" s="398"/>
      <c r="T49" s="398"/>
      <c r="U49" s="381"/>
      <c r="V49" s="381" t="s">
        <v>2166</v>
      </c>
      <c r="W49" s="381" t="s">
        <v>2166</v>
      </c>
      <c r="X49" s="381">
        <v>1</v>
      </c>
      <c r="Y49" s="326" t="s">
        <v>2166</v>
      </c>
      <c r="Z49" s="328" t="s">
        <v>2166</v>
      </c>
      <c r="AA49" s="373"/>
      <c r="AB49" s="326"/>
      <c r="AC49" s="326" t="s">
        <v>2166</v>
      </c>
      <c r="AD49" s="368"/>
      <c r="AE49" s="400" t="s">
        <v>6320</v>
      </c>
      <c r="AF49" s="326"/>
      <c r="AG49" s="368"/>
      <c r="AH49" s="368"/>
      <c r="AI49" s="373"/>
      <c r="AJ49" s="328"/>
      <c r="AK49" s="328" t="s">
        <v>7277</v>
      </c>
      <c r="AL49" s="328" t="s">
        <v>7276</v>
      </c>
      <c r="AM49" s="328"/>
      <c r="AN49" s="335"/>
    </row>
    <row r="50" spans="1:40" ht="30.75" customHeight="1" x14ac:dyDescent="0.35">
      <c r="A50" s="378">
        <v>1312</v>
      </c>
      <c r="B50" s="333" t="s">
        <v>2009</v>
      </c>
      <c r="C50" s="411" t="s">
        <v>2263</v>
      </c>
      <c r="D50" s="371" t="s">
        <v>2300</v>
      </c>
      <c r="E50" s="325">
        <v>3</v>
      </c>
      <c r="F50" s="371"/>
      <c r="G50" s="325"/>
      <c r="H50" s="371"/>
      <c r="I50" s="325">
        <v>5</v>
      </c>
      <c r="J50" s="325"/>
      <c r="K50" s="325">
        <v>5</v>
      </c>
      <c r="L50" s="372">
        <v>1</v>
      </c>
      <c r="M50" s="373" t="s">
        <v>5431</v>
      </c>
      <c r="N50" s="367">
        <v>100</v>
      </c>
      <c r="O50" s="367">
        <v>230</v>
      </c>
      <c r="P50" s="367">
        <v>330</v>
      </c>
      <c r="Q50" s="398"/>
      <c r="R50" s="398"/>
      <c r="S50" s="398"/>
      <c r="T50" s="398"/>
      <c r="U50" s="381"/>
      <c r="V50" s="381" t="s">
        <v>2166</v>
      </c>
      <c r="W50" s="381" t="s">
        <v>2166</v>
      </c>
      <c r="X50" s="381">
        <v>1</v>
      </c>
      <c r="Y50" s="326" t="s">
        <v>2166</v>
      </c>
      <c r="Z50" s="328" t="s">
        <v>2166</v>
      </c>
      <c r="AA50" s="373"/>
      <c r="AB50" s="326"/>
      <c r="AC50" s="326" t="s">
        <v>2166</v>
      </c>
      <c r="AD50" s="368"/>
      <c r="AE50" s="400" t="s">
        <v>6320</v>
      </c>
      <c r="AF50" s="326"/>
      <c r="AG50" s="368"/>
      <c r="AH50" s="368"/>
      <c r="AI50" s="373"/>
      <c r="AJ50" s="328"/>
      <c r="AK50" s="328" t="s">
        <v>7277</v>
      </c>
      <c r="AL50" s="328" t="s">
        <v>7276</v>
      </c>
      <c r="AM50" s="328" t="s">
        <v>7276</v>
      </c>
      <c r="AN50" s="335"/>
    </row>
    <row r="51" spans="1:40" ht="30.75" customHeight="1" x14ac:dyDescent="0.35">
      <c r="A51" s="378">
        <v>1363</v>
      </c>
      <c r="B51" s="333" t="s">
        <v>1508</v>
      </c>
      <c r="C51" s="332" t="s">
        <v>761</v>
      </c>
      <c r="D51" s="371" t="s">
        <v>762</v>
      </c>
      <c r="E51" s="325">
        <v>4</v>
      </c>
      <c r="F51" s="371"/>
      <c r="G51" s="325"/>
      <c r="H51" s="371"/>
      <c r="I51" s="325">
        <v>3</v>
      </c>
      <c r="J51" s="325"/>
      <c r="K51" s="325">
        <v>3</v>
      </c>
      <c r="L51" s="372">
        <v>1</v>
      </c>
      <c r="M51" s="373" t="s">
        <v>5431</v>
      </c>
      <c r="N51" s="367">
        <v>100</v>
      </c>
      <c r="O51" s="367">
        <v>300</v>
      </c>
      <c r="P51" s="367">
        <v>400</v>
      </c>
      <c r="Q51" s="398"/>
      <c r="R51" s="398"/>
      <c r="S51" s="398"/>
      <c r="T51" s="398"/>
      <c r="U51" s="381"/>
      <c r="V51" s="381" t="s">
        <v>2166</v>
      </c>
      <c r="W51" s="381" t="s">
        <v>2166</v>
      </c>
      <c r="X51" s="381">
        <v>2</v>
      </c>
      <c r="Y51" s="326" t="s">
        <v>2166</v>
      </c>
      <c r="Z51" s="328" t="s">
        <v>2166</v>
      </c>
      <c r="AA51" s="373"/>
      <c r="AB51" s="326" t="s">
        <v>6146</v>
      </c>
      <c r="AC51" s="326" t="s">
        <v>2166</v>
      </c>
      <c r="AD51" s="368"/>
      <c r="AE51" s="400" t="s">
        <v>6319</v>
      </c>
      <c r="AF51" s="326"/>
      <c r="AG51" s="368"/>
      <c r="AH51" s="368"/>
      <c r="AI51" s="373"/>
      <c r="AJ51" s="328"/>
      <c r="AK51" s="328" t="s">
        <v>7277</v>
      </c>
      <c r="AL51" s="328" t="s">
        <v>7276</v>
      </c>
      <c r="AM51" s="328" t="s">
        <v>7276</v>
      </c>
      <c r="AN51" s="335"/>
    </row>
    <row r="52" spans="1:40" ht="30.75" customHeight="1" x14ac:dyDescent="0.35">
      <c r="A52" s="378">
        <v>1364</v>
      </c>
      <c r="B52" s="333" t="s">
        <v>1508</v>
      </c>
      <c r="C52" s="332" t="s">
        <v>758</v>
      </c>
      <c r="D52" s="371" t="s">
        <v>1306</v>
      </c>
      <c r="E52" s="325">
        <v>4</v>
      </c>
      <c r="F52" s="371"/>
      <c r="G52" s="325"/>
      <c r="H52" s="371"/>
      <c r="I52" s="325">
        <v>3</v>
      </c>
      <c r="J52" s="325"/>
      <c r="K52" s="325">
        <v>3</v>
      </c>
      <c r="L52" s="372">
        <v>1</v>
      </c>
      <c r="M52" s="373" t="s">
        <v>5431</v>
      </c>
      <c r="N52" s="367">
        <v>100</v>
      </c>
      <c r="O52" s="367">
        <v>300</v>
      </c>
      <c r="P52" s="367">
        <v>400</v>
      </c>
      <c r="Q52" s="398"/>
      <c r="R52" s="398"/>
      <c r="S52" s="398"/>
      <c r="T52" s="398"/>
      <c r="U52" s="381"/>
      <c r="V52" s="381" t="s">
        <v>2166</v>
      </c>
      <c r="W52" s="381" t="s">
        <v>2166</v>
      </c>
      <c r="X52" s="381">
        <v>2</v>
      </c>
      <c r="Y52" s="326" t="s">
        <v>2166</v>
      </c>
      <c r="Z52" s="328" t="s">
        <v>2166</v>
      </c>
      <c r="AA52" s="373"/>
      <c r="AB52" s="326" t="s">
        <v>6147</v>
      </c>
      <c r="AC52" s="326" t="s">
        <v>2166</v>
      </c>
      <c r="AD52" s="368"/>
      <c r="AE52" s="400" t="s">
        <v>6319</v>
      </c>
      <c r="AF52" s="326"/>
      <c r="AG52" s="368"/>
      <c r="AH52" s="368"/>
      <c r="AI52" s="373"/>
      <c r="AJ52" s="328"/>
      <c r="AK52" s="328" t="s">
        <v>7277</v>
      </c>
      <c r="AL52" s="328" t="s">
        <v>7276</v>
      </c>
      <c r="AM52" s="328"/>
      <c r="AN52" s="335"/>
    </row>
    <row r="53" spans="1:40" ht="30.75" customHeight="1" x14ac:dyDescent="0.35">
      <c r="A53" s="378">
        <v>1371</v>
      </c>
      <c r="B53" s="333" t="s">
        <v>1508</v>
      </c>
      <c r="C53" s="332" t="s">
        <v>759</v>
      </c>
      <c r="D53" s="371" t="s">
        <v>1307</v>
      </c>
      <c r="E53" s="325">
        <v>4</v>
      </c>
      <c r="F53" s="371"/>
      <c r="G53" s="325"/>
      <c r="H53" s="371"/>
      <c r="I53" s="325">
        <v>3</v>
      </c>
      <c r="J53" s="325"/>
      <c r="K53" s="325">
        <v>3</v>
      </c>
      <c r="L53" s="372">
        <v>1</v>
      </c>
      <c r="M53" s="373" t="s">
        <v>5431</v>
      </c>
      <c r="N53" s="367">
        <v>100</v>
      </c>
      <c r="O53" s="367">
        <v>300</v>
      </c>
      <c r="P53" s="367">
        <v>400</v>
      </c>
      <c r="Q53" s="398"/>
      <c r="R53" s="398"/>
      <c r="S53" s="398"/>
      <c r="T53" s="398"/>
      <c r="U53" s="381"/>
      <c r="V53" s="381" t="s">
        <v>2166</v>
      </c>
      <c r="W53" s="381" t="s">
        <v>2166</v>
      </c>
      <c r="X53" s="381">
        <v>2</v>
      </c>
      <c r="Y53" s="326" t="s">
        <v>2166</v>
      </c>
      <c r="Z53" s="328" t="s">
        <v>2166</v>
      </c>
      <c r="AA53" s="373"/>
      <c r="AB53" s="326"/>
      <c r="AC53" s="326" t="s">
        <v>2166</v>
      </c>
      <c r="AD53" s="368"/>
      <c r="AE53" s="400" t="s">
        <v>6319</v>
      </c>
      <c r="AF53" s="326"/>
      <c r="AG53" s="368"/>
      <c r="AH53" s="368"/>
      <c r="AI53" s="373"/>
      <c r="AJ53" s="328"/>
      <c r="AK53" s="328" t="s">
        <v>7277</v>
      </c>
      <c r="AL53" s="328" t="s">
        <v>7276</v>
      </c>
      <c r="AM53" s="328" t="s">
        <v>7276</v>
      </c>
      <c r="AN53" s="335"/>
    </row>
    <row r="54" spans="1:40" ht="30.75" customHeight="1" x14ac:dyDescent="0.35">
      <c r="A54" s="378">
        <v>1372</v>
      </c>
      <c r="B54" s="333" t="s">
        <v>1508</v>
      </c>
      <c r="C54" s="332" t="s">
        <v>764</v>
      </c>
      <c r="D54" s="371" t="s">
        <v>1310</v>
      </c>
      <c r="E54" s="325">
        <v>4</v>
      </c>
      <c r="F54" s="371"/>
      <c r="G54" s="325"/>
      <c r="H54" s="371"/>
      <c r="I54" s="325">
        <v>3</v>
      </c>
      <c r="J54" s="325"/>
      <c r="K54" s="325">
        <v>3</v>
      </c>
      <c r="L54" s="372">
        <v>1</v>
      </c>
      <c r="M54" s="373" t="s">
        <v>6481</v>
      </c>
      <c r="N54" s="367">
        <v>100</v>
      </c>
      <c r="O54" s="367">
        <v>300</v>
      </c>
      <c r="P54" s="367">
        <v>400</v>
      </c>
      <c r="Q54" s="398"/>
      <c r="R54" s="398"/>
      <c r="S54" s="398"/>
      <c r="T54" s="398"/>
      <c r="U54" s="381"/>
      <c r="V54" s="381" t="s">
        <v>2166</v>
      </c>
      <c r="W54" s="381" t="s">
        <v>2166</v>
      </c>
      <c r="X54" s="381">
        <v>2</v>
      </c>
      <c r="Y54" s="326" t="s">
        <v>2166</v>
      </c>
      <c r="Z54" s="328" t="s">
        <v>2166</v>
      </c>
      <c r="AA54" s="373"/>
      <c r="AB54" s="326"/>
      <c r="AC54" s="326" t="s">
        <v>2166</v>
      </c>
      <c r="AD54" s="368"/>
      <c r="AE54" s="400" t="s">
        <v>6319</v>
      </c>
      <c r="AF54" s="326"/>
      <c r="AG54" s="368"/>
      <c r="AH54" s="368"/>
      <c r="AI54" s="373"/>
      <c r="AJ54" s="328"/>
      <c r="AK54" s="328" t="s">
        <v>7277</v>
      </c>
      <c r="AL54" s="328" t="s">
        <v>7276</v>
      </c>
      <c r="AM54" s="328" t="s">
        <v>7276</v>
      </c>
      <c r="AN54" s="335"/>
    </row>
    <row r="55" spans="1:40" ht="30.75" customHeight="1" x14ac:dyDescent="0.35">
      <c r="A55" s="378">
        <v>1383</v>
      </c>
      <c r="B55" s="333" t="s">
        <v>1508</v>
      </c>
      <c r="C55" s="332" t="s">
        <v>765</v>
      </c>
      <c r="D55" s="371" t="s">
        <v>3672</v>
      </c>
      <c r="E55" s="325">
        <v>4</v>
      </c>
      <c r="F55" s="371"/>
      <c r="G55" s="325"/>
      <c r="H55" s="371"/>
      <c r="I55" s="325">
        <v>6</v>
      </c>
      <c r="J55" s="325"/>
      <c r="K55" s="325">
        <v>6</v>
      </c>
      <c r="L55" s="372">
        <v>1</v>
      </c>
      <c r="M55" s="373" t="s">
        <v>6482</v>
      </c>
      <c r="N55" s="367">
        <v>100</v>
      </c>
      <c r="O55" s="367">
        <v>300</v>
      </c>
      <c r="P55" s="367">
        <v>400</v>
      </c>
      <c r="Q55" s="398"/>
      <c r="R55" s="398"/>
      <c r="S55" s="398"/>
      <c r="T55" s="398"/>
      <c r="U55" s="381"/>
      <c r="V55" s="381" t="s">
        <v>2166</v>
      </c>
      <c r="W55" s="381" t="s">
        <v>2166</v>
      </c>
      <c r="X55" s="381">
        <v>2</v>
      </c>
      <c r="Y55" s="326" t="s">
        <v>2166</v>
      </c>
      <c r="Z55" s="328" t="s">
        <v>2166</v>
      </c>
      <c r="AA55" s="373"/>
      <c r="AB55" s="326"/>
      <c r="AC55" s="326" t="s">
        <v>2166</v>
      </c>
      <c r="AD55" s="368"/>
      <c r="AE55" s="400" t="s">
        <v>6319</v>
      </c>
      <c r="AF55" s="326"/>
      <c r="AG55" s="368"/>
      <c r="AH55" s="368"/>
      <c r="AI55" s="373"/>
      <c r="AJ55" s="328"/>
      <c r="AK55" s="328" t="s">
        <v>7277</v>
      </c>
      <c r="AL55" s="328" t="s">
        <v>7276</v>
      </c>
      <c r="AM55" s="328"/>
      <c r="AN55" s="335"/>
    </row>
    <row r="56" spans="1:40" ht="30.75" customHeight="1" x14ac:dyDescent="0.35">
      <c r="A56" s="378">
        <v>1432</v>
      </c>
      <c r="B56" s="333" t="s">
        <v>767</v>
      </c>
      <c r="C56" s="332" t="s">
        <v>4405</v>
      </c>
      <c r="D56" s="371" t="s">
        <v>2444</v>
      </c>
      <c r="E56" s="325">
        <v>4</v>
      </c>
      <c r="F56" s="371"/>
      <c r="G56" s="325"/>
      <c r="H56" s="371"/>
      <c r="I56" s="325">
        <v>5</v>
      </c>
      <c r="J56" s="325"/>
      <c r="K56" s="325">
        <v>5</v>
      </c>
      <c r="L56" s="372">
        <v>1</v>
      </c>
      <c r="M56" s="373" t="s">
        <v>5499</v>
      </c>
      <c r="N56" s="367">
        <v>40</v>
      </c>
      <c r="O56" s="367">
        <v>260</v>
      </c>
      <c r="P56" s="367">
        <v>300</v>
      </c>
      <c r="Q56" s="398"/>
      <c r="R56" s="398"/>
      <c r="S56" s="398"/>
      <c r="T56" s="398"/>
      <c r="U56" s="381"/>
      <c r="V56" s="381" t="s">
        <v>2166</v>
      </c>
      <c r="W56" s="381" t="s">
        <v>2166</v>
      </c>
      <c r="X56" s="381">
        <v>1</v>
      </c>
      <c r="Y56" s="326" t="s">
        <v>2166</v>
      </c>
      <c r="Z56" s="328" t="s">
        <v>2166</v>
      </c>
      <c r="AA56" s="373"/>
      <c r="AB56" s="326"/>
      <c r="AC56" s="326" t="s">
        <v>2166</v>
      </c>
      <c r="AD56" s="368"/>
      <c r="AE56" s="400" t="s">
        <v>6320</v>
      </c>
      <c r="AF56" s="326"/>
      <c r="AG56" s="368"/>
      <c r="AH56" s="368"/>
      <c r="AI56" s="373"/>
      <c r="AJ56" s="328"/>
      <c r="AK56" s="328" t="s">
        <v>7277</v>
      </c>
      <c r="AL56" s="328" t="s">
        <v>7276</v>
      </c>
      <c r="AM56" s="328"/>
      <c r="AN56" s="335"/>
    </row>
    <row r="57" spans="1:40" ht="30.75" customHeight="1" x14ac:dyDescent="0.35">
      <c r="A57" s="378">
        <v>1476</v>
      </c>
      <c r="B57" s="333" t="s">
        <v>767</v>
      </c>
      <c r="C57" s="374" t="s">
        <v>4675</v>
      </c>
      <c r="D57" s="371" t="s">
        <v>2471</v>
      </c>
      <c r="E57" s="325">
        <v>4</v>
      </c>
      <c r="F57" s="371"/>
      <c r="G57" s="325"/>
      <c r="H57" s="371"/>
      <c r="I57" s="325">
        <v>5</v>
      </c>
      <c r="J57" s="325"/>
      <c r="K57" s="325">
        <v>5</v>
      </c>
      <c r="L57" s="372">
        <v>1</v>
      </c>
      <c r="M57" s="373" t="s">
        <v>6483</v>
      </c>
      <c r="N57" s="367">
        <v>40</v>
      </c>
      <c r="O57" s="367">
        <v>260</v>
      </c>
      <c r="P57" s="367">
        <v>300</v>
      </c>
      <c r="Q57" s="398"/>
      <c r="R57" s="398"/>
      <c r="S57" s="398"/>
      <c r="T57" s="398"/>
      <c r="U57" s="381"/>
      <c r="V57" s="381" t="s">
        <v>2166</v>
      </c>
      <c r="W57" s="381" t="s">
        <v>2166</v>
      </c>
      <c r="X57" s="381">
        <v>1</v>
      </c>
      <c r="Y57" s="326" t="s">
        <v>2166</v>
      </c>
      <c r="Z57" s="328" t="s">
        <v>2166</v>
      </c>
      <c r="AA57" s="373"/>
      <c r="AB57" s="326"/>
      <c r="AC57" s="326" t="s">
        <v>2166</v>
      </c>
      <c r="AD57" s="368"/>
      <c r="AE57" s="400" t="s">
        <v>6320</v>
      </c>
      <c r="AF57" s="326"/>
      <c r="AG57" s="368"/>
      <c r="AH57" s="368"/>
      <c r="AI57" s="373"/>
      <c r="AJ57" s="328"/>
      <c r="AK57" s="328" t="s">
        <v>7277</v>
      </c>
      <c r="AL57" s="328" t="s">
        <v>7276</v>
      </c>
      <c r="AM57" s="328" t="s">
        <v>7276</v>
      </c>
      <c r="AN57" s="335"/>
    </row>
    <row r="58" spans="1:40" ht="30.75" customHeight="1" x14ac:dyDescent="0.35">
      <c r="A58" s="378">
        <v>1494</v>
      </c>
      <c r="B58" s="333" t="s">
        <v>5715</v>
      </c>
      <c r="C58" s="332" t="s">
        <v>1754</v>
      </c>
      <c r="D58" s="371" t="s">
        <v>2099</v>
      </c>
      <c r="E58" s="325">
        <v>4</v>
      </c>
      <c r="F58" s="371"/>
      <c r="G58" s="325"/>
      <c r="H58" s="371"/>
      <c r="I58" s="325">
        <v>3</v>
      </c>
      <c r="J58" s="325"/>
      <c r="K58" s="325">
        <v>3</v>
      </c>
      <c r="L58" s="372">
        <v>1</v>
      </c>
      <c r="M58" s="373" t="s">
        <v>5069</v>
      </c>
      <c r="N58" s="398">
        <v>160</v>
      </c>
      <c r="O58" s="398">
        <v>320</v>
      </c>
      <c r="P58" s="398">
        <v>480</v>
      </c>
      <c r="Q58" s="398"/>
      <c r="R58" s="398"/>
      <c r="S58" s="398"/>
      <c r="T58" s="398"/>
      <c r="U58" s="381"/>
      <c r="V58" s="381" t="s">
        <v>2166</v>
      </c>
      <c r="W58" s="381" t="s">
        <v>2166</v>
      </c>
      <c r="X58" s="381">
        <v>2</v>
      </c>
      <c r="Y58" s="326" t="s">
        <v>2166</v>
      </c>
      <c r="Z58" s="328" t="s">
        <v>2166</v>
      </c>
      <c r="AA58" s="373"/>
      <c r="AB58" s="326"/>
      <c r="AC58" s="326" t="s">
        <v>2166</v>
      </c>
      <c r="AD58" s="368"/>
      <c r="AE58" s="400" t="s">
        <v>6320</v>
      </c>
      <c r="AF58" s="326"/>
      <c r="AG58" s="368"/>
      <c r="AH58" s="368"/>
      <c r="AI58" s="373"/>
      <c r="AJ58" s="328"/>
      <c r="AK58" s="328"/>
      <c r="AL58" s="328" t="s">
        <v>7276</v>
      </c>
      <c r="AM58" s="328" t="s">
        <v>7276</v>
      </c>
      <c r="AN58" s="335"/>
    </row>
    <row r="59" spans="1:40" ht="30.75" customHeight="1" x14ac:dyDescent="0.35">
      <c r="A59" s="378">
        <v>1504</v>
      </c>
      <c r="B59" s="333" t="s">
        <v>5715</v>
      </c>
      <c r="C59" s="332" t="s">
        <v>2366</v>
      </c>
      <c r="D59" s="371" t="s">
        <v>2112</v>
      </c>
      <c r="E59" s="325">
        <v>3</v>
      </c>
      <c r="F59" s="371"/>
      <c r="G59" s="325"/>
      <c r="H59" s="371"/>
      <c r="I59" s="325">
        <v>8</v>
      </c>
      <c r="J59" s="325"/>
      <c r="K59" s="325">
        <v>8</v>
      </c>
      <c r="L59" s="372">
        <v>1</v>
      </c>
      <c r="M59" s="373" t="s">
        <v>5354</v>
      </c>
      <c r="N59" s="398">
        <v>100</v>
      </c>
      <c r="O59" s="398">
        <v>130</v>
      </c>
      <c r="P59" s="398">
        <v>230</v>
      </c>
      <c r="Q59" s="398"/>
      <c r="R59" s="398"/>
      <c r="S59" s="398"/>
      <c r="T59" s="398"/>
      <c r="U59" s="381"/>
      <c r="V59" s="381" t="s">
        <v>2166</v>
      </c>
      <c r="W59" s="381" t="s">
        <v>2166</v>
      </c>
      <c r="X59" s="381">
        <v>1</v>
      </c>
      <c r="Y59" s="326" t="s">
        <v>2166</v>
      </c>
      <c r="Z59" s="328" t="s">
        <v>2166</v>
      </c>
      <c r="AA59" s="373"/>
      <c r="AB59" s="326"/>
      <c r="AC59" s="326" t="s">
        <v>2166</v>
      </c>
      <c r="AD59" s="368"/>
      <c r="AE59" s="400" t="s">
        <v>6321</v>
      </c>
      <c r="AF59" s="326"/>
      <c r="AG59" s="368"/>
      <c r="AH59" s="368"/>
      <c r="AI59" s="373"/>
      <c r="AJ59" s="328"/>
      <c r="AK59" s="328"/>
      <c r="AL59" s="328" t="s">
        <v>7276</v>
      </c>
      <c r="AM59" s="328"/>
      <c r="AN59" s="335"/>
    </row>
    <row r="60" spans="1:40" ht="30.75" customHeight="1" x14ac:dyDescent="0.35">
      <c r="A60" s="378">
        <v>1541</v>
      </c>
      <c r="B60" s="333" t="s">
        <v>808</v>
      </c>
      <c r="C60" s="332" t="s">
        <v>815</v>
      </c>
      <c r="D60" s="371" t="s">
        <v>2068</v>
      </c>
      <c r="E60" s="325">
        <v>3</v>
      </c>
      <c r="F60" s="371"/>
      <c r="G60" s="325"/>
      <c r="H60" s="371"/>
      <c r="I60" s="325">
        <v>4</v>
      </c>
      <c r="J60" s="325"/>
      <c r="K60" s="325">
        <v>4</v>
      </c>
      <c r="L60" s="372">
        <v>1</v>
      </c>
      <c r="M60" s="373" t="s">
        <v>5061</v>
      </c>
      <c r="N60" s="398">
        <v>80</v>
      </c>
      <c r="O60" s="398">
        <v>190</v>
      </c>
      <c r="P60" s="398">
        <v>270</v>
      </c>
      <c r="Q60" s="398"/>
      <c r="R60" s="398"/>
      <c r="S60" s="398"/>
      <c r="T60" s="398"/>
      <c r="U60" s="381"/>
      <c r="V60" s="381" t="s">
        <v>2166</v>
      </c>
      <c r="W60" s="381" t="s">
        <v>2166</v>
      </c>
      <c r="X60" s="381"/>
      <c r="Y60" s="326" t="s">
        <v>2166</v>
      </c>
      <c r="Z60" s="328" t="s">
        <v>2166</v>
      </c>
      <c r="AA60" s="373"/>
      <c r="AB60" s="326"/>
      <c r="AC60" s="326" t="s">
        <v>2166</v>
      </c>
      <c r="AD60" s="368"/>
      <c r="AE60" s="400" t="s">
        <v>6319</v>
      </c>
      <c r="AF60" s="326"/>
      <c r="AG60" s="368"/>
      <c r="AH60" s="368"/>
      <c r="AI60" s="373"/>
      <c r="AJ60" s="328"/>
      <c r="AK60" s="328"/>
      <c r="AL60" s="328" t="s">
        <v>7276</v>
      </c>
      <c r="AM60" s="328" t="s">
        <v>7276</v>
      </c>
      <c r="AN60" s="335"/>
    </row>
    <row r="61" spans="1:40" ht="30.75" customHeight="1" x14ac:dyDescent="0.35">
      <c r="A61" s="378">
        <v>1544</v>
      </c>
      <c r="B61" s="333" t="s">
        <v>808</v>
      </c>
      <c r="C61" s="332" t="s">
        <v>2014</v>
      </c>
      <c r="D61" s="371" t="s">
        <v>2071</v>
      </c>
      <c r="E61" s="325">
        <v>3</v>
      </c>
      <c r="F61" s="371"/>
      <c r="G61" s="325"/>
      <c r="H61" s="371"/>
      <c r="I61" s="325">
        <v>4</v>
      </c>
      <c r="J61" s="325"/>
      <c r="K61" s="325">
        <v>4</v>
      </c>
      <c r="L61" s="372">
        <v>1</v>
      </c>
      <c r="M61" s="373" t="s">
        <v>5061</v>
      </c>
      <c r="N61" s="398">
        <v>80</v>
      </c>
      <c r="O61" s="398">
        <v>190</v>
      </c>
      <c r="P61" s="398">
        <v>270</v>
      </c>
      <c r="Q61" s="398"/>
      <c r="R61" s="398"/>
      <c r="S61" s="398"/>
      <c r="T61" s="398"/>
      <c r="U61" s="381"/>
      <c r="V61" s="381" t="s">
        <v>2166</v>
      </c>
      <c r="W61" s="381" t="s">
        <v>2166</v>
      </c>
      <c r="X61" s="381"/>
      <c r="Y61" s="326" t="s">
        <v>2166</v>
      </c>
      <c r="Z61" s="328" t="s">
        <v>2166</v>
      </c>
      <c r="AA61" s="373"/>
      <c r="AB61" s="326"/>
      <c r="AC61" s="326" t="s">
        <v>2166</v>
      </c>
      <c r="AD61" s="368"/>
      <c r="AE61" s="400" t="s">
        <v>6319</v>
      </c>
      <c r="AF61" s="326"/>
      <c r="AG61" s="368"/>
      <c r="AH61" s="368"/>
      <c r="AI61" s="373"/>
      <c r="AJ61" s="328"/>
      <c r="AK61" s="328"/>
      <c r="AL61" s="328" t="s">
        <v>7276</v>
      </c>
      <c r="AM61" s="328" t="s">
        <v>7276</v>
      </c>
      <c r="AN61" s="335"/>
    </row>
    <row r="62" spans="1:40" ht="30.75" customHeight="1" x14ac:dyDescent="0.35">
      <c r="A62" s="378">
        <v>1545</v>
      </c>
      <c r="B62" s="333" t="s">
        <v>808</v>
      </c>
      <c r="C62" s="332" t="s">
        <v>2015</v>
      </c>
      <c r="D62" s="371" t="s">
        <v>2072</v>
      </c>
      <c r="E62" s="325">
        <v>3</v>
      </c>
      <c r="F62" s="371"/>
      <c r="G62" s="325"/>
      <c r="H62" s="371"/>
      <c r="I62" s="325">
        <v>3</v>
      </c>
      <c r="J62" s="325"/>
      <c r="K62" s="325">
        <v>3</v>
      </c>
      <c r="L62" s="372">
        <v>1</v>
      </c>
      <c r="M62" s="373" t="s">
        <v>5354</v>
      </c>
      <c r="N62" s="398">
        <v>75</v>
      </c>
      <c r="O62" s="398">
        <v>175</v>
      </c>
      <c r="P62" s="398">
        <v>250</v>
      </c>
      <c r="Q62" s="398"/>
      <c r="R62" s="398"/>
      <c r="S62" s="398"/>
      <c r="T62" s="398"/>
      <c r="U62" s="381"/>
      <c r="V62" s="381" t="s">
        <v>2166</v>
      </c>
      <c r="W62" s="381" t="s">
        <v>2166</v>
      </c>
      <c r="X62" s="381"/>
      <c r="Y62" s="326" t="s">
        <v>2166</v>
      </c>
      <c r="Z62" s="328" t="s">
        <v>2166</v>
      </c>
      <c r="AA62" s="373"/>
      <c r="AB62" s="326"/>
      <c r="AC62" s="326" t="s">
        <v>2166</v>
      </c>
      <c r="AD62" s="368"/>
      <c r="AE62" s="400" t="s">
        <v>6319</v>
      </c>
      <c r="AF62" s="326"/>
      <c r="AG62" s="368"/>
      <c r="AH62" s="368"/>
      <c r="AI62" s="373"/>
      <c r="AJ62" s="328"/>
      <c r="AK62" s="328"/>
      <c r="AL62" s="328" t="s">
        <v>7276</v>
      </c>
      <c r="AM62" s="328" t="s">
        <v>7276</v>
      </c>
      <c r="AN62" s="335"/>
    </row>
    <row r="63" spans="1:40" ht="30.75" customHeight="1" x14ac:dyDescent="0.35">
      <c r="A63" s="378">
        <v>1557</v>
      </c>
      <c r="B63" s="333" t="s">
        <v>808</v>
      </c>
      <c r="C63" s="332" t="s">
        <v>2093</v>
      </c>
      <c r="D63" s="371" t="s">
        <v>2094</v>
      </c>
      <c r="E63" s="325">
        <v>3</v>
      </c>
      <c r="F63" s="371"/>
      <c r="G63" s="325"/>
      <c r="H63" s="371"/>
      <c r="I63" s="325">
        <v>4</v>
      </c>
      <c r="J63" s="325"/>
      <c r="K63" s="325">
        <v>4</v>
      </c>
      <c r="L63" s="372">
        <v>1</v>
      </c>
      <c r="M63" s="373" t="s">
        <v>5354</v>
      </c>
      <c r="N63" s="398">
        <v>80</v>
      </c>
      <c r="O63" s="398">
        <v>190</v>
      </c>
      <c r="P63" s="398">
        <v>270</v>
      </c>
      <c r="Q63" s="398"/>
      <c r="R63" s="398"/>
      <c r="S63" s="398"/>
      <c r="T63" s="398"/>
      <c r="U63" s="381"/>
      <c r="V63" s="381" t="s">
        <v>2166</v>
      </c>
      <c r="W63" s="381" t="s">
        <v>2166</v>
      </c>
      <c r="X63" s="381"/>
      <c r="Y63" s="326" t="s">
        <v>2166</v>
      </c>
      <c r="Z63" s="328" t="s">
        <v>2166</v>
      </c>
      <c r="AA63" s="373"/>
      <c r="AB63" s="326"/>
      <c r="AC63" s="326" t="s">
        <v>2166</v>
      </c>
      <c r="AD63" s="368"/>
      <c r="AE63" s="400" t="s">
        <v>6319</v>
      </c>
      <c r="AF63" s="326"/>
      <c r="AG63" s="368"/>
      <c r="AH63" s="368"/>
      <c r="AI63" s="373"/>
      <c r="AJ63" s="328"/>
      <c r="AK63" s="328"/>
      <c r="AL63" s="328" t="s">
        <v>7276</v>
      </c>
      <c r="AM63" s="328" t="s">
        <v>7276</v>
      </c>
      <c r="AN63" s="335"/>
    </row>
    <row r="64" spans="1:40" ht="30.75" customHeight="1" x14ac:dyDescent="0.35">
      <c r="A64" s="378">
        <v>1558</v>
      </c>
      <c r="B64" s="333" t="s">
        <v>808</v>
      </c>
      <c r="C64" s="332" t="s">
        <v>2095</v>
      </c>
      <c r="D64" s="371" t="s">
        <v>2096</v>
      </c>
      <c r="E64" s="325">
        <v>3</v>
      </c>
      <c r="F64" s="371"/>
      <c r="G64" s="325"/>
      <c r="H64" s="371"/>
      <c r="I64" s="325">
        <v>4</v>
      </c>
      <c r="J64" s="325"/>
      <c r="K64" s="325">
        <v>4</v>
      </c>
      <c r="L64" s="372">
        <v>1</v>
      </c>
      <c r="M64" s="373" t="s">
        <v>5061</v>
      </c>
      <c r="N64" s="398">
        <v>80</v>
      </c>
      <c r="O64" s="398">
        <v>190</v>
      </c>
      <c r="P64" s="398">
        <v>270</v>
      </c>
      <c r="Q64" s="398"/>
      <c r="R64" s="398"/>
      <c r="S64" s="398"/>
      <c r="T64" s="398"/>
      <c r="U64" s="381"/>
      <c r="V64" s="381" t="s">
        <v>2166</v>
      </c>
      <c r="W64" s="381" t="s">
        <v>2166</v>
      </c>
      <c r="X64" s="381"/>
      <c r="Y64" s="326" t="s">
        <v>2166</v>
      </c>
      <c r="Z64" s="328" t="s">
        <v>2166</v>
      </c>
      <c r="AA64" s="373"/>
      <c r="AB64" s="326"/>
      <c r="AC64" s="326" t="s">
        <v>2166</v>
      </c>
      <c r="AD64" s="368"/>
      <c r="AE64" s="400" t="s">
        <v>6319</v>
      </c>
      <c r="AF64" s="326"/>
      <c r="AG64" s="368"/>
      <c r="AH64" s="368"/>
      <c r="AI64" s="373"/>
      <c r="AJ64" s="328"/>
      <c r="AK64" s="328"/>
      <c r="AL64" s="328" t="s">
        <v>7276</v>
      </c>
      <c r="AM64" s="328" t="s">
        <v>7276</v>
      </c>
      <c r="AN64" s="335"/>
    </row>
    <row r="65" spans="1:40" ht="30.75" customHeight="1" x14ac:dyDescent="0.35">
      <c r="A65" s="378">
        <v>1559</v>
      </c>
      <c r="B65" s="333" t="s">
        <v>808</v>
      </c>
      <c r="C65" s="332" t="s">
        <v>2097</v>
      </c>
      <c r="D65" s="371" t="s">
        <v>2098</v>
      </c>
      <c r="E65" s="325">
        <v>4</v>
      </c>
      <c r="F65" s="371"/>
      <c r="G65" s="325"/>
      <c r="H65" s="371"/>
      <c r="I65" s="325">
        <v>4</v>
      </c>
      <c r="J65" s="325"/>
      <c r="K65" s="325">
        <v>4</v>
      </c>
      <c r="L65" s="372">
        <v>1</v>
      </c>
      <c r="M65" s="373" t="s">
        <v>5431</v>
      </c>
      <c r="N65" s="398">
        <v>80</v>
      </c>
      <c r="O65" s="398">
        <v>190</v>
      </c>
      <c r="P65" s="398">
        <v>270</v>
      </c>
      <c r="Q65" s="398"/>
      <c r="R65" s="398"/>
      <c r="S65" s="398"/>
      <c r="T65" s="398"/>
      <c r="U65" s="381"/>
      <c r="V65" s="381" t="s">
        <v>2166</v>
      </c>
      <c r="W65" s="381" t="s">
        <v>2166</v>
      </c>
      <c r="X65" s="381"/>
      <c r="Y65" s="326" t="s">
        <v>2166</v>
      </c>
      <c r="Z65" s="328" t="s">
        <v>2166</v>
      </c>
      <c r="AA65" s="373"/>
      <c r="AB65" s="326"/>
      <c r="AC65" s="326" t="s">
        <v>2166</v>
      </c>
      <c r="AD65" s="368"/>
      <c r="AE65" s="400" t="s">
        <v>6319</v>
      </c>
      <c r="AF65" s="326"/>
      <c r="AG65" s="368"/>
      <c r="AH65" s="368"/>
      <c r="AI65" s="373"/>
      <c r="AJ65" s="328"/>
      <c r="AK65" s="328"/>
      <c r="AL65" s="328" t="s">
        <v>7276</v>
      </c>
      <c r="AM65" s="328" t="s">
        <v>7276</v>
      </c>
      <c r="AN65" s="335"/>
    </row>
    <row r="66" spans="1:40" ht="30.75" customHeight="1" x14ac:dyDescent="0.35">
      <c r="A66" s="378">
        <v>1560</v>
      </c>
      <c r="B66" s="333" t="s">
        <v>808</v>
      </c>
      <c r="C66" s="332" t="s">
        <v>2610</v>
      </c>
      <c r="D66" s="371" t="s">
        <v>2623</v>
      </c>
      <c r="E66" s="325">
        <v>3</v>
      </c>
      <c r="F66" s="371"/>
      <c r="G66" s="325"/>
      <c r="H66" s="371"/>
      <c r="I66" s="325">
        <v>4</v>
      </c>
      <c r="J66" s="325"/>
      <c r="K66" s="325">
        <v>4</v>
      </c>
      <c r="L66" s="372">
        <v>1</v>
      </c>
      <c r="M66" s="373" t="s">
        <v>5430</v>
      </c>
      <c r="N66" s="367">
        <v>80</v>
      </c>
      <c r="O66" s="367">
        <v>190</v>
      </c>
      <c r="P66" s="367">
        <v>270</v>
      </c>
      <c r="Q66" s="398"/>
      <c r="R66" s="398"/>
      <c r="S66" s="398"/>
      <c r="T66" s="398"/>
      <c r="U66" s="381"/>
      <c r="V66" s="381" t="s">
        <v>2166</v>
      </c>
      <c r="W66" s="381" t="s">
        <v>2166</v>
      </c>
      <c r="X66" s="381"/>
      <c r="Y66" s="326" t="s">
        <v>2166</v>
      </c>
      <c r="Z66" s="328" t="s">
        <v>2166</v>
      </c>
      <c r="AA66" s="373"/>
      <c r="AB66" s="326"/>
      <c r="AC66" s="326" t="s">
        <v>2166</v>
      </c>
      <c r="AD66" s="368"/>
      <c r="AE66" s="400" t="s">
        <v>6322</v>
      </c>
      <c r="AF66" s="326"/>
      <c r="AG66" s="368"/>
      <c r="AH66" s="368"/>
      <c r="AI66" s="373"/>
      <c r="AJ66" s="328"/>
      <c r="AK66" s="328" t="s">
        <v>7277</v>
      </c>
      <c r="AL66" s="328" t="s">
        <v>7276</v>
      </c>
      <c r="AM66" s="328" t="s">
        <v>7276</v>
      </c>
      <c r="AN66" s="335"/>
    </row>
    <row r="67" spans="1:40" ht="30.75" customHeight="1" x14ac:dyDescent="0.35">
      <c r="A67" s="378">
        <v>1621</v>
      </c>
      <c r="B67" s="333" t="s">
        <v>5716</v>
      </c>
      <c r="C67" s="332" t="s">
        <v>976</v>
      </c>
      <c r="D67" s="390" t="s">
        <v>7007</v>
      </c>
      <c r="E67" s="325">
        <v>4</v>
      </c>
      <c r="F67" s="371"/>
      <c r="G67" s="325"/>
      <c r="H67" s="371"/>
      <c r="I67" s="325">
        <v>11</v>
      </c>
      <c r="J67" s="325"/>
      <c r="K67" s="325">
        <v>11</v>
      </c>
      <c r="L67" s="372">
        <v>1</v>
      </c>
      <c r="M67" s="373" t="s">
        <v>6492</v>
      </c>
      <c r="N67" s="367">
        <v>80</v>
      </c>
      <c r="O67" s="367">
        <v>80</v>
      </c>
      <c r="P67" s="367">
        <v>160</v>
      </c>
      <c r="Q67" s="398"/>
      <c r="R67" s="398"/>
      <c r="S67" s="398"/>
      <c r="T67" s="398"/>
      <c r="U67" s="381"/>
      <c r="V67" s="381" t="s">
        <v>2166</v>
      </c>
      <c r="W67" s="381" t="s">
        <v>2166</v>
      </c>
      <c r="X67" s="381">
        <v>2</v>
      </c>
      <c r="Y67" s="326" t="s">
        <v>2166</v>
      </c>
      <c r="Z67" s="328" t="s">
        <v>2166</v>
      </c>
      <c r="AA67" s="373"/>
      <c r="AB67" s="326"/>
      <c r="AC67" s="326" t="s">
        <v>2166</v>
      </c>
      <c r="AD67" s="368"/>
      <c r="AE67" s="400" t="s">
        <v>7261</v>
      </c>
      <c r="AF67" s="326"/>
      <c r="AG67" s="368"/>
      <c r="AH67" s="368"/>
      <c r="AI67" s="373"/>
      <c r="AJ67" s="328"/>
      <c r="AK67" s="328"/>
      <c r="AL67" s="328" t="s">
        <v>7276</v>
      </c>
      <c r="AM67" s="328" t="s">
        <v>7276</v>
      </c>
      <c r="AN67" s="335"/>
    </row>
    <row r="68" spans="1:40" ht="30.75" customHeight="1" x14ac:dyDescent="0.35">
      <c r="A68" s="378">
        <v>1625</v>
      </c>
      <c r="B68" s="333" t="s">
        <v>817</v>
      </c>
      <c r="C68" s="332" t="s">
        <v>4385</v>
      </c>
      <c r="D68" s="371" t="s">
        <v>2147</v>
      </c>
      <c r="E68" s="325">
        <v>4</v>
      </c>
      <c r="F68" s="371"/>
      <c r="G68" s="325"/>
      <c r="H68" s="371"/>
      <c r="I68" s="325">
        <v>7</v>
      </c>
      <c r="J68" s="325"/>
      <c r="K68" s="325">
        <v>7</v>
      </c>
      <c r="L68" s="372">
        <v>1</v>
      </c>
      <c r="M68" s="373" t="s">
        <v>5431</v>
      </c>
      <c r="N68" s="398">
        <v>120</v>
      </c>
      <c r="O68" s="398">
        <v>120</v>
      </c>
      <c r="P68" s="398">
        <v>240</v>
      </c>
      <c r="Q68" s="398"/>
      <c r="R68" s="398"/>
      <c r="S68" s="398"/>
      <c r="T68" s="398"/>
      <c r="U68" s="381"/>
      <c r="V68" s="381" t="s">
        <v>2166</v>
      </c>
      <c r="W68" s="381" t="s">
        <v>2166</v>
      </c>
      <c r="X68" s="381">
        <v>1</v>
      </c>
      <c r="Y68" s="326" t="s">
        <v>2166</v>
      </c>
      <c r="Z68" s="328" t="s">
        <v>2166</v>
      </c>
      <c r="AA68" s="373"/>
      <c r="AB68" s="326"/>
      <c r="AC68" s="326" t="s">
        <v>2166</v>
      </c>
      <c r="AD68" s="368"/>
      <c r="AE68" s="400" t="s">
        <v>6325</v>
      </c>
      <c r="AF68" s="326"/>
      <c r="AG68" s="368"/>
      <c r="AH68" s="368"/>
      <c r="AI68" s="373"/>
      <c r="AJ68" s="328"/>
      <c r="AK68" s="328" t="s">
        <v>7279</v>
      </c>
      <c r="AL68" s="328" t="s">
        <v>7276</v>
      </c>
      <c r="AM68" s="328" t="s">
        <v>7276</v>
      </c>
      <c r="AN68" s="335"/>
    </row>
    <row r="69" spans="1:40" ht="30.75" customHeight="1" x14ac:dyDescent="0.35">
      <c r="A69" s="378">
        <v>1690</v>
      </c>
      <c r="B69" s="333" t="s">
        <v>859</v>
      </c>
      <c r="C69" s="332" t="s">
        <v>4413</v>
      </c>
      <c r="D69" s="371" t="s">
        <v>3504</v>
      </c>
      <c r="E69" s="325">
        <v>4</v>
      </c>
      <c r="F69" s="371"/>
      <c r="G69" s="325"/>
      <c r="H69" s="371"/>
      <c r="I69" s="325">
        <v>3</v>
      </c>
      <c r="J69" s="325"/>
      <c r="K69" s="325">
        <v>3</v>
      </c>
      <c r="L69" s="372">
        <v>1</v>
      </c>
      <c r="M69" s="373" t="s">
        <v>6012</v>
      </c>
      <c r="N69" s="398">
        <v>60</v>
      </c>
      <c r="O69" s="398">
        <v>150</v>
      </c>
      <c r="P69" s="398">
        <v>210</v>
      </c>
      <c r="Q69" s="398"/>
      <c r="R69" s="398"/>
      <c r="S69" s="398"/>
      <c r="T69" s="398"/>
      <c r="U69" s="381"/>
      <c r="V69" s="381" t="s">
        <v>2166</v>
      </c>
      <c r="W69" s="381" t="s">
        <v>2166</v>
      </c>
      <c r="X69" s="381">
        <v>1</v>
      </c>
      <c r="Y69" s="326" t="s">
        <v>2166</v>
      </c>
      <c r="Z69" s="328" t="s">
        <v>2166</v>
      </c>
      <c r="AA69" s="373"/>
      <c r="AB69" s="326"/>
      <c r="AC69" s="326" t="s">
        <v>2166</v>
      </c>
      <c r="AD69" s="368"/>
      <c r="AE69" s="400" t="s">
        <v>6321</v>
      </c>
      <c r="AF69" s="326"/>
      <c r="AG69" s="368"/>
      <c r="AH69" s="368"/>
      <c r="AI69" s="373"/>
      <c r="AJ69" s="328"/>
      <c r="AK69" s="328"/>
      <c r="AL69" s="328" t="s">
        <v>7276</v>
      </c>
      <c r="AM69" s="328" t="s">
        <v>7276</v>
      </c>
      <c r="AN69" s="335"/>
    </row>
    <row r="70" spans="1:40" ht="30.75" customHeight="1" x14ac:dyDescent="0.35">
      <c r="A70" s="378">
        <v>1739</v>
      </c>
      <c r="B70" s="333" t="s">
        <v>880</v>
      </c>
      <c r="C70" s="332" t="s">
        <v>1523</v>
      </c>
      <c r="D70" s="371" t="s">
        <v>881</v>
      </c>
      <c r="E70" s="325">
        <v>3</v>
      </c>
      <c r="F70" s="371"/>
      <c r="G70" s="325"/>
      <c r="H70" s="371"/>
      <c r="I70" s="325">
        <v>4</v>
      </c>
      <c r="J70" s="325"/>
      <c r="K70" s="325">
        <v>4</v>
      </c>
      <c r="L70" s="372">
        <v>1</v>
      </c>
      <c r="M70" s="373" t="s">
        <v>5508</v>
      </c>
      <c r="N70" s="367">
        <v>130</v>
      </c>
      <c r="O70" s="367">
        <v>280</v>
      </c>
      <c r="P70" s="367">
        <v>410</v>
      </c>
      <c r="Q70" s="398"/>
      <c r="R70" s="398"/>
      <c r="S70" s="398"/>
      <c r="T70" s="398"/>
      <c r="U70" s="381"/>
      <c r="V70" s="381" t="s">
        <v>2166</v>
      </c>
      <c r="W70" s="381" t="s">
        <v>2166</v>
      </c>
      <c r="X70" s="381">
        <v>1</v>
      </c>
      <c r="Y70" s="326" t="s">
        <v>2166</v>
      </c>
      <c r="Z70" s="328" t="s">
        <v>2166</v>
      </c>
      <c r="AA70" s="373"/>
      <c r="AB70" s="326"/>
      <c r="AC70" s="326" t="s">
        <v>2166</v>
      </c>
      <c r="AD70" s="368"/>
      <c r="AE70" s="400" t="s">
        <v>6979</v>
      </c>
      <c r="AF70" s="326"/>
      <c r="AG70" s="368"/>
      <c r="AH70" s="368"/>
      <c r="AI70" s="373"/>
      <c r="AJ70" s="328"/>
      <c r="AK70" s="328" t="s">
        <v>7277</v>
      </c>
      <c r="AL70" s="328" t="s">
        <v>7276</v>
      </c>
      <c r="AM70" s="328" t="s">
        <v>7276</v>
      </c>
      <c r="AN70" s="335"/>
    </row>
    <row r="71" spans="1:40" ht="30.75" customHeight="1" x14ac:dyDescent="0.35">
      <c r="A71" s="378">
        <v>1809</v>
      </c>
      <c r="B71" s="333" t="s">
        <v>929</v>
      </c>
      <c r="C71" s="332" t="s">
        <v>1990</v>
      </c>
      <c r="D71" s="371" t="s">
        <v>2443</v>
      </c>
      <c r="E71" s="325">
        <v>4</v>
      </c>
      <c r="F71" s="371"/>
      <c r="G71" s="325"/>
      <c r="H71" s="371"/>
      <c r="I71" s="325">
        <v>5</v>
      </c>
      <c r="J71" s="325"/>
      <c r="K71" s="325">
        <v>5</v>
      </c>
      <c r="L71" s="372">
        <v>1</v>
      </c>
      <c r="M71" s="373" t="s">
        <v>5431</v>
      </c>
      <c r="N71" s="367">
        <v>140</v>
      </c>
      <c r="O71" s="367">
        <v>140</v>
      </c>
      <c r="P71" s="367">
        <v>280</v>
      </c>
      <c r="Q71" s="398"/>
      <c r="R71" s="398"/>
      <c r="S71" s="398"/>
      <c r="T71" s="398"/>
      <c r="U71" s="381"/>
      <c r="V71" s="381" t="s">
        <v>2166</v>
      </c>
      <c r="W71" s="381" t="s">
        <v>2166</v>
      </c>
      <c r="X71" s="381">
        <v>2</v>
      </c>
      <c r="Y71" s="326" t="s">
        <v>2166</v>
      </c>
      <c r="Z71" s="328" t="s">
        <v>2166</v>
      </c>
      <c r="AA71" s="373"/>
      <c r="AB71" s="326"/>
      <c r="AC71" s="326" t="s">
        <v>2166</v>
      </c>
      <c r="AD71" s="368"/>
      <c r="AE71" s="400" t="s">
        <v>6319</v>
      </c>
      <c r="AF71" s="326"/>
      <c r="AG71" s="368"/>
      <c r="AH71" s="368"/>
      <c r="AI71" s="373"/>
      <c r="AJ71" s="328"/>
      <c r="AK71" s="328" t="s">
        <v>7279</v>
      </c>
      <c r="AL71" s="328" t="s">
        <v>7276</v>
      </c>
      <c r="AM71" s="328" t="s">
        <v>7276</v>
      </c>
      <c r="AN71" s="335"/>
    </row>
    <row r="72" spans="1:40" ht="30.75" customHeight="1" x14ac:dyDescent="0.35">
      <c r="A72" s="378">
        <v>2123</v>
      </c>
      <c r="B72" s="333" t="s">
        <v>1809</v>
      </c>
      <c r="C72" s="332" t="s">
        <v>4022</v>
      </c>
      <c r="D72" s="371" t="s">
        <v>3819</v>
      </c>
      <c r="E72" s="325">
        <v>4</v>
      </c>
      <c r="F72" s="371"/>
      <c r="G72" s="325"/>
      <c r="H72" s="371"/>
      <c r="I72" s="325">
        <v>9</v>
      </c>
      <c r="J72" s="325"/>
      <c r="K72" s="325">
        <v>9</v>
      </c>
      <c r="L72" s="372">
        <v>1</v>
      </c>
      <c r="M72" s="373" t="s">
        <v>5427</v>
      </c>
      <c r="N72" s="367">
        <v>70</v>
      </c>
      <c r="O72" s="367">
        <v>170</v>
      </c>
      <c r="P72" s="367">
        <v>240</v>
      </c>
      <c r="Q72" s="398"/>
      <c r="R72" s="398"/>
      <c r="S72" s="398"/>
      <c r="T72" s="398"/>
      <c r="U72" s="381">
        <v>240</v>
      </c>
      <c r="V72" s="381" t="s">
        <v>2166</v>
      </c>
      <c r="W72" s="381" t="s">
        <v>2166</v>
      </c>
      <c r="X72" s="381">
        <v>2</v>
      </c>
      <c r="Y72" s="326" t="s">
        <v>2166</v>
      </c>
      <c r="Z72" s="328" t="s">
        <v>2166</v>
      </c>
      <c r="AA72" s="373"/>
      <c r="AB72" s="326"/>
      <c r="AC72" s="326" t="s">
        <v>2166</v>
      </c>
      <c r="AD72" s="368"/>
      <c r="AE72" s="400" t="s">
        <v>6325</v>
      </c>
      <c r="AF72" s="326"/>
      <c r="AG72" s="368"/>
      <c r="AH72" s="368"/>
      <c r="AI72" s="373"/>
      <c r="AJ72" s="326"/>
      <c r="AK72" s="328" t="s">
        <v>7278</v>
      </c>
      <c r="AL72" s="328" t="s">
        <v>7276</v>
      </c>
      <c r="AM72" s="328" t="s">
        <v>7276</v>
      </c>
      <c r="AN72" s="335"/>
    </row>
    <row r="73" spans="1:40" ht="30.75" customHeight="1" x14ac:dyDescent="0.35">
      <c r="A73" s="378">
        <v>2131</v>
      </c>
      <c r="B73" s="333" t="s">
        <v>1809</v>
      </c>
      <c r="C73" s="332" t="s">
        <v>1810</v>
      </c>
      <c r="D73" s="371" t="s">
        <v>3581</v>
      </c>
      <c r="E73" s="325">
        <v>4</v>
      </c>
      <c r="F73" s="371"/>
      <c r="G73" s="325"/>
      <c r="H73" s="371"/>
      <c r="I73" s="325">
        <v>12</v>
      </c>
      <c r="J73" s="325"/>
      <c r="K73" s="325">
        <v>12</v>
      </c>
      <c r="L73" s="372">
        <v>1</v>
      </c>
      <c r="M73" s="388" t="s">
        <v>5493</v>
      </c>
      <c r="N73" s="367">
        <v>90</v>
      </c>
      <c r="O73" s="367">
        <v>210</v>
      </c>
      <c r="P73" s="367">
        <v>300</v>
      </c>
      <c r="Q73" s="398"/>
      <c r="R73" s="398"/>
      <c r="S73" s="398"/>
      <c r="T73" s="398"/>
      <c r="U73" s="381">
        <v>240</v>
      </c>
      <c r="V73" s="381" t="s">
        <v>2166</v>
      </c>
      <c r="W73" s="381" t="s">
        <v>2166</v>
      </c>
      <c r="X73" s="381">
        <v>2</v>
      </c>
      <c r="Y73" s="326" t="s">
        <v>2166</v>
      </c>
      <c r="Z73" s="328" t="s">
        <v>2166</v>
      </c>
      <c r="AA73" s="373"/>
      <c r="AB73" s="326"/>
      <c r="AC73" s="326" t="s">
        <v>2166</v>
      </c>
      <c r="AD73" s="368"/>
      <c r="AE73" s="400" t="s">
        <v>6321</v>
      </c>
      <c r="AF73" s="326"/>
      <c r="AG73" s="368"/>
      <c r="AH73" s="368"/>
      <c r="AI73" s="373"/>
      <c r="AJ73" s="326"/>
      <c r="AK73" s="328" t="s">
        <v>7278</v>
      </c>
      <c r="AL73" s="328" t="s">
        <v>7276</v>
      </c>
      <c r="AM73" s="328" t="s">
        <v>7276</v>
      </c>
      <c r="AN73" s="335"/>
    </row>
    <row r="74" spans="1:40" ht="30.75" customHeight="1" x14ac:dyDescent="0.35">
      <c r="A74" s="378">
        <v>2137</v>
      </c>
      <c r="B74" s="333" t="s">
        <v>1809</v>
      </c>
      <c r="C74" s="332" t="s">
        <v>2387</v>
      </c>
      <c r="D74" s="371" t="s">
        <v>2388</v>
      </c>
      <c r="E74" s="325">
        <v>3</v>
      </c>
      <c r="F74" s="371"/>
      <c r="G74" s="325"/>
      <c r="H74" s="371"/>
      <c r="I74" s="325">
        <v>8</v>
      </c>
      <c r="J74" s="325"/>
      <c r="K74" s="325">
        <v>8</v>
      </c>
      <c r="L74" s="372">
        <v>1</v>
      </c>
      <c r="M74" s="388" t="s">
        <v>5546</v>
      </c>
      <c r="N74" s="367">
        <v>50</v>
      </c>
      <c r="O74" s="367">
        <v>150</v>
      </c>
      <c r="P74" s="367">
        <v>200</v>
      </c>
      <c r="Q74" s="398"/>
      <c r="R74" s="398"/>
      <c r="S74" s="398"/>
      <c r="T74" s="398"/>
      <c r="U74" s="381" t="s">
        <v>7281</v>
      </c>
      <c r="V74" s="381" t="s">
        <v>2166</v>
      </c>
      <c r="W74" s="381" t="s">
        <v>2166</v>
      </c>
      <c r="X74" s="381">
        <v>2</v>
      </c>
      <c r="Y74" s="326" t="s">
        <v>2166</v>
      </c>
      <c r="Z74" s="328" t="s">
        <v>2166</v>
      </c>
      <c r="AA74" s="373"/>
      <c r="AB74" s="326"/>
      <c r="AC74" s="326" t="s">
        <v>2166</v>
      </c>
      <c r="AD74" s="368"/>
      <c r="AE74" s="400" t="s">
        <v>6321</v>
      </c>
      <c r="AF74" s="326"/>
      <c r="AG74" s="368"/>
      <c r="AH74" s="368"/>
      <c r="AI74" s="373"/>
      <c r="AJ74" s="326"/>
      <c r="AK74" s="328" t="s">
        <v>7277</v>
      </c>
      <c r="AL74" s="328" t="s">
        <v>7276</v>
      </c>
      <c r="AM74" s="328"/>
      <c r="AN74" s="335"/>
    </row>
    <row r="75" spans="1:40" ht="30.75" customHeight="1" x14ac:dyDescent="0.35">
      <c r="A75" s="378">
        <v>2138</v>
      </c>
      <c r="B75" s="333" t="s">
        <v>1809</v>
      </c>
      <c r="C75" s="411" t="s">
        <v>3714</v>
      </c>
      <c r="D75" s="371" t="s">
        <v>3584</v>
      </c>
      <c r="E75" s="325">
        <v>3</v>
      </c>
      <c r="F75" s="371"/>
      <c r="G75" s="325"/>
      <c r="H75" s="371"/>
      <c r="I75" s="325">
        <v>12</v>
      </c>
      <c r="J75" s="325"/>
      <c r="K75" s="325">
        <v>12</v>
      </c>
      <c r="L75" s="372">
        <v>1</v>
      </c>
      <c r="M75" s="373" t="s">
        <v>5149</v>
      </c>
      <c r="N75" s="367">
        <v>75</v>
      </c>
      <c r="O75" s="367">
        <v>175</v>
      </c>
      <c r="P75" s="367">
        <v>250</v>
      </c>
      <c r="Q75" s="398"/>
      <c r="R75" s="398"/>
      <c r="S75" s="398"/>
      <c r="T75" s="398"/>
      <c r="U75" s="381" t="s">
        <v>7281</v>
      </c>
      <c r="V75" s="381" t="s">
        <v>2166</v>
      </c>
      <c r="W75" s="381" t="s">
        <v>2166</v>
      </c>
      <c r="X75" s="381">
        <v>2</v>
      </c>
      <c r="Y75" s="326" t="s">
        <v>2166</v>
      </c>
      <c r="Z75" s="328" t="s">
        <v>2166</v>
      </c>
      <c r="AA75" s="373"/>
      <c r="AB75" s="326"/>
      <c r="AC75" s="326" t="s">
        <v>2166</v>
      </c>
      <c r="AD75" s="368"/>
      <c r="AE75" s="400" t="s">
        <v>6321</v>
      </c>
      <c r="AF75" s="326"/>
      <c r="AG75" s="368"/>
      <c r="AH75" s="368"/>
      <c r="AI75" s="373"/>
      <c r="AJ75" s="326"/>
      <c r="AK75" s="328" t="s">
        <v>7277</v>
      </c>
      <c r="AL75" s="328" t="s">
        <v>7276</v>
      </c>
      <c r="AM75" s="328" t="s">
        <v>7276</v>
      </c>
      <c r="AN75" s="335"/>
    </row>
    <row r="76" spans="1:40" ht="30.75" customHeight="1" x14ac:dyDescent="0.35">
      <c r="A76" s="378">
        <v>2154</v>
      </c>
      <c r="B76" s="333" t="s">
        <v>1809</v>
      </c>
      <c r="C76" s="332" t="s">
        <v>1811</v>
      </c>
      <c r="D76" s="371" t="s">
        <v>3582</v>
      </c>
      <c r="E76" s="325">
        <v>4</v>
      </c>
      <c r="F76" s="371"/>
      <c r="G76" s="325"/>
      <c r="H76" s="371"/>
      <c r="I76" s="325">
        <v>14</v>
      </c>
      <c r="J76" s="325"/>
      <c r="K76" s="325">
        <v>14</v>
      </c>
      <c r="L76" s="372">
        <v>1</v>
      </c>
      <c r="M76" s="373" t="s">
        <v>6502</v>
      </c>
      <c r="N76" s="367">
        <v>90</v>
      </c>
      <c r="O76" s="367">
        <v>210</v>
      </c>
      <c r="P76" s="367">
        <v>300</v>
      </c>
      <c r="Q76" s="398"/>
      <c r="R76" s="398"/>
      <c r="S76" s="398"/>
      <c r="T76" s="398"/>
      <c r="U76" s="381">
        <v>240</v>
      </c>
      <c r="V76" s="381" t="s">
        <v>2166</v>
      </c>
      <c r="W76" s="381" t="s">
        <v>2166</v>
      </c>
      <c r="X76" s="381">
        <v>2</v>
      </c>
      <c r="Y76" s="326" t="s">
        <v>2166</v>
      </c>
      <c r="Z76" s="328" t="s">
        <v>2166</v>
      </c>
      <c r="AA76" s="373"/>
      <c r="AB76" s="326"/>
      <c r="AC76" s="326" t="s">
        <v>2166</v>
      </c>
      <c r="AD76" s="368"/>
      <c r="AE76" s="400" t="s">
        <v>6321</v>
      </c>
      <c r="AF76" s="326"/>
      <c r="AG76" s="368"/>
      <c r="AH76" s="368"/>
      <c r="AI76" s="373"/>
      <c r="AJ76" s="326"/>
      <c r="AK76" s="328" t="s">
        <v>7278</v>
      </c>
      <c r="AL76" s="328" t="s">
        <v>7276</v>
      </c>
      <c r="AM76" s="328" t="s">
        <v>7276</v>
      </c>
      <c r="AN76" s="335"/>
    </row>
    <row r="77" spans="1:40" ht="30.75" customHeight="1" x14ac:dyDescent="0.35">
      <c r="A77" s="378">
        <v>2156</v>
      </c>
      <c r="B77" s="333" t="s">
        <v>1809</v>
      </c>
      <c r="C77" s="332" t="s">
        <v>4426</v>
      </c>
      <c r="D77" s="371" t="s">
        <v>3821</v>
      </c>
      <c r="E77" s="325">
        <v>4</v>
      </c>
      <c r="F77" s="371"/>
      <c r="G77" s="325"/>
      <c r="H77" s="371"/>
      <c r="I77" s="325">
        <v>6</v>
      </c>
      <c r="J77" s="325"/>
      <c r="K77" s="325">
        <v>6</v>
      </c>
      <c r="L77" s="372">
        <v>1</v>
      </c>
      <c r="M77" s="373" t="s">
        <v>5146</v>
      </c>
      <c r="N77" s="398">
        <v>116</v>
      </c>
      <c r="O77" s="398">
        <v>174</v>
      </c>
      <c r="P77" s="398">
        <v>290</v>
      </c>
      <c r="Q77" s="398"/>
      <c r="R77" s="398"/>
      <c r="S77" s="398"/>
      <c r="T77" s="398"/>
      <c r="U77" s="381"/>
      <c r="V77" s="381" t="s">
        <v>2166</v>
      </c>
      <c r="W77" s="381" t="s">
        <v>2166</v>
      </c>
      <c r="X77" s="381">
        <v>1</v>
      </c>
      <c r="Y77" s="326" t="s">
        <v>2166</v>
      </c>
      <c r="Z77" s="328" t="s">
        <v>6864</v>
      </c>
      <c r="AA77" s="373"/>
      <c r="AB77" s="326"/>
      <c r="AC77" s="326" t="s">
        <v>2166</v>
      </c>
      <c r="AD77" s="368"/>
      <c r="AE77" s="400" t="s">
        <v>6325</v>
      </c>
      <c r="AF77" s="326"/>
      <c r="AG77" s="368"/>
      <c r="AH77" s="368"/>
      <c r="AI77" s="373"/>
      <c r="AJ77" s="326"/>
      <c r="AK77" s="328"/>
      <c r="AL77" s="328" t="s">
        <v>7276</v>
      </c>
      <c r="AM77" s="328"/>
      <c r="AN77" s="335"/>
    </row>
    <row r="78" spans="1:40" ht="30.75" customHeight="1" x14ac:dyDescent="0.35">
      <c r="A78" s="378">
        <v>2167</v>
      </c>
      <c r="B78" s="333" t="s">
        <v>1809</v>
      </c>
      <c r="C78" s="332" t="s">
        <v>2397</v>
      </c>
      <c r="D78" s="371" t="s">
        <v>2398</v>
      </c>
      <c r="E78" s="325">
        <v>4</v>
      </c>
      <c r="F78" s="371"/>
      <c r="G78" s="325"/>
      <c r="H78" s="371"/>
      <c r="I78" s="325">
        <v>10</v>
      </c>
      <c r="J78" s="325"/>
      <c r="K78" s="325">
        <v>10</v>
      </c>
      <c r="L78" s="372">
        <v>1</v>
      </c>
      <c r="M78" s="373" t="s">
        <v>5144</v>
      </c>
      <c r="N78" s="367">
        <v>70</v>
      </c>
      <c r="O78" s="367">
        <v>160</v>
      </c>
      <c r="P78" s="367">
        <v>230</v>
      </c>
      <c r="Q78" s="398"/>
      <c r="R78" s="398"/>
      <c r="S78" s="398"/>
      <c r="T78" s="398"/>
      <c r="U78" s="381" t="s">
        <v>7281</v>
      </c>
      <c r="V78" s="381" t="s">
        <v>2166</v>
      </c>
      <c r="W78" s="381" t="s">
        <v>2166</v>
      </c>
      <c r="X78" s="381">
        <v>3</v>
      </c>
      <c r="Y78" s="326" t="s">
        <v>2166</v>
      </c>
      <c r="Z78" s="328" t="s">
        <v>2166</v>
      </c>
      <c r="AA78" s="381"/>
      <c r="AB78" s="326" t="s">
        <v>6164</v>
      </c>
      <c r="AC78" s="326" t="s">
        <v>2166</v>
      </c>
      <c r="AD78" s="368"/>
      <c r="AE78" s="400" t="s">
        <v>6321</v>
      </c>
      <c r="AF78" s="326"/>
      <c r="AG78" s="368"/>
      <c r="AH78" s="368"/>
      <c r="AI78" s="373"/>
      <c r="AJ78" s="326"/>
      <c r="AK78" s="328" t="s">
        <v>7277</v>
      </c>
      <c r="AL78" s="328" t="s">
        <v>7276</v>
      </c>
      <c r="AM78" s="328"/>
      <c r="AN78" s="335"/>
    </row>
  </sheetData>
  <autoFilter ref="A2:AO78">
    <filterColumn colId="30">
      <filters>
        <filter val="10th Meeting"/>
        <filter val="11th Meeting"/>
        <filter val="13th Meeting"/>
        <filter val="17th Meeting"/>
        <filter val="18th Meeting"/>
        <filter val="20th Meeting"/>
        <filter val="4th Meeting"/>
        <filter val="4th Meeting, 5th Meeting"/>
        <filter val="5th Meeting"/>
        <filter val="6th Meeting"/>
        <filter val="6th Meeting, 20th Meeting"/>
        <filter val="7th Meeting"/>
        <filter val="8th Meeting"/>
        <filter val="8th Meeting, 18th Meeting"/>
        <filter val="9th Meeting"/>
      </filters>
    </filterColumn>
  </autoFilter>
  <mergeCells count="1">
    <mergeCell ref="A1:AI1"/>
  </mergeCells>
  <conditionalFormatting sqref="H45">
    <cfRule type="duplicateValues" dxfId="2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A52"/>
  <sheetViews>
    <sheetView showGridLines="0" zoomScale="87" zoomScaleNormal="80" workbookViewId="0">
      <selection activeCell="D12" sqref="D12"/>
    </sheetView>
  </sheetViews>
  <sheetFormatPr defaultRowHeight="14.5" x14ac:dyDescent="0.35"/>
  <cols>
    <col min="1" max="1" width="0.1796875" customWidth="1"/>
    <col min="2" max="2" width="46" customWidth="1"/>
    <col min="3" max="3" width="11.26953125" customWidth="1"/>
    <col min="4" max="4" width="13.26953125" customWidth="1"/>
    <col min="5" max="5" width="16.81640625" customWidth="1"/>
    <col min="6" max="6" width="10.26953125" customWidth="1"/>
    <col min="7" max="7" width="8.453125" customWidth="1"/>
    <col min="8" max="8" width="10" customWidth="1"/>
    <col min="9" max="9" width="9.54296875" customWidth="1"/>
    <col min="10" max="10" width="9.1796875" customWidth="1"/>
    <col min="11" max="11" width="8.453125" customWidth="1"/>
    <col min="12" max="12" width="8.54296875" customWidth="1"/>
    <col min="13" max="13" width="8.453125" customWidth="1"/>
    <col min="14" max="14" width="9" customWidth="1"/>
    <col min="15" max="15" width="9.7265625" hidden="1" customWidth="1"/>
    <col min="16" max="16" width="9.1796875" hidden="1" customWidth="1"/>
    <col min="17" max="17" width="5.453125" hidden="1" customWidth="1"/>
    <col min="18" max="18" width="9.1796875" hidden="1" customWidth="1"/>
    <col min="16380" max="16380" width="0.453125" customWidth="1"/>
    <col min="16381" max="16384" width="24.54296875" customWidth="1"/>
  </cols>
  <sheetData>
    <row r="1" spans="1:18 16381:16381" s="460" customFormat="1" x14ac:dyDescent="0.35">
      <c r="B1" s="489" t="s">
        <v>7524</v>
      </c>
    </row>
    <row r="2" spans="1:18 16381:16381" ht="18.5" x14ac:dyDescent="0.35">
      <c r="A2" s="501" t="s">
        <v>7621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XFA2" s="349" t="s">
        <v>6739</v>
      </c>
    </row>
    <row r="3" spans="1:18 16381:16381" ht="58" x14ac:dyDescent="0.35">
      <c r="A3" s="242" t="s">
        <v>1494</v>
      </c>
      <c r="B3" s="243" t="s">
        <v>1</v>
      </c>
      <c r="C3" s="243" t="s">
        <v>1495</v>
      </c>
      <c r="D3" s="243" t="s">
        <v>3585</v>
      </c>
      <c r="E3" s="243" t="s">
        <v>1496</v>
      </c>
      <c r="F3" s="244" t="s">
        <v>1497</v>
      </c>
      <c r="G3" s="244" t="s">
        <v>1498</v>
      </c>
      <c r="H3" s="244" t="s">
        <v>1499</v>
      </c>
      <c r="I3" s="244" t="s">
        <v>1500</v>
      </c>
      <c r="J3" s="244" t="s">
        <v>1501</v>
      </c>
      <c r="K3" s="244" t="s">
        <v>1502</v>
      </c>
      <c r="L3" s="244" t="s">
        <v>1503</v>
      </c>
      <c r="M3" s="244" t="s">
        <v>1504</v>
      </c>
      <c r="N3" s="244" t="s">
        <v>5341</v>
      </c>
      <c r="O3" s="244" t="s">
        <v>5969</v>
      </c>
      <c r="P3" s="244" t="s">
        <v>1505</v>
      </c>
      <c r="Q3" s="244" t="s">
        <v>350</v>
      </c>
      <c r="R3" s="401" t="s">
        <v>7016</v>
      </c>
    </row>
    <row r="4" spans="1:18 16381:16381" s="32" customFormat="1" x14ac:dyDescent="0.35">
      <c r="A4" s="38">
        <v>1</v>
      </c>
      <c r="B4" s="254" t="s">
        <v>5644</v>
      </c>
      <c r="C4" s="146">
        <f>38+9+3+20</f>
        <v>70</v>
      </c>
      <c r="D4" s="407">
        <f>71+14+6+36</f>
        <v>127</v>
      </c>
      <c r="E4" s="146">
        <f>150+44+17+96</f>
        <v>307</v>
      </c>
      <c r="F4" s="167"/>
      <c r="G4" s="168"/>
      <c r="H4" s="169">
        <f>7+2+8</f>
        <v>17</v>
      </c>
      <c r="I4" s="169">
        <f>28+1+1+12-1</f>
        <v>41</v>
      </c>
      <c r="J4" s="169">
        <f>2+1</f>
        <v>3</v>
      </c>
      <c r="K4" s="320">
        <f>1+7</f>
        <v>8</v>
      </c>
      <c r="L4" s="169">
        <v>1</v>
      </c>
      <c r="M4" s="222"/>
      <c r="N4" s="38"/>
      <c r="O4" s="40"/>
      <c r="P4" s="38"/>
      <c r="Q4" s="38"/>
      <c r="R4" s="40"/>
    </row>
    <row r="5" spans="1:18 16381:16381" s="32" customFormat="1" x14ac:dyDescent="0.35">
      <c r="A5" s="215">
        <v>2</v>
      </c>
      <c r="B5" s="97" t="s">
        <v>9</v>
      </c>
      <c r="C5" s="2">
        <f>156+1+1+1+1+1</f>
        <v>161</v>
      </c>
      <c r="D5" s="214">
        <f>619+5+5+3+18+3</f>
        <v>653</v>
      </c>
      <c r="E5" s="2">
        <f>855+6+5+6+25+7</f>
        <v>904</v>
      </c>
      <c r="F5" s="42"/>
      <c r="G5" s="149">
        <v>3</v>
      </c>
      <c r="H5" s="214">
        <f>25+1+1</f>
        <v>27</v>
      </c>
      <c r="I5" s="214">
        <f>88+1+1-2+1</f>
        <v>89</v>
      </c>
      <c r="J5" s="214">
        <f>26+1+1</f>
        <v>28</v>
      </c>
      <c r="K5" s="214">
        <v>7</v>
      </c>
      <c r="L5" s="214">
        <v>6</v>
      </c>
      <c r="M5" s="41">
        <v>1</v>
      </c>
      <c r="N5" s="41"/>
      <c r="O5" s="38">
        <v>69</v>
      </c>
      <c r="P5" s="38"/>
      <c r="Q5" s="38"/>
      <c r="R5" s="38"/>
    </row>
    <row r="6" spans="1:18 16381:16381" s="32" customFormat="1" x14ac:dyDescent="0.35">
      <c r="A6" s="256">
        <v>3</v>
      </c>
      <c r="B6" s="97" t="s">
        <v>5717</v>
      </c>
      <c r="C6" s="321">
        <v>45</v>
      </c>
      <c r="D6" s="214">
        <v>141</v>
      </c>
      <c r="E6" s="321">
        <v>231</v>
      </c>
      <c r="F6" s="149"/>
      <c r="G6" s="149"/>
      <c r="H6" s="214">
        <v>5</v>
      </c>
      <c r="I6" s="214">
        <v>20</v>
      </c>
      <c r="J6" s="214">
        <v>14</v>
      </c>
      <c r="K6" s="214">
        <v>3</v>
      </c>
      <c r="L6" s="214">
        <v>3</v>
      </c>
      <c r="M6" s="214"/>
      <c r="N6" s="214"/>
      <c r="O6" s="38">
        <v>45</v>
      </c>
      <c r="P6" s="38"/>
      <c r="Q6" s="38"/>
      <c r="R6" s="38"/>
    </row>
    <row r="7" spans="1:18 16381:16381" s="32" customFormat="1" x14ac:dyDescent="0.35">
      <c r="A7" s="38">
        <v>4</v>
      </c>
      <c r="B7" s="96" t="s">
        <v>94</v>
      </c>
      <c r="C7" s="2">
        <v>199</v>
      </c>
      <c r="D7" s="214">
        <v>365</v>
      </c>
      <c r="E7" s="2">
        <v>1009</v>
      </c>
      <c r="F7" s="42"/>
      <c r="G7" s="149">
        <v>18</v>
      </c>
      <c r="H7" s="214">
        <f>22-1</f>
        <v>21</v>
      </c>
      <c r="I7" s="214">
        <f>54+1</f>
        <v>55</v>
      </c>
      <c r="J7" s="214">
        <v>38</v>
      </c>
      <c r="K7" s="214">
        <v>48</v>
      </c>
      <c r="L7" s="214">
        <v>17</v>
      </c>
      <c r="M7" s="41">
        <v>2</v>
      </c>
      <c r="N7" s="41"/>
      <c r="O7" s="38">
        <v>115</v>
      </c>
      <c r="P7" s="38"/>
      <c r="Q7" s="38"/>
      <c r="R7" s="38"/>
    </row>
    <row r="8" spans="1:18 16381:16381" s="32" customFormat="1" x14ac:dyDescent="0.35">
      <c r="A8" s="215">
        <v>5</v>
      </c>
      <c r="B8" s="255" t="s">
        <v>1506</v>
      </c>
      <c r="C8" s="215">
        <v>60</v>
      </c>
      <c r="D8" s="214">
        <v>164</v>
      </c>
      <c r="E8" s="215">
        <f>575-2</f>
        <v>573</v>
      </c>
      <c r="F8" s="42"/>
      <c r="G8" s="149"/>
      <c r="H8" s="214">
        <v>8</v>
      </c>
      <c r="I8" s="214">
        <v>15</v>
      </c>
      <c r="J8" s="214">
        <v>18</v>
      </c>
      <c r="K8" s="214">
        <v>15</v>
      </c>
      <c r="L8" s="214">
        <v>4</v>
      </c>
      <c r="M8" s="41"/>
      <c r="N8" s="41"/>
      <c r="O8" s="38">
        <v>42</v>
      </c>
      <c r="P8" s="38"/>
      <c r="Q8" s="38"/>
      <c r="R8" s="38"/>
    </row>
    <row r="9" spans="1:18 16381:16381" s="32" customFormat="1" x14ac:dyDescent="0.35">
      <c r="A9" s="256">
        <v>6</v>
      </c>
      <c r="B9" s="96" t="s">
        <v>5718</v>
      </c>
      <c r="C9" s="2">
        <f>22+1</f>
        <v>23</v>
      </c>
      <c r="D9" s="214">
        <f>56+23+4+2</f>
        <v>85</v>
      </c>
      <c r="E9" s="482">
        <f>57+47+4+5</f>
        <v>113</v>
      </c>
      <c r="F9" s="42"/>
      <c r="G9" s="149">
        <v>1</v>
      </c>
      <c r="H9" s="214">
        <f>1</f>
        <v>1</v>
      </c>
      <c r="I9" s="214">
        <v>14</v>
      </c>
      <c r="J9" s="214">
        <f>4+1</f>
        <v>5</v>
      </c>
      <c r="K9" s="214">
        <v>2</v>
      </c>
      <c r="L9" s="214"/>
      <c r="M9" s="41"/>
      <c r="N9" s="41"/>
      <c r="O9" s="38"/>
      <c r="P9" s="38"/>
      <c r="Q9" s="38"/>
      <c r="R9" s="38"/>
    </row>
    <row r="10" spans="1:18 16381:16381" s="32" customFormat="1" x14ac:dyDescent="0.35">
      <c r="A10" s="38">
        <v>7</v>
      </c>
      <c r="B10" s="96" t="s">
        <v>353</v>
      </c>
      <c r="C10" s="2">
        <f>56-1</f>
        <v>55</v>
      </c>
      <c r="D10" s="214">
        <f>66-1</f>
        <v>65</v>
      </c>
      <c r="E10" s="2">
        <f>203-3</f>
        <v>200</v>
      </c>
      <c r="F10" s="42"/>
      <c r="G10" s="149">
        <v>16</v>
      </c>
      <c r="H10" s="214">
        <v>13</v>
      </c>
      <c r="I10" s="214">
        <f>21-1</f>
        <v>20</v>
      </c>
      <c r="J10" s="214">
        <v>6</v>
      </c>
      <c r="K10" s="214"/>
      <c r="L10" s="214"/>
      <c r="M10" s="41"/>
      <c r="N10" s="41"/>
      <c r="O10" s="38">
        <v>54</v>
      </c>
      <c r="P10" s="38"/>
      <c r="Q10" s="38"/>
      <c r="R10" s="38"/>
    </row>
    <row r="11" spans="1:18 16381:16381" s="32" customFormat="1" x14ac:dyDescent="0.35">
      <c r="A11" s="215">
        <v>8</v>
      </c>
      <c r="B11" s="255" t="s">
        <v>362</v>
      </c>
      <c r="C11" s="2">
        <f>94+3+1+1</f>
        <v>99</v>
      </c>
      <c r="D11" s="214">
        <f>289+24+14+1</f>
        <v>328</v>
      </c>
      <c r="E11" s="2">
        <f>545+24+14+4</f>
        <v>587</v>
      </c>
      <c r="F11" s="149">
        <v>7</v>
      </c>
      <c r="G11" s="149">
        <f>17+1</f>
        <v>18</v>
      </c>
      <c r="H11" s="214">
        <f>14+1</f>
        <v>15</v>
      </c>
      <c r="I11" s="214">
        <f>30+1+1</f>
        <v>32</v>
      </c>
      <c r="J11" s="214">
        <f>14+1</f>
        <v>15</v>
      </c>
      <c r="K11" s="214">
        <v>12</v>
      </c>
      <c r="L11" s="214"/>
      <c r="M11" s="41"/>
      <c r="N11" s="41"/>
      <c r="O11" s="38">
        <v>93</v>
      </c>
      <c r="P11" s="38"/>
      <c r="Q11" s="38"/>
      <c r="R11" s="38"/>
    </row>
    <row r="12" spans="1:18 16381:16381" s="32" customFormat="1" x14ac:dyDescent="0.35">
      <c r="A12" s="256">
        <v>9</v>
      </c>
      <c r="B12" s="255" t="s">
        <v>2781</v>
      </c>
      <c r="C12" s="322">
        <f>4+3+1</f>
        <v>8</v>
      </c>
      <c r="D12" s="214">
        <f>16+10+3</f>
        <v>29</v>
      </c>
      <c r="E12" s="322">
        <f>23+19+6</f>
        <v>48</v>
      </c>
      <c r="F12" s="42"/>
      <c r="G12" s="149"/>
      <c r="H12" s="214">
        <v>4</v>
      </c>
      <c r="I12" s="214">
        <f>3+1</f>
        <v>4</v>
      </c>
      <c r="J12" s="214"/>
      <c r="K12" s="214"/>
      <c r="L12" s="214"/>
      <c r="M12" s="41"/>
      <c r="N12" s="41"/>
      <c r="O12" s="38"/>
      <c r="P12" s="38"/>
      <c r="Q12" s="38"/>
      <c r="R12" s="38"/>
    </row>
    <row r="13" spans="1:18 16381:16381" s="32" customFormat="1" x14ac:dyDescent="0.35">
      <c r="A13" s="38">
        <v>10</v>
      </c>
      <c r="B13" s="96" t="s">
        <v>5712</v>
      </c>
      <c r="C13" s="2">
        <f>150+2</f>
        <v>152</v>
      </c>
      <c r="D13" s="214">
        <f>259+9</f>
        <v>268</v>
      </c>
      <c r="E13" s="2">
        <f>514+11</f>
        <v>525</v>
      </c>
      <c r="F13" s="42"/>
      <c r="G13" s="149"/>
      <c r="H13" s="214">
        <f>34-1</f>
        <v>33</v>
      </c>
      <c r="I13" s="214">
        <f>84+1+1</f>
        <v>86</v>
      </c>
      <c r="J13" s="214">
        <f>31+1</f>
        <v>32</v>
      </c>
      <c r="K13" s="214">
        <v>1</v>
      </c>
      <c r="L13" s="214"/>
      <c r="M13" s="41"/>
      <c r="N13" s="41"/>
      <c r="O13" s="38">
        <v>20</v>
      </c>
      <c r="P13" s="38"/>
      <c r="Q13" s="38"/>
      <c r="R13" s="38"/>
    </row>
    <row r="14" spans="1:18 16381:16381" s="32" customFormat="1" x14ac:dyDescent="0.35">
      <c r="A14" s="261">
        <v>11</v>
      </c>
      <c r="B14" s="304" t="s">
        <v>2782</v>
      </c>
      <c r="C14" s="267">
        <f>45+3+1</f>
        <v>49</v>
      </c>
      <c r="D14" s="267">
        <f>165+10+5</f>
        <v>180</v>
      </c>
      <c r="E14" s="465">
        <f>218+14+6</f>
        <v>238</v>
      </c>
      <c r="F14" s="258"/>
      <c r="G14" s="259">
        <v>2</v>
      </c>
      <c r="H14" s="268">
        <v>1</v>
      </c>
      <c r="I14" s="276">
        <f>29+2+1</f>
        <v>32</v>
      </c>
      <c r="J14" s="276">
        <f>7+1</f>
        <v>8</v>
      </c>
      <c r="K14" s="169">
        <v>4</v>
      </c>
      <c r="L14" s="169">
        <v>1</v>
      </c>
      <c r="M14" s="41"/>
      <c r="N14" s="38">
        <v>1</v>
      </c>
      <c r="O14" s="38">
        <v>44</v>
      </c>
      <c r="P14" s="38"/>
      <c r="Q14" s="38"/>
      <c r="R14" s="38"/>
    </row>
    <row r="15" spans="1:18 16381:16381" s="32" customFormat="1" x14ac:dyDescent="0.35">
      <c r="A15" s="466">
        <v>12</v>
      </c>
      <c r="B15" s="304" t="s">
        <v>2783</v>
      </c>
      <c r="C15" s="267">
        <f>27+4-1</f>
        <v>30</v>
      </c>
      <c r="D15" s="268">
        <f>52+8-4</f>
        <v>56</v>
      </c>
      <c r="E15" s="267">
        <f>138+21-7</f>
        <v>152</v>
      </c>
      <c r="F15" s="258"/>
      <c r="G15" s="259">
        <v>3</v>
      </c>
      <c r="H15" s="268">
        <v>9</v>
      </c>
      <c r="I15" s="276">
        <v>15</v>
      </c>
      <c r="J15" s="268">
        <f>1+1</f>
        <v>2</v>
      </c>
      <c r="K15" s="169">
        <v>1</v>
      </c>
      <c r="L15" s="169"/>
      <c r="M15" s="41"/>
      <c r="N15" s="38"/>
      <c r="O15" s="38"/>
      <c r="P15" s="38"/>
      <c r="Q15" s="38"/>
      <c r="R15" s="38"/>
    </row>
    <row r="16" spans="1:18 16381:16381" s="32" customFormat="1" x14ac:dyDescent="0.35">
      <c r="A16" s="305">
        <v>13</v>
      </c>
      <c r="B16" s="304" t="s">
        <v>1507</v>
      </c>
      <c r="C16" s="267">
        <f>81+9+2+5+2-4+2+1+2+3</f>
        <v>103</v>
      </c>
      <c r="D16" s="271">
        <f>127+21-3+2+8+11-8+6+1+2+7</f>
        <v>174</v>
      </c>
      <c r="E16" s="275">
        <f>355+40-3+7+19+14-21+10+4+7+12</f>
        <v>444</v>
      </c>
      <c r="F16" s="258">
        <v>1</v>
      </c>
      <c r="G16" s="259">
        <f>5+1</f>
        <v>6</v>
      </c>
      <c r="H16" s="268">
        <f>30+6+2+1+1-4+1</f>
        <v>37</v>
      </c>
      <c r="I16" s="268">
        <f>20+1+2+1+1+1</f>
        <v>26</v>
      </c>
      <c r="J16" s="268">
        <f>16+1+2+1+1+1+1+1</f>
        <v>24</v>
      </c>
      <c r="K16" s="169">
        <f>5</f>
        <v>5</v>
      </c>
      <c r="L16" s="169">
        <v>4</v>
      </c>
      <c r="M16" s="41"/>
      <c r="N16" s="38"/>
      <c r="O16" s="38">
        <v>75</v>
      </c>
      <c r="P16" s="38"/>
      <c r="Q16" s="38"/>
      <c r="R16" s="38"/>
    </row>
    <row r="17" spans="1:18" s="32" customFormat="1" x14ac:dyDescent="0.35">
      <c r="A17" s="261">
        <v>14</v>
      </c>
      <c r="B17" s="304" t="s">
        <v>3774</v>
      </c>
      <c r="C17" s="275">
        <f>30+2+8+4</f>
        <v>44</v>
      </c>
      <c r="D17" s="269">
        <f>73+10+14+19</f>
        <v>116</v>
      </c>
      <c r="E17" s="275">
        <f>128+10+30+21</f>
        <v>189</v>
      </c>
      <c r="F17" s="258"/>
      <c r="G17" s="259">
        <v>1</v>
      </c>
      <c r="H17" s="268">
        <f>5-1</f>
        <v>4</v>
      </c>
      <c r="I17" s="268">
        <f>11+1+6+3+1</f>
        <v>22</v>
      </c>
      <c r="J17" s="268">
        <f>7+1</f>
        <v>8</v>
      </c>
      <c r="K17" s="169">
        <f>3+1+1+1</f>
        <v>6</v>
      </c>
      <c r="L17" s="169">
        <v>3</v>
      </c>
      <c r="M17" s="41"/>
      <c r="N17" s="38"/>
      <c r="O17" s="38"/>
      <c r="P17" s="38"/>
      <c r="Q17" s="38"/>
      <c r="R17" s="38"/>
    </row>
    <row r="18" spans="1:18" s="32" customFormat="1" x14ac:dyDescent="0.35">
      <c r="A18" s="466">
        <v>15</v>
      </c>
      <c r="B18" s="304" t="s">
        <v>5571</v>
      </c>
      <c r="C18" s="267">
        <f>123+5+3+1-3+1-1</f>
        <v>129</v>
      </c>
      <c r="D18" s="271">
        <f>208+2+11+4+4-2</f>
        <v>227</v>
      </c>
      <c r="E18" s="267">
        <f>584+6+31+15+7-16+6-5</f>
        <v>628</v>
      </c>
      <c r="F18" s="258"/>
      <c r="G18" s="259">
        <f>3+1</f>
        <v>4</v>
      </c>
      <c r="H18" s="268">
        <f>42-3+1</f>
        <v>40</v>
      </c>
      <c r="I18" s="268">
        <f>66+1+5+2-1</f>
        <v>73</v>
      </c>
      <c r="J18" s="268">
        <f>10+1</f>
        <v>11</v>
      </c>
      <c r="K18" s="169">
        <v>1</v>
      </c>
      <c r="L18" s="169"/>
      <c r="M18" s="41"/>
      <c r="N18" s="38"/>
      <c r="O18" s="38">
        <v>117</v>
      </c>
      <c r="P18" s="38"/>
      <c r="Q18" s="38"/>
      <c r="R18" s="38"/>
    </row>
    <row r="19" spans="1:18" s="32" customFormat="1" x14ac:dyDescent="0.35">
      <c r="A19" s="305">
        <v>16</v>
      </c>
      <c r="B19" s="304" t="s">
        <v>642</v>
      </c>
      <c r="C19" s="267">
        <f>29+5-1+3+1</f>
        <v>37</v>
      </c>
      <c r="D19" s="268">
        <f>240+8+20-7+36+8</f>
        <v>305</v>
      </c>
      <c r="E19" s="267">
        <f>432+8+40-13+36+8</f>
        <v>511</v>
      </c>
      <c r="F19" s="258"/>
      <c r="G19" s="259"/>
      <c r="H19" s="268">
        <v>5</v>
      </c>
      <c r="I19" s="268">
        <f>20+1-1+2+1</f>
        <v>23</v>
      </c>
      <c r="J19" s="268">
        <f>3+1+2+1</f>
        <v>7</v>
      </c>
      <c r="K19" s="169">
        <v>1</v>
      </c>
      <c r="L19" s="169">
        <v>1</v>
      </c>
      <c r="M19" s="41"/>
      <c r="N19" s="38"/>
      <c r="O19" s="38">
        <v>25</v>
      </c>
      <c r="P19" s="38"/>
      <c r="Q19" s="38"/>
      <c r="R19" s="38"/>
    </row>
    <row r="20" spans="1:18" s="32" customFormat="1" x14ac:dyDescent="0.35">
      <c r="A20" s="305">
        <v>17</v>
      </c>
      <c r="B20" s="304" t="s">
        <v>6592</v>
      </c>
      <c r="C20" s="267">
        <f>11+1</f>
        <v>12</v>
      </c>
      <c r="D20" s="268">
        <f>32+3</f>
        <v>35</v>
      </c>
      <c r="E20" s="267">
        <f>51+4</f>
        <v>55</v>
      </c>
      <c r="F20" s="258"/>
      <c r="G20" s="259"/>
      <c r="H20" s="268"/>
      <c r="I20" s="268">
        <f>9+1</f>
        <v>10</v>
      </c>
      <c r="J20" s="268">
        <v>2</v>
      </c>
      <c r="K20" s="169"/>
      <c r="L20" s="169"/>
      <c r="M20" s="41"/>
      <c r="N20" s="38"/>
      <c r="O20" s="38"/>
      <c r="P20" s="38"/>
      <c r="Q20" s="38"/>
      <c r="R20" s="38"/>
    </row>
    <row r="21" spans="1:18" s="32" customFormat="1" x14ac:dyDescent="0.35">
      <c r="A21" s="305">
        <v>18</v>
      </c>
      <c r="B21" s="306" t="s">
        <v>5711</v>
      </c>
      <c r="C21" s="267">
        <f>29+6</f>
        <v>35</v>
      </c>
      <c r="D21" s="268">
        <f>74+18</f>
        <v>92</v>
      </c>
      <c r="E21" s="267">
        <f>109+25</f>
        <v>134</v>
      </c>
      <c r="F21" s="258"/>
      <c r="G21" s="259"/>
      <c r="H21" s="268">
        <f>11+2</f>
        <v>13</v>
      </c>
      <c r="I21" s="268">
        <f>16+4</f>
        <v>20</v>
      </c>
      <c r="J21" s="268"/>
      <c r="K21" s="169"/>
      <c r="L21" s="169">
        <v>2</v>
      </c>
      <c r="M21" s="214"/>
      <c r="N21" s="38"/>
      <c r="O21" s="38">
        <v>29</v>
      </c>
      <c r="P21" s="38"/>
      <c r="Q21" s="38"/>
      <c r="R21" s="38"/>
    </row>
    <row r="22" spans="1:18" s="32" customFormat="1" ht="29" x14ac:dyDescent="0.35">
      <c r="A22" s="305">
        <v>19</v>
      </c>
      <c r="B22" s="306" t="s">
        <v>5719</v>
      </c>
      <c r="C22" s="276">
        <v>5</v>
      </c>
      <c r="D22" s="268">
        <v>26</v>
      </c>
      <c r="E22" s="276">
        <v>30</v>
      </c>
      <c r="F22" s="259"/>
      <c r="G22" s="259"/>
      <c r="H22" s="268">
        <v>1</v>
      </c>
      <c r="I22" s="268">
        <v>2</v>
      </c>
      <c r="J22" s="268">
        <v>2</v>
      </c>
      <c r="K22" s="169"/>
      <c r="L22" s="169"/>
      <c r="M22" s="214"/>
      <c r="N22" s="169"/>
      <c r="O22" s="38">
        <v>5</v>
      </c>
      <c r="P22" s="38"/>
      <c r="Q22" s="38"/>
      <c r="R22" s="38"/>
    </row>
    <row r="23" spans="1:18" s="32" customFormat="1" x14ac:dyDescent="0.35">
      <c r="A23" s="305">
        <v>20</v>
      </c>
      <c r="B23" s="304" t="s">
        <v>2009</v>
      </c>
      <c r="C23" s="267">
        <v>49</v>
      </c>
      <c r="D23" s="268">
        <v>138</v>
      </c>
      <c r="E23" s="267">
        <v>239</v>
      </c>
      <c r="F23" s="258">
        <v>1</v>
      </c>
      <c r="G23" s="259">
        <v>6</v>
      </c>
      <c r="H23" s="268">
        <v>24</v>
      </c>
      <c r="I23" s="268">
        <v>12</v>
      </c>
      <c r="J23" s="268">
        <v>6</v>
      </c>
      <c r="K23" s="169"/>
      <c r="L23" s="169"/>
      <c r="M23" s="41"/>
      <c r="N23" s="38"/>
      <c r="O23" s="38">
        <v>5</v>
      </c>
      <c r="P23" s="38"/>
      <c r="Q23" s="38"/>
      <c r="R23" s="38"/>
    </row>
    <row r="24" spans="1:18" s="32" customFormat="1" x14ac:dyDescent="0.35">
      <c r="A24" s="38">
        <v>21</v>
      </c>
      <c r="B24" s="227" t="s">
        <v>1508</v>
      </c>
      <c r="C24" s="146">
        <f>84+19</f>
        <v>103</v>
      </c>
      <c r="D24" s="169">
        <f>130+42</f>
        <v>172</v>
      </c>
      <c r="E24" s="146">
        <f>600+173</f>
        <v>773</v>
      </c>
      <c r="F24" s="167"/>
      <c r="G24" s="168"/>
      <c r="H24" s="169"/>
      <c r="I24" s="169">
        <v>7</v>
      </c>
      <c r="J24" s="169">
        <v>16</v>
      </c>
      <c r="K24" s="169">
        <f>1+3</f>
        <v>4</v>
      </c>
      <c r="L24" s="169">
        <f>53+10</f>
        <v>63</v>
      </c>
      <c r="M24" s="41">
        <f>7+5</f>
        <v>12</v>
      </c>
      <c r="N24" s="38">
        <v>1</v>
      </c>
      <c r="O24" s="38">
        <v>84</v>
      </c>
      <c r="P24" s="38"/>
      <c r="Q24" s="38"/>
      <c r="R24" s="38"/>
    </row>
    <row r="25" spans="1:18" s="32" customFormat="1" x14ac:dyDescent="0.35">
      <c r="A25" s="38">
        <v>22</v>
      </c>
      <c r="B25" s="227" t="s">
        <v>767</v>
      </c>
      <c r="C25" s="146">
        <v>52</v>
      </c>
      <c r="D25" s="169">
        <v>130</v>
      </c>
      <c r="E25" s="146">
        <v>279</v>
      </c>
      <c r="F25" s="167"/>
      <c r="G25" s="168">
        <v>8</v>
      </c>
      <c r="H25" s="169">
        <v>1</v>
      </c>
      <c r="I25" s="169">
        <v>37</v>
      </c>
      <c r="J25" s="169">
        <v>6</v>
      </c>
      <c r="K25" s="169"/>
      <c r="L25" s="169"/>
      <c r="M25" s="41"/>
      <c r="N25" s="38"/>
      <c r="O25" s="38">
        <v>22</v>
      </c>
      <c r="P25" s="38"/>
      <c r="Q25" s="38"/>
      <c r="R25" s="38"/>
    </row>
    <row r="26" spans="1:18" s="32" customFormat="1" x14ac:dyDescent="0.35">
      <c r="A26" s="38">
        <v>23</v>
      </c>
      <c r="B26" s="227" t="s">
        <v>5715</v>
      </c>
      <c r="C26" s="146">
        <v>61</v>
      </c>
      <c r="D26" s="169">
        <v>173</v>
      </c>
      <c r="E26" s="146">
        <v>319</v>
      </c>
      <c r="F26" s="167"/>
      <c r="G26" s="168">
        <v>2</v>
      </c>
      <c r="H26" s="169">
        <v>5</v>
      </c>
      <c r="I26" s="169">
        <v>13</v>
      </c>
      <c r="J26" s="169">
        <v>32</v>
      </c>
      <c r="K26" s="169">
        <v>8</v>
      </c>
      <c r="L26" s="169">
        <v>1</v>
      </c>
      <c r="M26" s="41"/>
      <c r="N26" s="38"/>
      <c r="O26" s="38">
        <v>61</v>
      </c>
      <c r="P26" s="38"/>
      <c r="Q26" s="38"/>
      <c r="R26" s="38"/>
    </row>
    <row r="27" spans="1:18" s="32" customFormat="1" x14ac:dyDescent="0.35">
      <c r="A27" s="38">
        <v>24</v>
      </c>
      <c r="B27" s="227" t="s">
        <v>808</v>
      </c>
      <c r="C27" s="146">
        <f>51+10+8+10</f>
        <v>79</v>
      </c>
      <c r="D27" s="169">
        <f>177+44+34+59</f>
        <v>314</v>
      </c>
      <c r="E27" s="146">
        <f>218+108+82+98</f>
        <v>506</v>
      </c>
      <c r="F27" s="167"/>
      <c r="G27" s="168">
        <v>5</v>
      </c>
      <c r="H27" s="169">
        <f>15+2+1+1</f>
        <v>19</v>
      </c>
      <c r="I27" s="169">
        <f>23+2+3+6</f>
        <v>34</v>
      </c>
      <c r="J27" s="169">
        <f>7+1+2+3</f>
        <v>13</v>
      </c>
      <c r="K27" s="169">
        <f>1+5+2</f>
        <v>8</v>
      </c>
      <c r="L27" s="169"/>
      <c r="M27" s="41"/>
      <c r="N27" s="38"/>
      <c r="O27" s="38">
        <v>44</v>
      </c>
      <c r="P27" s="38"/>
      <c r="Q27" s="38"/>
      <c r="R27" s="38"/>
    </row>
    <row r="28" spans="1:18" s="369" customFormat="1" ht="31.5" customHeight="1" x14ac:dyDescent="0.35">
      <c r="A28" s="268">
        <v>25</v>
      </c>
      <c r="B28" s="306" t="s">
        <v>5716</v>
      </c>
      <c r="C28" s="276">
        <f>6+1+5+3+3+5+1</f>
        <v>24</v>
      </c>
      <c r="D28" s="271">
        <f>17+7+39+18+13+19+2 +6</f>
        <v>121</v>
      </c>
      <c r="E28" s="276">
        <f>31+7+55+24+19+35+7+6</f>
        <v>184</v>
      </c>
      <c r="F28" s="259"/>
      <c r="G28" s="259"/>
      <c r="H28" s="268">
        <v>1</v>
      </c>
      <c r="I28" s="268">
        <f>1+2+1+2+1+1</f>
        <v>8</v>
      </c>
      <c r="J28" s="268">
        <f>2+1+2+1+2</f>
        <v>8</v>
      </c>
      <c r="K28" s="169">
        <f>2+1+1+2</f>
        <v>6</v>
      </c>
      <c r="L28" s="169">
        <f>1</f>
        <v>1</v>
      </c>
      <c r="M28" s="214"/>
      <c r="N28" s="169"/>
      <c r="O28" s="169"/>
      <c r="P28" s="169"/>
      <c r="Q28" s="169"/>
      <c r="R28" s="38"/>
    </row>
    <row r="29" spans="1:18" s="32" customFormat="1" x14ac:dyDescent="0.35">
      <c r="A29" s="268">
        <v>26</v>
      </c>
      <c r="B29" s="304" t="s">
        <v>817</v>
      </c>
      <c r="C29" s="146">
        <f>52+1+1</f>
        <v>54</v>
      </c>
      <c r="D29" s="320">
        <f>131+3+4</f>
        <v>138</v>
      </c>
      <c r="E29" s="146">
        <f>256+4+5</f>
        <v>265</v>
      </c>
      <c r="F29" s="167"/>
      <c r="G29" s="168"/>
      <c r="H29" s="169">
        <f>8+1</f>
        <v>9</v>
      </c>
      <c r="I29" s="169">
        <f>23+1</f>
        <v>24</v>
      </c>
      <c r="J29" s="268">
        <v>8</v>
      </c>
      <c r="K29" s="169">
        <v>8</v>
      </c>
      <c r="L29" s="169">
        <v>5</v>
      </c>
      <c r="M29" s="214"/>
      <c r="N29" s="38"/>
      <c r="O29" s="38">
        <v>31</v>
      </c>
      <c r="P29" s="38"/>
      <c r="Q29" s="38"/>
      <c r="R29" s="38"/>
    </row>
    <row r="30" spans="1:18" s="32" customFormat="1" x14ac:dyDescent="0.35">
      <c r="A30" s="169">
        <v>27</v>
      </c>
      <c r="B30" s="227" t="s">
        <v>1509</v>
      </c>
      <c r="C30" s="146">
        <f>46+1</f>
        <v>47</v>
      </c>
      <c r="D30" s="169">
        <f>124+4</f>
        <v>128</v>
      </c>
      <c r="E30" s="146">
        <f>169+5</f>
        <v>174</v>
      </c>
      <c r="F30" s="167">
        <v>1</v>
      </c>
      <c r="G30" s="168">
        <v>6</v>
      </c>
      <c r="H30" s="169">
        <v>4</v>
      </c>
      <c r="I30" s="169">
        <f>33+1</f>
        <v>34</v>
      </c>
      <c r="J30" s="169">
        <v>2</v>
      </c>
      <c r="K30" s="169"/>
      <c r="L30" s="169"/>
      <c r="M30" s="41"/>
      <c r="N30" s="38"/>
      <c r="O30" s="38">
        <v>38</v>
      </c>
      <c r="P30" s="38"/>
      <c r="Q30" s="38"/>
      <c r="R30" s="38"/>
    </row>
    <row r="31" spans="1:18" s="32" customFormat="1" x14ac:dyDescent="0.35">
      <c r="A31" s="169">
        <v>28</v>
      </c>
      <c r="B31" s="227" t="s">
        <v>5713</v>
      </c>
      <c r="C31" s="146">
        <f>19+1-2</f>
        <v>18</v>
      </c>
      <c r="D31" s="320">
        <f>41+3-3</f>
        <v>41</v>
      </c>
      <c r="E31" s="323">
        <f>91+17+6-11</f>
        <v>103</v>
      </c>
      <c r="F31" s="167"/>
      <c r="G31" s="168">
        <v>1</v>
      </c>
      <c r="H31" s="169">
        <f>4+1-1</f>
        <v>4</v>
      </c>
      <c r="I31" s="169">
        <f>10-1</f>
        <v>9</v>
      </c>
      <c r="J31" s="169">
        <v>4</v>
      </c>
      <c r="K31" s="169"/>
      <c r="L31" s="169"/>
      <c r="M31" s="41"/>
      <c r="N31" s="38"/>
      <c r="O31" s="38">
        <v>14</v>
      </c>
      <c r="P31" s="38"/>
      <c r="Q31" s="38"/>
      <c r="R31" s="38"/>
    </row>
    <row r="32" spans="1:18" s="32" customFormat="1" x14ac:dyDescent="0.35">
      <c r="A32" s="169">
        <v>29</v>
      </c>
      <c r="B32" s="227" t="s">
        <v>880</v>
      </c>
      <c r="C32" s="146">
        <v>25</v>
      </c>
      <c r="D32" s="169">
        <v>40</v>
      </c>
      <c r="E32" s="146">
        <v>99</v>
      </c>
      <c r="F32" s="167">
        <v>1</v>
      </c>
      <c r="G32" s="168">
        <v>4</v>
      </c>
      <c r="H32" s="169">
        <v>9</v>
      </c>
      <c r="I32" s="169">
        <v>2</v>
      </c>
      <c r="J32" s="169">
        <v>2</v>
      </c>
      <c r="K32" s="169">
        <v>2</v>
      </c>
      <c r="L32" s="169">
        <v>3</v>
      </c>
      <c r="M32" s="41">
        <v>2</v>
      </c>
      <c r="N32" s="38"/>
      <c r="O32" s="38">
        <v>25</v>
      </c>
      <c r="P32" s="38"/>
      <c r="Q32" s="38"/>
      <c r="R32" s="38"/>
    </row>
    <row r="33" spans="1:18" s="32" customFormat="1" x14ac:dyDescent="0.35">
      <c r="A33" s="169">
        <v>30</v>
      </c>
      <c r="B33" s="227" t="s">
        <v>2164</v>
      </c>
      <c r="C33" s="146">
        <f>34+1</f>
        <v>35</v>
      </c>
      <c r="D33" s="169">
        <f>67+0</f>
        <v>67</v>
      </c>
      <c r="E33" s="146">
        <f>133+7</f>
        <v>140</v>
      </c>
      <c r="F33" s="167"/>
      <c r="G33" s="168">
        <v>4</v>
      </c>
      <c r="H33" s="169">
        <v>7</v>
      </c>
      <c r="I33" s="169">
        <f>14+1</f>
        <v>15</v>
      </c>
      <c r="J33" s="169">
        <v>4</v>
      </c>
      <c r="K33" s="169">
        <v>5</v>
      </c>
      <c r="L33" s="169"/>
      <c r="M33" s="41"/>
      <c r="N33" s="38"/>
      <c r="O33" s="38">
        <v>21</v>
      </c>
      <c r="P33" s="38"/>
      <c r="Q33" s="38"/>
      <c r="R33" s="38"/>
    </row>
    <row r="34" spans="1:18" s="32" customFormat="1" x14ac:dyDescent="0.35">
      <c r="A34" s="169">
        <v>31</v>
      </c>
      <c r="B34" s="227" t="s">
        <v>929</v>
      </c>
      <c r="C34" s="146">
        <v>16</v>
      </c>
      <c r="D34" s="169">
        <v>108</v>
      </c>
      <c r="E34" s="146">
        <v>147</v>
      </c>
      <c r="F34" s="167">
        <v>1</v>
      </c>
      <c r="G34" s="168">
        <v>1</v>
      </c>
      <c r="H34" s="169">
        <v>1</v>
      </c>
      <c r="I34" s="169">
        <v>6</v>
      </c>
      <c r="J34" s="169">
        <v>3</v>
      </c>
      <c r="K34" s="169">
        <v>2</v>
      </c>
      <c r="L34" s="169">
        <v>2</v>
      </c>
      <c r="M34" s="41"/>
      <c r="N34" s="38"/>
      <c r="O34" s="38">
        <v>10</v>
      </c>
      <c r="P34" s="38"/>
      <c r="Q34" s="38"/>
      <c r="R34" s="38"/>
    </row>
    <row r="35" spans="1:18" s="32" customFormat="1" x14ac:dyDescent="0.35">
      <c r="A35" s="169">
        <v>32</v>
      </c>
      <c r="B35" s="227" t="s">
        <v>937</v>
      </c>
      <c r="C35" s="146">
        <f>158+10+5-33+12+11</f>
        <v>163</v>
      </c>
      <c r="D35" s="320">
        <f>339+37+28+22-81+35+24</f>
        <v>404</v>
      </c>
      <c r="E35" s="146">
        <f>867+91+83+51-214+70+68</f>
        <v>1016</v>
      </c>
      <c r="F35" s="167"/>
      <c r="G35" s="168"/>
      <c r="H35" s="169">
        <f>8+12</f>
        <v>20</v>
      </c>
      <c r="I35" s="169">
        <f>114+8+5-32+11</f>
        <v>106</v>
      </c>
      <c r="J35" s="169">
        <f>28+1-1</f>
        <v>28</v>
      </c>
      <c r="K35" s="169">
        <f>8+1</f>
        <v>9</v>
      </c>
      <c r="L35" s="169"/>
      <c r="M35" s="41"/>
      <c r="N35" s="38"/>
      <c r="O35" s="38">
        <v>147</v>
      </c>
      <c r="P35" s="38"/>
      <c r="Q35" s="38"/>
      <c r="R35" s="38"/>
    </row>
    <row r="36" spans="1:18" s="32" customFormat="1" x14ac:dyDescent="0.35">
      <c r="A36" s="169">
        <v>33</v>
      </c>
      <c r="B36" s="227" t="s">
        <v>2053</v>
      </c>
      <c r="C36" s="146">
        <v>5</v>
      </c>
      <c r="D36" s="169">
        <v>20</v>
      </c>
      <c r="E36" s="146">
        <v>23</v>
      </c>
      <c r="F36" s="167"/>
      <c r="G36" s="168"/>
      <c r="H36" s="169"/>
      <c r="I36" s="169">
        <v>4</v>
      </c>
      <c r="J36" s="169">
        <v>1</v>
      </c>
      <c r="K36" s="169"/>
      <c r="L36" s="169"/>
      <c r="M36" s="41"/>
      <c r="N36" s="38"/>
      <c r="O36" s="38"/>
      <c r="P36" s="38"/>
      <c r="Q36" s="38"/>
      <c r="R36" s="38"/>
    </row>
    <row r="37" spans="1:18" s="32" customFormat="1" x14ac:dyDescent="0.35">
      <c r="A37" s="169">
        <v>34</v>
      </c>
      <c r="B37" s="227" t="s">
        <v>5340</v>
      </c>
      <c r="C37" s="146">
        <f>2+10</f>
        <v>12</v>
      </c>
      <c r="D37" s="169">
        <f>7+18</f>
        <v>25</v>
      </c>
      <c r="E37" s="322">
        <f>9+38</f>
        <v>47</v>
      </c>
      <c r="F37" s="167"/>
      <c r="G37" s="168"/>
      <c r="H37" s="169">
        <v>3</v>
      </c>
      <c r="I37" s="169">
        <f>2+4</f>
        <v>6</v>
      </c>
      <c r="J37" s="169">
        <v>1</v>
      </c>
      <c r="K37" s="169"/>
      <c r="L37" s="169">
        <v>2</v>
      </c>
      <c r="M37" s="41"/>
      <c r="N37" s="38"/>
      <c r="O37" s="38">
        <v>1</v>
      </c>
      <c r="P37" s="38"/>
      <c r="Q37" s="38"/>
      <c r="R37" s="38"/>
    </row>
    <row r="38" spans="1:18" s="32" customFormat="1" x14ac:dyDescent="0.35">
      <c r="A38" s="169">
        <v>35</v>
      </c>
      <c r="B38" s="227" t="s">
        <v>1021</v>
      </c>
      <c r="C38" s="146">
        <f>40+5+1</f>
        <v>46</v>
      </c>
      <c r="D38" s="169">
        <f>142+18+2</f>
        <v>162</v>
      </c>
      <c r="E38" s="146">
        <f>147+24+5</f>
        <v>176</v>
      </c>
      <c r="F38" s="167"/>
      <c r="G38" s="168"/>
      <c r="H38" s="169">
        <f>4-1</f>
        <v>3</v>
      </c>
      <c r="I38" s="169">
        <f>21+3+1+1</f>
        <v>26</v>
      </c>
      <c r="J38" s="169">
        <f>8+2</f>
        <v>10</v>
      </c>
      <c r="K38" s="169">
        <v>5</v>
      </c>
      <c r="L38" s="169">
        <v>2</v>
      </c>
      <c r="M38" s="41"/>
      <c r="N38" s="38"/>
      <c r="O38" s="38">
        <v>40</v>
      </c>
      <c r="P38" s="38"/>
      <c r="Q38" s="38"/>
      <c r="R38" s="38"/>
    </row>
    <row r="39" spans="1:18" s="32" customFormat="1" x14ac:dyDescent="0.35">
      <c r="A39" s="169">
        <v>36</v>
      </c>
      <c r="B39" s="227" t="s">
        <v>5720</v>
      </c>
      <c r="C39" s="146">
        <v>88</v>
      </c>
      <c r="D39" s="214">
        <f>226+28</f>
        <v>254</v>
      </c>
      <c r="E39" s="323">
        <f>515+60+23</f>
        <v>598</v>
      </c>
      <c r="F39" s="167"/>
      <c r="G39" s="168">
        <v>1</v>
      </c>
      <c r="H39" s="169">
        <f>10+1</f>
        <v>11</v>
      </c>
      <c r="I39" s="169">
        <f>56+7+1-1</f>
        <v>63</v>
      </c>
      <c r="J39" s="169">
        <v>12</v>
      </c>
      <c r="K39" s="169">
        <v>1</v>
      </c>
      <c r="L39" s="169"/>
      <c r="M39" s="41"/>
      <c r="N39" s="38"/>
      <c r="O39" s="38">
        <v>68</v>
      </c>
      <c r="P39" s="38"/>
      <c r="Q39" s="38"/>
      <c r="R39" s="38"/>
    </row>
    <row r="40" spans="1:18" s="32" customFormat="1" x14ac:dyDescent="0.35">
      <c r="A40" s="169">
        <v>37</v>
      </c>
      <c r="B40" s="227" t="s">
        <v>1809</v>
      </c>
      <c r="C40" s="146">
        <f>63+65</f>
        <v>128</v>
      </c>
      <c r="D40" s="297">
        <v>212</v>
      </c>
      <c r="E40" s="146">
        <f>621+637</f>
        <v>1258</v>
      </c>
      <c r="F40" s="167">
        <v>2</v>
      </c>
      <c r="G40" s="168">
        <f>1+2</f>
        <v>3</v>
      </c>
      <c r="H40" s="169">
        <f>8+5</f>
        <v>13</v>
      </c>
      <c r="I40" s="169">
        <f>24+11</f>
        <v>35</v>
      </c>
      <c r="J40" s="169">
        <f>13+20+1</f>
        <v>34</v>
      </c>
      <c r="K40" s="169">
        <f>10+9</f>
        <v>19</v>
      </c>
      <c r="L40" s="169">
        <f>5+11</f>
        <v>16</v>
      </c>
      <c r="M40" s="41">
        <f>6-1</f>
        <v>5</v>
      </c>
      <c r="N40" s="38">
        <f>1</f>
        <v>1</v>
      </c>
      <c r="O40" s="38">
        <v>63</v>
      </c>
      <c r="P40" s="38"/>
      <c r="Q40" s="38"/>
      <c r="R40" s="38"/>
    </row>
    <row r="41" spans="1:18" s="32" customFormat="1" x14ac:dyDescent="0.35">
      <c r="A41" s="169">
        <v>38</v>
      </c>
      <c r="B41" s="304" t="s">
        <v>4038</v>
      </c>
      <c r="C41" s="146" t="s">
        <v>7520</v>
      </c>
      <c r="D41" s="297"/>
      <c r="E41" s="146"/>
      <c r="F41" s="167"/>
      <c r="G41" s="168"/>
      <c r="H41" s="169"/>
      <c r="I41" s="169"/>
      <c r="J41" s="169"/>
      <c r="K41" s="169"/>
      <c r="L41" s="169"/>
      <c r="M41" s="41"/>
      <c r="N41" s="38"/>
      <c r="O41" s="38"/>
      <c r="P41" s="38"/>
      <c r="Q41" s="38"/>
      <c r="R41" s="38"/>
    </row>
    <row r="42" spans="1:18" s="32" customFormat="1" x14ac:dyDescent="0.35">
      <c r="A42" s="169">
        <v>39</v>
      </c>
      <c r="B42" s="227" t="s">
        <v>6441</v>
      </c>
      <c r="C42" s="296" t="s">
        <v>6442</v>
      </c>
      <c r="D42" s="297"/>
      <c r="E42" s="298"/>
      <c r="F42" s="329"/>
      <c r="G42" s="330"/>
      <c r="H42" s="331"/>
      <c r="I42" s="331"/>
      <c r="J42" s="331"/>
      <c r="K42" s="331"/>
      <c r="L42" s="331"/>
      <c r="M42" s="41"/>
      <c r="N42" s="299"/>
      <c r="O42" s="300"/>
      <c r="P42" s="300"/>
      <c r="Q42" s="300"/>
      <c r="R42" s="38"/>
    </row>
    <row r="43" spans="1:18" s="32" customFormat="1" x14ac:dyDescent="0.35">
      <c r="A43" s="169">
        <v>40</v>
      </c>
      <c r="B43" s="227" t="s">
        <v>6575</v>
      </c>
      <c r="C43" s="146" t="s">
        <v>6601</v>
      </c>
      <c r="D43" s="297" t="s">
        <v>6442</v>
      </c>
      <c r="E43" s="146" t="s">
        <v>6965</v>
      </c>
      <c r="F43" s="329"/>
      <c r="G43" s="330"/>
      <c r="H43" s="169" t="s">
        <v>6966</v>
      </c>
      <c r="I43" s="169" t="s">
        <v>6967</v>
      </c>
      <c r="J43" s="331"/>
      <c r="K43" s="331"/>
      <c r="L43" s="331"/>
      <c r="M43" s="41"/>
      <c r="N43" s="299"/>
      <c r="O43" s="300"/>
      <c r="P43" s="300"/>
      <c r="Q43" s="300"/>
      <c r="R43" s="38"/>
    </row>
    <row r="44" spans="1:18" s="32" customFormat="1" x14ac:dyDescent="0.35">
      <c r="A44" s="169">
        <v>41</v>
      </c>
      <c r="B44" s="227" t="s">
        <v>6599</v>
      </c>
      <c r="C44" s="146">
        <f>51+1</f>
        <v>52</v>
      </c>
      <c r="D44" s="483">
        <f>28+1+1+0+20+14+13+15+2+3+3+38+4</f>
        <v>142</v>
      </c>
      <c r="E44" s="322">
        <f>50+35+9+35+17+41+6-5+6+4+11+62-5+7</f>
        <v>273</v>
      </c>
      <c r="F44" s="329"/>
      <c r="G44" s="330">
        <f>2+2</f>
        <v>4</v>
      </c>
      <c r="H44" s="331">
        <f>5+3+1-1+1+6-1+1</f>
        <v>15</v>
      </c>
      <c r="I44" s="331">
        <f>5+2+1+5+4+4+1+1+1</f>
        <v>24</v>
      </c>
      <c r="J44" s="331">
        <f>1+1+2+1</f>
        <v>5</v>
      </c>
      <c r="K44" s="331">
        <f>1+2+1</f>
        <v>4</v>
      </c>
      <c r="L44" s="331"/>
      <c r="M44" s="41"/>
      <c r="N44" s="299"/>
      <c r="O44" s="300"/>
      <c r="P44" s="300"/>
      <c r="Q44" s="300"/>
      <c r="R44" s="38"/>
    </row>
    <row r="45" spans="1:18" x14ac:dyDescent="0.35">
      <c r="A45" s="171"/>
      <c r="B45" s="184" t="s">
        <v>1511</v>
      </c>
      <c r="C45" s="171">
        <f t="shared" ref="C45:N45" si="0">SUM(C4:C40)+C44</f>
        <v>2373</v>
      </c>
      <c r="D45" s="171">
        <f t="shared" si="0"/>
        <v>6225</v>
      </c>
      <c r="E45" s="171">
        <f t="shared" si="0"/>
        <v>13497</v>
      </c>
      <c r="F45" s="226">
        <f t="shared" si="0"/>
        <v>14</v>
      </c>
      <c r="G45" s="226">
        <f t="shared" si="0"/>
        <v>117</v>
      </c>
      <c r="H45" s="226">
        <f t="shared" si="0"/>
        <v>403</v>
      </c>
      <c r="I45" s="226">
        <f t="shared" si="0"/>
        <v>1064</v>
      </c>
      <c r="J45" s="226">
        <f t="shared" si="0"/>
        <v>418</v>
      </c>
      <c r="K45" s="226">
        <f t="shared" si="0"/>
        <v>195</v>
      </c>
      <c r="L45" s="226">
        <f t="shared" si="0"/>
        <v>137</v>
      </c>
      <c r="M45" s="226">
        <f t="shared" si="0"/>
        <v>22</v>
      </c>
      <c r="N45" s="226">
        <f t="shared" si="0"/>
        <v>3</v>
      </c>
      <c r="O45" s="38">
        <f>SUM(O4:O41)</f>
        <v>1407</v>
      </c>
      <c r="P45" s="38"/>
      <c r="Q45" s="38"/>
      <c r="R45" s="38"/>
    </row>
    <row r="46" spans="1:18" x14ac:dyDescent="0.35">
      <c r="A46" s="43"/>
      <c r="B46" s="225" t="s">
        <v>6443</v>
      </c>
      <c r="C46" s="146"/>
      <c r="D46" s="221"/>
      <c r="E46" s="147"/>
      <c r="F46" s="175"/>
      <c r="G46" s="223"/>
      <c r="H46" s="224"/>
      <c r="I46" s="224"/>
      <c r="J46" s="224"/>
      <c r="K46" s="224"/>
      <c r="L46" s="224"/>
      <c r="M46" s="23"/>
      <c r="N46" s="38"/>
      <c r="O46" s="38"/>
      <c r="P46" s="38"/>
      <c r="Q46" s="38"/>
      <c r="R46" s="38"/>
    </row>
    <row r="47" spans="1:18" x14ac:dyDescent="0.35">
      <c r="A47" s="245"/>
      <c r="B47" s="246"/>
      <c r="C47" s="247"/>
      <c r="D47" s="248"/>
      <c r="E47" s="160"/>
      <c r="F47" s="249"/>
      <c r="G47" s="250"/>
      <c r="H47" s="251"/>
      <c r="I47" s="251"/>
      <c r="J47" s="251"/>
      <c r="K47" s="251"/>
      <c r="L47" s="251"/>
      <c r="M47" s="252"/>
      <c r="N47" s="253"/>
      <c r="O47" s="38"/>
      <c r="P47" s="38"/>
      <c r="Q47" s="38"/>
      <c r="R47" s="370"/>
    </row>
    <row r="48" spans="1:18" x14ac:dyDescent="0.35">
      <c r="A48" s="444"/>
      <c r="B48" s="445"/>
      <c r="C48" s="446"/>
      <c r="D48" s="447"/>
      <c r="E48" s="448"/>
      <c r="F48" s="449"/>
      <c r="G48" s="450"/>
      <c r="H48" s="451"/>
      <c r="I48" s="451"/>
      <c r="J48" s="451"/>
      <c r="K48" s="451"/>
      <c r="L48" s="451"/>
      <c r="M48" s="252"/>
      <c r="N48" s="452"/>
      <c r="O48" s="453"/>
      <c r="P48" s="453"/>
      <c r="Q48" s="453"/>
      <c r="R48" s="453"/>
    </row>
    <row r="52" spans="16381:16381" x14ac:dyDescent="0.35">
      <c r="XFA52" t="s">
        <v>7013</v>
      </c>
    </row>
  </sheetData>
  <mergeCells count="1">
    <mergeCell ref="A2:N2"/>
  </mergeCells>
  <pageMargins left="0.25" right="0.25" top="0.75" bottom="0.75" header="0.3" footer="0.3"/>
  <pageSetup paperSize="9" fitToHeight="0" orientation="landscape" r:id="rId1"/>
  <legacy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C11" sqref="C11"/>
    </sheetView>
  </sheetViews>
  <sheetFormatPr defaultRowHeight="14.5" x14ac:dyDescent="0.35"/>
  <cols>
    <col min="1" max="1" width="5.54296875" customWidth="1"/>
    <col min="2" max="2" width="25.7265625" customWidth="1"/>
    <col min="3" max="3" width="32.81640625" customWidth="1"/>
    <col min="4" max="4" width="18.453125" customWidth="1"/>
    <col min="5" max="5" width="35.453125" customWidth="1"/>
  </cols>
  <sheetData>
    <row r="1" spans="1:5" x14ac:dyDescent="0.35">
      <c r="A1" s="516" t="s">
        <v>6452</v>
      </c>
      <c r="B1" s="516"/>
      <c r="C1" s="516"/>
      <c r="D1" s="516"/>
      <c r="E1" s="516"/>
    </row>
    <row r="2" spans="1:5" x14ac:dyDescent="0.35">
      <c r="A2" s="315" t="s">
        <v>1632</v>
      </c>
      <c r="B2" s="315" t="s">
        <v>1</v>
      </c>
      <c r="C2" s="315" t="s">
        <v>6451</v>
      </c>
      <c r="D2" s="315" t="s">
        <v>1887</v>
      </c>
      <c r="E2" s="315" t="s">
        <v>5708</v>
      </c>
    </row>
    <row r="3" spans="1:5" ht="29" x14ac:dyDescent="0.35">
      <c r="A3" s="309">
        <v>1</v>
      </c>
      <c r="B3" s="217" t="s">
        <v>5571</v>
      </c>
      <c r="C3" s="219" t="s">
        <v>6456</v>
      </c>
      <c r="D3" s="218" t="s">
        <v>4647</v>
      </c>
      <c r="E3" s="277" t="s">
        <v>6450</v>
      </c>
    </row>
    <row r="4" spans="1:5" x14ac:dyDescent="0.35">
      <c r="A4" s="309">
        <v>2</v>
      </c>
      <c r="B4" s="265" t="s">
        <v>642</v>
      </c>
      <c r="C4" s="310" t="s">
        <v>678</v>
      </c>
      <c r="D4" s="257" t="s">
        <v>4208</v>
      </c>
      <c r="E4" s="308" t="s">
        <v>6453</v>
      </c>
    </row>
    <row r="5" spans="1:5" x14ac:dyDescent="0.35">
      <c r="A5" s="309">
        <v>3</v>
      </c>
      <c r="B5" s="265" t="s">
        <v>2782</v>
      </c>
      <c r="C5" s="310" t="s">
        <v>4380</v>
      </c>
      <c r="D5" s="257" t="s">
        <v>4381</v>
      </c>
      <c r="E5" s="517" t="s">
        <v>6454</v>
      </c>
    </row>
    <row r="6" spans="1:5" x14ac:dyDescent="0.35">
      <c r="A6" s="309">
        <v>4</v>
      </c>
      <c r="B6" s="265" t="s">
        <v>2782</v>
      </c>
      <c r="C6" s="310" t="s">
        <v>4379</v>
      </c>
      <c r="D6" s="260" t="s">
        <v>5580</v>
      </c>
      <c r="E6" s="517"/>
    </row>
    <row r="7" spans="1:5" x14ac:dyDescent="0.35">
      <c r="A7" s="309">
        <v>5</v>
      </c>
      <c r="B7" s="265" t="s">
        <v>2782</v>
      </c>
      <c r="C7" s="310" t="s">
        <v>4373</v>
      </c>
      <c r="D7" s="257" t="s">
        <v>4374</v>
      </c>
      <c r="E7" s="517"/>
    </row>
    <row r="8" spans="1:5" x14ac:dyDescent="0.35">
      <c r="A8" s="309">
        <v>6</v>
      </c>
      <c r="B8" s="265" t="s">
        <v>2782</v>
      </c>
      <c r="C8" s="310" t="s">
        <v>4371</v>
      </c>
      <c r="D8" s="257" t="s">
        <v>4372</v>
      </c>
      <c r="E8" s="517"/>
    </row>
    <row r="9" spans="1:5" x14ac:dyDescent="0.35">
      <c r="A9" s="309">
        <v>7</v>
      </c>
      <c r="B9" s="265" t="s">
        <v>2782</v>
      </c>
      <c r="C9" s="310" t="s">
        <v>1747</v>
      </c>
      <c r="D9" s="257" t="s">
        <v>4382</v>
      </c>
      <c r="E9" s="517"/>
    </row>
    <row r="10" spans="1:5" x14ac:dyDescent="0.35">
      <c r="A10" s="309">
        <v>8</v>
      </c>
      <c r="B10" s="265" t="s">
        <v>2782</v>
      </c>
      <c r="C10" s="310" t="s">
        <v>4377</v>
      </c>
      <c r="D10" s="257" t="s">
        <v>4378</v>
      </c>
      <c r="E10" s="517"/>
    </row>
    <row r="11" spans="1:5" x14ac:dyDescent="0.35">
      <c r="A11" s="309">
        <v>9</v>
      </c>
      <c r="B11" s="311" t="s">
        <v>2782</v>
      </c>
      <c r="C11" s="312" t="s">
        <v>4240</v>
      </c>
      <c r="D11" s="307" t="s">
        <v>4247</v>
      </c>
      <c r="E11" s="517"/>
    </row>
    <row r="12" spans="1:5" x14ac:dyDescent="0.35">
      <c r="A12" s="309">
        <v>10</v>
      </c>
      <c r="B12" s="311" t="s">
        <v>2782</v>
      </c>
      <c r="C12" s="313" t="s">
        <v>4383</v>
      </c>
      <c r="D12" s="307" t="s">
        <v>4384</v>
      </c>
      <c r="E12" s="517"/>
    </row>
    <row r="13" spans="1:5" x14ac:dyDescent="0.35">
      <c r="A13" s="309">
        <v>11</v>
      </c>
      <c r="B13" s="265" t="s">
        <v>362</v>
      </c>
      <c r="C13" s="310" t="s">
        <v>4607</v>
      </c>
      <c r="D13" s="257" t="s">
        <v>3484</v>
      </c>
      <c r="E13" s="314" t="s">
        <v>6455</v>
      </c>
    </row>
    <row r="14" spans="1:5" x14ac:dyDescent="0.35">
      <c r="A14" s="309">
        <v>12</v>
      </c>
      <c r="B14" s="265" t="s">
        <v>362</v>
      </c>
      <c r="C14" s="310" t="s">
        <v>6457</v>
      </c>
      <c r="D14" s="257" t="s">
        <v>6458</v>
      </c>
      <c r="E14" s="308" t="s">
        <v>6455</v>
      </c>
    </row>
  </sheetData>
  <mergeCells count="2">
    <mergeCell ref="A1:E1"/>
    <mergeCell ref="E5:E12"/>
  </mergeCells>
  <conditionalFormatting sqref="D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opLeftCell="A2" workbookViewId="0">
      <selection activeCell="A15" sqref="A1:N39"/>
    </sheetView>
  </sheetViews>
  <sheetFormatPr defaultRowHeight="14.5" x14ac:dyDescent="0.35"/>
  <sheetData>
    <row r="1" spans="1:14" ht="18.5" x14ac:dyDescent="0.35">
      <c r="A1" s="501" t="s">
        <v>6429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</row>
    <row r="2" spans="1:14" ht="43.5" x14ac:dyDescent="0.35">
      <c r="A2" s="242" t="s">
        <v>1494</v>
      </c>
      <c r="B2" s="243" t="s">
        <v>1</v>
      </c>
      <c r="C2" s="243" t="s">
        <v>1495</v>
      </c>
      <c r="D2" s="243" t="s">
        <v>3585</v>
      </c>
      <c r="E2" s="243" t="s">
        <v>1496</v>
      </c>
      <c r="F2" s="244" t="s">
        <v>1497</v>
      </c>
      <c r="G2" s="244" t="s">
        <v>1498</v>
      </c>
      <c r="H2" s="244" t="s">
        <v>1499</v>
      </c>
      <c r="I2" s="244" t="s">
        <v>1500</v>
      </c>
      <c r="J2" s="244" t="s">
        <v>1501</v>
      </c>
      <c r="K2" s="244" t="s">
        <v>1502</v>
      </c>
      <c r="L2" s="244" t="s">
        <v>1503</v>
      </c>
      <c r="M2" s="244" t="s">
        <v>1504</v>
      </c>
      <c r="N2" s="244" t="s">
        <v>5341</v>
      </c>
    </row>
    <row r="3" spans="1:14" ht="43.5" x14ac:dyDescent="0.35">
      <c r="A3" s="38">
        <v>1</v>
      </c>
      <c r="B3" s="254" t="s">
        <v>5644</v>
      </c>
      <c r="C3" s="267">
        <v>38</v>
      </c>
      <c r="D3" s="264">
        <v>70</v>
      </c>
      <c r="E3" s="267">
        <v>146</v>
      </c>
      <c r="F3" s="258"/>
      <c r="G3" s="259"/>
      <c r="H3" s="268">
        <v>7</v>
      </c>
      <c r="I3" s="268">
        <v>28</v>
      </c>
      <c r="J3" s="268">
        <v>2</v>
      </c>
      <c r="K3" s="269">
        <v>1</v>
      </c>
      <c r="L3" s="268"/>
      <c r="M3" s="222"/>
      <c r="N3" s="38"/>
    </row>
    <row r="4" spans="1:14" ht="29" x14ac:dyDescent="0.35">
      <c r="A4" s="215">
        <v>2</v>
      </c>
      <c r="B4" s="97" t="s">
        <v>9</v>
      </c>
      <c r="C4" s="270">
        <v>156</v>
      </c>
      <c r="D4" s="271">
        <v>619</v>
      </c>
      <c r="E4" s="270">
        <v>855</v>
      </c>
      <c r="F4" s="272"/>
      <c r="G4" s="273">
        <v>3</v>
      </c>
      <c r="H4" s="271">
        <v>26</v>
      </c>
      <c r="I4" s="271">
        <v>87</v>
      </c>
      <c r="J4" s="271">
        <v>26</v>
      </c>
      <c r="K4" s="271">
        <v>7</v>
      </c>
      <c r="L4" s="271">
        <v>6</v>
      </c>
      <c r="M4" s="41"/>
      <c r="N4" s="41">
        <v>1</v>
      </c>
    </row>
    <row r="5" spans="1:14" ht="87" x14ac:dyDescent="0.35">
      <c r="A5" s="316">
        <v>3</v>
      </c>
      <c r="B5" s="97" t="s">
        <v>5717</v>
      </c>
      <c r="C5" s="274">
        <v>45</v>
      </c>
      <c r="D5" s="271">
        <v>141</v>
      </c>
      <c r="E5" s="274">
        <v>231</v>
      </c>
      <c r="F5" s="273"/>
      <c r="G5" s="273"/>
      <c r="H5" s="271">
        <v>5</v>
      </c>
      <c r="I5" s="271">
        <v>20</v>
      </c>
      <c r="J5" s="271">
        <v>14</v>
      </c>
      <c r="K5" s="271">
        <v>3</v>
      </c>
      <c r="L5" s="271">
        <v>3</v>
      </c>
      <c r="M5" s="214"/>
      <c r="N5" s="214"/>
    </row>
    <row r="6" spans="1:14" ht="29" x14ac:dyDescent="0.35">
      <c r="A6" s="38">
        <v>4</v>
      </c>
      <c r="B6" s="96" t="s">
        <v>94</v>
      </c>
      <c r="C6" s="270">
        <v>199</v>
      </c>
      <c r="D6" s="271">
        <v>365</v>
      </c>
      <c r="E6" s="270">
        <v>1009</v>
      </c>
      <c r="F6" s="272"/>
      <c r="G6" s="273">
        <v>18</v>
      </c>
      <c r="H6" s="271">
        <v>22</v>
      </c>
      <c r="I6" s="271">
        <v>54</v>
      </c>
      <c r="J6" s="271">
        <v>38</v>
      </c>
      <c r="K6" s="271">
        <v>48</v>
      </c>
      <c r="L6" s="271">
        <v>17</v>
      </c>
      <c r="M6" s="41">
        <v>2</v>
      </c>
      <c r="N6" s="41"/>
    </row>
    <row r="7" spans="1:14" ht="29" x14ac:dyDescent="0.35">
      <c r="A7" s="215">
        <v>5</v>
      </c>
      <c r="B7" s="255" t="s">
        <v>1506</v>
      </c>
      <c r="C7" s="261">
        <v>60</v>
      </c>
      <c r="D7" s="271">
        <v>164</v>
      </c>
      <c r="E7" s="261">
        <v>575</v>
      </c>
      <c r="F7" s="272"/>
      <c r="G7" s="273"/>
      <c r="H7" s="271">
        <v>8</v>
      </c>
      <c r="I7" s="271">
        <v>15</v>
      </c>
      <c r="J7" s="271">
        <v>18</v>
      </c>
      <c r="K7" s="271">
        <v>15</v>
      </c>
      <c r="L7" s="271">
        <v>4</v>
      </c>
      <c r="M7" s="41"/>
      <c r="N7" s="41"/>
    </row>
    <row r="8" spans="1:14" ht="87" x14ac:dyDescent="0.35">
      <c r="A8" s="316">
        <v>6</v>
      </c>
      <c r="B8" s="301" t="s">
        <v>5718</v>
      </c>
      <c r="C8" s="270">
        <v>22</v>
      </c>
      <c r="D8" s="271">
        <f>56+23+4</f>
        <v>83</v>
      </c>
      <c r="E8" s="270">
        <f>57+47</f>
        <v>104</v>
      </c>
      <c r="F8" s="272"/>
      <c r="G8" s="273">
        <v>1</v>
      </c>
      <c r="H8" s="271">
        <v>1</v>
      </c>
      <c r="I8" s="271">
        <v>14</v>
      </c>
      <c r="J8" s="271">
        <v>4</v>
      </c>
      <c r="K8" s="271">
        <v>2</v>
      </c>
      <c r="L8" s="271"/>
      <c r="M8" s="302"/>
      <c r="N8" s="302"/>
    </row>
    <row r="9" spans="1:14" ht="29" x14ac:dyDescent="0.35">
      <c r="A9" s="38">
        <v>7</v>
      </c>
      <c r="B9" s="301" t="s">
        <v>353</v>
      </c>
      <c r="C9" s="270">
        <v>56</v>
      </c>
      <c r="D9" s="271">
        <v>66</v>
      </c>
      <c r="E9" s="270">
        <v>203</v>
      </c>
      <c r="F9" s="272"/>
      <c r="G9" s="273">
        <v>16</v>
      </c>
      <c r="H9" s="271">
        <v>13</v>
      </c>
      <c r="I9" s="271">
        <v>21</v>
      </c>
      <c r="J9" s="271">
        <v>6</v>
      </c>
      <c r="K9" s="271"/>
      <c r="L9" s="271"/>
      <c r="M9" s="302"/>
      <c r="N9" s="302"/>
    </row>
    <row r="10" spans="1:14" ht="29" x14ac:dyDescent="0.35">
      <c r="A10" s="215">
        <v>8</v>
      </c>
      <c r="B10" s="303" t="s">
        <v>362</v>
      </c>
      <c r="C10" s="270">
        <v>94</v>
      </c>
      <c r="D10" s="271">
        <v>289</v>
      </c>
      <c r="E10" s="270">
        <v>545</v>
      </c>
      <c r="F10" s="273">
        <v>7</v>
      </c>
      <c r="G10" s="273">
        <v>17</v>
      </c>
      <c r="H10" s="271">
        <v>14</v>
      </c>
      <c r="I10" s="271">
        <v>30</v>
      </c>
      <c r="J10" s="271">
        <v>14</v>
      </c>
      <c r="K10" s="271">
        <v>12</v>
      </c>
      <c r="L10" s="271"/>
      <c r="M10" s="302"/>
      <c r="N10" s="302"/>
    </row>
    <row r="11" spans="1:14" ht="29" x14ac:dyDescent="0.35">
      <c r="A11" s="316">
        <v>9</v>
      </c>
      <c r="B11" s="303" t="s">
        <v>2781</v>
      </c>
      <c r="C11" s="275">
        <v>4</v>
      </c>
      <c r="D11" s="271">
        <v>16</v>
      </c>
      <c r="E11" s="275">
        <v>23</v>
      </c>
      <c r="F11" s="272"/>
      <c r="G11" s="273"/>
      <c r="H11" s="271">
        <v>4</v>
      </c>
      <c r="I11" s="271"/>
      <c r="J11" s="271"/>
      <c r="K11" s="271"/>
      <c r="L11" s="271"/>
      <c r="M11" s="302"/>
      <c r="N11" s="302"/>
    </row>
    <row r="12" spans="1:14" ht="58" x14ac:dyDescent="0.35">
      <c r="A12" s="38">
        <v>10</v>
      </c>
      <c r="B12" s="301" t="s">
        <v>5712</v>
      </c>
      <c r="C12" s="270">
        <v>150</v>
      </c>
      <c r="D12" s="271">
        <v>259</v>
      </c>
      <c r="E12" s="270">
        <v>514</v>
      </c>
      <c r="F12" s="272"/>
      <c r="G12" s="273"/>
      <c r="H12" s="271">
        <v>34</v>
      </c>
      <c r="I12" s="271">
        <v>84</v>
      </c>
      <c r="J12" s="271">
        <v>31</v>
      </c>
      <c r="K12" s="271">
        <v>1</v>
      </c>
      <c r="L12" s="271"/>
      <c r="M12" s="302"/>
      <c r="N12" s="302"/>
    </row>
    <row r="13" spans="1:14" ht="43.5" x14ac:dyDescent="0.35">
      <c r="A13" s="215">
        <v>11</v>
      </c>
      <c r="B13" s="304" t="s">
        <v>2782</v>
      </c>
      <c r="C13" s="267">
        <v>45</v>
      </c>
      <c r="D13" s="267">
        <v>165</v>
      </c>
      <c r="E13" s="267">
        <v>215</v>
      </c>
      <c r="F13" s="258"/>
      <c r="G13" s="259">
        <v>2</v>
      </c>
      <c r="H13" s="268">
        <v>1</v>
      </c>
      <c r="I13" s="276">
        <v>29</v>
      </c>
      <c r="J13" s="276">
        <v>7</v>
      </c>
      <c r="K13" s="268">
        <v>4</v>
      </c>
      <c r="L13" s="268">
        <v>1</v>
      </c>
      <c r="M13" s="302"/>
      <c r="N13" s="305">
        <v>1</v>
      </c>
    </row>
    <row r="14" spans="1:14" ht="29" x14ac:dyDescent="0.35">
      <c r="A14" s="316">
        <v>12</v>
      </c>
      <c r="B14" s="304" t="s">
        <v>2783</v>
      </c>
      <c r="C14" s="267">
        <v>27</v>
      </c>
      <c r="D14" s="268">
        <v>52</v>
      </c>
      <c r="E14" s="267">
        <v>138</v>
      </c>
      <c r="F14" s="258"/>
      <c r="G14" s="259">
        <v>3</v>
      </c>
      <c r="H14" s="268">
        <v>9</v>
      </c>
      <c r="I14" s="276">
        <v>14</v>
      </c>
      <c r="J14" s="268">
        <v>1</v>
      </c>
      <c r="K14" s="268"/>
      <c r="L14" s="268"/>
      <c r="M14" s="302"/>
      <c r="N14" s="305"/>
    </row>
    <row r="15" spans="1:14" ht="29" x14ac:dyDescent="0.35">
      <c r="A15" s="38">
        <v>13</v>
      </c>
      <c r="B15" s="304" t="s">
        <v>1507</v>
      </c>
      <c r="C15" s="267">
        <v>81</v>
      </c>
      <c r="D15" s="268">
        <v>127</v>
      </c>
      <c r="E15" s="267">
        <v>355</v>
      </c>
      <c r="F15" s="258">
        <v>1</v>
      </c>
      <c r="G15" s="259">
        <v>5</v>
      </c>
      <c r="H15" s="268">
        <v>30</v>
      </c>
      <c r="I15" s="268">
        <v>20</v>
      </c>
      <c r="J15" s="268">
        <v>16</v>
      </c>
      <c r="K15" s="268">
        <v>5</v>
      </c>
      <c r="L15" s="268">
        <v>4</v>
      </c>
      <c r="M15" s="302"/>
      <c r="N15" s="305"/>
    </row>
    <row r="16" spans="1:14" ht="29" x14ac:dyDescent="0.35">
      <c r="A16" s="215">
        <v>14</v>
      </c>
      <c r="B16" s="304" t="s">
        <v>3774</v>
      </c>
      <c r="C16" s="275">
        <v>30</v>
      </c>
      <c r="D16" s="269">
        <v>73</v>
      </c>
      <c r="E16" s="275">
        <v>128</v>
      </c>
      <c r="F16" s="258"/>
      <c r="G16" s="259">
        <v>1</v>
      </c>
      <c r="H16" s="268">
        <v>4</v>
      </c>
      <c r="I16" s="268">
        <v>11</v>
      </c>
      <c r="J16" s="268">
        <v>7</v>
      </c>
      <c r="K16" s="268">
        <v>3</v>
      </c>
      <c r="L16" s="268">
        <v>3</v>
      </c>
      <c r="M16" s="302"/>
      <c r="N16" s="305"/>
    </row>
    <row r="17" spans="1:14" ht="43.5" x14ac:dyDescent="0.35">
      <c r="A17" s="316">
        <v>15</v>
      </c>
      <c r="B17" s="304" t="s">
        <v>5571</v>
      </c>
      <c r="C17" s="267">
        <v>122</v>
      </c>
      <c r="D17" s="271">
        <v>208</v>
      </c>
      <c r="E17" s="267">
        <v>584</v>
      </c>
      <c r="F17" s="258"/>
      <c r="G17" s="259">
        <v>3</v>
      </c>
      <c r="H17" s="268">
        <v>42</v>
      </c>
      <c r="I17" s="268">
        <v>66</v>
      </c>
      <c r="J17" s="268">
        <v>10</v>
      </c>
      <c r="K17" s="268">
        <v>1</v>
      </c>
      <c r="L17" s="268"/>
      <c r="M17" s="302"/>
      <c r="N17" s="305"/>
    </row>
    <row r="18" spans="1:14" ht="29" x14ac:dyDescent="0.35">
      <c r="A18" s="38">
        <v>16</v>
      </c>
      <c r="B18" s="304" t="s">
        <v>642</v>
      </c>
      <c r="C18" s="267">
        <v>28</v>
      </c>
      <c r="D18" s="268">
        <v>240</v>
      </c>
      <c r="E18" s="267">
        <v>432</v>
      </c>
      <c r="F18" s="258"/>
      <c r="G18" s="259"/>
      <c r="H18" s="268">
        <v>5</v>
      </c>
      <c r="I18" s="268">
        <v>20</v>
      </c>
      <c r="J18" s="268">
        <v>3</v>
      </c>
      <c r="K18" s="268"/>
      <c r="L18" s="268"/>
      <c r="M18" s="302"/>
      <c r="N18" s="305"/>
    </row>
    <row r="19" spans="1:14" ht="58" x14ac:dyDescent="0.35">
      <c r="A19" s="215">
        <v>17</v>
      </c>
      <c r="B19" s="306" t="s">
        <v>5711</v>
      </c>
      <c r="C19" s="267">
        <v>29</v>
      </c>
      <c r="D19" s="268">
        <v>74</v>
      </c>
      <c r="E19" s="267">
        <v>109</v>
      </c>
      <c r="F19" s="258"/>
      <c r="G19" s="259"/>
      <c r="H19" s="268">
        <v>11</v>
      </c>
      <c r="I19" s="268">
        <v>16</v>
      </c>
      <c r="J19" s="268"/>
      <c r="K19" s="268"/>
      <c r="L19" s="268">
        <v>2</v>
      </c>
      <c r="M19" s="271"/>
      <c r="N19" s="305"/>
    </row>
    <row r="20" spans="1:14" ht="116" x14ac:dyDescent="0.35">
      <c r="A20" s="316">
        <v>18</v>
      </c>
      <c r="B20" s="306" t="s">
        <v>5719</v>
      </c>
      <c r="C20" s="276">
        <v>5</v>
      </c>
      <c r="D20" s="268">
        <v>26</v>
      </c>
      <c r="E20" s="276">
        <v>30</v>
      </c>
      <c r="F20" s="259"/>
      <c r="G20" s="259"/>
      <c r="H20" s="268">
        <v>1</v>
      </c>
      <c r="I20" s="268">
        <v>2</v>
      </c>
      <c r="J20" s="268">
        <v>2</v>
      </c>
      <c r="K20" s="268"/>
      <c r="L20" s="268"/>
      <c r="M20" s="271"/>
      <c r="N20" s="268"/>
    </row>
    <row r="21" spans="1:14" ht="29" x14ac:dyDescent="0.35">
      <c r="A21" s="38">
        <v>19</v>
      </c>
      <c r="B21" s="304" t="s">
        <v>2009</v>
      </c>
      <c r="C21" s="267">
        <v>49</v>
      </c>
      <c r="D21" s="268">
        <v>138</v>
      </c>
      <c r="E21" s="267">
        <v>239</v>
      </c>
      <c r="F21" s="258">
        <v>1</v>
      </c>
      <c r="G21" s="259">
        <v>6</v>
      </c>
      <c r="H21" s="268">
        <v>24</v>
      </c>
      <c r="I21" s="268">
        <v>12</v>
      </c>
      <c r="J21" s="268">
        <v>6</v>
      </c>
      <c r="K21" s="268"/>
      <c r="L21" s="268"/>
      <c r="M21" s="302"/>
      <c r="N21" s="305"/>
    </row>
    <row r="22" spans="1:14" x14ac:dyDescent="0.35">
      <c r="A22" s="215">
        <v>20</v>
      </c>
      <c r="B22" s="304" t="s">
        <v>1508</v>
      </c>
      <c r="C22" s="267">
        <v>84</v>
      </c>
      <c r="D22" s="268">
        <v>130</v>
      </c>
      <c r="E22" s="267">
        <v>600</v>
      </c>
      <c r="F22" s="258"/>
      <c r="G22" s="259"/>
      <c r="H22" s="268"/>
      <c r="I22" s="268">
        <v>7</v>
      </c>
      <c r="J22" s="268">
        <v>16</v>
      </c>
      <c r="K22" s="268">
        <v>1</v>
      </c>
      <c r="L22" s="268">
        <v>53</v>
      </c>
      <c r="M22" s="302">
        <v>7</v>
      </c>
      <c r="N22" s="305"/>
    </row>
    <row r="23" spans="1:14" x14ac:dyDescent="0.35">
      <c r="A23" s="316">
        <v>21</v>
      </c>
      <c r="B23" s="304" t="s">
        <v>767</v>
      </c>
      <c r="C23" s="267">
        <v>52</v>
      </c>
      <c r="D23" s="268">
        <v>130</v>
      </c>
      <c r="E23" s="267">
        <v>279</v>
      </c>
      <c r="F23" s="258"/>
      <c r="G23" s="259">
        <v>8</v>
      </c>
      <c r="H23" s="268">
        <v>1</v>
      </c>
      <c r="I23" s="268">
        <v>37</v>
      </c>
      <c r="J23" s="268">
        <v>6</v>
      </c>
      <c r="K23" s="268"/>
      <c r="L23" s="268"/>
      <c r="M23" s="302"/>
      <c r="N23" s="305"/>
    </row>
    <row r="24" spans="1:14" ht="29" x14ac:dyDescent="0.35">
      <c r="A24" s="38">
        <v>22</v>
      </c>
      <c r="B24" s="304" t="s">
        <v>5715</v>
      </c>
      <c r="C24" s="267">
        <v>61</v>
      </c>
      <c r="D24" s="268">
        <v>173</v>
      </c>
      <c r="E24" s="267">
        <v>319</v>
      </c>
      <c r="F24" s="258"/>
      <c r="G24" s="259">
        <v>2</v>
      </c>
      <c r="H24" s="268">
        <v>5</v>
      </c>
      <c r="I24" s="268">
        <v>13</v>
      </c>
      <c r="J24" s="268">
        <v>32</v>
      </c>
      <c r="K24" s="268">
        <v>8</v>
      </c>
      <c r="L24" s="268">
        <v>1</v>
      </c>
      <c r="M24" s="302"/>
      <c r="N24" s="305"/>
    </row>
    <row r="25" spans="1:14" x14ac:dyDescent="0.35">
      <c r="A25" s="215">
        <v>23</v>
      </c>
      <c r="B25" s="304" t="s">
        <v>808</v>
      </c>
      <c r="C25" s="267">
        <v>51</v>
      </c>
      <c r="D25" s="268">
        <v>177</v>
      </c>
      <c r="E25" s="267">
        <v>218</v>
      </c>
      <c r="F25" s="258"/>
      <c r="G25" s="259">
        <v>5</v>
      </c>
      <c r="H25" s="268">
        <v>15</v>
      </c>
      <c r="I25" s="268">
        <v>23</v>
      </c>
      <c r="J25" s="268">
        <v>7</v>
      </c>
      <c r="K25" s="268">
        <v>1</v>
      </c>
      <c r="L25" s="268"/>
      <c r="M25" s="302"/>
      <c r="N25" s="305"/>
    </row>
    <row r="26" spans="1:14" ht="116" x14ac:dyDescent="0.35">
      <c r="A26" s="316">
        <v>24</v>
      </c>
      <c r="B26" s="306" t="s">
        <v>5716</v>
      </c>
      <c r="C26" s="267">
        <v>6</v>
      </c>
      <c r="D26" s="268">
        <v>17</v>
      </c>
      <c r="E26" s="267">
        <v>31</v>
      </c>
      <c r="F26" s="258"/>
      <c r="G26" s="259"/>
      <c r="H26" s="268">
        <v>1</v>
      </c>
      <c r="I26" s="268">
        <v>1</v>
      </c>
      <c r="J26" s="268">
        <v>2</v>
      </c>
      <c r="K26" s="268">
        <v>2</v>
      </c>
      <c r="L26" s="268"/>
      <c r="M26" s="271"/>
      <c r="N26" s="305"/>
    </row>
    <row r="27" spans="1:14" ht="43.5" x14ac:dyDescent="0.35">
      <c r="A27" s="38">
        <v>25</v>
      </c>
      <c r="B27" s="304" t="s">
        <v>817</v>
      </c>
      <c r="C27" s="267">
        <v>52</v>
      </c>
      <c r="D27" s="269">
        <v>131</v>
      </c>
      <c r="E27" s="267">
        <v>256</v>
      </c>
      <c r="F27" s="258"/>
      <c r="G27" s="259"/>
      <c r="H27" s="268">
        <v>8</v>
      </c>
      <c r="I27" s="268">
        <v>23</v>
      </c>
      <c r="J27" s="268">
        <v>8</v>
      </c>
      <c r="K27" s="268">
        <v>8</v>
      </c>
      <c r="L27" s="268">
        <v>5</v>
      </c>
      <c r="M27" s="271"/>
      <c r="N27" s="305"/>
    </row>
    <row r="28" spans="1:14" x14ac:dyDescent="0.35">
      <c r="A28" s="215">
        <v>26</v>
      </c>
      <c r="B28" s="304" t="s">
        <v>1509</v>
      </c>
      <c r="C28" s="267">
        <v>46</v>
      </c>
      <c r="D28" s="268">
        <v>124</v>
      </c>
      <c r="E28" s="267">
        <v>169</v>
      </c>
      <c r="F28" s="258">
        <v>1</v>
      </c>
      <c r="G28" s="259">
        <v>6</v>
      </c>
      <c r="H28" s="268">
        <v>4</v>
      </c>
      <c r="I28" s="268">
        <v>33</v>
      </c>
      <c r="J28" s="268">
        <v>2</v>
      </c>
      <c r="K28" s="268"/>
      <c r="L28" s="268"/>
      <c r="M28" s="302"/>
      <c r="N28" s="305"/>
    </row>
    <row r="29" spans="1:14" ht="43.5" x14ac:dyDescent="0.35">
      <c r="A29" s="316">
        <v>27</v>
      </c>
      <c r="B29" s="304" t="s">
        <v>5713</v>
      </c>
      <c r="C29" s="267">
        <v>19</v>
      </c>
      <c r="D29" s="269">
        <v>41</v>
      </c>
      <c r="E29" s="267">
        <f>84+17</f>
        <v>101</v>
      </c>
      <c r="F29" s="258"/>
      <c r="G29" s="259">
        <v>1</v>
      </c>
      <c r="H29" s="268">
        <v>4</v>
      </c>
      <c r="I29" s="268">
        <v>10</v>
      </c>
      <c r="J29" s="268">
        <v>4</v>
      </c>
      <c r="K29" s="268"/>
      <c r="L29" s="268"/>
      <c r="M29" s="302"/>
      <c r="N29" s="305"/>
    </row>
    <row r="30" spans="1:14" x14ac:dyDescent="0.35">
      <c r="A30" s="38">
        <v>28</v>
      </c>
      <c r="B30" s="304" t="s">
        <v>880</v>
      </c>
      <c r="C30" s="267">
        <v>25</v>
      </c>
      <c r="D30" s="268">
        <v>40</v>
      </c>
      <c r="E30" s="267">
        <v>99</v>
      </c>
      <c r="F30" s="258">
        <v>1</v>
      </c>
      <c r="G30" s="259">
        <v>4</v>
      </c>
      <c r="H30" s="268">
        <v>9</v>
      </c>
      <c r="I30" s="268">
        <v>2</v>
      </c>
      <c r="J30" s="268">
        <v>2</v>
      </c>
      <c r="K30" s="268">
        <v>2</v>
      </c>
      <c r="L30" s="268">
        <v>3</v>
      </c>
      <c r="M30" s="302">
        <v>2</v>
      </c>
      <c r="N30" s="305"/>
    </row>
    <row r="31" spans="1:14" x14ac:dyDescent="0.35">
      <c r="A31" s="215">
        <v>29</v>
      </c>
      <c r="B31" s="304" t="s">
        <v>2164</v>
      </c>
      <c r="C31" s="267">
        <v>34</v>
      </c>
      <c r="D31" s="268">
        <v>67</v>
      </c>
      <c r="E31" s="267">
        <v>133</v>
      </c>
      <c r="F31" s="258"/>
      <c r="G31" s="259">
        <v>4</v>
      </c>
      <c r="H31" s="268">
        <v>7</v>
      </c>
      <c r="I31" s="268">
        <v>14</v>
      </c>
      <c r="J31" s="268">
        <v>4</v>
      </c>
      <c r="K31" s="268">
        <v>5</v>
      </c>
      <c r="L31" s="268"/>
      <c r="M31" s="302"/>
      <c r="N31" s="305"/>
    </row>
    <row r="32" spans="1:14" x14ac:dyDescent="0.35">
      <c r="A32" s="316">
        <v>30</v>
      </c>
      <c r="B32" s="304" t="s">
        <v>929</v>
      </c>
      <c r="C32" s="267">
        <v>16</v>
      </c>
      <c r="D32" s="268">
        <v>108</v>
      </c>
      <c r="E32" s="267">
        <v>147</v>
      </c>
      <c r="F32" s="258">
        <v>1</v>
      </c>
      <c r="G32" s="259">
        <v>1</v>
      </c>
      <c r="H32" s="268">
        <v>1</v>
      </c>
      <c r="I32" s="268">
        <v>6</v>
      </c>
      <c r="J32" s="268">
        <v>3</v>
      </c>
      <c r="K32" s="268">
        <v>2</v>
      </c>
      <c r="L32" s="268">
        <v>2</v>
      </c>
      <c r="M32" s="302"/>
      <c r="N32" s="305"/>
    </row>
    <row r="33" spans="1:14" x14ac:dyDescent="0.35">
      <c r="A33" s="38">
        <v>31</v>
      </c>
      <c r="B33" s="304" t="s">
        <v>937</v>
      </c>
      <c r="C33" s="267">
        <v>158</v>
      </c>
      <c r="D33" s="269">
        <f>339+37</f>
        <v>376</v>
      </c>
      <c r="E33" s="267">
        <f>867+91</f>
        <v>958</v>
      </c>
      <c r="F33" s="258"/>
      <c r="G33" s="259"/>
      <c r="H33" s="268">
        <v>8</v>
      </c>
      <c r="I33" s="268">
        <v>114</v>
      </c>
      <c r="J33" s="268">
        <v>28</v>
      </c>
      <c r="K33" s="268">
        <v>8</v>
      </c>
      <c r="L33" s="268"/>
      <c r="M33" s="302"/>
      <c r="N33" s="305"/>
    </row>
    <row r="34" spans="1:14" x14ac:dyDescent="0.35">
      <c r="A34" s="215">
        <v>32</v>
      </c>
      <c r="B34" s="304" t="s">
        <v>1510</v>
      </c>
      <c r="C34" s="267">
        <v>8</v>
      </c>
      <c r="D34" s="268">
        <v>57</v>
      </c>
      <c r="E34" s="267">
        <v>80</v>
      </c>
      <c r="F34" s="258"/>
      <c r="G34" s="259"/>
      <c r="H34" s="268"/>
      <c r="I34" s="268">
        <v>3</v>
      </c>
      <c r="J34" s="268">
        <v>3</v>
      </c>
      <c r="K34" s="268">
        <v>2</v>
      </c>
      <c r="L34" s="268"/>
      <c r="M34" s="302"/>
      <c r="N34" s="305"/>
    </row>
    <row r="35" spans="1:14" x14ac:dyDescent="0.35">
      <c r="A35" s="316">
        <v>33</v>
      </c>
      <c r="B35" s="304" t="s">
        <v>2053</v>
      </c>
      <c r="C35" s="267">
        <v>5</v>
      </c>
      <c r="D35" s="268">
        <v>20</v>
      </c>
      <c r="E35" s="267">
        <v>23</v>
      </c>
      <c r="F35" s="258"/>
      <c r="G35" s="259"/>
      <c r="H35" s="268"/>
      <c r="I35" s="268">
        <v>4</v>
      </c>
      <c r="J35" s="268">
        <v>1</v>
      </c>
      <c r="K35" s="268"/>
      <c r="L35" s="268"/>
      <c r="M35" s="302"/>
      <c r="N35" s="305"/>
    </row>
    <row r="36" spans="1:14" ht="43.5" x14ac:dyDescent="0.35">
      <c r="A36" s="38">
        <v>34</v>
      </c>
      <c r="B36" s="304" t="s">
        <v>5340</v>
      </c>
      <c r="C36" s="267">
        <v>2</v>
      </c>
      <c r="D36" s="268">
        <v>7</v>
      </c>
      <c r="E36" s="267">
        <v>8</v>
      </c>
      <c r="F36" s="258"/>
      <c r="G36" s="259"/>
      <c r="H36" s="268"/>
      <c r="I36" s="268">
        <v>2</v>
      </c>
      <c r="J36" s="268"/>
      <c r="K36" s="268"/>
      <c r="L36" s="268"/>
      <c r="M36" s="302"/>
      <c r="N36" s="305"/>
    </row>
    <row r="37" spans="1:14" x14ac:dyDescent="0.35">
      <c r="A37" s="215">
        <v>35</v>
      </c>
      <c r="B37" s="304" t="s">
        <v>1021</v>
      </c>
      <c r="C37" s="267">
        <v>40</v>
      </c>
      <c r="D37" s="268">
        <v>142</v>
      </c>
      <c r="E37" s="267">
        <v>147</v>
      </c>
      <c r="F37" s="258"/>
      <c r="G37" s="259"/>
      <c r="H37" s="268">
        <v>4</v>
      </c>
      <c r="I37" s="268">
        <v>21</v>
      </c>
      <c r="J37" s="268">
        <v>8</v>
      </c>
      <c r="K37" s="268">
        <v>5</v>
      </c>
      <c r="L37" s="268">
        <v>2</v>
      </c>
      <c r="M37" s="302"/>
      <c r="N37" s="305"/>
    </row>
    <row r="38" spans="1:14" ht="43.5" x14ac:dyDescent="0.35">
      <c r="A38" s="316">
        <v>36</v>
      </c>
      <c r="B38" s="304" t="s">
        <v>5720</v>
      </c>
      <c r="C38" s="267">
        <v>88</v>
      </c>
      <c r="D38" s="271">
        <f>226+28</f>
        <v>254</v>
      </c>
      <c r="E38" s="267">
        <f>515+60+20</f>
        <v>595</v>
      </c>
      <c r="F38" s="258"/>
      <c r="G38" s="259">
        <v>1</v>
      </c>
      <c r="H38" s="268">
        <v>8</v>
      </c>
      <c r="I38" s="268">
        <f>56+7+3</f>
        <v>66</v>
      </c>
      <c r="J38" s="268">
        <v>12</v>
      </c>
      <c r="K38" s="268">
        <v>1</v>
      </c>
      <c r="L38" s="268"/>
      <c r="M38" s="302"/>
      <c r="N38" s="305"/>
    </row>
    <row r="39" spans="1:14" ht="58" x14ac:dyDescent="0.35">
      <c r="A39" s="38">
        <v>37</v>
      </c>
      <c r="B39" s="304" t="s">
        <v>1809</v>
      </c>
      <c r="C39" s="267">
        <v>63</v>
      </c>
      <c r="D39" s="276">
        <v>212</v>
      </c>
      <c r="E39" s="267">
        <v>621</v>
      </c>
      <c r="F39" s="258">
        <v>2</v>
      </c>
      <c r="G39" s="259">
        <v>1</v>
      </c>
      <c r="H39" s="268">
        <v>8</v>
      </c>
      <c r="I39" s="268">
        <v>24</v>
      </c>
      <c r="J39" s="268">
        <v>13</v>
      </c>
      <c r="K39" s="268">
        <v>10</v>
      </c>
      <c r="L39" s="268">
        <v>5</v>
      </c>
      <c r="M39" s="302"/>
      <c r="N39" s="305"/>
    </row>
  </sheetData>
  <mergeCells count="1">
    <mergeCell ref="A1:N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topLeftCell="A23" workbookViewId="0">
      <selection activeCell="A45" sqref="A45"/>
    </sheetView>
  </sheetViews>
  <sheetFormatPr defaultRowHeight="14.5" x14ac:dyDescent="0.35"/>
  <cols>
    <col min="1" max="1" width="25.81640625" customWidth="1"/>
    <col min="2" max="2" width="29.453125" customWidth="1"/>
  </cols>
  <sheetData>
    <row r="1" spans="1:2" ht="15.5" x14ac:dyDescent="0.35">
      <c r="A1" s="266" t="s">
        <v>4513</v>
      </c>
    </row>
    <row r="2" spans="1:2" x14ac:dyDescent="0.35">
      <c r="A2" s="263" t="s">
        <v>3803</v>
      </c>
      <c r="B2" s="295" t="s">
        <v>3803</v>
      </c>
    </row>
    <row r="3" spans="1:2" x14ac:dyDescent="0.35">
      <c r="A3" s="263" t="s">
        <v>3806</v>
      </c>
      <c r="B3" s="295" t="s">
        <v>3806</v>
      </c>
    </row>
    <row r="4" spans="1:2" x14ac:dyDescent="0.35">
      <c r="A4" s="263" t="s">
        <v>3810</v>
      </c>
      <c r="B4" s="295" t="s">
        <v>3810</v>
      </c>
    </row>
    <row r="5" spans="1:2" x14ac:dyDescent="0.35">
      <c r="A5" s="263" t="s">
        <v>3808</v>
      </c>
      <c r="B5" s="295" t="s">
        <v>3808</v>
      </c>
    </row>
    <row r="6" spans="1:2" x14ac:dyDescent="0.35">
      <c r="A6" s="263" t="s">
        <v>3814</v>
      </c>
      <c r="B6" s="295" t="s">
        <v>3814</v>
      </c>
    </row>
    <row r="7" spans="1:2" x14ac:dyDescent="0.35">
      <c r="A7" s="263" t="s">
        <v>3813</v>
      </c>
      <c r="B7" s="295" t="s">
        <v>3813</v>
      </c>
    </row>
    <row r="8" spans="1:2" x14ac:dyDescent="0.35">
      <c r="A8" s="263" t="s">
        <v>3812</v>
      </c>
      <c r="B8" s="295" t="s">
        <v>3812</v>
      </c>
    </row>
    <row r="9" spans="1:2" x14ac:dyDescent="0.35">
      <c r="A9" s="263" t="s">
        <v>3811</v>
      </c>
      <c r="B9" s="295" t="s">
        <v>3811</v>
      </c>
    </row>
    <row r="10" spans="1:2" x14ac:dyDescent="0.35">
      <c r="A10" s="263" t="s">
        <v>3802</v>
      </c>
      <c r="B10" s="295" t="s">
        <v>3802</v>
      </c>
    </row>
    <row r="11" spans="1:2" x14ac:dyDescent="0.35">
      <c r="A11" s="263" t="s">
        <v>3815</v>
      </c>
      <c r="B11" s="295" t="s">
        <v>3815</v>
      </c>
    </row>
    <row r="12" spans="1:2" x14ac:dyDescent="0.35">
      <c r="A12" s="263" t="s">
        <v>3804</v>
      </c>
      <c r="B12" s="295" t="s">
        <v>3804</v>
      </c>
    </row>
    <row r="13" spans="1:2" x14ac:dyDescent="0.35">
      <c r="B13" s="295" t="s">
        <v>3807</v>
      </c>
    </row>
    <row r="14" spans="1:2" x14ac:dyDescent="0.35">
      <c r="A14" s="263" t="s">
        <v>3816</v>
      </c>
      <c r="B14" s="295" t="s">
        <v>3816</v>
      </c>
    </row>
    <row r="15" spans="1:2" x14ac:dyDescent="0.35">
      <c r="A15" s="263" t="s">
        <v>3782</v>
      </c>
      <c r="B15" s="295" t="s">
        <v>3782</v>
      </c>
    </row>
    <row r="16" spans="1:2" x14ac:dyDescent="0.35">
      <c r="A16" s="263" t="s">
        <v>3805</v>
      </c>
      <c r="B16" s="295" t="s">
        <v>3805</v>
      </c>
    </row>
    <row r="17" spans="1:2" x14ac:dyDescent="0.35">
      <c r="A17" s="263" t="s">
        <v>3781</v>
      </c>
      <c r="B17" s="295" t="s">
        <v>3781</v>
      </c>
    </row>
    <row r="18" spans="1:2" x14ac:dyDescent="0.35">
      <c r="A18" s="263" t="s">
        <v>3809</v>
      </c>
      <c r="B18" s="295" t="s">
        <v>3809</v>
      </c>
    </row>
    <row r="19" spans="1:2" x14ac:dyDescent="0.35">
      <c r="A19" s="263" t="s">
        <v>4050</v>
      </c>
      <c r="B19" s="295" t="s">
        <v>4050</v>
      </c>
    </row>
    <row r="20" spans="1:2" x14ac:dyDescent="0.35">
      <c r="A20" s="263" t="s">
        <v>3819</v>
      </c>
      <c r="B20" s="295" t="s">
        <v>3819</v>
      </c>
    </row>
    <row r="21" spans="1:2" x14ac:dyDescent="0.35">
      <c r="A21" s="263" t="s">
        <v>3818</v>
      </c>
      <c r="B21" s="295" t="s">
        <v>3818</v>
      </c>
    </row>
    <row r="22" spans="1:2" x14ac:dyDescent="0.35">
      <c r="A22" s="263" t="s">
        <v>3780</v>
      </c>
      <c r="B22" s="295" t="s">
        <v>3780</v>
      </c>
    </row>
    <row r="23" spans="1:2" x14ac:dyDescent="0.35">
      <c r="A23" s="263" t="s">
        <v>3821</v>
      </c>
      <c r="B23" s="295" t="s">
        <v>3821</v>
      </c>
    </row>
    <row r="24" spans="1:2" x14ac:dyDescent="0.35">
      <c r="A24" s="263" t="s">
        <v>3820</v>
      </c>
      <c r="B24" s="295" t="s">
        <v>3820</v>
      </c>
    </row>
    <row r="25" spans="1:2" x14ac:dyDescent="0.35">
      <c r="A25" s="263" t="s">
        <v>3784</v>
      </c>
      <c r="B25" s="295" t="s">
        <v>3784</v>
      </c>
    </row>
    <row r="26" spans="1:2" x14ac:dyDescent="0.35">
      <c r="A26" s="263" t="s">
        <v>3793</v>
      </c>
      <c r="B26" s="295" t="s">
        <v>3793</v>
      </c>
    </row>
    <row r="27" spans="1:2" x14ac:dyDescent="0.35">
      <c r="A27" s="263" t="s">
        <v>3789</v>
      </c>
      <c r="B27" s="295" t="s">
        <v>3789</v>
      </c>
    </row>
    <row r="28" spans="1:2" x14ac:dyDescent="0.35">
      <c r="A28" s="263" t="s">
        <v>3790</v>
      </c>
      <c r="B28" s="295" t="s">
        <v>3790</v>
      </c>
    </row>
    <row r="29" spans="1:2" x14ac:dyDescent="0.35">
      <c r="A29" s="263" t="s">
        <v>3792</v>
      </c>
      <c r="B29" s="295" t="s">
        <v>3792</v>
      </c>
    </row>
    <row r="30" spans="1:2" x14ac:dyDescent="0.35">
      <c r="A30" s="263" t="s">
        <v>3787</v>
      </c>
      <c r="B30" s="295" t="s">
        <v>3787</v>
      </c>
    </row>
    <row r="31" spans="1:2" x14ac:dyDescent="0.35">
      <c r="A31" s="263" t="s">
        <v>3791</v>
      </c>
      <c r="B31" s="295" t="s">
        <v>3791</v>
      </c>
    </row>
    <row r="32" spans="1:2" x14ac:dyDescent="0.35">
      <c r="A32" s="263" t="s">
        <v>3788</v>
      </c>
      <c r="B32" s="295" t="s">
        <v>3788</v>
      </c>
    </row>
    <row r="33" spans="1:2" x14ac:dyDescent="0.35">
      <c r="A33" s="263" t="s">
        <v>3786</v>
      </c>
      <c r="B33" s="295" t="s">
        <v>3786</v>
      </c>
    </row>
    <row r="34" spans="1:2" x14ac:dyDescent="0.35">
      <c r="A34" s="263" t="s">
        <v>3785</v>
      </c>
      <c r="B34" s="295" t="s">
        <v>3785</v>
      </c>
    </row>
    <row r="35" spans="1:2" x14ac:dyDescent="0.35">
      <c r="A35" s="263" t="s">
        <v>3783</v>
      </c>
      <c r="B35" s="295" t="s">
        <v>3783</v>
      </c>
    </row>
    <row r="36" spans="1:2" x14ac:dyDescent="0.35">
      <c r="A36" s="263" t="s">
        <v>3794</v>
      </c>
      <c r="B36" s="295" t="s">
        <v>3794</v>
      </c>
    </row>
    <row r="37" spans="1:2" x14ac:dyDescent="0.35">
      <c r="A37" s="263" t="s">
        <v>3800</v>
      </c>
      <c r="B37" s="295" t="s">
        <v>3800</v>
      </c>
    </row>
    <row r="38" spans="1:2" x14ac:dyDescent="0.35">
      <c r="A38" s="263" t="s">
        <v>3797</v>
      </c>
      <c r="B38" s="295" t="s">
        <v>3797</v>
      </c>
    </row>
    <row r="39" spans="1:2" x14ac:dyDescent="0.35">
      <c r="A39" s="263" t="s">
        <v>3798</v>
      </c>
      <c r="B39" s="295" t="s">
        <v>3798</v>
      </c>
    </row>
    <row r="40" spans="1:2" x14ac:dyDescent="0.35">
      <c r="A40" s="263" t="s">
        <v>3799</v>
      </c>
      <c r="B40" s="295" t="s">
        <v>3799</v>
      </c>
    </row>
    <row r="41" spans="1:2" x14ac:dyDescent="0.35">
      <c r="A41" s="263" t="s">
        <v>3795</v>
      </c>
      <c r="B41" s="295" t="s">
        <v>3795</v>
      </c>
    </row>
    <row r="42" spans="1:2" x14ac:dyDescent="0.35">
      <c r="A42" s="263" t="s">
        <v>3801</v>
      </c>
      <c r="B42" s="295" t="s">
        <v>3801</v>
      </c>
    </row>
    <row r="43" spans="1:2" x14ac:dyDescent="0.35">
      <c r="A43" s="263" t="s">
        <v>3796</v>
      </c>
      <c r="B43" s="295" t="s">
        <v>3796</v>
      </c>
    </row>
    <row r="44" spans="1:2" x14ac:dyDescent="0.35">
      <c r="A44" s="263" t="s">
        <v>3817</v>
      </c>
      <c r="B44" s="295" t="s">
        <v>3817</v>
      </c>
    </row>
  </sheetData>
  <sortState ref="B2:B44">
    <sortCondition ref="B2"/>
  </sortState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A14" sqref="A14:A21"/>
    </sheetView>
  </sheetViews>
  <sheetFormatPr defaultRowHeight="14.5" x14ac:dyDescent="0.35"/>
  <cols>
    <col min="1" max="1" width="28.54296875" customWidth="1"/>
    <col min="2" max="2" width="20.1796875" customWidth="1"/>
  </cols>
  <sheetData>
    <row r="1" spans="1:2" ht="15.5" x14ac:dyDescent="0.35">
      <c r="A1" s="266" t="s">
        <v>4513</v>
      </c>
    </row>
    <row r="2" spans="1:2" x14ac:dyDescent="0.35">
      <c r="A2" s="263" t="s">
        <v>2386</v>
      </c>
      <c r="B2" s="295" t="s">
        <v>2386</v>
      </c>
    </row>
    <row r="3" spans="1:2" x14ac:dyDescent="0.35">
      <c r="A3" s="263" t="s">
        <v>2384</v>
      </c>
      <c r="B3" s="295" t="s">
        <v>2384</v>
      </c>
    </row>
    <row r="4" spans="1:2" x14ac:dyDescent="0.35">
      <c r="A4" s="263" t="s">
        <v>3583</v>
      </c>
      <c r="B4" s="295" t="s">
        <v>3583</v>
      </c>
    </row>
    <row r="5" spans="1:2" x14ac:dyDescent="0.35">
      <c r="A5" s="263" t="s">
        <v>3582</v>
      </c>
      <c r="B5" s="295" t="s">
        <v>3582</v>
      </c>
    </row>
    <row r="6" spans="1:2" x14ac:dyDescent="0.35">
      <c r="A6" s="263" t="s">
        <v>3584</v>
      </c>
      <c r="B6" s="295" t="s">
        <v>3584</v>
      </c>
    </row>
    <row r="7" spans="1:2" x14ac:dyDescent="0.35">
      <c r="A7" s="263" t="s">
        <v>3581</v>
      </c>
      <c r="B7" s="295" t="s">
        <v>3581</v>
      </c>
    </row>
    <row r="8" spans="1:2" x14ac:dyDescent="0.35">
      <c r="A8" s="263" t="s">
        <v>2381</v>
      </c>
      <c r="B8" s="295" t="s">
        <v>2381</v>
      </c>
    </row>
    <row r="9" spans="1:2" x14ac:dyDescent="0.35">
      <c r="A9" s="263" t="s">
        <v>2391</v>
      </c>
      <c r="B9" s="295" t="s">
        <v>2391</v>
      </c>
    </row>
    <row r="10" spans="1:2" x14ac:dyDescent="0.35">
      <c r="A10" s="263" t="s">
        <v>2389</v>
      </c>
      <c r="B10" s="295" t="s">
        <v>2389</v>
      </c>
    </row>
    <row r="11" spans="1:2" x14ac:dyDescent="0.35">
      <c r="A11" s="263" t="s">
        <v>2388</v>
      </c>
      <c r="B11" s="295" t="s">
        <v>2388</v>
      </c>
    </row>
    <row r="12" spans="1:2" x14ac:dyDescent="0.35">
      <c r="A12" s="263" t="s">
        <v>2392</v>
      </c>
      <c r="B12" s="295" t="s">
        <v>2392</v>
      </c>
    </row>
    <row r="13" spans="1:2" x14ac:dyDescent="0.35">
      <c r="B13" s="295" t="s">
        <v>4040</v>
      </c>
    </row>
    <row r="14" spans="1:2" x14ac:dyDescent="0.35">
      <c r="A14" s="263" t="s">
        <v>2400</v>
      </c>
      <c r="B14" s="295" t="s">
        <v>2400</v>
      </c>
    </row>
    <row r="15" spans="1:2" x14ac:dyDescent="0.35">
      <c r="A15" s="263" t="s">
        <v>2396</v>
      </c>
      <c r="B15" s="295" t="s">
        <v>2396</v>
      </c>
    </row>
    <row r="16" spans="1:2" x14ac:dyDescent="0.35">
      <c r="A16" s="263" t="s">
        <v>2402</v>
      </c>
      <c r="B16" s="295" t="s">
        <v>2402</v>
      </c>
    </row>
    <row r="17" spans="1:2" x14ac:dyDescent="0.35">
      <c r="A17" s="263" t="s">
        <v>2394</v>
      </c>
      <c r="B17" s="295" t="s">
        <v>2394</v>
      </c>
    </row>
    <row r="18" spans="1:2" x14ac:dyDescent="0.35">
      <c r="A18" s="263" t="s">
        <v>2398</v>
      </c>
      <c r="B18" s="295" t="s">
        <v>2398</v>
      </c>
    </row>
    <row r="19" spans="1:2" x14ac:dyDescent="0.35">
      <c r="A19" s="263" t="s">
        <v>2377</v>
      </c>
      <c r="B19" s="295" t="s">
        <v>2377</v>
      </c>
    </row>
    <row r="20" spans="1:2" x14ac:dyDescent="0.35">
      <c r="A20" s="263" t="s">
        <v>2379</v>
      </c>
      <c r="B20" s="295" t="s">
        <v>2379</v>
      </c>
    </row>
    <row r="21" spans="1:2" x14ac:dyDescent="0.35">
      <c r="A21" s="263" t="s">
        <v>2382</v>
      </c>
      <c r="B21" s="295" t="s">
        <v>2382</v>
      </c>
    </row>
  </sheetData>
  <sortState ref="B2:B21">
    <sortCondition ref="B2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A17" sqref="A17"/>
    </sheetView>
  </sheetViews>
  <sheetFormatPr defaultRowHeight="14.5" x14ac:dyDescent="0.35"/>
  <cols>
    <col min="1" max="1" width="19.1796875" customWidth="1"/>
    <col min="2" max="2" width="17.26953125" customWidth="1"/>
  </cols>
  <sheetData>
    <row r="1" spans="1:2" ht="15.5" x14ac:dyDescent="0.35">
      <c r="A1" s="266" t="s">
        <v>4513</v>
      </c>
    </row>
    <row r="2" spans="1:2" x14ac:dyDescent="0.35">
      <c r="A2" s="262" t="s">
        <v>1013</v>
      </c>
      <c r="B2" s="294" t="s">
        <v>1013</v>
      </c>
    </row>
    <row r="3" spans="1:2" x14ac:dyDescent="0.35">
      <c r="A3" s="262" t="s">
        <v>1015</v>
      </c>
      <c r="B3" s="294" t="s">
        <v>1015</v>
      </c>
    </row>
    <row r="4" spans="1:2" x14ac:dyDescent="0.35">
      <c r="A4" s="262" t="s">
        <v>1010</v>
      </c>
      <c r="B4" s="294" t="s">
        <v>1010</v>
      </c>
    </row>
    <row r="5" spans="1:2" x14ac:dyDescent="0.35">
      <c r="A5" s="262" t="s">
        <v>1418</v>
      </c>
      <c r="B5" s="294" t="s">
        <v>1418</v>
      </c>
    </row>
    <row r="6" spans="1:2" x14ac:dyDescent="0.35">
      <c r="A6" s="262" t="s">
        <v>986</v>
      </c>
      <c r="B6" s="294" t="s">
        <v>986</v>
      </c>
    </row>
    <row r="7" spans="1:2" x14ac:dyDescent="0.35">
      <c r="A7" s="262" t="s">
        <v>984</v>
      </c>
      <c r="B7" s="294" t="s">
        <v>984</v>
      </c>
    </row>
    <row r="8" spans="1:2" x14ac:dyDescent="0.35">
      <c r="A8" s="262" t="s">
        <v>990</v>
      </c>
      <c r="B8" s="294" t="s">
        <v>990</v>
      </c>
    </row>
    <row r="9" spans="1:2" x14ac:dyDescent="0.35">
      <c r="B9" s="294" t="s">
        <v>3524</v>
      </c>
    </row>
    <row r="10" spans="1:2" x14ac:dyDescent="0.35">
      <c r="A10" s="262" t="s">
        <v>1415</v>
      </c>
      <c r="B10" s="294" t="s">
        <v>1415</v>
      </c>
    </row>
    <row r="11" spans="1:2" x14ac:dyDescent="0.35">
      <c r="A11" s="262" t="s">
        <v>1416</v>
      </c>
      <c r="B11" s="294" t="s">
        <v>1416</v>
      </c>
    </row>
    <row r="12" spans="1:2" x14ac:dyDescent="0.35">
      <c r="B12" s="294" t="s">
        <v>1410</v>
      </c>
    </row>
    <row r="13" spans="1:2" x14ac:dyDescent="0.35">
      <c r="A13" s="262" t="s">
        <v>1411</v>
      </c>
      <c r="B13" s="294" t="s">
        <v>1411</v>
      </c>
    </row>
    <row r="14" spans="1:2" x14ac:dyDescent="0.35">
      <c r="A14" s="262" t="s">
        <v>3522</v>
      </c>
      <c r="B14" s="294" t="s">
        <v>3522</v>
      </c>
    </row>
    <row r="15" spans="1:2" x14ac:dyDescent="0.35">
      <c r="A15" s="262" t="s">
        <v>3523</v>
      </c>
      <c r="B15" s="294" t="s">
        <v>3523</v>
      </c>
    </row>
    <row r="16" spans="1:2" x14ac:dyDescent="0.35">
      <c r="A16" s="262" t="s">
        <v>992</v>
      </c>
      <c r="B16" s="294" t="s">
        <v>992</v>
      </c>
    </row>
    <row r="17" spans="1:2" x14ac:dyDescent="0.35">
      <c r="A17" s="262" t="s">
        <v>994</v>
      </c>
      <c r="B17" s="294" t="s">
        <v>994</v>
      </c>
    </row>
    <row r="18" spans="1:2" x14ac:dyDescent="0.35">
      <c r="A18" s="262" t="s">
        <v>1405</v>
      </c>
      <c r="B18" s="294" t="s">
        <v>1405</v>
      </c>
    </row>
  </sheetData>
  <sortState ref="B2:B18">
    <sortCondition ref="B2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2"/>
  <sheetViews>
    <sheetView topLeftCell="A73" workbookViewId="0">
      <selection activeCell="C90" sqref="C90"/>
    </sheetView>
  </sheetViews>
  <sheetFormatPr defaultRowHeight="14.5" x14ac:dyDescent="0.35"/>
  <cols>
    <col min="2" max="2" width="29.7265625" customWidth="1"/>
    <col min="3" max="3" width="17.7265625" customWidth="1"/>
  </cols>
  <sheetData>
    <row r="1" spans="2:3" ht="15.5" x14ac:dyDescent="0.35">
      <c r="B1" s="266" t="s">
        <v>4513</v>
      </c>
    </row>
    <row r="2" spans="2:3" x14ac:dyDescent="0.35">
      <c r="B2" s="262" t="s">
        <v>4718</v>
      </c>
      <c r="C2" t="s">
        <v>4718</v>
      </c>
    </row>
    <row r="3" spans="2:3" x14ac:dyDescent="0.35">
      <c r="B3" s="262" t="s">
        <v>4719</v>
      </c>
      <c r="C3" t="s">
        <v>4719</v>
      </c>
    </row>
    <row r="4" spans="2:3" x14ac:dyDescent="0.35">
      <c r="B4" s="262" t="s">
        <v>4720</v>
      </c>
      <c r="C4" t="s">
        <v>4720</v>
      </c>
    </row>
    <row r="5" spans="2:3" x14ac:dyDescent="0.35">
      <c r="B5" s="262" t="s">
        <v>4721</v>
      </c>
      <c r="C5" t="s">
        <v>4721</v>
      </c>
    </row>
    <row r="6" spans="2:3" x14ac:dyDescent="0.35">
      <c r="C6" s="204" t="s">
        <v>4724</v>
      </c>
    </row>
    <row r="7" spans="2:3" x14ac:dyDescent="0.35">
      <c r="B7" s="262" t="s">
        <v>4725</v>
      </c>
      <c r="C7" t="s">
        <v>4725</v>
      </c>
    </row>
    <row r="8" spans="2:3" x14ac:dyDescent="0.35">
      <c r="B8" s="262" t="s">
        <v>4736</v>
      </c>
      <c r="C8" t="s">
        <v>4736</v>
      </c>
    </row>
    <row r="9" spans="2:3" x14ac:dyDescent="0.35">
      <c r="B9" s="262" t="s">
        <v>4729</v>
      </c>
      <c r="C9" t="s">
        <v>4729</v>
      </c>
    </row>
    <row r="10" spans="2:3" x14ac:dyDescent="0.35">
      <c r="B10" s="262" t="s">
        <v>4726</v>
      </c>
      <c r="C10" t="s">
        <v>4726</v>
      </c>
    </row>
    <row r="11" spans="2:3" x14ac:dyDescent="0.35">
      <c r="B11" s="262" t="s">
        <v>4731</v>
      </c>
      <c r="C11" t="s">
        <v>4731</v>
      </c>
    </row>
    <row r="12" spans="2:3" x14ac:dyDescent="0.35">
      <c r="B12" s="262" t="s">
        <v>4732</v>
      </c>
      <c r="C12" t="s">
        <v>4732</v>
      </c>
    </row>
    <row r="13" spans="2:3" x14ac:dyDescent="0.35">
      <c r="B13" s="262" t="s">
        <v>4738</v>
      </c>
      <c r="C13" t="s">
        <v>4738</v>
      </c>
    </row>
    <row r="14" spans="2:3" x14ac:dyDescent="0.35">
      <c r="B14" s="262" t="s">
        <v>4739</v>
      </c>
      <c r="C14" t="s">
        <v>4739</v>
      </c>
    </row>
    <row r="15" spans="2:3" x14ac:dyDescent="0.35">
      <c r="B15" s="262" t="s">
        <v>4733</v>
      </c>
      <c r="C15" t="s">
        <v>4733</v>
      </c>
    </row>
    <row r="16" spans="2:3" x14ac:dyDescent="0.35">
      <c r="B16" s="262" t="s">
        <v>4745</v>
      </c>
      <c r="C16" t="s">
        <v>4745</v>
      </c>
    </row>
    <row r="17" spans="2:3" x14ac:dyDescent="0.35">
      <c r="B17" s="262" t="s">
        <v>4842</v>
      </c>
      <c r="C17" t="s">
        <v>4746</v>
      </c>
    </row>
    <row r="18" spans="2:3" x14ac:dyDescent="0.35">
      <c r="B18" s="262" t="s">
        <v>4744</v>
      </c>
      <c r="C18" t="s">
        <v>4744</v>
      </c>
    </row>
    <row r="19" spans="2:3" x14ac:dyDescent="0.35">
      <c r="B19" s="262" t="s">
        <v>4750</v>
      </c>
      <c r="C19" t="s">
        <v>4750</v>
      </c>
    </row>
    <row r="20" spans="2:3" x14ac:dyDescent="0.35">
      <c r="B20" s="262" t="s">
        <v>4844</v>
      </c>
      <c r="C20" t="s">
        <v>4844</v>
      </c>
    </row>
    <row r="21" spans="2:3" x14ac:dyDescent="0.35">
      <c r="B21" s="262" t="s">
        <v>4843</v>
      </c>
      <c r="C21" t="s">
        <v>4843</v>
      </c>
    </row>
    <row r="22" spans="2:3" x14ac:dyDescent="0.35">
      <c r="B22" s="262" t="s">
        <v>4747</v>
      </c>
      <c r="C22" t="s">
        <v>4747</v>
      </c>
    </row>
    <row r="23" spans="2:3" x14ac:dyDescent="0.35">
      <c r="B23" s="262" t="s">
        <v>4748</v>
      </c>
      <c r="C23" t="s">
        <v>4748</v>
      </c>
    </row>
    <row r="24" spans="2:3" x14ac:dyDescent="0.35">
      <c r="B24" s="262" t="s">
        <v>4749</v>
      </c>
      <c r="C24" t="s">
        <v>4749</v>
      </c>
    </row>
    <row r="25" spans="2:3" x14ac:dyDescent="0.35">
      <c r="B25" s="262" t="s">
        <v>4756</v>
      </c>
      <c r="C25" t="s">
        <v>4756</v>
      </c>
    </row>
    <row r="26" spans="2:3" x14ac:dyDescent="0.35">
      <c r="B26" s="262" t="s">
        <v>4757</v>
      </c>
      <c r="C26" t="s">
        <v>4757</v>
      </c>
    </row>
    <row r="27" spans="2:3" x14ac:dyDescent="0.35">
      <c r="C27" s="204" t="s">
        <v>4758</v>
      </c>
    </row>
    <row r="28" spans="2:3" x14ac:dyDescent="0.35">
      <c r="B28" s="262" t="s">
        <v>4752</v>
      </c>
      <c r="C28" t="s">
        <v>4752</v>
      </c>
    </row>
    <row r="29" spans="2:3" x14ac:dyDescent="0.35">
      <c r="B29" s="262" t="s">
        <v>4753</v>
      </c>
      <c r="C29" t="s">
        <v>4753</v>
      </c>
    </row>
    <row r="30" spans="2:3" x14ac:dyDescent="0.35">
      <c r="B30" s="262" t="s">
        <v>4764</v>
      </c>
      <c r="C30" t="s">
        <v>4764</v>
      </c>
    </row>
    <row r="31" spans="2:3" x14ac:dyDescent="0.35">
      <c r="B31" s="262" t="s">
        <v>4765</v>
      </c>
      <c r="C31" t="s">
        <v>4765</v>
      </c>
    </row>
    <row r="32" spans="2:3" x14ac:dyDescent="0.35">
      <c r="B32" s="262" t="s">
        <v>4760</v>
      </c>
      <c r="C32" t="s">
        <v>4760</v>
      </c>
    </row>
    <row r="33" spans="2:3" x14ac:dyDescent="0.35">
      <c r="B33" s="262" t="s">
        <v>4763</v>
      </c>
      <c r="C33" t="s">
        <v>4763</v>
      </c>
    </row>
    <row r="34" spans="2:3" x14ac:dyDescent="0.35">
      <c r="B34" s="262" t="s">
        <v>4762</v>
      </c>
      <c r="C34" t="s">
        <v>4762</v>
      </c>
    </row>
    <row r="35" spans="2:3" x14ac:dyDescent="0.35">
      <c r="B35" s="262" t="s">
        <v>4761</v>
      </c>
      <c r="C35" t="s">
        <v>4761</v>
      </c>
    </row>
    <row r="36" spans="2:3" x14ac:dyDescent="0.35">
      <c r="B36" s="262" t="s">
        <v>4770</v>
      </c>
      <c r="C36" t="s">
        <v>4770</v>
      </c>
    </row>
    <row r="37" spans="2:3" x14ac:dyDescent="0.35">
      <c r="B37" s="262" t="s">
        <v>4766</v>
      </c>
      <c r="C37" t="s">
        <v>4766</v>
      </c>
    </row>
    <row r="38" spans="2:3" x14ac:dyDescent="0.35">
      <c r="B38" s="262" t="s">
        <v>4767</v>
      </c>
      <c r="C38" t="s">
        <v>4767</v>
      </c>
    </row>
    <row r="39" spans="2:3" x14ac:dyDescent="0.35">
      <c r="B39" s="262" t="s">
        <v>4768</v>
      </c>
      <c r="C39" t="s">
        <v>4768</v>
      </c>
    </row>
    <row r="40" spans="2:3" x14ac:dyDescent="0.35">
      <c r="B40" s="262" t="s">
        <v>4769</v>
      </c>
      <c r="C40" t="s">
        <v>4769</v>
      </c>
    </row>
    <row r="41" spans="2:3" x14ac:dyDescent="0.35">
      <c r="B41" s="262" t="s">
        <v>4772</v>
      </c>
      <c r="C41" t="s">
        <v>4772</v>
      </c>
    </row>
    <row r="42" spans="2:3" x14ac:dyDescent="0.35">
      <c r="B42" s="262" t="s">
        <v>4773</v>
      </c>
      <c r="C42" t="s">
        <v>4773</v>
      </c>
    </row>
    <row r="43" spans="2:3" x14ac:dyDescent="0.35">
      <c r="B43" s="262" t="s">
        <v>4774</v>
      </c>
      <c r="C43" t="s">
        <v>4774</v>
      </c>
    </row>
    <row r="44" spans="2:3" x14ac:dyDescent="0.35">
      <c r="B44" s="262" t="s">
        <v>4775</v>
      </c>
      <c r="C44" t="s">
        <v>4775</v>
      </c>
    </row>
    <row r="45" spans="2:3" x14ac:dyDescent="0.35">
      <c r="B45" s="262" t="s">
        <v>4776</v>
      </c>
      <c r="C45" t="s">
        <v>4776</v>
      </c>
    </row>
    <row r="46" spans="2:3" x14ac:dyDescent="0.35">
      <c r="B46" s="262" t="s">
        <v>4778</v>
      </c>
      <c r="C46" t="s">
        <v>4778</v>
      </c>
    </row>
    <row r="47" spans="2:3" x14ac:dyDescent="0.35">
      <c r="B47" s="262" t="s">
        <v>4780</v>
      </c>
      <c r="C47" t="s">
        <v>4780</v>
      </c>
    </row>
    <row r="48" spans="2:3" x14ac:dyDescent="0.35">
      <c r="B48" s="262" t="s">
        <v>4789</v>
      </c>
      <c r="C48" t="s">
        <v>4789</v>
      </c>
    </row>
    <row r="49" spans="2:3" x14ac:dyDescent="0.35">
      <c r="B49" s="262" t="s">
        <v>4790</v>
      </c>
      <c r="C49" t="s">
        <v>4790</v>
      </c>
    </row>
    <row r="50" spans="2:3" x14ac:dyDescent="0.35">
      <c r="B50" s="262" t="s">
        <v>4793</v>
      </c>
      <c r="C50" t="s">
        <v>4793</v>
      </c>
    </row>
    <row r="51" spans="2:3" x14ac:dyDescent="0.35">
      <c r="B51" s="262" t="s">
        <v>4799</v>
      </c>
      <c r="C51" t="s">
        <v>4799</v>
      </c>
    </row>
    <row r="52" spans="2:3" x14ac:dyDescent="0.35">
      <c r="B52" s="262" t="s">
        <v>4804</v>
      </c>
      <c r="C52" t="s">
        <v>4804</v>
      </c>
    </row>
    <row r="53" spans="2:3" x14ac:dyDescent="0.35">
      <c r="B53" s="262" t="s">
        <v>4807</v>
      </c>
      <c r="C53" t="s">
        <v>4807</v>
      </c>
    </row>
    <row r="54" spans="2:3" x14ac:dyDescent="0.35">
      <c r="B54" s="262" t="s">
        <v>4808</v>
      </c>
      <c r="C54" t="s">
        <v>4808</v>
      </c>
    </row>
    <row r="55" spans="2:3" x14ac:dyDescent="0.35">
      <c r="B55" s="262" t="s">
        <v>4810</v>
      </c>
      <c r="C55" t="s">
        <v>4810</v>
      </c>
    </row>
    <row r="56" spans="2:3" x14ac:dyDescent="0.35">
      <c r="B56" s="262" t="s">
        <v>4812</v>
      </c>
      <c r="C56" t="s">
        <v>4812</v>
      </c>
    </row>
    <row r="57" spans="2:3" x14ac:dyDescent="0.35">
      <c r="B57" s="262" t="s">
        <v>4814</v>
      </c>
      <c r="C57" t="s">
        <v>4814</v>
      </c>
    </row>
    <row r="58" spans="2:3" x14ac:dyDescent="0.35">
      <c r="B58" s="262" t="s">
        <v>4815</v>
      </c>
      <c r="C58" t="s">
        <v>4815</v>
      </c>
    </row>
    <row r="59" spans="2:3" x14ac:dyDescent="0.35">
      <c r="B59" s="262" t="s">
        <v>4818</v>
      </c>
      <c r="C59" t="s">
        <v>4818</v>
      </c>
    </row>
    <row r="60" spans="2:3" x14ac:dyDescent="0.35">
      <c r="B60" s="262" t="s">
        <v>4819</v>
      </c>
      <c r="C60" t="s">
        <v>4819</v>
      </c>
    </row>
    <row r="61" spans="2:3" x14ac:dyDescent="0.35">
      <c r="B61" s="262" t="s">
        <v>4820</v>
      </c>
      <c r="C61" t="s">
        <v>4820</v>
      </c>
    </row>
    <row r="62" spans="2:3" x14ac:dyDescent="0.35">
      <c r="B62" s="262" t="s">
        <v>4821</v>
      </c>
      <c r="C62" t="s">
        <v>4821</v>
      </c>
    </row>
    <row r="63" spans="2:3" x14ac:dyDescent="0.35">
      <c r="B63" s="262" t="s">
        <v>4822</v>
      </c>
      <c r="C63" t="s">
        <v>4822</v>
      </c>
    </row>
    <row r="64" spans="2:3" x14ac:dyDescent="0.35">
      <c r="B64" s="262" t="s">
        <v>4823</v>
      </c>
      <c r="C64" t="s">
        <v>4823</v>
      </c>
    </row>
    <row r="65" spans="2:3" x14ac:dyDescent="0.35">
      <c r="B65" s="262" t="s">
        <v>3517</v>
      </c>
      <c r="C65" t="s">
        <v>3517</v>
      </c>
    </row>
    <row r="66" spans="2:3" x14ac:dyDescent="0.35">
      <c r="B66" s="262" t="s">
        <v>3518</v>
      </c>
      <c r="C66" t="s">
        <v>3518</v>
      </c>
    </row>
    <row r="67" spans="2:3" x14ac:dyDescent="0.35">
      <c r="B67" s="262" t="s">
        <v>3519</v>
      </c>
      <c r="C67" t="s">
        <v>3519</v>
      </c>
    </row>
    <row r="68" spans="2:3" x14ac:dyDescent="0.35">
      <c r="B68" s="262" t="s">
        <v>3520</v>
      </c>
      <c r="C68" t="s">
        <v>3520</v>
      </c>
    </row>
    <row r="69" spans="2:3" x14ac:dyDescent="0.35">
      <c r="B69" s="262" t="s">
        <v>3521</v>
      </c>
      <c r="C69" t="s">
        <v>3521</v>
      </c>
    </row>
    <row r="70" spans="2:3" x14ac:dyDescent="0.35">
      <c r="B70" s="262" t="s">
        <v>4824</v>
      </c>
      <c r="C70" t="s">
        <v>4824</v>
      </c>
    </row>
    <row r="71" spans="2:3" x14ac:dyDescent="0.35">
      <c r="B71" s="262" t="s">
        <v>4825</v>
      </c>
      <c r="C71" t="s">
        <v>4825</v>
      </c>
    </row>
    <row r="72" spans="2:3" x14ac:dyDescent="0.35">
      <c r="B72" s="262" t="s">
        <v>4827</v>
      </c>
      <c r="C72" t="s">
        <v>4827</v>
      </c>
    </row>
    <row r="73" spans="2:3" x14ac:dyDescent="0.35">
      <c r="B73" s="262" t="s">
        <v>4828</v>
      </c>
      <c r="C73" t="s">
        <v>4828</v>
      </c>
    </row>
    <row r="74" spans="2:3" x14ac:dyDescent="0.35">
      <c r="B74" s="262" t="s">
        <v>4829</v>
      </c>
      <c r="C74" t="s">
        <v>4829</v>
      </c>
    </row>
    <row r="75" spans="2:3" x14ac:dyDescent="0.35">
      <c r="B75" s="262" t="s">
        <v>4830</v>
      </c>
      <c r="C75" t="s">
        <v>4830</v>
      </c>
    </row>
    <row r="76" spans="2:3" x14ac:dyDescent="0.35">
      <c r="B76" s="262" t="s">
        <v>4831</v>
      </c>
      <c r="C76" t="s">
        <v>4831</v>
      </c>
    </row>
    <row r="77" spans="2:3" x14ac:dyDescent="0.35">
      <c r="B77" s="262" t="s">
        <v>4832</v>
      </c>
      <c r="C77" t="s">
        <v>4832</v>
      </c>
    </row>
    <row r="78" spans="2:3" x14ac:dyDescent="0.35">
      <c r="B78" s="262" t="s">
        <v>4833</v>
      </c>
      <c r="C78" t="s">
        <v>4833</v>
      </c>
    </row>
    <row r="79" spans="2:3" x14ac:dyDescent="0.35">
      <c r="B79" s="262" t="s">
        <v>4834</v>
      </c>
      <c r="C79" t="s">
        <v>4834</v>
      </c>
    </row>
    <row r="80" spans="2:3" x14ac:dyDescent="0.35">
      <c r="B80" s="262" t="s">
        <v>4835</v>
      </c>
      <c r="C80" t="s">
        <v>4835</v>
      </c>
    </row>
    <row r="81" spans="2:3" x14ac:dyDescent="0.35">
      <c r="B81" s="262" t="s">
        <v>4836</v>
      </c>
      <c r="C81" t="s">
        <v>4836</v>
      </c>
    </row>
    <row r="82" spans="2:3" x14ac:dyDescent="0.35">
      <c r="B82" s="262" t="s">
        <v>4837</v>
      </c>
      <c r="C82" t="s">
        <v>4837</v>
      </c>
    </row>
    <row r="83" spans="2:3" x14ac:dyDescent="0.35">
      <c r="B83" s="262" t="s">
        <v>4838</v>
      </c>
      <c r="C83" t="s">
        <v>4838</v>
      </c>
    </row>
    <row r="84" spans="2:3" x14ac:dyDescent="0.35">
      <c r="B84" s="262" t="s">
        <v>4839</v>
      </c>
      <c r="C84" t="s">
        <v>4839</v>
      </c>
    </row>
    <row r="85" spans="2:3" x14ac:dyDescent="0.35">
      <c r="B85" s="262" t="s">
        <v>4840</v>
      </c>
      <c r="C85" t="s">
        <v>4840</v>
      </c>
    </row>
    <row r="86" spans="2:3" x14ac:dyDescent="0.35">
      <c r="B86" s="262" t="s">
        <v>4841</v>
      </c>
      <c r="C86" t="s">
        <v>4841</v>
      </c>
    </row>
    <row r="87" spans="2:3" x14ac:dyDescent="0.35">
      <c r="B87" s="262" t="s">
        <v>4845</v>
      </c>
      <c r="C87" t="s">
        <v>4845</v>
      </c>
    </row>
    <row r="88" spans="2:3" x14ac:dyDescent="0.35">
      <c r="B88" s="262" t="s">
        <v>4846</v>
      </c>
      <c r="C88" t="s">
        <v>4846</v>
      </c>
    </row>
    <row r="89" spans="2:3" x14ac:dyDescent="0.35">
      <c r="B89" s="262" t="s">
        <v>4847</v>
      </c>
      <c r="C89" t="s">
        <v>4847</v>
      </c>
    </row>
    <row r="90" spans="2:3" x14ac:dyDescent="0.35">
      <c r="B90" s="262" t="s">
        <v>4848</v>
      </c>
      <c r="C90" t="s">
        <v>4848</v>
      </c>
    </row>
    <row r="91" spans="2:3" x14ac:dyDescent="0.35">
      <c r="B91" s="262" t="s">
        <v>4849</v>
      </c>
      <c r="C91" t="s">
        <v>4849</v>
      </c>
    </row>
    <row r="92" spans="2:3" x14ac:dyDescent="0.35">
      <c r="B92" s="262" t="s">
        <v>4850</v>
      </c>
      <c r="C92" t="s">
        <v>4850</v>
      </c>
    </row>
  </sheetData>
  <sortState ref="C2:C92">
    <sortCondition ref="C2"/>
  </sortState>
  <conditionalFormatting sqref="C2:C92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L2"/>
  <sheetViews>
    <sheetView zoomScale="70" zoomScaleNormal="70" workbookViewId="0">
      <pane ySplit="2" topLeftCell="A36" activePane="bottomLeft" state="frozen"/>
      <selection activeCell="D4" sqref="D4:D7"/>
      <selection pane="bottomLeft" activeCell="A3" sqref="A3:XFD42"/>
    </sheetView>
  </sheetViews>
  <sheetFormatPr defaultColWidth="8.7265625" defaultRowHeight="30.75" customHeight="1" x14ac:dyDescent="0.35"/>
  <cols>
    <col min="1" max="1" width="7.54296875" style="389" customWidth="1"/>
    <col min="2" max="2" width="37.453125" style="362" customWidth="1"/>
    <col min="3" max="3" width="31.7265625" style="363" customWidth="1"/>
    <col min="4" max="4" width="19.7265625" style="365" customWidth="1"/>
    <col min="5" max="5" width="8" style="343" customWidth="1"/>
    <col min="6" max="6" width="10.453125" style="343" customWidth="1"/>
    <col min="7" max="7" width="6.7265625" style="343" customWidth="1"/>
    <col min="8" max="8" width="17.26953125" style="343" customWidth="1"/>
    <col min="9" max="10" width="6" style="344" customWidth="1"/>
    <col min="11" max="12" width="6" style="343" customWidth="1"/>
    <col min="13" max="13" width="6" style="345" customWidth="1"/>
    <col min="14" max="23" width="6" style="389" customWidth="1"/>
    <col min="24" max="24" width="6" style="343" customWidth="1"/>
    <col min="25" max="26" width="6" style="346" customWidth="1"/>
    <col min="27" max="27" width="0.1796875" style="342" customWidth="1"/>
    <col min="28" max="28" width="6" style="384" customWidth="1"/>
    <col min="29" max="30" width="6" style="337" customWidth="1"/>
    <col min="31" max="31" width="12.1796875" style="347" customWidth="1"/>
    <col min="32" max="32" width="7" style="348" customWidth="1"/>
    <col min="33" max="33" width="6" style="341" customWidth="1"/>
    <col min="34" max="34" width="12.54296875" style="347" customWidth="1"/>
    <col min="35" max="35" width="12.7265625" style="347" customWidth="1"/>
    <col min="36" max="36" width="26.81640625" style="338" customWidth="1"/>
    <col min="37" max="37" width="4.7265625" style="348" hidden="1" customWidth="1"/>
    <col min="38" max="16384" width="8.7265625" style="337"/>
  </cols>
  <sheetData>
    <row r="1" spans="1:38" s="336" customFormat="1" ht="23.25" customHeight="1" x14ac:dyDescent="0.35">
      <c r="A1" s="514" t="s">
        <v>7014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5"/>
      <c r="AB1" s="514"/>
      <c r="AC1" s="514"/>
      <c r="AD1" s="514"/>
      <c r="AE1" s="514"/>
      <c r="AF1" s="514"/>
      <c r="AG1" s="514"/>
      <c r="AH1" s="514"/>
      <c r="AI1" s="514"/>
      <c r="AJ1" s="514"/>
      <c r="AK1" s="359"/>
      <c r="AL1" s="385"/>
    </row>
    <row r="2" spans="1:38" s="395" customFormat="1" ht="69" customHeight="1" x14ac:dyDescent="0.35">
      <c r="A2" s="364" t="s">
        <v>1632</v>
      </c>
      <c r="B2" s="360" t="s">
        <v>1</v>
      </c>
      <c r="C2" s="364" t="s">
        <v>3</v>
      </c>
      <c r="D2" s="364" t="s">
        <v>4513</v>
      </c>
      <c r="E2" s="364" t="s">
        <v>1633</v>
      </c>
      <c r="F2" s="364" t="s">
        <v>6105</v>
      </c>
      <c r="G2" s="364" t="s">
        <v>6021</v>
      </c>
      <c r="H2" s="364" t="s">
        <v>6020</v>
      </c>
      <c r="I2" s="364" t="s">
        <v>6024</v>
      </c>
      <c r="J2" s="364" t="s">
        <v>6022</v>
      </c>
      <c r="K2" s="364" t="s">
        <v>6110</v>
      </c>
      <c r="L2" s="364" t="s">
        <v>5883</v>
      </c>
      <c r="M2" s="360" t="s">
        <v>5253</v>
      </c>
      <c r="N2" s="360" t="s">
        <v>6107</v>
      </c>
      <c r="O2" s="360" t="s">
        <v>6108</v>
      </c>
      <c r="P2" s="360" t="s">
        <v>6109</v>
      </c>
      <c r="Q2" s="360" t="s">
        <v>6102</v>
      </c>
      <c r="R2" s="360" t="s">
        <v>6103</v>
      </c>
      <c r="S2" s="360" t="s">
        <v>6106</v>
      </c>
      <c r="T2" s="360" t="s">
        <v>6672</v>
      </c>
      <c r="U2" s="360" t="s">
        <v>6673</v>
      </c>
      <c r="V2" s="360" t="s">
        <v>4288</v>
      </c>
      <c r="W2" s="360" t="s">
        <v>4289</v>
      </c>
      <c r="X2" s="364" t="s">
        <v>4269</v>
      </c>
      <c r="Y2" s="360" t="s">
        <v>4508</v>
      </c>
      <c r="Z2" s="360" t="s">
        <v>6968</v>
      </c>
      <c r="AA2" s="360" t="s">
        <v>6969</v>
      </c>
      <c r="AB2" s="360" t="s">
        <v>6180</v>
      </c>
      <c r="AC2" s="360" t="s">
        <v>6112</v>
      </c>
      <c r="AD2" s="360" t="s">
        <v>6474</v>
      </c>
      <c r="AE2" s="391" t="s">
        <v>5929</v>
      </c>
      <c r="AF2" s="361" t="s">
        <v>6080</v>
      </c>
      <c r="AG2" s="360" t="s">
        <v>5876</v>
      </c>
      <c r="AH2" s="391" t="s">
        <v>5877</v>
      </c>
      <c r="AI2" s="391" t="s">
        <v>5878</v>
      </c>
      <c r="AJ2" s="392" t="s">
        <v>5708</v>
      </c>
      <c r="AK2" s="393"/>
      <c r="AL2" s="394"/>
    </row>
  </sheetData>
  <autoFilter ref="A2:XEZ42">
    <filterColumn colId="1">
      <colorFilter dxfId="21"/>
    </filterColumn>
  </autoFilter>
  <mergeCells count="1">
    <mergeCell ref="A1:AJ1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1"/>
  <sheetViews>
    <sheetView topLeftCell="C1" workbookViewId="0">
      <selection activeCell="K12" sqref="K12"/>
    </sheetView>
  </sheetViews>
  <sheetFormatPr defaultRowHeight="14.5" x14ac:dyDescent="0.35"/>
  <sheetData>
    <row r="2" spans="1:21" ht="77.5" x14ac:dyDescent="0.35">
      <c r="A2" s="220" t="s">
        <v>1632</v>
      </c>
      <c r="B2" s="216" t="s">
        <v>1</v>
      </c>
      <c r="C2" s="220" t="s">
        <v>3</v>
      </c>
      <c r="D2" s="220" t="s">
        <v>4513</v>
      </c>
      <c r="E2" s="220" t="s">
        <v>5</v>
      </c>
      <c r="F2" s="220" t="s">
        <v>1633</v>
      </c>
      <c r="G2" s="216" t="s">
        <v>5253</v>
      </c>
      <c r="H2" s="216" t="s">
        <v>4286</v>
      </c>
      <c r="I2" s="216" t="s">
        <v>4287</v>
      </c>
      <c r="J2" s="216" t="s">
        <v>4290</v>
      </c>
      <c r="K2" s="216" t="s">
        <v>4291</v>
      </c>
      <c r="L2" s="216" t="s">
        <v>4288</v>
      </c>
      <c r="M2" s="216" t="s">
        <v>4289</v>
      </c>
      <c r="N2" s="220" t="s">
        <v>4269</v>
      </c>
      <c r="O2" s="216" t="s">
        <v>4508</v>
      </c>
      <c r="P2" s="216" t="s">
        <v>4512</v>
      </c>
      <c r="Q2" s="216" t="s">
        <v>5879</v>
      </c>
      <c r="R2" s="216" t="s">
        <v>5880</v>
      </c>
      <c r="S2" s="216" t="s">
        <v>5881</v>
      </c>
      <c r="T2" s="216" t="s">
        <v>5882</v>
      </c>
      <c r="U2" s="216" t="s">
        <v>5708</v>
      </c>
    </row>
    <row r="3" spans="1:21" ht="15.5" x14ac:dyDescent="0.35">
      <c r="A3" s="228">
        <v>928</v>
      </c>
      <c r="B3" s="229" t="s">
        <v>557</v>
      </c>
      <c r="C3" s="230" t="s">
        <v>5852</v>
      </c>
      <c r="D3" s="231" t="s">
        <v>5853</v>
      </c>
      <c r="E3" s="231">
        <v>3</v>
      </c>
      <c r="F3" s="231">
        <v>4</v>
      </c>
      <c r="G3" s="232" t="s">
        <v>5430</v>
      </c>
      <c r="H3" s="233"/>
      <c r="I3" s="233"/>
      <c r="J3" s="234">
        <v>240</v>
      </c>
      <c r="K3" s="234"/>
      <c r="L3" s="233"/>
      <c r="M3" s="233"/>
      <c r="N3" s="235" t="s">
        <v>1894</v>
      </c>
      <c r="O3" s="233"/>
      <c r="P3" s="233"/>
      <c r="Q3" s="238" t="s">
        <v>2166</v>
      </c>
      <c r="R3" s="240">
        <v>42766</v>
      </c>
      <c r="S3" s="240">
        <v>42794</v>
      </c>
      <c r="T3" s="241">
        <v>42821</v>
      </c>
      <c r="U3" s="239" t="s">
        <v>5854</v>
      </c>
    </row>
    <row r="4" spans="1:21" ht="15.5" x14ac:dyDescent="0.35">
      <c r="A4" s="228">
        <v>929</v>
      </c>
      <c r="B4" s="229" t="s">
        <v>557</v>
      </c>
      <c r="C4" s="230" t="s">
        <v>5855</v>
      </c>
      <c r="D4" s="231" t="s">
        <v>5856</v>
      </c>
      <c r="E4" s="231">
        <v>4</v>
      </c>
      <c r="F4" s="231">
        <v>3</v>
      </c>
      <c r="G4" s="236" t="s">
        <v>5379</v>
      </c>
      <c r="H4" s="233"/>
      <c r="I4" s="233"/>
      <c r="J4" s="234">
        <v>200</v>
      </c>
      <c r="K4" s="234"/>
      <c r="L4" s="233"/>
      <c r="M4" s="233"/>
      <c r="N4" s="235" t="s">
        <v>1894</v>
      </c>
      <c r="O4" s="233"/>
      <c r="P4" s="233"/>
      <c r="Q4" s="238" t="s">
        <v>2166</v>
      </c>
      <c r="R4" s="240">
        <v>42766</v>
      </c>
      <c r="S4" s="240">
        <v>42794</v>
      </c>
      <c r="T4" s="241">
        <v>42821</v>
      </c>
      <c r="U4" s="239" t="s">
        <v>5857</v>
      </c>
    </row>
    <row r="5" spans="1:21" ht="15.5" x14ac:dyDescent="0.35">
      <c r="A5" s="228">
        <v>930</v>
      </c>
      <c r="B5" s="229" t="s">
        <v>557</v>
      </c>
      <c r="C5" s="230" t="s">
        <v>5858</v>
      </c>
      <c r="D5" s="231" t="s">
        <v>5859</v>
      </c>
      <c r="E5" s="231">
        <v>4</v>
      </c>
      <c r="F5" s="231">
        <v>3</v>
      </c>
      <c r="G5" s="236" t="s">
        <v>5174</v>
      </c>
      <c r="H5" s="237">
        <f>0.3*J5</f>
        <v>45</v>
      </c>
      <c r="I5" s="237">
        <f>J5-H5</f>
        <v>105</v>
      </c>
      <c r="J5" s="237">
        <v>150</v>
      </c>
      <c r="K5" s="237"/>
      <c r="L5" s="233" t="s">
        <v>2166</v>
      </c>
      <c r="M5" s="233" t="s">
        <v>2166</v>
      </c>
      <c r="N5" s="235" t="s">
        <v>1894</v>
      </c>
      <c r="O5" s="233"/>
      <c r="P5" s="233"/>
      <c r="Q5" s="238" t="s">
        <v>2166</v>
      </c>
      <c r="R5" s="240">
        <v>42766</v>
      </c>
      <c r="S5" s="240">
        <v>42794</v>
      </c>
      <c r="T5" s="241">
        <v>42821</v>
      </c>
      <c r="U5" s="239" t="s">
        <v>5860</v>
      </c>
    </row>
    <row r="6" spans="1:21" ht="15.5" x14ac:dyDescent="0.35">
      <c r="A6" s="228">
        <v>931</v>
      </c>
      <c r="B6" s="229" t="s">
        <v>557</v>
      </c>
      <c r="C6" s="230" t="s">
        <v>5861</v>
      </c>
      <c r="D6" s="231" t="s">
        <v>5862</v>
      </c>
      <c r="E6" s="231">
        <v>4</v>
      </c>
      <c r="F6" s="231">
        <v>4</v>
      </c>
      <c r="G6" s="236" t="s">
        <v>5176</v>
      </c>
      <c r="H6" s="233"/>
      <c r="I6" s="233"/>
      <c r="J6" s="234">
        <v>240</v>
      </c>
      <c r="K6" s="237"/>
      <c r="L6" s="233" t="s">
        <v>2166</v>
      </c>
      <c r="M6" s="233" t="s">
        <v>2166</v>
      </c>
      <c r="N6" s="235" t="s">
        <v>1894</v>
      </c>
      <c r="O6" s="233"/>
      <c r="P6" s="233"/>
      <c r="Q6" s="238" t="s">
        <v>2166</v>
      </c>
      <c r="R6" s="240">
        <v>42766</v>
      </c>
      <c r="S6" s="240">
        <v>42794</v>
      </c>
      <c r="T6" s="241">
        <v>42821</v>
      </c>
      <c r="U6" s="239" t="s">
        <v>5863</v>
      </c>
    </row>
    <row r="7" spans="1:21" ht="15.5" x14ac:dyDescent="0.35">
      <c r="A7" s="228">
        <v>932</v>
      </c>
      <c r="B7" s="229" t="s">
        <v>557</v>
      </c>
      <c r="C7" s="230" t="s">
        <v>5864</v>
      </c>
      <c r="D7" s="231" t="s">
        <v>5865</v>
      </c>
      <c r="E7" s="231">
        <v>4</v>
      </c>
      <c r="F7" s="231">
        <v>3</v>
      </c>
      <c r="G7" s="236" t="s">
        <v>5176</v>
      </c>
      <c r="H7" s="237">
        <v>8</v>
      </c>
      <c r="I7" s="237">
        <v>42</v>
      </c>
      <c r="J7" s="237">
        <v>50</v>
      </c>
      <c r="K7" s="237"/>
      <c r="L7" s="233" t="s">
        <v>2166</v>
      </c>
      <c r="M7" s="233"/>
      <c r="N7" s="235" t="s">
        <v>1894</v>
      </c>
      <c r="O7" s="233"/>
      <c r="P7" s="233"/>
      <c r="Q7" s="238" t="s">
        <v>2166</v>
      </c>
      <c r="R7" s="240">
        <v>42766</v>
      </c>
      <c r="S7" s="240">
        <v>42794</v>
      </c>
      <c r="T7" s="241">
        <v>42821</v>
      </c>
      <c r="U7" s="239" t="s">
        <v>5866</v>
      </c>
    </row>
    <row r="8" spans="1:21" ht="15.5" x14ac:dyDescent="0.35">
      <c r="A8" s="228">
        <v>933</v>
      </c>
      <c r="B8" s="229" t="s">
        <v>557</v>
      </c>
      <c r="C8" s="230" t="s">
        <v>5867</v>
      </c>
      <c r="D8" s="231" t="s">
        <v>5868</v>
      </c>
      <c r="E8" s="231">
        <v>4</v>
      </c>
      <c r="F8" s="231">
        <v>4</v>
      </c>
      <c r="G8" s="236" t="s">
        <v>5176</v>
      </c>
      <c r="H8" s="233"/>
      <c r="I8" s="233"/>
      <c r="J8" s="234">
        <v>240</v>
      </c>
      <c r="K8" s="234"/>
      <c r="L8" s="233"/>
      <c r="M8" s="233"/>
      <c r="N8" s="235" t="s">
        <v>1894</v>
      </c>
      <c r="O8" s="233"/>
      <c r="P8" s="233"/>
      <c r="Q8" s="238" t="s">
        <v>2166</v>
      </c>
      <c r="R8" s="240">
        <v>42766</v>
      </c>
      <c r="S8" s="240">
        <v>42794</v>
      </c>
      <c r="T8" s="241">
        <v>42821</v>
      </c>
      <c r="U8" s="239" t="s">
        <v>5863</v>
      </c>
    </row>
    <row r="9" spans="1:21" ht="15.5" x14ac:dyDescent="0.35">
      <c r="A9" s="228">
        <v>934</v>
      </c>
      <c r="B9" s="229" t="s">
        <v>557</v>
      </c>
      <c r="C9" s="230" t="s">
        <v>5869</v>
      </c>
      <c r="D9" s="231" t="s">
        <v>5870</v>
      </c>
      <c r="E9" s="231">
        <v>4</v>
      </c>
      <c r="F9" s="231">
        <v>3</v>
      </c>
      <c r="G9" s="232" t="s">
        <v>5430</v>
      </c>
      <c r="H9" s="233"/>
      <c r="I9" s="233"/>
      <c r="J9" s="234">
        <v>240</v>
      </c>
      <c r="K9" s="234"/>
      <c r="L9" s="233"/>
      <c r="M9" s="233"/>
      <c r="N9" s="235" t="s">
        <v>1894</v>
      </c>
      <c r="O9" s="233"/>
      <c r="P9" s="233"/>
      <c r="Q9" s="238" t="s">
        <v>2166</v>
      </c>
      <c r="R9" s="240">
        <v>42766</v>
      </c>
      <c r="S9" s="240">
        <v>42794</v>
      </c>
      <c r="T9" s="241">
        <v>42821</v>
      </c>
      <c r="U9" s="239" t="s">
        <v>5863</v>
      </c>
    </row>
    <row r="10" spans="1:21" ht="15.5" x14ac:dyDescent="0.35">
      <c r="A10" s="228">
        <v>935</v>
      </c>
      <c r="B10" s="229" t="s">
        <v>557</v>
      </c>
      <c r="C10" s="230" t="s">
        <v>5871</v>
      </c>
      <c r="D10" s="231" t="s">
        <v>5872</v>
      </c>
      <c r="E10" s="231">
        <v>7</v>
      </c>
      <c r="F10" s="231">
        <v>5</v>
      </c>
      <c r="G10" s="236" t="s">
        <v>5381</v>
      </c>
      <c r="H10" s="233"/>
      <c r="I10" s="233"/>
      <c r="J10" s="234">
        <v>240</v>
      </c>
      <c r="K10" s="234"/>
      <c r="L10" s="233"/>
      <c r="M10" s="233"/>
      <c r="N10" s="235" t="s">
        <v>1893</v>
      </c>
      <c r="O10" s="233"/>
      <c r="P10" s="233"/>
      <c r="Q10" s="238" t="s">
        <v>2166</v>
      </c>
      <c r="R10" s="240">
        <v>42766</v>
      </c>
      <c r="S10" s="240">
        <v>42794</v>
      </c>
      <c r="T10" s="241">
        <v>42821</v>
      </c>
      <c r="U10" s="239" t="s">
        <v>5873</v>
      </c>
    </row>
    <row r="11" spans="1:21" ht="15.5" x14ac:dyDescent="0.35">
      <c r="A11" s="228">
        <v>936</v>
      </c>
      <c r="B11" s="229" t="s">
        <v>557</v>
      </c>
      <c r="C11" s="230" t="s">
        <v>5874</v>
      </c>
      <c r="D11" s="231" t="s">
        <v>5875</v>
      </c>
      <c r="E11" s="231">
        <v>7</v>
      </c>
      <c r="F11" s="231">
        <v>4</v>
      </c>
      <c r="G11" s="236" t="s">
        <v>5381</v>
      </c>
      <c r="H11" s="237">
        <f>0.3*J11</f>
        <v>45</v>
      </c>
      <c r="I11" s="237">
        <f>J11-H11</f>
        <v>105</v>
      </c>
      <c r="J11" s="237">
        <v>150</v>
      </c>
      <c r="K11" s="237"/>
      <c r="L11" s="233" t="s">
        <v>2166</v>
      </c>
      <c r="M11" s="233" t="s">
        <v>2166</v>
      </c>
      <c r="N11" s="235" t="s">
        <v>1893</v>
      </c>
      <c r="O11" s="233"/>
      <c r="P11" s="233"/>
      <c r="Q11" s="238" t="s">
        <v>2166</v>
      </c>
      <c r="R11" s="240">
        <v>42766</v>
      </c>
      <c r="S11" s="240">
        <v>42794</v>
      </c>
      <c r="T11" s="241">
        <v>42821</v>
      </c>
      <c r="U11" s="239" t="s">
        <v>5873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0"/>
  <sheetViews>
    <sheetView topLeftCell="F1" workbookViewId="0">
      <selection activeCell="F1" sqref="F1"/>
    </sheetView>
  </sheetViews>
  <sheetFormatPr defaultRowHeight="14.5" x14ac:dyDescent="0.35"/>
  <cols>
    <col min="2" max="2" width="14.7265625" customWidth="1"/>
    <col min="3" max="3" width="14.54296875" customWidth="1"/>
    <col min="4" max="4" width="60.54296875" customWidth="1"/>
    <col min="5" max="5" width="0" hidden="1" customWidth="1"/>
    <col min="6" max="6" width="12.453125" customWidth="1"/>
    <col min="7" max="7" width="10.7265625" customWidth="1"/>
    <col min="8" max="8" width="12.26953125" customWidth="1"/>
    <col min="9" max="10" width="0" hidden="1" customWidth="1"/>
    <col min="11" max="11" width="13.453125" customWidth="1"/>
    <col min="12" max="12" width="11.81640625" customWidth="1"/>
    <col min="17" max="17" width="38.54296875" customWidth="1"/>
  </cols>
  <sheetData>
    <row r="1" spans="1:20" ht="29" x14ac:dyDescent="0.35">
      <c r="A1" s="108" t="s">
        <v>1886</v>
      </c>
      <c r="B1" s="109" t="s">
        <v>1</v>
      </c>
      <c r="C1" s="110" t="s">
        <v>2</v>
      </c>
      <c r="D1" s="111" t="s">
        <v>3</v>
      </c>
      <c r="E1" s="109"/>
      <c r="F1" s="112" t="s">
        <v>1887</v>
      </c>
      <c r="G1" s="109" t="s">
        <v>5</v>
      </c>
      <c r="H1" s="112" t="s">
        <v>1888</v>
      </c>
      <c r="I1" s="113" t="s">
        <v>1540</v>
      </c>
      <c r="J1" s="114" t="s">
        <v>1600</v>
      </c>
      <c r="K1" s="115" t="s">
        <v>1889</v>
      </c>
      <c r="L1" s="116" t="s">
        <v>1890</v>
      </c>
      <c r="M1" s="117" t="s">
        <v>1891</v>
      </c>
    </row>
    <row r="2" spans="1:20" x14ac:dyDescent="0.35">
      <c r="A2" s="118">
        <v>1</v>
      </c>
      <c r="B2" s="496" t="s">
        <v>94</v>
      </c>
      <c r="C2" s="496" t="s">
        <v>180</v>
      </c>
      <c r="D2" s="3" t="s">
        <v>107</v>
      </c>
      <c r="E2" s="3"/>
      <c r="F2" s="3" t="s">
        <v>108</v>
      </c>
      <c r="G2" s="3">
        <v>6</v>
      </c>
      <c r="H2" s="3">
        <v>4</v>
      </c>
      <c r="I2" s="51">
        <v>42215</v>
      </c>
      <c r="J2" s="119" t="s">
        <v>1601</v>
      </c>
      <c r="K2" s="29">
        <v>1.1000000000000001</v>
      </c>
      <c r="L2" s="120" t="s">
        <v>1892</v>
      </c>
      <c r="M2" s="121" t="s">
        <v>1893</v>
      </c>
      <c r="O2" s="503" t="s">
        <v>94</v>
      </c>
      <c r="P2" s="88" t="s">
        <v>1113</v>
      </c>
      <c r="Q2" s="96" t="s">
        <v>107</v>
      </c>
      <c r="R2" s="89" t="s">
        <v>108</v>
      </c>
      <c r="S2" s="3">
        <v>6</v>
      </c>
      <c r="T2" s="77">
        <v>4</v>
      </c>
    </row>
    <row r="3" spans="1:20" x14ac:dyDescent="0.35">
      <c r="A3" s="118">
        <v>2</v>
      </c>
      <c r="B3" s="497"/>
      <c r="C3" s="497"/>
      <c r="D3" s="3" t="s">
        <v>110</v>
      </c>
      <c r="E3" s="3"/>
      <c r="F3" s="3" t="s">
        <v>111</v>
      </c>
      <c r="G3" s="3">
        <v>7</v>
      </c>
      <c r="H3" s="3">
        <v>3</v>
      </c>
      <c r="I3" s="23"/>
      <c r="J3" s="49"/>
      <c r="K3" s="29">
        <v>1.1000000000000001</v>
      </c>
      <c r="L3" s="120" t="s">
        <v>1892</v>
      </c>
      <c r="M3" s="121" t="s">
        <v>1894</v>
      </c>
      <c r="O3" s="503"/>
      <c r="P3" s="88" t="s">
        <v>93</v>
      </c>
      <c r="Q3" s="96" t="s">
        <v>1758</v>
      </c>
      <c r="R3" s="89" t="s">
        <v>111</v>
      </c>
      <c r="S3" s="3">
        <v>7</v>
      </c>
      <c r="T3" s="77">
        <v>3</v>
      </c>
    </row>
    <row r="4" spans="1:20" x14ac:dyDescent="0.35">
      <c r="A4" s="118">
        <v>3</v>
      </c>
      <c r="B4" s="497"/>
      <c r="C4" s="497"/>
      <c r="D4" s="3" t="s">
        <v>113</v>
      </c>
      <c r="E4" s="3"/>
      <c r="F4" s="3" t="s">
        <v>114</v>
      </c>
      <c r="G4" s="3">
        <v>5</v>
      </c>
      <c r="H4" s="3">
        <v>2</v>
      </c>
      <c r="I4" s="23"/>
      <c r="J4" s="49"/>
      <c r="K4" s="29">
        <v>1.1000000000000001</v>
      </c>
      <c r="L4" s="120" t="s">
        <v>1892</v>
      </c>
      <c r="M4" s="121" t="s">
        <v>1894</v>
      </c>
      <c r="O4" s="503"/>
      <c r="P4" s="87" t="s">
        <v>93</v>
      </c>
      <c r="Q4" s="96" t="s">
        <v>113</v>
      </c>
      <c r="R4" s="89" t="s">
        <v>114</v>
      </c>
      <c r="S4" s="3">
        <v>5</v>
      </c>
      <c r="T4" s="77">
        <v>2</v>
      </c>
    </row>
    <row r="5" spans="1:20" x14ac:dyDescent="0.35">
      <c r="A5" s="118">
        <v>4</v>
      </c>
      <c r="B5" s="497"/>
      <c r="C5" s="497"/>
      <c r="D5" s="3" t="s">
        <v>126</v>
      </c>
      <c r="E5" s="3"/>
      <c r="F5" s="3" t="s">
        <v>127</v>
      </c>
      <c r="G5" s="3">
        <v>5</v>
      </c>
      <c r="H5" s="3">
        <v>3</v>
      </c>
      <c r="I5" s="23"/>
      <c r="J5" s="49"/>
      <c r="K5" s="29">
        <v>1.1000000000000001</v>
      </c>
      <c r="L5" s="120" t="s">
        <v>1892</v>
      </c>
      <c r="M5" s="121" t="s">
        <v>1894</v>
      </c>
      <c r="O5" s="503"/>
      <c r="P5" s="88" t="s">
        <v>1046</v>
      </c>
      <c r="Q5" s="96" t="s">
        <v>1759</v>
      </c>
      <c r="R5" s="89" t="s">
        <v>127</v>
      </c>
      <c r="S5" s="3">
        <v>5</v>
      </c>
      <c r="T5" s="77">
        <v>3</v>
      </c>
    </row>
    <row r="6" spans="1:20" x14ac:dyDescent="0.35">
      <c r="A6" s="118">
        <v>5</v>
      </c>
      <c r="B6" s="497"/>
      <c r="C6" s="497"/>
      <c r="D6" s="3" t="s">
        <v>1895</v>
      </c>
      <c r="E6" s="3"/>
      <c r="F6" s="3" t="s">
        <v>129</v>
      </c>
      <c r="G6" s="3">
        <v>3</v>
      </c>
      <c r="H6" s="3">
        <v>2</v>
      </c>
      <c r="I6" s="23"/>
      <c r="J6" s="49"/>
      <c r="K6" s="29">
        <v>1.1000000000000001</v>
      </c>
      <c r="L6" s="120" t="s">
        <v>1892</v>
      </c>
      <c r="M6" s="121" t="s">
        <v>1893</v>
      </c>
      <c r="O6" s="503"/>
      <c r="P6" s="88" t="s">
        <v>149</v>
      </c>
      <c r="Q6" s="96" t="s">
        <v>1760</v>
      </c>
      <c r="R6" s="89" t="s">
        <v>144</v>
      </c>
      <c r="S6" s="3">
        <v>3</v>
      </c>
      <c r="T6" s="77">
        <v>5</v>
      </c>
    </row>
    <row r="7" spans="1:20" x14ac:dyDescent="0.35">
      <c r="A7" s="122">
        <v>6</v>
      </c>
      <c r="B7" s="497"/>
      <c r="C7" s="497"/>
      <c r="D7" s="3" t="s">
        <v>1896</v>
      </c>
      <c r="E7" s="3"/>
      <c r="F7" s="3" t="s">
        <v>144</v>
      </c>
      <c r="G7" s="3">
        <v>3</v>
      </c>
      <c r="H7" s="3">
        <v>5</v>
      </c>
      <c r="I7" s="51">
        <v>42205</v>
      </c>
      <c r="J7" s="119" t="s">
        <v>1601</v>
      </c>
      <c r="K7" s="29"/>
      <c r="L7" s="120"/>
      <c r="M7" s="121" t="s">
        <v>1893</v>
      </c>
      <c r="O7" s="503"/>
      <c r="P7" s="87" t="s">
        <v>93</v>
      </c>
      <c r="Q7" s="96" t="s">
        <v>150</v>
      </c>
      <c r="R7" s="89" t="s">
        <v>151</v>
      </c>
      <c r="S7" s="3">
        <v>6</v>
      </c>
      <c r="T7" s="77">
        <v>4</v>
      </c>
    </row>
    <row r="8" spans="1:20" x14ac:dyDescent="0.35">
      <c r="A8" s="118">
        <v>7</v>
      </c>
      <c r="B8" s="497"/>
      <c r="C8" s="497"/>
      <c r="D8" s="3" t="s">
        <v>150</v>
      </c>
      <c r="E8" s="3"/>
      <c r="F8" s="3" t="s">
        <v>151</v>
      </c>
      <c r="G8" s="123">
        <v>7</v>
      </c>
      <c r="H8" s="3">
        <v>4</v>
      </c>
      <c r="I8" s="23"/>
      <c r="J8" s="49"/>
      <c r="K8" s="29">
        <v>1.1000000000000001</v>
      </c>
      <c r="L8" s="120" t="s">
        <v>1892</v>
      </c>
      <c r="M8" s="121" t="s">
        <v>1893</v>
      </c>
      <c r="O8" s="503"/>
      <c r="P8" s="88" t="s">
        <v>93</v>
      </c>
      <c r="Q8" s="96" t="s">
        <v>154</v>
      </c>
      <c r="R8" s="89" t="s">
        <v>155</v>
      </c>
      <c r="S8" s="3">
        <v>6</v>
      </c>
      <c r="T8" s="77">
        <v>2</v>
      </c>
    </row>
    <row r="9" spans="1:20" ht="29" x14ac:dyDescent="0.35">
      <c r="A9" s="118">
        <v>8</v>
      </c>
      <c r="B9" s="497"/>
      <c r="C9" s="497"/>
      <c r="D9" s="3" t="s">
        <v>1897</v>
      </c>
      <c r="E9" s="3"/>
      <c r="F9" s="3" t="s">
        <v>155</v>
      </c>
      <c r="G9" s="3">
        <v>6</v>
      </c>
      <c r="H9" s="3">
        <v>2</v>
      </c>
      <c r="I9" s="23"/>
      <c r="J9" s="49"/>
      <c r="K9" s="29">
        <v>1.1000000000000001</v>
      </c>
      <c r="L9" s="120" t="s">
        <v>1892</v>
      </c>
      <c r="M9" s="121" t="s">
        <v>1894</v>
      </c>
      <c r="O9" s="503"/>
      <c r="P9" s="88" t="s">
        <v>93</v>
      </c>
      <c r="Q9" s="96" t="s">
        <v>1761</v>
      </c>
      <c r="R9" s="89" t="s">
        <v>159</v>
      </c>
      <c r="S9" s="3">
        <v>6</v>
      </c>
      <c r="T9" s="77">
        <v>4</v>
      </c>
    </row>
    <row r="10" spans="1:20" x14ac:dyDescent="0.35">
      <c r="A10" s="118">
        <v>9</v>
      </c>
      <c r="B10" s="497"/>
      <c r="C10" s="497"/>
      <c r="D10" s="3" t="s">
        <v>1761</v>
      </c>
      <c r="E10" s="3"/>
      <c r="F10" s="3" t="s">
        <v>159</v>
      </c>
      <c r="G10" s="3">
        <v>6</v>
      </c>
      <c r="H10" s="3">
        <v>4</v>
      </c>
      <c r="I10" s="23"/>
      <c r="J10" s="49"/>
      <c r="K10" s="29">
        <v>1.1000000000000001</v>
      </c>
      <c r="L10" s="120" t="s">
        <v>1892</v>
      </c>
      <c r="M10" s="121" t="s">
        <v>1893</v>
      </c>
      <c r="O10" s="503"/>
      <c r="P10" s="87" t="s">
        <v>180</v>
      </c>
      <c r="Q10" s="96" t="s">
        <v>161</v>
      </c>
      <c r="R10" s="89" t="s">
        <v>1099</v>
      </c>
      <c r="S10" s="3">
        <v>5</v>
      </c>
      <c r="T10" s="77">
        <v>5</v>
      </c>
    </row>
    <row r="11" spans="1:20" x14ac:dyDescent="0.35">
      <c r="A11" s="122">
        <v>10</v>
      </c>
      <c r="B11" s="497"/>
      <c r="C11" s="497"/>
      <c r="D11" s="3" t="s">
        <v>161</v>
      </c>
      <c r="E11" s="3"/>
      <c r="F11" s="3" t="s">
        <v>1099</v>
      </c>
      <c r="G11" s="3">
        <v>5</v>
      </c>
      <c r="H11" s="3">
        <v>5</v>
      </c>
      <c r="I11" s="23"/>
      <c r="J11" s="49"/>
      <c r="K11" s="29">
        <v>1.1000000000000001</v>
      </c>
      <c r="L11" s="120"/>
      <c r="M11" s="121" t="s">
        <v>1893</v>
      </c>
      <c r="O11" s="503"/>
      <c r="P11" s="88" t="s">
        <v>93</v>
      </c>
      <c r="Q11" s="96" t="s">
        <v>162</v>
      </c>
      <c r="R11" s="89" t="s">
        <v>1098</v>
      </c>
      <c r="S11" s="3">
        <v>5</v>
      </c>
      <c r="T11" s="77">
        <v>6</v>
      </c>
    </row>
    <row r="12" spans="1:20" x14ac:dyDescent="0.35">
      <c r="A12" s="122">
        <v>11</v>
      </c>
      <c r="B12" s="497"/>
      <c r="C12" s="497"/>
      <c r="D12" s="3" t="s">
        <v>162</v>
      </c>
      <c r="E12" s="3"/>
      <c r="F12" s="3" t="s">
        <v>1098</v>
      </c>
      <c r="G12" s="3">
        <v>5</v>
      </c>
      <c r="H12" s="3">
        <v>6</v>
      </c>
      <c r="I12" s="23"/>
      <c r="J12" s="49"/>
      <c r="K12" s="29"/>
      <c r="L12" s="120"/>
      <c r="M12" s="121" t="s">
        <v>1893</v>
      </c>
      <c r="O12" s="503"/>
      <c r="P12" s="88" t="s">
        <v>180</v>
      </c>
      <c r="Q12" s="96" t="s">
        <v>1762</v>
      </c>
      <c r="R12" s="89" t="s">
        <v>165</v>
      </c>
      <c r="S12" s="3">
        <v>2</v>
      </c>
      <c r="T12" s="77">
        <v>2</v>
      </c>
    </row>
    <row r="13" spans="1:20" x14ac:dyDescent="0.35">
      <c r="A13" s="118">
        <v>12</v>
      </c>
      <c r="B13" s="497"/>
      <c r="C13" s="497"/>
      <c r="D13" s="3" t="s">
        <v>1762</v>
      </c>
      <c r="E13" s="3"/>
      <c r="F13" s="3" t="s">
        <v>165</v>
      </c>
      <c r="G13" s="3">
        <v>2</v>
      </c>
      <c r="H13" s="3">
        <v>2</v>
      </c>
      <c r="I13" s="23"/>
      <c r="J13" s="49"/>
      <c r="K13" s="29"/>
      <c r="L13" s="120" t="s">
        <v>1892</v>
      </c>
      <c r="M13" s="121" t="s">
        <v>1893</v>
      </c>
      <c r="O13" s="503"/>
      <c r="P13" s="87" t="s">
        <v>93</v>
      </c>
      <c r="Q13" s="96" t="s">
        <v>166</v>
      </c>
      <c r="R13" s="89" t="s">
        <v>167</v>
      </c>
      <c r="S13" s="3">
        <v>3</v>
      </c>
      <c r="T13" s="77">
        <v>2</v>
      </c>
    </row>
    <row r="14" spans="1:20" x14ac:dyDescent="0.35">
      <c r="A14" s="118">
        <v>13</v>
      </c>
      <c r="B14" s="497"/>
      <c r="C14" s="497"/>
      <c r="D14" s="3" t="s">
        <v>166</v>
      </c>
      <c r="E14" s="3"/>
      <c r="F14" s="3" t="s">
        <v>167</v>
      </c>
      <c r="G14" s="123">
        <v>4</v>
      </c>
      <c r="H14" s="3">
        <v>2</v>
      </c>
      <c r="I14" s="23"/>
      <c r="J14" s="49"/>
      <c r="K14" s="29">
        <v>1.1000000000000001</v>
      </c>
      <c r="L14" s="120" t="s">
        <v>1892</v>
      </c>
      <c r="M14" s="121" t="s">
        <v>1894</v>
      </c>
      <c r="O14" s="503"/>
      <c r="P14" s="88" t="s">
        <v>180</v>
      </c>
      <c r="Q14" s="95" t="s">
        <v>172</v>
      </c>
      <c r="R14" s="91" t="s">
        <v>1101</v>
      </c>
      <c r="S14" s="3">
        <v>4</v>
      </c>
      <c r="T14" s="77">
        <v>4</v>
      </c>
    </row>
    <row r="15" spans="1:20" x14ac:dyDescent="0.35">
      <c r="A15" s="118">
        <v>14</v>
      </c>
      <c r="B15" s="497"/>
      <c r="C15" s="497"/>
      <c r="D15" s="72" t="s">
        <v>1898</v>
      </c>
      <c r="E15" s="72"/>
      <c r="F15" s="72" t="s">
        <v>1101</v>
      </c>
      <c r="G15" s="3">
        <v>4</v>
      </c>
      <c r="H15" s="3">
        <v>4</v>
      </c>
      <c r="I15" s="23"/>
      <c r="J15" s="49"/>
      <c r="K15" s="29">
        <v>1.1000000000000001</v>
      </c>
      <c r="L15" s="120" t="s">
        <v>1892</v>
      </c>
      <c r="M15" s="121" t="s">
        <v>1893</v>
      </c>
      <c r="O15" s="503"/>
      <c r="P15" s="88" t="s">
        <v>149</v>
      </c>
      <c r="Q15" s="95" t="s">
        <v>173</v>
      </c>
      <c r="R15" s="91" t="s">
        <v>1090</v>
      </c>
      <c r="S15" s="3">
        <v>4</v>
      </c>
      <c r="T15" s="77">
        <v>4</v>
      </c>
    </row>
    <row r="16" spans="1:20" x14ac:dyDescent="0.35">
      <c r="A16" s="118">
        <v>15</v>
      </c>
      <c r="B16" s="497"/>
      <c r="C16" s="497"/>
      <c r="D16" s="72" t="s">
        <v>1899</v>
      </c>
      <c r="E16" s="72"/>
      <c r="F16" s="72" t="s">
        <v>1090</v>
      </c>
      <c r="G16" s="3">
        <v>4</v>
      </c>
      <c r="H16" s="3">
        <v>4</v>
      </c>
      <c r="I16" s="23"/>
      <c r="J16" s="49"/>
      <c r="K16" s="29">
        <v>1.1000000000000001</v>
      </c>
      <c r="L16" s="120" t="s">
        <v>1892</v>
      </c>
      <c r="M16" s="121" t="s">
        <v>1893</v>
      </c>
      <c r="O16" s="503"/>
      <c r="P16" s="87" t="s">
        <v>93</v>
      </c>
      <c r="Q16" s="96" t="s">
        <v>1641</v>
      </c>
      <c r="R16" s="89" t="s">
        <v>1083</v>
      </c>
      <c r="S16" s="3">
        <v>4</v>
      </c>
      <c r="T16" s="77">
        <v>6</v>
      </c>
    </row>
    <row r="17" spans="1:20" ht="29" x14ac:dyDescent="0.35">
      <c r="A17" s="122">
        <v>16</v>
      </c>
      <c r="B17" s="497"/>
      <c r="C17" s="497"/>
      <c r="D17" s="3" t="s">
        <v>1641</v>
      </c>
      <c r="E17" s="3"/>
      <c r="F17" s="3" t="s">
        <v>1083</v>
      </c>
      <c r="G17" s="3">
        <v>4</v>
      </c>
      <c r="H17" s="3">
        <v>6</v>
      </c>
      <c r="I17" s="23"/>
      <c r="J17" s="49"/>
      <c r="K17" s="29"/>
      <c r="L17" s="120"/>
      <c r="M17" s="121" t="s">
        <v>1893</v>
      </c>
      <c r="O17" s="503"/>
      <c r="P17" s="88" t="s">
        <v>93</v>
      </c>
      <c r="Q17" s="96" t="s">
        <v>175</v>
      </c>
      <c r="R17" s="89" t="s">
        <v>1100</v>
      </c>
      <c r="S17" s="3">
        <v>3</v>
      </c>
      <c r="T17" s="77">
        <v>6</v>
      </c>
    </row>
    <row r="18" spans="1:20" x14ac:dyDescent="0.35">
      <c r="A18" s="122">
        <v>17</v>
      </c>
      <c r="B18" s="497"/>
      <c r="C18" s="497"/>
      <c r="D18" s="3" t="s">
        <v>175</v>
      </c>
      <c r="E18" s="3"/>
      <c r="F18" s="3" t="s">
        <v>1100</v>
      </c>
      <c r="G18" s="3">
        <v>3</v>
      </c>
      <c r="H18" s="3">
        <v>6</v>
      </c>
      <c r="I18" s="23"/>
      <c r="J18" s="49"/>
      <c r="K18" s="29">
        <v>1.1000000000000001</v>
      </c>
      <c r="L18" s="120"/>
      <c r="M18" s="121" t="s">
        <v>1893</v>
      </c>
      <c r="O18" s="503"/>
      <c r="P18" s="88" t="s">
        <v>93</v>
      </c>
      <c r="Q18" s="96" t="s">
        <v>1642</v>
      </c>
      <c r="R18" s="89" t="s">
        <v>1121</v>
      </c>
      <c r="S18" s="3">
        <v>4</v>
      </c>
      <c r="T18" s="77">
        <v>7</v>
      </c>
    </row>
    <row r="19" spans="1:20" x14ac:dyDescent="0.35">
      <c r="A19" s="122">
        <v>18</v>
      </c>
      <c r="B19" s="497"/>
      <c r="C19" s="497"/>
      <c r="D19" s="3" t="s">
        <v>1642</v>
      </c>
      <c r="E19" s="3"/>
      <c r="F19" s="3" t="s">
        <v>1121</v>
      </c>
      <c r="G19" s="3">
        <v>4</v>
      </c>
      <c r="H19" s="3">
        <v>7</v>
      </c>
      <c r="I19" s="23"/>
      <c r="J19" s="49"/>
      <c r="K19" s="29">
        <v>1.1000000000000001</v>
      </c>
      <c r="L19" s="120"/>
      <c r="M19" s="121" t="s">
        <v>1893</v>
      </c>
      <c r="O19" s="503"/>
      <c r="P19" s="87" t="s">
        <v>93</v>
      </c>
      <c r="Q19" s="95" t="s">
        <v>179</v>
      </c>
      <c r="R19" s="91" t="s">
        <v>1093</v>
      </c>
      <c r="S19" s="75">
        <v>7</v>
      </c>
      <c r="T19" s="78">
        <v>6</v>
      </c>
    </row>
    <row r="20" spans="1:20" x14ac:dyDescent="0.35">
      <c r="A20" s="122">
        <v>19</v>
      </c>
      <c r="B20" s="497"/>
      <c r="C20" s="497"/>
      <c r="D20" s="72" t="s">
        <v>179</v>
      </c>
      <c r="E20" s="72"/>
      <c r="F20" s="72" t="s">
        <v>1093</v>
      </c>
      <c r="G20" s="75">
        <v>7</v>
      </c>
      <c r="H20" s="75">
        <v>6</v>
      </c>
      <c r="I20" s="23"/>
      <c r="J20" s="49"/>
      <c r="K20" s="29"/>
      <c r="L20" s="120"/>
      <c r="M20" s="121" t="s">
        <v>1893</v>
      </c>
      <c r="O20" s="503"/>
      <c r="P20" s="88" t="s">
        <v>93</v>
      </c>
      <c r="Q20" s="95" t="s">
        <v>1763</v>
      </c>
      <c r="R20" s="91" t="s">
        <v>1095</v>
      </c>
      <c r="S20" s="75">
        <v>6</v>
      </c>
      <c r="T20" s="78">
        <v>6</v>
      </c>
    </row>
    <row r="21" spans="1:20" x14ac:dyDescent="0.35">
      <c r="A21" s="122">
        <v>20</v>
      </c>
      <c r="B21" s="497"/>
      <c r="C21" s="497"/>
      <c r="D21" s="72" t="s">
        <v>1900</v>
      </c>
      <c r="E21" s="72"/>
      <c r="F21" s="72" t="s">
        <v>1901</v>
      </c>
      <c r="G21" s="3">
        <v>6</v>
      </c>
      <c r="H21" s="3">
        <v>7</v>
      </c>
      <c r="I21" s="23"/>
      <c r="J21" s="49"/>
      <c r="K21" s="29">
        <v>1.1000000000000001</v>
      </c>
      <c r="L21" s="120"/>
      <c r="M21" s="121" t="s">
        <v>1893</v>
      </c>
      <c r="O21" s="503"/>
      <c r="P21" s="88" t="s">
        <v>93</v>
      </c>
      <c r="Q21" s="95" t="s">
        <v>185</v>
      </c>
      <c r="R21" s="91" t="s">
        <v>1092</v>
      </c>
      <c r="S21" s="75">
        <v>6</v>
      </c>
      <c r="T21" s="78">
        <v>5</v>
      </c>
    </row>
    <row r="22" spans="1:20" x14ac:dyDescent="0.35">
      <c r="A22" s="122">
        <v>21</v>
      </c>
      <c r="B22" s="497"/>
      <c r="C22" s="497"/>
      <c r="D22" s="72" t="s">
        <v>1763</v>
      </c>
      <c r="E22" s="72"/>
      <c r="F22" s="72" t="s">
        <v>1095</v>
      </c>
      <c r="G22" s="75">
        <v>6</v>
      </c>
      <c r="H22" s="75">
        <v>6</v>
      </c>
      <c r="I22" s="23"/>
      <c r="J22" s="49"/>
      <c r="K22" s="29"/>
      <c r="L22" s="120"/>
      <c r="M22" s="121" t="s">
        <v>1893</v>
      </c>
      <c r="O22" s="503"/>
      <c r="P22" s="87" t="s">
        <v>93</v>
      </c>
      <c r="Q22" s="96" t="s">
        <v>187</v>
      </c>
      <c r="R22" s="89" t="s">
        <v>1102</v>
      </c>
      <c r="S22" s="3">
        <v>6</v>
      </c>
      <c r="T22" s="77">
        <v>6</v>
      </c>
    </row>
    <row r="23" spans="1:20" x14ac:dyDescent="0.35">
      <c r="A23" s="122">
        <v>22</v>
      </c>
      <c r="B23" s="497"/>
      <c r="C23" s="497"/>
      <c r="D23" s="72" t="s">
        <v>185</v>
      </c>
      <c r="E23" s="72"/>
      <c r="F23" s="72" t="s">
        <v>1092</v>
      </c>
      <c r="G23" s="75">
        <v>6</v>
      </c>
      <c r="H23" s="75">
        <v>5</v>
      </c>
      <c r="I23" s="23"/>
      <c r="J23" s="49"/>
      <c r="K23" s="29">
        <v>1.1000000000000001</v>
      </c>
      <c r="L23" s="120"/>
      <c r="M23" s="121" t="s">
        <v>1893</v>
      </c>
      <c r="O23" s="503"/>
      <c r="P23" s="88" t="s">
        <v>180</v>
      </c>
      <c r="Q23" s="96" t="s">
        <v>1643</v>
      </c>
      <c r="R23" s="89" t="s">
        <v>1096</v>
      </c>
      <c r="S23" s="3">
        <v>5</v>
      </c>
      <c r="T23" s="77">
        <v>5</v>
      </c>
    </row>
    <row r="24" spans="1:20" x14ac:dyDescent="0.35">
      <c r="A24" s="122">
        <v>23</v>
      </c>
      <c r="B24" s="497"/>
      <c r="C24" s="497"/>
      <c r="D24" s="3" t="s">
        <v>187</v>
      </c>
      <c r="E24" s="3"/>
      <c r="F24" s="3" t="s">
        <v>1102</v>
      </c>
      <c r="G24" s="3">
        <v>6</v>
      </c>
      <c r="H24" s="3">
        <v>6</v>
      </c>
      <c r="I24" s="23"/>
      <c r="J24" s="49"/>
      <c r="K24" s="29">
        <v>1.1000000000000001</v>
      </c>
      <c r="L24" s="120"/>
      <c r="M24" s="121" t="s">
        <v>1893</v>
      </c>
      <c r="O24" s="503"/>
      <c r="P24" s="88" t="s">
        <v>180</v>
      </c>
      <c r="Q24" s="96" t="s">
        <v>1764</v>
      </c>
      <c r="R24" s="89" t="s">
        <v>1122</v>
      </c>
      <c r="S24" s="3">
        <v>4</v>
      </c>
      <c r="T24" s="77">
        <v>2</v>
      </c>
    </row>
    <row r="25" spans="1:20" x14ac:dyDescent="0.35">
      <c r="A25" s="122">
        <v>24</v>
      </c>
      <c r="B25" s="497"/>
      <c r="C25" s="497"/>
      <c r="D25" s="3" t="s">
        <v>1643</v>
      </c>
      <c r="E25" s="3"/>
      <c r="F25" s="3" t="s">
        <v>1096</v>
      </c>
      <c r="G25" s="3">
        <v>5</v>
      </c>
      <c r="H25" s="3">
        <v>5</v>
      </c>
      <c r="I25" s="23"/>
      <c r="J25" s="49"/>
      <c r="K25" s="29"/>
      <c r="L25" s="120"/>
      <c r="M25" s="121" t="s">
        <v>1893</v>
      </c>
      <c r="O25" s="503"/>
      <c r="P25" s="87" t="s">
        <v>93</v>
      </c>
      <c r="Q25" s="96" t="s">
        <v>1765</v>
      </c>
      <c r="R25" s="89" t="s">
        <v>1097</v>
      </c>
      <c r="S25" s="3">
        <v>4</v>
      </c>
      <c r="T25" s="77">
        <v>4</v>
      </c>
    </row>
    <row r="26" spans="1:20" x14ac:dyDescent="0.35">
      <c r="A26" s="118">
        <v>25</v>
      </c>
      <c r="B26" s="497"/>
      <c r="C26" s="497"/>
      <c r="D26" s="3" t="s">
        <v>1902</v>
      </c>
      <c r="E26" s="3"/>
      <c r="F26" s="3" t="s">
        <v>1122</v>
      </c>
      <c r="G26" s="3">
        <v>5</v>
      </c>
      <c r="H26" s="3">
        <v>2</v>
      </c>
      <c r="I26" s="23"/>
      <c r="J26" s="49"/>
      <c r="K26" s="29">
        <v>1.1000000000000001</v>
      </c>
      <c r="L26" s="120" t="s">
        <v>1892</v>
      </c>
      <c r="M26" s="121" t="s">
        <v>1893</v>
      </c>
      <c r="O26" s="503"/>
      <c r="P26" s="88" t="s">
        <v>1046</v>
      </c>
      <c r="Q26" s="96" t="s">
        <v>191</v>
      </c>
      <c r="R26" s="89" t="s">
        <v>192</v>
      </c>
      <c r="S26" s="3">
        <v>2</v>
      </c>
      <c r="T26" s="77">
        <v>2</v>
      </c>
    </row>
    <row r="27" spans="1:20" x14ac:dyDescent="0.35">
      <c r="A27" s="118">
        <v>26</v>
      </c>
      <c r="B27" s="497"/>
      <c r="C27" s="497"/>
      <c r="D27" s="3" t="s">
        <v>1765</v>
      </c>
      <c r="E27" s="3"/>
      <c r="F27" s="3" t="s">
        <v>1097</v>
      </c>
      <c r="G27" s="3">
        <v>5</v>
      </c>
      <c r="H27" s="3">
        <v>4</v>
      </c>
      <c r="I27" s="23"/>
      <c r="J27" s="49"/>
      <c r="K27" s="29">
        <v>1.1000000000000001</v>
      </c>
      <c r="L27" s="120" t="s">
        <v>1892</v>
      </c>
      <c r="M27" s="121" t="s">
        <v>1893</v>
      </c>
      <c r="O27" s="503"/>
      <c r="P27" s="88" t="s">
        <v>1046</v>
      </c>
      <c r="Q27" s="96" t="s">
        <v>1766</v>
      </c>
      <c r="R27" s="89" t="s">
        <v>1104</v>
      </c>
      <c r="S27" s="3">
        <v>7</v>
      </c>
      <c r="T27" s="77">
        <v>4</v>
      </c>
    </row>
    <row r="28" spans="1:20" x14ac:dyDescent="0.35">
      <c r="A28" s="118">
        <v>27</v>
      </c>
      <c r="B28" s="497"/>
      <c r="C28" s="497"/>
      <c r="D28" s="3" t="s">
        <v>191</v>
      </c>
      <c r="E28" s="3"/>
      <c r="F28" s="3" t="s">
        <v>192</v>
      </c>
      <c r="G28" s="123">
        <v>3</v>
      </c>
      <c r="H28" s="3">
        <v>2</v>
      </c>
      <c r="I28" s="23"/>
      <c r="J28" s="49"/>
      <c r="K28" s="29">
        <v>1.1000000000000001</v>
      </c>
      <c r="L28" s="120" t="s">
        <v>1892</v>
      </c>
      <c r="M28" s="121" t="s">
        <v>1893</v>
      </c>
      <c r="O28" s="503"/>
      <c r="P28" s="88" t="s">
        <v>149</v>
      </c>
      <c r="Q28" s="95" t="s">
        <v>1767</v>
      </c>
      <c r="R28" s="91" t="s">
        <v>1645</v>
      </c>
      <c r="S28" s="75">
        <v>3</v>
      </c>
      <c r="T28" s="78">
        <v>3</v>
      </c>
    </row>
    <row r="29" spans="1:20" x14ac:dyDescent="0.35">
      <c r="A29" s="118">
        <v>28</v>
      </c>
      <c r="B29" s="497"/>
      <c r="C29" s="497"/>
      <c r="D29" s="3" t="s">
        <v>1766</v>
      </c>
      <c r="E29" s="3"/>
      <c r="F29" s="3" t="s">
        <v>1104</v>
      </c>
      <c r="G29" s="123">
        <v>6</v>
      </c>
      <c r="H29" s="3">
        <v>4</v>
      </c>
      <c r="I29" s="23"/>
      <c r="J29" s="49"/>
      <c r="K29" s="29">
        <v>1.1000000000000001</v>
      </c>
      <c r="L29" s="120" t="s">
        <v>1892</v>
      </c>
      <c r="M29" s="121" t="s">
        <v>1893</v>
      </c>
      <c r="O29" s="503"/>
      <c r="P29" s="87" t="s">
        <v>149</v>
      </c>
      <c r="Q29" s="96" t="s">
        <v>200</v>
      </c>
      <c r="R29" s="89" t="s">
        <v>1081</v>
      </c>
      <c r="S29" s="3">
        <v>5</v>
      </c>
      <c r="T29" s="77">
        <v>2</v>
      </c>
    </row>
    <row r="30" spans="1:20" x14ac:dyDescent="0.35">
      <c r="A30" s="118">
        <v>29</v>
      </c>
      <c r="B30" s="497"/>
      <c r="C30" s="497"/>
      <c r="D30" s="72" t="s">
        <v>1767</v>
      </c>
      <c r="E30" s="72"/>
      <c r="F30" s="72" t="s">
        <v>1645</v>
      </c>
      <c r="G30" s="75">
        <v>3</v>
      </c>
      <c r="H30" s="75">
        <v>3</v>
      </c>
      <c r="I30" s="23"/>
      <c r="J30" s="49"/>
      <c r="K30" s="29">
        <v>1.1000000000000001</v>
      </c>
      <c r="L30" s="120" t="s">
        <v>1892</v>
      </c>
      <c r="M30" s="121" t="s">
        <v>1893</v>
      </c>
      <c r="O30" s="503"/>
      <c r="P30" s="88" t="s">
        <v>1046</v>
      </c>
      <c r="Q30" s="96" t="s">
        <v>201</v>
      </c>
      <c r="R30" s="89" t="s">
        <v>1084</v>
      </c>
      <c r="S30" s="3">
        <v>7</v>
      </c>
      <c r="T30" s="77">
        <v>4</v>
      </c>
    </row>
    <row r="31" spans="1:20" x14ac:dyDescent="0.35">
      <c r="A31" s="118">
        <v>30</v>
      </c>
      <c r="B31" s="497"/>
      <c r="C31" s="497"/>
      <c r="D31" s="3" t="s">
        <v>200</v>
      </c>
      <c r="E31" s="3"/>
      <c r="F31" s="3" t="s">
        <v>1081</v>
      </c>
      <c r="G31" s="123">
        <v>3</v>
      </c>
      <c r="H31" s="3">
        <v>2</v>
      </c>
      <c r="I31" s="23"/>
      <c r="J31" s="49"/>
      <c r="K31" s="29">
        <v>1.1000000000000001</v>
      </c>
      <c r="L31" s="120" t="s">
        <v>1892</v>
      </c>
      <c r="M31" s="121" t="s">
        <v>1893</v>
      </c>
      <c r="O31" s="503"/>
      <c r="P31" s="88" t="s">
        <v>1046</v>
      </c>
      <c r="Q31" s="96" t="s">
        <v>202</v>
      </c>
      <c r="R31" s="89" t="s">
        <v>1085</v>
      </c>
      <c r="S31" s="3">
        <v>4</v>
      </c>
      <c r="T31" s="77">
        <v>6</v>
      </c>
    </row>
    <row r="32" spans="1:20" x14ac:dyDescent="0.35">
      <c r="A32" s="118">
        <v>31</v>
      </c>
      <c r="B32" s="497"/>
      <c r="C32" s="497"/>
      <c r="D32" s="3" t="s">
        <v>201</v>
      </c>
      <c r="E32" s="3"/>
      <c r="F32" s="3" t="s">
        <v>1084</v>
      </c>
      <c r="G32" s="3">
        <v>7</v>
      </c>
      <c r="H32" s="3">
        <v>4</v>
      </c>
      <c r="I32" s="23"/>
      <c r="J32" s="49"/>
      <c r="K32" s="29">
        <v>1.1000000000000001</v>
      </c>
      <c r="L32" s="120" t="s">
        <v>1892</v>
      </c>
      <c r="M32" s="121" t="s">
        <v>1893</v>
      </c>
      <c r="O32" s="503"/>
      <c r="P32" s="87" t="s">
        <v>180</v>
      </c>
      <c r="Q32" s="96" t="s">
        <v>203</v>
      </c>
      <c r="R32" s="91" t="s">
        <v>1768</v>
      </c>
      <c r="S32" s="3">
        <v>5</v>
      </c>
      <c r="T32" s="77">
        <v>4</v>
      </c>
    </row>
    <row r="33" spans="1:20" x14ac:dyDescent="0.35">
      <c r="A33" s="122">
        <v>32</v>
      </c>
      <c r="B33" s="497"/>
      <c r="C33" s="497"/>
      <c r="D33" s="3" t="s">
        <v>202</v>
      </c>
      <c r="E33" s="3"/>
      <c r="F33" s="3" t="s">
        <v>1085</v>
      </c>
      <c r="G33" s="3">
        <v>4</v>
      </c>
      <c r="H33" s="3">
        <v>6</v>
      </c>
      <c r="I33" s="23"/>
      <c r="J33" s="49"/>
      <c r="K33" s="29"/>
      <c r="L33" s="120"/>
      <c r="M33" s="121" t="s">
        <v>1893</v>
      </c>
      <c r="O33" s="503"/>
      <c r="P33" s="88" t="s">
        <v>1117</v>
      </c>
      <c r="Q33" s="96" t="s">
        <v>204</v>
      </c>
      <c r="R33" s="91" t="s">
        <v>1086</v>
      </c>
      <c r="S33" s="3">
        <v>3</v>
      </c>
      <c r="T33" s="77">
        <v>3</v>
      </c>
    </row>
    <row r="34" spans="1:20" x14ac:dyDescent="0.35">
      <c r="A34" s="118">
        <v>33</v>
      </c>
      <c r="B34" s="497"/>
      <c r="C34" s="497"/>
      <c r="D34" s="3" t="s">
        <v>203</v>
      </c>
      <c r="E34" s="3"/>
      <c r="F34" s="72" t="s">
        <v>1768</v>
      </c>
      <c r="G34" s="3">
        <v>5</v>
      </c>
      <c r="H34" s="3">
        <v>4</v>
      </c>
      <c r="I34" s="23"/>
      <c r="J34" s="49"/>
      <c r="K34" s="29">
        <v>1.1000000000000001</v>
      </c>
      <c r="L34" s="120" t="s">
        <v>1892</v>
      </c>
      <c r="M34" s="121" t="s">
        <v>1893</v>
      </c>
      <c r="O34" s="503"/>
      <c r="P34" s="88" t="s">
        <v>149</v>
      </c>
      <c r="Q34" s="96" t="s">
        <v>205</v>
      </c>
      <c r="R34" s="89" t="s">
        <v>1087</v>
      </c>
      <c r="S34" s="3">
        <v>3</v>
      </c>
      <c r="T34" s="77">
        <v>5</v>
      </c>
    </row>
    <row r="35" spans="1:20" x14ac:dyDescent="0.35">
      <c r="A35" s="118">
        <v>34</v>
      </c>
      <c r="B35" s="497"/>
      <c r="C35" s="497"/>
      <c r="D35" s="3" t="s">
        <v>204</v>
      </c>
      <c r="E35" s="3"/>
      <c r="F35" s="72" t="s">
        <v>1086</v>
      </c>
      <c r="G35" s="3">
        <v>3</v>
      </c>
      <c r="H35" s="3">
        <v>3</v>
      </c>
      <c r="I35" s="23"/>
      <c r="J35" s="49"/>
      <c r="K35" s="29">
        <v>1.1000000000000001</v>
      </c>
      <c r="L35" s="120" t="s">
        <v>1892</v>
      </c>
      <c r="M35" s="121" t="s">
        <v>1893</v>
      </c>
      <c r="O35" s="503"/>
      <c r="P35" s="87" t="s">
        <v>180</v>
      </c>
      <c r="Q35" s="96" t="s">
        <v>206</v>
      </c>
      <c r="R35" s="89" t="s">
        <v>1088</v>
      </c>
      <c r="S35" s="3">
        <v>4</v>
      </c>
      <c r="T35" s="77">
        <v>5</v>
      </c>
    </row>
    <row r="36" spans="1:20" x14ac:dyDescent="0.35">
      <c r="A36" s="122">
        <v>35</v>
      </c>
      <c r="B36" s="497"/>
      <c r="C36" s="497"/>
      <c r="D36" s="3" t="s">
        <v>205</v>
      </c>
      <c r="E36" s="3"/>
      <c r="F36" s="3" t="s">
        <v>1087</v>
      </c>
      <c r="G36" s="3">
        <v>3</v>
      </c>
      <c r="H36" s="3">
        <v>5</v>
      </c>
      <c r="I36" s="23"/>
      <c r="J36" s="49"/>
      <c r="K36" s="29">
        <v>1.1000000000000001</v>
      </c>
      <c r="L36" s="120"/>
      <c r="M36" s="121" t="s">
        <v>1893</v>
      </c>
      <c r="O36" s="503"/>
      <c r="P36" s="88" t="s">
        <v>1046</v>
      </c>
      <c r="Q36" s="96" t="s">
        <v>1769</v>
      </c>
      <c r="R36" s="89" t="s">
        <v>1089</v>
      </c>
      <c r="S36" s="3">
        <v>3</v>
      </c>
      <c r="T36" s="77">
        <v>3</v>
      </c>
    </row>
    <row r="37" spans="1:20" x14ac:dyDescent="0.35">
      <c r="A37" s="122">
        <v>36</v>
      </c>
      <c r="B37" s="497"/>
      <c r="C37" s="497"/>
      <c r="D37" s="3" t="s">
        <v>206</v>
      </c>
      <c r="E37" s="3"/>
      <c r="F37" s="3" t="s">
        <v>1088</v>
      </c>
      <c r="G37" s="3">
        <v>4</v>
      </c>
      <c r="H37" s="3">
        <v>5</v>
      </c>
      <c r="I37" s="23"/>
      <c r="J37" s="49"/>
      <c r="K37" s="29"/>
      <c r="L37" s="120"/>
      <c r="M37" s="121" t="s">
        <v>1893</v>
      </c>
      <c r="O37" s="503"/>
      <c r="P37" s="88" t="s">
        <v>180</v>
      </c>
      <c r="Q37" s="96" t="s">
        <v>1770</v>
      </c>
      <c r="R37" s="89" t="s">
        <v>1123</v>
      </c>
      <c r="S37" s="3">
        <v>3</v>
      </c>
      <c r="T37" s="77">
        <v>4</v>
      </c>
    </row>
    <row r="38" spans="1:20" x14ac:dyDescent="0.35">
      <c r="A38" s="118">
        <v>37</v>
      </c>
      <c r="B38" s="497"/>
      <c r="C38" s="497"/>
      <c r="D38" s="3" t="s">
        <v>207</v>
      </c>
      <c r="E38" s="3"/>
      <c r="F38" s="3" t="s">
        <v>1089</v>
      </c>
      <c r="G38" s="3">
        <v>3</v>
      </c>
      <c r="H38" s="3">
        <v>3</v>
      </c>
      <c r="I38" s="23"/>
      <c r="J38" s="49"/>
      <c r="K38" s="29">
        <v>1.1000000000000001</v>
      </c>
      <c r="L38" s="120" t="s">
        <v>1892</v>
      </c>
      <c r="M38" s="121" t="s">
        <v>1893</v>
      </c>
      <c r="O38" s="503"/>
      <c r="P38" s="87" t="s">
        <v>180</v>
      </c>
      <c r="Q38" s="96" t="s">
        <v>1771</v>
      </c>
      <c r="R38" s="89" t="s">
        <v>1103</v>
      </c>
      <c r="S38" s="3">
        <v>10</v>
      </c>
      <c r="T38" s="77">
        <v>4</v>
      </c>
    </row>
    <row r="39" spans="1:20" x14ac:dyDescent="0.35">
      <c r="A39" s="118">
        <v>38</v>
      </c>
      <c r="B39" s="497"/>
      <c r="C39" s="497"/>
      <c r="D39" s="3" t="s">
        <v>208</v>
      </c>
      <c r="E39" s="3"/>
      <c r="F39" s="3" t="s">
        <v>1123</v>
      </c>
      <c r="G39" s="3">
        <v>3</v>
      </c>
      <c r="H39" s="3">
        <v>4</v>
      </c>
      <c r="I39" s="23"/>
      <c r="J39" s="49"/>
      <c r="K39" s="29">
        <v>1.1000000000000001</v>
      </c>
      <c r="L39" s="120" t="s">
        <v>1892</v>
      </c>
      <c r="M39" s="121" t="s">
        <v>1893</v>
      </c>
      <c r="O39" s="503"/>
      <c r="P39" s="88" t="s">
        <v>149</v>
      </c>
      <c r="Q39" s="96" t="s">
        <v>227</v>
      </c>
      <c r="R39" s="89" t="s">
        <v>1105</v>
      </c>
      <c r="S39" s="3">
        <v>5</v>
      </c>
      <c r="T39" s="77">
        <v>4</v>
      </c>
    </row>
    <row r="40" spans="1:20" x14ac:dyDescent="0.35">
      <c r="A40" s="118">
        <v>39</v>
      </c>
      <c r="B40" s="497"/>
      <c r="C40" s="497"/>
      <c r="D40" s="3" t="s">
        <v>1903</v>
      </c>
      <c r="E40" s="3"/>
      <c r="F40" s="3" t="s">
        <v>1103</v>
      </c>
      <c r="G40" s="3">
        <v>10</v>
      </c>
      <c r="H40" s="3">
        <v>4</v>
      </c>
      <c r="I40" s="23"/>
      <c r="J40" s="49"/>
      <c r="K40" s="29">
        <v>1.1000000000000001</v>
      </c>
      <c r="L40" s="120" t="s">
        <v>1892</v>
      </c>
      <c r="M40" s="121" t="s">
        <v>1893</v>
      </c>
      <c r="O40" s="503"/>
      <c r="P40" s="88" t="s">
        <v>180</v>
      </c>
      <c r="Q40" s="96" t="s">
        <v>230</v>
      </c>
      <c r="R40" s="89" t="s">
        <v>1106</v>
      </c>
      <c r="S40" s="3">
        <v>5</v>
      </c>
      <c r="T40" s="77">
        <v>4</v>
      </c>
    </row>
    <row r="41" spans="1:20" x14ac:dyDescent="0.35">
      <c r="A41" s="118">
        <v>40</v>
      </c>
      <c r="B41" s="497"/>
      <c r="C41" s="497"/>
      <c r="D41" s="3" t="s">
        <v>227</v>
      </c>
      <c r="E41" s="3"/>
      <c r="F41" s="3" t="s">
        <v>1105</v>
      </c>
      <c r="G41" s="3">
        <v>5</v>
      </c>
      <c r="H41" s="3">
        <v>4</v>
      </c>
      <c r="I41" s="23"/>
      <c r="J41" s="49"/>
      <c r="K41" s="29">
        <v>1.1000000000000001</v>
      </c>
      <c r="L41" s="120" t="s">
        <v>1892</v>
      </c>
      <c r="M41" s="121" t="s">
        <v>1893</v>
      </c>
      <c r="O41" s="503"/>
      <c r="P41" s="87" t="s">
        <v>180</v>
      </c>
      <c r="Q41" s="96" t="s">
        <v>231</v>
      </c>
      <c r="R41" s="89" t="s">
        <v>1107</v>
      </c>
      <c r="S41" s="3">
        <v>5</v>
      </c>
      <c r="T41" s="77">
        <v>4</v>
      </c>
    </row>
    <row r="42" spans="1:20" x14ac:dyDescent="0.35">
      <c r="A42" s="118">
        <v>41</v>
      </c>
      <c r="B42" s="497"/>
      <c r="C42" s="497"/>
      <c r="D42" s="3" t="s">
        <v>230</v>
      </c>
      <c r="E42" s="3"/>
      <c r="F42" s="3" t="s">
        <v>1106</v>
      </c>
      <c r="G42" s="3">
        <v>5</v>
      </c>
      <c r="H42" s="3">
        <v>4</v>
      </c>
      <c r="I42" s="23"/>
      <c r="J42" s="49"/>
      <c r="K42" s="29">
        <v>1.1000000000000001</v>
      </c>
      <c r="L42" s="120" t="s">
        <v>1892</v>
      </c>
      <c r="M42" s="121" t="s">
        <v>1893</v>
      </c>
      <c r="O42" s="503"/>
      <c r="P42" s="88" t="s">
        <v>1044</v>
      </c>
      <c r="Q42" s="96" t="s">
        <v>235</v>
      </c>
      <c r="R42" s="89" t="s">
        <v>1108</v>
      </c>
      <c r="S42" s="3">
        <v>4</v>
      </c>
      <c r="T42" s="77">
        <v>5</v>
      </c>
    </row>
    <row r="43" spans="1:20" x14ac:dyDescent="0.35">
      <c r="A43" s="118">
        <v>42</v>
      </c>
      <c r="B43" s="497"/>
      <c r="C43" s="497"/>
      <c r="D43" s="3" t="s">
        <v>231</v>
      </c>
      <c r="E43" s="3"/>
      <c r="F43" s="3" t="s">
        <v>1107</v>
      </c>
      <c r="G43" s="3">
        <v>5</v>
      </c>
      <c r="H43" s="3">
        <v>4</v>
      </c>
      <c r="I43" s="23"/>
      <c r="J43" s="49"/>
      <c r="K43" s="29">
        <v>1.1000000000000001</v>
      </c>
      <c r="L43" s="120" t="s">
        <v>1892</v>
      </c>
      <c r="M43" s="121" t="s">
        <v>1893</v>
      </c>
      <c r="O43" s="503"/>
      <c r="P43" s="88" t="s">
        <v>180</v>
      </c>
      <c r="Q43" s="96" t="s">
        <v>236</v>
      </c>
      <c r="R43" s="89" t="s">
        <v>1109</v>
      </c>
      <c r="S43" s="3">
        <v>6</v>
      </c>
      <c r="T43" s="77">
        <v>4</v>
      </c>
    </row>
    <row r="44" spans="1:20" x14ac:dyDescent="0.35">
      <c r="A44" s="122">
        <v>43</v>
      </c>
      <c r="B44" s="497"/>
      <c r="C44" s="497"/>
      <c r="D44" s="3" t="s">
        <v>235</v>
      </c>
      <c r="E44" s="3"/>
      <c r="F44" s="3" t="s">
        <v>1108</v>
      </c>
      <c r="G44" s="3">
        <v>4</v>
      </c>
      <c r="H44" s="3">
        <v>5</v>
      </c>
      <c r="I44" s="23"/>
      <c r="J44" s="124">
        <v>42215</v>
      </c>
      <c r="K44" s="29">
        <v>1.1000000000000001</v>
      </c>
      <c r="L44" s="120"/>
      <c r="M44" s="121" t="s">
        <v>1893</v>
      </c>
      <c r="O44" s="503"/>
      <c r="P44" s="87" t="s">
        <v>180</v>
      </c>
      <c r="Q44" s="96" t="s">
        <v>1772</v>
      </c>
      <c r="R44" s="89" t="s">
        <v>1110</v>
      </c>
      <c r="S44" s="3">
        <v>6</v>
      </c>
      <c r="T44" s="77">
        <v>4</v>
      </c>
    </row>
    <row r="45" spans="1:20" x14ac:dyDescent="0.35">
      <c r="A45" s="118">
        <v>44</v>
      </c>
      <c r="B45" s="497"/>
      <c r="C45" s="497"/>
      <c r="D45" s="3" t="s">
        <v>1904</v>
      </c>
      <c r="E45" s="3"/>
      <c r="F45" s="3" t="s">
        <v>1109</v>
      </c>
      <c r="G45" s="3">
        <v>6</v>
      </c>
      <c r="H45" s="3">
        <v>4</v>
      </c>
      <c r="I45" s="23"/>
      <c r="J45" s="49"/>
      <c r="K45" s="29">
        <v>1.1000000000000001</v>
      </c>
      <c r="L45" s="120" t="s">
        <v>1892</v>
      </c>
      <c r="M45" s="121" t="s">
        <v>1893</v>
      </c>
      <c r="O45" s="503"/>
      <c r="P45" s="88" t="s">
        <v>180</v>
      </c>
      <c r="Q45" s="96" t="s">
        <v>1773</v>
      </c>
      <c r="R45" s="89" t="s">
        <v>1111</v>
      </c>
      <c r="S45" s="75">
        <v>5</v>
      </c>
      <c r="T45" s="78">
        <v>5</v>
      </c>
    </row>
    <row r="46" spans="1:20" x14ac:dyDescent="0.35">
      <c r="A46" s="118">
        <v>45</v>
      </c>
      <c r="B46" s="497"/>
      <c r="C46" s="497"/>
      <c r="D46" s="3" t="s">
        <v>1772</v>
      </c>
      <c r="E46" s="3"/>
      <c r="F46" s="3" t="s">
        <v>1110</v>
      </c>
      <c r="G46" s="3">
        <v>6</v>
      </c>
      <c r="H46" s="3">
        <v>4</v>
      </c>
      <c r="I46" s="23"/>
      <c r="J46" s="49"/>
      <c r="K46" s="29">
        <v>1.1000000000000001</v>
      </c>
      <c r="L46" s="120" t="s">
        <v>1892</v>
      </c>
      <c r="M46" s="121" t="s">
        <v>1893</v>
      </c>
      <c r="O46" s="503"/>
      <c r="P46" s="88" t="s">
        <v>93</v>
      </c>
      <c r="Q46" s="96" t="s">
        <v>245</v>
      </c>
      <c r="R46" s="89" t="s">
        <v>246</v>
      </c>
      <c r="S46" s="3">
        <v>4</v>
      </c>
      <c r="T46" s="77">
        <v>2</v>
      </c>
    </row>
    <row r="47" spans="1:20" x14ac:dyDescent="0.35">
      <c r="A47" s="122">
        <v>46</v>
      </c>
      <c r="B47" s="497"/>
      <c r="C47" s="497"/>
      <c r="D47" s="72" t="s">
        <v>1773</v>
      </c>
      <c r="E47" s="75"/>
      <c r="F47" s="72" t="s">
        <v>1111</v>
      </c>
      <c r="G47" s="72">
        <v>5</v>
      </c>
      <c r="H47" s="72">
        <v>5</v>
      </c>
      <c r="I47" s="23"/>
      <c r="J47" s="49"/>
      <c r="K47" s="29"/>
      <c r="L47" s="120"/>
      <c r="M47" s="121" t="s">
        <v>1893</v>
      </c>
      <c r="O47" s="503"/>
      <c r="P47" s="87" t="s">
        <v>180</v>
      </c>
      <c r="Q47" s="96" t="s">
        <v>1774</v>
      </c>
      <c r="R47" s="89" t="s">
        <v>248</v>
      </c>
      <c r="S47" s="3">
        <v>8</v>
      </c>
      <c r="T47" s="77">
        <v>4</v>
      </c>
    </row>
    <row r="48" spans="1:20" x14ac:dyDescent="0.35">
      <c r="A48" s="118">
        <v>47</v>
      </c>
      <c r="B48" s="497"/>
      <c r="C48" s="497"/>
      <c r="D48" s="3" t="s">
        <v>245</v>
      </c>
      <c r="E48" s="3"/>
      <c r="F48" s="3" t="s">
        <v>246</v>
      </c>
      <c r="G48" s="3">
        <v>4</v>
      </c>
      <c r="H48" s="3">
        <v>2</v>
      </c>
      <c r="I48" s="23"/>
      <c r="J48" s="49"/>
      <c r="K48" s="29">
        <v>1.1000000000000001</v>
      </c>
      <c r="L48" s="120" t="s">
        <v>1892</v>
      </c>
      <c r="M48" s="121" t="s">
        <v>1894</v>
      </c>
      <c r="O48" s="503"/>
      <c r="P48" s="88" t="s">
        <v>180</v>
      </c>
      <c r="Q48" s="96" t="s">
        <v>249</v>
      </c>
      <c r="R48" s="89" t="s">
        <v>250</v>
      </c>
      <c r="S48" s="3">
        <v>6</v>
      </c>
      <c r="T48" s="77">
        <v>3</v>
      </c>
    </row>
    <row r="49" spans="1:20" x14ac:dyDescent="0.35">
      <c r="A49" s="118">
        <v>48</v>
      </c>
      <c r="B49" s="497"/>
      <c r="C49" s="497"/>
      <c r="D49" s="3" t="s">
        <v>247</v>
      </c>
      <c r="E49" s="3"/>
      <c r="F49" s="3" t="s">
        <v>248</v>
      </c>
      <c r="G49" s="3">
        <v>8</v>
      </c>
      <c r="H49" s="3">
        <v>4</v>
      </c>
      <c r="I49" s="23"/>
      <c r="J49" s="49"/>
      <c r="K49" s="29">
        <v>1.1000000000000001</v>
      </c>
      <c r="L49" s="120" t="s">
        <v>1892</v>
      </c>
      <c r="M49" s="121" t="s">
        <v>1894</v>
      </c>
      <c r="O49" s="503"/>
      <c r="P49" s="88" t="s">
        <v>180</v>
      </c>
      <c r="Q49" s="97" t="s">
        <v>1843</v>
      </c>
      <c r="R49" s="89" t="s">
        <v>1652</v>
      </c>
      <c r="S49" s="3">
        <v>7</v>
      </c>
      <c r="T49" s="79">
        <v>4</v>
      </c>
    </row>
    <row r="50" spans="1:20" x14ac:dyDescent="0.35">
      <c r="A50" s="118">
        <v>49</v>
      </c>
      <c r="B50" s="497"/>
      <c r="C50" s="497"/>
      <c r="D50" s="3" t="s">
        <v>249</v>
      </c>
      <c r="E50" s="3"/>
      <c r="F50" s="3" t="s">
        <v>250</v>
      </c>
      <c r="G50" s="123">
        <v>8</v>
      </c>
      <c r="H50" s="3">
        <v>3</v>
      </c>
      <c r="I50" s="23"/>
      <c r="J50" s="49"/>
      <c r="K50" s="29">
        <v>1.1000000000000001</v>
      </c>
      <c r="L50" s="120" t="s">
        <v>1892</v>
      </c>
      <c r="M50" s="121" t="s">
        <v>1894</v>
      </c>
      <c r="O50" s="503"/>
      <c r="P50" s="87" t="s">
        <v>180</v>
      </c>
      <c r="Q50" s="97" t="s">
        <v>1844</v>
      </c>
      <c r="R50" s="89" t="s">
        <v>1653</v>
      </c>
      <c r="S50" s="3">
        <v>6</v>
      </c>
      <c r="T50" s="79">
        <v>6</v>
      </c>
    </row>
    <row r="51" spans="1:20" x14ac:dyDescent="0.35">
      <c r="A51" s="122">
        <v>50</v>
      </c>
      <c r="B51" s="497"/>
      <c r="C51" s="497"/>
      <c r="D51" s="107" t="s">
        <v>1863</v>
      </c>
      <c r="E51" s="107"/>
      <c r="F51" s="3" t="s">
        <v>1905</v>
      </c>
      <c r="G51" s="3">
        <v>6</v>
      </c>
      <c r="H51" s="107">
        <v>5</v>
      </c>
      <c r="I51" s="23"/>
      <c r="J51" s="49"/>
      <c r="K51" s="29"/>
      <c r="L51" s="120"/>
      <c r="M51" s="121" t="s">
        <v>1906</v>
      </c>
      <c r="O51" s="503"/>
      <c r="P51" s="88" t="s">
        <v>180</v>
      </c>
      <c r="Q51" s="97" t="s">
        <v>1845</v>
      </c>
      <c r="R51" s="89" t="s">
        <v>1654</v>
      </c>
      <c r="S51" s="3">
        <v>6</v>
      </c>
      <c r="T51" s="79">
        <v>5</v>
      </c>
    </row>
    <row r="52" spans="1:20" x14ac:dyDescent="0.35">
      <c r="A52" s="122">
        <v>51</v>
      </c>
      <c r="B52" s="497"/>
      <c r="C52" s="497"/>
      <c r="D52" s="107" t="s">
        <v>1907</v>
      </c>
      <c r="E52" s="107"/>
      <c r="F52" s="3" t="s">
        <v>1908</v>
      </c>
      <c r="G52" s="3">
        <v>6</v>
      </c>
      <c r="H52" s="107">
        <v>6</v>
      </c>
      <c r="I52" s="23"/>
      <c r="J52" s="49"/>
      <c r="K52" s="29"/>
      <c r="L52" s="120"/>
      <c r="M52" s="121" t="s">
        <v>1906</v>
      </c>
      <c r="O52" s="503"/>
      <c r="P52" s="88" t="s">
        <v>1117</v>
      </c>
      <c r="Q52" s="97" t="s">
        <v>1846</v>
      </c>
      <c r="R52" s="89" t="s">
        <v>1655</v>
      </c>
      <c r="S52" s="3">
        <v>6</v>
      </c>
      <c r="T52" s="79">
        <v>5</v>
      </c>
    </row>
    <row r="53" spans="1:20" x14ac:dyDescent="0.35">
      <c r="A53" s="118">
        <v>52</v>
      </c>
      <c r="B53" s="497"/>
      <c r="C53" s="497"/>
      <c r="D53" s="106" t="s">
        <v>1909</v>
      </c>
      <c r="E53" s="106"/>
      <c r="F53" s="3" t="s">
        <v>1652</v>
      </c>
      <c r="G53" s="3">
        <v>7</v>
      </c>
      <c r="H53" s="107">
        <v>4</v>
      </c>
      <c r="I53" s="125"/>
      <c r="J53" s="126">
        <v>42215</v>
      </c>
      <c r="K53" s="29"/>
      <c r="L53" s="120" t="s">
        <v>1892</v>
      </c>
      <c r="M53" s="121" t="s">
        <v>1906</v>
      </c>
      <c r="O53" s="503"/>
      <c r="P53" s="87" t="s">
        <v>1117</v>
      </c>
      <c r="Q53" s="97" t="s">
        <v>1847</v>
      </c>
      <c r="R53" s="89" t="s">
        <v>1656</v>
      </c>
      <c r="S53" s="3">
        <v>6</v>
      </c>
      <c r="T53" s="79">
        <v>6</v>
      </c>
    </row>
    <row r="54" spans="1:20" x14ac:dyDescent="0.35">
      <c r="A54" s="122">
        <v>53</v>
      </c>
      <c r="B54" s="497"/>
      <c r="C54" s="497"/>
      <c r="D54" s="106" t="s">
        <v>1910</v>
      </c>
      <c r="E54" s="106"/>
      <c r="F54" s="3" t="s">
        <v>1653</v>
      </c>
      <c r="G54" s="3">
        <v>6</v>
      </c>
      <c r="H54" s="107">
        <v>6</v>
      </c>
      <c r="I54" s="23"/>
      <c r="J54" s="49"/>
      <c r="K54" s="29"/>
      <c r="L54" s="120"/>
      <c r="M54" s="121" t="s">
        <v>1906</v>
      </c>
      <c r="O54" s="503"/>
      <c r="P54" s="88" t="s">
        <v>180</v>
      </c>
      <c r="Q54" s="97" t="s">
        <v>1848</v>
      </c>
      <c r="R54" s="89" t="s">
        <v>1657</v>
      </c>
      <c r="S54" s="3">
        <v>6</v>
      </c>
      <c r="T54" s="79">
        <v>5</v>
      </c>
    </row>
    <row r="55" spans="1:20" x14ac:dyDescent="0.35">
      <c r="A55" s="122">
        <v>54</v>
      </c>
      <c r="B55" s="497"/>
      <c r="C55" s="497"/>
      <c r="D55" s="106" t="s">
        <v>1845</v>
      </c>
      <c r="E55" s="106"/>
      <c r="F55" s="3" t="s">
        <v>1654</v>
      </c>
      <c r="G55" s="3">
        <v>6</v>
      </c>
      <c r="H55" s="107">
        <v>5</v>
      </c>
      <c r="I55" s="125"/>
      <c r="J55" s="126">
        <v>42215</v>
      </c>
      <c r="K55" s="29"/>
      <c r="L55" s="120"/>
      <c r="M55" s="121" t="s">
        <v>1906</v>
      </c>
      <c r="O55" s="503"/>
      <c r="P55" s="88" t="s">
        <v>180</v>
      </c>
      <c r="Q55" s="97" t="s">
        <v>1849</v>
      </c>
      <c r="R55" s="89" t="s">
        <v>1658</v>
      </c>
      <c r="S55" s="3">
        <v>6</v>
      </c>
      <c r="T55" s="79">
        <v>6</v>
      </c>
    </row>
    <row r="56" spans="1:20" x14ac:dyDescent="0.35">
      <c r="A56" s="122">
        <v>55</v>
      </c>
      <c r="B56" s="497"/>
      <c r="C56" s="497"/>
      <c r="D56" s="107" t="s">
        <v>1846</v>
      </c>
      <c r="E56" s="107"/>
      <c r="F56" s="3" t="s">
        <v>1655</v>
      </c>
      <c r="G56" s="3">
        <v>6</v>
      </c>
      <c r="H56" s="107">
        <v>5</v>
      </c>
      <c r="I56" s="23"/>
      <c r="J56" s="49"/>
      <c r="K56" s="29"/>
      <c r="L56" s="120"/>
      <c r="M56" s="121" t="s">
        <v>1906</v>
      </c>
      <c r="O56" s="503"/>
      <c r="P56" s="87" t="s">
        <v>180</v>
      </c>
      <c r="Q56" s="97" t="s">
        <v>1850</v>
      </c>
      <c r="R56" s="89" t="s">
        <v>1659</v>
      </c>
      <c r="S56" s="3">
        <v>6</v>
      </c>
      <c r="T56" s="79">
        <v>5</v>
      </c>
    </row>
    <row r="57" spans="1:20" x14ac:dyDescent="0.35">
      <c r="A57" s="122">
        <v>56</v>
      </c>
      <c r="B57" s="497"/>
      <c r="C57" s="497"/>
      <c r="D57" s="107" t="s">
        <v>1911</v>
      </c>
      <c r="E57" s="107"/>
      <c r="F57" s="3" t="s">
        <v>1656</v>
      </c>
      <c r="G57" s="3">
        <v>6</v>
      </c>
      <c r="H57" s="107">
        <v>6</v>
      </c>
      <c r="I57" s="125"/>
      <c r="J57" s="126">
        <v>42215</v>
      </c>
      <c r="K57" s="29"/>
      <c r="L57" s="120"/>
      <c r="M57" s="121" t="s">
        <v>1906</v>
      </c>
      <c r="O57" s="503"/>
      <c r="P57" s="88" t="s">
        <v>1117</v>
      </c>
      <c r="Q57" s="97" t="s">
        <v>1851</v>
      </c>
      <c r="R57" s="89" t="s">
        <v>1660</v>
      </c>
      <c r="S57" s="3">
        <v>6</v>
      </c>
      <c r="T57" s="79">
        <v>6</v>
      </c>
    </row>
    <row r="58" spans="1:20" x14ac:dyDescent="0.35">
      <c r="A58" s="122">
        <v>57</v>
      </c>
      <c r="B58" s="497"/>
      <c r="C58" s="497"/>
      <c r="D58" s="107" t="s">
        <v>1848</v>
      </c>
      <c r="E58" s="107"/>
      <c r="F58" s="3" t="s">
        <v>1657</v>
      </c>
      <c r="G58" s="3">
        <v>6</v>
      </c>
      <c r="H58" s="107">
        <v>5</v>
      </c>
      <c r="I58" s="23"/>
      <c r="J58" s="49"/>
      <c r="K58" s="29"/>
      <c r="L58" s="120"/>
      <c r="M58" s="121" t="s">
        <v>1906</v>
      </c>
      <c r="O58" s="503"/>
      <c r="P58" s="88" t="s">
        <v>180</v>
      </c>
      <c r="Q58" s="97" t="s">
        <v>1852</v>
      </c>
      <c r="R58" s="89" t="s">
        <v>1661</v>
      </c>
      <c r="S58" s="3">
        <v>6</v>
      </c>
      <c r="T58" s="79">
        <v>5</v>
      </c>
    </row>
    <row r="59" spans="1:20" x14ac:dyDescent="0.35">
      <c r="A59" s="122">
        <v>58</v>
      </c>
      <c r="B59" s="497"/>
      <c r="C59" s="497"/>
      <c r="D59" s="107" t="s">
        <v>1912</v>
      </c>
      <c r="E59" s="107"/>
      <c r="F59" s="3" t="s">
        <v>1658</v>
      </c>
      <c r="G59" s="3">
        <v>6</v>
      </c>
      <c r="H59" s="107">
        <v>6</v>
      </c>
      <c r="I59" s="23"/>
      <c r="J59" s="124">
        <v>42215</v>
      </c>
      <c r="K59" s="29"/>
      <c r="L59" s="120"/>
      <c r="M59" s="121" t="s">
        <v>1906</v>
      </c>
      <c r="O59" s="503"/>
      <c r="P59" s="87" t="s">
        <v>149</v>
      </c>
      <c r="Q59" s="97" t="s">
        <v>1853</v>
      </c>
      <c r="R59" s="89" t="s">
        <v>1775</v>
      </c>
      <c r="S59" s="3">
        <v>6</v>
      </c>
      <c r="T59" s="79">
        <v>6</v>
      </c>
    </row>
    <row r="60" spans="1:20" x14ac:dyDescent="0.35">
      <c r="A60" s="122">
        <v>59</v>
      </c>
      <c r="B60" s="497"/>
      <c r="C60" s="497"/>
      <c r="D60" s="107" t="s">
        <v>1913</v>
      </c>
      <c r="E60" s="107"/>
      <c r="F60" s="3" t="s">
        <v>1659</v>
      </c>
      <c r="G60" s="3">
        <v>6</v>
      </c>
      <c r="H60" s="107">
        <v>5</v>
      </c>
      <c r="I60" s="23"/>
      <c r="J60" s="49"/>
      <c r="K60" s="29"/>
      <c r="L60" s="120"/>
      <c r="M60" s="121" t="s">
        <v>1906</v>
      </c>
      <c r="O60" s="503"/>
      <c r="P60" s="88" t="s">
        <v>180</v>
      </c>
      <c r="Q60" s="97" t="s">
        <v>1854</v>
      </c>
      <c r="R60" s="89" t="s">
        <v>1662</v>
      </c>
      <c r="S60" s="3">
        <v>6</v>
      </c>
      <c r="T60" s="79">
        <v>5</v>
      </c>
    </row>
    <row r="61" spans="1:20" x14ac:dyDescent="0.35">
      <c r="A61" s="122">
        <v>60</v>
      </c>
      <c r="B61" s="497"/>
      <c r="C61" s="497"/>
      <c r="D61" s="107" t="s">
        <v>1914</v>
      </c>
      <c r="E61" s="107"/>
      <c r="F61" s="3" t="s">
        <v>1660</v>
      </c>
      <c r="G61" s="3">
        <v>6</v>
      </c>
      <c r="H61" s="107">
        <v>6</v>
      </c>
      <c r="I61" s="23"/>
      <c r="J61" s="49"/>
      <c r="K61" s="29"/>
      <c r="L61" s="120"/>
      <c r="M61" s="121" t="s">
        <v>1906</v>
      </c>
      <c r="O61" s="503"/>
      <c r="P61" s="88" t="s">
        <v>180</v>
      </c>
      <c r="Q61" s="97" t="s">
        <v>1855</v>
      </c>
      <c r="R61" s="89" t="s">
        <v>1663</v>
      </c>
      <c r="S61" s="3">
        <v>6</v>
      </c>
      <c r="T61" s="79">
        <v>6</v>
      </c>
    </row>
    <row r="62" spans="1:20" x14ac:dyDescent="0.35">
      <c r="A62" s="122">
        <v>61</v>
      </c>
      <c r="B62" s="497"/>
      <c r="C62" s="497"/>
      <c r="D62" s="107" t="s">
        <v>1852</v>
      </c>
      <c r="E62" s="107"/>
      <c r="F62" s="3" t="s">
        <v>1661</v>
      </c>
      <c r="G62" s="3">
        <v>6</v>
      </c>
      <c r="H62" s="107">
        <v>5</v>
      </c>
      <c r="I62" s="23"/>
      <c r="J62" s="49"/>
      <c r="K62" s="29"/>
      <c r="L62" s="120"/>
      <c r="M62" s="121" t="s">
        <v>1906</v>
      </c>
      <c r="O62" s="503"/>
      <c r="P62" s="87" t="s">
        <v>180</v>
      </c>
      <c r="Q62" s="99" t="s">
        <v>1856</v>
      </c>
      <c r="R62" s="89" t="s">
        <v>1664</v>
      </c>
      <c r="S62" s="3">
        <v>6</v>
      </c>
      <c r="T62" s="79">
        <v>5</v>
      </c>
    </row>
    <row r="63" spans="1:20" x14ac:dyDescent="0.35">
      <c r="A63" s="122">
        <v>62</v>
      </c>
      <c r="B63" s="497"/>
      <c r="C63" s="497"/>
      <c r="D63" s="107" t="s">
        <v>1853</v>
      </c>
      <c r="E63" s="107"/>
      <c r="F63" s="3" t="s">
        <v>1915</v>
      </c>
      <c r="G63" s="3">
        <v>6</v>
      </c>
      <c r="H63" s="107">
        <v>6</v>
      </c>
      <c r="I63" s="23"/>
      <c r="J63" s="49"/>
      <c r="K63" s="29"/>
      <c r="L63" s="120"/>
      <c r="M63" s="121" t="s">
        <v>1906</v>
      </c>
      <c r="O63" s="503"/>
      <c r="P63" s="88" t="s">
        <v>180</v>
      </c>
      <c r="Q63" s="99" t="s">
        <v>1857</v>
      </c>
      <c r="R63" s="89" t="s">
        <v>1665</v>
      </c>
      <c r="S63" s="3">
        <v>6</v>
      </c>
      <c r="T63" s="79">
        <v>6</v>
      </c>
    </row>
    <row r="64" spans="1:20" x14ac:dyDescent="0.35">
      <c r="A64" s="122">
        <v>63</v>
      </c>
      <c r="B64" s="497"/>
      <c r="C64" s="497"/>
      <c r="D64" s="107" t="s">
        <v>1916</v>
      </c>
      <c r="E64" s="107"/>
      <c r="F64" s="3" t="s">
        <v>1662</v>
      </c>
      <c r="G64" s="3">
        <v>6</v>
      </c>
      <c r="H64" s="107">
        <v>5</v>
      </c>
      <c r="I64" s="23"/>
      <c r="J64" s="49"/>
      <c r="K64" s="29"/>
      <c r="L64" s="120"/>
      <c r="M64" s="121" t="s">
        <v>1906</v>
      </c>
      <c r="O64" s="503"/>
      <c r="P64" s="87" t="s">
        <v>180</v>
      </c>
      <c r="Q64" s="99" t="s">
        <v>1858</v>
      </c>
      <c r="R64" s="89" t="s">
        <v>1666</v>
      </c>
      <c r="S64" s="3">
        <v>6</v>
      </c>
      <c r="T64" s="79">
        <v>5</v>
      </c>
    </row>
    <row r="65" spans="1:20" x14ac:dyDescent="0.35">
      <c r="A65" s="122">
        <v>64</v>
      </c>
      <c r="B65" s="497"/>
      <c r="C65" s="497"/>
      <c r="D65" s="106" t="s">
        <v>1917</v>
      </c>
      <c r="E65" s="106"/>
      <c r="F65" s="3" t="s">
        <v>1663</v>
      </c>
      <c r="G65" s="3">
        <v>6</v>
      </c>
      <c r="H65" s="107">
        <v>6</v>
      </c>
      <c r="I65" s="23"/>
      <c r="J65" s="49"/>
      <c r="K65" s="29"/>
      <c r="L65" s="120"/>
      <c r="M65" s="121" t="s">
        <v>1906</v>
      </c>
      <c r="O65" s="503"/>
      <c r="P65" s="88" t="s">
        <v>180</v>
      </c>
      <c r="Q65" s="99" t="s">
        <v>1859</v>
      </c>
      <c r="R65" s="89" t="s">
        <v>1667</v>
      </c>
      <c r="S65" s="3">
        <v>6</v>
      </c>
      <c r="T65" s="79">
        <v>6</v>
      </c>
    </row>
    <row r="66" spans="1:20" x14ac:dyDescent="0.35">
      <c r="A66" s="122">
        <v>65</v>
      </c>
      <c r="B66" s="497"/>
      <c r="C66" s="497"/>
      <c r="D66" s="107" t="s">
        <v>1918</v>
      </c>
      <c r="E66" s="107"/>
      <c r="F66" s="3" t="s">
        <v>1664</v>
      </c>
      <c r="G66" s="3">
        <v>6</v>
      </c>
      <c r="H66" s="107">
        <v>5</v>
      </c>
      <c r="I66" s="23"/>
      <c r="J66" s="49"/>
      <c r="K66" s="29"/>
      <c r="L66" s="120"/>
      <c r="M66" s="121" t="s">
        <v>1906</v>
      </c>
      <c r="O66" s="503"/>
      <c r="P66" s="88" t="s">
        <v>180</v>
      </c>
      <c r="Q66" s="99" t="s">
        <v>1860</v>
      </c>
      <c r="R66" s="89" t="s">
        <v>1668</v>
      </c>
      <c r="S66" s="3">
        <v>6</v>
      </c>
      <c r="T66" s="79">
        <v>5</v>
      </c>
    </row>
    <row r="67" spans="1:20" x14ac:dyDescent="0.35">
      <c r="A67" s="122">
        <v>66</v>
      </c>
      <c r="B67" s="497"/>
      <c r="C67" s="497"/>
      <c r="D67" s="107" t="s">
        <v>1919</v>
      </c>
      <c r="E67" s="107"/>
      <c r="F67" s="3" t="s">
        <v>1665</v>
      </c>
      <c r="G67" s="3">
        <v>6</v>
      </c>
      <c r="H67" s="107">
        <v>6</v>
      </c>
      <c r="I67" s="125"/>
      <c r="J67" s="127" t="s">
        <v>1920</v>
      </c>
      <c r="K67" s="29"/>
      <c r="L67" s="120"/>
      <c r="M67" s="121" t="s">
        <v>1906</v>
      </c>
      <c r="O67" s="503"/>
      <c r="P67" s="87" t="s">
        <v>180</v>
      </c>
      <c r="Q67" s="99" t="s">
        <v>1861</v>
      </c>
      <c r="R67" s="89" t="s">
        <v>1669</v>
      </c>
      <c r="S67" s="3">
        <v>2</v>
      </c>
      <c r="T67" s="79">
        <v>2</v>
      </c>
    </row>
    <row r="68" spans="1:20" x14ac:dyDescent="0.35">
      <c r="A68" s="122">
        <v>67</v>
      </c>
      <c r="B68" s="497"/>
      <c r="C68" s="497"/>
      <c r="D68" s="107" t="s">
        <v>1858</v>
      </c>
      <c r="E68" s="107"/>
      <c r="F68" s="3" t="s">
        <v>1666</v>
      </c>
      <c r="G68" s="3">
        <v>6</v>
      </c>
      <c r="H68" s="107">
        <v>5</v>
      </c>
      <c r="I68" s="23"/>
      <c r="J68" s="49"/>
      <c r="K68" s="29"/>
      <c r="L68" s="120"/>
      <c r="M68" s="121" t="s">
        <v>1906</v>
      </c>
      <c r="O68" s="503"/>
      <c r="P68" s="88" t="s">
        <v>180</v>
      </c>
      <c r="Q68" s="99" t="s">
        <v>1862</v>
      </c>
      <c r="R68" s="89" t="s">
        <v>1670</v>
      </c>
      <c r="S68" s="3">
        <v>4</v>
      </c>
      <c r="T68" s="79">
        <v>6</v>
      </c>
    </row>
    <row r="69" spans="1:20" x14ac:dyDescent="0.35">
      <c r="A69" s="122">
        <v>68</v>
      </c>
      <c r="B69" s="497"/>
      <c r="C69" s="497"/>
      <c r="D69" s="107" t="s">
        <v>1921</v>
      </c>
      <c r="E69" s="107"/>
      <c r="F69" s="3" t="s">
        <v>1667</v>
      </c>
      <c r="G69" s="3">
        <v>6</v>
      </c>
      <c r="H69" s="107">
        <v>6</v>
      </c>
      <c r="I69" s="23"/>
      <c r="J69" s="49"/>
      <c r="K69" s="29"/>
      <c r="L69" s="120"/>
      <c r="M69" s="121" t="s">
        <v>1906</v>
      </c>
      <c r="O69" s="503"/>
      <c r="P69" s="88" t="s">
        <v>149</v>
      </c>
      <c r="Q69" s="99" t="s">
        <v>1863</v>
      </c>
      <c r="R69" s="89" t="s">
        <v>1776</v>
      </c>
      <c r="S69" s="3">
        <v>6</v>
      </c>
      <c r="T69" s="79">
        <v>5</v>
      </c>
    </row>
    <row r="70" spans="1:20" x14ac:dyDescent="0.35">
      <c r="A70" s="122">
        <v>69</v>
      </c>
      <c r="B70" s="497"/>
      <c r="C70" s="497"/>
      <c r="D70" s="107" t="s">
        <v>1860</v>
      </c>
      <c r="E70" s="107"/>
      <c r="F70" s="3" t="s">
        <v>1668</v>
      </c>
      <c r="G70" s="3">
        <v>6</v>
      </c>
      <c r="H70" s="107">
        <v>5</v>
      </c>
      <c r="I70" s="23"/>
      <c r="J70" s="49"/>
      <c r="K70" s="29"/>
      <c r="L70" s="120"/>
      <c r="M70" s="121" t="s">
        <v>1906</v>
      </c>
      <c r="O70" s="503"/>
      <c r="P70" s="87" t="s">
        <v>149</v>
      </c>
      <c r="Q70" s="99" t="s">
        <v>1864</v>
      </c>
      <c r="R70" s="89" t="s">
        <v>1777</v>
      </c>
      <c r="S70" s="3">
        <v>6</v>
      </c>
      <c r="T70" s="79">
        <v>6</v>
      </c>
    </row>
    <row r="71" spans="1:20" x14ac:dyDescent="0.35">
      <c r="A71" s="118">
        <v>70</v>
      </c>
      <c r="B71" s="497"/>
      <c r="C71" s="497"/>
      <c r="D71" s="81" t="s">
        <v>1922</v>
      </c>
      <c r="E71" s="81"/>
      <c r="F71" s="72" t="s">
        <v>1923</v>
      </c>
      <c r="G71" s="3">
        <v>3</v>
      </c>
      <c r="H71" s="107">
        <v>3</v>
      </c>
      <c r="I71" s="23"/>
      <c r="J71" s="49"/>
      <c r="K71" s="29">
        <v>1.1000000000000001</v>
      </c>
      <c r="L71" s="120" t="s">
        <v>1892</v>
      </c>
      <c r="M71" s="121" t="s">
        <v>1906</v>
      </c>
      <c r="O71" s="503"/>
      <c r="P71" s="88" t="s">
        <v>180</v>
      </c>
      <c r="Q71" s="103" t="s">
        <v>173</v>
      </c>
      <c r="R71" s="89" t="s">
        <v>1778</v>
      </c>
      <c r="S71" s="3">
        <v>3</v>
      </c>
      <c r="T71" s="79">
        <v>3</v>
      </c>
    </row>
    <row r="72" spans="1:20" x14ac:dyDescent="0.35">
      <c r="A72" s="118">
        <v>71</v>
      </c>
      <c r="B72" s="497"/>
      <c r="C72" s="497"/>
      <c r="D72" s="81" t="s">
        <v>1924</v>
      </c>
      <c r="E72" s="81"/>
      <c r="F72" s="72" t="s">
        <v>1925</v>
      </c>
      <c r="G72" s="3">
        <v>3</v>
      </c>
      <c r="H72" s="107">
        <v>3</v>
      </c>
      <c r="I72" s="23"/>
      <c r="J72" s="49"/>
      <c r="K72" s="29">
        <v>1.1000000000000001</v>
      </c>
      <c r="L72" s="120" t="s">
        <v>1892</v>
      </c>
      <c r="M72" s="121" t="s">
        <v>1906</v>
      </c>
      <c r="O72" s="503"/>
      <c r="P72" s="88" t="s">
        <v>180</v>
      </c>
      <c r="Q72" s="103" t="s">
        <v>172</v>
      </c>
      <c r="R72" s="89" t="s">
        <v>1779</v>
      </c>
      <c r="S72" s="3">
        <v>3</v>
      </c>
      <c r="T72" s="79">
        <v>3</v>
      </c>
    </row>
    <row r="73" spans="1:20" x14ac:dyDescent="0.35">
      <c r="A73" s="118">
        <v>72</v>
      </c>
      <c r="B73" s="497"/>
      <c r="C73" s="497"/>
      <c r="D73" s="107" t="s">
        <v>1861</v>
      </c>
      <c r="E73" s="107"/>
      <c r="F73" s="3" t="s">
        <v>1669</v>
      </c>
      <c r="G73" s="3">
        <v>2</v>
      </c>
      <c r="H73" s="107">
        <v>2</v>
      </c>
      <c r="I73" s="23"/>
      <c r="J73" s="49"/>
      <c r="K73" s="29">
        <v>1.1000000000000001</v>
      </c>
      <c r="L73" s="120" t="s">
        <v>1892</v>
      </c>
      <c r="M73" s="121" t="s">
        <v>1906</v>
      </c>
      <c r="O73" s="503"/>
      <c r="P73" s="87" t="s">
        <v>180</v>
      </c>
      <c r="Q73" s="99" t="s">
        <v>1865</v>
      </c>
      <c r="R73" s="89" t="s">
        <v>1780</v>
      </c>
      <c r="S73" s="3">
        <v>6</v>
      </c>
      <c r="T73" s="77">
        <v>3</v>
      </c>
    </row>
    <row r="74" spans="1:20" x14ac:dyDescent="0.35">
      <c r="A74" s="122">
        <v>73</v>
      </c>
      <c r="B74" s="497"/>
      <c r="C74" s="497"/>
      <c r="D74" s="107" t="s">
        <v>1862</v>
      </c>
      <c r="E74" s="107"/>
      <c r="F74" s="3" t="s">
        <v>1670</v>
      </c>
      <c r="G74" s="3">
        <v>4</v>
      </c>
      <c r="H74" s="107">
        <v>6</v>
      </c>
      <c r="I74" s="23"/>
      <c r="J74" s="49"/>
      <c r="K74" s="29"/>
      <c r="L74" s="120"/>
      <c r="M74" s="121" t="s">
        <v>1906</v>
      </c>
      <c r="O74" s="503"/>
      <c r="P74" s="88" t="s">
        <v>180</v>
      </c>
      <c r="Q74" s="99" t="s">
        <v>1866</v>
      </c>
      <c r="R74" s="89" t="s">
        <v>1781</v>
      </c>
      <c r="S74" s="3">
        <v>6</v>
      </c>
      <c r="T74" s="77">
        <v>4</v>
      </c>
    </row>
    <row r="75" spans="1:20" ht="15.5" x14ac:dyDescent="0.35">
      <c r="A75" s="118">
        <v>74</v>
      </c>
      <c r="B75" s="497"/>
      <c r="C75" s="497"/>
      <c r="D75" s="107" t="s">
        <v>1926</v>
      </c>
      <c r="E75" s="107"/>
      <c r="F75" s="3" t="s">
        <v>169</v>
      </c>
      <c r="G75" s="123">
        <v>5</v>
      </c>
      <c r="H75" s="3">
        <v>3</v>
      </c>
      <c r="I75" s="23"/>
      <c r="J75" s="49"/>
      <c r="K75" s="29">
        <v>1.1000000000000001</v>
      </c>
      <c r="L75" s="120" t="s">
        <v>1892</v>
      </c>
      <c r="M75" s="121" t="s">
        <v>1894</v>
      </c>
      <c r="O75" s="503"/>
      <c r="P75" s="88" t="s">
        <v>180</v>
      </c>
      <c r="Q75" s="98" t="s">
        <v>1782</v>
      </c>
      <c r="R75" s="92" t="s">
        <v>129</v>
      </c>
      <c r="S75" s="3">
        <v>3</v>
      </c>
      <c r="T75" s="80">
        <v>2</v>
      </c>
    </row>
    <row r="76" spans="1:20" x14ac:dyDescent="0.35">
      <c r="A76" s="118">
        <v>75</v>
      </c>
      <c r="B76" s="497"/>
      <c r="C76" s="498"/>
      <c r="D76" s="107" t="s">
        <v>1927</v>
      </c>
      <c r="E76" s="107"/>
      <c r="F76" s="3" t="s">
        <v>171</v>
      </c>
      <c r="G76" s="123">
        <v>5</v>
      </c>
      <c r="H76" s="3">
        <v>4</v>
      </c>
      <c r="I76" s="23"/>
      <c r="J76" s="49"/>
      <c r="K76" s="29">
        <v>1.1000000000000001</v>
      </c>
      <c r="L76" s="120" t="s">
        <v>1892</v>
      </c>
      <c r="M76" s="121" t="s">
        <v>1894</v>
      </c>
      <c r="O76" s="503"/>
      <c r="P76" s="87" t="s">
        <v>180</v>
      </c>
      <c r="Q76" s="96" t="s">
        <v>163</v>
      </c>
      <c r="R76" s="89" t="s">
        <v>1045</v>
      </c>
      <c r="S76" s="3">
        <v>4</v>
      </c>
      <c r="T76" s="77">
        <v>4</v>
      </c>
    </row>
    <row r="77" spans="1:20" ht="29" x14ac:dyDescent="0.35">
      <c r="A77" s="122">
        <v>1</v>
      </c>
      <c r="B77" s="497"/>
      <c r="C77" s="106" t="s">
        <v>1928</v>
      </c>
      <c r="D77" s="3" t="s">
        <v>163</v>
      </c>
      <c r="E77" s="3"/>
      <c r="F77" s="3" t="s">
        <v>1045</v>
      </c>
      <c r="G77" s="3">
        <v>4</v>
      </c>
      <c r="H77" s="3">
        <v>4</v>
      </c>
      <c r="I77" s="23"/>
      <c r="J77" s="49"/>
      <c r="K77" s="29"/>
      <c r="L77" s="120" t="s">
        <v>1892</v>
      </c>
      <c r="M77" s="121" t="s">
        <v>1894</v>
      </c>
      <c r="O77" s="503"/>
      <c r="P77" s="88" t="s">
        <v>180</v>
      </c>
      <c r="Q77" s="98" t="s">
        <v>1783</v>
      </c>
      <c r="R77" s="89" t="s">
        <v>1091</v>
      </c>
      <c r="S77" s="3">
        <v>6</v>
      </c>
      <c r="T77" s="80">
        <v>7</v>
      </c>
    </row>
    <row r="78" spans="1:20" x14ac:dyDescent="0.35">
      <c r="A78" s="118">
        <v>1</v>
      </c>
      <c r="B78" s="497"/>
      <c r="C78" s="496" t="s">
        <v>1113</v>
      </c>
      <c r="D78" s="3" t="s">
        <v>95</v>
      </c>
      <c r="E78" s="3"/>
      <c r="F78" s="3" t="s">
        <v>96</v>
      </c>
      <c r="G78" s="3">
        <v>2</v>
      </c>
      <c r="H78" s="3">
        <v>2</v>
      </c>
      <c r="I78" s="23"/>
      <c r="J78" s="49"/>
      <c r="K78" s="29"/>
      <c r="L78" s="120" t="s">
        <v>1892</v>
      </c>
      <c r="M78" s="121" t="s">
        <v>1893</v>
      </c>
      <c r="O78" s="503"/>
      <c r="P78" s="88" t="s">
        <v>180</v>
      </c>
      <c r="Q78" s="96" t="s">
        <v>95</v>
      </c>
      <c r="R78" s="89" t="s">
        <v>96</v>
      </c>
      <c r="S78" s="3">
        <v>2</v>
      </c>
      <c r="T78" s="79">
        <v>2</v>
      </c>
    </row>
    <row r="79" spans="1:20" x14ac:dyDescent="0.35">
      <c r="A79" s="118">
        <v>2</v>
      </c>
      <c r="B79" s="497"/>
      <c r="C79" s="497"/>
      <c r="D79" s="3" t="s">
        <v>209</v>
      </c>
      <c r="E79" s="3"/>
      <c r="F79" s="3" t="s">
        <v>1114</v>
      </c>
      <c r="G79" s="3">
        <v>2</v>
      </c>
      <c r="H79" s="3">
        <v>2</v>
      </c>
      <c r="I79" s="23"/>
      <c r="J79" s="49"/>
      <c r="K79" s="29"/>
      <c r="L79" s="120" t="s">
        <v>1892</v>
      </c>
      <c r="M79" s="121" t="s">
        <v>1893</v>
      </c>
      <c r="O79" s="503"/>
      <c r="P79" s="87" t="s">
        <v>180</v>
      </c>
      <c r="Q79" s="96" t="s">
        <v>209</v>
      </c>
      <c r="R79" s="89" t="s">
        <v>1114</v>
      </c>
      <c r="S79" s="3">
        <v>2</v>
      </c>
      <c r="T79" s="79">
        <v>2</v>
      </c>
    </row>
    <row r="80" spans="1:20" x14ac:dyDescent="0.35">
      <c r="A80" s="118">
        <v>3</v>
      </c>
      <c r="B80" s="497"/>
      <c r="C80" s="497"/>
      <c r="D80" s="3" t="s">
        <v>237</v>
      </c>
      <c r="E80" s="3"/>
      <c r="F80" s="3" t="s">
        <v>1116</v>
      </c>
      <c r="G80" s="3">
        <v>3</v>
      </c>
      <c r="H80" s="3">
        <v>2</v>
      </c>
      <c r="I80" s="23"/>
      <c r="J80" s="49"/>
      <c r="K80" s="29"/>
      <c r="L80" s="120" t="s">
        <v>1892</v>
      </c>
      <c r="M80" s="121" t="s">
        <v>1893</v>
      </c>
      <c r="O80" s="503"/>
      <c r="P80" s="88" t="s">
        <v>1115</v>
      </c>
      <c r="Q80" s="99" t="s">
        <v>237</v>
      </c>
      <c r="R80" s="89" t="s">
        <v>1116</v>
      </c>
      <c r="S80" s="3">
        <v>3</v>
      </c>
      <c r="T80" s="79">
        <v>2</v>
      </c>
    </row>
    <row r="81" spans="1:20" ht="29" x14ac:dyDescent="0.35">
      <c r="A81" s="118">
        <v>4</v>
      </c>
      <c r="B81" s="497"/>
      <c r="C81" s="498"/>
      <c r="D81" s="107" t="s">
        <v>1867</v>
      </c>
      <c r="E81" s="107"/>
      <c r="F81" s="3" t="s">
        <v>1929</v>
      </c>
      <c r="G81" s="3">
        <v>2</v>
      </c>
      <c r="H81" s="3">
        <v>2</v>
      </c>
      <c r="I81" s="23"/>
      <c r="J81" s="49"/>
      <c r="K81" s="128" t="s">
        <v>1930</v>
      </c>
      <c r="L81" s="120" t="s">
        <v>1892</v>
      </c>
      <c r="M81" s="121" t="s">
        <v>1893</v>
      </c>
      <c r="O81" s="503"/>
      <c r="P81" s="88" t="s">
        <v>93</v>
      </c>
      <c r="Q81" s="99" t="s">
        <v>1867</v>
      </c>
      <c r="R81" s="89" t="s">
        <v>1784</v>
      </c>
      <c r="S81" s="3">
        <v>2</v>
      </c>
      <c r="T81" s="79">
        <v>2</v>
      </c>
    </row>
    <row r="82" spans="1:20" x14ac:dyDescent="0.35">
      <c r="A82" s="122">
        <v>1</v>
      </c>
      <c r="B82" s="497"/>
      <c r="C82" s="496" t="s">
        <v>1931</v>
      </c>
      <c r="D82" s="3" t="s">
        <v>1881</v>
      </c>
      <c r="E82" s="3"/>
      <c r="F82" s="3" t="s">
        <v>1932</v>
      </c>
      <c r="G82" s="3">
        <v>5</v>
      </c>
      <c r="H82" s="3">
        <v>7</v>
      </c>
      <c r="I82" s="23"/>
      <c r="J82" s="49"/>
      <c r="K82" s="29"/>
      <c r="L82" s="120"/>
      <c r="M82" s="121" t="s">
        <v>1906</v>
      </c>
      <c r="O82" s="503"/>
      <c r="P82" s="87" t="s">
        <v>149</v>
      </c>
      <c r="Q82" s="99" t="s">
        <v>1785</v>
      </c>
      <c r="R82" s="89" t="s">
        <v>1094</v>
      </c>
      <c r="S82" s="3">
        <v>5</v>
      </c>
      <c r="T82" s="77">
        <v>6</v>
      </c>
    </row>
    <row r="83" spans="1:20" x14ac:dyDescent="0.35">
      <c r="A83" s="122">
        <v>2</v>
      </c>
      <c r="B83" s="497"/>
      <c r="C83" s="497"/>
      <c r="D83" s="3" t="s">
        <v>1878</v>
      </c>
      <c r="E83" s="3"/>
      <c r="F83" s="3" t="s">
        <v>1674</v>
      </c>
      <c r="G83" s="3">
        <v>4</v>
      </c>
      <c r="H83" s="3">
        <v>4</v>
      </c>
      <c r="I83" s="23"/>
      <c r="J83" s="49"/>
      <c r="K83" s="29"/>
      <c r="L83" s="120" t="s">
        <v>1892</v>
      </c>
      <c r="M83" s="121" t="s">
        <v>1906</v>
      </c>
      <c r="O83" s="503"/>
      <c r="P83" s="88" t="s">
        <v>149</v>
      </c>
      <c r="Q83" s="99" t="s">
        <v>145</v>
      </c>
      <c r="R83" s="89" t="s">
        <v>146</v>
      </c>
      <c r="S83" s="3">
        <v>3</v>
      </c>
      <c r="T83" s="77">
        <v>4</v>
      </c>
    </row>
    <row r="84" spans="1:20" x14ac:dyDescent="0.35">
      <c r="A84" s="122">
        <v>3</v>
      </c>
      <c r="B84" s="497"/>
      <c r="C84" s="497"/>
      <c r="D84" s="3" t="s">
        <v>1933</v>
      </c>
      <c r="E84" s="3"/>
      <c r="F84" s="3" t="s">
        <v>1675</v>
      </c>
      <c r="G84" s="3">
        <v>4</v>
      </c>
      <c r="H84" s="3">
        <v>5</v>
      </c>
      <c r="I84" s="23"/>
      <c r="J84" s="49"/>
      <c r="K84" s="29"/>
      <c r="L84" s="120" t="s">
        <v>1892</v>
      </c>
      <c r="M84" s="121" t="s">
        <v>1906</v>
      </c>
      <c r="O84" s="503"/>
      <c r="P84" s="88" t="s">
        <v>149</v>
      </c>
      <c r="Q84" s="99" t="s">
        <v>1868</v>
      </c>
      <c r="R84" s="89" t="s">
        <v>1118</v>
      </c>
      <c r="S84" s="3">
        <v>4</v>
      </c>
      <c r="T84" s="77">
        <v>5</v>
      </c>
    </row>
    <row r="85" spans="1:20" x14ac:dyDescent="0.35">
      <c r="A85" s="122">
        <v>4</v>
      </c>
      <c r="B85" s="497"/>
      <c r="C85" s="497"/>
      <c r="D85" s="3" t="s">
        <v>1934</v>
      </c>
      <c r="E85" s="3"/>
      <c r="F85" s="3" t="s">
        <v>1676</v>
      </c>
      <c r="G85" s="3">
        <v>6</v>
      </c>
      <c r="H85" s="3">
        <v>5</v>
      </c>
      <c r="I85" s="23"/>
      <c r="J85" s="49"/>
      <c r="K85" s="29"/>
      <c r="L85" s="120" t="s">
        <v>1935</v>
      </c>
      <c r="M85" s="121" t="s">
        <v>1906</v>
      </c>
      <c r="O85" s="503"/>
      <c r="P85" s="90" t="s">
        <v>1064</v>
      </c>
      <c r="Q85" s="99" t="s">
        <v>1786</v>
      </c>
      <c r="R85" s="89" t="s">
        <v>1120</v>
      </c>
      <c r="S85" s="3">
        <v>3</v>
      </c>
      <c r="T85" s="77">
        <v>6</v>
      </c>
    </row>
    <row r="86" spans="1:20" x14ac:dyDescent="0.35">
      <c r="A86" s="122">
        <v>5</v>
      </c>
      <c r="B86" s="497"/>
      <c r="C86" s="497"/>
      <c r="D86" s="3" t="s">
        <v>1936</v>
      </c>
      <c r="E86" s="3"/>
      <c r="F86" s="3" t="s">
        <v>1677</v>
      </c>
      <c r="G86" s="3">
        <v>4</v>
      </c>
      <c r="H86" s="3">
        <v>7</v>
      </c>
      <c r="I86" s="23"/>
      <c r="J86" s="49"/>
      <c r="K86" s="29"/>
      <c r="L86" s="120"/>
      <c r="M86" s="121" t="s">
        <v>1906</v>
      </c>
      <c r="O86" s="503"/>
      <c r="P86" s="90" t="s">
        <v>149</v>
      </c>
      <c r="Q86" s="99" t="s">
        <v>1869</v>
      </c>
      <c r="R86" s="89" t="s">
        <v>1119</v>
      </c>
      <c r="S86" s="3">
        <v>3</v>
      </c>
      <c r="T86" s="77">
        <v>7</v>
      </c>
    </row>
    <row r="87" spans="1:20" x14ac:dyDescent="0.35">
      <c r="A87" s="122">
        <v>6</v>
      </c>
      <c r="B87" s="497"/>
      <c r="C87" s="497"/>
      <c r="D87" s="3" t="s">
        <v>1937</v>
      </c>
      <c r="E87" s="3"/>
      <c r="F87" s="3" t="s">
        <v>1678</v>
      </c>
      <c r="G87" s="3">
        <v>5</v>
      </c>
      <c r="H87" s="3">
        <v>6</v>
      </c>
      <c r="I87" s="23"/>
      <c r="J87" s="49"/>
      <c r="K87" s="29"/>
      <c r="L87" s="120"/>
      <c r="M87" s="121" t="s">
        <v>1906</v>
      </c>
      <c r="O87" s="503"/>
      <c r="P87" s="90" t="s">
        <v>149</v>
      </c>
      <c r="Q87" s="99" t="s">
        <v>853</v>
      </c>
      <c r="R87" s="89" t="s">
        <v>1671</v>
      </c>
      <c r="S87" s="3">
        <v>5</v>
      </c>
      <c r="T87" s="77">
        <v>6</v>
      </c>
    </row>
    <row r="88" spans="1:20" x14ac:dyDescent="0.35">
      <c r="A88" s="122">
        <v>7</v>
      </c>
      <c r="B88" s="497"/>
      <c r="C88" s="497"/>
      <c r="D88" s="7" t="s">
        <v>1875</v>
      </c>
      <c r="E88" s="7"/>
      <c r="F88" s="3" t="s">
        <v>1938</v>
      </c>
      <c r="G88" s="3">
        <v>5</v>
      </c>
      <c r="H88" s="107">
        <v>6</v>
      </c>
      <c r="I88" s="23"/>
      <c r="J88" s="49"/>
      <c r="K88" s="29"/>
      <c r="L88" s="120"/>
      <c r="M88" s="121" t="s">
        <v>1906</v>
      </c>
      <c r="O88" s="503"/>
      <c r="P88" s="90" t="s">
        <v>149</v>
      </c>
      <c r="Q88" s="99" t="s">
        <v>1870</v>
      </c>
      <c r="R88" s="89" t="s">
        <v>1677</v>
      </c>
      <c r="S88" s="3">
        <v>4</v>
      </c>
      <c r="T88" s="77">
        <v>7</v>
      </c>
    </row>
    <row r="89" spans="1:20" x14ac:dyDescent="0.35">
      <c r="A89" s="122">
        <v>8</v>
      </c>
      <c r="B89" s="497"/>
      <c r="C89" s="497"/>
      <c r="D89" s="3" t="s">
        <v>1939</v>
      </c>
      <c r="E89" s="3"/>
      <c r="F89" s="3" t="s">
        <v>1940</v>
      </c>
      <c r="G89" s="3">
        <v>4</v>
      </c>
      <c r="H89" s="3">
        <v>6</v>
      </c>
      <c r="I89" s="23"/>
      <c r="J89" s="49"/>
      <c r="K89" s="29"/>
      <c r="L89" s="120"/>
      <c r="M89" s="121" t="s">
        <v>1906</v>
      </c>
      <c r="O89" s="503"/>
      <c r="P89" s="90" t="s">
        <v>149</v>
      </c>
      <c r="Q89" s="99" t="s">
        <v>1871</v>
      </c>
      <c r="R89" s="89" t="s">
        <v>1678</v>
      </c>
      <c r="S89" s="3">
        <v>5</v>
      </c>
      <c r="T89" s="77">
        <v>6</v>
      </c>
    </row>
    <row r="90" spans="1:20" x14ac:dyDescent="0.35">
      <c r="A90" s="122">
        <v>9</v>
      </c>
      <c r="B90" s="497"/>
      <c r="C90" s="497"/>
      <c r="D90" s="3" t="s">
        <v>1877</v>
      </c>
      <c r="E90" s="3"/>
      <c r="F90" s="3" t="s">
        <v>1941</v>
      </c>
      <c r="G90" s="123">
        <v>4</v>
      </c>
      <c r="H90" s="3">
        <v>7</v>
      </c>
      <c r="I90" s="23"/>
      <c r="J90" s="49"/>
      <c r="K90" s="29"/>
      <c r="L90" s="120"/>
      <c r="M90" s="121" t="s">
        <v>1906</v>
      </c>
      <c r="O90" s="503"/>
      <c r="P90" s="90" t="s">
        <v>149</v>
      </c>
      <c r="Q90" s="99" t="s">
        <v>1872</v>
      </c>
      <c r="R90" s="89" t="s">
        <v>1672</v>
      </c>
      <c r="S90" s="3">
        <v>3</v>
      </c>
      <c r="T90" s="77">
        <v>4</v>
      </c>
    </row>
    <row r="91" spans="1:20" x14ac:dyDescent="0.35">
      <c r="A91" s="122">
        <v>10</v>
      </c>
      <c r="B91" s="497"/>
      <c r="C91" s="497"/>
      <c r="D91" s="3" t="s">
        <v>853</v>
      </c>
      <c r="E91" s="3"/>
      <c r="F91" s="3" t="s">
        <v>1671</v>
      </c>
      <c r="G91" s="123">
        <v>3</v>
      </c>
      <c r="H91" s="3">
        <v>6</v>
      </c>
      <c r="I91" s="23"/>
      <c r="J91" s="49"/>
      <c r="K91" s="29"/>
      <c r="L91" s="120"/>
      <c r="M91" s="121" t="s">
        <v>1906</v>
      </c>
      <c r="O91" s="503"/>
      <c r="P91" s="90" t="s">
        <v>149</v>
      </c>
      <c r="Q91" s="99" t="s">
        <v>1873</v>
      </c>
      <c r="R91" s="89" t="s">
        <v>1673</v>
      </c>
      <c r="S91" s="3">
        <v>4</v>
      </c>
      <c r="T91" s="77">
        <v>6</v>
      </c>
    </row>
    <row r="92" spans="1:20" x14ac:dyDescent="0.35">
      <c r="A92" s="122">
        <v>11</v>
      </c>
      <c r="B92" s="497"/>
      <c r="C92" s="497"/>
      <c r="D92" s="3" t="s">
        <v>1942</v>
      </c>
      <c r="E92" s="3"/>
      <c r="F92" s="3" t="s">
        <v>1672</v>
      </c>
      <c r="G92" s="123">
        <v>4</v>
      </c>
      <c r="H92" s="3">
        <v>4</v>
      </c>
      <c r="I92" s="23"/>
      <c r="J92" s="49"/>
      <c r="K92" s="29"/>
      <c r="L92" s="120" t="s">
        <v>1892</v>
      </c>
      <c r="M92" s="121" t="s">
        <v>1906</v>
      </c>
      <c r="O92" s="503"/>
      <c r="P92" s="90" t="s">
        <v>149</v>
      </c>
      <c r="Q92" s="99" t="s">
        <v>1874</v>
      </c>
      <c r="R92" s="89" t="s">
        <v>1787</v>
      </c>
      <c r="S92" s="3">
        <v>5</v>
      </c>
      <c r="T92" s="77">
        <v>7</v>
      </c>
    </row>
    <row r="93" spans="1:20" x14ac:dyDescent="0.35">
      <c r="A93" s="122">
        <v>12</v>
      </c>
      <c r="B93" s="497"/>
      <c r="C93" s="497"/>
      <c r="D93" s="3" t="s">
        <v>1873</v>
      </c>
      <c r="E93" s="3"/>
      <c r="F93" s="3" t="s">
        <v>1943</v>
      </c>
      <c r="G93" s="123">
        <v>5</v>
      </c>
      <c r="H93" s="3">
        <v>6</v>
      </c>
      <c r="I93" s="23"/>
      <c r="J93" s="49"/>
      <c r="K93" s="29"/>
      <c r="L93" s="120"/>
      <c r="M93" s="121" t="s">
        <v>1906</v>
      </c>
      <c r="O93" s="503"/>
      <c r="P93" s="90" t="s">
        <v>180</v>
      </c>
      <c r="Q93" s="99" t="s">
        <v>1875</v>
      </c>
      <c r="R93" s="89" t="s">
        <v>1788</v>
      </c>
      <c r="S93" s="3">
        <v>5</v>
      </c>
      <c r="T93" s="79">
        <v>6</v>
      </c>
    </row>
    <row r="94" spans="1:20" x14ac:dyDescent="0.35">
      <c r="A94" s="122">
        <v>13</v>
      </c>
      <c r="B94" s="497"/>
      <c r="C94" s="497"/>
      <c r="D94" s="3" t="s">
        <v>1944</v>
      </c>
      <c r="E94" s="3"/>
      <c r="F94" s="3" t="s">
        <v>1945</v>
      </c>
      <c r="G94" s="3">
        <v>5</v>
      </c>
      <c r="H94" s="3">
        <v>7</v>
      </c>
      <c r="I94" s="23"/>
      <c r="J94" s="49"/>
      <c r="K94" s="29"/>
      <c r="L94" s="120"/>
      <c r="M94" s="121" t="s">
        <v>1906</v>
      </c>
      <c r="O94" s="503"/>
      <c r="P94" s="90" t="s">
        <v>93</v>
      </c>
      <c r="Q94" s="99" t="s">
        <v>1876</v>
      </c>
      <c r="R94" s="89" t="s">
        <v>1789</v>
      </c>
      <c r="S94" s="3">
        <v>4</v>
      </c>
      <c r="T94" s="77">
        <v>6</v>
      </c>
    </row>
    <row r="95" spans="1:20" x14ac:dyDescent="0.35">
      <c r="A95" s="122">
        <v>14</v>
      </c>
      <c r="B95" s="497"/>
      <c r="C95" s="497"/>
      <c r="D95" s="3" t="s">
        <v>145</v>
      </c>
      <c r="E95" s="3"/>
      <c r="F95" s="3" t="s">
        <v>146</v>
      </c>
      <c r="G95" s="3">
        <v>3</v>
      </c>
      <c r="H95" s="3">
        <v>4</v>
      </c>
      <c r="I95" s="23"/>
      <c r="J95" s="49"/>
      <c r="K95" s="29"/>
      <c r="L95" s="120" t="s">
        <v>1892</v>
      </c>
      <c r="M95" s="121" t="s">
        <v>1893</v>
      </c>
      <c r="O95" s="503"/>
      <c r="P95" s="90" t="s">
        <v>93</v>
      </c>
      <c r="Q95" s="99" t="s">
        <v>1877</v>
      </c>
      <c r="R95" s="89" t="s">
        <v>1790</v>
      </c>
      <c r="S95" s="3">
        <v>5</v>
      </c>
      <c r="T95" s="77">
        <v>7</v>
      </c>
    </row>
    <row r="96" spans="1:20" x14ac:dyDescent="0.35">
      <c r="A96" s="122">
        <v>15</v>
      </c>
      <c r="B96" s="497"/>
      <c r="C96" s="497"/>
      <c r="D96" s="3" t="s">
        <v>1786</v>
      </c>
      <c r="E96" s="3"/>
      <c r="F96" s="3" t="s">
        <v>1120</v>
      </c>
      <c r="G96" s="123">
        <v>4</v>
      </c>
      <c r="H96" s="3">
        <v>6</v>
      </c>
      <c r="I96" s="23"/>
      <c r="J96" s="49"/>
      <c r="K96" s="29">
        <v>1.1000000000000001</v>
      </c>
      <c r="L96" s="120"/>
      <c r="M96" s="121" t="s">
        <v>1893</v>
      </c>
      <c r="O96" s="503"/>
      <c r="P96" s="90" t="s">
        <v>180</v>
      </c>
      <c r="Q96" s="99" t="s">
        <v>1878</v>
      </c>
      <c r="R96" s="89" t="s">
        <v>1674</v>
      </c>
      <c r="S96" s="3">
        <v>4</v>
      </c>
      <c r="T96" s="77">
        <v>4</v>
      </c>
    </row>
    <row r="97" spans="1:20" x14ac:dyDescent="0.35">
      <c r="A97" s="122">
        <v>16</v>
      </c>
      <c r="B97" s="497"/>
      <c r="C97" s="497"/>
      <c r="D97" s="3" t="s">
        <v>1946</v>
      </c>
      <c r="E97" s="3"/>
      <c r="F97" s="3" t="s">
        <v>1947</v>
      </c>
      <c r="G97" s="3">
        <v>5</v>
      </c>
      <c r="H97" s="3">
        <v>6</v>
      </c>
      <c r="I97" s="23"/>
      <c r="J97" s="49"/>
      <c r="K97" s="29"/>
      <c r="L97" s="120"/>
      <c r="M97" s="121" t="s">
        <v>1893</v>
      </c>
      <c r="O97" s="503"/>
      <c r="P97" s="90" t="s">
        <v>93</v>
      </c>
      <c r="Q97" s="99" t="s">
        <v>1879</v>
      </c>
      <c r="R97" s="89" t="s">
        <v>1675</v>
      </c>
      <c r="S97" s="3">
        <v>4</v>
      </c>
      <c r="T97" s="77">
        <v>5</v>
      </c>
    </row>
    <row r="98" spans="1:20" x14ac:dyDescent="0.35">
      <c r="A98" s="122">
        <v>17</v>
      </c>
      <c r="B98" s="497"/>
      <c r="C98" s="497"/>
      <c r="D98" s="3" t="s">
        <v>1948</v>
      </c>
      <c r="E98" s="3"/>
      <c r="F98" s="3" t="s">
        <v>1118</v>
      </c>
      <c r="G98" s="3">
        <v>4</v>
      </c>
      <c r="H98" s="3">
        <v>5</v>
      </c>
      <c r="I98" s="23"/>
      <c r="J98" s="49"/>
      <c r="K98" s="29"/>
      <c r="L98" s="120" t="s">
        <v>1892</v>
      </c>
      <c r="M98" s="121" t="s">
        <v>1893</v>
      </c>
      <c r="O98" s="503"/>
      <c r="P98" s="90" t="s">
        <v>93</v>
      </c>
      <c r="Q98" s="99" t="s">
        <v>1880</v>
      </c>
      <c r="R98" s="89" t="s">
        <v>1676</v>
      </c>
      <c r="S98" s="3">
        <v>6</v>
      </c>
      <c r="T98" s="77">
        <v>5</v>
      </c>
    </row>
    <row r="99" spans="1:20" x14ac:dyDescent="0.35">
      <c r="A99" s="122">
        <v>18</v>
      </c>
      <c r="B99" s="497"/>
      <c r="C99" s="498"/>
      <c r="D99" s="3" t="s">
        <v>1949</v>
      </c>
      <c r="E99" s="3"/>
      <c r="F99" s="3" t="s">
        <v>1119</v>
      </c>
      <c r="G99" s="123">
        <v>4</v>
      </c>
      <c r="H99" s="3">
        <v>7</v>
      </c>
      <c r="I99" s="23"/>
      <c r="J99" s="49"/>
      <c r="K99" s="29"/>
      <c r="L99" s="120"/>
      <c r="M99" s="121" t="s">
        <v>1893</v>
      </c>
      <c r="O99" s="503"/>
      <c r="P99" s="90" t="s">
        <v>93</v>
      </c>
      <c r="Q99" s="99" t="s">
        <v>1881</v>
      </c>
      <c r="R99" s="89" t="s">
        <v>1791</v>
      </c>
      <c r="S99" s="3">
        <v>5</v>
      </c>
      <c r="T99" s="77">
        <v>7</v>
      </c>
    </row>
    <row r="100" spans="1:20" x14ac:dyDescent="0.35">
      <c r="A100" s="118">
        <v>1</v>
      </c>
      <c r="B100" s="497"/>
      <c r="C100" s="496" t="s">
        <v>1046</v>
      </c>
      <c r="D100" s="3" t="s">
        <v>102</v>
      </c>
      <c r="E100" s="3"/>
      <c r="F100" s="3" t="s">
        <v>103</v>
      </c>
      <c r="G100" s="3">
        <v>4</v>
      </c>
      <c r="H100" s="3">
        <v>4</v>
      </c>
      <c r="I100" s="23"/>
      <c r="J100" s="49"/>
      <c r="K100" s="29" t="s">
        <v>1950</v>
      </c>
      <c r="L100" s="120" t="s">
        <v>1892</v>
      </c>
      <c r="M100" s="121" t="s">
        <v>1893</v>
      </c>
      <c r="O100" s="503"/>
      <c r="P100" s="90" t="s">
        <v>180</v>
      </c>
      <c r="Q100" s="96" t="s">
        <v>102</v>
      </c>
      <c r="R100" s="89" t="s">
        <v>103</v>
      </c>
      <c r="S100" s="3">
        <v>4</v>
      </c>
      <c r="T100" s="77">
        <v>4</v>
      </c>
    </row>
    <row r="101" spans="1:20" ht="29" x14ac:dyDescent="0.35">
      <c r="A101" s="118">
        <v>2</v>
      </c>
      <c r="B101" s="497"/>
      <c r="C101" s="497"/>
      <c r="D101" s="3" t="s">
        <v>1792</v>
      </c>
      <c r="E101" s="3"/>
      <c r="F101" s="3" t="s">
        <v>135</v>
      </c>
      <c r="G101" s="123">
        <v>3</v>
      </c>
      <c r="H101" s="3">
        <v>3</v>
      </c>
      <c r="I101" s="23"/>
      <c r="J101" s="49"/>
      <c r="K101" s="128" t="s">
        <v>1951</v>
      </c>
      <c r="L101" s="120" t="s">
        <v>1892</v>
      </c>
      <c r="M101" s="121" t="s">
        <v>1906</v>
      </c>
      <c r="O101" s="503"/>
      <c r="P101" s="90" t="s">
        <v>180</v>
      </c>
      <c r="Q101" s="96" t="s">
        <v>1792</v>
      </c>
      <c r="R101" s="89" t="s">
        <v>135</v>
      </c>
      <c r="S101" s="3">
        <v>5</v>
      </c>
      <c r="T101" s="77">
        <v>3</v>
      </c>
    </row>
    <row r="102" spans="1:20" x14ac:dyDescent="0.35">
      <c r="A102" s="118">
        <v>3</v>
      </c>
      <c r="B102" s="497"/>
      <c r="C102" s="497"/>
      <c r="D102" s="3" t="s">
        <v>136</v>
      </c>
      <c r="E102" s="3"/>
      <c r="F102" s="3" t="s">
        <v>133</v>
      </c>
      <c r="G102" s="3">
        <v>5</v>
      </c>
      <c r="H102" s="3">
        <v>4</v>
      </c>
      <c r="I102" s="23"/>
      <c r="J102" s="49"/>
      <c r="K102" s="29"/>
      <c r="L102" s="120" t="s">
        <v>1892</v>
      </c>
      <c r="M102" s="121" t="s">
        <v>1894</v>
      </c>
      <c r="O102" s="503"/>
      <c r="P102" s="90" t="s">
        <v>1046</v>
      </c>
      <c r="Q102" s="96" t="s">
        <v>136</v>
      </c>
      <c r="R102" s="89" t="s">
        <v>133</v>
      </c>
      <c r="S102" s="3">
        <v>5</v>
      </c>
      <c r="T102" s="77">
        <v>4</v>
      </c>
    </row>
    <row r="103" spans="1:20" x14ac:dyDescent="0.35">
      <c r="A103" s="118">
        <v>4</v>
      </c>
      <c r="B103" s="497"/>
      <c r="C103" s="497"/>
      <c r="D103" s="3" t="s">
        <v>141</v>
      </c>
      <c r="E103" s="3"/>
      <c r="F103" s="3" t="s">
        <v>142</v>
      </c>
      <c r="G103" s="3">
        <v>4</v>
      </c>
      <c r="H103" s="3">
        <v>2</v>
      </c>
      <c r="I103" s="23"/>
      <c r="J103" s="49"/>
      <c r="K103" s="29"/>
      <c r="L103" s="120" t="s">
        <v>1892</v>
      </c>
      <c r="M103" s="121" t="s">
        <v>1894</v>
      </c>
      <c r="O103" s="503"/>
      <c r="P103" s="90" t="s">
        <v>149</v>
      </c>
      <c r="Q103" s="96" t="s">
        <v>141</v>
      </c>
      <c r="R103" s="89" t="s">
        <v>142</v>
      </c>
      <c r="S103" s="3">
        <v>4</v>
      </c>
      <c r="T103" s="77">
        <v>2</v>
      </c>
    </row>
    <row r="104" spans="1:20" x14ac:dyDescent="0.35">
      <c r="A104" s="118">
        <v>5</v>
      </c>
      <c r="B104" s="497"/>
      <c r="C104" s="497"/>
      <c r="D104" s="3" t="s">
        <v>1638</v>
      </c>
      <c r="E104" s="3"/>
      <c r="F104" s="3" t="s">
        <v>1639</v>
      </c>
      <c r="G104" s="3">
        <v>3</v>
      </c>
      <c r="H104" s="3">
        <v>4</v>
      </c>
      <c r="I104" s="23"/>
      <c r="J104" s="49"/>
      <c r="K104" s="29"/>
      <c r="L104" s="120" t="s">
        <v>1892</v>
      </c>
      <c r="M104" s="121" t="s">
        <v>1906</v>
      </c>
      <c r="O104" s="503"/>
      <c r="P104" s="90" t="s">
        <v>180</v>
      </c>
      <c r="Q104" s="96" t="s">
        <v>1638</v>
      </c>
      <c r="R104" s="89" t="s">
        <v>1639</v>
      </c>
      <c r="S104" s="3">
        <v>3</v>
      </c>
      <c r="T104" s="77">
        <v>4</v>
      </c>
    </row>
    <row r="105" spans="1:20" x14ac:dyDescent="0.35">
      <c r="A105" s="118">
        <v>6</v>
      </c>
      <c r="B105" s="497"/>
      <c r="C105" s="497"/>
      <c r="D105" s="3" t="s">
        <v>1952</v>
      </c>
      <c r="E105" s="3"/>
      <c r="F105" s="3" t="s">
        <v>1640</v>
      </c>
      <c r="G105" s="3">
        <v>3</v>
      </c>
      <c r="H105" s="3">
        <v>4</v>
      </c>
      <c r="I105" s="23"/>
      <c r="J105" s="49"/>
      <c r="K105" s="29" t="s">
        <v>1953</v>
      </c>
      <c r="L105" s="120" t="s">
        <v>1892</v>
      </c>
      <c r="M105" s="121" t="s">
        <v>1893</v>
      </c>
      <c r="O105" s="503"/>
      <c r="P105" s="90" t="s">
        <v>180</v>
      </c>
      <c r="Q105" s="96" t="s">
        <v>152</v>
      </c>
      <c r="R105" s="89" t="s">
        <v>1640</v>
      </c>
      <c r="S105" s="3">
        <v>3</v>
      </c>
      <c r="T105" s="77">
        <v>4</v>
      </c>
    </row>
    <row r="106" spans="1:20" x14ac:dyDescent="0.35">
      <c r="A106" s="118">
        <v>7</v>
      </c>
      <c r="B106" s="497"/>
      <c r="C106" s="497"/>
      <c r="D106" s="3" t="s">
        <v>232</v>
      </c>
      <c r="E106" s="3"/>
      <c r="F106" s="3" t="s">
        <v>233</v>
      </c>
      <c r="G106" s="3">
        <v>5</v>
      </c>
      <c r="H106" s="3">
        <v>4</v>
      </c>
      <c r="I106" s="23"/>
      <c r="J106" s="49"/>
      <c r="K106" s="29"/>
      <c r="L106" s="120" t="s">
        <v>1892</v>
      </c>
      <c r="M106" s="121" t="s">
        <v>1894</v>
      </c>
      <c r="O106" s="503"/>
      <c r="P106" s="90" t="s">
        <v>1115</v>
      </c>
      <c r="Q106" s="104" t="s">
        <v>232</v>
      </c>
      <c r="R106" s="89" t="s">
        <v>233</v>
      </c>
      <c r="S106" s="3">
        <v>5</v>
      </c>
      <c r="T106" s="77">
        <v>4</v>
      </c>
    </row>
    <row r="107" spans="1:20" x14ac:dyDescent="0.35">
      <c r="A107" s="118">
        <v>8</v>
      </c>
      <c r="B107" s="497"/>
      <c r="C107" s="497"/>
      <c r="D107" s="3" t="s">
        <v>1882</v>
      </c>
      <c r="E107" s="3"/>
      <c r="F107" s="3" t="s">
        <v>1708</v>
      </c>
      <c r="G107" s="3">
        <v>3</v>
      </c>
      <c r="H107" s="3">
        <v>5</v>
      </c>
      <c r="I107" s="23"/>
      <c r="J107" s="49"/>
      <c r="K107" s="29"/>
      <c r="L107" s="120"/>
      <c r="M107" s="121" t="s">
        <v>1906</v>
      </c>
      <c r="O107" s="503"/>
      <c r="P107" s="90" t="s">
        <v>180</v>
      </c>
      <c r="Q107" s="99" t="s">
        <v>1882</v>
      </c>
      <c r="R107" s="89" t="s">
        <v>1708</v>
      </c>
      <c r="S107" s="3">
        <v>3</v>
      </c>
      <c r="T107" s="77">
        <v>5</v>
      </c>
    </row>
    <row r="108" spans="1:20" x14ac:dyDescent="0.35">
      <c r="A108" s="118">
        <v>9</v>
      </c>
      <c r="B108" s="497"/>
      <c r="C108" s="497"/>
      <c r="D108" s="3" t="s">
        <v>1954</v>
      </c>
      <c r="E108" s="3"/>
      <c r="F108" s="3" t="s">
        <v>1709</v>
      </c>
      <c r="G108" s="3">
        <v>5</v>
      </c>
      <c r="H108" s="3">
        <v>3</v>
      </c>
      <c r="I108" s="125"/>
      <c r="J108" s="126">
        <v>42215</v>
      </c>
      <c r="K108" s="29"/>
      <c r="L108" s="120" t="s">
        <v>1892</v>
      </c>
      <c r="M108" s="121" t="s">
        <v>1906</v>
      </c>
      <c r="O108" s="503"/>
      <c r="P108" s="90" t="s">
        <v>180</v>
      </c>
      <c r="Q108" s="99" t="s">
        <v>1883</v>
      </c>
      <c r="R108" s="89" t="s">
        <v>1709</v>
      </c>
      <c r="S108" s="3">
        <v>5</v>
      </c>
      <c r="T108" s="77">
        <v>3</v>
      </c>
    </row>
    <row r="109" spans="1:20" x14ac:dyDescent="0.35">
      <c r="A109" s="118">
        <v>10</v>
      </c>
      <c r="B109" s="497"/>
      <c r="C109" s="497"/>
      <c r="D109" s="3" t="s">
        <v>322</v>
      </c>
      <c r="E109" s="3"/>
      <c r="F109" s="3" t="s">
        <v>1711</v>
      </c>
      <c r="G109" s="3">
        <v>5</v>
      </c>
      <c r="H109" s="3">
        <v>4</v>
      </c>
      <c r="I109" s="23"/>
      <c r="J109" s="49"/>
      <c r="K109" s="29"/>
      <c r="L109" s="120" t="s">
        <v>1892</v>
      </c>
      <c r="M109" s="121" t="s">
        <v>1906</v>
      </c>
      <c r="O109" s="503"/>
      <c r="P109" s="90" t="s">
        <v>93</v>
      </c>
      <c r="Q109" s="99" t="s">
        <v>1884</v>
      </c>
      <c r="R109" s="89" t="s">
        <v>1711</v>
      </c>
      <c r="S109" s="3">
        <v>5</v>
      </c>
      <c r="T109" s="77">
        <v>4</v>
      </c>
    </row>
    <row r="110" spans="1:20" x14ac:dyDescent="0.35">
      <c r="A110" s="118">
        <v>11</v>
      </c>
      <c r="B110" s="497"/>
      <c r="C110" s="497"/>
      <c r="D110" s="3" t="s">
        <v>323</v>
      </c>
      <c r="E110" s="3"/>
      <c r="F110" s="3" t="s">
        <v>1710</v>
      </c>
      <c r="G110" s="3">
        <v>5</v>
      </c>
      <c r="H110" s="3">
        <v>5</v>
      </c>
      <c r="I110" s="23"/>
      <c r="J110" s="49"/>
      <c r="K110" s="29"/>
      <c r="L110" s="120" t="s">
        <v>1892</v>
      </c>
      <c r="M110" s="121" t="s">
        <v>1906</v>
      </c>
      <c r="O110" s="503"/>
      <c r="P110" s="90" t="s">
        <v>93</v>
      </c>
      <c r="Q110" s="99" t="s">
        <v>1885</v>
      </c>
      <c r="R110" s="89" t="s">
        <v>1710</v>
      </c>
      <c r="S110" s="3">
        <v>5</v>
      </c>
      <c r="T110" s="77">
        <v>5</v>
      </c>
    </row>
    <row r="111" spans="1:20" x14ac:dyDescent="0.35">
      <c r="A111" s="118">
        <v>1</v>
      </c>
      <c r="B111" s="497"/>
      <c r="C111" s="496" t="s">
        <v>149</v>
      </c>
      <c r="D111" s="3" t="s">
        <v>104</v>
      </c>
      <c r="E111" s="3"/>
      <c r="F111" s="3" t="s">
        <v>105</v>
      </c>
      <c r="G111" s="3">
        <v>6</v>
      </c>
      <c r="H111" s="3">
        <v>7</v>
      </c>
      <c r="I111" s="23"/>
      <c r="J111" s="49"/>
      <c r="K111" s="29"/>
      <c r="L111" s="120"/>
      <c r="M111" s="121" t="s">
        <v>1893</v>
      </c>
      <c r="O111" s="503"/>
      <c r="P111" s="90" t="s">
        <v>93</v>
      </c>
      <c r="Q111" s="105" t="s">
        <v>1793</v>
      </c>
      <c r="R111" s="93" t="s">
        <v>1794</v>
      </c>
      <c r="S111" s="73">
        <v>4</v>
      </c>
      <c r="T111" s="74">
        <v>4</v>
      </c>
    </row>
    <row r="112" spans="1:20" x14ac:dyDescent="0.35">
      <c r="A112" s="118">
        <v>2</v>
      </c>
      <c r="B112" s="497"/>
      <c r="C112" s="497"/>
      <c r="D112" s="3" t="s">
        <v>1955</v>
      </c>
      <c r="E112" s="3"/>
      <c r="F112" s="3" t="s">
        <v>116</v>
      </c>
      <c r="G112" s="3">
        <v>4</v>
      </c>
      <c r="H112" s="3">
        <v>6</v>
      </c>
      <c r="I112" s="23"/>
      <c r="J112" s="49"/>
      <c r="K112" s="29"/>
      <c r="L112" s="120" t="s">
        <v>1892</v>
      </c>
      <c r="M112" s="121" t="s">
        <v>1893</v>
      </c>
      <c r="O112" s="503"/>
      <c r="P112" s="90" t="s">
        <v>180</v>
      </c>
      <c r="Q112" s="96" t="s">
        <v>104</v>
      </c>
      <c r="R112" s="89" t="s">
        <v>105</v>
      </c>
      <c r="S112" s="3">
        <v>6</v>
      </c>
      <c r="T112" s="77">
        <v>7</v>
      </c>
    </row>
    <row r="113" spans="1:20" x14ac:dyDescent="0.35">
      <c r="A113" s="118">
        <v>3</v>
      </c>
      <c r="B113" s="497"/>
      <c r="C113" s="497"/>
      <c r="D113" s="3" t="s">
        <v>137</v>
      </c>
      <c r="E113" s="3"/>
      <c r="F113" s="3" t="s">
        <v>138</v>
      </c>
      <c r="G113" s="3">
        <v>5</v>
      </c>
      <c r="H113" s="3">
        <v>4</v>
      </c>
      <c r="I113" s="23"/>
      <c r="J113" s="49"/>
      <c r="K113" s="29"/>
      <c r="L113" s="120" t="s">
        <v>1892</v>
      </c>
      <c r="M113" s="121" t="s">
        <v>1894</v>
      </c>
      <c r="O113" s="503"/>
      <c r="P113" s="90" t="s">
        <v>180</v>
      </c>
      <c r="Q113" s="96" t="s">
        <v>1637</v>
      </c>
      <c r="R113" s="89" t="s">
        <v>116</v>
      </c>
      <c r="S113" s="3">
        <v>4</v>
      </c>
      <c r="T113" s="77">
        <v>6</v>
      </c>
    </row>
    <row r="114" spans="1:20" x14ac:dyDescent="0.35">
      <c r="A114" s="118">
        <v>4</v>
      </c>
      <c r="B114" s="497"/>
      <c r="C114" s="497"/>
      <c r="D114" s="3" t="s">
        <v>139</v>
      </c>
      <c r="E114" s="3"/>
      <c r="F114" s="3" t="s">
        <v>140</v>
      </c>
      <c r="G114" s="3">
        <v>6</v>
      </c>
      <c r="H114" s="3">
        <v>7</v>
      </c>
      <c r="I114" s="23"/>
      <c r="J114" s="49"/>
      <c r="K114" s="29"/>
      <c r="L114" s="120"/>
      <c r="M114" s="121" t="s">
        <v>1893</v>
      </c>
      <c r="O114" s="503"/>
      <c r="P114" s="90" t="s">
        <v>180</v>
      </c>
      <c r="Q114" s="96" t="s">
        <v>137</v>
      </c>
      <c r="R114" s="89" t="s">
        <v>138</v>
      </c>
      <c r="S114" s="3">
        <v>5</v>
      </c>
      <c r="T114" s="77">
        <v>4</v>
      </c>
    </row>
    <row r="115" spans="1:20" x14ac:dyDescent="0.35">
      <c r="A115" s="118">
        <v>5</v>
      </c>
      <c r="B115" s="497"/>
      <c r="C115" s="497"/>
      <c r="D115" s="3" t="s">
        <v>147</v>
      </c>
      <c r="E115" s="3"/>
      <c r="F115" s="3" t="s">
        <v>148</v>
      </c>
      <c r="G115" s="3">
        <v>5</v>
      </c>
      <c r="H115" s="3">
        <v>5</v>
      </c>
      <c r="I115" s="23"/>
      <c r="J115" s="49"/>
      <c r="K115" s="29"/>
      <c r="L115" s="120" t="s">
        <v>1892</v>
      </c>
      <c r="M115" s="121" t="s">
        <v>1893</v>
      </c>
      <c r="O115" s="503"/>
      <c r="P115" s="90" t="s">
        <v>93</v>
      </c>
      <c r="Q115" s="96" t="s">
        <v>139</v>
      </c>
      <c r="R115" s="89" t="s">
        <v>140</v>
      </c>
      <c r="S115" s="3">
        <v>6</v>
      </c>
      <c r="T115" s="77">
        <v>7</v>
      </c>
    </row>
    <row r="116" spans="1:20" ht="29" x14ac:dyDescent="0.35">
      <c r="A116" s="118">
        <v>6</v>
      </c>
      <c r="B116" s="497"/>
      <c r="C116" s="497"/>
      <c r="D116" s="3" t="s">
        <v>1956</v>
      </c>
      <c r="E116" s="3"/>
      <c r="F116" s="3" t="s">
        <v>1062</v>
      </c>
      <c r="G116" s="3">
        <v>6</v>
      </c>
      <c r="H116" s="3">
        <v>7</v>
      </c>
      <c r="I116" s="23"/>
      <c r="J116" s="49"/>
      <c r="K116" s="29"/>
      <c r="L116" s="120"/>
      <c r="M116" s="121" t="s">
        <v>1893</v>
      </c>
      <c r="O116" s="503"/>
      <c r="P116" s="90" t="s">
        <v>149</v>
      </c>
      <c r="Q116" s="96" t="s">
        <v>147</v>
      </c>
      <c r="R116" s="89" t="s">
        <v>148</v>
      </c>
      <c r="S116" s="3">
        <v>5</v>
      </c>
      <c r="T116" s="77">
        <v>5</v>
      </c>
    </row>
    <row r="117" spans="1:20" x14ac:dyDescent="0.35">
      <c r="A117" s="118">
        <v>7</v>
      </c>
      <c r="B117" s="497"/>
      <c r="C117" s="497"/>
      <c r="D117" s="3" t="s">
        <v>1957</v>
      </c>
      <c r="E117" s="3"/>
      <c r="F117" s="3" t="s">
        <v>1795</v>
      </c>
      <c r="G117" s="3">
        <v>4</v>
      </c>
      <c r="H117" s="3">
        <v>7</v>
      </c>
      <c r="I117" s="23"/>
      <c r="J117" s="49"/>
      <c r="K117" s="29"/>
      <c r="L117" s="120"/>
      <c r="M117" s="121" t="s">
        <v>1893</v>
      </c>
      <c r="O117" s="503"/>
      <c r="P117" s="90"/>
      <c r="Q117" s="96" t="s">
        <v>186</v>
      </c>
      <c r="R117" s="89" t="s">
        <v>1795</v>
      </c>
      <c r="S117" s="3">
        <v>4</v>
      </c>
      <c r="T117" s="77">
        <v>7</v>
      </c>
    </row>
    <row r="118" spans="1:20" x14ac:dyDescent="0.35">
      <c r="A118" s="118">
        <v>8</v>
      </c>
      <c r="B118" s="497"/>
      <c r="C118" s="497"/>
      <c r="D118" s="3" t="s">
        <v>198</v>
      </c>
      <c r="E118" s="3"/>
      <c r="F118" s="3" t="s">
        <v>1073</v>
      </c>
      <c r="G118" s="3">
        <v>5</v>
      </c>
      <c r="H118" s="3">
        <v>6</v>
      </c>
      <c r="I118" s="23"/>
      <c r="J118" s="49"/>
      <c r="K118" s="29"/>
      <c r="L118" s="120"/>
      <c r="M118" s="121" t="s">
        <v>1893</v>
      </c>
      <c r="O118" s="503"/>
      <c r="P118" s="90"/>
      <c r="Q118" s="96" t="s">
        <v>198</v>
      </c>
      <c r="R118" s="89" t="s">
        <v>1073</v>
      </c>
      <c r="S118" s="3">
        <v>5</v>
      </c>
      <c r="T118" s="77">
        <v>6</v>
      </c>
    </row>
    <row r="119" spans="1:20" x14ac:dyDescent="0.35">
      <c r="A119" s="118">
        <v>9</v>
      </c>
      <c r="B119" s="497"/>
      <c r="C119" s="497"/>
      <c r="D119" s="3" t="s">
        <v>199</v>
      </c>
      <c r="E119" s="3"/>
      <c r="F119" s="3" t="s">
        <v>1068</v>
      </c>
      <c r="G119" s="3">
        <v>4</v>
      </c>
      <c r="H119" s="3">
        <v>5</v>
      </c>
      <c r="I119" s="23"/>
      <c r="J119" s="49"/>
      <c r="K119" s="29"/>
      <c r="L119" s="120" t="s">
        <v>1892</v>
      </c>
      <c r="M119" s="121" t="s">
        <v>1893</v>
      </c>
      <c r="O119" s="503"/>
      <c r="P119" s="90" t="s">
        <v>180</v>
      </c>
      <c r="Q119" s="96" t="s">
        <v>199</v>
      </c>
      <c r="R119" s="89" t="s">
        <v>1068</v>
      </c>
      <c r="S119" s="3">
        <v>4</v>
      </c>
      <c r="T119" s="77">
        <v>5</v>
      </c>
    </row>
    <row r="120" spans="1:20" x14ac:dyDescent="0.35">
      <c r="A120" s="118">
        <v>10</v>
      </c>
      <c r="B120" s="497"/>
      <c r="C120" s="497"/>
      <c r="D120" s="3" t="s">
        <v>211</v>
      </c>
      <c r="E120" s="3"/>
      <c r="F120" s="3" t="s">
        <v>1059</v>
      </c>
      <c r="G120" s="3">
        <v>6</v>
      </c>
      <c r="H120" s="3">
        <v>4</v>
      </c>
      <c r="I120" s="23"/>
      <c r="J120" s="49"/>
      <c r="K120" s="29" t="s">
        <v>1958</v>
      </c>
      <c r="L120" s="120" t="s">
        <v>1892</v>
      </c>
      <c r="M120" s="121" t="s">
        <v>1893</v>
      </c>
      <c r="O120" s="503"/>
      <c r="P120" s="90" t="s">
        <v>180</v>
      </c>
      <c r="Q120" s="96" t="s">
        <v>211</v>
      </c>
      <c r="R120" s="89" t="s">
        <v>1059</v>
      </c>
      <c r="S120" s="3">
        <v>6</v>
      </c>
      <c r="T120" s="77">
        <v>5</v>
      </c>
    </row>
    <row r="121" spans="1:20" x14ac:dyDescent="0.35">
      <c r="A121" s="118">
        <v>11</v>
      </c>
      <c r="B121" s="497"/>
      <c r="C121" s="497"/>
      <c r="D121" s="3" t="s">
        <v>212</v>
      </c>
      <c r="E121" s="3"/>
      <c r="F121" s="3" t="s">
        <v>1646</v>
      </c>
      <c r="G121" s="3">
        <v>6</v>
      </c>
      <c r="H121" s="3">
        <v>6</v>
      </c>
      <c r="I121" s="23"/>
      <c r="J121" s="49"/>
      <c r="K121" s="29"/>
      <c r="L121" s="120" t="s">
        <v>1892</v>
      </c>
      <c r="M121" s="121" t="s">
        <v>1894</v>
      </c>
      <c r="O121" s="503"/>
      <c r="P121" s="90" t="s">
        <v>180</v>
      </c>
      <c r="Q121" s="96" t="s">
        <v>212</v>
      </c>
      <c r="R121" s="89" t="s">
        <v>1646</v>
      </c>
      <c r="S121" s="3">
        <v>6</v>
      </c>
      <c r="T121" s="77">
        <v>6</v>
      </c>
    </row>
    <row r="122" spans="1:20" x14ac:dyDescent="0.35">
      <c r="A122" s="118">
        <v>12</v>
      </c>
      <c r="B122" s="497"/>
      <c r="C122" s="497"/>
      <c r="D122" s="3" t="s">
        <v>1061</v>
      </c>
      <c r="E122" s="3"/>
      <c r="F122" s="3" t="s">
        <v>1647</v>
      </c>
      <c r="G122" s="3">
        <v>6</v>
      </c>
      <c r="H122" s="3">
        <v>6</v>
      </c>
      <c r="I122" s="23"/>
      <c r="J122" s="49"/>
      <c r="K122" s="29"/>
      <c r="L122" s="120" t="s">
        <v>1892</v>
      </c>
      <c r="M122" s="121" t="s">
        <v>1894</v>
      </c>
      <c r="O122" s="503"/>
      <c r="P122" s="90" t="s">
        <v>180</v>
      </c>
      <c r="Q122" s="96" t="s">
        <v>1061</v>
      </c>
      <c r="R122" s="89" t="s">
        <v>1647</v>
      </c>
      <c r="S122" s="3">
        <v>6</v>
      </c>
      <c r="T122" s="77">
        <v>6</v>
      </c>
    </row>
    <row r="123" spans="1:20" x14ac:dyDescent="0.35">
      <c r="A123" s="118">
        <v>13</v>
      </c>
      <c r="B123" s="497"/>
      <c r="C123" s="497"/>
      <c r="D123" s="3" t="s">
        <v>213</v>
      </c>
      <c r="E123" s="3"/>
      <c r="F123" s="3" t="s">
        <v>1796</v>
      </c>
      <c r="G123" s="3">
        <v>5</v>
      </c>
      <c r="H123" s="3">
        <v>5</v>
      </c>
      <c r="I123" s="23"/>
      <c r="J123" s="49"/>
      <c r="K123" s="29"/>
      <c r="L123" s="120" t="s">
        <v>1892</v>
      </c>
      <c r="M123" s="121" t="s">
        <v>1894</v>
      </c>
      <c r="O123" s="503"/>
      <c r="P123" s="90" t="s">
        <v>180</v>
      </c>
      <c r="Q123" s="96" t="s">
        <v>213</v>
      </c>
      <c r="R123" s="89" t="s">
        <v>1796</v>
      </c>
      <c r="S123" s="3">
        <v>5</v>
      </c>
      <c r="T123" s="77">
        <v>5</v>
      </c>
    </row>
    <row r="124" spans="1:20" x14ac:dyDescent="0.35">
      <c r="A124" s="118">
        <v>14</v>
      </c>
      <c r="B124" s="497"/>
      <c r="C124" s="497"/>
      <c r="D124" s="3" t="s">
        <v>214</v>
      </c>
      <c r="E124" s="3"/>
      <c r="F124" s="3" t="s">
        <v>1959</v>
      </c>
      <c r="G124" s="3">
        <v>4</v>
      </c>
      <c r="H124" s="3">
        <v>4</v>
      </c>
      <c r="I124" s="23"/>
      <c r="J124" s="49"/>
      <c r="K124" s="29"/>
      <c r="L124" s="120" t="s">
        <v>1892</v>
      </c>
      <c r="M124" s="121" t="s">
        <v>1894</v>
      </c>
      <c r="O124" s="503"/>
      <c r="P124" s="90" t="s">
        <v>180</v>
      </c>
      <c r="Q124" s="96" t="s">
        <v>214</v>
      </c>
      <c r="R124" s="89" t="s">
        <v>1797</v>
      </c>
      <c r="S124" s="3">
        <v>4</v>
      </c>
      <c r="T124" s="77">
        <v>4</v>
      </c>
    </row>
    <row r="125" spans="1:20" ht="29" x14ac:dyDescent="0.35">
      <c r="A125" s="118">
        <v>15</v>
      </c>
      <c r="B125" s="497"/>
      <c r="C125" s="497"/>
      <c r="D125" s="3" t="s">
        <v>216</v>
      </c>
      <c r="E125" s="3"/>
      <c r="F125" s="3" t="s">
        <v>1047</v>
      </c>
      <c r="G125" s="3">
        <v>5</v>
      </c>
      <c r="H125" s="3">
        <v>4</v>
      </c>
      <c r="I125" s="23"/>
      <c r="J125" s="49"/>
      <c r="K125" s="29"/>
      <c r="L125" s="120" t="s">
        <v>1892</v>
      </c>
      <c r="M125" s="121" t="s">
        <v>1894</v>
      </c>
      <c r="O125" s="503"/>
      <c r="P125" s="90" t="s">
        <v>180</v>
      </c>
      <c r="Q125" s="96" t="s">
        <v>216</v>
      </c>
      <c r="R125" s="89" t="s">
        <v>1047</v>
      </c>
      <c r="S125" s="3">
        <v>5</v>
      </c>
      <c r="T125" s="77">
        <v>4</v>
      </c>
    </row>
    <row r="126" spans="1:20" x14ac:dyDescent="0.35">
      <c r="A126" s="118">
        <v>16</v>
      </c>
      <c r="B126" s="497"/>
      <c r="C126" s="497"/>
      <c r="D126" s="3" t="s">
        <v>217</v>
      </c>
      <c r="E126" s="3"/>
      <c r="F126" s="3" t="s">
        <v>1070</v>
      </c>
      <c r="G126" s="3">
        <v>7</v>
      </c>
      <c r="H126" s="3">
        <v>7</v>
      </c>
      <c r="I126" s="23"/>
      <c r="J126" s="49"/>
      <c r="K126" s="29"/>
      <c r="L126" s="120"/>
      <c r="M126" s="121" t="s">
        <v>1893</v>
      </c>
      <c r="O126" s="503"/>
      <c r="P126" s="90" t="s">
        <v>180</v>
      </c>
      <c r="Q126" s="96" t="s">
        <v>217</v>
      </c>
      <c r="R126" s="89" t="s">
        <v>1070</v>
      </c>
      <c r="S126" s="3">
        <v>7</v>
      </c>
      <c r="T126" s="77">
        <v>7</v>
      </c>
    </row>
    <row r="127" spans="1:20" x14ac:dyDescent="0.35">
      <c r="A127" s="118">
        <v>17</v>
      </c>
      <c r="B127" s="497"/>
      <c r="C127" s="497"/>
      <c r="D127" s="3" t="s">
        <v>218</v>
      </c>
      <c r="E127" s="3"/>
      <c r="F127" s="3" t="s">
        <v>1071</v>
      </c>
      <c r="G127" s="3">
        <v>7</v>
      </c>
      <c r="H127" s="3">
        <v>8</v>
      </c>
      <c r="I127" s="23"/>
      <c r="J127" s="49"/>
      <c r="K127" s="29"/>
      <c r="L127" s="120"/>
      <c r="M127" s="121" t="s">
        <v>1893</v>
      </c>
      <c r="O127" s="503"/>
      <c r="P127" s="90" t="s">
        <v>180</v>
      </c>
      <c r="Q127" s="96" t="s">
        <v>218</v>
      </c>
      <c r="R127" s="89" t="s">
        <v>1071</v>
      </c>
      <c r="S127" s="3">
        <v>7</v>
      </c>
      <c r="T127" s="77">
        <v>8</v>
      </c>
    </row>
    <row r="128" spans="1:20" x14ac:dyDescent="0.35">
      <c r="A128" s="118">
        <v>18</v>
      </c>
      <c r="B128" s="497"/>
      <c r="C128" s="497"/>
      <c r="D128" s="72" t="s">
        <v>219</v>
      </c>
      <c r="E128" s="72"/>
      <c r="F128" s="3" t="s">
        <v>1960</v>
      </c>
      <c r="G128" s="3">
        <v>5</v>
      </c>
      <c r="H128" s="3">
        <v>4</v>
      </c>
      <c r="I128" s="23"/>
      <c r="J128" s="49"/>
      <c r="K128" s="29"/>
      <c r="L128" s="120" t="s">
        <v>1892</v>
      </c>
      <c r="M128" s="121" t="s">
        <v>1893</v>
      </c>
      <c r="O128" s="503"/>
      <c r="P128" s="90" t="s">
        <v>180</v>
      </c>
      <c r="Q128" s="95" t="s">
        <v>219</v>
      </c>
      <c r="R128" s="89" t="s">
        <v>1798</v>
      </c>
      <c r="S128" s="3">
        <v>5</v>
      </c>
      <c r="T128" s="77">
        <v>4</v>
      </c>
    </row>
    <row r="129" spans="1:20" x14ac:dyDescent="0.35">
      <c r="A129" s="118">
        <v>19</v>
      </c>
      <c r="B129" s="497"/>
      <c r="C129" s="497"/>
      <c r="D129" s="3" t="s">
        <v>220</v>
      </c>
      <c r="E129" s="3"/>
      <c r="F129" s="3" t="s">
        <v>1076</v>
      </c>
      <c r="G129" s="3">
        <v>5</v>
      </c>
      <c r="H129" s="3">
        <v>5</v>
      </c>
      <c r="I129" s="23"/>
      <c r="J129" s="49"/>
      <c r="K129" s="29"/>
      <c r="L129" s="120" t="s">
        <v>1892</v>
      </c>
      <c r="M129" s="121" t="s">
        <v>1893</v>
      </c>
      <c r="O129" s="503"/>
      <c r="P129" s="90" t="s">
        <v>180</v>
      </c>
      <c r="Q129" s="96" t="s">
        <v>220</v>
      </c>
      <c r="R129" s="89" t="s">
        <v>1076</v>
      </c>
      <c r="S129" s="3">
        <v>5</v>
      </c>
      <c r="T129" s="77">
        <v>5</v>
      </c>
    </row>
    <row r="130" spans="1:20" x14ac:dyDescent="0.35">
      <c r="A130" s="118">
        <v>20</v>
      </c>
      <c r="B130" s="497"/>
      <c r="C130" s="497"/>
      <c r="D130" s="3" t="s">
        <v>221</v>
      </c>
      <c r="E130" s="3"/>
      <c r="F130" s="3" t="s">
        <v>1049</v>
      </c>
      <c r="G130" s="3">
        <v>5</v>
      </c>
      <c r="H130" s="3">
        <v>6</v>
      </c>
      <c r="I130" s="23"/>
      <c r="J130" s="49"/>
      <c r="K130" s="29"/>
      <c r="L130" s="120"/>
      <c r="M130" s="121" t="s">
        <v>1893</v>
      </c>
      <c r="O130" s="503"/>
      <c r="P130" s="90" t="s">
        <v>180</v>
      </c>
      <c r="Q130" s="96" t="s">
        <v>221</v>
      </c>
      <c r="R130" s="89" t="s">
        <v>1049</v>
      </c>
      <c r="S130" s="3">
        <v>5</v>
      </c>
      <c r="T130" s="77">
        <v>6</v>
      </c>
    </row>
    <row r="131" spans="1:20" x14ac:dyDescent="0.35">
      <c r="A131" s="118">
        <v>21</v>
      </c>
      <c r="B131" s="497"/>
      <c r="C131" s="497"/>
      <c r="D131" s="3" t="s">
        <v>234</v>
      </c>
      <c r="E131" s="3"/>
      <c r="F131" s="3" t="s">
        <v>1651</v>
      </c>
      <c r="G131" s="3">
        <v>5</v>
      </c>
      <c r="H131" s="3">
        <v>4</v>
      </c>
      <c r="I131" s="23"/>
      <c r="J131" s="49"/>
      <c r="K131" s="29"/>
      <c r="L131" s="120" t="s">
        <v>1892</v>
      </c>
      <c r="M131" s="121" t="s">
        <v>1893</v>
      </c>
      <c r="O131" s="503"/>
      <c r="P131" s="90" t="s">
        <v>180</v>
      </c>
      <c r="Q131" s="96" t="s">
        <v>234</v>
      </c>
      <c r="R131" s="89" t="s">
        <v>1651</v>
      </c>
      <c r="S131" s="3">
        <v>5</v>
      </c>
      <c r="T131" s="77">
        <v>4</v>
      </c>
    </row>
    <row r="132" spans="1:20" x14ac:dyDescent="0.35">
      <c r="A132" s="118">
        <v>22</v>
      </c>
      <c r="B132" s="497"/>
      <c r="C132" s="497"/>
      <c r="D132" s="3" t="s">
        <v>251</v>
      </c>
      <c r="E132" s="3"/>
      <c r="F132" s="3" t="s">
        <v>1065</v>
      </c>
      <c r="G132" s="3">
        <v>6</v>
      </c>
      <c r="H132" s="3">
        <v>5</v>
      </c>
      <c r="I132" s="23"/>
      <c r="J132" s="49"/>
      <c r="K132" s="29"/>
      <c r="L132" s="120" t="s">
        <v>1892</v>
      </c>
      <c r="M132" s="121" t="s">
        <v>1894</v>
      </c>
      <c r="O132" s="503"/>
      <c r="P132" s="90" t="s">
        <v>180</v>
      </c>
      <c r="Q132" s="96" t="s">
        <v>251</v>
      </c>
      <c r="R132" s="89" t="s">
        <v>1065</v>
      </c>
      <c r="S132" s="3">
        <v>6</v>
      </c>
      <c r="T132" s="77">
        <v>5</v>
      </c>
    </row>
    <row r="133" spans="1:20" ht="15.5" x14ac:dyDescent="0.35">
      <c r="A133" s="118">
        <v>23</v>
      </c>
      <c r="B133" s="497"/>
      <c r="C133" s="497"/>
      <c r="D133" s="11" t="s">
        <v>289</v>
      </c>
      <c r="E133" s="11"/>
      <c r="F133" s="3" t="s">
        <v>1679</v>
      </c>
      <c r="G133" s="3">
        <v>6</v>
      </c>
      <c r="H133" s="12">
        <v>5</v>
      </c>
      <c r="I133" s="23"/>
      <c r="J133" s="49"/>
      <c r="K133" s="29"/>
      <c r="L133" s="120" t="s">
        <v>1892</v>
      </c>
      <c r="M133" s="121" t="s">
        <v>1906</v>
      </c>
      <c r="O133" s="503"/>
      <c r="P133" s="90" t="s">
        <v>180</v>
      </c>
      <c r="Q133" s="100" t="s">
        <v>289</v>
      </c>
      <c r="R133" s="89" t="s">
        <v>1679</v>
      </c>
      <c r="S133" s="3">
        <v>6</v>
      </c>
      <c r="T133" s="80">
        <v>5</v>
      </c>
    </row>
    <row r="134" spans="1:20" ht="15.5" x14ac:dyDescent="0.35">
      <c r="A134" s="118">
        <v>24</v>
      </c>
      <c r="B134" s="497"/>
      <c r="C134" s="497"/>
      <c r="D134" s="11" t="s">
        <v>290</v>
      </c>
      <c r="E134" s="11"/>
      <c r="F134" s="3" t="s">
        <v>1680</v>
      </c>
      <c r="G134" s="3">
        <v>6</v>
      </c>
      <c r="H134" s="12">
        <v>5</v>
      </c>
      <c r="I134" s="23"/>
      <c r="J134" s="49"/>
      <c r="K134" s="29"/>
      <c r="L134" s="120" t="s">
        <v>1892</v>
      </c>
      <c r="M134" s="121" t="s">
        <v>1906</v>
      </c>
      <c r="O134" s="503"/>
      <c r="P134" s="90" t="s">
        <v>180</v>
      </c>
      <c r="Q134" s="100" t="s">
        <v>290</v>
      </c>
      <c r="R134" s="89" t="s">
        <v>1680</v>
      </c>
      <c r="S134" s="3">
        <v>6</v>
      </c>
      <c r="T134" s="80">
        <v>5</v>
      </c>
    </row>
    <row r="135" spans="1:20" ht="15.5" x14ac:dyDescent="0.35">
      <c r="A135" s="118">
        <v>25</v>
      </c>
      <c r="B135" s="497"/>
      <c r="C135" s="497"/>
      <c r="D135" s="13" t="s">
        <v>291</v>
      </c>
      <c r="E135" s="13"/>
      <c r="F135" s="3" t="s">
        <v>1681</v>
      </c>
      <c r="G135" s="3">
        <v>6</v>
      </c>
      <c r="H135" s="12">
        <v>7</v>
      </c>
      <c r="I135" s="23"/>
      <c r="J135" s="49"/>
      <c r="K135" s="29"/>
      <c r="L135" s="120"/>
      <c r="M135" s="121" t="s">
        <v>1906</v>
      </c>
      <c r="O135" s="503"/>
      <c r="P135" s="90" t="s">
        <v>180</v>
      </c>
      <c r="Q135" s="98" t="s">
        <v>291</v>
      </c>
      <c r="R135" s="89" t="s">
        <v>1681</v>
      </c>
      <c r="S135" s="3">
        <v>6</v>
      </c>
      <c r="T135" s="80">
        <v>7</v>
      </c>
    </row>
    <row r="136" spans="1:20" ht="31" x14ac:dyDescent="0.35">
      <c r="A136" s="118">
        <v>26</v>
      </c>
      <c r="B136" s="497"/>
      <c r="C136" s="497"/>
      <c r="D136" s="11" t="s">
        <v>292</v>
      </c>
      <c r="E136" s="11"/>
      <c r="F136" s="3" t="s">
        <v>1682</v>
      </c>
      <c r="G136" s="3">
        <v>7</v>
      </c>
      <c r="H136" s="12">
        <v>5</v>
      </c>
      <c r="I136" s="23"/>
      <c r="J136" s="49"/>
      <c r="K136" s="29"/>
      <c r="L136" s="120" t="s">
        <v>1892</v>
      </c>
      <c r="M136" s="121" t="s">
        <v>1906</v>
      </c>
      <c r="O136" s="503"/>
      <c r="P136" s="90" t="s">
        <v>180</v>
      </c>
      <c r="Q136" s="100" t="s">
        <v>292</v>
      </c>
      <c r="R136" s="89" t="s">
        <v>1682</v>
      </c>
      <c r="S136" s="3">
        <v>6</v>
      </c>
      <c r="T136" s="80">
        <v>5</v>
      </c>
    </row>
    <row r="137" spans="1:20" ht="31" x14ac:dyDescent="0.35">
      <c r="A137" s="118">
        <v>27</v>
      </c>
      <c r="B137" s="497"/>
      <c r="C137" s="497"/>
      <c r="D137" s="11" t="s">
        <v>293</v>
      </c>
      <c r="E137" s="11"/>
      <c r="F137" s="3" t="s">
        <v>1683</v>
      </c>
      <c r="G137" s="3">
        <v>6</v>
      </c>
      <c r="H137" s="12">
        <v>6</v>
      </c>
      <c r="I137" s="23"/>
      <c r="J137" s="49"/>
      <c r="K137" s="29"/>
      <c r="L137" s="120"/>
      <c r="M137" s="121" t="s">
        <v>1906</v>
      </c>
      <c r="O137" s="503"/>
      <c r="P137" s="90"/>
      <c r="Q137" s="100" t="s">
        <v>293</v>
      </c>
      <c r="R137" s="89" t="s">
        <v>1683</v>
      </c>
      <c r="S137" s="3">
        <v>6</v>
      </c>
      <c r="T137" s="80">
        <v>6</v>
      </c>
    </row>
    <row r="138" spans="1:20" ht="15.5" x14ac:dyDescent="0.35">
      <c r="A138" s="118">
        <v>28</v>
      </c>
      <c r="B138" s="497"/>
      <c r="C138" s="497"/>
      <c r="D138" s="13" t="s">
        <v>294</v>
      </c>
      <c r="E138" s="13"/>
      <c r="F138" s="3" t="s">
        <v>1684</v>
      </c>
      <c r="G138" s="3">
        <v>4</v>
      </c>
      <c r="H138" s="12">
        <v>5</v>
      </c>
      <c r="I138" s="23"/>
      <c r="J138" s="49"/>
      <c r="K138" s="29"/>
      <c r="L138" s="120" t="s">
        <v>1892</v>
      </c>
      <c r="M138" s="121" t="s">
        <v>1906</v>
      </c>
      <c r="O138" s="503"/>
      <c r="P138" s="90"/>
      <c r="Q138" s="98" t="s">
        <v>294</v>
      </c>
      <c r="R138" s="89" t="s">
        <v>1684</v>
      </c>
      <c r="S138" s="3">
        <v>4</v>
      </c>
      <c r="T138" s="80">
        <v>5</v>
      </c>
    </row>
    <row r="139" spans="1:20" ht="31" x14ac:dyDescent="0.35">
      <c r="A139" s="118">
        <v>29</v>
      </c>
      <c r="B139" s="497"/>
      <c r="C139" s="497"/>
      <c r="D139" s="13" t="s">
        <v>295</v>
      </c>
      <c r="E139" s="13"/>
      <c r="F139" s="3" t="s">
        <v>1685</v>
      </c>
      <c r="G139" s="3">
        <v>6</v>
      </c>
      <c r="H139" s="12">
        <v>6</v>
      </c>
      <c r="I139" s="23"/>
      <c r="J139" s="49"/>
      <c r="K139" s="29"/>
      <c r="L139" s="120"/>
      <c r="M139" s="121" t="s">
        <v>1906</v>
      </c>
      <c r="O139" s="503"/>
      <c r="P139" s="90" t="s">
        <v>180</v>
      </c>
      <c r="Q139" s="98" t="s">
        <v>295</v>
      </c>
      <c r="R139" s="89" t="s">
        <v>1685</v>
      </c>
      <c r="S139" s="3">
        <v>6</v>
      </c>
      <c r="T139" s="80">
        <v>6</v>
      </c>
    </row>
    <row r="140" spans="1:20" ht="15.5" x14ac:dyDescent="0.35">
      <c r="A140" s="118">
        <v>30</v>
      </c>
      <c r="B140" s="497"/>
      <c r="C140" s="497"/>
      <c r="D140" s="13" t="s">
        <v>296</v>
      </c>
      <c r="E140" s="13"/>
      <c r="F140" s="3" t="s">
        <v>1686</v>
      </c>
      <c r="G140" s="3">
        <v>5</v>
      </c>
      <c r="H140" s="12">
        <v>6</v>
      </c>
      <c r="I140" s="23"/>
      <c r="J140" s="49"/>
      <c r="K140" s="29"/>
      <c r="L140" s="120"/>
      <c r="M140" s="121" t="s">
        <v>1906</v>
      </c>
      <c r="O140" s="503"/>
      <c r="P140" s="90" t="s">
        <v>180</v>
      </c>
      <c r="Q140" s="98" t="s">
        <v>296</v>
      </c>
      <c r="R140" s="89" t="s">
        <v>1686</v>
      </c>
      <c r="S140" s="3">
        <v>5</v>
      </c>
      <c r="T140" s="80">
        <v>6</v>
      </c>
    </row>
    <row r="141" spans="1:20" ht="31" x14ac:dyDescent="0.35">
      <c r="A141" s="118">
        <v>31</v>
      </c>
      <c r="B141" s="497"/>
      <c r="C141" s="497"/>
      <c r="D141" s="13" t="s">
        <v>297</v>
      </c>
      <c r="E141" s="13"/>
      <c r="F141" s="3" t="s">
        <v>1687</v>
      </c>
      <c r="G141" s="3">
        <v>6</v>
      </c>
      <c r="H141" s="12">
        <v>6</v>
      </c>
      <c r="I141" s="23"/>
      <c r="J141" s="49"/>
      <c r="K141" s="29"/>
      <c r="L141" s="120"/>
      <c r="M141" s="121" t="s">
        <v>1906</v>
      </c>
      <c r="O141" s="503"/>
      <c r="P141" s="90" t="s">
        <v>1046</v>
      </c>
      <c r="Q141" s="98" t="s">
        <v>297</v>
      </c>
      <c r="R141" s="89" t="s">
        <v>1687</v>
      </c>
      <c r="S141" s="3">
        <v>6</v>
      </c>
      <c r="T141" s="80">
        <v>6</v>
      </c>
    </row>
    <row r="142" spans="1:20" ht="31" x14ac:dyDescent="0.35">
      <c r="A142" s="118">
        <v>32</v>
      </c>
      <c r="B142" s="497"/>
      <c r="C142" s="497"/>
      <c r="D142" s="13" t="s">
        <v>298</v>
      </c>
      <c r="E142" s="13"/>
      <c r="F142" s="3" t="s">
        <v>1688</v>
      </c>
      <c r="G142" s="3">
        <v>5</v>
      </c>
      <c r="H142" s="12">
        <v>6</v>
      </c>
      <c r="I142" s="23"/>
      <c r="J142" s="49"/>
      <c r="K142" s="29"/>
      <c r="L142" s="120"/>
      <c r="M142" s="121" t="s">
        <v>1906</v>
      </c>
      <c r="O142" s="503"/>
      <c r="P142" s="90"/>
      <c r="Q142" s="98" t="s">
        <v>298</v>
      </c>
      <c r="R142" s="89" t="s">
        <v>1688</v>
      </c>
      <c r="S142" s="3">
        <v>5</v>
      </c>
      <c r="T142" s="80">
        <v>6</v>
      </c>
    </row>
    <row r="143" spans="1:20" ht="31" x14ac:dyDescent="0.35">
      <c r="A143" s="118">
        <v>33</v>
      </c>
      <c r="B143" s="497"/>
      <c r="C143" s="497"/>
      <c r="D143" s="13" t="s">
        <v>299</v>
      </c>
      <c r="E143" s="13"/>
      <c r="F143" s="3" t="s">
        <v>1689</v>
      </c>
      <c r="G143" s="3">
        <v>5</v>
      </c>
      <c r="H143" s="12">
        <v>6</v>
      </c>
      <c r="I143" s="23"/>
      <c r="J143" s="49"/>
      <c r="K143" s="29"/>
      <c r="L143" s="120"/>
      <c r="M143" s="121" t="s">
        <v>1906</v>
      </c>
      <c r="O143" s="503"/>
      <c r="P143" s="90"/>
      <c r="Q143" s="98" t="s">
        <v>299</v>
      </c>
      <c r="R143" s="89" t="s">
        <v>1689</v>
      </c>
      <c r="S143" s="3">
        <v>5</v>
      </c>
      <c r="T143" s="80">
        <v>6</v>
      </c>
    </row>
    <row r="144" spans="1:20" ht="31" x14ac:dyDescent="0.35">
      <c r="A144" s="118">
        <v>34</v>
      </c>
      <c r="B144" s="497"/>
      <c r="C144" s="497"/>
      <c r="D144" s="13" t="s">
        <v>1799</v>
      </c>
      <c r="E144" s="13"/>
      <c r="F144" s="3" t="s">
        <v>1961</v>
      </c>
      <c r="G144" s="3">
        <v>5</v>
      </c>
      <c r="H144" s="12">
        <v>6</v>
      </c>
      <c r="I144" s="23"/>
      <c r="J144" s="49"/>
      <c r="K144" s="29"/>
      <c r="L144" s="120"/>
      <c r="M144" s="121" t="s">
        <v>1906</v>
      </c>
      <c r="O144" s="503"/>
      <c r="P144" s="90"/>
      <c r="Q144" s="98" t="s">
        <v>1799</v>
      </c>
      <c r="R144" s="89" t="s">
        <v>1800</v>
      </c>
      <c r="S144" s="3">
        <v>5</v>
      </c>
      <c r="T144" s="80">
        <v>6</v>
      </c>
    </row>
    <row r="145" spans="1:20" ht="15.5" x14ac:dyDescent="0.35">
      <c r="A145" s="118">
        <v>35</v>
      </c>
      <c r="B145" s="497"/>
      <c r="C145" s="497"/>
      <c r="D145" s="13" t="s">
        <v>301</v>
      </c>
      <c r="E145" s="13"/>
      <c r="F145" s="3" t="s">
        <v>1690</v>
      </c>
      <c r="G145" s="3">
        <v>6</v>
      </c>
      <c r="H145" s="12">
        <v>6</v>
      </c>
      <c r="I145" s="23"/>
      <c r="J145" s="49"/>
      <c r="K145" s="29"/>
      <c r="L145" s="120"/>
      <c r="M145" s="121" t="s">
        <v>1906</v>
      </c>
      <c r="O145" s="503"/>
      <c r="P145" s="90"/>
      <c r="Q145" s="98" t="s">
        <v>301</v>
      </c>
      <c r="R145" s="89" t="s">
        <v>1690</v>
      </c>
      <c r="S145" s="3">
        <v>6</v>
      </c>
      <c r="T145" s="80">
        <v>6</v>
      </c>
    </row>
    <row r="146" spans="1:20" ht="15.5" x14ac:dyDescent="0.35">
      <c r="A146" s="118">
        <v>36</v>
      </c>
      <c r="B146" s="497"/>
      <c r="C146" s="497"/>
      <c r="D146" s="13" t="s">
        <v>302</v>
      </c>
      <c r="E146" s="13"/>
      <c r="F146" s="3" t="s">
        <v>1691</v>
      </c>
      <c r="G146" s="3">
        <v>6</v>
      </c>
      <c r="H146" s="12">
        <v>7</v>
      </c>
      <c r="I146" s="23"/>
      <c r="J146" s="49"/>
      <c r="K146" s="29"/>
      <c r="L146" s="120"/>
      <c r="M146" s="121" t="s">
        <v>1906</v>
      </c>
      <c r="O146" s="503"/>
      <c r="P146" s="90"/>
      <c r="Q146" s="98" t="s">
        <v>302</v>
      </c>
      <c r="R146" s="89" t="s">
        <v>1691</v>
      </c>
      <c r="S146" s="3">
        <v>6</v>
      </c>
      <c r="T146" s="80">
        <v>7</v>
      </c>
    </row>
    <row r="147" spans="1:20" ht="15.5" x14ac:dyDescent="0.35">
      <c r="A147" s="118">
        <v>37</v>
      </c>
      <c r="B147" s="497"/>
      <c r="C147" s="497"/>
      <c r="D147" s="12" t="s">
        <v>1801</v>
      </c>
      <c r="E147" s="12"/>
      <c r="F147" s="3" t="s">
        <v>1707</v>
      </c>
      <c r="G147" s="3">
        <v>5</v>
      </c>
      <c r="H147" s="12">
        <v>3</v>
      </c>
      <c r="I147" s="23"/>
      <c r="J147" s="49"/>
      <c r="K147" s="29"/>
      <c r="L147" s="120" t="s">
        <v>1892</v>
      </c>
      <c r="M147" s="121" t="s">
        <v>1906</v>
      </c>
      <c r="O147" s="503"/>
      <c r="P147" s="90"/>
      <c r="Q147" s="98" t="s">
        <v>1801</v>
      </c>
      <c r="R147" s="89" t="s">
        <v>1707</v>
      </c>
      <c r="S147" s="3">
        <v>5</v>
      </c>
      <c r="T147" s="80">
        <v>3</v>
      </c>
    </row>
    <row r="148" spans="1:20" x14ac:dyDescent="0.35">
      <c r="A148" s="118">
        <v>38</v>
      </c>
      <c r="B148" s="497"/>
      <c r="C148" s="498"/>
      <c r="D148" s="81" t="s">
        <v>324</v>
      </c>
      <c r="E148" s="107"/>
      <c r="F148" s="3" t="s">
        <v>1712</v>
      </c>
      <c r="G148" s="3">
        <v>4</v>
      </c>
      <c r="H148" s="3">
        <v>3</v>
      </c>
      <c r="I148" s="23"/>
      <c r="J148" s="49"/>
      <c r="K148" s="29"/>
      <c r="L148" s="120" t="s">
        <v>1892</v>
      </c>
      <c r="M148" s="121" t="s">
        <v>1894</v>
      </c>
      <c r="O148" s="503"/>
      <c r="P148" s="90"/>
      <c r="Q148" s="102" t="s">
        <v>324</v>
      </c>
      <c r="R148" s="89" t="s">
        <v>1712</v>
      </c>
      <c r="S148" s="3">
        <v>4</v>
      </c>
      <c r="T148" s="77">
        <v>3</v>
      </c>
    </row>
    <row r="149" spans="1:20" x14ac:dyDescent="0.35">
      <c r="A149" s="129">
        <v>39</v>
      </c>
      <c r="B149" s="497"/>
      <c r="C149" s="496" t="s">
        <v>1962</v>
      </c>
      <c r="D149" s="3" t="s">
        <v>98</v>
      </c>
      <c r="E149" s="3"/>
      <c r="F149" s="3" t="s">
        <v>1634</v>
      </c>
      <c r="G149" s="3">
        <v>6</v>
      </c>
      <c r="H149" s="3">
        <v>4</v>
      </c>
      <c r="I149" s="23"/>
      <c r="J149" s="49"/>
      <c r="K149" s="29"/>
      <c r="L149" s="120" t="s">
        <v>1892</v>
      </c>
      <c r="M149" s="121" t="s">
        <v>1893</v>
      </c>
      <c r="O149" s="503"/>
      <c r="P149" s="90"/>
      <c r="Q149" s="96" t="s">
        <v>1802</v>
      </c>
      <c r="R149" s="89" t="s">
        <v>125</v>
      </c>
      <c r="S149" s="3">
        <v>4</v>
      </c>
      <c r="T149" s="77">
        <v>3</v>
      </c>
    </row>
    <row r="150" spans="1:20" x14ac:dyDescent="0.35">
      <c r="A150" s="118">
        <v>40</v>
      </c>
      <c r="B150" s="497"/>
      <c r="C150" s="497"/>
      <c r="D150" s="3" t="s">
        <v>100</v>
      </c>
      <c r="E150" s="3"/>
      <c r="F150" s="3" t="s">
        <v>1963</v>
      </c>
      <c r="G150" s="3">
        <v>4</v>
      </c>
      <c r="H150" s="3">
        <v>4</v>
      </c>
      <c r="I150" s="23"/>
      <c r="J150" s="49"/>
      <c r="K150" s="29"/>
      <c r="L150" s="120" t="s">
        <v>1892</v>
      </c>
      <c r="M150" s="121" t="s">
        <v>1894</v>
      </c>
      <c r="O150" s="503"/>
      <c r="P150" s="90"/>
      <c r="Q150" s="96" t="s">
        <v>1803</v>
      </c>
      <c r="R150" s="89" t="s">
        <v>1644</v>
      </c>
      <c r="S150" s="3">
        <v>5</v>
      </c>
      <c r="T150" s="77">
        <v>4</v>
      </c>
    </row>
    <row r="151" spans="1:20" x14ac:dyDescent="0.35">
      <c r="A151" s="129">
        <v>41</v>
      </c>
      <c r="B151" s="497"/>
      <c r="C151" s="497"/>
      <c r="D151" s="3" t="s">
        <v>1964</v>
      </c>
      <c r="E151" s="3"/>
      <c r="F151" s="3" t="s">
        <v>1965</v>
      </c>
      <c r="G151" s="3">
        <v>4</v>
      </c>
      <c r="H151" s="3">
        <v>4</v>
      </c>
      <c r="I151" s="23"/>
      <c r="J151" s="49"/>
      <c r="K151" s="29"/>
      <c r="L151" s="120" t="s">
        <v>1892</v>
      </c>
      <c r="M151" s="121" t="s">
        <v>1894</v>
      </c>
      <c r="O151" s="503"/>
      <c r="P151" s="90" t="s">
        <v>1046</v>
      </c>
      <c r="Q151" s="96" t="s">
        <v>98</v>
      </c>
      <c r="R151" s="89" t="s">
        <v>1634</v>
      </c>
      <c r="S151" s="3">
        <v>6</v>
      </c>
      <c r="T151" s="77">
        <v>4</v>
      </c>
    </row>
    <row r="152" spans="1:20" x14ac:dyDescent="0.35">
      <c r="A152" s="129">
        <v>42</v>
      </c>
      <c r="B152" s="497"/>
      <c r="C152" s="497"/>
      <c r="D152" s="3" t="s">
        <v>1051</v>
      </c>
      <c r="E152" s="3"/>
      <c r="F152" s="3" t="s">
        <v>1635</v>
      </c>
      <c r="G152" s="3">
        <v>4</v>
      </c>
      <c r="H152" s="3">
        <v>3</v>
      </c>
      <c r="I152" s="23"/>
      <c r="J152" s="49"/>
      <c r="K152" s="29"/>
      <c r="L152" s="120" t="s">
        <v>1892</v>
      </c>
      <c r="M152" s="121" t="s">
        <v>1894</v>
      </c>
      <c r="O152" s="503"/>
      <c r="P152" s="90" t="s">
        <v>1046</v>
      </c>
      <c r="Q152" s="96" t="s">
        <v>100</v>
      </c>
      <c r="R152" s="89" t="s">
        <v>101</v>
      </c>
      <c r="S152" s="3">
        <v>4</v>
      </c>
      <c r="T152" s="77">
        <v>4</v>
      </c>
    </row>
    <row r="153" spans="1:20" x14ac:dyDescent="0.35">
      <c r="A153" s="129">
        <v>43</v>
      </c>
      <c r="B153" s="497"/>
      <c r="C153" s="497"/>
      <c r="D153" s="3" t="s">
        <v>1515</v>
      </c>
      <c r="E153" s="3"/>
      <c r="F153" s="3" t="s">
        <v>1636</v>
      </c>
      <c r="G153" s="3">
        <v>5</v>
      </c>
      <c r="H153" s="3">
        <v>4</v>
      </c>
      <c r="I153" s="23"/>
      <c r="J153" s="49"/>
      <c r="K153" s="29"/>
      <c r="L153" s="120" t="s">
        <v>1892</v>
      </c>
      <c r="M153" s="121" t="s">
        <v>1894</v>
      </c>
      <c r="O153" s="503"/>
      <c r="P153" s="90"/>
      <c r="Q153" s="96" t="s">
        <v>1804</v>
      </c>
      <c r="R153" s="89" t="s">
        <v>1080</v>
      </c>
      <c r="S153" s="3">
        <v>4</v>
      </c>
      <c r="T153" s="77">
        <v>4</v>
      </c>
    </row>
    <row r="154" spans="1:20" x14ac:dyDescent="0.35">
      <c r="A154" s="129">
        <v>44</v>
      </c>
      <c r="B154" s="497"/>
      <c r="C154" s="497"/>
      <c r="D154" s="3" t="s">
        <v>1028</v>
      </c>
      <c r="E154" s="3"/>
      <c r="F154" s="3" t="s">
        <v>109</v>
      </c>
      <c r="G154" s="3">
        <v>4</v>
      </c>
      <c r="H154" s="3">
        <v>4</v>
      </c>
      <c r="I154" s="23"/>
      <c r="J154" s="49"/>
      <c r="K154" s="29"/>
      <c r="L154" s="120" t="s">
        <v>1892</v>
      </c>
      <c r="M154" s="121" t="s">
        <v>1894</v>
      </c>
      <c r="O154" s="503"/>
      <c r="P154" s="90" t="s">
        <v>149</v>
      </c>
      <c r="Q154" s="96" t="s">
        <v>1805</v>
      </c>
      <c r="R154" s="89" t="s">
        <v>1635</v>
      </c>
      <c r="S154" s="3">
        <v>4</v>
      </c>
      <c r="T154" s="77">
        <v>3</v>
      </c>
    </row>
    <row r="155" spans="1:20" x14ac:dyDescent="0.35">
      <c r="A155" s="129">
        <v>45</v>
      </c>
      <c r="B155" s="497"/>
      <c r="C155" s="497"/>
      <c r="D155" s="3" t="s">
        <v>1030</v>
      </c>
      <c r="E155" s="3"/>
      <c r="F155" s="3" t="s">
        <v>1966</v>
      </c>
      <c r="G155" s="3">
        <v>4</v>
      </c>
      <c r="H155" s="3">
        <v>4</v>
      </c>
      <c r="I155" s="23"/>
      <c r="J155" s="49"/>
      <c r="K155" s="29"/>
      <c r="L155" s="120" t="s">
        <v>1892</v>
      </c>
      <c r="M155" s="121" t="s">
        <v>1894</v>
      </c>
      <c r="O155" s="503"/>
      <c r="P155" s="90" t="s">
        <v>149</v>
      </c>
      <c r="Q155" s="96" t="s">
        <v>1806</v>
      </c>
      <c r="R155" s="89" t="s">
        <v>1636</v>
      </c>
      <c r="S155" s="3">
        <v>5</v>
      </c>
      <c r="T155" s="77">
        <v>4</v>
      </c>
    </row>
    <row r="156" spans="1:20" ht="29" x14ac:dyDescent="0.35">
      <c r="A156" s="129">
        <v>46</v>
      </c>
      <c r="B156" s="497"/>
      <c r="C156" s="497"/>
      <c r="D156" s="3" t="s">
        <v>1029</v>
      </c>
      <c r="E156" s="3"/>
      <c r="F156" s="3" t="s">
        <v>117</v>
      </c>
      <c r="G156" s="3">
        <v>4</v>
      </c>
      <c r="H156" s="3">
        <v>4</v>
      </c>
      <c r="I156" s="23"/>
      <c r="J156" s="49"/>
      <c r="K156" s="29"/>
      <c r="L156" s="120" t="s">
        <v>1892</v>
      </c>
      <c r="M156" s="121" t="s">
        <v>1894</v>
      </c>
      <c r="O156" s="503"/>
      <c r="P156" s="90" t="s">
        <v>149</v>
      </c>
      <c r="Q156" s="96" t="s">
        <v>1028</v>
      </c>
      <c r="R156" s="89" t="s">
        <v>109</v>
      </c>
      <c r="S156" s="3">
        <v>4</v>
      </c>
      <c r="T156" s="77">
        <v>4</v>
      </c>
    </row>
    <row r="157" spans="1:20" x14ac:dyDescent="0.35">
      <c r="A157" s="129">
        <v>47</v>
      </c>
      <c r="B157" s="497"/>
      <c r="C157" s="497"/>
      <c r="D157" s="3" t="s">
        <v>1024</v>
      </c>
      <c r="E157" s="3"/>
      <c r="F157" s="3" t="s">
        <v>118</v>
      </c>
      <c r="G157" s="3">
        <v>4</v>
      </c>
      <c r="H157" s="3">
        <v>3</v>
      </c>
      <c r="I157" s="23"/>
      <c r="J157" s="49"/>
      <c r="K157" s="29">
        <v>1.1000000000000001</v>
      </c>
      <c r="L157" s="120" t="s">
        <v>1892</v>
      </c>
      <c r="M157" s="121" t="s">
        <v>1894</v>
      </c>
      <c r="O157" s="503"/>
      <c r="P157" s="90" t="s">
        <v>149</v>
      </c>
      <c r="Q157" s="96" t="s">
        <v>1030</v>
      </c>
      <c r="R157" s="89" t="s">
        <v>112</v>
      </c>
      <c r="S157" s="3">
        <v>4</v>
      </c>
      <c r="T157" s="77">
        <v>4</v>
      </c>
    </row>
    <row r="158" spans="1:20" x14ac:dyDescent="0.35">
      <c r="A158" s="129">
        <v>48</v>
      </c>
      <c r="B158" s="497"/>
      <c r="C158" s="497"/>
      <c r="D158" s="3" t="s">
        <v>1025</v>
      </c>
      <c r="E158" s="3"/>
      <c r="F158" s="3" t="s">
        <v>119</v>
      </c>
      <c r="G158" s="3">
        <v>5</v>
      </c>
      <c r="H158" s="3">
        <v>4</v>
      </c>
      <c r="I158" s="23"/>
      <c r="J158" s="49"/>
      <c r="K158" s="29"/>
      <c r="L158" s="120" t="s">
        <v>1892</v>
      </c>
      <c r="M158" s="121" t="s">
        <v>1894</v>
      </c>
      <c r="O158" s="503"/>
      <c r="P158" s="90" t="s">
        <v>149</v>
      </c>
      <c r="Q158" s="96" t="s">
        <v>1029</v>
      </c>
      <c r="R158" s="89" t="s">
        <v>117</v>
      </c>
      <c r="S158" s="3">
        <v>4</v>
      </c>
      <c r="T158" s="77">
        <v>4</v>
      </c>
    </row>
    <row r="159" spans="1:20" x14ac:dyDescent="0.35">
      <c r="A159" s="129">
        <v>49</v>
      </c>
      <c r="B159" s="497"/>
      <c r="C159" s="497"/>
      <c r="D159" s="3" t="s">
        <v>1026</v>
      </c>
      <c r="E159" s="3"/>
      <c r="F159" s="3" t="s">
        <v>120</v>
      </c>
      <c r="G159" s="3">
        <v>6</v>
      </c>
      <c r="H159" s="3">
        <v>5</v>
      </c>
      <c r="I159" s="23"/>
      <c r="J159" s="49"/>
      <c r="K159" s="29"/>
      <c r="L159" s="120" t="s">
        <v>1892</v>
      </c>
      <c r="M159" s="121" t="s">
        <v>1894</v>
      </c>
      <c r="O159" s="503"/>
      <c r="P159" s="90" t="s">
        <v>149</v>
      </c>
      <c r="Q159" s="96" t="s">
        <v>1024</v>
      </c>
      <c r="R159" s="89" t="s">
        <v>118</v>
      </c>
      <c r="S159" s="3">
        <v>4</v>
      </c>
      <c r="T159" s="77">
        <v>3</v>
      </c>
    </row>
    <row r="160" spans="1:20" x14ac:dyDescent="0.35">
      <c r="A160" s="129">
        <v>50</v>
      </c>
      <c r="B160" s="497"/>
      <c r="C160" s="497"/>
      <c r="D160" s="3" t="s">
        <v>1027</v>
      </c>
      <c r="E160" s="3"/>
      <c r="F160" s="3" t="s">
        <v>121</v>
      </c>
      <c r="G160" s="3">
        <v>9</v>
      </c>
      <c r="H160" s="3">
        <v>6</v>
      </c>
      <c r="I160" s="23"/>
      <c r="J160" s="49"/>
      <c r="K160" s="29"/>
      <c r="L160" s="120"/>
      <c r="M160" s="121" t="s">
        <v>1894</v>
      </c>
      <c r="O160" s="503"/>
      <c r="P160" s="90" t="s">
        <v>149</v>
      </c>
      <c r="Q160" s="96" t="s">
        <v>1025</v>
      </c>
      <c r="R160" s="89" t="s">
        <v>119</v>
      </c>
      <c r="S160" s="3">
        <v>5</v>
      </c>
      <c r="T160" s="77">
        <v>4</v>
      </c>
    </row>
    <row r="161" spans="1:20" x14ac:dyDescent="0.35">
      <c r="A161" s="129">
        <v>51</v>
      </c>
      <c r="B161" s="497"/>
      <c r="C161" s="497"/>
      <c r="D161" s="3" t="s">
        <v>122</v>
      </c>
      <c r="E161" s="3"/>
      <c r="F161" s="3" t="s">
        <v>1050</v>
      </c>
      <c r="G161" s="3">
        <v>5</v>
      </c>
      <c r="H161" s="3">
        <v>7</v>
      </c>
      <c r="I161" s="23"/>
      <c r="J161" s="49"/>
      <c r="K161" s="29"/>
      <c r="L161" s="120"/>
      <c r="M161" s="121" t="s">
        <v>1893</v>
      </c>
      <c r="O161" s="503"/>
      <c r="P161" s="90" t="s">
        <v>149</v>
      </c>
      <c r="Q161" s="96" t="s">
        <v>1026</v>
      </c>
      <c r="R161" s="89" t="s">
        <v>120</v>
      </c>
      <c r="S161" s="3">
        <v>6</v>
      </c>
      <c r="T161" s="77">
        <v>5</v>
      </c>
    </row>
    <row r="162" spans="1:20" x14ac:dyDescent="0.35">
      <c r="A162" s="129">
        <v>52</v>
      </c>
      <c r="B162" s="497"/>
      <c r="C162" s="497"/>
      <c r="D162" s="3" t="s">
        <v>124</v>
      </c>
      <c r="E162" s="3"/>
      <c r="F162" s="3" t="s">
        <v>1052</v>
      </c>
      <c r="G162" s="3">
        <v>4</v>
      </c>
      <c r="H162" s="3">
        <v>4</v>
      </c>
      <c r="I162" s="23"/>
      <c r="J162" s="49"/>
      <c r="K162" s="29">
        <v>1.1000000000000001</v>
      </c>
      <c r="L162" s="120" t="s">
        <v>1892</v>
      </c>
      <c r="M162" s="121" t="s">
        <v>1893</v>
      </c>
      <c r="O162" s="503"/>
      <c r="P162" s="90" t="s">
        <v>149</v>
      </c>
      <c r="Q162" s="96" t="s">
        <v>1027</v>
      </c>
      <c r="R162" s="89" t="s">
        <v>121</v>
      </c>
      <c r="S162" s="3">
        <v>9</v>
      </c>
      <c r="T162" s="77">
        <v>6</v>
      </c>
    </row>
    <row r="163" spans="1:20" x14ac:dyDescent="0.35">
      <c r="A163" s="129">
        <v>53</v>
      </c>
      <c r="B163" s="497"/>
      <c r="C163" s="497"/>
      <c r="D163" s="3" t="s">
        <v>130</v>
      </c>
      <c r="E163" s="3"/>
      <c r="F163" s="3" t="s">
        <v>1078</v>
      </c>
      <c r="G163" s="3">
        <v>4</v>
      </c>
      <c r="H163" s="3">
        <v>4</v>
      </c>
      <c r="I163" s="23"/>
      <c r="J163" s="49"/>
      <c r="K163" s="29">
        <v>1.1000000000000001</v>
      </c>
      <c r="L163" s="120" t="s">
        <v>1892</v>
      </c>
      <c r="M163" s="121" t="s">
        <v>1893</v>
      </c>
      <c r="O163" s="503"/>
      <c r="P163" s="90" t="s">
        <v>149</v>
      </c>
      <c r="Q163" s="96" t="s">
        <v>122</v>
      </c>
      <c r="R163" s="89" t="s">
        <v>1050</v>
      </c>
      <c r="S163" s="3">
        <v>5</v>
      </c>
      <c r="T163" s="77">
        <v>7</v>
      </c>
    </row>
    <row r="164" spans="1:20" x14ac:dyDescent="0.35">
      <c r="A164" s="129">
        <v>54</v>
      </c>
      <c r="B164" s="497"/>
      <c r="C164" s="497"/>
      <c r="D164" s="3" t="s">
        <v>1967</v>
      </c>
      <c r="E164" s="3"/>
      <c r="F164" s="3" t="s">
        <v>1077</v>
      </c>
      <c r="G164" s="3">
        <v>4</v>
      </c>
      <c r="H164" s="3">
        <v>4</v>
      </c>
      <c r="I164" s="23"/>
      <c r="J164" s="49"/>
      <c r="K164" s="29"/>
      <c r="L164" s="120" t="s">
        <v>1892</v>
      </c>
      <c r="M164" s="121" t="s">
        <v>1894</v>
      </c>
      <c r="O164" s="503"/>
      <c r="P164" s="90" t="s">
        <v>149</v>
      </c>
      <c r="Q164" s="96" t="s">
        <v>124</v>
      </c>
      <c r="R164" s="89" t="s">
        <v>1052</v>
      </c>
      <c r="S164" s="3">
        <v>4</v>
      </c>
      <c r="T164" s="77">
        <v>4</v>
      </c>
    </row>
    <row r="165" spans="1:20" x14ac:dyDescent="0.35">
      <c r="A165" s="129">
        <v>55</v>
      </c>
      <c r="B165" s="497"/>
      <c r="C165" s="497"/>
      <c r="D165" s="3" t="s">
        <v>1968</v>
      </c>
      <c r="E165" s="3"/>
      <c r="F165" s="3" t="s">
        <v>125</v>
      </c>
      <c r="G165" s="3">
        <v>4</v>
      </c>
      <c r="H165" s="3">
        <v>3</v>
      </c>
      <c r="I165" s="23"/>
      <c r="J165" s="49"/>
      <c r="K165" s="29"/>
      <c r="L165" s="120" t="s">
        <v>1892</v>
      </c>
      <c r="M165" s="121" t="s">
        <v>1894</v>
      </c>
      <c r="O165" s="503"/>
      <c r="P165" s="90" t="s">
        <v>149</v>
      </c>
      <c r="Q165" s="96" t="s">
        <v>130</v>
      </c>
      <c r="R165" s="89" t="s">
        <v>1078</v>
      </c>
      <c r="S165" s="3">
        <v>4</v>
      </c>
      <c r="T165" s="77">
        <v>4</v>
      </c>
    </row>
    <row r="166" spans="1:20" x14ac:dyDescent="0.35">
      <c r="A166" s="129">
        <v>56</v>
      </c>
      <c r="B166" s="497"/>
      <c r="C166" s="497"/>
      <c r="D166" s="3" t="s">
        <v>1969</v>
      </c>
      <c r="E166" s="3"/>
      <c r="F166" s="3" t="s">
        <v>1644</v>
      </c>
      <c r="G166" s="3">
        <v>5</v>
      </c>
      <c r="H166" s="3">
        <v>4</v>
      </c>
      <c r="I166" s="23"/>
      <c r="J166" s="49"/>
      <c r="K166" s="29"/>
      <c r="L166" s="120" t="s">
        <v>1892</v>
      </c>
      <c r="M166" s="121" t="s">
        <v>1894</v>
      </c>
      <c r="O166" s="503"/>
      <c r="P166" s="90" t="s">
        <v>149</v>
      </c>
      <c r="Q166" s="96" t="s">
        <v>1807</v>
      </c>
      <c r="R166" s="89" t="s">
        <v>1077</v>
      </c>
      <c r="S166" s="3">
        <v>4</v>
      </c>
      <c r="T166" s="77">
        <v>4</v>
      </c>
    </row>
    <row r="167" spans="1:20" x14ac:dyDescent="0.35">
      <c r="A167" s="129">
        <v>57</v>
      </c>
      <c r="B167" s="497"/>
      <c r="C167" s="497"/>
      <c r="D167" s="3" t="s">
        <v>210</v>
      </c>
      <c r="E167" s="3"/>
      <c r="F167" s="3" t="s">
        <v>1053</v>
      </c>
      <c r="G167" s="3">
        <v>4</v>
      </c>
      <c r="H167" s="3">
        <v>6</v>
      </c>
      <c r="I167" s="23"/>
      <c r="J167" s="49"/>
      <c r="K167" s="29"/>
      <c r="L167" s="120"/>
      <c r="M167" s="121" t="s">
        <v>1893</v>
      </c>
      <c r="O167" s="503"/>
      <c r="P167" s="90" t="s">
        <v>149</v>
      </c>
      <c r="Q167" s="96" t="s">
        <v>210</v>
      </c>
      <c r="R167" s="89" t="s">
        <v>1053</v>
      </c>
      <c r="S167" s="3">
        <v>4</v>
      </c>
      <c r="T167" s="77">
        <v>6</v>
      </c>
    </row>
    <row r="168" spans="1:20" x14ac:dyDescent="0.35">
      <c r="A168" s="129">
        <v>58</v>
      </c>
      <c r="B168" s="497"/>
      <c r="C168" s="497"/>
      <c r="D168" s="3" t="s">
        <v>223</v>
      </c>
      <c r="E168" s="3"/>
      <c r="F168" s="3" t="s">
        <v>1648</v>
      </c>
      <c r="G168" s="3">
        <v>5</v>
      </c>
      <c r="H168" s="3">
        <v>6</v>
      </c>
      <c r="I168" s="23"/>
      <c r="J168" s="49"/>
      <c r="K168" s="29"/>
      <c r="L168" s="120"/>
      <c r="M168" s="121" t="s">
        <v>1894</v>
      </c>
      <c r="O168" s="503"/>
      <c r="P168" s="90" t="s">
        <v>93</v>
      </c>
      <c r="Q168" s="96" t="s">
        <v>223</v>
      </c>
      <c r="R168" s="89" t="s">
        <v>1648</v>
      </c>
      <c r="S168" s="3">
        <v>5</v>
      </c>
      <c r="T168" s="77">
        <v>6</v>
      </c>
    </row>
    <row r="169" spans="1:20" x14ac:dyDescent="0.35">
      <c r="A169" s="129">
        <v>59</v>
      </c>
      <c r="B169" s="497"/>
      <c r="C169" s="497"/>
      <c r="D169" s="3" t="s">
        <v>224</v>
      </c>
      <c r="E169" s="3"/>
      <c r="F169" s="3" t="s">
        <v>1048</v>
      </c>
      <c r="G169" s="3">
        <v>5</v>
      </c>
      <c r="H169" s="3">
        <v>7</v>
      </c>
      <c r="I169" s="23"/>
      <c r="J169" s="49"/>
      <c r="K169" s="29"/>
      <c r="L169" s="120"/>
      <c r="M169" s="121" t="s">
        <v>1893</v>
      </c>
      <c r="O169" s="503"/>
      <c r="P169" s="90" t="s">
        <v>93</v>
      </c>
      <c r="Q169" s="96" t="s">
        <v>224</v>
      </c>
      <c r="R169" s="89" t="s">
        <v>1048</v>
      </c>
      <c r="S169" s="3">
        <v>5</v>
      </c>
      <c r="T169" s="77">
        <v>7</v>
      </c>
    </row>
    <row r="170" spans="1:20" x14ac:dyDescent="0.35">
      <c r="A170" s="129">
        <v>60</v>
      </c>
      <c r="B170" s="497"/>
      <c r="C170" s="497"/>
      <c r="D170" s="72" t="s">
        <v>1649</v>
      </c>
      <c r="E170" s="26"/>
      <c r="F170" s="3" t="s">
        <v>1650</v>
      </c>
      <c r="G170" s="3">
        <v>5</v>
      </c>
      <c r="H170" s="3">
        <v>5</v>
      </c>
      <c r="I170" s="23"/>
      <c r="J170" s="49"/>
      <c r="K170" s="29"/>
      <c r="L170" s="120" t="s">
        <v>1892</v>
      </c>
      <c r="M170" s="121" t="s">
        <v>1893</v>
      </c>
      <c r="O170" s="503"/>
      <c r="P170" s="90" t="s">
        <v>93</v>
      </c>
      <c r="Q170" s="95" t="s">
        <v>1649</v>
      </c>
      <c r="R170" s="89" t="s">
        <v>1650</v>
      </c>
      <c r="S170" s="3">
        <v>5</v>
      </c>
      <c r="T170" s="77">
        <v>5</v>
      </c>
    </row>
    <row r="171" spans="1:20" x14ac:dyDescent="0.35">
      <c r="A171" s="129">
        <v>61</v>
      </c>
      <c r="B171" s="497"/>
      <c r="C171" s="497"/>
      <c r="D171" s="3" t="s">
        <v>1042</v>
      </c>
      <c r="E171" s="3"/>
      <c r="F171" s="3" t="s">
        <v>228</v>
      </c>
      <c r="G171" s="3">
        <v>4</v>
      </c>
      <c r="H171" s="3">
        <v>3</v>
      </c>
      <c r="I171" s="23"/>
      <c r="J171" s="49"/>
      <c r="K171" s="29"/>
      <c r="L171" s="120" t="s">
        <v>1892</v>
      </c>
      <c r="M171" s="121" t="s">
        <v>1894</v>
      </c>
      <c r="O171" s="503"/>
      <c r="P171" s="90" t="s">
        <v>93</v>
      </c>
      <c r="Q171" s="96" t="s">
        <v>1042</v>
      </c>
      <c r="R171" s="89" t="s">
        <v>228</v>
      </c>
      <c r="S171" s="3">
        <v>4</v>
      </c>
      <c r="T171" s="77">
        <v>3</v>
      </c>
    </row>
    <row r="172" spans="1:20" x14ac:dyDescent="0.35">
      <c r="A172" s="129">
        <v>62</v>
      </c>
      <c r="B172" s="497"/>
      <c r="C172" s="497"/>
      <c r="D172" s="3" t="s">
        <v>229</v>
      </c>
      <c r="E172" s="3"/>
      <c r="F172" s="3" t="s">
        <v>1054</v>
      </c>
      <c r="G172" s="3">
        <v>6</v>
      </c>
      <c r="H172" s="3">
        <v>7</v>
      </c>
      <c r="I172" s="23"/>
      <c r="J172" s="49"/>
      <c r="K172" s="29"/>
      <c r="L172" s="120"/>
      <c r="M172" s="121" t="s">
        <v>1893</v>
      </c>
      <c r="O172" s="503"/>
      <c r="P172" s="90" t="s">
        <v>93</v>
      </c>
      <c r="Q172" s="96" t="s">
        <v>229</v>
      </c>
      <c r="R172" s="89" t="s">
        <v>1054</v>
      </c>
      <c r="S172" s="3">
        <v>6</v>
      </c>
      <c r="T172" s="77">
        <v>7</v>
      </c>
    </row>
    <row r="173" spans="1:20" x14ac:dyDescent="0.35">
      <c r="A173" s="129">
        <v>63</v>
      </c>
      <c r="B173" s="497"/>
      <c r="C173" s="497"/>
      <c r="D173" s="3" t="s">
        <v>240</v>
      </c>
      <c r="E173" s="3"/>
      <c r="F173" s="3" t="s">
        <v>1516</v>
      </c>
      <c r="G173" s="3">
        <v>7</v>
      </c>
      <c r="H173" s="3">
        <v>6</v>
      </c>
      <c r="I173" s="23"/>
      <c r="J173" s="49"/>
      <c r="K173" s="29"/>
      <c r="L173" s="120"/>
      <c r="M173" s="121" t="s">
        <v>1893</v>
      </c>
      <c r="O173" s="503"/>
      <c r="P173" s="90" t="s">
        <v>93</v>
      </c>
      <c r="Q173" s="96" t="s">
        <v>240</v>
      </c>
      <c r="R173" s="89" t="s">
        <v>1516</v>
      </c>
      <c r="S173" s="3">
        <v>7</v>
      </c>
      <c r="T173" s="77">
        <v>6</v>
      </c>
    </row>
    <row r="174" spans="1:20" x14ac:dyDescent="0.35">
      <c r="A174" s="129">
        <v>64</v>
      </c>
      <c r="B174" s="497"/>
      <c r="C174" s="497"/>
      <c r="D174" s="3" t="s">
        <v>1043</v>
      </c>
      <c r="E174" s="3"/>
      <c r="F174" s="3" t="s">
        <v>241</v>
      </c>
      <c r="G174" s="3">
        <v>5</v>
      </c>
      <c r="H174" s="3">
        <v>4</v>
      </c>
      <c r="I174" s="23"/>
      <c r="J174" s="49"/>
      <c r="K174" s="29"/>
      <c r="L174" s="120" t="s">
        <v>1892</v>
      </c>
      <c r="M174" s="121" t="s">
        <v>1894</v>
      </c>
      <c r="O174" s="503"/>
      <c r="P174" s="90" t="s">
        <v>93</v>
      </c>
      <c r="Q174" s="96" t="s">
        <v>1043</v>
      </c>
      <c r="R174" s="89" t="s">
        <v>241</v>
      </c>
      <c r="S174" s="3">
        <v>5</v>
      </c>
      <c r="T174" s="77">
        <v>4</v>
      </c>
    </row>
    <row r="175" spans="1:20" x14ac:dyDescent="0.35">
      <c r="A175" s="118">
        <v>65</v>
      </c>
      <c r="B175" s="497"/>
      <c r="C175" s="497"/>
      <c r="D175" s="3" t="s">
        <v>242</v>
      </c>
      <c r="E175" s="3"/>
      <c r="F175" s="3" t="s">
        <v>243</v>
      </c>
      <c r="G175" s="3">
        <v>4</v>
      </c>
      <c r="H175" s="3">
        <v>2</v>
      </c>
      <c r="I175" s="23"/>
      <c r="J175" s="49"/>
      <c r="K175" s="29"/>
      <c r="L175" s="120" t="s">
        <v>1892</v>
      </c>
      <c r="M175" s="121" t="s">
        <v>1894</v>
      </c>
      <c r="O175" s="503"/>
      <c r="P175" s="90" t="s">
        <v>93</v>
      </c>
      <c r="Q175" s="96" t="s">
        <v>242</v>
      </c>
      <c r="R175" s="89" t="s">
        <v>243</v>
      </c>
      <c r="S175" s="3">
        <v>4</v>
      </c>
      <c r="T175" s="77">
        <v>2</v>
      </c>
    </row>
    <row r="176" spans="1:20" x14ac:dyDescent="0.35">
      <c r="A176" s="129">
        <v>66</v>
      </c>
      <c r="B176" s="497"/>
      <c r="C176" s="497"/>
      <c r="D176" s="3" t="s">
        <v>1056</v>
      </c>
      <c r="E176" s="3"/>
      <c r="F176" s="3" t="s">
        <v>1057</v>
      </c>
      <c r="G176" s="3">
        <v>7</v>
      </c>
      <c r="H176" s="3">
        <v>8</v>
      </c>
      <c r="I176" s="23"/>
      <c r="J176" s="49"/>
      <c r="K176" s="29"/>
      <c r="L176" s="120"/>
      <c r="M176" s="121" t="s">
        <v>1893</v>
      </c>
      <c r="O176" s="503"/>
      <c r="P176" s="90" t="s">
        <v>93</v>
      </c>
      <c r="Q176" s="96" t="s">
        <v>1056</v>
      </c>
      <c r="R176" s="89" t="s">
        <v>1057</v>
      </c>
      <c r="S176" s="3">
        <v>7</v>
      </c>
      <c r="T176" s="77">
        <v>8</v>
      </c>
    </row>
    <row r="177" spans="1:20" ht="15.5" x14ac:dyDescent="0.35">
      <c r="A177" s="129">
        <v>67</v>
      </c>
      <c r="B177" s="497"/>
      <c r="C177" s="497"/>
      <c r="D177" s="13" t="s">
        <v>303</v>
      </c>
      <c r="E177" s="13"/>
      <c r="F177" s="3" t="s">
        <v>1692</v>
      </c>
      <c r="G177" s="3">
        <v>5</v>
      </c>
      <c r="H177" s="130">
        <v>6</v>
      </c>
      <c r="I177" s="23"/>
      <c r="J177" s="49"/>
      <c r="K177" s="29"/>
      <c r="L177" s="120"/>
      <c r="M177" s="121" t="s">
        <v>1906</v>
      </c>
      <c r="O177" s="503"/>
      <c r="P177" s="90" t="s">
        <v>93</v>
      </c>
      <c r="Q177" s="98" t="s">
        <v>303</v>
      </c>
      <c r="R177" s="89" t="s">
        <v>1692</v>
      </c>
      <c r="S177" s="3">
        <v>5</v>
      </c>
      <c r="T177" s="80">
        <v>5</v>
      </c>
    </row>
    <row r="178" spans="1:20" ht="15.5" x14ac:dyDescent="0.35">
      <c r="A178" s="129">
        <v>68</v>
      </c>
      <c r="B178" s="497"/>
      <c r="C178" s="497"/>
      <c r="D178" s="13" t="s">
        <v>304</v>
      </c>
      <c r="E178" s="13"/>
      <c r="F178" s="3" t="s">
        <v>1693</v>
      </c>
      <c r="G178" s="3">
        <v>6</v>
      </c>
      <c r="H178" s="12">
        <v>5</v>
      </c>
      <c r="I178" s="23"/>
      <c r="J178" s="49"/>
      <c r="K178" s="29"/>
      <c r="L178" s="120"/>
      <c r="M178" s="121" t="s">
        <v>1906</v>
      </c>
      <c r="O178" s="503"/>
      <c r="P178" s="90" t="s">
        <v>93</v>
      </c>
      <c r="Q178" s="98" t="s">
        <v>304</v>
      </c>
      <c r="R178" s="89" t="s">
        <v>1693</v>
      </c>
      <c r="S178" s="3">
        <v>6</v>
      </c>
      <c r="T178" s="80">
        <v>5</v>
      </c>
    </row>
    <row r="179" spans="1:20" ht="15.5" x14ac:dyDescent="0.35">
      <c r="A179" s="129">
        <v>69</v>
      </c>
      <c r="B179" s="497"/>
      <c r="C179" s="497"/>
      <c r="D179" s="13" t="s">
        <v>305</v>
      </c>
      <c r="E179" s="13"/>
      <c r="F179" s="3" t="s">
        <v>1694</v>
      </c>
      <c r="G179" s="3">
        <v>7</v>
      </c>
      <c r="H179" s="12">
        <v>6</v>
      </c>
      <c r="I179" s="23"/>
      <c r="J179" s="49"/>
      <c r="K179" s="29"/>
      <c r="L179" s="120"/>
      <c r="M179" s="121" t="s">
        <v>1906</v>
      </c>
      <c r="O179" s="503"/>
      <c r="P179" s="90" t="s">
        <v>93</v>
      </c>
      <c r="Q179" s="98" t="s">
        <v>305</v>
      </c>
      <c r="R179" s="89" t="s">
        <v>1694</v>
      </c>
      <c r="S179" s="3">
        <v>7</v>
      </c>
      <c r="T179" s="80">
        <v>6</v>
      </c>
    </row>
    <row r="180" spans="1:20" ht="15.5" x14ac:dyDescent="0.35">
      <c r="A180" s="129">
        <v>70</v>
      </c>
      <c r="B180" s="497"/>
      <c r="C180" s="497"/>
      <c r="D180" s="13" t="s">
        <v>306</v>
      </c>
      <c r="E180" s="13"/>
      <c r="F180" s="3" t="s">
        <v>1695</v>
      </c>
      <c r="G180" s="3">
        <v>5</v>
      </c>
      <c r="H180" s="12">
        <v>6</v>
      </c>
      <c r="I180" s="23"/>
      <c r="J180" s="49"/>
      <c r="K180" s="29"/>
      <c r="L180" s="120"/>
      <c r="M180" s="121" t="s">
        <v>1906</v>
      </c>
      <c r="O180" s="503"/>
      <c r="P180" s="90" t="s">
        <v>93</v>
      </c>
      <c r="Q180" s="98" t="s">
        <v>306</v>
      </c>
      <c r="R180" s="89" t="s">
        <v>1695</v>
      </c>
      <c r="S180" s="3">
        <v>5</v>
      </c>
      <c r="T180" s="80">
        <v>5</v>
      </c>
    </row>
    <row r="181" spans="1:20" ht="15.5" x14ac:dyDescent="0.35">
      <c r="A181" s="129">
        <v>71</v>
      </c>
      <c r="B181" s="497"/>
      <c r="C181" s="497"/>
      <c r="D181" s="13" t="s">
        <v>307</v>
      </c>
      <c r="E181" s="13"/>
      <c r="F181" s="3" t="s">
        <v>1696</v>
      </c>
      <c r="G181" s="3">
        <v>5</v>
      </c>
      <c r="H181" s="12">
        <v>5</v>
      </c>
      <c r="I181" s="23"/>
      <c r="J181" s="49"/>
      <c r="K181" s="29"/>
      <c r="L181" s="120"/>
      <c r="M181" s="121" t="s">
        <v>1906</v>
      </c>
      <c r="O181" s="503"/>
      <c r="P181" s="90" t="s">
        <v>149</v>
      </c>
      <c r="Q181" s="98" t="s">
        <v>307</v>
      </c>
      <c r="R181" s="89" t="s">
        <v>1696</v>
      </c>
      <c r="S181" s="3">
        <v>5</v>
      </c>
      <c r="T181" s="80">
        <v>5</v>
      </c>
    </row>
    <row r="182" spans="1:20" ht="15.5" x14ac:dyDescent="0.35">
      <c r="A182" s="129">
        <v>72</v>
      </c>
      <c r="B182" s="497"/>
      <c r="C182" s="497"/>
      <c r="D182" s="13" t="s">
        <v>308</v>
      </c>
      <c r="E182" s="13"/>
      <c r="F182" s="3" t="s">
        <v>1697</v>
      </c>
      <c r="G182" s="3">
        <v>6</v>
      </c>
      <c r="H182" s="12">
        <v>6</v>
      </c>
      <c r="I182" s="23"/>
      <c r="J182" s="49"/>
      <c r="K182" s="29"/>
      <c r="L182" s="120"/>
      <c r="M182" s="121" t="s">
        <v>1906</v>
      </c>
      <c r="O182" s="503"/>
      <c r="P182" s="90"/>
      <c r="Q182" s="98" t="s">
        <v>308</v>
      </c>
      <c r="R182" s="89" t="s">
        <v>1697</v>
      </c>
      <c r="S182" s="3">
        <v>6</v>
      </c>
      <c r="T182" s="80">
        <v>6</v>
      </c>
    </row>
    <row r="183" spans="1:20" ht="31" x14ac:dyDescent="0.35">
      <c r="A183" s="129">
        <v>73</v>
      </c>
      <c r="B183" s="497"/>
      <c r="C183" s="497"/>
      <c r="D183" s="13" t="s">
        <v>309</v>
      </c>
      <c r="E183" s="13"/>
      <c r="F183" s="107" t="s">
        <v>1698</v>
      </c>
      <c r="G183" s="107">
        <v>7</v>
      </c>
      <c r="H183" s="12">
        <v>6</v>
      </c>
      <c r="I183" s="23"/>
      <c r="J183" s="49"/>
      <c r="K183" s="29"/>
      <c r="L183" s="120"/>
      <c r="M183" s="121" t="s">
        <v>1906</v>
      </c>
      <c r="O183" s="503"/>
      <c r="P183" s="90"/>
      <c r="Q183" s="98" t="s">
        <v>309</v>
      </c>
      <c r="R183" s="89" t="s">
        <v>1698</v>
      </c>
      <c r="S183" s="3">
        <v>7</v>
      </c>
      <c r="T183" s="80">
        <v>7</v>
      </c>
    </row>
    <row r="184" spans="1:20" ht="15.5" x14ac:dyDescent="0.35">
      <c r="A184" s="129">
        <v>74</v>
      </c>
      <c r="B184" s="497"/>
      <c r="C184" s="497"/>
      <c r="D184" s="13" t="s">
        <v>310</v>
      </c>
      <c r="E184" s="13"/>
      <c r="F184" s="107" t="s">
        <v>1699</v>
      </c>
      <c r="G184" s="107">
        <v>6</v>
      </c>
      <c r="H184" s="12">
        <v>6</v>
      </c>
      <c r="I184" s="23"/>
      <c r="J184" s="49"/>
      <c r="K184" s="29"/>
      <c r="L184" s="120"/>
      <c r="M184" s="121" t="s">
        <v>1906</v>
      </c>
      <c r="O184" s="503"/>
      <c r="P184" s="90"/>
      <c r="Q184" s="98" t="s">
        <v>310</v>
      </c>
      <c r="R184" s="89" t="s">
        <v>1699</v>
      </c>
      <c r="S184" s="3">
        <v>6</v>
      </c>
      <c r="T184" s="80">
        <v>6</v>
      </c>
    </row>
    <row r="185" spans="1:20" ht="15.5" x14ac:dyDescent="0.35">
      <c r="A185" s="129">
        <v>75</v>
      </c>
      <c r="B185" s="497"/>
      <c r="C185" s="497"/>
      <c r="D185" s="13" t="s">
        <v>311</v>
      </c>
      <c r="E185" s="13"/>
      <c r="F185" s="3" t="s">
        <v>1700</v>
      </c>
      <c r="G185" s="3">
        <v>4</v>
      </c>
      <c r="H185" s="12">
        <v>6</v>
      </c>
      <c r="I185" s="23"/>
      <c r="J185" s="49"/>
      <c r="K185" s="29"/>
      <c r="L185" s="120"/>
      <c r="M185" s="121" t="s">
        <v>1906</v>
      </c>
      <c r="O185" s="503"/>
      <c r="P185" s="90"/>
      <c r="Q185" s="98" t="s">
        <v>311</v>
      </c>
      <c r="R185" s="89" t="s">
        <v>1700</v>
      </c>
      <c r="S185" s="3">
        <v>4</v>
      </c>
      <c r="T185" s="80">
        <v>6</v>
      </c>
    </row>
    <row r="186" spans="1:20" ht="15.5" x14ac:dyDescent="0.35">
      <c r="A186" s="129">
        <v>76</v>
      </c>
      <c r="B186" s="497"/>
      <c r="C186" s="497"/>
      <c r="D186" s="13" t="s">
        <v>1701</v>
      </c>
      <c r="E186" s="13"/>
      <c r="F186" s="3" t="s">
        <v>1702</v>
      </c>
      <c r="G186" s="3">
        <v>5</v>
      </c>
      <c r="H186" s="12">
        <v>5</v>
      </c>
      <c r="I186" s="23"/>
      <c r="J186" s="49"/>
      <c r="K186" s="29"/>
      <c r="L186" s="120"/>
      <c r="M186" s="121" t="s">
        <v>1906</v>
      </c>
      <c r="O186" s="503"/>
      <c r="P186" s="90"/>
      <c r="Q186" s="98" t="s">
        <v>1701</v>
      </c>
      <c r="R186" s="89" t="s">
        <v>1702</v>
      </c>
      <c r="S186" s="3">
        <v>5</v>
      </c>
      <c r="T186" s="80">
        <v>5</v>
      </c>
    </row>
    <row r="187" spans="1:20" ht="15.5" x14ac:dyDescent="0.35">
      <c r="A187" s="129">
        <v>77</v>
      </c>
      <c r="B187" s="497"/>
      <c r="C187" s="497"/>
      <c r="D187" s="13" t="s">
        <v>1703</v>
      </c>
      <c r="E187" s="13"/>
      <c r="F187" s="3" t="s">
        <v>1704</v>
      </c>
      <c r="G187" s="3">
        <v>5</v>
      </c>
      <c r="H187" s="12">
        <v>6</v>
      </c>
      <c r="I187" s="23"/>
      <c r="J187" s="49"/>
      <c r="K187" s="29"/>
      <c r="L187" s="120"/>
      <c r="M187" s="121" t="s">
        <v>1906</v>
      </c>
      <c r="O187" s="503"/>
      <c r="P187" s="90"/>
      <c r="Q187" s="98" t="s">
        <v>1703</v>
      </c>
      <c r="R187" s="89" t="s">
        <v>1704</v>
      </c>
      <c r="S187" s="3">
        <v>5</v>
      </c>
      <c r="T187" s="80">
        <v>6</v>
      </c>
    </row>
    <row r="188" spans="1:20" ht="15.5" x14ac:dyDescent="0.35">
      <c r="A188" s="129">
        <v>78</v>
      </c>
      <c r="B188" s="497"/>
      <c r="C188" s="497"/>
      <c r="D188" s="13" t="s">
        <v>314</v>
      </c>
      <c r="E188" s="13"/>
      <c r="F188" s="3" t="s">
        <v>1705</v>
      </c>
      <c r="G188" s="3">
        <v>4</v>
      </c>
      <c r="H188" s="12">
        <v>4</v>
      </c>
      <c r="I188" s="23"/>
      <c r="J188" s="49"/>
      <c r="K188" s="29"/>
      <c r="L188" s="120" t="s">
        <v>1892</v>
      </c>
      <c r="M188" s="121" t="s">
        <v>1906</v>
      </c>
      <c r="O188" s="503"/>
      <c r="P188" s="90"/>
      <c r="Q188" s="98" t="s">
        <v>314</v>
      </c>
      <c r="R188" s="89" t="s">
        <v>1705</v>
      </c>
      <c r="S188" s="3">
        <v>4</v>
      </c>
      <c r="T188" s="80">
        <v>4</v>
      </c>
    </row>
    <row r="189" spans="1:20" ht="15.5" x14ac:dyDescent="0.35">
      <c r="A189" s="129">
        <v>79</v>
      </c>
      <c r="B189" s="497"/>
      <c r="C189" s="498"/>
      <c r="D189" s="13" t="s">
        <v>315</v>
      </c>
      <c r="E189" s="13"/>
      <c r="F189" s="3" t="s">
        <v>1706</v>
      </c>
      <c r="G189" s="3">
        <v>5</v>
      </c>
      <c r="H189" s="12">
        <v>5</v>
      </c>
      <c r="I189" s="23"/>
      <c r="J189" s="49"/>
      <c r="K189" s="29"/>
      <c r="L189" s="120"/>
      <c r="M189" s="121" t="s">
        <v>1906</v>
      </c>
      <c r="O189" s="503"/>
      <c r="P189" s="90"/>
      <c r="Q189" s="98" t="s">
        <v>315</v>
      </c>
      <c r="R189" s="89" t="s">
        <v>1706</v>
      </c>
      <c r="S189" s="3">
        <v>5</v>
      </c>
      <c r="T189" s="80">
        <v>5</v>
      </c>
    </row>
    <row r="190" spans="1:20" x14ac:dyDescent="0.35">
      <c r="O190" s="503"/>
      <c r="P190" s="90"/>
      <c r="Q190" s="101" t="s">
        <v>1808</v>
      </c>
      <c r="R190" s="89" t="s">
        <v>1062</v>
      </c>
      <c r="S190" s="76">
        <v>6</v>
      </c>
      <c r="T190" s="86">
        <v>7</v>
      </c>
    </row>
  </sheetData>
  <mergeCells count="8">
    <mergeCell ref="O2:O190"/>
    <mergeCell ref="B2:B189"/>
    <mergeCell ref="C2:C76"/>
    <mergeCell ref="C78:C81"/>
    <mergeCell ref="C82:C99"/>
    <mergeCell ref="C100:C110"/>
    <mergeCell ref="C111:C148"/>
    <mergeCell ref="C149:C18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workbookViewId="0">
      <selection activeCell="I25" sqref="I25"/>
    </sheetView>
  </sheetViews>
  <sheetFormatPr defaultRowHeight="14.5" x14ac:dyDescent="0.35"/>
  <cols>
    <col min="1" max="1" width="4.7265625" customWidth="1"/>
    <col min="2" max="2" width="22.453125" style="94" customWidth="1"/>
    <col min="3" max="3" width="8.26953125" customWidth="1"/>
    <col min="4" max="4" width="10.453125" customWidth="1"/>
    <col min="5" max="5" width="6.26953125" customWidth="1"/>
    <col min="6" max="6" width="6.453125" customWidth="1"/>
    <col min="7" max="7" width="6.26953125" customWidth="1"/>
    <col min="8" max="8" width="6.1796875" customWidth="1"/>
    <col min="9" max="9" width="5.7265625" customWidth="1"/>
    <col min="10" max="10" width="5.453125" customWidth="1"/>
    <col min="11" max="11" width="6.26953125" customWidth="1"/>
    <col min="12" max="12" width="6.453125" customWidth="1"/>
    <col min="13" max="13" width="7.54296875" customWidth="1"/>
    <col min="14" max="15" width="9.1796875" customWidth="1"/>
    <col min="16" max="16" width="8" customWidth="1"/>
  </cols>
  <sheetData>
    <row r="1" spans="1:16" ht="15" customHeight="1" x14ac:dyDescent="0.35">
      <c r="A1" s="504" t="s">
        <v>1493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</row>
    <row r="2" spans="1:16" ht="7.5" customHeight="1" x14ac:dyDescent="0.35">
      <c r="A2" s="504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</row>
    <row r="3" spans="1:16" ht="56.25" customHeight="1" thickBot="1" x14ac:dyDescent="0.4">
      <c r="A3" s="45" t="s">
        <v>1494</v>
      </c>
      <c r="B3" s="71" t="s">
        <v>1</v>
      </c>
      <c r="C3" s="71" t="s">
        <v>1495</v>
      </c>
      <c r="D3" s="46" t="s">
        <v>1496</v>
      </c>
      <c r="E3" s="36" t="s">
        <v>1497</v>
      </c>
      <c r="F3" s="36" t="s">
        <v>1498</v>
      </c>
      <c r="G3" s="36" t="s">
        <v>1499</v>
      </c>
      <c r="H3" s="36" t="s">
        <v>1500</v>
      </c>
      <c r="I3" s="36" t="s">
        <v>1501</v>
      </c>
      <c r="J3" s="36" t="s">
        <v>1502</v>
      </c>
      <c r="K3" s="36" t="s">
        <v>1503</v>
      </c>
      <c r="L3" s="36" t="s">
        <v>1504</v>
      </c>
      <c r="M3" s="36" t="s">
        <v>1505</v>
      </c>
      <c r="N3" s="36" t="s">
        <v>38</v>
      </c>
      <c r="O3" s="37" t="s">
        <v>97</v>
      </c>
      <c r="P3" s="36" t="s">
        <v>350</v>
      </c>
    </row>
    <row r="4" spans="1:16" x14ac:dyDescent="0.35">
      <c r="A4" s="136">
        <v>1</v>
      </c>
      <c r="B4" s="181" t="s">
        <v>9</v>
      </c>
      <c r="C4" s="137">
        <v>53</v>
      </c>
      <c r="D4" s="137">
        <v>381</v>
      </c>
      <c r="E4" s="42"/>
      <c r="F4" s="82">
        <v>3</v>
      </c>
      <c r="G4" s="82">
        <v>8</v>
      </c>
      <c r="H4" s="83">
        <v>35</v>
      </c>
      <c r="I4" s="83">
        <v>5</v>
      </c>
      <c r="J4" s="83">
        <v>1</v>
      </c>
      <c r="K4" s="41">
        <v>1</v>
      </c>
      <c r="L4" s="41"/>
      <c r="M4" s="38"/>
      <c r="N4" s="38">
        <v>25</v>
      </c>
      <c r="O4" s="38">
        <v>28</v>
      </c>
      <c r="P4" s="39"/>
    </row>
    <row r="5" spans="1:16" x14ac:dyDescent="0.35">
      <c r="A5" s="138">
        <v>2</v>
      </c>
      <c r="B5" s="182" t="s">
        <v>80</v>
      </c>
      <c r="C5" s="139">
        <v>25</v>
      </c>
      <c r="D5" s="139">
        <v>126</v>
      </c>
      <c r="E5" s="140"/>
      <c r="F5" s="140"/>
      <c r="G5" s="141">
        <v>2</v>
      </c>
      <c r="H5" s="142">
        <v>12</v>
      </c>
      <c r="I5" s="39">
        <v>6</v>
      </c>
      <c r="J5" s="39">
        <v>5</v>
      </c>
      <c r="K5" s="39"/>
      <c r="L5" s="39"/>
      <c r="M5" s="40">
        <v>24</v>
      </c>
      <c r="N5" s="40">
        <v>1</v>
      </c>
      <c r="O5" s="40"/>
      <c r="P5" s="41"/>
    </row>
    <row r="6" spans="1:16" x14ac:dyDescent="0.35">
      <c r="A6" s="136">
        <v>3</v>
      </c>
      <c r="B6" s="143" t="s">
        <v>94</v>
      </c>
      <c r="C6" s="137">
        <v>188</v>
      </c>
      <c r="D6" s="137">
        <v>938</v>
      </c>
      <c r="E6" s="42"/>
      <c r="F6" s="82">
        <v>16</v>
      </c>
      <c r="G6" s="82">
        <v>17</v>
      </c>
      <c r="H6" s="83">
        <v>50</v>
      </c>
      <c r="I6" s="83">
        <v>38</v>
      </c>
      <c r="J6" s="83">
        <v>48</v>
      </c>
      <c r="K6" s="83">
        <v>17</v>
      </c>
      <c r="L6" s="83">
        <v>2</v>
      </c>
      <c r="M6" s="43"/>
      <c r="N6" s="43">
        <v>68</v>
      </c>
      <c r="O6" s="43">
        <v>120</v>
      </c>
      <c r="P6" s="41"/>
    </row>
    <row r="7" spans="1:16" x14ac:dyDescent="0.35">
      <c r="A7" s="136">
        <v>4</v>
      </c>
      <c r="B7" s="143" t="s">
        <v>1506</v>
      </c>
      <c r="C7" s="144">
        <v>12</v>
      </c>
      <c r="D7" s="144">
        <v>89</v>
      </c>
      <c r="E7" s="42"/>
      <c r="F7" s="82"/>
      <c r="G7" s="141">
        <v>6</v>
      </c>
      <c r="H7" s="39">
        <v>3</v>
      </c>
      <c r="I7" s="39">
        <v>3</v>
      </c>
      <c r="J7" s="41"/>
      <c r="K7" s="41"/>
      <c r="L7" s="41"/>
      <c r="M7" s="41">
        <v>12</v>
      </c>
      <c r="N7" s="41"/>
      <c r="O7" s="41"/>
      <c r="P7" s="41"/>
    </row>
    <row r="8" spans="1:16" x14ac:dyDescent="0.35">
      <c r="A8" s="138">
        <v>5</v>
      </c>
      <c r="B8" s="143" t="s">
        <v>338</v>
      </c>
      <c r="C8" s="137">
        <v>11</v>
      </c>
      <c r="D8" s="137">
        <v>48</v>
      </c>
      <c r="E8" s="42"/>
      <c r="F8" s="42"/>
      <c r="G8" s="82">
        <v>1</v>
      </c>
      <c r="H8" s="83">
        <v>9</v>
      </c>
      <c r="I8" s="41"/>
      <c r="J8" s="41"/>
      <c r="K8" s="41"/>
      <c r="L8" s="41"/>
      <c r="M8" s="41"/>
      <c r="N8" s="41">
        <v>9</v>
      </c>
      <c r="O8" s="41"/>
      <c r="P8" s="41">
        <v>2</v>
      </c>
    </row>
    <row r="9" spans="1:16" x14ac:dyDescent="0.35">
      <c r="A9" s="136">
        <v>6</v>
      </c>
      <c r="B9" s="143" t="s">
        <v>353</v>
      </c>
      <c r="C9" s="137">
        <v>56</v>
      </c>
      <c r="D9" s="137">
        <v>198</v>
      </c>
      <c r="E9" s="42"/>
      <c r="F9" s="82">
        <v>17</v>
      </c>
      <c r="G9" s="82">
        <v>12</v>
      </c>
      <c r="H9" s="83">
        <v>21</v>
      </c>
      <c r="I9" s="83">
        <v>6</v>
      </c>
      <c r="J9" s="41"/>
      <c r="K9" s="41"/>
      <c r="L9" s="41"/>
      <c r="M9" s="41"/>
      <c r="N9" s="41"/>
      <c r="O9" s="41">
        <v>42</v>
      </c>
      <c r="P9" s="41">
        <v>14</v>
      </c>
    </row>
    <row r="10" spans="1:16" x14ac:dyDescent="0.35">
      <c r="A10" s="136">
        <v>7</v>
      </c>
      <c r="B10" s="143" t="s">
        <v>362</v>
      </c>
      <c r="C10" s="137">
        <v>24</v>
      </c>
      <c r="D10" s="137">
        <v>237</v>
      </c>
      <c r="E10" s="82">
        <v>6</v>
      </c>
      <c r="F10" s="82">
        <v>6</v>
      </c>
      <c r="G10" s="42">
        <v>7</v>
      </c>
      <c r="H10" s="41">
        <v>2</v>
      </c>
      <c r="I10" s="41">
        <v>3</v>
      </c>
      <c r="J10" s="41"/>
      <c r="K10" s="41"/>
      <c r="L10" s="41"/>
      <c r="M10" s="41">
        <v>3</v>
      </c>
      <c r="N10" s="41"/>
      <c r="O10" s="41">
        <v>21</v>
      </c>
      <c r="P10" s="41"/>
    </row>
    <row r="11" spans="1:16" x14ac:dyDescent="0.35">
      <c r="A11" s="138">
        <v>8</v>
      </c>
      <c r="B11" s="143" t="s">
        <v>387</v>
      </c>
      <c r="C11" s="137">
        <v>139</v>
      </c>
      <c r="D11" s="137">
        <v>462</v>
      </c>
      <c r="E11" s="42"/>
      <c r="F11" s="82"/>
      <c r="G11" s="82">
        <v>33</v>
      </c>
      <c r="H11" s="83">
        <v>77</v>
      </c>
      <c r="I11" s="83">
        <v>28</v>
      </c>
      <c r="J11" s="83">
        <v>1</v>
      </c>
      <c r="K11" s="41"/>
      <c r="L11" s="41"/>
      <c r="M11" s="134"/>
      <c r="N11" s="41">
        <v>120</v>
      </c>
      <c r="O11" s="41">
        <v>19</v>
      </c>
      <c r="P11" s="41"/>
    </row>
    <row r="12" spans="1:16" x14ac:dyDescent="0.35">
      <c r="A12" s="136">
        <v>9</v>
      </c>
      <c r="B12" s="143" t="s">
        <v>1507</v>
      </c>
      <c r="C12" s="137">
        <v>86</v>
      </c>
      <c r="D12" s="137">
        <v>375</v>
      </c>
      <c r="E12" s="145">
        <v>1</v>
      </c>
      <c r="F12" s="145">
        <v>5</v>
      </c>
      <c r="G12" s="145">
        <v>32</v>
      </c>
      <c r="H12" s="84">
        <v>22</v>
      </c>
      <c r="I12" s="84">
        <v>17</v>
      </c>
      <c r="J12" s="84">
        <v>5</v>
      </c>
      <c r="K12" s="84">
        <v>4</v>
      </c>
      <c r="L12" s="41"/>
      <c r="M12" s="41"/>
      <c r="N12" s="41"/>
      <c r="O12" s="41">
        <v>86</v>
      </c>
      <c r="P12" s="41"/>
    </row>
    <row r="13" spans="1:16" x14ac:dyDescent="0.35">
      <c r="A13" s="136">
        <v>10</v>
      </c>
      <c r="B13" s="143" t="s">
        <v>642</v>
      </c>
      <c r="C13" s="137">
        <v>27</v>
      </c>
      <c r="D13" s="137">
        <v>417</v>
      </c>
      <c r="E13" s="42"/>
      <c r="F13" s="42"/>
      <c r="G13" s="82">
        <v>2</v>
      </c>
      <c r="H13" s="83">
        <v>24</v>
      </c>
      <c r="I13" s="83">
        <v>1</v>
      </c>
      <c r="J13" s="41"/>
      <c r="K13" s="41"/>
      <c r="L13" s="41"/>
      <c r="M13" s="41"/>
      <c r="N13" s="41"/>
      <c r="O13" s="41">
        <v>24</v>
      </c>
      <c r="P13" s="41">
        <v>3</v>
      </c>
    </row>
    <row r="14" spans="1:16" x14ac:dyDescent="0.35">
      <c r="A14" s="138">
        <v>11</v>
      </c>
      <c r="B14" s="152" t="s">
        <v>2764</v>
      </c>
      <c r="C14" s="146">
        <v>69</v>
      </c>
      <c r="D14" s="147">
        <v>125</v>
      </c>
      <c r="E14" s="132"/>
      <c r="F14" s="132">
        <v>3</v>
      </c>
      <c r="G14" s="132">
        <v>46</v>
      </c>
      <c r="H14" s="133">
        <v>13</v>
      </c>
      <c r="I14" s="133">
        <v>7</v>
      </c>
      <c r="J14" s="133"/>
      <c r="K14" s="133"/>
      <c r="L14" s="133"/>
      <c r="M14" s="133">
        <v>46</v>
      </c>
      <c r="N14" s="133"/>
      <c r="P14" s="133">
        <v>23</v>
      </c>
    </row>
    <row r="15" spans="1:16" x14ac:dyDescent="0.35">
      <c r="A15" s="136">
        <v>12</v>
      </c>
      <c r="B15" s="152" t="s">
        <v>2009</v>
      </c>
      <c r="C15" s="146">
        <v>42</v>
      </c>
      <c r="D15" s="147">
        <v>46</v>
      </c>
      <c r="E15" s="132">
        <v>1</v>
      </c>
      <c r="F15" s="132">
        <v>5</v>
      </c>
      <c r="G15" s="132">
        <v>21</v>
      </c>
      <c r="H15" s="133">
        <v>9</v>
      </c>
      <c r="I15" s="133">
        <v>6</v>
      </c>
      <c r="J15" s="133"/>
      <c r="K15" s="133"/>
      <c r="L15" s="133"/>
      <c r="N15" s="131">
        <v>42</v>
      </c>
      <c r="O15" s="131"/>
      <c r="P15" s="131"/>
    </row>
    <row r="16" spans="1:16" x14ac:dyDescent="0.35">
      <c r="A16" s="136">
        <v>13</v>
      </c>
      <c r="B16" s="143" t="s">
        <v>1508</v>
      </c>
      <c r="C16" s="148">
        <v>79</v>
      </c>
      <c r="D16" s="148">
        <v>546</v>
      </c>
      <c r="E16" s="42"/>
      <c r="F16" s="42"/>
      <c r="G16" s="149"/>
      <c r="H16" s="83">
        <v>9</v>
      </c>
      <c r="I16" s="83">
        <v>19</v>
      </c>
      <c r="J16" s="83">
        <v>1</v>
      </c>
      <c r="K16" s="83">
        <v>47</v>
      </c>
      <c r="L16" s="83">
        <v>3</v>
      </c>
      <c r="M16" s="41"/>
      <c r="N16" s="41">
        <v>2</v>
      </c>
      <c r="O16" s="41">
        <v>73</v>
      </c>
      <c r="P16" s="41">
        <v>4</v>
      </c>
    </row>
    <row r="17" spans="1:16" x14ac:dyDescent="0.35">
      <c r="A17" s="138">
        <v>14</v>
      </c>
      <c r="B17" s="152" t="s">
        <v>2163</v>
      </c>
      <c r="C17" s="146">
        <v>19</v>
      </c>
      <c r="D17" s="147">
        <v>69</v>
      </c>
      <c r="E17" s="132"/>
      <c r="F17" s="132"/>
      <c r="G17" s="132"/>
      <c r="H17" s="133">
        <v>14</v>
      </c>
      <c r="I17" s="133">
        <v>3</v>
      </c>
      <c r="J17" s="133"/>
      <c r="K17" s="133">
        <v>2</v>
      </c>
      <c r="L17" s="133"/>
      <c r="M17" s="133"/>
      <c r="N17" s="133"/>
      <c r="O17" s="133">
        <v>19</v>
      </c>
      <c r="P17" s="133"/>
    </row>
    <row r="18" spans="1:16" x14ac:dyDescent="0.35">
      <c r="A18" s="136">
        <v>15</v>
      </c>
      <c r="B18" s="143" t="s">
        <v>767</v>
      </c>
      <c r="C18" s="148">
        <v>50</v>
      </c>
      <c r="D18" s="148">
        <v>265</v>
      </c>
      <c r="E18" s="42"/>
      <c r="F18" s="82">
        <v>8</v>
      </c>
      <c r="G18" s="82"/>
      <c r="H18" s="83">
        <v>40</v>
      </c>
      <c r="I18" s="41">
        <v>3</v>
      </c>
      <c r="J18" s="41"/>
      <c r="K18" s="41"/>
      <c r="L18" s="41"/>
      <c r="M18" s="41"/>
      <c r="N18" s="41">
        <v>28</v>
      </c>
      <c r="O18" s="41">
        <v>22</v>
      </c>
      <c r="P18" s="41"/>
    </row>
    <row r="19" spans="1:16" x14ac:dyDescent="0.35">
      <c r="A19" s="136">
        <v>16</v>
      </c>
      <c r="B19" s="152" t="s">
        <v>808</v>
      </c>
      <c r="C19" s="147">
        <v>33</v>
      </c>
      <c r="D19" s="147">
        <v>115</v>
      </c>
      <c r="E19" s="150"/>
      <c r="F19" s="150">
        <v>4</v>
      </c>
      <c r="G19" s="150">
        <v>13</v>
      </c>
      <c r="H19" s="151">
        <v>13</v>
      </c>
      <c r="I19" s="133">
        <v>3</v>
      </c>
      <c r="J19" s="133"/>
      <c r="K19" s="133"/>
      <c r="L19" s="133"/>
      <c r="M19" s="70"/>
      <c r="N19" s="70">
        <v>14</v>
      </c>
      <c r="O19" s="70">
        <v>19</v>
      </c>
      <c r="P19" s="70"/>
    </row>
    <row r="20" spans="1:16" x14ac:dyDescent="0.35">
      <c r="A20" s="138">
        <v>17</v>
      </c>
      <c r="B20" s="143" t="s">
        <v>1631</v>
      </c>
      <c r="C20" s="137">
        <v>61</v>
      </c>
      <c r="D20" s="137">
        <v>168</v>
      </c>
      <c r="E20" s="42"/>
      <c r="F20" s="42">
        <v>2</v>
      </c>
      <c r="G20" s="42">
        <v>5</v>
      </c>
      <c r="H20" s="83">
        <v>10</v>
      </c>
      <c r="I20" s="83">
        <v>31</v>
      </c>
      <c r="J20" s="41">
        <v>11</v>
      </c>
      <c r="K20" s="41">
        <v>2</v>
      </c>
      <c r="L20" s="41"/>
      <c r="M20" s="41">
        <v>4</v>
      </c>
      <c r="N20" s="41">
        <v>31</v>
      </c>
      <c r="O20" s="41"/>
      <c r="P20" s="41">
        <v>26</v>
      </c>
    </row>
    <row r="21" spans="1:16" x14ac:dyDescent="0.35">
      <c r="A21" s="136">
        <v>18</v>
      </c>
      <c r="B21" s="143" t="s">
        <v>817</v>
      </c>
      <c r="C21" s="137">
        <v>51</v>
      </c>
      <c r="D21" s="137">
        <v>171</v>
      </c>
      <c r="E21" s="42"/>
      <c r="F21" s="149"/>
      <c r="G21" s="145">
        <v>11</v>
      </c>
      <c r="H21" s="84">
        <v>16</v>
      </c>
      <c r="I21" s="84">
        <v>11</v>
      </c>
      <c r="J21" s="84">
        <v>7</v>
      </c>
      <c r="K21" s="84">
        <v>6</v>
      </c>
      <c r="L21" s="84"/>
      <c r="M21" s="84">
        <v>3</v>
      </c>
      <c r="N21" s="84">
        <v>18</v>
      </c>
      <c r="O21" s="84">
        <v>28</v>
      </c>
      <c r="P21" s="84">
        <v>2</v>
      </c>
    </row>
    <row r="22" spans="1:16" x14ac:dyDescent="0.35">
      <c r="A22" s="136">
        <v>19</v>
      </c>
      <c r="B22" s="143" t="s">
        <v>1509</v>
      </c>
      <c r="C22" s="137">
        <v>40</v>
      </c>
      <c r="D22" s="137">
        <v>123</v>
      </c>
      <c r="E22" s="82">
        <v>1</v>
      </c>
      <c r="F22" s="82"/>
      <c r="G22" s="82">
        <v>4</v>
      </c>
      <c r="H22" s="83">
        <v>33</v>
      </c>
      <c r="I22" s="41">
        <v>2</v>
      </c>
      <c r="J22" s="41"/>
      <c r="K22" s="41"/>
      <c r="L22" s="41"/>
      <c r="M22" s="38"/>
      <c r="N22" s="38">
        <v>10</v>
      </c>
      <c r="O22" s="38">
        <v>30</v>
      </c>
      <c r="P22" s="41"/>
    </row>
    <row r="23" spans="1:16" x14ac:dyDescent="0.35">
      <c r="A23" s="138">
        <v>20</v>
      </c>
      <c r="B23" s="143" t="s">
        <v>880</v>
      </c>
      <c r="C23" s="148">
        <v>25</v>
      </c>
      <c r="D23" s="148">
        <v>101</v>
      </c>
      <c r="E23" s="82">
        <v>1</v>
      </c>
      <c r="F23" s="82">
        <v>4</v>
      </c>
      <c r="G23" s="82">
        <v>9</v>
      </c>
      <c r="H23" s="83">
        <v>2</v>
      </c>
      <c r="I23" s="83">
        <v>2</v>
      </c>
      <c r="J23" s="83">
        <v>2</v>
      </c>
      <c r="K23" s="83">
        <v>3</v>
      </c>
      <c r="L23" s="83">
        <v>2</v>
      </c>
      <c r="M23" s="41"/>
      <c r="N23" s="41"/>
      <c r="O23" s="41">
        <v>25</v>
      </c>
      <c r="P23" s="41"/>
    </row>
    <row r="24" spans="1:16" x14ac:dyDescent="0.35">
      <c r="A24" s="136">
        <v>21</v>
      </c>
      <c r="B24" s="152" t="s">
        <v>2164</v>
      </c>
      <c r="C24" s="146">
        <v>11</v>
      </c>
      <c r="D24" s="147">
        <v>23</v>
      </c>
      <c r="E24" s="132"/>
      <c r="F24" s="132">
        <v>2</v>
      </c>
      <c r="G24" s="132">
        <v>2</v>
      </c>
      <c r="H24" s="133">
        <v>5</v>
      </c>
      <c r="I24" s="133">
        <v>2</v>
      </c>
      <c r="J24" s="133"/>
      <c r="K24" s="133"/>
      <c r="L24" s="133"/>
      <c r="M24" s="133"/>
      <c r="N24" s="133"/>
      <c r="O24" s="133"/>
      <c r="P24" s="133">
        <v>11</v>
      </c>
    </row>
    <row r="25" spans="1:16" x14ac:dyDescent="0.35">
      <c r="A25" s="136">
        <v>22</v>
      </c>
      <c r="B25" s="143" t="s">
        <v>929</v>
      </c>
      <c r="C25" s="137">
        <v>11</v>
      </c>
      <c r="D25" s="137">
        <v>130</v>
      </c>
      <c r="E25" s="82">
        <v>1</v>
      </c>
      <c r="F25" s="82">
        <v>1</v>
      </c>
      <c r="G25" s="82">
        <v>1</v>
      </c>
      <c r="H25" s="83">
        <v>3</v>
      </c>
      <c r="I25" s="83">
        <v>2</v>
      </c>
      <c r="J25" s="83">
        <v>2</v>
      </c>
      <c r="K25" s="83">
        <v>1</v>
      </c>
      <c r="L25" s="41"/>
      <c r="M25" s="41"/>
      <c r="N25" s="41">
        <v>4</v>
      </c>
      <c r="O25" s="41">
        <v>7</v>
      </c>
      <c r="P25" s="41"/>
    </row>
    <row r="26" spans="1:16" x14ac:dyDescent="0.35">
      <c r="A26" s="138">
        <v>23</v>
      </c>
      <c r="B26" s="180" t="s">
        <v>937</v>
      </c>
      <c r="C26" s="179">
        <v>149</v>
      </c>
      <c r="D26" s="179">
        <v>751</v>
      </c>
      <c r="E26" s="175"/>
      <c r="F26" s="176"/>
      <c r="G26" s="176">
        <v>8</v>
      </c>
      <c r="H26" s="177">
        <v>101</v>
      </c>
      <c r="I26" s="177">
        <v>31</v>
      </c>
      <c r="J26" s="177">
        <v>7</v>
      </c>
      <c r="K26" s="177">
        <v>2</v>
      </c>
      <c r="L26" s="178"/>
      <c r="M26" s="41">
        <v>7</v>
      </c>
      <c r="O26" s="41">
        <v>114</v>
      </c>
      <c r="P26" s="41">
        <v>28</v>
      </c>
    </row>
    <row r="27" spans="1:16" x14ac:dyDescent="0.35">
      <c r="A27" s="136">
        <v>24</v>
      </c>
      <c r="B27" s="152" t="s">
        <v>2053</v>
      </c>
      <c r="C27" s="146">
        <v>4</v>
      </c>
      <c r="D27" s="147">
        <v>16</v>
      </c>
      <c r="E27" s="132"/>
      <c r="F27" s="132"/>
      <c r="G27" s="132"/>
      <c r="H27" s="133">
        <v>3</v>
      </c>
      <c r="I27" s="133">
        <v>1</v>
      </c>
      <c r="J27" s="133"/>
      <c r="K27" s="133"/>
      <c r="L27" s="133"/>
      <c r="M27" s="133"/>
      <c r="N27" s="133">
        <v>4</v>
      </c>
      <c r="O27" s="133"/>
      <c r="P27" s="133"/>
    </row>
    <row r="28" spans="1:16" x14ac:dyDescent="0.35">
      <c r="A28" s="136">
        <v>25</v>
      </c>
      <c r="B28" s="143" t="s">
        <v>1510</v>
      </c>
      <c r="C28" s="148">
        <v>9</v>
      </c>
      <c r="D28" s="148">
        <v>119</v>
      </c>
      <c r="E28" s="149"/>
      <c r="F28" s="149"/>
      <c r="G28" s="149"/>
      <c r="H28" s="83">
        <v>2</v>
      </c>
      <c r="I28" s="83">
        <v>3</v>
      </c>
      <c r="J28" s="83">
        <v>4</v>
      </c>
      <c r="K28" s="41"/>
      <c r="L28" s="41"/>
      <c r="M28" s="41"/>
      <c r="N28" s="41"/>
      <c r="O28" s="41">
        <v>9</v>
      </c>
      <c r="P28" s="41"/>
    </row>
    <row r="29" spans="1:16" x14ac:dyDescent="0.35">
      <c r="A29" s="138">
        <v>26</v>
      </c>
      <c r="B29" s="143" t="s">
        <v>1021</v>
      </c>
      <c r="C29" s="148">
        <v>36</v>
      </c>
      <c r="D29" s="148">
        <v>128</v>
      </c>
      <c r="E29" s="42"/>
      <c r="F29" s="42"/>
      <c r="G29" s="82">
        <v>4</v>
      </c>
      <c r="H29" s="83">
        <v>17</v>
      </c>
      <c r="I29" s="83">
        <v>8</v>
      </c>
      <c r="J29" s="83">
        <v>5</v>
      </c>
      <c r="K29" s="83">
        <v>2</v>
      </c>
      <c r="L29" s="41"/>
      <c r="M29" s="41"/>
      <c r="N29" s="41"/>
      <c r="O29" s="41">
        <v>36</v>
      </c>
      <c r="P29" s="41"/>
    </row>
    <row r="30" spans="1:16" x14ac:dyDescent="0.35">
      <c r="A30" s="161">
        <v>27</v>
      </c>
      <c r="B30" s="183" t="s">
        <v>2150</v>
      </c>
      <c r="C30" s="160">
        <v>56</v>
      </c>
      <c r="D30" s="160">
        <v>401</v>
      </c>
      <c r="E30" s="162"/>
      <c r="F30" s="163"/>
      <c r="G30" s="163">
        <v>4</v>
      </c>
      <c r="H30" s="164">
        <v>42</v>
      </c>
      <c r="I30" s="165">
        <v>10</v>
      </c>
      <c r="J30" s="165"/>
      <c r="K30" s="165"/>
      <c r="L30" s="165"/>
      <c r="M30" s="166"/>
      <c r="N30" s="166"/>
      <c r="O30" s="166">
        <v>56</v>
      </c>
      <c r="P30" s="166"/>
    </row>
    <row r="31" spans="1:16" x14ac:dyDescent="0.35">
      <c r="A31" s="148">
        <v>28</v>
      </c>
      <c r="B31" s="152" t="s">
        <v>1809</v>
      </c>
      <c r="C31" s="146">
        <v>20</v>
      </c>
      <c r="D31" s="147">
        <v>176</v>
      </c>
      <c r="E31" s="167"/>
      <c r="F31" s="168">
        <v>2</v>
      </c>
      <c r="G31" s="168">
        <v>6</v>
      </c>
      <c r="H31" s="169">
        <v>10</v>
      </c>
      <c r="I31" s="38">
        <v>2</v>
      </c>
      <c r="J31" s="38"/>
      <c r="K31" s="38"/>
      <c r="L31" s="38"/>
      <c r="M31" s="170">
        <v>6</v>
      </c>
      <c r="N31" s="170"/>
      <c r="O31" s="170"/>
      <c r="P31" s="170">
        <v>14</v>
      </c>
    </row>
    <row r="32" spans="1:16" x14ac:dyDescent="0.35">
      <c r="A32" s="171"/>
      <c r="B32" s="184" t="s">
        <v>1511</v>
      </c>
      <c r="C32" s="171">
        <f t="shared" ref="C32:L32" si="0">SUM(C4:C31)</f>
        <v>1386</v>
      </c>
      <c r="D32" s="171">
        <f t="shared" si="0"/>
        <v>6744</v>
      </c>
      <c r="E32" s="172">
        <f t="shared" si="0"/>
        <v>11</v>
      </c>
      <c r="F32" s="172">
        <f t="shared" si="0"/>
        <v>78</v>
      </c>
      <c r="G32" s="172">
        <f t="shared" si="0"/>
        <v>254</v>
      </c>
      <c r="H32" s="173">
        <f t="shared" si="0"/>
        <v>597</v>
      </c>
      <c r="I32" s="173">
        <f t="shared" si="0"/>
        <v>253</v>
      </c>
      <c r="J32" s="173">
        <f t="shared" si="0"/>
        <v>99</v>
      </c>
      <c r="K32" s="173">
        <f t="shared" si="0"/>
        <v>87</v>
      </c>
      <c r="L32" s="173">
        <f t="shared" si="0"/>
        <v>7</v>
      </c>
      <c r="M32" s="173">
        <f>SUM(M4:M31)</f>
        <v>105</v>
      </c>
      <c r="N32" s="174">
        <f>SUM(N4:N31)</f>
        <v>376</v>
      </c>
      <c r="O32" s="174">
        <f>SUM(O4:O31)</f>
        <v>778</v>
      </c>
      <c r="P32" s="174">
        <f>SUM(P4:P31)</f>
        <v>127</v>
      </c>
    </row>
  </sheetData>
  <mergeCells count="1">
    <mergeCell ref="A1:P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topLeftCell="A2" workbookViewId="0">
      <selection activeCell="B5" sqref="B5"/>
    </sheetView>
  </sheetViews>
  <sheetFormatPr defaultRowHeight="14.5" x14ac:dyDescent="0.35"/>
  <cols>
    <col min="2" max="2" width="61.26953125" bestFit="1" customWidth="1"/>
    <col min="3" max="3" width="14" customWidth="1"/>
    <col min="5" max="5" width="11.54296875" customWidth="1"/>
    <col min="6" max="6" width="18.7265625" bestFit="1" customWidth="1"/>
    <col min="7" max="7" width="14" bestFit="1" customWidth="1"/>
    <col min="8" max="8" width="12" customWidth="1"/>
  </cols>
  <sheetData>
    <row r="1" spans="1:9" x14ac:dyDescent="0.35">
      <c r="A1" s="153" t="s">
        <v>1</v>
      </c>
      <c r="B1" s="153" t="s">
        <v>2525</v>
      </c>
      <c r="C1" s="153" t="s">
        <v>1887</v>
      </c>
      <c r="D1" s="153" t="s">
        <v>5</v>
      </c>
      <c r="E1" s="153" t="s">
        <v>1888</v>
      </c>
    </row>
    <row r="2" spans="1:9" x14ac:dyDescent="0.35">
      <c r="A2" s="494" t="s">
        <v>557</v>
      </c>
      <c r="B2" s="154" t="s">
        <v>558</v>
      </c>
      <c r="C2" s="155" t="s">
        <v>1517</v>
      </c>
      <c r="D2" s="16">
        <v>4</v>
      </c>
      <c r="E2" s="16">
        <v>3</v>
      </c>
      <c r="G2" t="s">
        <v>2543</v>
      </c>
      <c r="H2" s="157">
        <v>42200</v>
      </c>
      <c r="I2" t="s">
        <v>2165</v>
      </c>
    </row>
    <row r="3" spans="1:9" x14ac:dyDescent="0.35">
      <c r="A3" s="494"/>
      <c r="B3" s="154" t="s">
        <v>1730</v>
      </c>
      <c r="C3" s="155" t="s">
        <v>633</v>
      </c>
      <c r="D3" s="16">
        <v>4</v>
      </c>
      <c r="E3" s="16">
        <v>4</v>
      </c>
      <c r="G3" t="s">
        <v>1534</v>
      </c>
      <c r="H3" s="157">
        <v>42200</v>
      </c>
      <c r="I3" t="s">
        <v>2530</v>
      </c>
    </row>
    <row r="4" spans="1:9" x14ac:dyDescent="0.35">
      <c r="A4" s="494"/>
      <c r="B4" s="154" t="s">
        <v>2529</v>
      </c>
      <c r="C4" s="155" t="s">
        <v>1422</v>
      </c>
      <c r="D4" s="16">
        <v>4</v>
      </c>
      <c r="E4" s="16">
        <v>5</v>
      </c>
      <c r="G4" t="s">
        <v>1534</v>
      </c>
      <c r="H4" s="157">
        <v>42228</v>
      </c>
      <c r="I4" t="s">
        <v>2166</v>
      </c>
    </row>
    <row r="5" spans="1:9" x14ac:dyDescent="0.35">
      <c r="A5" s="494"/>
      <c r="B5" s="154" t="s">
        <v>560</v>
      </c>
      <c r="C5" s="155" t="s">
        <v>1423</v>
      </c>
      <c r="D5" s="16">
        <v>4</v>
      </c>
      <c r="E5" s="16">
        <v>3</v>
      </c>
      <c r="G5" t="s">
        <v>2544</v>
      </c>
      <c r="H5" s="157">
        <v>42170</v>
      </c>
      <c r="I5" t="s">
        <v>2165</v>
      </c>
    </row>
    <row r="6" spans="1:9" x14ac:dyDescent="0.35">
      <c r="A6" s="494"/>
      <c r="B6" s="154" t="s">
        <v>559</v>
      </c>
      <c r="C6" s="155" t="s">
        <v>2547</v>
      </c>
      <c r="D6" s="16">
        <v>4</v>
      </c>
      <c r="E6" s="16">
        <v>3</v>
      </c>
      <c r="G6" t="s">
        <v>2548</v>
      </c>
      <c r="H6" s="157">
        <v>42170</v>
      </c>
      <c r="I6" t="s">
        <v>2165</v>
      </c>
    </row>
    <row r="7" spans="1:9" x14ac:dyDescent="0.35">
      <c r="A7" s="494"/>
      <c r="B7" s="154" t="s">
        <v>2001</v>
      </c>
      <c r="C7" s="155" t="s">
        <v>1433</v>
      </c>
      <c r="D7" s="16">
        <v>4</v>
      </c>
      <c r="E7" s="16">
        <v>5</v>
      </c>
      <c r="G7" t="s">
        <v>1534</v>
      </c>
      <c r="H7" s="157">
        <v>42200</v>
      </c>
      <c r="I7" t="s">
        <v>2530</v>
      </c>
    </row>
    <row r="8" spans="1:9" x14ac:dyDescent="0.35">
      <c r="A8" s="494"/>
      <c r="B8" s="154" t="s">
        <v>2589</v>
      </c>
      <c r="C8" s="155" t="s">
        <v>1435</v>
      </c>
      <c r="D8" s="16">
        <v>7</v>
      </c>
      <c r="E8" s="16">
        <v>3</v>
      </c>
      <c r="G8" t="s">
        <v>2544</v>
      </c>
      <c r="H8" s="157">
        <v>42200</v>
      </c>
      <c r="I8" t="s">
        <v>2530</v>
      </c>
    </row>
    <row r="9" spans="1:9" x14ac:dyDescent="0.35">
      <c r="A9" s="494"/>
      <c r="B9" s="154" t="s">
        <v>2590</v>
      </c>
      <c r="C9" s="155" t="s">
        <v>1436</v>
      </c>
      <c r="D9" s="16">
        <v>4</v>
      </c>
      <c r="E9" s="16">
        <v>4</v>
      </c>
      <c r="G9" t="s">
        <v>2591</v>
      </c>
      <c r="H9" s="157">
        <v>42200</v>
      </c>
      <c r="I9" t="s">
        <v>2530</v>
      </c>
    </row>
    <row r="10" spans="1:9" x14ac:dyDescent="0.35">
      <c r="A10" s="494"/>
      <c r="B10" s="154" t="s">
        <v>2592</v>
      </c>
      <c r="C10" s="155" t="s">
        <v>1437</v>
      </c>
      <c r="D10" s="16">
        <v>4</v>
      </c>
      <c r="E10" s="16">
        <v>4</v>
      </c>
      <c r="G10" t="s">
        <v>2544</v>
      </c>
      <c r="H10" s="157">
        <v>42200</v>
      </c>
      <c r="I10" t="s">
        <v>2530</v>
      </c>
    </row>
    <row r="11" spans="1:9" x14ac:dyDescent="0.35">
      <c r="A11" s="494"/>
      <c r="B11" s="154" t="s">
        <v>2586</v>
      </c>
      <c r="C11" s="155" t="s">
        <v>1438</v>
      </c>
      <c r="D11" s="16">
        <v>4</v>
      </c>
      <c r="E11" s="16">
        <v>7</v>
      </c>
      <c r="G11" t="s">
        <v>2556</v>
      </c>
      <c r="H11" s="157">
        <v>42200</v>
      </c>
      <c r="I11" t="s">
        <v>2530</v>
      </c>
    </row>
    <row r="12" spans="1:9" x14ac:dyDescent="0.35">
      <c r="A12" s="494"/>
      <c r="B12" s="154" t="s">
        <v>579</v>
      </c>
      <c r="C12" s="155" t="s">
        <v>2552</v>
      </c>
      <c r="D12" s="16">
        <v>4</v>
      </c>
      <c r="E12" s="16">
        <v>3</v>
      </c>
      <c r="G12" t="s">
        <v>1534</v>
      </c>
      <c r="H12" s="157">
        <v>42228</v>
      </c>
      <c r="I12" t="s">
        <v>2166</v>
      </c>
    </row>
    <row r="13" spans="1:9" x14ac:dyDescent="0.35">
      <c r="A13" s="494"/>
      <c r="B13" s="154" t="s">
        <v>2593</v>
      </c>
      <c r="C13" s="155" t="s">
        <v>1440</v>
      </c>
      <c r="D13" s="16">
        <v>4</v>
      </c>
      <c r="E13" s="16">
        <v>3</v>
      </c>
      <c r="G13" t="s">
        <v>2544</v>
      </c>
      <c r="H13" s="157">
        <v>42200</v>
      </c>
      <c r="I13" t="s">
        <v>2165</v>
      </c>
    </row>
    <row r="14" spans="1:9" x14ac:dyDescent="0.35">
      <c r="A14" s="494"/>
      <c r="B14" s="154" t="s">
        <v>581</v>
      </c>
      <c r="C14" s="155" t="s">
        <v>1441</v>
      </c>
      <c r="D14" s="16">
        <v>4</v>
      </c>
      <c r="E14" s="16">
        <v>3</v>
      </c>
      <c r="G14" t="s">
        <v>2548</v>
      </c>
      <c r="H14" s="157">
        <v>42200</v>
      </c>
      <c r="I14" t="s">
        <v>2165</v>
      </c>
    </row>
    <row r="15" spans="1:9" x14ac:dyDescent="0.35">
      <c r="A15" s="494"/>
      <c r="B15" s="154" t="s">
        <v>582</v>
      </c>
      <c r="C15" s="155" t="s">
        <v>1442</v>
      </c>
      <c r="D15" s="16">
        <v>4</v>
      </c>
      <c r="E15" s="16">
        <v>3</v>
      </c>
      <c r="G15" t="s">
        <v>2535</v>
      </c>
      <c r="H15" s="157">
        <v>42200</v>
      </c>
      <c r="I15" t="s">
        <v>2165</v>
      </c>
    </row>
    <row r="16" spans="1:9" x14ac:dyDescent="0.35">
      <c r="A16" s="494"/>
      <c r="B16" s="154" t="s">
        <v>2595</v>
      </c>
      <c r="C16" s="155" t="s">
        <v>1443</v>
      </c>
      <c r="D16" s="16">
        <v>4</v>
      </c>
      <c r="E16" s="16">
        <v>4</v>
      </c>
      <c r="G16" t="s">
        <v>2596</v>
      </c>
      <c r="H16" s="157">
        <v>42200</v>
      </c>
      <c r="I16" t="s">
        <v>2165</v>
      </c>
    </row>
    <row r="17" spans="1:9" x14ac:dyDescent="0.35">
      <c r="A17" s="494"/>
      <c r="B17" s="154" t="s">
        <v>584</v>
      </c>
      <c r="C17" s="155" t="s">
        <v>1444</v>
      </c>
      <c r="D17" s="16">
        <v>4</v>
      </c>
      <c r="E17" s="16">
        <v>2</v>
      </c>
      <c r="G17" t="s">
        <v>2573</v>
      </c>
      <c r="H17" s="157">
        <v>42200</v>
      </c>
      <c r="I17" t="s">
        <v>2165</v>
      </c>
    </row>
    <row r="18" spans="1:9" x14ac:dyDescent="0.35">
      <c r="A18" s="494"/>
      <c r="B18" s="154" t="s">
        <v>585</v>
      </c>
      <c r="C18" s="155" t="s">
        <v>1446</v>
      </c>
      <c r="D18" s="16">
        <v>4</v>
      </c>
      <c r="E18" s="16">
        <v>3</v>
      </c>
      <c r="G18" t="s">
        <v>1529</v>
      </c>
      <c r="H18" s="157">
        <v>42170</v>
      </c>
      <c r="I18" t="s">
        <v>2165</v>
      </c>
    </row>
    <row r="19" spans="1:9" x14ac:dyDescent="0.35">
      <c r="A19" s="494"/>
      <c r="B19" s="154" t="s">
        <v>1448</v>
      </c>
      <c r="C19" s="155" t="s">
        <v>1449</v>
      </c>
      <c r="D19" s="16">
        <v>5</v>
      </c>
      <c r="E19" s="16">
        <v>4</v>
      </c>
      <c r="G19" t="s">
        <v>1529</v>
      </c>
      <c r="H19" s="157">
        <v>42200</v>
      </c>
      <c r="I19" t="s">
        <v>2165</v>
      </c>
    </row>
    <row r="20" spans="1:9" x14ac:dyDescent="0.35">
      <c r="A20" s="494"/>
      <c r="B20" s="154" t="s">
        <v>586</v>
      </c>
      <c r="C20" s="155" t="s">
        <v>2564</v>
      </c>
      <c r="D20" s="16">
        <v>4</v>
      </c>
      <c r="E20" s="16">
        <v>2</v>
      </c>
      <c r="G20" t="s">
        <v>2565</v>
      </c>
      <c r="H20" s="157">
        <v>42200</v>
      </c>
      <c r="I20" t="s">
        <v>2165</v>
      </c>
    </row>
    <row r="21" spans="1:9" x14ac:dyDescent="0.35">
      <c r="A21" s="494"/>
      <c r="B21" s="154" t="s">
        <v>587</v>
      </c>
      <c r="C21" s="155" t="s">
        <v>588</v>
      </c>
      <c r="D21" s="16">
        <v>1</v>
      </c>
      <c r="E21" s="16">
        <v>4</v>
      </c>
      <c r="G21" t="s">
        <v>2576</v>
      </c>
      <c r="H21" s="157">
        <v>42200</v>
      </c>
      <c r="I21" t="s">
        <v>2165</v>
      </c>
    </row>
    <row r="22" spans="1:9" x14ac:dyDescent="0.35">
      <c r="A22" s="494"/>
      <c r="B22" s="154" t="s">
        <v>1999</v>
      </c>
      <c r="C22" s="155" t="s">
        <v>2000</v>
      </c>
      <c r="D22" s="16">
        <v>5</v>
      </c>
      <c r="E22" s="16">
        <v>3</v>
      </c>
      <c r="G22" t="s">
        <v>2578</v>
      </c>
      <c r="H22" s="157">
        <v>42200</v>
      </c>
      <c r="I22" t="s">
        <v>2165</v>
      </c>
    </row>
    <row r="23" spans="1:9" x14ac:dyDescent="0.35">
      <c r="A23" s="494"/>
      <c r="B23" s="154" t="s">
        <v>2579</v>
      </c>
      <c r="C23" s="155" t="s">
        <v>2580</v>
      </c>
      <c r="D23" s="16">
        <v>6</v>
      </c>
      <c r="E23" s="16">
        <v>3</v>
      </c>
      <c r="G23" t="s">
        <v>2567</v>
      </c>
      <c r="H23" s="157">
        <v>42200</v>
      </c>
      <c r="I23" t="s">
        <v>2165</v>
      </c>
    </row>
    <row r="24" spans="1:9" x14ac:dyDescent="0.35">
      <c r="A24" s="494"/>
      <c r="B24" s="154" t="s">
        <v>2581</v>
      </c>
      <c r="C24" s="155" t="s">
        <v>2582</v>
      </c>
      <c r="D24" s="16">
        <v>4</v>
      </c>
      <c r="E24" s="16">
        <v>3</v>
      </c>
      <c r="G24" t="s">
        <v>2567</v>
      </c>
      <c r="H24" s="157">
        <v>42200</v>
      </c>
      <c r="I24" t="s">
        <v>2165</v>
      </c>
    </row>
    <row r="25" spans="1:9" x14ac:dyDescent="0.35">
      <c r="A25" s="494"/>
      <c r="B25" s="154" t="s">
        <v>592</v>
      </c>
      <c r="C25" s="155" t="s">
        <v>2583</v>
      </c>
      <c r="D25" s="16">
        <v>4</v>
      </c>
      <c r="E25" s="16">
        <v>5</v>
      </c>
      <c r="G25" t="s">
        <v>1534</v>
      </c>
      <c r="H25" s="157">
        <v>42200</v>
      </c>
      <c r="I25" t="s">
        <v>2165</v>
      </c>
    </row>
    <row r="26" spans="1:9" x14ac:dyDescent="0.35">
      <c r="A26" s="494"/>
      <c r="B26" s="154" t="s">
        <v>2584</v>
      </c>
      <c r="C26" s="155" t="s">
        <v>1456</v>
      </c>
      <c r="D26" s="16">
        <v>4</v>
      </c>
      <c r="E26" s="16">
        <v>2</v>
      </c>
      <c r="G26" t="s">
        <v>1534</v>
      </c>
      <c r="H26" s="157">
        <v>42200</v>
      </c>
      <c r="I26" t="s">
        <v>2165</v>
      </c>
    </row>
    <row r="27" spans="1:9" x14ac:dyDescent="0.35">
      <c r="A27" s="494"/>
      <c r="B27" s="154" t="s">
        <v>594</v>
      </c>
      <c r="C27" s="155" t="s">
        <v>1457</v>
      </c>
      <c r="D27" s="16">
        <v>5</v>
      </c>
      <c r="E27" s="16">
        <v>3</v>
      </c>
      <c r="G27" t="s">
        <v>1534</v>
      </c>
      <c r="H27" s="157">
        <v>42200</v>
      </c>
      <c r="I27" t="s">
        <v>2165</v>
      </c>
    </row>
    <row r="28" spans="1:9" x14ac:dyDescent="0.35">
      <c r="A28" s="494"/>
      <c r="B28" s="154" t="s">
        <v>596</v>
      </c>
      <c r="C28" s="155" t="s">
        <v>1458</v>
      </c>
      <c r="D28" s="16">
        <v>5</v>
      </c>
      <c r="E28" s="16">
        <v>3</v>
      </c>
      <c r="G28" t="s">
        <v>1534</v>
      </c>
      <c r="H28" s="157">
        <v>42200</v>
      </c>
      <c r="I28" t="s">
        <v>2165</v>
      </c>
    </row>
    <row r="29" spans="1:9" x14ac:dyDescent="0.35">
      <c r="A29" s="494"/>
      <c r="B29" s="154" t="s">
        <v>598</v>
      </c>
      <c r="C29" s="155" t="s">
        <v>1459</v>
      </c>
      <c r="D29" s="16">
        <v>4</v>
      </c>
      <c r="E29" s="16">
        <v>5</v>
      </c>
      <c r="G29" t="s">
        <v>1534</v>
      </c>
      <c r="H29" s="157">
        <v>42200</v>
      </c>
      <c r="I29" t="s">
        <v>2165</v>
      </c>
    </row>
    <row r="30" spans="1:9" x14ac:dyDescent="0.35">
      <c r="A30" s="494"/>
      <c r="B30" s="154" t="s">
        <v>600</v>
      </c>
      <c r="C30" s="155" t="s">
        <v>1460</v>
      </c>
      <c r="D30" s="16">
        <v>5</v>
      </c>
      <c r="E30" s="16">
        <v>3</v>
      </c>
      <c r="G30" t="s">
        <v>1534</v>
      </c>
      <c r="H30" s="157">
        <v>42200</v>
      </c>
      <c r="I30" t="s">
        <v>2165</v>
      </c>
    </row>
    <row r="31" spans="1:9" x14ac:dyDescent="0.35">
      <c r="A31" s="494"/>
      <c r="B31" s="154" t="s">
        <v>601</v>
      </c>
      <c r="C31" s="155" t="s">
        <v>1731</v>
      </c>
      <c r="D31" s="16">
        <v>4</v>
      </c>
      <c r="E31" s="16">
        <v>5</v>
      </c>
      <c r="G31" t="s">
        <v>1534</v>
      </c>
      <c r="H31" s="157">
        <v>42229</v>
      </c>
      <c r="I31" t="s">
        <v>2165</v>
      </c>
    </row>
    <row r="32" spans="1:9" x14ac:dyDescent="0.35">
      <c r="A32" s="494"/>
      <c r="B32" s="154" t="s">
        <v>602</v>
      </c>
      <c r="C32" s="155" t="s">
        <v>1461</v>
      </c>
      <c r="D32" s="16">
        <v>4</v>
      </c>
      <c r="E32" s="16">
        <v>2</v>
      </c>
      <c r="G32" t="s">
        <v>1534</v>
      </c>
      <c r="H32" s="157">
        <v>42200</v>
      </c>
      <c r="I32" t="s">
        <v>2165</v>
      </c>
    </row>
    <row r="33" spans="1:9" x14ac:dyDescent="0.35">
      <c r="A33" s="494"/>
      <c r="B33" s="154" t="s">
        <v>603</v>
      </c>
      <c r="C33" s="155" t="s">
        <v>1462</v>
      </c>
      <c r="D33" s="16">
        <v>5</v>
      </c>
      <c r="E33" s="16">
        <v>3</v>
      </c>
      <c r="G33" t="s">
        <v>1534</v>
      </c>
      <c r="H33" s="157">
        <v>42200</v>
      </c>
      <c r="I33" t="s">
        <v>2165</v>
      </c>
    </row>
    <row r="34" spans="1:9" x14ac:dyDescent="0.35">
      <c r="A34" s="494"/>
      <c r="B34" s="154" t="s">
        <v>604</v>
      </c>
      <c r="C34" s="155" t="s">
        <v>1732</v>
      </c>
      <c r="D34" s="16">
        <v>4</v>
      </c>
      <c r="E34" s="16">
        <v>5</v>
      </c>
      <c r="G34" t="s">
        <v>1534</v>
      </c>
      <c r="H34" s="157">
        <v>42200</v>
      </c>
      <c r="I34" t="s">
        <v>2165</v>
      </c>
    </row>
    <row r="35" spans="1:9" x14ac:dyDescent="0.35">
      <c r="A35" s="494"/>
      <c r="B35" s="154" t="s">
        <v>605</v>
      </c>
      <c r="C35" s="155" t="s">
        <v>1463</v>
      </c>
      <c r="D35" s="16">
        <v>4</v>
      </c>
      <c r="E35" s="16">
        <v>3</v>
      </c>
      <c r="G35" t="s">
        <v>2562</v>
      </c>
      <c r="H35" s="157">
        <v>42200</v>
      </c>
      <c r="I35" t="s">
        <v>2165</v>
      </c>
    </row>
    <row r="36" spans="1:9" x14ac:dyDescent="0.35">
      <c r="A36" s="494"/>
      <c r="B36" s="154" t="s">
        <v>607</v>
      </c>
      <c r="C36" s="155" t="s">
        <v>1465</v>
      </c>
      <c r="D36" s="16">
        <v>4</v>
      </c>
      <c r="E36" s="16">
        <v>5</v>
      </c>
      <c r="G36" t="s">
        <v>1534</v>
      </c>
      <c r="H36" s="157">
        <v>42200</v>
      </c>
      <c r="I36" t="s">
        <v>2165</v>
      </c>
    </row>
    <row r="37" spans="1:9" x14ac:dyDescent="0.35">
      <c r="A37" s="494"/>
      <c r="B37" s="154" t="s">
        <v>608</v>
      </c>
      <c r="C37" s="155" t="s">
        <v>2566</v>
      </c>
      <c r="D37" s="16">
        <v>5</v>
      </c>
      <c r="E37" s="16">
        <v>4</v>
      </c>
      <c r="G37" t="s">
        <v>1529</v>
      </c>
      <c r="H37" s="157">
        <v>42200</v>
      </c>
      <c r="I37" t="s">
        <v>2165</v>
      </c>
    </row>
    <row r="38" spans="1:9" x14ac:dyDescent="0.35">
      <c r="A38" s="494"/>
      <c r="B38" s="154" t="s">
        <v>610</v>
      </c>
      <c r="C38" s="155" t="s">
        <v>1467</v>
      </c>
      <c r="D38" s="16">
        <v>4</v>
      </c>
      <c r="E38" s="16">
        <v>3</v>
      </c>
      <c r="G38" t="s">
        <v>1529</v>
      </c>
      <c r="H38" s="157">
        <v>42200</v>
      </c>
      <c r="I38" t="s">
        <v>2165</v>
      </c>
    </row>
    <row r="39" spans="1:9" x14ac:dyDescent="0.35">
      <c r="A39" s="494"/>
      <c r="B39" s="154" t="s">
        <v>611</v>
      </c>
      <c r="C39" s="155" t="s">
        <v>599</v>
      </c>
      <c r="D39" s="16">
        <v>5</v>
      </c>
      <c r="E39" s="16">
        <v>3</v>
      </c>
      <c r="G39" t="s">
        <v>1529</v>
      </c>
      <c r="H39" s="157">
        <v>42200</v>
      </c>
      <c r="I39" t="s">
        <v>2165</v>
      </c>
    </row>
    <row r="40" spans="1:9" x14ac:dyDescent="0.35">
      <c r="A40" s="494"/>
      <c r="B40" s="154" t="s">
        <v>612</v>
      </c>
      <c r="C40" s="155" t="s">
        <v>1468</v>
      </c>
      <c r="D40" s="16">
        <v>4</v>
      </c>
      <c r="E40" s="16">
        <v>5</v>
      </c>
      <c r="G40" t="s">
        <v>1529</v>
      </c>
      <c r="H40" s="157">
        <v>42200</v>
      </c>
      <c r="I40" t="s">
        <v>2165</v>
      </c>
    </row>
    <row r="41" spans="1:9" x14ac:dyDescent="0.35">
      <c r="A41" s="494"/>
      <c r="B41" s="154" t="s">
        <v>613</v>
      </c>
      <c r="C41" s="155" t="s">
        <v>1469</v>
      </c>
      <c r="D41" s="16">
        <v>5</v>
      </c>
      <c r="E41" s="16">
        <v>3</v>
      </c>
      <c r="G41" t="s">
        <v>1529</v>
      </c>
      <c r="H41" s="157">
        <v>42200</v>
      </c>
      <c r="I41" t="s">
        <v>2165</v>
      </c>
    </row>
    <row r="42" spans="1:9" x14ac:dyDescent="0.35">
      <c r="A42" s="494"/>
      <c r="B42" s="154" t="s">
        <v>614</v>
      </c>
      <c r="C42" s="155" t="s">
        <v>1470</v>
      </c>
      <c r="D42" s="16">
        <v>4</v>
      </c>
      <c r="E42" s="16">
        <v>3</v>
      </c>
      <c r="G42" t="s">
        <v>2567</v>
      </c>
      <c r="H42" s="157">
        <v>42200</v>
      </c>
      <c r="I42" t="s">
        <v>2165</v>
      </c>
    </row>
    <row r="43" spans="1:9" x14ac:dyDescent="0.35">
      <c r="A43" s="494"/>
      <c r="B43" s="154" t="s">
        <v>615</v>
      </c>
      <c r="C43" s="155" t="s">
        <v>609</v>
      </c>
      <c r="D43" s="16">
        <v>4</v>
      </c>
      <c r="E43" s="16">
        <v>4</v>
      </c>
      <c r="G43" t="s">
        <v>1529</v>
      </c>
      <c r="H43" s="157">
        <v>42200</v>
      </c>
      <c r="I43" t="s">
        <v>2165</v>
      </c>
    </row>
    <row r="44" spans="1:9" x14ac:dyDescent="0.35">
      <c r="A44" s="494"/>
      <c r="B44" s="154" t="s">
        <v>616</v>
      </c>
      <c r="C44" s="155" t="s">
        <v>1471</v>
      </c>
      <c r="D44" s="16">
        <v>4</v>
      </c>
      <c r="E44" s="16">
        <v>5</v>
      </c>
      <c r="G44" t="s">
        <v>1529</v>
      </c>
      <c r="H44" s="157">
        <v>42200</v>
      </c>
      <c r="I44" t="s">
        <v>2165</v>
      </c>
    </row>
    <row r="45" spans="1:9" x14ac:dyDescent="0.35">
      <c r="A45" s="494"/>
      <c r="B45" s="154" t="s">
        <v>2570</v>
      </c>
      <c r="C45" s="155" t="s">
        <v>1472</v>
      </c>
      <c r="D45" s="16">
        <v>4</v>
      </c>
      <c r="E45" s="16">
        <v>4</v>
      </c>
      <c r="G45" t="s">
        <v>2535</v>
      </c>
      <c r="H45" s="157">
        <v>42200</v>
      </c>
      <c r="I45" t="s">
        <v>2165</v>
      </c>
    </row>
    <row r="46" spans="1:9" x14ac:dyDescent="0.35">
      <c r="A46" s="494"/>
      <c r="B46" s="154" t="s">
        <v>618</v>
      </c>
      <c r="C46" s="155" t="s">
        <v>1473</v>
      </c>
      <c r="D46" s="16">
        <v>4</v>
      </c>
      <c r="E46" s="16">
        <v>3</v>
      </c>
      <c r="G46" t="s">
        <v>2535</v>
      </c>
      <c r="H46" s="157">
        <v>42200</v>
      </c>
      <c r="I46" t="s">
        <v>2165</v>
      </c>
    </row>
    <row r="47" spans="1:9" x14ac:dyDescent="0.35">
      <c r="A47" s="494"/>
      <c r="B47" s="154" t="s">
        <v>619</v>
      </c>
      <c r="C47" s="155" t="s">
        <v>1474</v>
      </c>
      <c r="D47" s="16">
        <v>4</v>
      </c>
      <c r="E47" s="16">
        <v>5</v>
      </c>
      <c r="G47" t="s">
        <v>2535</v>
      </c>
      <c r="H47" s="157">
        <v>42200</v>
      </c>
      <c r="I47" t="s">
        <v>2165</v>
      </c>
    </row>
    <row r="48" spans="1:9" x14ac:dyDescent="0.35">
      <c r="A48" s="494"/>
      <c r="B48" s="154" t="s">
        <v>620</v>
      </c>
      <c r="C48" s="155" t="s">
        <v>621</v>
      </c>
      <c r="D48" s="16">
        <v>4</v>
      </c>
      <c r="E48" s="16">
        <v>4</v>
      </c>
      <c r="G48" t="s">
        <v>1529</v>
      </c>
      <c r="H48" s="157">
        <v>42200</v>
      </c>
      <c r="I48" t="s">
        <v>2165</v>
      </c>
    </row>
    <row r="49" spans="1:9" x14ac:dyDescent="0.35">
      <c r="A49" s="494"/>
      <c r="B49" s="154" t="s">
        <v>622</v>
      </c>
      <c r="C49" s="155" t="s">
        <v>1475</v>
      </c>
      <c r="D49" s="16">
        <v>4</v>
      </c>
      <c r="E49" s="16">
        <v>3</v>
      </c>
      <c r="G49" t="s">
        <v>1529</v>
      </c>
      <c r="H49" s="157">
        <v>42200</v>
      </c>
      <c r="I49" t="s">
        <v>2165</v>
      </c>
    </row>
    <row r="50" spans="1:9" x14ac:dyDescent="0.35">
      <c r="A50" s="494"/>
      <c r="B50" s="154" t="s">
        <v>623</v>
      </c>
      <c r="C50" s="155" t="s">
        <v>1476</v>
      </c>
      <c r="D50" s="16">
        <v>4</v>
      </c>
      <c r="E50" s="16">
        <v>3</v>
      </c>
      <c r="G50" t="s">
        <v>1529</v>
      </c>
      <c r="H50" s="157">
        <v>42200</v>
      </c>
      <c r="I50" t="s">
        <v>2165</v>
      </c>
    </row>
    <row r="51" spans="1:9" x14ac:dyDescent="0.35">
      <c r="A51" s="494"/>
      <c r="B51" s="154" t="s">
        <v>624</v>
      </c>
      <c r="C51" s="155" t="s">
        <v>1477</v>
      </c>
      <c r="D51" s="16">
        <v>4</v>
      </c>
      <c r="E51" s="16">
        <v>2</v>
      </c>
      <c r="G51" t="s">
        <v>1529</v>
      </c>
      <c r="H51" s="157">
        <v>42200</v>
      </c>
      <c r="I51" t="s">
        <v>2165</v>
      </c>
    </row>
    <row r="52" spans="1:9" x14ac:dyDescent="0.35">
      <c r="A52" s="494"/>
      <c r="B52" s="154" t="s">
        <v>625</v>
      </c>
      <c r="C52" s="155" t="s">
        <v>1478</v>
      </c>
      <c r="D52" s="16">
        <v>4</v>
      </c>
      <c r="E52" s="16">
        <v>3</v>
      </c>
      <c r="G52" t="s">
        <v>1529</v>
      </c>
      <c r="H52" s="157">
        <v>42200</v>
      </c>
      <c r="I52" t="s">
        <v>2165</v>
      </c>
    </row>
    <row r="53" spans="1:9" x14ac:dyDescent="0.35">
      <c r="A53" s="494"/>
      <c r="B53" s="154" t="s">
        <v>626</v>
      </c>
      <c r="C53" s="155" t="s">
        <v>1479</v>
      </c>
      <c r="D53" s="16">
        <v>4</v>
      </c>
      <c r="E53" s="16">
        <v>1</v>
      </c>
      <c r="F53" t="s">
        <v>2563</v>
      </c>
      <c r="G53" t="s">
        <v>1529</v>
      </c>
      <c r="H53" s="157">
        <v>42200</v>
      </c>
      <c r="I53" t="s">
        <v>2165</v>
      </c>
    </row>
    <row r="54" spans="1:9" x14ac:dyDescent="0.35">
      <c r="A54" s="494"/>
      <c r="B54" s="154" t="s">
        <v>627</v>
      </c>
      <c r="C54" s="155" t="s">
        <v>1480</v>
      </c>
      <c r="D54" s="16">
        <v>4</v>
      </c>
      <c r="E54" s="16">
        <v>3</v>
      </c>
      <c r="G54" t="s">
        <v>1529</v>
      </c>
      <c r="H54" s="157">
        <v>42200</v>
      </c>
      <c r="I54" t="s">
        <v>2165</v>
      </c>
    </row>
    <row r="55" spans="1:9" x14ac:dyDescent="0.35">
      <c r="A55" s="494"/>
      <c r="B55" s="154" t="s">
        <v>628</v>
      </c>
      <c r="C55" s="155" t="s">
        <v>1481</v>
      </c>
      <c r="D55" s="16">
        <v>5</v>
      </c>
      <c r="E55" s="16">
        <v>4</v>
      </c>
      <c r="G55" t="s">
        <v>1529</v>
      </c>
      <c r="H55" s="157">
        <v>42200</v>
      </c>
      <c r="I55" t="s">
        <v>2165</v>
      </c>
    </row>
    <row r="56" spans="1:9" x14ac:dyDescent="0.35">
      <c r="A56" s="494"/>
      <c r="B56" s="154" t="s">
        <v>629</v>
      </c>
      <c r="C56" s="155" t="s">
        <v>1482</v>
      </c>
      <c r="D56" s="16">
        <v>4</v>
      </c>
      <c r="E56" s="16">
        <v>4</v>
      </c>
      <c r="G56" t="s">
        <v>1529</v>
      </c>
      <c r="H56" s="157">
        <v>42200</v>
      </c>
      <c r="I56" t="s">
        <v>2165</v>
      </c>
    </row>
    <row r="57" spans="1:9" x14ac:dyDescent="0.35">
      <c r="A57" s="494"/>
      <c r="B57" s="154" t="s">
        <v>630</v>
      </c>
      <c r="C57" s="155" t="s">
        <v>1483</v>
      </c>
      <c r="D57" s="16">
        <v>3</v>
      </c>
      <c r="E57" s="16">
        <v>4</v>
      </c>
      <c r="G57" t="s">
        <v>2535</v>
      </c>
      <c r="H57" s="157">
        <v>42200</v>
      </c>
      <c r="I57" t="s">
        <v>2165</v>
      </c>
    </row>
    <row r="58" spans="1:9" x14ac:dyDescent="0.35">
      <c r="A58" s="494"/>
      <c r="B58" s="154" t="s">
        <v>631</v>
      </c>
      <c r="C58" s="155" t="s">
        <v>2536</v>
      </c>
      <c r="D58" s="16">
        <v>4</v>
      </c>
      <c r="E58" s="16">
        <v>3</v>
      </c>
      <c r="G58" t="s">
        <v>1529</v>
      </c>
      <c r="H58" s="157">
        <v>42200</v>
      </c>
      <c r="I58" t="s">
        <v>2165</v>
      </c>
    </row>
    <row r="59" spans="1:9" x14ac:dyDescent="0.35">
      <c r="A59" s="494"/>
      <c r="B59" s="154" t="s">
        <v>1733</v>
      </c>
      <c r="C59" s="155" t="s">
        <v>1485</v>
      </c>
      <c r="D59" s="16">
        <v>4</v>
      </c>
      <c r="E59" s="16">
        <v>6</v>
      </c>
      <c r="G59" t="s">
        <v>1529</v>
      </c>
      <c r="H59" s="157">
        <v>42200</v>
      </c>
      <c r="I59" t="s">
        <v>2165</v>
      </c>
    </row>
    <row r="60" spans="1:9" x14ac:dyDescent="0.35">
      <c r="A60" s="494"/>
      <c r="B60" s="154" t="s">
        <v>570</v>
      </c>
      <c r="C60" s="155" t="s">
        <v>1429</v>
      </c>
      <c r="D60" s="16">
        <v>4</v>
      </c>
      <c r="E60" s="16">
        <v>6</v>
      </c>
      <c r="G60" t="s">
        <v>2599</v>
      </c>
      <c r="H60" s="157">
        <v>42231</v>
      </c>
      <c r="I60" t="s">
        <v>2165</v>
      </c>
    </row>
    <row r="61" spans="1:9" x14ac:dyDescent="0.35">
      <c r="A61" s="494"/>
      <c r="B61" s="154" t="s">
        <v>634</v>
      </c>
      <c r="C61" s="155" t="s">
        <v>1486</v>
      </c>
      <c r="D61" s="16">
        <v>4</v>
      </c>
      <c r="E61" s="16">
        <v>4</v>
      </c>
      <c r="G61" t="s">
        <v>2535</v>
      </c>
      <c r="H61" s="157">
        <v>42200</v>
      </c>
      <c r="I61" t="s">
        <v>2165</v>
      </c>
    </row>
    <row r="62" spans="1:9" x14ac:dyDescent="0.35">
      <c r="A62" s="494"/>
      <c r="B62" s="154" t="s">
        <v>2555</v>
      </c>
      <c r="C62" s="155" t="s">
        <v>1487</v>
      </c>
      <c r="D62" s="16">
        <v>4</v>
      </c>
      <c r="E62" s="16">
        <v>7</v>
      </c>
      <c r="G62" t="s">
        <v>1529</v>
      </c>
      <c r="H62" s="157">
        <v>42200</v>
      </c>
      <c r="I62" t="s">
        <v>2165</v>
      </c>
    </row>
    <row r="63" spans="1:9" x14ac:dyDescent="0.35">
      <c r="A63" s="494"/>
      <c r="B63" s="154" t="s">
        <v>636</v>
      </c>
      <c r="C63" s="155" t="s">
        <v>1488</v>
      </c>
      <c r="D63" s="16">
        <v>3</v>
      </c>
      <c r="E63" s="16">
        <v>6</v>
      </c>
      <c r="G63" t="s">
        <v>2556</v>
      </c>
      <c r="H63" s="157">
        <v>42200</v>
      </c>
      <c r="I63" t="s">
        <v>2165</v>
      </c>
    </row>
    <row r="64" spans="1:9" x14ac:dyDescent="0.35">
      <c r="A64" s="494"/>
      <c r="B64" s="154" t="s">
        <v>637</v>
      </c>
      <c r="C64" s="155" t="s">
        <v>1489</v>
      </c>
      <c r="D64" s="16">
        <v>4</v>
      </c>
      <c r="E64" s="16">
        <v>4</v>
      </c>
      <c r="G64" t="s">
        <v>2557</v>
      </c>
      <c r="H64" s="157">
        <v>42200</v>
      </c>
      <c r="I64" t="s">
        <v>2165</v>
      </c>
    </row>
    <row r="65" spans="1:9" x14ac:dyDescent="0.35">
      <c r="A65" s="494"/>
      <c r="B65" s="154" t="s">
        <v>638</v>
      </c>
      <c r="C65" s="155" t="s">
        <v>1490</v>
      </c>
      <c r="D65" s="16">
        <v>4</v>
      </c>
      <c r="E65" s="16">
        <v>3</v>
      </c>
      <c r="G65" t="s">
        <v>1529</v>
      </c>
      <c r="H65" s="157">
        <v>42200</v>
      </c>
      <c r="I65" t="s">
        <v>2165</v>
      </c>
    </row>
    <row r="66" spans="1:9" x14ac:dyDescent="0.35">
      <c r="A66" s="494"/>
      <c r="B66" s="154" t="s">
        <v>639</v>
      </c>
      <c r="C66" s="155" t="s">
        <v>1491</v>
      </c>
      <c r="D66" s="16">
        <v>4</v>
      </c>
      <c r="E66" s="16">
        <v>4</v>
      </c>
      <c r="G66" t="s">
        <v>2535</v>
      </c>
      <c r="H66" s="157">
        <v>42200</v>
      </c>
      <c r="I66" t="s">
        <v>2165</v>
      </c>
    </row>
    <row r="67" spans="1:9" x14ac:dyDescent="0.35">
      <c r="A67" s="494"/>
      <c r="B67" s="154" t="s">
        <v>641</v>
      </c>
      <c r="C67" s="155" t="s">
        <v>2568</v>
      </c>
      <c r="D67" s="16">
        <v>4</v>
      </c>
      <c r="E67" s="16">
        <v>2</v>
      </c>
      <c r="F67" t="s">
        <v>2577</v>
      </c>
      <c r="G67" t="s">
        <v>1529</v>
      </c>
      <c r="H67" s="157">
        <v>42229</v>
      </c>
      <c r="I67" t="s">
        <v>2166</v>
      </c>
    </row>
    <row r="68" spans="1:9" x14ac:dyDescent="0.35">
      <c r="A68" s="494"/>
      <c r="B68" s="154" t="s">
        <v>1734</v>
      </c>
      <c r="C68" s="155" t="s">
        <v>2574</v>
      </c>
      <c r="D68" s="16">
        <v>5</v>
      </c>
      <c r="E68" s="16">
        <v>3</v>
      </c>
      <c r="G68" t="s">
        <v>1529</v>
      </c>
      <c r="H68" s="157">
        <v>42200</v>
      </c>
      <c r="I68" t="s">
        <v>2165</v>
      </c>
    </row>
    <row r="69" spans="1:9" x14ac:dyDescent="0.35">
      <c r="A69" s="494"/>
      <c r="B69" s="154" t="s">
        <v>1735</v>
      </c>
      <c r="C69" s="155" t="s">
        <v>1428</v>
      </c>
      <c r="D69" s="16">
        <v>7</v>
      </c>
      <c r="E69" s="16">
        <v>5</v>
      </c>
      <c r="G69" t="s">
        <v>1527</v>
      </c>
      <c r="H69" s="157">
        <v>42231</v>
      </c>
      <c r="I69" t="s">
        <v>2165</v>
      </c>
    </row>
    <row r="70" spans="1:9" x14ac:dyDescent="0.35">
      <c r="A70" s="494"/>
      <c r="B70" s="154" t="s">
        <v>567</v>
      </c>
      <c r="C70" s="155" t="s">
        <v>1426</v>
      </c>
      <c r="D70" s="16">
        <v>6</v>
      </c>
      <c r="E70" s="16">
        <v>5</v>
      </c>
      <c r="G70" t="s">
        <v>2598</v>
      </c>
      <c r="H70" s="157">
        <v>42231</v>
      </c>
      <c r="I70" t="s">
        <v>2165</v>
      </c>
    </row>
    <row r="71" spans="1:9" x14ac:dyDescent="0.35">
      <c r="A71" s="494"/>
      <c r="B71" s="154" t="s">
        <v>566</v>
      </c>
      <c r="C71" s="155" t="s">
        <v>1425</v>
      </c>
      <c r="D71" s="16">
        <v>3</v>
      </c>
      <c r="E71" s="16">
        <v>4</v>
      </c>
      <c r="G71" t="s">
        <v>2597</v>
      </c>
      <c r="H71" s="157">
        <v>42231</v>
      </c>
      <c r="I71" t="s">
        <v>2165</v>
      </c>
    </row>
    <row r="72" spans="1:9" x14ac:dyDescent="0.35">
      <c r="A72" s="494"/>
      <c r="B72" s="154" t="s">
        <v>573</v>
      </c>
      <c r="C72" s="155" t="s">
        <v>1432</v>
      </c>
      <c r="D72" s="16">
        <v>3</v>
      </c>
      <c r="E72" s="16">
        <v>3</v>
      </c>
      <c r="G72" t="s">
        <v>2596</v>
      </c>
      <c r="H72" s="157">
        <v>42231</v>
      </c>
      <c r="I72" t="s">
        <v>2165</v>
      </c>
    </row>
    <row r="73" spans="1:9" x14ac:dyDescent="0.35">
      <c r="A73" s="494"/>
      <c r="B73" s="154" t="s">
        <v>568</v>
      </c>
      <c r="C73" s="155" t="s">
        <v>1484</v>
      </c>
      <c r="D73" s="16">
        <v>4</v>
      </c>
      <c r="E73" s="16">
        <v>4</v>
      </c>
      <c r="G73" t="s">
        <v>1534</v>
      </c>
      <c r="H73" s="157">
        <v>42228</v>
      </c>
      <c r="I73" t="s">
        <v>2165</v>
      </c>
    </row>
    <row r="74" spans="1:9" x14ac:dyDescent="0.35">
      <c r="A74" s="494"/>
      <c r="B74" s="154" t="s">
        <v>1736</v>
      </c>
      <c r="C74" s="155" t="s">
        <v>1431</v>
      </c>
      <c r="D74" s="16">
        <v>7</v>
      </c>
      <c r="E74" s="16">
        <v>4</v>
      </c>
      <c r="G74" t="s">
        <v>1527</v>
      </c>
      <c r="H74" s="157">
        <v>42231</v>
      </c>
      <c r="I74" t="s">
        <v>2165</v>
      </c>
    </row>
    <row r="75" spans="1:9" x14ac:dyDescent="0.35">
      <c r="A75" s="494"/>
      <c r="B75" s="154" t="s">
        <v>1737</v>
      </c>
      <c r="C75" s="155" t="s">
        <v>565</v>
      </c>
      <c r="D75" s="16">
        <v>3</v>
      </c>
      <c r="E75" s="16">
        <v>5</v>
      </c>
      <c r="G75" t="s">
        <v>1529</v>
      </c>
      <c r="H75" s="157">
        <v>42231</v>
      </c>
      <c r="I75" t="s">
        <v>2165</v>
      </c>
    </row>
    <row r="76" spans="1:9" x14ac:dyDescent="0.35">
      <c r="A76" s="494"/>
      <c r="B76" s="154" t="s">
        <v>571</v>
      </c>
      <c r="C76" s="155" t="s">
        <v>1430</v>
      </c>
      <c r="D76" s="16">
        <v>5</v>
      </c>
      <c r="E76" s="16">
        <v>6</v>
      </c>
      <c r="G76" t="s">
        <v>2600</v>
      </c>
      <c r="H76" s="157">
        <v>42231</v>
      </c>
      <c r="I76" t="s">
        <v>2165</v>
      </c>
    </row>
    <row r="77" spans="1:9" x14ac:dyDescent="0.35">
      <c r="A77" s="494"/>
      <c r="B77" s="154" t="s">
        <v>1738</v>
      </c>
      <c r="C77" s="155" t="s">
        <v>2061</v>
      </c>
      <c r="D77" s="16">
        <v>4</v>
      </c>
      <c r="E77" s="16">
        <v>6</v>
      </c>
      <c r="G77" t="s">
        <v>2585</v>
      </c>
      <c r="H77" s="157">
        <v>42228</v>
      </c>
      <c r="I77" t="s">
        <v>2165</v>
      </c>
    </row>
    <row r="78" spans="1:9" x14ac:dyDescent="0.35">
      <c r="A78" s="494"/>
      <c r="B78" s="154" t="s">
        <v>1739</v>
      </c>
      <c r="C78" s="155" t="s">
        <v>1740</v>
      </c>
      <c r="D78" s="16">
        <v>6</v>
      </c>
      <c r="E78" s="16">
        <v>4</v>
      </c>
      <c r="G78" t="s">
        <v>2587</v>
      </c>
      <c r="H78" s="157">
        <v>42228</v>
      </c>
      <c r="I78" t="s">
        <v>2166</v>
      </c>
    </row>
    <row r="79" spans="1:9" x14ac:dyDescent="0.35">
      <c r="A79" s="494"/>
      <c r="B79" s="154" t="s">
        <v>2588</v>
      </c>
      <c r="C79" s="155" t="s">
        <v>2062</v>
      </c>
      <c r="D79" s="16">
        <v>5</v>
      </c>
      <c r="E79" s="16">
        <v>4</v>
      </c>
      <c r="G79" t="s">
        <v>2544</v>
      </c>
      <c r="H79" s="157">
        <v>42227</v>
      </c>
      <c r="I79" t="s">
        <v>2166</v>
      </c>
    </row>
    <row r="80" spans="1:9" x14ac:dyDescent="0.35">
      <c r="A80" s="494"/>
      <c r="B80" s="154" t="s">
        <v>1741</v>
      </c>
      <c r="C80" s="155" t="s">
        <v>2063</v>
      </c>
      <c r="D80" s="16">
        <v>4</v>
      </c>
      <c r="E80" s="16">
        <v>4</v>
      </c>
      <c r="G80" t="s">
        <v>2544</v>
      </c>
      <c r="H80" s="157">
        <v>42228</v>
      </c>
      <c r="I80" t="s">
        <v>2166</v>
      </c>
    </row>
    <row r="81" spans="1:9" x14ac:dyDescent="0.35">
      <c r="A81" s="494"/>
      <c r="B81" s="154" t="s">
        <v>1742</v>
      </c>
      <c r="C81" s="155" t="s">
        <v>1743</v>
      </c>
      <c r="D81" s="16">
        <v>4</v>
      </c>
      <c r="E81" s="16">
        <v>5</v>
      </c>
      <c r="G81" t="s">
        <v>1529</v>
      </c>
      <c r="H81" s="157">
        <v>42228</v>
      </c>
      <c r="I81" t="s">
        <v>2166</v>
      </c>
    </row>
    <row r="82" spans="1:9" x14ac:dyDescent="0.35">
      <c r="A82" s="494"/>
      <c r="B82" s="154" t="s">
        <v>1744</v>
      </c>
      <c r="C82" s="155" t="s">
        <v>2064</v>
      </c>
      <c r="D82" s="16">
        <v>14</v>
      </c>
      <c r="E82" s="16">
        <v>5</v>
      </c>
      <c r="G82" t="s">
        <v>1534</v>
      </c>
      <c r="H82" s="157">
        <v>42228</v>
      </c>
      <c r="I82" t="s">
        <v>2166</v>
      </c>
    </row>
    <row r="83" spans="1:9" x14ac:dyDescent="0.35">
      <c r="A83" s="494"/>
      <c r="B83" s="154" t="s">
        <v>1745</v>
      </c>
      <c r="C83" s="155" t="s">
        <v>1746</v>
      </c>
      <c r="D83" s="16">
        <v>4</v>
      </c>
      <c r="E83" s="16">
        <v>7</v>
      </c>
      <c r="G83" t="s">
        <v>1529</v>
      </c>
      <c r="H83" s="157">
        <v>42228</v>
      </c>
      <c r="I83" t="s">
        <v>2166</v>
      </c>
    </row>
    <row r="84" spans="1:9" x14ac:dyDescent="0.35">
      <c r="A84" s="494"/>
      <c r="B84" s="154" t="s">
        <v>1747</v>
      </c>
      <c r="C84" s="155" t="s">
        <v>1748</v>
      </c>
      <c r="D84" s="16">
        <v>4</v>
      </c>
      <c r="E84" s="16">
        <v>7</v>
      </c>
      <c r="G84" t="s">
        <v>1529</v>
      </c>
      <c r="H84" s="157">
        <v>42228</v>
      </c>
      <c r="I84" t="s">
        <v>2166</v>
      </c>
    </row>
    <row r="85" spans="1:9" x14ac:dyDescent="0.35">
      <c r="A85" s="494"/>
      <c r="B85" s="154" t="s">
        <v>2594</v>
      </c>
      <c r="C85" s="155" t="s">
        <v>2065</v>
      </c>
      <c r="D85" s="16">
        <v>5</v>
      </c>
      <c r="E85" s="16">
        <v>5</v>
      </c>
      <c r="G85" t="s">
        <v>1529</v>
      </c>
      <c r="H85" s="157">
        <v>42228</v>
      </c>
      <c r="I85" t="s">
        <v>2166</v>
      </c>
    </row>
    <row r="86" spans="1:9" x14ac:dyDescent="0.35">
      <c r="A86" s="494"/>
      <c r="B86" s="154" t="s">
        <v>1749</v>
      </c>
      <c r="C86" s="155" t="s">
        <v>2066</v>
      </c>
      <c r="D86" s="16">
        <v>4</v>
      </c>
      <c r="E86" s="16">
        <v>5</v>
      </c>
      <c r="G86" t="s">
        <v>1529</v>
      </c>
      <c r="H86" s="157">
        <v>42228</v>
      </c>
      <c r="I86" t="s">
        <v>2166</v>
      </c>
    </row>
    <row r="87" spans="1:9" x14ac:dyDescent="0.35">
      <c r="A87" s="494"/>
      <c r="B87" s="154" t="s">
        <v>1750</v>
      </c>
      <c r="C87" s="155" t="s">
        <v>2067</v>
      </c>
      <c r="D87" s="16">
        <v>4</v>
      </c>
      <c r="E87" s="16">
        <v>5</v>
      </c>
      <c r="G87" t="s">
        <v>1529</v>
      </c>
      <c r="H87" s="157">
        <v>42228</v>
      </c>
      <c r="I87" t="s">
        <v>2166</v>
      </c>
    </row>
    <row r="88" spans="1:9" x14ac:dyDescent="0.35">
      <c r="B88" t="s">
        <v>2526</v>
      </c>
      <c r="C88" s="158" t="s">
        <v>2527</v>
      </c>
      <c r="D88" s="156">
        <v>4</v>
      </c>
      <c r="E88" s="156">
        <v>5</v>
      </c>
      <c r="F88" t="s">
        <v>2528</v>
      </c>
    </row>
    <row r="89" spans="1:9" x14ac:dyDescent="0.35">
      <c r="B89" t="s">
        <v>2531</v>
      </c>
      <c r="C89" s="158" t="s">
        <v>2532</v>
      </c>
      <c r="D89" s="156">
        <v>4</v>
      </c>
      <c r="E89" s="156">
        <v>5</v>
      </c>
      <c r="F89" t="s">
        <v>2528</v>
      </c>
    </row>
    <row r="90" spans="1:9" x14ac:dyDescent="0.35">
      <c r="B90" t="s">
        <v>2533</v>
      </c>
      <c r="C90" s="158" t="s">
        <v>2534</v>
      </c>
      <c r="D90" s="156">
        <v>4</v>
      </c>
      <c r="E90" s="156">
        <v>4</v>
      </c>
      <c r="F90" t="s">
        <v>2528</v>
      </c>
    </row>
    <row r="91" spans="1:9" x14ac:dyDescent="0.35">
      <c r="B91" t="s">
        <v>2537</v>
      </c>
      <c r="C91" s="158" t="s">
        <v>2538</v>
      </c>
      <c r="D91" s="156">
        <v>4</v>
      </c>
      <c r="E91" s="156">
        <v>4</v>
      </c>
      <c r="F91" t="s">
        <v>2528</v>
      </c>
    </row>
    <row r="92" spans="1:9" x14ac:dyDescent="0.35">
      <c r="B92" t="s">
        <v>2539</v>
      </c>
      <c r="C92" s="158" t="s">
        <v>2540</v>
      </c>
      <c r="D92" s="156">
        <v>4</v>
      </c>
      <c r="E92" s="156">
        <v>5</v>
      </c>
      <c r="F92" t="s">
        <v>2528</v>
      </c>
    </row>
    <row r="93" spans="1:9" x14ac:dyDescent="0.35">
      <c r="B93" t="s">
        <v>2541</v>
      </c>
      <c r="C93" s="158" t="s">
        <v>2542</v>
      </c>
      <c r="D93" s="156">
        <v>4</v>
      </c>
      <c r="E93" s="156">
        <v>5</v>
      </c>
      <c r="F93" t="s">
        <v>2528</v>
      </c>
    </row>
    <row r="94" spans="1:9" x14ac:dyDescent="0.35">
      <c r="B94" t="s">
        <v>2545</v>
      </c>
      <c r="C94" s="158" t="s">
        <v>2546</v>
      </c>
      <c r="D94" s="156">
        <v>4</v>
      </c>
      <c r="E94" s="156">
        <v>4</v>
      </c>
      <c r="F94" t="s">
        <v>2528</v>
      </c>
    </row>
    <row r="95" spans="1:9" x14ac:dyDescent="0.35">
      <c r="B95" t="s">
        <v>2549</v>
      </c>
      <c r="C95" s="158" t="s">
        <v>2550</v>
      </c>
      <c r="D95" s="156">
        <v>5</v>
      </c>
      <c r="E95" s="156">
        <v>4</v>
      </c>
      <c r="F95" t="s">
        <v>2528</v>
      </c>
    </row>
    <row r="96" spans="1:9" x14ac:dyDescent="0.35">
      <c r="B96" t="s">
        <v>2551</v>
      </c>
      <c r="C96" s="158" t="s">
        <v>1518</v>
      </c>
      <c r="D96" s="156">
        <v>4</v>
      </c>
      <c r="E96" s="156">
        <v>5</v>
      </c>
      <c r="F96" t="s">
        <v>2528</v>
      </c>
    </row>
    <row r="97" spans="2:6" x14ac:dyDescent="0.35">
      <c r="B97" t="s">
        <v>2553</v>
      </c>
      <c r="C97" s="158" t="s">
        <v>2554</v>
      </c>
      <c r="D97" s="156">
        <v>4</v>
      </c>
      <c r="E97" s="156">
        <v>5</v>
      </c>
      <c r="F97" t="s">
        <v>2528</v>
      </c>
    </row>
    <row r="98" spans="2:6" x14ac:dyDescent="0.35">
      <c r="B98" t="s">
        <v>563</v>
      </c>
      <c r="C98" s="158" t="s">
        <v>2558</v>
      </c>
      <c r="D98" s="156">
        <v>4</v>
      </c>
      <c r="E98" s="156">
        <v>5</v>
      </c>
      <c r="F98" t="s">
        <v>2528</v>
      </c>
    </row>
    <row r="99" spans="2:6" x14ac:dyDescent="0.35">
      <c r="B99" t="s">
        <v>561</v>
      </c>
      <c r="C99" s="158" t="s">
        <v>2559</v>
      </c>
      <c r="D99" s="156">
        <v>4</v>
      </c>
      <c r="E99" s="156">
        <v>3</v>
      </c>
      <c r="F99" t="s">
        <v>2528</v>
      </c>
    </row>
    <row r="100" spans="2:6" x14ac:dyDescent="0.35">
      <c r="B100" t="s">
        <v>2560</v>
      </c>
      <c r="C100" s="158" t="s">
        <v>2561</v>
      </c>
      <c r="D100" s="156">
        <v>5</v>
      </c>
      <c r="E100" s="156">
        <v>4</v>
      </c>
      <c r="F100" t="s">
        <v>2528</v>
      </c>
    </row>
    <row r="101" spans="2:6" x14ac:dyDescent="0.35">
      <c r="B101" t="s">
        <v>2569</v>
      </c>
      <c r="C101" s="158" t="s">
        <v>1466</v>
      </c>
      <c r="D101" s="156">
        <v>4</v>
      </c>
      <c r="E101" s="156">
        <v>5</v>
      </c>
      <c r="F101" t="s">
        <v>2528</v>
      </c>
    </row>
    <row r="102" spans="2:6" x14ac:dyDescent="0.35">
      <c r="B102" t="s">
        <v>2571</v>
      </c>
      <c r="C102" s="158" t="s">
        <v>2572</v>
      </c>
      <c r="D102" s="156">
        <v>5</v>
      </c>
      <c r="E102" s="156">
        <v>3</v>
      </c>
      <c r="F102" t="s">
        <v>2528</v>
      </c>
    </row>
    <row r="103" spans="2:6" x14ac:dyDescent="0.35">
      <c r="B103" t="s">
        <v>2575</v>
      </c>
      <c r="C103" s="158" t="s">
        <v>1450</v>
      </c>
      <c r="D103" s="156">
        <v>5</v>
      </c>
      <c r="E103" s="156">
        <v>3</v>
      </c>
      <c r="F103" t="s">
        <v>2528</v>
      </c>
    </row>
    <row r="104" spans="2:6" x14ac:dyDescent="0.35">
      <c r="B104" t="s">
        <v>579</v>
      </c>
      <c r="C104" s="158" t="s">
        <v>1439</v>
      </c>
      <c r="D104" s="156">
        <v>4</v>
      </c>
      <c r="E104" s="156">
        <v>3</v>
      </c>
      <c r="F104" t="s">
        <v>2528</v>
      </c>
    </row>
    <row r="105" spans="2:6" x14ac:dyDescent="0.35">
      <c r="B105" t="s">
        <v>568</v>
      </c>
      <c r="C105" s="158" t="s">
        <v>1427</v>
      </c>
      <c r="D105" s="156">
        <v>4</v>
      </c>
      <c r="E105" s="156">
        <v>3</v>
      </c>
      <c r="F105" t="s">
        <v>2528</v>
      </c>
    </row>
    <row r="106" spans="2:6" x14ac:dyDescent="0.35">
      <c r="B106" t="s">
        <v>2601</v>
      </c>
      <c r="C106" s="158" t="s">
        <v>2602</v>
      </c>
      <c r="D106" s="156">
        <v>4</v>
      </c>
      <c r="E106" s="156">
        <v>3</v>
      </c>
      <c r="F106" t="s">
        <v>2528</v>
      </c>
    </row>
  </sheetData>
  <mergeCells count="1">
    <mergeCell ref="A2:A8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topLeftCell="E1" workbookViewId="0">
      <selection activeCell="N3" sqref="N3"/>
    </sheetView>
  </sheetViews>
  <sheetFormatPr defaultRowHeight="14.5" x14ac:dyDescent="0.35"/>
  <cols>
    <col min="1" max="1" width="7.1796875" customWidth="1"/>
    <col min="2" max="2" width="21.81640625" customWidth="1"/>
    <col min="3" max="3" width="13.7265625" customWidth="1"/>
    <col min="4" max="4" width="14.1796875" customWidth="1"/>
    <col min="5" max="5" width="10.54296875" customWidth="1"/>
    <col min="6" max="6" width="10.26953125" customWidth="1"/>
    <col min="7" max="7" width="9.453125" customWidth="1"/>
    <col min="8" max="8" width="10.453125" customWidth="1"/>
    <col min="9" max="9" width="10.1796875" customWidth="1"/>
    <col min="10" max="10" width="10.453125" customWidth="1"/>
    <col min="11" max="11" width="9.1796875" customWidth="1"/>
    <col min="12" max="12" width="12.54296875" customWidth="1"/>
    <col min="13" max="17" width="9.1796875" customWidth="1"/>
    <col min="19" max="19" width="9.1796875" customWidth="1"/>
  </cols>
  <sheetData>
    <row r="1" spans="1:21" ht="15" customHeight="1" x14ac:dyDescent="0.35">
      <c r="A1" s="504" t="s">
        <v>1493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</row>
    <row r="2" spans="1:21" ht="15" customHeight="1" x14ac:dyDescent="0.35">
      <c r="A2" s="504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</row>
    <row r="3" spans="1:21" ht="58.5" thickBot="1" x14ac:dyDescent="0.4">
      <c r="A3" s="45" t="s">
        <v>1494</v>
      </c>
      <c r="B3" s="71" t="s">
        <v>1</v>
      </c>
      <c r="C3" s="71" t="s">
        <v>1495</v>
      </c>
      <c r="D3" s="46" t="s">
        <v>1496</v>
      </c>
      <c r="E3" s="36" t="s">
        <v>1497</v>
      </c>
      <c r="F3" s="36" t="s">
        <v>1498</v>
      </c>
      <c r="G3" s="36" t="s">
        <v>1499</v>
      </c>
      <c r="H3" s="36" t="s">
        <v>1500</v>
      </c>
      <c r="I3" s="36" t="s">
        <v>1501</v>
      </c>
      <c r="J3" s="36" t="s">
        <v>1502</v>
      </c>
      <c r="K3" s="36" t="s">
        <v>1503</v>
      </c>
      <c r="L3" s="37" t="s">
        <v>1504</v>
      </c>
      <c r="M3" s="36" t="s">
        <v>1505</v>
      </c>
      <c r="N3" s="36" t="s">
        <v>38</v>
      </c>
      <c r="O3" s="36" t="s">
        <v>350</v>
      </c>
      <c r="P3" s="188" t="s">
        <v>2929</v>
      </c>
      <c r="Q3" s="188" t="s">
        <v>2930</v>
      </c>
      <c r="R3" s="188" t="s">
        <v>97</v>
      </c>
      <c r="S3" s="188" t="s">
        <v>2931</v>
      </c>
    </row>
    <row r="4" spans="1:21" x14ac:dyDescent="0.35">
      <c r="A4" s="136">
        <v>1</v>
      </c>
      <c r="B4" s="181" t="s">
        <v>9</v>
      </c>
      <c r="C4" s="137">
        <v>60</v>
      </c>
      <c r="D4" s="137">
        <v>385</v>
      </c>
      <c r="E4" s="82"/>
      <c r="F4" s="82">
        <v>3</v>
      </c>
      <c r="G4" s="83">
        <v>9</v>
      </c>
      <c r="H4" s="83">
        <v>38</v>
      </c>
      <c r="I4" s="83">
        <v>7</v>
      </c>
      <c r="J4" s="41">
        <v>1</v>
      </c>
      <c r="K4" s="41">
        <v>2</v>
      </c>
      <c r="L4" s="38"/>
      <c r="M4" s="38"/>
      <c r="N4" s="38">
        <v>26</v>
      </c>
      <c r="O4" s="39"/>
      <c r="P4" s="189"/>
      <c r="Q4" s="189">
        <v>4</v>
      </c>
      <c r="R4" s="189">
        <v>49</v>
      </c>
      <c r="S4" s="189">
        <v>7</v>
      </c>
    </row>
    <row r="5" spans="1:21" x14ac:dyDescent="0.35">
      <c r="A5" s="138">
        <v>2</v>
      </c>
      <c r="B5" s="182" t="s">
        <v>80</v>
      </c>
      <c r="C5" s="139">
        <v>25</v>
      </c>
      <c r="D5" s="139">
        <v>126</v>
      </c>
      <c r="E5" s="140"/>
      <c r="F5" s="141"/>
      <c r="G5" s="142">
        <v>2</v>
      </c>
      <c r="H5" s="39">
        <v>11</v>
      </c>
      <c r="I5" s="39">
        <v>9</v>
      </c>
      <c r="J5" s="39">
        <v>3</v>
      </c>
      <c r="K5" s="39"/>
      <c r="L5" s="40"/>
      <c r="M5" s="40">
        <v>22</v>
      </c>
      <c r="N5" s="40">
        <v>3</v>
      </c>
      <c r="O5" s="41"/>
      <c r="P5" s="186"/>
      <c r="Q5" s="186"/>
      <c r="R5" s="186">
        <v>25</v>
      </c>
      <c r="S5" s="186"/>
    </row>
    <row r="6" spans="1:21" x14ac:dyDescent="0.35">
      <c r="A6" s="136">
        <v>3</v>
      </c>
      <c r="B6" s="143" t="s">
        <v>94</v>
      </c>
      <c r="C6" s="137">
        <v>188</v>
      </c>
      <c r="D6" s="137">
        <v>938</v>
      </c>
      <c r="E6" s="82"/>
      <c r="F6" s="82">
        <v>16</v>
      </c>
      <c r="G6" s="83">
        <v>17</v>
      </c>
      <c r="H6" s="83">
        <v>50</v>
      </c>
      <c r="I6" s="83">
        <v>38</v>
      </c>
      <c r="J6" s="83">
        <v>48</v>
      </c>
      <c r="K6" s="83">
        <v>17</v>
      </c>
      <c r="L6" s="43">
        <v>2</v>
      </c>
      <c r="M6" s="43"/>
      <c r="N6" s="43">
        <v>68</v>
      </c>
      <c r="O6" s="41"/>
      <c r="P6" s="186"/>
      <c r="Q6" s="186">
        <v>68</v>
      </c>
      <c r="R6" s="186">
        <v>120</v>
      </c>
      <c r="S6" s="186"/>
    </row>
    <row r="7" spans="1:21" x14ac:dyDescent="0.35">
      <c r="A7" s="136">
        <v>4</v>
      </c>
      <c r="B7" s="143" t="s">
        <v>1506</v>
      </c>
      <c r="C7" s="144">
        <v>12</v>
      </c>
      <c r="D7" s="144">
        <v>90</v>
      </c>
      <c r="E7" s="82"/>
      <c r="F7" s="141"/>
      <c r="G7" s="39">
        <v>6</v>
      </c>
      <c r="H7" s="39">
        <v>3</v>
      </c>
      <c r="I7" s="41">
        <v>3</v>
      </c>
      <c r="J7" s="41"/>
      <c r="K7" s="41"/>
      <c r="L7" s="41"/>
      <c r="M7" s="41"/>
      <c r="N7" s="41">
        <v>3</v>
      </c>
      <c r="O7" s="41"/>
      <c r="P7" s="186">
        <v>12</v>
      </c>
      <c r="Q7" s="186"/>
      <c r="R7" s="186"/>
      <c r="S7" s="186"/>
    </row>
    <row r="8" spans="1:21" x14ac:dyDescent="0.35">
      <c r="A8" s="136">
        <v>5</v>
      </c>
      <c r="B8" s="143" t="s">
        <v>338</v>
      </c>
      <c r="C8" s="137">
        <v>11</v>
      </c>
      <c r="D8" s="137">
        <v>51</v>
      </c>
      <c r="E8" s="42"/>
      <c r="F8" s="82"/>
      <c r="G8" s="83">
        <v>2</v>
      </c>
      <c r="H8" s="41">
        <v>9</v>
      </c>
      <c r="I8" s="41"/>
      <c r="J8" s="41"/>
      <c r="K8" s="41"/>
      <c r="L8" s="41"/>
      <c r="M8" s="41"/>
      <c r="N8" s="41">
        <v>9</v>
      </c>
      <c r="O8" s="41">
        <v>2</v>
      </c>
      <c r="P8" s="186"/>
      <c r="Q8" s="186">
        <v>9</v>
      </c>
      <c r="R8" s="186"/>
      <c r="S8" s="186">
        <v>2</v>
      </c>
    </row>
    <row r="9" spans="1:21" x14ac:dyDescent="0.35">
      <c r="A9" s="138">
        <v>6</v>
      </c>
      <c r="B9" s="143" t="s">
        <v>353</v>
      </c>
      <c r="C9" s="137">
        <v>56</v>
      </c>
      <c r="D9" s="137">
        <v>203</v>
      </c>
      <c r="E9" s="82"/>
      <c r="F9" s="82">
        <v>17</v>
      </c>
      <c r="G9" s="83">
        <v>12</v>
      </c>
      <c r="H9" s="83">
        <v>21</v>
      </c>
      <c r="I9" s="41">
        <v>6</v>
      </c>
      <c r="J9" s="41"/>
      <c r="K9" s="41"/>
      <c r="L9" s="41"/>
      <c r="M9" s="41">
        <v>4</v>
      </c>
      <c r="N9" s="41"/>
      <c r="O9" s="41">
        <v>14</v>
      </c>
      <c r="P9" s="186"/>
      <c r="Q9" s="186"/>
      <c r="R9" s="186">
        <v>42</v>
      </c>
      <c r="S9" s="186">
        <v>14</v>
      </c>
    </row>
    <row r="10" spans="1:21" x14ac:dyDescent="0.35">
      <c r="A10" s="136">
        <v>7</v>
      </c>
      <c r="B10" s="143" t="s">
        <v>362</v>
      </c>
      <c r="C10" s="137">
        <v>24</v>
      </c>
      <c r="D10" s="137">
        <v>150</v>
      </c>
      <c r="E10" s="82">
        <v>6</v>
      </c>
      <c r="F10" s="42">
        <v>6</v>
      </c>
      <c r="G10" s="41">
        <v>7</v>
      </c>
      <c r="H10" s="41">
        <v>2</v>
      </c>
      <c r="I10" s="41">
        <v>3</v>
      </c>
      <c r="J10" s="41"/>
      <c r="K10" s="41"/>
      <c r="L10" s="41"/>
      <c r="M10" s="41">
        <v>3</v>
      </c>
      <c r="N10" s="41"/>
      <c r="O10" s="41"/>
      <c r="P10" s="186"/>
      <c r="Q10" s="186"/>
      <c r="R10" s="186">
        <v>24</v>
      </c>
      <c r="S10" s="186"/>
    </row>
    <row r="11" spans="1:21" x14ac:dyDescent="0.35">
      <c r="A11" s="136">
        <v>8</v>
      </c>
      <c r="B11" s="192" t="s">
        <v>2781</v>
      </c>
      <c r="C11" s="193">
        <v>3</v>
      </c>
      <c r="D11" s="194">
        <v>19</v>
      </c>
      <c r="E11" s="185"/>
      <c r="F11" s="185"/>
      <c r="G11" s="186">
        <v>3</v>
      </c>
      <c r="H11" s="186"/>
      <c r="I11" s="186"/>
      <c r="J11" s="186"/>
      <c r="K11" s="186"/>
      <c r="L11" s="41"/>
      <c r="M11" s="186"/>
      <c r="N11" s="186"/>
      <c r="O11" s="186"/>
      <c r="P11" s="186"/>
      <c r="Q11" s="186"/>
      <c r="R11" s="186"/>
      <c r="S11" s="186">
        <v>3</v>
      </c>
      <c r="U11">
        <v>6713</v>
      </c>
    </row>
    <row r="12" spans="1:21" x14ac:dyDescent="0.35">
      <c r="A12" s="136">
        <v>9</v>
      </c>
      <c r="B12" s="143" t="s">
        <v>387</v>
      </c>
      <c r="C12" s="137">
        <v>139</v>
      </c>
      <c r="D12" s="137">
        <v>231</v>
      </c>
      <c r="E12" s="82"/>
      <c r="F12" s="82"/>
      <c r="G12" s="83">
        <v>33</v>
      </c>
      <c r="H12" s="83">
        <v>77</v>
      </c>
      <c r="I12" s="83">
        <v>28</v>
      </c>
      <c r="J12" s="41">
        <v>1</v>
      </c>
      <c r="K12" s="41"/>
      <c r="L12" s="41"/>
      <c r="M12" s="134"/>
      <c r="N12" s="41">
        <v>120</v>
      </c>
      <c r="O12" s="41"/>
      <c r="P12" s="186"/>
      <c r="Q12" s="186">
        <v>120</v>
      </c>
      <c r="R12" s="186">
        <v>19</v>
      </c>
      <c r="S12" s="186"/>
    </row>
    <row r="13" spans="1:21" x14ac:dyDescent="0.35">
      <c r="A13" s="138">
        <v>10</v>
      </c>
      <c r="B13" s="192" t="s">
        <v>2782</v>
      </c>
      <c r="C13" s="193">
        <v>6</v>
      </c>
      <c r="D13" s="194">
        <v>30</v>
      </c>
      <c r="E13" s="185"/>
      <c r="F13" s="185"/>
      <c r="G13" s="186"/>
      <c r="H13" s="186">
        <v>4</v>
      </c>
      <c r="I13" s="186">
        <v>2</v>
      </c>
      <c r="J13" s="186"/>
      <c r="K13" s="186"/>
      <c r="L13" s="41"/>
      <c r="M13" s="187"/>
      <c r="N13" s="186"/>
      <c r="O13" s="186"/>
      <c r="P13" s="186">
        <v>6</v>
      </c>
      <c r="Q13" s="186"/>
      <c r="R13" s="186"/>
      <c r="S13" s="186"/>
    </row>
    <row r="14" spans="1:21" x14ac:dyDescent="0.35">
      <c r="A14" s="136">
        <v>11</v>
      </c>
      <c r="B14" s="192" t="s">
        <v>2783</v>
      </c>
      <c r="C14" s="193">
        <v>5</v>
      </c>
      <c r="D14" s="194">
        <v>22</v>
      </c>
      <c r="E14" s="185"/>
      <c r="F14" s="185">
        <v>2</v>
      </c>
      <c r="G14" s="186"/>
      <c r="H14" s="186">
        <v>3</v>
      </c>
      <c r="I14" s="186"/>
      <c r="J14" s="186"/>
      <c r="K14" s="186"/>
      <c r="L14" s="41"/>
      <c r="M14" s="187"/>
      <c r="N14" s="186"/>
      <c r="O14" s="186"/>
      <c r="P14" s="186"/>
      <c r="Q14" s="186">
        <v>5</v>
      </c>
      <c r="R14" s="186"/>
      <c r="S14" s="186"/>
    </row>
    <row r="15" spans="1:21" x14ac:dyDescent="0.35">
      <c r="A15" s="136">
        <v>12</v>
      </c>
      <c r="B15" s="143" t="s">
        <v>1507</v>
      </c>
      <c r="C15" s="137">
        <v>86</v>
      </c>
      <c r="D15" s="137">
        <v>376</v>
      </c>
      <c r="E15" s="145">
        <v>1</v>
      </c>
      <c r="F15" s="145">
        <v>5</v>
      </c>
      <c r="G15" s="84">
        <v>32</v>
      </c>
      <c r="H15" s="84">
        <v>22</v>
      </c>
      <c r="I15" s="84">
        <v>17</v>
      </c>
      <c r="J15" s="84">
        <v>5</v>
      </c>
      <c r="K15" s="41">
        <v>4</v>
      </c>
      <c r="L15" s="41"/>
      <c r="M15" s="41"/>
      <c r="N15" s="41"/>
      <c r="O15" s="41"/>
      <c r="P15" s="186"/>
      <c r="Q15" s="186"/>
      <c r="R15" s="186">
        <v>86</v>
      </c>
      <c r="S15" s="186"/>
    </row>
    <row r="16" spans="1:21" x14ac:dyDescent="0.35">
      <c r="A16" s="136">
        <v>13</v>
      </c>
      <c r="B16" s="143" t="s">
        <v>642</v>
      </c>
      <c r="C16" s="137">
        <v>27</v>
      </c>
      <c r="D16" s="137">
        <v>390</v>
      </c>
      <c r="E16" s="42"/>
      <c r="F16" s="82"/>
      <c r="G16" s="83">
        <v>2</v>
      </c>
      <c r="H16" s="83">
        <v>24</v>
      </c>
      <c r="I16" s="41">
        <v>1</v>
      </c>
      <c r="J16" s="41"/>
      <c r="K16" s="41"/>
      <c r="L16" s="41"/>
      <c r="M16" s="41"/>
      <c r="N16" s="41"/>
      <c r="O16" s="41">
        <v>3</v>
      </c>
      <c r="P16" s="186"/>
      <c r="Q16" s="186"/>
      <c r="R16" s="186">
        <v>24</v>
      </c>
      <c r="S16" s="186">
        <v>3</v>
      </c>
    </row>
    <row r="17" spans="1:19" x14ac:dyDescent="0.35">
      <c r="A17" s="138">
        <v>14</v>
      </c>
      <c r="B17" s="152" t="s">
        <v>2764</v>
      </c>
      <c r="C17" s="146">
        <v>95</v>
      </c>
      <c r="D17" s="147">
        <v>474</v>
      </c>
      <c r="E17" s="132"/>
      <c r="F17" s="132">
        <v>1</v>
      </c>
      <c r="G17" s="133">
        <v>30</v>
      </c>
      <c r="H17" s="133">
        <v>55</v>
      </c>
      <c r="I17" s="133">
        <v>8</v>
      </c>
      <c r="J17" s="133">
        <v>1</v>
      </c>
      <c r="K17" s="133"/>
      <c r="L17" s="133"/>
      <c r="M17" s="133"/>
      <c r="N17" s="133"/>
      <c r="O17" s="133">
        <v>24</v>
      </c>
      <c r="P17" s="186">
        <v>11</v>
      </c>
      <c r="Q17" s="186"/>
      <c r="R17" s="186">
        <v>46</v>
      </c>
      <c r="S17" s="186">
        <v>38</v>
      </c>
    </row>
    <row r="18" spans="1:19" x14ac:dyDescent="0.35">
      <c r="A18" s="136">
        <v>15</v>
      </c>
      <c r="B18" s="152" t="s">
        <v>2009</v>
      </c>
      <c r="C18" s="146">
        <v>42</v>
      </c>
      <c r="D18" s="147">
        <v>196</v>
      </c>
      <c r="E18" s="132">
        <v>1</v>
      </c>
      <c r="F18" s="132">
        <v>5</v>
      </c>
      <c r="G18" s="133">
        <v>21</v>
      </c>
      <c r="H18" s="133">
        <v>9</v>
      </c>
      <c r="I18" s="133">
        <v>6</v>
      </c>
      <c r="J18" s="133"/>
      <c r="K18" s="133"/>
      <c r="L18" s="131"/>
      <c r="M18" s="131">
        <v>42</v>
      </c>
      <c r="N18" s="131"/>
      <c r="O18" s="131"/>
      <c r="P18" s="186"/>
      <c r="Q18" s="186">
        <v>42</v>
      </c>
      <c r="R18" s="186"/>
      <c r="S18" s="186"/>
    </row>
    <row r="19" spans="1:19" x14ac:dyDescent="0.35">
      <c r="A19" s="136">
        <v>16</v>
      </c>
      <c r="B19" s="143" t="s">
        <v>1508</v>
      </c>
      <c r="C19" s="148">
        <v>78</v>
      </c>
      <c r="D19" s="148">
        <v>101</v>
      </c>
      <c r="E19" s="42"/>
      <c r="F19" s="149"/>
      <c r="G19" s="83"/>
      <c r="H19" s="83">
        <v>9</v>
      </c>
      <c r="I19" s="83">
        <v>18</v>
      </c>
      <c r="J19" s="83">
        <v>1</v>
      </c>
      <c r="K19" s="83">
        <v>47</v>
      </c>
      <c r="L19" s="41">
        <v>3</v>
      </c>
      <c r="M19" s="41"/>
      <c r="N19" s="41">
        <v>2</v>
      </c>
      <c r="O19" s="41">
        <v>4</v>
      </c>
      <c r="P19" s="186"/>
      <c r="Q19" s="186">
        <v>6</v>
      </c>
      <c r="R19" s="186">
        <v>72</v>
      </c>
      <c r="S19" s="186"/>
    </row>
    <row r="20" spans="1:19" x14ac:dyDescent="0.35">
      <c r="A20" s="136">
        <v>17</v>
      </c>
      <c r="B20" s="152" t="s">
        <v>2163</v>
      </c>
      <c r="C20" s="146">
        <v>19</v>
      </c>
      <c r="D20" s="147">
        <v>69</v>
      </c>
      <c r="E20" s="132"/>
      <c r="F20" s="132"/>
      <c r="G20" s="133"/>
      <c r="H20" s="133">
        <v>14</v>
      </c>
      <c r="I20" s="133">
        <v>3</v>
      </c>
      <c r="J20" s="133"/>
      <c r="K20" s="133">
        <v>2</v>
      </c>
      <c r="L20" s="133"/>
      <c r="M20" s="133"/>
      <c r="N20" s="133"/>
      <c r="O20" s="133"/>
      <c r="P20" s="186"/>
      <c r="Q20" s="186"/>
      <c r="R20" s="186">
        <v>19</v>
      </c>
      <c r="S20" s="186"/>
    </row>
    <row r="21" spans="1:19" x14ac:dyDescent="0.35">
      <c r="A21" s="138">
        <v>18</v>
      </c>
      <c r="B21" s="143" t="s">
        <v>767</v>
      </c>
      <c r="C21" s="148">
        <v>50</v>
      </c>
      <c r="D21" s="148">
        <v>254</v>
      </c>
      <c r="E21" s="82"/>
      <c r="F21" s="82">
        <v>8</v>
      </c>
      <c r="G21" s="83"/>
      <c r="H21" s="41">
        <v>36</v>
      </c>
      <c r="I21" s="41">
        <v>6</v>
      </c>
      <c r="J21" s="41"/>
      <c r="K21" s="41"/>
      <c r="L21" s="41"/>
      <c r="M21" s="41"/>
      <c r="N21" s="41">
        <v>28</v>
      </c>
      <c r="O21" s="41"/>
      <c r="P21" s="186"/>
      <c r="Q21" s="186">
        <v>28</v>
      </c>
      <c r="R21" s="186">
        <v>22</v>
      </c>
      <c r="S21" s="186"/>
    </row>
    <row r="22" spans="1:19" x14ac:dyDescent="0.35">
      <c r="A22" s="136">
        <v>19</v>
      </c>
      <c r="B22" s="152" t="s">
        <v>808</v>
      </c>
      <c r="C22" s="147">
        <v>33</v>
      </c>
      <c r="D22" s="147">
        <v>127</v>
      </c>
      <c r="E22" s="150"/>
      <c r="F22" s="150">
        <v>4</v>
      </c>
      <c r="G22" s="151">
        <v>13</v>
      </c>
      <c r="H22" s="133">
        <v>13</v>
      </c>
      <c r="I22" s="133">
        <v>3</v>
      </c>
      <c r="J22" s="133"/>
      <c r="K22" s="133"/>
      <c r="L22" s="70"/>
      <c r="M22" s="70"/>
      <c r="N22" s="70"/>
      <c r="O22" s="70"/>
      <c r="P22" s="186"/>
      <c r="Q22" s="186">
        <v>14</v>
      </c>
      <c r="R22" s="186">
        <v>19</v>
      </c>
      <c r="S22" s="186"/>
    </row>
    <row r="23" spans="1:19" x14ac:dyDescent="0.35">
      <c r="A23" s="136">
        <v>20</v>
      </c>
      <c r="B23" s="143" t="s">
        <v>1631</v>
      </c>
      <c r="C23" s="137">
        <v>61</v>
      </c>
      <c r="D23" s="137">
        <v>319</v>
      </c>
      <c r="E23" s="42"/>
      <c r="F23" s="42">
        <v>2</v>
      </c>
      <c r="G23" s="83">
        <v>5</v>
      </c>
      <c r="H23" s="83">
        <v>10</v>
      </c>
      <c r="I23" s="41">
        <v>31</v>
      </c>
      <c r="J23" s="41">
        <v>11</v>
      </c>
      <c r="K23" s="41">
        <v>2</v>
      </c>
      <c r="L23" s="41"/>
      <c r="M23" s="41"/>
      <c r="N23" s="41">
        <v>35</v>
      </c>
      <c r="O23" s="41">
        <v>26</v>
      </c>
      <c r="P23" s="186"/>
      <c r="Q23" s="186"/>
      <c r="R23" s="186">
        <v>4</v>
      </c>
      <c r="S23" s="186">
        <f>31+26</f>
        <v>57</v>
      </c>
    </row>
    <row r="24" spans="1:19" x14ac:dyDescent="0.35">
      <c r="A24" s="136">
        <v>21</v>
      </c>
      <c r="B24" s="143" t="s">
        <v>817</v>
      </c>
      <c r="C24" s="137">
        <v>51</v>
      </c>
      <c r="D24" s="137">
        <v>249</v>
      </c>
      <c r="E24" s="149"/>
      <c r="F24" s="145"/>
      <c r="G24" s="84">
        <v>11</v>
      </c>
      <c r="H24" s="84">
        <v>16</v>
      </c>
      <c r="I24" s="84">
        <v>11</v>
      </c>
      <c r="J24" s="84">
        <v>7</v>
      </c>
      <c r="K24" s="84">
        <v>6</v>
      </c>
      <c r="L24" s="84"/>
      <c r="M24" s="84">
        <v>3</v>
      </c>
      <c r="N24" s="84">
        <v>18</v>
      </c>
      <c r="O24" s="84">
        <v>2</v>
      </c>
      <c r="P24" s="186"/>
      <c r="Q24" s="186">
        <v>17</v>
      </c>
      <c r="R24" s="186">
        <v>31</v>
      </c>
      <c r="S24" s="186">
        <v>3</v>
      </c>
    </row>
    <row r="25" spans="1:19" x14ac:dyDescent="0.35">
      <c r="A25" s="138">
        <v>22</v>
      </c>
      <c r="B25" s="143" t="s">
        <v>1509</v>
      </c>
      <c r="C25" s="137">
        <v>37</v>
      </c>
      <c r="D25" s="137">
        <v>162</v>
      </c>
      <c r="E25" s="82"/>
      <c r="F25" s="82"/>
      <c r="G25" s="83">
        <v>4</v>
      </c>
      <c r="H25" s="41">
        <v>31</v>
      </c>
      <c r="I25" s="41">
        <v>2</v>
      </c>
      <c r="J25" s="41"/>
      <c r="K25" s="41"/>
      <c r="L25" s="38"/>
      <c r="M25" s="38">
        <v>30</v>
      </c>
      <c r="N25" s="38">
        <v>10</v>
      </c>
      <c r="O25" s="41"/>
      <c r="P25" s="186"/>
      <c r="Q25" s="186">
        <v>7</v>
      </c>
      <c r="R25" s="186">
        <v>30</v>
      </c>
      <c r="S25" s="186"/>
    </row>
    <row r="26" spans="1:19" x14ac:dyDescent="0.35">
      <c r="A26" s="136">
        <v>23</v>
      </c>
      <c r="B26" s="143" t="s">
        <v>880</v>
      </c>
      <c r="C26" s="148">
        <v>25</v>
      </c>
      <c r="D26" s="148">
        <v>99</v>
      </c>
      <c r="E26" s="82">
        <v>1</v>
      </c>
      <c r="F26" s="82">
        <v>4</v>
      </c>
      <c r="G26" s="83">
        <v>9</v>
      </c>
      <c r="H26" s="83">
        <v>2</v>
      </c>
      <c r="I26" s="83">
        <v>2</v>
      </c>
      <c r="J26" s="83">
        <v>2</v>
      </c>
      <c r="K26" s="83">
        <v>3</v>
      </c>
      <c r="L26" s="41">
        <v>2</v>
      </c>
      <c r="M26" s="41"/>
      <c r="N26" s="41"/>
      <c r="O26" s="41"/>
      <c r="P26" s="186"/>
      <c r="Q26" s="186"/>
      <c r="R26" s="186">
        <v>25</v>
      </c>
      <c r="S26" s="186"/>
    </row>
    <row r="27" spans="1:19" x14ac:dyDescent="0.35">
      <c r="A27" s="136">
        <v>24</v>
      </c>
      <c r="B27" s="152" t="s">
        <v>2164</v>
      </c>
      <c r="C27" s="146">
        <v>11</v>
      </c>
      <c r="D27" s="147">
        <v>47</v>
      </c>
      <c r="E27" s="132"/>
      <c r="F27" s="132">
        <v>2</v>
      </c>
      <c r="G27" s="133">
        <v>2</v>
      </c>
      <c r="H27" s="133">
        <v>5</v>
      </c>
      <c r="I27" s="133">
        <v>2</v>
      </c>
      <c r="J27" s="133"/>
      <c r="K27" s="133"/>
      <c r="L27" s="133"/>
      <c r="M27" s="133"/>
      <c r="N27" s="133"/>
      <c r="O27" s="133">
        <v>11</v>
      </c>
      <c r="P27" s="186"/>
      <c r="Q27" s="186">
        <v>11</v>
      </c>
      <c r="R27" s="186"/>
      <c r="S27" s="186"/>
    </row>
    <row r="28" spans="1:19" x14ac:dyDescent="0.35">
      <c r="A28" s="136">
        <v>25</v>
      </c>
      <c r="B28" s="143" t="s">
        <v>929</v>
      </c>
      <c r="C28" s="137">
        <v>11</v>
      </c>
      <c r="D28" s="137">
        <v>131</v>
      </c>
      <c r="E28" s="82">
        <v>1</v>
      </c>
      <c r="F28" s="82">
        <v>1</v>
      </c>
      <c r="G28" s="83">
        <v>1</v>
      </c>
      <c r="H28" s="83">
        <v>3</v>
      </c>
      <c r="I28" s="83">
        <v>2</v>
      </c>
      <c r="J28" s="83">
        <v>2</v>
      </c>
      <c r="K28" s="41">
        <v>1</v>
      </c>
      <c r="L28" s="41"/>
      <c r="M28" s="41">
        <v>2</v>
      </c>
      <c r="N28" s="41">
        <v>4</v>
      </c>
      <c r="O28" s="41"/>
      <c r="P28" s="186"/>
      <c r="Q28" s="186">
        <v>4</v>
      </c>
      <c r="R28" s="186">
        <v>7</v>
      </c>
      <c r="S28" s="186"/>
    </row>
    <row r="29" spans="1:19" x14ac:dyDescent="0.35">
      <c r="A29" s="138">
        <v>26</v>
      </c>
      <c r="B29" s="195" t="s">
        <v>937</v>
      </c>
      <c r="C29" s="196">
        <v>148</v>
      </c>
      <c r="D29" s="196">
        <v>867</v>
      </c>
      <c r="E29" s="190"/>
      <c r="F29" s="190"/>
      <c r="G29" s="43">
        <v>8</v>
      </c>
      <c r="H29" s="43">
        <v>104</v>
      </c>
      <c r="I29" s="43">
        <v>28</v>
      </c>
      <c r="J29" s="43">
        <v>8</v>
      </c>
      <c r="K29" s="38"/>
      <c r="L29" s="41"/>
      <c r="M29" s="41">
        <v>78</v>
      </c>
      <c r="N29" s="41">
        <v>5</v>
      </c>
      <c r="O29" s="41">
        <v>35</v>
      </c>
      <c r="P29" s="186"/>
      <c r="Q29" s="186"/>
      <c r="R29" s="186">
        <v>128</v>
      </c>
      <c r="S29" s="186">
        <v>20</v>
      </c>
    </row>
    <row r="30" spans="1:19" x14ac:dyDescent="0.35">
      <c r="A30" s="136">
        <v>27</v>
      </c>
      <c r="B30" s="152" t="s">
        <v>2053</v>
      </c>
      <c r="C30" s="146">
        <v>4</v>
      </c>
      <c r="D30" s="147">
        <v>16</v>
      </c>
      <c r="E30" s="132"/>
      <c r="F30" s="132"/>
      <c r="G30" s="133"/>
      <c r="H30" s="133">
        <v>3</v>
      </c>
      <c r="I30" s="133">
        <v>1</v>
      </c>
      <c r="J30" s="133"/>
      <c r="K30" s="133"/>
      <c r="L30" s="133"/>
      <c r="M30" s="133"/>
      <c r="N30" s="133">
        <v>4</v>
      </c>
      <c r="O30" s="133"/>
      <c r="P30" s="186"/>
      <c r="Q30" s="186">
        <v>4</v>
      </c>
      <c r="R30" s="186"/>
      <c r="S30" s="186"/>
    </row>
    <row r="31" spans="1:19" x14ac:dyDescent="0.35">
      <c r="A31" s="136">
        <v>28</v>
      </c>
      <c r="B31" s="143" t="s">
        <v>1510</v>
      </c>
      <c r="C31" s="148">
        <v>9</v>
      </c>
      <c r="D31" s="148">
        <v>113</v>
      </c>
      <c r="E31" s="149"/>
      <c r="F31" s="149"/>
      <c r="G31" s="83"/>
      <c r="H31" s="83">
        <v>2</v>
      </c>
      <c r="I31" s="83">
        <v>3</v>
      </c>
      <c r="J31" s="41">
        <v>4</v>
      </c>
      <c r="K31" s="41"/>
      <c r="L31" s="41"/>
      <c r="M31" s="41"/>
      <c r="N31" s="41"/>
      <c r="O31" s="41"/>
      <c r="P31" s="186"/>
      <c r="Q31" s="186"/>
      <c r="R31" s="186">
        <v>9</v>
      </c>
      <c r="S31" s="186"/>
    </row>
    <row r="32" spans="1:19" x14ac:dyDescent="0.35">
      <c r="A32" s="136">
        <v>29</v>
      </c>
      <c r="B32" s="143" t="s">
        <v>1021</v>
      </c>
      <c r="C32" s="148">
        <v>37</v>
      </c>
      <c r="D32" s="148">
        <v>128</v>
      </c>
      <c r="E32" s="42"/>
      <c r="F32" s="82"/>
      <c r="G32" s="83">
        <v>5</v>
      </c>
      <c r="H32" s="83">
        <v>17</v>
      </c>
      <c r="I32" s="83">
        <v>8</v>
      </c>
      <c r="J32" s="83">
        <v>5</v>
      </c>
      <c r="K32" s="41">
        <v>2</v>
      </c>
      <c r="L32" s="41"/>
      <c r="M32" s="41">
        <v>3</v>
      </c>
      <c r="N32" s="41"/>
      <c r="O32" s="41"/>
      <c r="P32" s="186"/>
      <c r="Q32" s="186">
        <v>1</v>
      </c>
      <c r="R32" s="186">
        <v>36</v>
      </c>
      <c r="S32" s="186"/>
    </row>
    <row r="33" spans="1:19" x14ac:dyDescent="0.35">
      <c r="A33" s="138">
        <v>30</v>
      </c>
      <c r="B33" s="183" t="s">
        <v>2150</v>
      </c>
      <c r="C33" s="160">
        <v>56</v>
      </c>
      <c r="D33" s="160">
        <v>398</v>
      </c>
      <c r="E33" s="163"/>
      <c r="F33" s="163"/>
      <c r="G33" s="164">
        <v>4</v>
      </c>
      <c r="H33" s="165">
        <v>42</v>
      </c>
      <c r="I33" s="165">
        <v>10</v>
      </c>
      <c r="J33" s="165"/>
      <c r="K33" s="165"/>
      <c r="L33" s="70"/>
      <c r="M33" s="70">
        <v>56</v>
      </c>
      <c r="N33" s="70"/>
      <c r="O33" s="70"/>
      <c r="P33" s="186"/>
      <c r="Q33" s="186"/>
      <c r="R33" s="186">
        <v>56</v>
      </c>
      <c r="S33" s="186"/>
    </row>
    <row r="34" spans="1:19" x14ac:dyDescent="0.35">
      <c r="A34" s="136">
        <v>31</v>
      </c>
      <c r="B34" s="152" t="s">
        <v>1809</v>
      </c>
      <c r="C34" s="146">
        <v>24</v>
      </c>
      <c r="D34" s="147">
        <v>233</v>
      </c>
      <c r="E34" s="168"/>
      <c r="F34" s="168">
        <v>2</v>
      </c>
      <c r="G34" s="169">
        <v>8</v>
      </c>
      <c r="H34" s="38">
        <v>12</v>
      </c>
      <c r="I34" s="38">
        <v>1</v>
      </c>
      <c r="J34" s="38">
        <v>1</v>
      </c>
      <c r="K34" s="38"/>
      <c r="L34" s="191"/>
      <c r="M34" s="159"/>
      <c r="N34" s="159">
        <v>5</v>
      </c>
      <c r="O34" s="159">
        <v>15</v>
      </c>
      <c r="P34" s="186">
        <v>18</v>
      </c>
      <c r="Q34" s="186"/>
      <c r="R34" s="186">
        <v>6</v>
      </c>
      <c r="S34" s="186"/>
    </row>
    <row r="35" spans="1:19" x14ac:dyDescent="0.35">
      <c r="A35" s="171"/>
      <c r="B35" s="184" t="s">
        <v>1511</v>
      </c>
      <c r="C35" s="171">
        <v>1433</v>
      </c>
      <c r="D35" s="171">
        <f>SUM(D4:D34)</f>
        <v>6994</v>
      </c>
      <c r="E35" s="172">
        <f t="shared" ref="E35:O35" si="0">SUM(E4:E34)</f>
        <v>10</v>
      </c>
      <c r="F35" s="172">
        <f t="shared" si="0"/>
        <v>78</v>
      </c>
      <c r="G35" s="173">
        <f t="shared" si="0"/>
        <v>246</v>
      </c>
      <c r="H35" s="173">
        <f t="shared" si="0"/>
        <v>647</v>
      </c>
      <c r="I35" s="173">
        <f t="shared" si="0"/>
        <v>259</v>
      </c>
      <c r="J35" s="173">
        <f t="shared" si="0"/>
        <v>100</v>
      </c>
      <c r="K35" s="173">
        <f t="shared" si="0"/>
        <v>86</v>
      </c>
      <c r="L35" s="44">
        <f t="shared" si="0"/>
        <v>7</v>
      </c>
      <c r="M35" s="85">
        <f t="shared" si="0"/>
        <v>243</v>
      </c>
      <c r="N35" s="44">
        <f t="shared" si="0"/>
        <v>340</v>
      </c>
      <c r="O35" s="44">
        <f t="shared" si="0"/>
        <v>136</v>
      </c>
      <c r="P35" s="44">
        <f>SUM(P4:P34)</f>
        <v>47</v>
      </c>
      <c r="Q35" s="44">
        <f>SUM(Q4:Q34)</f>
        <v>340</v>
      </c>
      <c r="R35" s="44">
        <f>SUM(R4:R34)</f>
        <v>899</v>
      </c>
      <c r="S35" s="44">
        <f>SUM(S4:S34)</f>
        <v>147</v>
      </c>
    </row>
  </sheetData>
  <mergeCells count="1">
    <mergeCell ref="A1:S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60"/>
  <sheetViews>
    <sheetView workbookViewId="0">
      <selection activeCell="A106" sqref="A1:E1048576"/>
    </sheetView>
  </sheetViews>
  <sheetFormatPr defaultRowHeight="14.5" x14ac:dyDescent="0.35"/>
  <cols>
    <col min="2" max="2" width="74.26953125" bestFit="1" customWidth="1"/>
    <col min="3" max="3" width="26" bestFit="1" customWidth="1"/>
    <col min="4" max="4" width="9.1796875" style="201"/>
  </cols>
  <sheetData>
    <row r="2" spans="1:4" ht="15.5" x14ac:dyDescent="0.35">
      <c r="A2" t="s">
        <v>9</v>
      </c>
      <c r="B2" s="199" t="s">
        <v>2959</v>
      </c>
      <c r="C2" t="s">
        <v>2960</v>
      </c>
      <c r="D2" s="200" t="s">
        <v>2961</v>
      </c>
    </row>
    <row r="3" spans="1:4" x14ac:dyDescent="0.35">
      <c r="B3" s="199" t="s">
        <v>2962</v>
      </c>
      <c r="C3" t="s">
        <v>2960</v>
      </c>
    </row>
    <row r="4" spans="1:4" x14ac:dyDescent="0.35">
      <c r="B4" s="199" t="s">
        <v>2963</v>
      </c>
      <c r="C4" t="s">
        <v>2960</v>
      </c>
    </row>
    <row r="5" spans="1:4" x14ac:dyDescent="0.35">
      <c r="B5" s="199" t="s">
        <v>2964</v>
      </c>
      <c r="C5" t="s">
        <v>2960</v>
      </c>
    </row>
    <row r="6" spans="1:4" x14ac:dyDescent="0.35">
      <c r="B6" s="199" t="s">
        <v>2965</v>
      </c>
      <c r="C6" t="s">
        <v>2960</v>
      </c>
    </row>
    <row r="7" spans="1:4" x14ac:dyDescent="0.35">
      <c r="B7" s="199" t="s">
        <v>2966</v>
      </c>
      <c r="C7" t="s">
        <v>2960</v>
      </c>
    </row>
    <row r="8" spans="1:4" x14ac:dyDescent="0.35">
      <c r="B8" s="199" t="s">
        <v>2967</v>
      </c>
      <c r="C8" t="s">
        <v>2960</v>
      </c>
    </row>
    <row r="9" spans="1:4" x14ac:dyDescent="0.35">
      <c r="B9" s="199" t="s">
        <v>2968</v>
      </c>
      <c r="C9" t="s">
        <v>2960</v>
      </c>
    </row>
    <row r="10" spans="1:4" x14ac:dyDescent="0.35">
      <c r="B10" s="199" t="s">
        <v>2969</v>
      </c>
      <c r="C10" t="s">
        <v>2960</v>
      </c>
    </row>
    <row r="11" spans="1:4" x14ac:dyDescent="0.35">
      <c r="B11" s="199" t="s">
        <v>2970</v>
      </c>
      <c r="C11" t="s">
        <v>2960</v>
      </c>
    </row>
    <row r="12" spans="1:4" x14ac:dyDescent="0.35">
      <c r="B12" s="199" t="s">
        <v>2971</v>
      </c>
      <c r="C12" t="s">
        <v>2960</v>
      </c>
    </row>
    <row r="13" spans="1:4" x14ac:dyDescent="0.35">
      <c r="B13" s="199" t="s">
        <v>2972</v>
      </c>
      <c r="C13" t="s">
        <v>2960</v>
      </c>
    </row>
    <row r="14" spans="1:4" x14ac:dyDescent="0.35">
      <c r="B14" s="199" t="s">
        <v>2973</v>
      </c>
      <c r="C14" t="s">
        <v>2960</v>
      </c>
    </row>
    <row r="15" spans="1:4" x14ac:dyDescent="0.35">
      <c r="B15" s="199" t="s">
        <v>2974</v>
      </c>
      <c r="C15" t="s">
        <v>2960</v>
      </c>
    </row>
    <row r="16" spans="1:4" x14ac:dyDescent="0.35">
      <c r="B16" s="199" t="s">
        <v>2975</v>
      </c>
      <c r="C16" t="s">
        <v>2960</v>
      </c>
    </row>
    <row r="17" spans="1:6" x14ac:dyDescent="0.35">
      <c r="B17" s="199" t="s">
        <v>2976</v>
      </c>
      <c r="C17" t="s">
        <v>2960</v>
      </c>
    </row>
    <row r="18" spans="1:6" x14ac:dyDescent="0.35">
      <c r="B18" s="199" t="s">
        <v>2977</v>
      </c>
      <c r="C18" t="s">
        <v>2960</v>
      </c>
    </row>
    <row r="19" spans="1:6" x14ac:dyDescent="0.35">
      <c r="B19" t="s">
        <v>2978</v>
      </c>
    </row>
    <row r="20" spans="1:6" x14ac:dyDescent="0.35">
      <c r="B20" s="199" t="s">
        <v>2979</v>
      </c>
      <c r="C20" t="s">
        <v>2960</v>
      </c>
    </row>
    <row r="21" spans="1:6" x14ac:dyDescent="0.35">
      <c r="B21" s="199" t="s">
        <v>2980</v>
      </c>
      <c r="C21" t="s">
        <v>2960</v>
      </c>
    </row>
    <row r="22" spans="1:6" x14ac:dyDescent="0.35">
      <c r="B22" s="199" t="s">
        <v>2981</v>
      </c>
      <c r="C22" t="s">
        <v>2960</v>
      </c>
    </row>
    <row r="23" spans="1:6" x14ac:dyDescent="0.35">
      <c r="B23" s="199" t="s">
        <v>2982</v>
      </c>
      <c r="C23" t="s">
        <v>2960</v>
      </c>
    </row>
    <row r="24" spans="1:6" x14ac:dyDescent="0.35">
      <c r="B24" s="199" t="s">
        <v>2983</v>
      </c>
      <c r="C24" t="s">
        <v>2960</v>
      </c>
    </row>
    <row r="25" spans="1:6" x14ac:dyDescent="0.35">
      <c r="B25" t="s">
        <v>2160</v>
      </c>
    </row>
    <row r="26" spans="1:6" x14ac:dyDescent="0.35">
      <c r="B26" s="199" t="s">
        <v>2984</v>
      </c>
      <c r="C26" t="s">
        <v>2960</v>
      </c>
      <c r="F26">
        <f>348-25</f>
        <v>323</v>
      </c>
    </row>
    <row r="27" spans="1:6" x14ac:dyDescent="0.35">
      <c r="A27" t="s">
        <v>94</v>
      </c>
      <c r="B27" s="204" t="s">
        <v>2985</v>
      </c>
      <c r="C27">
        <v>6</v>
      </c>
      <c r="F27">
        <v>4</v>
      </c>
    </row>
    <row r="28" spans="1:6" x14ac:dyDescent="0.35">
      <c r="B28" s="204" t="s">
        <v>2986</v>
      </c>
      <c r="C28">
        <v>6</v>
      </c>
    </row>
    <row r="29" spans="1:6" x14ac:dyDescent="0.35">
      <c r="B29" s="204" t="s">
        <v>2987</v>
      </c>
      <c r="C29">
        <v>7</v>
      </c>
    </row>
    <row r="30" spans="1:6" x14ac:dyDescent="0.35">
      <c r="B30" s="204" t="s">
        <v>2988</v>
      </c>
      <c r="C30">
        <v>6</v>
      </c>
    </row>
    <row r="31" spans="1:6" x14ac:dyDescent="0.35">
      <c r="B31" s="204" t="s">
        <v>2989</v>
      </c>
      <c r="C31">
        <v>6</v>
      </c>
    </row>
    <row r="32" spans="1:6" x14ac:dyDescent="0.35">
      <c r="B32" s="204" t="s">
        <v>2990</v>
      </c>
      <c r="C32">
        <v>6</v>
      </c>
    </row>
    <row r="33" spans="2:3" x14ac:dyDescent="0.35">
      <c r="B33" s="204" t="s">
        <v>2991</v>
      </c>
      <c r="C33">
        <v>6</v>
      </c>
    </row>
    <row r="34" spans="2:3" x14ac:dyDescent="0.35">
      <c r="B34" s="204" t="s">
        <v>2992</v>
      </c>
      <c r="C34">
        <v>6</v>
      </c>
    </row>
    <row r="35" spans="2:3" x14ac:dyDescent="0.35">
      <c r="B35" s="204" t="s">
        <v>2993</v>
      </c>
      <c r="C35">
        <v>6</v>
      </c>
    </row>
    <row r="36" spans="2:3" x14ac:dyDescent="0.35">
      <c r="B36" s="204" t="s">
        <v>2994</v>
      </c>
      <c r="C36">
        <v>6</v>
      </c>
    </row>
    <row r="37" spans="2:3" x14ac:dyDescent="0.35">
      <c r="B37" s="204" t="s">
        <v>2995</v>
      </c>
      <c r="C37">
        <v>6</v>
      </c>
    </row>
    <row r="38" spans="2:3" x14ac:dyDescent="0.35">
      <c r="B38" s="204" t="s">
        <v>2996</v>
      </c>
      <c r="C38">
        <v>6</v>
      </c>
    </row>
    <row r="39" spans="2:3" x14ac:dyDescent="0.35">
      <c r="B39" s="204" t="s">
        <v>2997</v>
      </c>
      <c r="C39">
        <v>6</v>
      </c>
    </row>
    <row r="40" spans="2:3" x14ac:dyDescent="0.35">
      <c r="B40" s="204" t="s">
        <v>2998</v>
      </c>
      <c r="C40">
        <v>6</v>
      </c>
    </row>
    <row r="41" spans="2:3" x14ac:dyDescent="0.35">
      <c r="B41" s="204" t="s">
        <v>2999</v>
      </c>
      <c r="C41">
        <v>6</v>
      </c>
    </row>
    <row r="42" spans="2:3" x14ac:dyDescent="0.35">
      <c r="B42" s="204" t="s">
        <v>3000</v>
      </c>
      <c r="C42">
        <v>6</v>
      </c>
    </row>
    <row r="43" spans="2:3" x14ac:dyDescent="0.35">
      <c r="B43" s="204" t="s">
        <v>3001</v>
      </c>
      <c r="C43">
        <v>6</v>
      </c>
    </row>
    <row r="44" spans="2:3" x14ac:dyDescent="0.35">
      <c r="B44" s="204" t="s">
        <v>3002</v>
      </c>
      <c r="C44">
        <v>6</v>
      </c>
    </row>
    <row r="45" spans="2:3" x14ac:dyDescent="0.35">
      <c r="B45" s="204" t="s">
        <v>3003</v>
      </c>
      <c r="C45">
        <v>6</v>
      </c>
    </row>
    <row r="46" spans="2:3" x14ac:dyDescent="0.35">
      <c r="B46" s="204" t="s">
        <v>3004</v>
      </c>
      <c r="C46">
        <v>6</v>
      </c>
    </row>
    <row r="47" spans="2:3" x14ac:dyDescent="0.35">
      <c r="B47" s="204" t="s">
        <v>3005</v>
      </c>
      <c r="C47">
        <v>3</v>
      </c>
    </row>
    <row r="48" spans="2:3" x14ac:dyDescent="0.35">
      <c r="B48" s="204" t="s">
        <v>3006</v>
      </c>
      <c r="C48">
        <v>3</v>
      </c>
    </row>
    <row r="49" spans="2:3" x14ac:dyDescent="0.35">
      <c r="B49" s="204" t="s">
        <v>3007</v>
      </c>
      <c r="C49">
        <v>2</v>
      </c>
    </row>
    <row r="50" spans="2:3" x14ac:dyDescent="0.35">
      <c r="B50" s="204" t="s">
        <v>3008</v>
      </c>
      <c r="C50">
        <v>4</v>
      </c>
    </row>
    <row r="51" spans="2:3" x14ac:dyDescent="0.35">
      <c r="B51" s="204" t="s">
        <v>3009</v>
      </c>
      <c r="C51">
        <v>5</v>
      </c>
    </row>
    <row r="52" spans="2:3" x14ac:dyDescent="0.35">
      <c r="B52" s="204" t="s">
        <v>3010</v>
      </c>
      <c r="C52">
        <v>4</v>
      </c>
    </row>
    <row r="53" spans="2:3" x14ac:dyDescent="0.35">
      <c r="B53" s="204" t="s">
        <v>3011</v>
      </c>
      <c r="C53">
        <v>4</v>
      </c>
    </row>
    <row r="54" spans="2:3" x14ac:dyDescent="0.35">
      <c r="B54" s="204" t="s">
        <v>3012</v>
      </c>
      <c r="C54">
        <v>6</v>
      </c>
    </row>
    <row r="55" spans="2:3" x14ac:dyDescent="0.35">
      <c r="B55" s="204" t="s">
        <v>3013</v>
      </c>
      <c r="C55">
        <v>4</v>
      </c>
    </row>
    <row r="56" spans="2:3" x14ac:dyDescent="0.35">
      <c r="B56" s="204" t="s">
        <v>3014</v>
      </c>
      <c r="C56">
        <v>5</v>
      </c>
    </row>
    <row r="57" spans="2:3" x14ac:dyDescent="0.35">
      <c r="B57" s="204" t="s">
        <v>3015</v>
      </c>
      <c r="C57">
        <v>5</v>
      </c>
    </row>
    <row r="58" spans="2:3" x14ac:dyDescent="0.35">
      <c r="B58" s="204" t="s">
        <v>3016</v>
      </c>
      <c r="C58">
        <v>4</v>
      </c>
    </row>
    <row r="59" spans="2:3" x14ac:dyDescent="0.35">
      <c r="B59" s="204" t="s">
        <v>3017</v>
      </c>
      <c r="C59">
        <v>4</v>
      </c>
    </row>
    <row r="60" spans="2:3" x14ac:dyDescent="0.35">
      <c r="B60" s="204" t="s">
        <v>3018</v>
      </c>
      <c r="C60">
        <v>3</v>
      </c>
    </row>
    <row r="61" spans="2:3" x14ac:dyDescent="0.35">
      <c r="B61" s="204" t="s">
        <v>3019</v>
      </c>
      <c r="C61">
        <v>4</v>
      </c>
    </row>
    <row r="62" spans="2:3" x14ac:dyDescent="0.35">
      <c r="B62" s="204" t="s">
        <v>3020</v>
      </c>
      <c r="C62">
        <v>5</v>
      </c>
    </row>
    <row r="63" spans="2:3" x14ac:dyDescent="0.35">
      <c r="B63" s="204" t="s">
        <v>3021</v>
      </c>
      <c r="C63">
        <v>5</v>
      </c>
    </row>
    <row r="64" spans="2:3" x14ac:dyDescent="0.35">
      <c r="B64" s="204" t="s">
        <v>3022</v>
      </c>
      <c r="C64">
        <v>3</v>
      </c>
    </row>
    <row r="65" spans="2:3" x14ac:dyDescent="0.35">
      <c r="B65" s="204" t="s">
        <v>3023</v>
      </c>
      <c r="C65">
        <v>3</v>
      </c>
    </row>
    <row r="66" spans="2:3" x14ac:dyDescent="0.35">
      <c r="B66" s="204" t="s">
        <v>3024</v>
      </c>
      <c r="C66">
        <v>5</v>
      </c>
    </row>
    <row r="67" spans="2:3" x14ac:dyDescent="0.35">
      <c r="B67" s="204" t="s">
        <v>3025</v>
      </c>
      <c r="C67">
        <v>5</v>
      </c>
    </row>
    <row r="68" spans="2:3" x14ac:dyDescent="0.35">
      <c r="B68" s="204" t="s">
        <v>3026</v>
      </c>
      <c r="C68">
        <v>5</v>
      </c>
    </row>
    <row r="69" spans="2:3" x14ac:dyDescent="0.35">
      <c r="B69" s="204" t="s">
        <v>3027</v>
      </c>
      <c r="C69">
        <v>6</v>
      </c>
    </row>
    <row r="70" spans="2:3" x14ac:dyDescent="0.35">
      <c r="B70" s="204" t="s">
        <v>3028</v>
      </c>
      <c r="C70">
        <v>6</v>
      </c>
    </row>
    <row r="71" spans="2:3" x14ac:dyDescent="0.35">
      <c r="B71" s="204" t="s">
        <v>3029</v>
      </c>
      <c r="C71">
        <v>6</v>
      </c>
    </row>
    <row r="72" spans="2:3" x14ac:dyDescent="0.35">
      <c r="B72" s="204" t="s">
        <v>3030</v>
      </c>
      <c r="C72">
        <v>7</v>
      </c>
    </row>
    <row r="73" spans="2:3" x14ac:dyDescent="0.35">
      <c r="B73" s="204" t="s">
        <v>3031</v>
      </c>
      <c r="C73">
        <v>6</v>
      </c>
    </row>
    <row r="74" spans="2:3" x14ac:dyDescent="0.35">
      <c r="B74" s="204" t="s">
        <v>3032</v>
      </c>
      <c r="C74">
        <v>4</v>
      </c>
    </row>
    <row r="75" spans="2:3" x14ac:dyDescent="0.35">
      <c r="B75" s="204" t="s">
        <v>3033</v>
      </c>
      <c r="C75">
        <v>6</v>
      </c>
    </row>
    <row r="76" spans="2:3" x14ac:dyDescent="0.35">
      <c r="B76" s="204" t="s">
        <v>3034</v>
      </c>
      <c r="C76">
        <v>5</v>
      </c>
    </row>
    <row r="77" spans="2:3" x14ac:dyDescent="0.35">
      <c r="B77" s="204" t="s">
        <v>3035</v>
      </c>
      <c r="C77">
        <v>6</v>
      </c>
    </row>
    <row r="78" spans="2:3" x14ac:dyDescent="0.35">
      <c r="B78" s="204" t="s">
        <v>3036</v>
      </c>
      <c r="C78">
        <v>5</v>
      </c>
    </row>
    <row r="79" spans="2:3" x14ac:dyDescent="0.35">
      <c r="B79" s="204" t="s">
        <v>3037</v>
      </c>
      <c r="C79">
        <v>5</v>
      </c>
    </row>
    <row r="80" spans="2:3" x14ac:dyDescent="0.35">
      <c r="B80" s="204" t="s">
        <v>3038</v>
      </c>
      <c r="C80">
        <v>5</v>
      </c>
    </row>
    <row r="81" spans="2:3" x14ac:dyDescent="0.35">
      <c r="B81" s="204" t="s">
        <v>3039</v>
      </c>
      <c r="C81">
        <v>6</v>
      </c>
    </row>
    <row r="82" spans="2:3" x14ac:dyDescent="0.35">
      <c r="B82" s="204" t="s">
        <v>3040</v>
      </c>
      <c r="C82">
        <v>6</v>
      </c>
    </row>
    <row r="83" spans="2:3" x14ac:dyDescent="0.35">
      <c r="B83" s="204" t="s">
        <v>3041</v>
      </c>
      <c r="C83">
        <v>5</v>
      </c>
    </row>
    <row r="84" spans="2:3" x14ac:dyDescent="0.35">
      <c r="B84" s="204" t="s">
        <v>3042</v>
      </c>
      <c r="C84">
        <v>5</v>
      </c>
    </row>
    <row r="85" spans="2:3" x14ac:dyDescent="0.35">
      <c r="B85" s="204" t="s">
        <v>3043</v>
      </c>
      <c r="C85">
        <v>5</v>
      </c>
    </row>
    <row r="86" spans="2:3" x14ac:dyDescent="0.35">
      <c r="B86" s="204" t="s">
        <v>3044</v>
      </c>
      <c r="C86">
        <v>6</v>
      </c>
    </row>
    <row r="87" spans="2:3" x14ac:dyDescent="0.35">
      <c r="B87" s="204" t="s">
        <v>3045</v>
      </c>
      <c r="C87">
        <v>7</v>
      </c>
    </row>
    <row r="88" spans="2:3" x14ac:dyDescent="0.35">
      <c r="B88" s="204" t="s">
        <v>3046</v>
      </c>
      <c r="C88">
        <v>5</v>
      </c>
    </row>
    <row r="89" spans="2:3" x14ac:dyDescent="0.35">
      <c r="B89" s="204" t="s">
        <v>3047</v>
      </c>
      <c r="C89">
        <v>5</v>
      </c>
    </row>
    <row r="90" spans="2:3" x14ac:dyDescent="0.35">
      <c r="B90" s="204" t="s">
        <v>3048</v>
      </c>
      <c r="C90">
        <v>6</v>
      </c>
    </row>
    <row r="91" spans="2:3" x14ac:dyDescent="0.35">
      <c r="B91" s="204" t="s">
        <v>3049</v>
      </c>
      <c r="C91">
        <v>7</v>
      </c>
    </row>
    <row r="92" spans="2:3" x14ac:dyDescent="0.35">
      <c r="B92" s="204" t="s">
        <v>3050</v>
      </c>
      <c r="C92">
        <v>6</v>
      </c>
    </row>
    <row r="93" spans="2:3" x14ac:dyDescent="0.35">
      <c r="B93" s="204" t="s">
        <v>3051</v>
      </c>
      <c r="C93">
        <v>4</v>
      </c>
    </row>
    <row r="94" spans="2:3" x14ac:dyDescent="0.35">
      <c r="B94" s="204" t="s">
        <v>3052</v>
      </c>
      <c r="C94">
        <v>5</v>
      </c>
    </row>
    <row r="95" spans="2:3" x14ac:dyDescent="0.35">
      <c r="B95" s="204" t="s">
        <v>3053</v>
      </c>
      <c r="C95">
        <v>5</v>
      </c>
    </row>
    <row r="96" spans="2:3" x14ac:dyDescent="0.35">
      <c r="B96" s="204" t="s">
        <v>3054</v>
      </c>
      <c r="C96">
        <v>4</v>
      </c>
    </row>
    <row r="97" spans="1:3" x14ac:dyDescent="0.35">
      <c r="B97" s="204" t="s">
        <v>3055</v>
      </c>
      <c r="C97">
        <v>5</v>
      </c>
    </row>
    <row r="98" spans="1:3" x14ac:dyDescent="0.35">
      <c r="A98" t="s">
        <v>338</v>
      </c>
      <c r="B98" s="204" t="s">
        <v>3056</v>
      </c>
      <c r="C98">
        <v>4</v>
      </c>
    </row>
    <row r="99" spans="1:3" x14ac:dyDescent="0.35">
      <c r="B99" s="204" t="s">
        <v>3057</v>
      </c>
      <c r="C99">
        <v>2</v>
      </c>
    </row>
    <row r="100" spans="1:3" x14ac:dyDescent="0.35">
      <c r="B100" s="204" t="s">
        <v>3058</v>
      </c>
      <c r="C100">
        <v>4</v>
      </c>
    </row>
    <row r="101" spans="1:3" x14ac:dyDescent="0.35">
      <c r="B101" s="204" t="s">
        <v>3059</v>
      </c>
      <c r="C101">
        <v>3</v>
      </c>
    </row>
    <row r="102" spans="1:3" x14ac:dyDescent="0.35">
      <c r="B102" s="204" t="s">
        <v>3060</v>
      </c>
      <c r="C102">
        <v>11</v>
      </c>
    </row>
    <row r="103" spans="1:3" x14ac:dyDescent="0.35">
      <c r="B103" s="204" t="s">
        <v>3061</v>
      </c>
      <c r="C103">
        <v>7</v>
      </c>
    </row>
    <row r="104" spans="1:3" x14ac:dyDescent="0.35">
      <c r="B104" s="204" t="s">
        <v>3062</v>
      </c>
      <c r="C104">
        <v>6</v>
      </c>
    </row>
    <row r="105" spans="1:3" x14ac:dyDescent="0.35">
      <c r="B105" s="204" t="s">
        <v>3063</v>
      </c>
      <c r="C105">
        <v>3</v>
      </c>
    </row>
    <row r="106" spans="1:3" x14ac:dyDescent="0.35">
      <c r="B106" s="204" t="s">
        <v>3277</v>
      </c>
      <c r="C106">
        <v>4</v>
      </c>
    </row>
    <row r="107" spans="1:3" x14ac:dyDescent="0.35">
      <c r="A107" t="s">
        <v>387</v>
      </c>
      <c r="B107" t="s">
        <v>3064</v>
      </c>
    </row>
    <row r="108" spans="1:3" x14ac:dyDescent="0.35">
      <c r="B108" t="s">
        <v>3065</v>
      </c>
    </row>
    <row r="109" spans="1:3" x14ac:dyDescent="0.35">
      <c r="B109" t="s">
        <v>3066</v>
      </c>
    </row>
    <row r="110" spans="1:3" x14ac:dyDescent="0.35">
      <c r="B110" t="s">
        <v>3067</v>
      </c>
    </row>
    <row r="111" spans="1:3" x14ac:dyDescent="0.35">
      <c r="B111" t="s">
        <v>3068</v>
      </c>
    </row>
    <row r="112" spans="1:3" x14ac:dyDescent="0.35">
      <c r="B112" t="s">
        <v>3069</v>
      </c>
    </row>
    <row r="113" spans="2:2" x14ac:dyDescent="0.35">
      <c r="B113" t="s">
        <v>3070</v>
      </c>
    </row>
    <row r="114" spans="2:2" x14ac:dyDescent="0.35">
      <c r="B114" t="s">
        <v>3071</v>
      </c>
    </row>
    <row r="115" spans="2:2" x14ac:dyDescent="0.35">
      <c r="B115" t="s">
        <v>3072</v>
      </c>
    </row>
    <row r="116" spans="2:2" x14ac:dyDescent="0.35">
      <c r="B116" t="s">
        <v>3073</v>
      </c>
    </row>
    <row r="117" spans="2:2" x14ac:dyDescent="0.35">
      <c r="B117" t="s">
        <v>3074</v>
      </c>
    </row>
    <row r="118" spans="2:2" x14ac:dyDescent="0.35">
      <c r="B118" t="s">
        <v>1167</v>
      </c>
    </row>
    <row r="119" spans="2:2" x14ac:dyDescent="0.35">
      <c r="B119" t="s">
        <v>3075</v>
      </c>
    </row>
    <row r="120" spans="2:2" x14ac:dyDescent="0.35">
      <c r="B120" t="s">
        <v>3076</v>
      </c>
    </row>
    <row r="121" spans="2:2" x14ac:dyDescent="0.35">
      <c r="B121" t="s">
        <v>3077</v>
      </c>
    </row>
    <row r="122" spans="2:2" x14ac:dyDescent="0.35">
      <c r="B122" t="s">
        <v>3078</v>
      </c>
    </row>
    <row r="123" spans="2:2" x14ac:dyDescent="0.35">
      <c r="B123" t="s">
        <v>3079</v>
      </c>
    </row>
    <row r="124" spans="2:2" x14ac:dyDescent="0.35">
      <c r="B124" t="s">
        <v>3080</v>
      </c>
    </row>
    <row r="125" spans="2:2" x14ac:dyDescent="0.35">
      <c r="B125" t="s">
        <v>3081</v>
      </c>
    </row>
    <row r="126" spans="2:2" x14ac:dyDescent="0.35">
      <c r="B126" t="s">
        <v>3082</v>
      </c>
    </row>
    <row r="127" spans="2:2" x14ac:dyDescent="0.35">
      <c r="B127" t="s">
        <v>3083</v>
      </c>
    </row>
    <row r="128" spans="2:2" x14ac:dyDescent="0.35">
      <c r="B128" t="s">
        <v>3084</v>
      </c>
    </row>
    <row r="129" spans="2:2" x14ac:dyDescent="0.35">
      <c r="B129" t="s">
        <v>3085</v>
      </c>
    </row>
    <row r="130" spans="2:2" x14ac:dyDescent="0.35">
      <c r="B130" t="s">
        <v>3086</v>
      </c>
    </row>
    <row r="131" spans="2:2" x14ac:dyDescent="0.35">
      <c r="B131" t="s">
        <v>3087</v>
      </c>
    </row>
    <row r="132" spans="2:2" x14ac:dyDescent="0.35">
      <c r="B132" t="s">
        <v>3088</v>
      </c>
    </row>
    <row r="133" spans="2:2" x14ac:dyDescent="0.35">
      <c r="B133" t="s">
        <v>3089</v>
      </c>
    </row>
    <row r="134" spans="2:2" x14ac:dyDescent="0.35">
      <c r="B134" t="s">
        <v>3090</v>
      </c>
    </row>
    <row r="135" spans="2:2" x14ac:dyDescent="0.35">
      <c r="B135" t="s">
        <v>3091</v>
      </c>
    </row>
    <row r="136" spans="2:2" x14ac:dyDescent="0.35">
      <c r="B136" t="s">
        <v>3092</v>
      </c>
    </row>
    <row r="137" spans="2:2" x14ac:dyDescent="0.35">
      <c r="B137" t="s">
        <v>3093</v>
      </c>
    </row>
    <row r="138" spans="2:2" x14ac:dyDescent="0.35">
      <c r="B138" t="s">
        <v>3094</v>
      </c>
    </row>
    <row r="139" spans="2:2" x14ac:dyDescent="0.35">
      <c r="B139" t="s">
        <v>3095</v>
      </c>
    </row>
    <row r="140" spans="2:2" x14ac:dyDescent="0.35">
      <c r="B140" t="s">
        <v>3096</v>
      </c>
    </row>
    <row r="141" spans="2:2" x14ac:dyDescent="0.35">
      <c r="B141" t="s">
        <v>3097</v>
      </c>
    </row>
    <row r="142" spans="2:2" x14ac:dyDescent="0.35">
      <c r="B142" t="s">
        <v>3098</v>
      </c>
    </row>
    <row r="143" spans="2:2" x14ac:dyDescent="0.35">
      <c r="B143" t="s">
        <v>3099</v>
      </c>
    </row>
    <row r="144" spans="2:2" x14ac:dyDescent="0.35">
      <c r="B144" t="s">
        <v>3100</v>
      </c>
    </row>
    <row r="145" spans="2:2" x14ac:dyDescent="0.35">
      <c r="B145" t="s">
        <v>3101</v>
      </c>
    </row>
    <row r="146" spans="2:2" x14ac:dyDescent="0.35">
      <c r="B146" t="s">
        <v>3102</v>
      </c>
    </row>
    <row r="147" spans="2:2" x14ac:dyDescent="0.35">
      <c r="B147" t="s">
        <v>3103</v>
      </c>
    </row>
    <row r="148" spans="2:2" x14ac:dyDescent="0.35">
      <c r="B148" t="s">
        <v>3104</v>
      </c>
    </row>
    <row r="149" spans="2:2" x14ac:dyDescent="0.35">
      <c r="B149" t="s">
        <v>3105</v>
      </c>
    </row>
    <row r="150" spans="2:2" x14ac:dyDescent="0.35">
      <c r="B150" t="s">
        <v>3106</v>
      </c>
    </row>
    <row r="151" spans="2:2" x14ac:dyDescent="0.35">
      <c r="B151" t="s">
        <v>3107</v>
      </c>
    </row>
    <row r="152" spans="2:2" x14ac:dyDescent="0.35">
      <c r="B152" t="s">
        <v>3108</v>
      </c>
    </row>
    <row r="153" spans="2:2" x14ac:dyDescent="0.35">
      <c r="B153" t="s">
        <v>551</v>
      </c>
    </row>
    <row r="154" spans="2:2" x14ac:dyDescent="0.35">
      <c r="B154" t="s">
        <v>3109</v>
      </c>
    </row>
    <row r="155" spans="2:2" x14ac:dyDescent="0.35">
      <c r="B155" t="s">
        <v>3110</v>
      </c>
    </row>
    <row r="156" spans="2:2" x14ac:dyDescent="0.35">
      <c r="B156" t="s">
        <v>3111</v>
      </c>
    </row>
    <row r="157" spans="2:2" x14ac:dyDescent="0.35">
      <c r="B157" t="s">
        <v>3112</v>
      </c>
    </row>
    <row r="158" spans="2:2" x14ac:dyDescent="0.35">
      <c r="B158" t="s">
        <v>3113</v>
      </c>
    </row>
    <row r="159" spans="2:2" x14ac:dyDescent="0.35">
      <c r="B159" t="s">
        <v>3114</v>
      </c>
    </row>
    <row r="160" spans="2:2" x14ac:dyDescent="0.35">
      <c r="B160" t="s">
        <v>3115</v>
      </c>
    </row>
    <row r="161" spans="2:2" x14ac:dyDescent="0.35">
      <c r="B161" t="s">
        <v>3116</v>
      </c>
    </row>
    <row r="162" spans="2:2" x14ac:dyDescent="0.35">
      <c r="B162" t="s">
        <v>3117</v>
      </c>
    </row>
    <row r="163" spans="2:2" x14ac:dyDescent="0.35">
      <c r="B163" t="s">
        <v>3118</v>
      </c>
    </row>
    <row r="164" spans="2:2" x14ac:dyDescent="0.35">
      <c r="B164" t="s">
        <v>3119</v>
      </c>
    </row>
    <row r="165" spans="2:2" x14ac:dyDescent="0.35">
      <c r="B165" t="s">
        <v>3120</v>
      </c>
    </row>
    <row r="166" spans="2:2" x14ac:dyDescent="0.35">
      <c r="B166" t="s">
        <v>3121</v>
      </c>
    </row>
    <row r="167" spans="2:2" x14ac:dyDescent="0.35">
      <c r="B167" t="s">
        <v>3122</v>
      </c>
    </row>
    <row r="168" spans="2:2" x14ac:dyDescent="0.35">
      <c r="B168" t="s">
        <v>3123</v>
      </c>
    </row>
    <row r="169" spans="2:2" x14ac:dyDescent="0.35">
      <c r="B169" t="s">
        <v>3124</v>
      </c>
    </row>
    <row r="170" spans="2:2" x14ac:dyDescent="0.35">
      <c r="B170" t="s">
        <v>3125</v>
      </c>
    </row>
    <row r="171" spans="2:2" x14ac:dyDescent="0.35">
      <c r="B171" t="s">
        <v>3126</v>
      </c>
    </row>
    <row r="172" spans="2:2" x14ac:dyDescent="0.35">
      <c r="B172" t="s">
        <v>3127</v>
      </c>
    </row>
    <row r="173" spans="2:2" x14ac:dyDescent="0.35">
      <c r="B173" t="s">
        <v>3128</v>
      </c>
    </row>
    <row r="174" spans="2:2" x14ac:dyDescent="0.35">
      <c r="B174" t="s">
        <v>3129</v>
      </c>
    </row>
    <row r="175" spans="2:2" x14ac:dyDescent="0.35">
      <c r="B175" t="s">
        <v>3130</v>
      </c>
    </row>
    <row r="176" spans="2:2" x14ac:dyDescent="0.35">
      <c r="B176" t="s">
        <v>3109</v>
      </c>
    </row>
    <row r="177" spans="2:2" x14ac:dyDescent="0.35">
      <c r="B177" t="s">
        <v>550</v>
      </c>
    </row>
    <row r="178" spans="2:2" x14ac:dyDescent="0.35">
      <c r="B178" t="s">
        <v>546</v>
      </c>
    </row>
    <row r="179" spans="2:2" x14ac:dyDescent="0.35">
      <c r="B179" t="s">
        <v>548</v>
      </c>
    </row>
    <row r="180" spans="2:2" x14ac:dyDescent="0.35">
      <c r="B180" t="s">
        <v>3131</v>
      </c>
    </row>
    <row r="181" spans="2:2" x14ac:dyDescent="0.35">
      <c r="B181" t="s">
        <v>3132</v>
      </c>
    </row>
    <row r="182" spans="2:2" x14ac:dyDescent="0.35">
      <c r="B182" t="s">
        <v>3133</v>
      </c>
    </row>
    <row r="183" spans="2:2" x14ac:dyDescent="0.35">
      <c r="B183" t="s">
        <v>3134</v>
      </c>
    </row>
    <row r="184" spans="2:2" x14ac:dyDescent="0.35">
      <c r="B184" t="s">
        <v>3135</v>
      </c>
    </row>
    <row r="185" spans="2:2" x14ac:dyDescent="0.35">
      <c r="B185" t="s">
        <v>3136</v>
      </c>
    </row>
    <row r="186" spans="2:2" x14ac:dyDescent="0.35">
      <c r="B186" t="s">
        <v>3137</v>
      </c>
    </row>
    <row r="187" spans="2:2" x14ac:dyDescent="0.35">
      <c r="B187" t="s">
        <v>3138</v>
      </c>
    </row>
    <row r="188" spans="2:2" x14ac:dyDescent="0.35">
      <c r="B188" t="s">
        <v>3139</v>
      </c>
    </row>
    <row r="189" spans="2:2" x14ac:dyDescent="0.35">
      <c r="B189" t="s">
        <v>3140</v>
      </c>
    </row>
    <row r="190" spans="2:2" x14ac:dyDescent="0.35">
      <c r="B190" t="s">
        <v>3141</v>
      </c>
    </row>
    <row r="191" spans="2:2" x14ac:dyDescent="0.35">
      <c r="B191" t="s">
        <v>3142</v>
      </c>
    </row>
    <row r="192" spans="2:2" x14ac:dyDescent="0.35">
      <c r="B192" t="s">
        <v>3143</v>
      </c>
    </row>
    <row r="193" spans="2:2" x14ac:dyDescent="0.35">
      <c r="B193" t="s">
        <v>3144</v>
      </c>
    </row>
    <row r="194" spans="2:2" x14ac:dyDescent="0.35">
      <c r="B194" t="s">
        <v>3145</v>
      </c>
    </row>
    <row r="195" spans="2:2" x14ac:dyDescent="0.35">
      <c r="B195" t="s">
        <v>3146</v>
      </c>
    </row>
    <row r="196" spans="2:2" x14ac:dyDescent="0.35">
      <c r="B196" t="s">
        <v>3072</v>
      </c>
    </row>
    <row r="197" spans="2:2" x14ac:dyDescent="0.35">
      <c r="B197" t="s">
        <v>3147</v>
      </c>
    </row>
    <row r="198" spans="2:2" x14ac:dyDescent="0.35">
      <c r="B198" t="s">
        <v>3148</v>
      </c>
    </row>
    <row r="199" spans="2:2" x14ac:dyDescent="0.35">
      <c r="B199" t="s">
        <v>3149</v>
      </c>
    </row>
    <row r="200" spans="2:2" x14ac:dyDescent="0.35">
      <c r="B200" t="s">
        <v>3150</v>
      </c>
    </row>
    <row r="201" spans="2:2" x14ac:dyDescent="0.35">
      <c r="B201" t="s">
        <v>3151</v>
      </c>
    </row>
    <row r="202" spans="2:2" x14ac:dyDescent="0.35">
      <c r="B202" t="s">
        <v>3152</v>
      </c>
    </row>
    <row r="203" spans="2:2" x14ac:dyDescent="0.35">
      <c r="B203" t="s">
        <v>3086</v>
      </c>
    </row>
    <row r="204" spans="2:2" x14ac:dyDescent="0.35">
      <c r="B204" t="s">
        <v>3153</v>
      </c>
    </row>
    <row r="205" spans="2:2" x14ac:dyDescent="0.35">
      <c r="B205" t="s">
        <v>3154</v>
      </c>
    </row>
    <row r="206" spans="2:2" x14ac:dyDescent="0.35">
      <c r="B206" t="s">
        <v>3116</v>
      </c>
    </row>
    <row r="207" spans="2:2" x14ac:dyDescent="0.35">
      <c r="B207" t="s">
        <v>3155</v>
      </c>
    </row>
    <row r="208" spans="2:2" x14ac:dyDescent="0.35">
      <c r="B208" t="s">
        <v>3156</v>
      </c>
    </row>
    <row r="209" spans="2:2" x14ac:dyDescent="0.35">
      <c r="B209" t="s">
        <v>3109</v>
      </c>
    </row>
    <row r="210" spans="2:2" x14ac:dyDescent="0.35">
      <c r="B210" t="s">
        <v>3157</v>
      </c>
    </row>
    <row r="211" spans="2:2" x14ac:dyDescent="0.35">
      <c r="B211" t="s">
        <v>3158</v>
      </c>
    </row>
    <row r="212" spans="2:2" x14ac:dyDescent="0.35">
      <c r="B212" t="s">
        <v>3159</v>
      </c>
    </row>
    <row r="213" spans="2:2" x14ac:dyDescent="0.35">
      <c r="B213" t="s">
        <v>3160</v>
      </c>
    </row>
    <row r="214" spans="2:2" x14ac:dyDescent="0.35">
      <c r="B214" t="s">
        <v>3161</v>
      </c>
    </row>
    <row r="215" spans="2:2" x14ac:dyDescent="0.35">
      <c r="B215" t="s">
        <v>3162</v>
      </c>
    </row>
    <row r="216" spans="2:2" x14ac:dyDescent="0.35">
      <c r="B216" t="s">
        <v>3163</v>
      </c>
    </row>
    <row r="217" spans="2:2" x14ac:dyDescent="0.35">
      <c r="B217" t="s">
        <v>3164</v>
      </c>
    </row>
    <row r="218" spans="2:2" x14ac:dyDescent="0.35">
      <c r="B218" t="s">
        <v>3165</v>
      </c>
    </row>
    <row r="219" spans="2:2" x14ac:dyDescent="0.35">
      <c r="B219" t="s">
        <v>3166</v>
      </c>
    </row>
    <row r="220" spans="2:2" x14ac:dyDescent="0.35">
      <c r="B220" t="s">
        <v>3167</v>
      </c>
    </row>
    <row r="221" spans="2:2" x14ac:dyDescent="0.35">
      <c r="B221" t="s">
        <v>3168</v>
      </c>
    </row>
    <row r="222" spans="2:2" x14ac:dyDescent="0.35">
      <c r="B222" t="s">
        <v>3169</v>
      </c>
    </row>
    <row r="223" spans="2:2" x14ac:dyDescent="0.35">
      <c r="B223" t="s">
        <v>552</v>
      </c>
    </row>
    <row r="224" spans="2:2" x14ac:dyDescent="0.35">
      <c r="B224" t="s">
        <v>553</v>
      </c>
    </row>
    <row r="225" spans="1:4" x14ac:dyDescent="0.35">
      <c r="B225" t="s">
        <v>554</v>
      </c>
    </row>
    <row r="226" spans="1:4" x14ac:dyDescent="0.35">
      <c r="B226" t="s">
        <v>555</v>
      </c>
    </row>
    <row r="227" spans="1:4" x14ac:dyDescent="0.35">
      <c r="B227" t="s">
        <v>556</v>
      </c>
    </row>
    <row r="228" spans="1:4" x14ac:dyDescent="0.35">
      <c r="A228" t="s">
        <v>2783</v>
      </c>
      <c r="B228" t="s">
        <v>2795</v>
      </c>
      <c r="C228" s="203">
        <v>5</v>
      </c>
    </row>
    <row r="229" spans="1:4" x14ac:dyDescent="0.35">
      <c r="B229" t="s">
        <v>2797</v>
      </c>
      <c r="C229" s="203">
        <v>4</v>
      </c>
    </row>
    <row r="230" spans="1:4" x14ac:dyDescent="0.35">
      <c r="B230" t="s">
        <v>2794</v>
      </c>
      <c r="C230" s="203">
        <v>4</v>
      </c>
    </row>
    <row r="231" spans="1:4" x14ac:dyDescent="0.35">
      <c r="B231" t="s">
        <v>3170</v>
      </c>
      <c r="C231" s="203">
        <v>4</v>
      </c>
    </row>
    <row r="232" spans="1:4" x14ac:dyDescent="0.35">
      <c r="B232" t="s">
        <v>2799</v>
      </c>
      <c r="C232" s="203">
        <v>5</v>
      </c>
    </row>
    <row r="233" spans="1:4" x14ac:dyDescent="0.35">
      <c r="A233" t="s">
        <v>3171</v>
      </c>
      <c r="B233" t="s">
        <v>3172</v>
      </c>
      <c r="C233" s="203">
        <v>7</v>
      </c>
      <c r="D233" s="201">
        <v>31</v>
      </c>
    </row>
    <row r="234" spans="1:4" x14ac:dyDescent="0.35">
      <c r="B234" t="s">
        <v>3173</v>
      </c>
      <c r="C234" s="203">
        <v>6</v>
      </c>
    </row>
    <row r="235" spans="1:4" x14ac:dyDescent="0.35">
      <c r="A235" t="s">
        <v>2009</v>
      </c>
      <c r="B235" t="s">
        <v>3174</v>
      </c>
    </row>
    <row r="236" spans="1:4" x14ac:dyDescent="0.35">
      <c r="B236" t="s">
        <v>3175</v>
      </c>
    </row>
    <row r="237" spans="1:4" x14ac:dyDescent="0.35">
      <c r="B237" t="s">
        <v>3176</v>
      </c>
    </row>
    <row r="238" spans="1:4" x14ac:dyDescent="0.35">
      <c r="B238" t="s">
        <v>3177</v>
      </c>
    </row>
    <row r="239" spans="1:4" x14ac:dyDescent="0.35">
      <c r="B239" t="s">
        <v>3178</v>
      </c>
    </row>
    <row r="240" spans="1:4" x14ac:dyDescent="0.35">
      <c r="B240" t="s">
        <v>3179</v>
      </c>
    </row>
    <row r="241" spans="2:2" x14ac:dyDescent="0.35">
      <c r="B241" t="s">
        <v>3180</v>
      </c>
    </row>
    <row r="242" spans="2:2" x14ac:dyDescent="0.35">
      <c r="B242" t="s">
        <v>3181</v>
      </c>
    </row>
    <row r="243" spans="2:2" x14ac:dyDescent="0.35">
      <c r="B243" t="s">
        <v>3182</v>
      </c>
    </row>
    <row r="244" spans="2:2" x14ac:dyDescent="0.35">
      <c r="B244" t="s">
        <v>2010</v>
      </c>
    </row>
    <row r="245" spans="2:2" x14ac:dyDescent="0.35">
      <c r="B245" t="s">
        <v>3183</v>
      </c>
    </row>
    <row r="246" spans="2:2" x14ac:dyDescent="0.35">
      <c r="B246" t="s">
        <v>3184</v>
      </c>
    </row>
    <row r="247" spans="2:2" x14ac:dyDescent="0.35">
      <c r="B247" t="s">
        <v>2011</v>
      </c>
    </row>
    <row r="248" spans="2:2" x14ac:dyDescent="0.35">
      <c r="B248" t="s">
        <v>3185</v>
      </c>
    </row>
    <row r="249" spans="2:2" x14ac:dyDescent="0.35">
      <c r="B249" t="s">
        <v>3186</v>
      </c>
    </row>
    <row r="250" spans="2:2" x14ac:dyDescent="0.35">
      <c r="B250" t="s">
        <v>3187</v>
      </c>
    </row>
    <row r="251" spans="2:2" x14ac:dyDescent="0.35">
      <c r="B251" t="s">
        <v>3188</v>
      </c>
    </row>
    <row r="252" spans="2:2" x14ac:dyDescent="0.35">
      <c r="B252" t="s">
        <v>3189</v>
      </c>
    </row>
    <row r="253" spans="2:2" x14ac:dyDescent="0.35">
      <c r="B253" t="s">
        <v>3190</v>
      </c>
    </row>
    <row r="254" spans="2:2" x14ac:dyDescent="0.35">
      <c r="B254" t="s">
        <v>3191</v>
      </c>
    </row>
    <row r="255" spans="2:2" x14ac:dyDescent="0.35">
      <c r="B255" t="s">
        <v>3192</v>
      </c>
    </row>
    <row r="256" spans="2:2" x14ac:dyDescent="0.35">
      <c r="B256" t="s">
        <v>3193</v>
      </c>
    </row>
    <row r="257" spans="2:2" x14ac:dyDescent="0.35">
      <c r="B257" t="s">
        <v>3194</v>
      </c>
    </row>
    <row r="258" spans="2:2" x14ac:dyDescent="0.35">
      <c r="B258" t="s">
        <v>872</v>
      </c>
    </row>
    <row r="259" spans="2:2" x14ac:dyDescent="0.35">
      <c r="B259" t="s">
        <v>2273</v>
      </c>
    </row>
    <row r="260" spans="2:2" x14ac:dyDescent="0.35">
      <c r="B260" t="s">
        <v>2274</v>
      </c>
    </row>
    <row r="261" spans="2:2" x14ac:dyDescent="0.35">
      <c r="B261" t="s">
        <v>3195</v>
      </c>
    </row>
    <row r="262" spans="2:2" x14ac:dyDescent="0.35">
      <c r="B262" t="s">
        <v>2272</v>
      </c>
    </row>
    <row r="263" spans="2:2" x14ac:dyDescent="0.35">
      <c r="B263" t="s">
        <v>3196</v>
      </c>
    </row>
    <row r="264" spans="2:2" x14ac:dyDescent="0.35">
      <c r="B264" t="s">
        <v>3197</v>
      </c>
    </row>
    <row r="265" spans="2:2" x14ac:dyDescent="0.35">
      <c r="B265" t="s">
        <v>3198</v>
      </c>
    </row>
    <row r="266" spans="2:2" x14ac:dyDescent="0.35">
      <c r="B266" t="s">
        <v>2275</v>
      </c>
    </row>
    <row r="267" spans="2:2" x14ac:dyDescent="0.35">
      <c r="B267" t="s">
        <v>3199</v>
      </c>
    </row>
    <row r="268" spans="2:2" x14ac:dyDescent="0.35">
      <c r="B268" t="s">
        <v>3200</v>
      </c>
    </row>
    <row r="269" spans="2:2" x14ac:dyDescent="0.35">
      <c r="B269" t="s">
        <v>3201</v>
      </c>
    </row>
    <row r="270" spans="2:2" x14ac:dyDescent="0.35">
      <c r="B270" t="s">
        <v>3202</v>
      </c>
    </row>
    <row r="271" spans="2:2" x14ac:dyDescent="0.35">
      <c r="B271" t="s">
        <v>3203</v>
      </c>
    </row>
    <row r="272" spans="2:2" x14ac:dyDescent="0.35">
      <c r="B272" t="s">
        <v>2276</v>
      </c>
    </row>
    <row r="273" spans="1:2" x14ac:dyDescent="0.35">
      <c r="B273" t="s">
        <v>3204</v>
      </c>
    </row>
    <row r="274" spans="1:2" x14ac:dyDescent="0.35">
      <c r="B274" t="s">
        <v>3205</v>
      </c>
    </row>
    <row r="275" spans="1:2" x14ac:dyDescent="0.35">
      <c r="B275" t="s">
        <v>3206</v>
      </c>
    </row>
    <row r="276" spans="1:2" x14ac:dyDescent="0.35">
      <c r="B276" t="s">
        <v>2280</v>
      </c>
    </row>
    <row r="277" spans="1:2" x14ac:dyDescent="0.35">
      <c r="A277" t="s">
        <v>767</v>
      </c>
      <c r="B277" t="s">
        <v>3207</v>
      </c>
    </row>
    <row r="278" spans="1:2" x14ac:dyDescent="0.35">
      <c r="B278" t="s">
        <v>3208</v>
      </c>
    </row>
    <row r="279" spans="1:2" x14ac:dyDescent="0.35">
      <c r="B279" t="s">
        <v>3209</v>
      </c>
    </row>
    <row r="280" spans="1:2" x14ac:dyDescent="0.35">
      <c r="B280" t="s">
        <v>3210</v>
      </c>
    </row>
    <row r="281" spans="1:2" x14ac:dyDescent="0.35">
      <c r="B281" t="s">
        <v>3211</v>
      </c>
    </row>
    <row r="282" spans="1:2" x14ac:dyDescent="0.35">
      <c r="B282" t="s">
        <v>3212</v>
      </c>
    </row>
    <row r="283" spans="1:2" x14ac:dyDescent="0.35">
      <c r="B283" t="s">
        <v>3213</v>
      </c>
    </row>
    <row r="284" spans="1:2" x14ac:dyDescent="0.35">
      <c r="B284" t="s">
        <v>3214</v>
      </c>
    </row>
    <row r="285" spans="1:2" x14ac:dyDescent="0.35">
      <c r="B285" t="s">
        <v>3215</v>
      </c>
    </row>
    <row r="286" spans="1:2" x14ac:dyDescent="0.35">
      <c r="B286" t="s">
        <v>3216</v>
      </c>
    </row>
    <row r="287" spans="1:2" x14ac:dyDescent="0.35">
      <c r="B287" t="s">
        <v>3217</v>
      </c>
    </row>
    <row r="288" spans="1:2" x14ac:dyDescent="0.35">
      <c r="B288" t="s">
        <v>3218</v>
      </c>
    </row>
    <row r="289" spans="2:2" x14ac:dyDescent="0.35">
      <c r="B289" t="s">
        <v>3219</v>
      </c>
    </row>
    <row r="290" spans="2:2" x14ac:dyDescent="0.35">
      <c r="B290" t="s">
        <v>3220</v>
      </c>
    </row>
    <row r="291" spans="2:2" x14ac:dyDescent="0.35">
      <c r="B291" t="s">
        <v>3221</v>
      </c>
    </row>
    <row r="292" spans="2:2" x14ac:dyDescent="0.35">
      <c r="B292" t="s">
        <v>3222</v>
      </c>
    </row>
    <row r="293" spans="2:2" x14ac:dyDescent="0.35">
      <c r="B293" t="s">
        <v>3223</v>
      </c>
    </row>
    <row r="294" spans="2:2" x14ac:dyDescent="0.35">
      <c r="B294" t="s">
        <v>3219</v>
      </c>
    </row>
    <row r="295" spans="2:2" x14ac:dyDescent="0.35">
      <c r="B295" t="s">
        <v>3224</v>
      </c>
    </row>
    <row r="296" spans="2:2" x14ac:dyDescent="0.35">
      <c r="B296" t="s">
        <v>3225</v>
      </c>
    </row>
    <row r="297" spans="2:2" x14ac:dyDescent="0.35">
      <c r="B297" t="s">
        <v>3226</v>
      </c>
    </row>
    <row r="298" spans="2:2" x14ac:dyDescent="0.35">
      <c r="B298" t="s">
        <v>3216</v>
      </c>
    </row>
    <row r="299" spans="2:2" x14ac:dyDescent="0.35">
      <c r="B299" t="s">
        <v>3219</v>
      </c>
    </row>
    <row r="300" spans="2:2" x14ac:dyDescent="0.35">
      <c r="B300" t="s">
        <v>3227</v>
      </c>
    </row>
    <row r="301" spans="2:2" x14ac:dyDescent="0.35">
      <c r="B301" t="s">
        <v>3228</v>
      </c>
    </row>
    <row r="302" spans="2:2" x14ac:dyDescent="0.35">
      <c r="B302" t="s">
        <v>3229</v>
      </c>
    </row>
    <row r="303" spans="2:2" x14ac:dyDescent="0.35">
      <c r="B303" t="s">
        <v>3230</v>
      </c>
    </row>
    <row r="304" spans="2:2" x14ac:dyDescent="0.35">
      <c r="B304" t="s">
        <v>3222</v>
      </c>
    </row>
    <row r="305" spans="1:2" x14ac:dyDescent="0.35">
      <c r="A305" t="s">
        <v>808</v>
      </c>
      <c r="B305" t="s">
        <v>3231</v>
      </c>
    </row>
    <row r="306" spans="1:2" x14ac:dyDescent="0.35">
      <c r="B306" t="s">
        <v>3232</v>
      </c>
    </row>
    <row r="307" spans="1:2" x14ac:dyDescent="0.35">
      <c r="B307" t="s">
        <v>3233</v>
      </c>
    </row>
    <row r="308" spans="1:2" x14ac:dyDescent="0.35">
      <c r="B308" t="s">
        <v>3234</v>
      </c>
    </row>
    <row r="309" spans="1:2" x14ac:dyDescent="0.35">
      <c r="B309" t="s">
        <v>3235</v>
      </c>
    </row>
    <row r="310" spans="1:2" x14ac:dyDescent="0.35">
      <c r="B310" t="s">
        <v>3236</v>
      </c>
    </row>
    <row r="311" spans="1:2" x14ac:dyDescent="0.35">
      <c r="B311" t="s">
        <v>3237</v>
      </c>
    </row>
    <row r="312" spans="1:2" x14ac:dyDescent="0.35">
      <c r="B312" t="s">
        <v>3238</v>
      </c>
    </row>
    <row r="313" spans="1:2" x14ac:dyDescent="0.35">
      <c r="B313" t="s">
        <v>3239</v>
      </c>
    </row>
    <row r="314" spans="1:2" x14ac:dyDescent="0.35">
      <c r="B314" t="s">
        <v>3240</v>
      </c>
    </row>
    <row r="315" spans="1:2" x14ac:dyDescent="0.35">
      <c r="B315" t="s">
        <v>3241</v>
      </c>
    </row>
    <row r="316" spans="1:2" x14ac:dyDescent="0.35">
      <c r="B316" t="s">
        <v>3242</v>
      </c>
    </row>
    <row r="317" spans="1:2" x14ac:dyDescent="0.35">
      <c r="B317" t="s">
        <v>3243</v>
      </c>
    </row>
    <row r="318" spans="1:2" x14ac:dyDescent="0.35">
      <c r="B318" t="s">
        <v>3244</v>
      </c>
    </row>
    <row r="319" spans="1:2" x14ac:dyDescent="0.35">
      <c r="A319" t="s">
        <v>1509</v>
      </c>
      <c r="B319" t="s">
        <v>3245</v>
      </c>
    </row>
    <row r="320" spans="1:2" x14ac:dyDescent="0.35">
      <c r="B320" t="s">
        <v>3246</v>
      </c>
    </row>
    <row r="321" spans="1:2" x14ac:dyDescent="0.35">
      <c r="B321" t="s">
        <v>3247</v>
      </c>
    </row>
    <row r="322" spans="1:2" x14ac:dyDescent="0.35">
      <c r="B322" t="s">
        <v>3248</v>
      </c>
    </row>
    <row r="323" spans="1:2" x14ac:dyDescent="0.35">
      <c r="B323" t="s">
        <v>3249</v>
      </c>
    </row>
    <row r="324" spans="1:2" x14ac:dyDescent="0.35">
      <c r="B324" t="s">
        <v>3250</v>
      </c>
    </row>
    <row r="325" spans="1:2" x14ac:dyDescent="0.35">
      <c r="B325" t="s">
        <v>3251</v>
      </c>
    </row>
    <row r="326" spans="1:2" x14ac:dyDescent="0.35">
      <c r="B326" t="s">
        <v>3252</v>
      </c>
    </row>
    <row r="327" spans="1:2" x14ac:dyDescent="0.35">
      <c r="B327" t="s">
        <v>3253</v>
      </c>
    </row>
    <row r="328" spans="1:2" x14ac:dyDescent="0.35">
      <c r="B328" t="s">
        <v>3254</v>
      </c>
    </row>
    <row r="329" spans="1:2" x14ac:dyDescent="0.35">
      <c r="A329" t="s">
        <v>3255</v>
      </c>
      <c r="B329" t="s">
        <v>3256</v>
      </c>
    </row>
    <row r="330" spans="1:2" x14ac:dyDescent="0.35">
      <c r="B330" t="s">
        <v>3257</v>
      </c>
    </row>
    <row r="331" spans="1:2" x14ac:dyDescent="0.35">
      <c r="B331" t="s">
        <v>3258</v>
      </c>
    </row>
    <row r="332" spans="1:2" x14ac:dyDescent="0.35">
      <c r="B332" t="s">
        <v>3259</v>
      </c>
    </row>
    <row r="333" spans="1:2" x14ac:dyDescent="0.35">
      <c r="B333" t="s">
        <v>3260</v>
      </c>
    </row>
    <row r="334" spans="1:2" x14ac:dyDescent="0.35">
      <c r="B334" t="s">
        <v>3261</v>
      </c>
    </row>
    <row r="335" spans="1:2" x14ac:dyDescent="0.35">
      <c r="B335" t="s">
        <v>3262</v>
      </c>
    </row>
    <row r="336" spans="1:2" x14ac:dyDescent="0.35">
      <c r="B336" t="s">
        <v>3263</v>
      </c>
    </row>
    <row r="337" spans="1:3" x14ac:dyDescent="0.35">
      <c r="B337" t="s">
        <v>1820</v>
      </c>
    </row>
    <row r="338" spans="1:3" x14ac:dyDescent="0.35">
      <c r="B338" t="s">
        <v>3264</v>
      </c>
    </row>
    <row r="339" spans="1:3" x14ac:dyDescent="0.35">
      <c r="B339" t="s">
        <v>3265</v>
      </c>
    </row>
    <row r="340" spans="1:3" x14ac:dyDescent="0.35">
      <c r="B340" t="s">
        <v>3266</v>
      </c>
    </row>
    <row r="341" spans="1:3" x14ac:dyDescent="0.35">
      <c r="B341" t="s">
        <v>825</v>
      </c>
    </row>
    <row r="342" spans="1:3" x14ac:dyDescent="0.35">
      <c r="B342" t="s">
        <v>3267</v>
      </c>
    </row>
    <row r="343" spans="1:3" x14ac:dyDescent="0.35">
      <c r="B343" t="s">
        <v>827</v>
      </c>
    </row>
    <row r="344" spans="1:3" x14ac:dyDescent="0.35">
      <c r="B344" t="s">
        <v>3268</v>
      </c>
    </row>
    <row r="345" spans="1:3" x14ac:dyDescent="0.35">
      <c r="B345" t="s">
        <v>3269</v>
      </c>
    </row>
    <row r="346" spans="1:3" x14ac:dyDescent="0.35">
      <c r="A346" t="s">
        <v>2053</v>
      </c>
      <c r="B346" t="s">
        <v>3270</v>
      </c>
      <c r="C346">
        <v>4</v>
      </c>
    </row>
    <row r="347" spans="1:3" x14ac:dyDescent="0.35">
      <c r="B347" t="s">
        <v>3271</v>
      </c>
      <c r="C347">
        <v>3</v>
      </c>
    </row>
    <row r="348" spans="1:3" x14ac:dyDescent="0.35">
      <c r="B348" t="s">
        <v>3272</v>
      </c>
      <c r="C348">
        <v>4</v>
      </c>
    </row>
    <row r="349" spans="1:3" x14ac:dyDescent="0.35">
      <c r="B349" t="s">
        <v>3273</v>
      </c>
      <c r="C349">
        <v>5</v>
      </c>
    </row>
    <row r="350" spans="1:3" x14ac:dyDescent="0.35">
      <c r="A350" t="s">
        <v>3275</v>
      </c>
      <c r="B350" t="s">
        <v>2307</v>
      </c>
      <c r="C350">
        <v>4</v>
      </c>
    </row>
    <row r="351" spans="1:3" x14ac:dyDescent="0.35">
      <c r="B351" t="s">
        <v>2308</v>
      </c>
      <c r="C351">
        <v>6</v>
      </c>
    </row>
    <row r="352" spans="1:3" x14ac:dyDescent="0.35">
      <c r="B352" t="s">
        <v>3276</v>
      </c>
      <c r="C352">
        <v>6</v>
      </c>
    </row>
    <row r="353" spans="2:3" x14ac:dyDescent="0.35">
      <c r="B353" t="s">
        <v>2309</v>
      </c>
      <c r="C353">
        <v>4</v>
      </c>
    </row>
    <row r="354" spans="2:3" x14ac:dyDescent="0.35">
      <c r="B354" t="s">
        <v>3278</v>
      </c>
      <c r="C354">
        <v>3</v>
      </c>
    </row>
    <row r="355" spans="2:3" x14ac:dyDescent="0.35">
      <c r="B355" t="s">
        <v>3279</v>
      </c>
      <c r="C355">
        <v>3</v>
      </c>
    </row>
    <row r="356" spans="2:3" x14ac:dyDescent="0.35">
      <c r="B356" t="s">
        <v>2310</v>
      </c>
      <c r="C356">
        <v>5</v>
      </c>
    </row>
    <row r="357" spans="2:3" x14ac:dyDescent="0.35">
      <c r="B357" t="s">
        <v>2311</v>
      </c>
      <c r="C357">
        <v>6</v>
      </c>
    </row>
    <row r="358" spans="2:3" x14ac:dyDescent="0.35">
      <c r="B358" t="s">
        <v>2312</v>
      </c>
      <c r="C358">
        <v>3</v>
      </c>
    </row>
    <row r="359" spans="2:3" x14ac:dyDescent="0.35">
      <c r="B359" t="s">
        <v>2313</v>
      </c>
      <c r="C359">
        <v>4</v>
      </c>
    </row>
    <row r="360" spans="2:3" x14ac:dyDescent="0.35">
      <c r="B360" t="s">
        <v>3280</v>
      </c>
      <c r="C360">
        <v>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0"/>
  <sheetViews>
    <sheetView workbookViewId="0">
      <selection activeCell="C10" sqref="C10"/>
    </sheetView>
  </sheetViews>
  <sheetFormatPr defaultRowHeight="14.5" x14ac:dyDescent="0.35"/>
  <cols>
    <col min="2" max="2" width="10.54296875" bestFit="1" customWidth="1"/>
    <col min="3" max="3" width="48.453125" bestFit="1" customWidth="1"/>
  </cols>
  <sheetData>
    <row r="1" spans="2:6" x14ac:dyDescent="0.35">
      <c r="B1" t="s">
        <v>387</v>
      </c>
      <c r="C1" t="s">
        <v>3308</v>
      </c>
      <c r="D1" t="s">
        <v>3309</v>
      </c>
      <c r="E1" t="s">
        <v>3310</v>
      </c>
      <c r="F1" t="s">
        <v>3311</v>
      </c>
    </row>
    <row r="2" spans="2:6" x14ac:dyDescent="0.35">
      <c r="C2" s="204" t="s">
        <v>390</v>
      </c>
      <c r="D2" t="s">
        <v>391</v>
      </c>
      <c r="E2">
        <v>3</v>
      </c>
      <c r="F2">
        <v>4</v>
      </c>
    </row>
    <row r="3" spans="2:6" x14ac:dyDescent="0.35">
      <c r="C3" s="204" t="s">
        <v>392</v>
      </c>
      <c r="D3" t="s">
        <v>393</v>
      </c>
      <c r="E3">
        <v>3</v>
      </c>
      <c r="F3">
        <v>4</v>
      </c>
    </row>
    <row r="4" spans="2:6" x14ac:dyDescent="0.35">
      <c r="C4" s="204" t="s">
        <v>1718</v>
      </c>
      <c r="D4" t="s">
        <v>1719</v>
      </c>
      <c r="E4">
        <v>4</v>
      </c>
      <c r="F4">
        <v>4</v>
      </c>
    </row>
    <row r="5" spans="2:6" x14ac:dyDescent="0.35">
      <c r="C5" s="204" t="s">
        <v>400</v>
      </c>
      <c r="D5" t="s">
        <v>1720</v>
      </c>
      <c r="E5">
        <v>4</v>
      </c>
      <c r="F5">
        <v>4</v>
      </c>
    </row>
    <row r="6" spans="2:6" x14ac:dyDescent="0.35">
      <c r="C6" s="204" t="s">
        <v>401</v>
      </c>
      <c r="D6" t="s">
        <v>1719</v>
      </c>
      <c r="E6">
        <v>4</v>
      </c>
      <c r="F6">
        <v>4</v>
      </c>
    </row>
    <row r="7" spans="2:6" x14ac:dyDescent="0.35">
      <c r="C7" s="204" t="s">
        <v>402</v>
      </c>
      <c r="D7" t="s">
        <v>399</v>
      </c>
      <c r="E7">
        <v>5</v>
      </c>
      <c r="F7">
        <v>4</v>
      </c>
    </row>
    <row r="8" spans="2:6" x14ac:dyDescent="0.35">
      <c r="C8" s="204" t="s">
        <v>403</v>
      </c>
      <c r="D8" t="s">
        <v>1721</v>
      </c>
      <c r="E8">
        <v>4</v>
      </c>
      <c r="F8">
        <v>4</v>
      </c>
    </row>
    <row r="9" spans="2:6" x14ac:dyDescent="0.35">
      <c r="C9" s="204" t="s">
        <v>405</v>
      </c>
      <c r="D9" t="s">
        <v>404</v>
      </c>
      <c r="E9">
        <v>4</v>
      </c>
      <c r="F9">
        <v>4</v>
      </c>
    </row>
    <row r="10" spans="2:6" x14ac:dyDescent="0.35">
      <c r="C10" s="204" t="s">
        <v>406</v>
      </c>
      <c r="D10" t="s">
        <v>407</v>
      </c>
      <c r="E10">
        <v>2</v>
      </c>
      <c r="F10">
        <v>4</v>
      </c>
    </row>
    <row r="11" spans="2:6" x14ac:dyDescent="0.35">
      <c r="C11" s="204" t="s">
        <v>408</v>
      </c>
      <c r="D11" t="s">
        <v>1722</v>
      </c>
      <c r="E11">
        <v>4</v>
      </c>
      <c r="F11">
        <v>4</v>
      </c>
    </row>
    <row r="12" spans="2:6" x14ac:dyDescent="0.35">
      <c r="C12" s="204" t="s">
        <v>410</v>
      </c>
      <c r="D12" t="s">
        <v>1723</v>
      </c>
      <c r="E12">
        <v>3</v>
      </c>
      <c r="F12">
        <v>3</v>
      </c>
    </row>
    <row r="13" spans="2:6" x14ac:dyDescent="0.35">
      <c r="C13" s="204" t="s">
        <v>411</v>
      </c>
      <c r="D13" t="s">
        <v>412</v>
      </c>
      <c r="E13">
        <v>3</v>
      </c>
      <c r="F13">
        <v>4</v>
      </c>
    </row>
    <row r="14" spans="2:6" x14ac:dyDescent="0.35">
      <c r="C14" s="204" t="s">
        <v>413</v>
      </c>
      <c r="D14" t="s">
        <v>414</v>
      </c>
      <c r="E14">
        <v>3</v>
      </c>
      <c r="F14">
        <v>5</v>
      </c>
    </row>
    <row r="15" spans="2:6" x14ac:dyDescent="0.35">
      <c r="C15" s="204" t="s">
        <v>415</v>
      </c>
      <c r="D15" t="s">
        <v>409</v>
      </c>
      <c r="E15">
        <v>4</v>
      </c>
      <c r="F15">
        <v>4</v>
      </c>
    </row>
    <row r="16" spans="2:6" x14ac:dyDescent="0.35">
      <c r="C16" s="204" t="s">
        <v>416</v>
      </c>
      <c r="D16" t="s">
        <v>1724</v>
      </c>
      <c r="E16">
        <v>3</v>
      </c>
      <c r="F16">
        <v>4</v>
      </c>
    </row>
    <row r="17" spans="3:6" x14ac:dyDescent="0.35">
      <c r="C17" s="204" t="s">
        <v>418</v>
      </c>
      <c r="D17" t="s">
        <v>1725</v>
      </c>
      <c r="E17">
        <v>3</v>
      </c>
      <c r="F17">
        <v>3</v>
      </c>
    </row>
    <row r="18" spans="3:6" x14ac:dyDescent="0.35">
      <c r="C18" s="204" t="s">
        <v>419</v>
      </c>
      <c r="D18" t="s">
        <v>417</v>
      </c>
      <c r="E18">
        <v>4</v>
      </c>
      <c r="F18">
        <v>4</v>
      </c>
    </row>
    <row r="19" spans="3:6" x14ac:dyDescent="0.35">
      <c r="C19" s="204" t="s">
        <v>420</v>
      </c>
      <c r="D19" t="s">
        <v>421</v>
      </c>
      <c r="E19">
        <v>2</v>
      </c>
      <c r="F19">
        <v>4</v>
      </c>
    </row>
    <row r="20" spans="3:6" x14ac:dyDescent="0.35">
      <c r="C20" s="204" t="s">
        <v>422</v>
      </c>
      <c r="D20" t="s">
        <v>423</v>
      </c>
      <c r="E20">
        <v>4</v>
      </c>
      <c r="F20">
        <v>4</v>
      </c>
    </row>
    <row r="21" spans="3:6" x14ac:dyDescent="0.35">
      <c r="C21" s="204" t="s">
        <v>1726</v>
      </c>
      <c r="D21" t="s">
        <v>1727</v>
      </c>
      <c r="E21">
        <v>8</v>
      </c>
      <c r="F21">
        <v>5</v>
      </c>
    </row>
    <row r="22" spans="3:6" x14ac:dyDescent="0.35">
      <c r="C22" s="204" t="s">
        <v>424</v>
      </c>
      <c r="D22" t="s">
        <v>425</v>
      </c>
      <c r="E22">
        <v>3</v>
      </c>
      <c r="F22">
        <v>4</v>
      </c>
    </row>
    <row r="23" spans="3:6" x14ac:dyDescent="0.35">
      <c r="C23" s="204" t="s">
        <v>426</v>
      </c>
      <c r="D23" t="s">
        <v>427</v>
      </c>
      <c r="E23">
        <v>6</v>
      </c>
      <c r="F23">
        <v>4</v>
      </c>
    </row>
    <row r="24" spans="3:6" x14ac:dyDescent="0.35">
      <c r="C24" s="204" t="s">
        <v>428</v>
      </c>
      <c r="D24" t="s">
        <v>429</v>
      </c>
      <c r="E24">
        <v>4</v>
      </c>
      <c r="F24">
        <v>4</v>
      </c>
    </row>
    <row r="25" spans="3:6" x14ac:dyDescent="0.35">
      <c r="C25" s="204" t="s">
        <v>430</v>
      </c>
      <c r="D25" t="s">
        <v>431</v>
      </c>
      <c r="E25">
        <v>3</v>
      </c>
      <c r="F25">
        <v>4</v>
      </c>
    </row>
    <row r="26" spans="3:6" x14ac:dyDescent="0.35">
      <c r="C26" s="204" t="s">
        <v>432</v>
      </c>
      <c r="D26" t="s">
        <v>404</v>
      </c>
      <c r="E26">
        <v>3</v>
      </c>
      <c r="F26">
        <v>3</v>
      </c>
    </row>
    <row r="27" spans="3:6" x14ac:dyDescent="0.35">
      <c r="C27" s="204" t="s">
        <v>433</v>
      </c>
      <c r="D27" t="s">
        <v>434</v>
      </c>
      <c r="E27">
        <v>4</v>
      </c>
      <c r="F27">
        <v>4</v>
      </c>
    </row>
    <row r="28" spans="3:6" x14ac:dyDescent="0.35">
      <c r="C28" s="204" t="s">
        <v>435</v>
      </c>
      <c r="D28" t="s">
        <v>436</v>
      </c>
      <c r="E28">
        <v>5</v>
      </c>
      <c r="F28">
        <v>4</v>
      </c>
    </row>
    <row r="29" spans="3:6" x14ac:dyDescent="0.35">
      <c r="C29" s="204" t="s">
        <v>437</v>
      </c>
      <c r="D29" t="s">
        <v>438</v>
      </c>
      <c r="E29">
        <v>3</v>
      </c>
      <c r="F29">
        <v>4</v>
      </c>
    </row>
    <row r="30" spans="3:6" x14ac:dyDescent="0.35">
      <c r="C30" s="204" t="s">
        <v>439</v>
      </c>
      <c r="D30" t="s">
        <v>440</v>
      </c>
      <c r="E30">
        <v>3</v>
      </c>
      <c r="F30">
        <v>3</v>
      </c>
    </row>
    <row r="31" spans="3:6" x14ac:dyDescent="0.35">
      <c r="C31" s="204" t="s">
        <v>441</v>
      </c>
      <c r="D31" t="s">
        <v>442</v>
      </c>
      <c r="E31">
        <v>5</v>
      </c>
      <c r="F31">
        <v>3</v>
      </c>
    </row>
    <row r="32" spans="3:6" x14ac:dyDescent="0.35">
      <c r="C32" s="204" t="s">
        <v>443</v>
      </c>
      <c r="D32" t="s">
        <v>444</v>
      </c>
      <c r="E32">
        <v>3</v>
      </c>
      <c r="F32">
        <v>4</v>
      </c>
    </row>
    <row r="33" spans="3:6" x14ac:dyDescent="0.35">
      <c r="C33" s="204" t="s">
        <v>1139</v>
      </c>
      <c r="D33" t="s">
        <v>445</v>
      </c>
      <c r="E33">
        <v>3</v>
      </c>
      <c r="F33">
        <v>5</v>
      </c>
    </row>
    <row r="34" spans="3:6" x14ac:dyDescent="0.35">
      <c r="C34" s="204" t="s">
        <v>1141</v>
      </c>
      <c r="D34" t="s">
        <v>446</v>
      </c>
      <c r="E34">
        <v>3</v>
      </c>
      <c r="F34">
        <v>3</v>
      </c>
    </row>
    <row r="35" spans="3:6" x14ac:dyDescent="0.35">
      <c r="C35" s="204" t="s">
        <v>447</v>
      </c>
      <c r="D35" t="s">
        <v>448</v>
      </c>
      <c r="E35">
        <v>4</v>
      </c>
      <c r="F35">
        <v>3</v>
      </c>
    </row>
    <row r="36" spans="3:6" x14ac:dyDescent="0.35">
      <c r="C36" s="204" t="s">
        <v>449</v>
      </c>
      <c r="D36" t="s">
        <v>450</v>
      </c>
      <c r="E36">
        <v>3</v>
      </c>
      <c r="F36">
        <v>3</v>
      </c>
    </row>
    <row r="37" spans="3:6" x14ac:dyDescent="0.35">
      <c r="C37" s="204" t="s">
        <v>451</v>
      </c>
      <c r="D37" t="s">
        <v>452</v>
      </c>
      <c r="E37">
        <v>2</v>
      </c>
      <c r="F37">
        <v>5</v>
      </c>
    </row>
    <row r="38" spans="3:6" x14ac:dyDescent="0.35">
      <c r="C38" s="204" t="s">
        <v>453</v>
      </c>
      <c r="D38" t="s">
        <v>454</v>
      </c>
      <c r="E38">
        <v>3</v>
      </c>
      <c r="F38">
        <v>3</v>
      </c>
    </row>
    <row r="39" spans="3:6" x14ac:dyDescent="0.35">
      <c r="C39" s="204" t="s">
        <v>455</v>
      </c>
      <c r="D39" t="s">
        <v>456</v>
      </c>
      <c r="E39">
        <v>4</v>
      </c>
      <c r="F39">
        <v>4</v>
      </c>
    </row>
    <row r="40" spans="3:6" x14ac:dyDescent="0.35">
      <c r="C40" s="204" t="s">
        <v>457</v>
      </c>
      <c r="D40" t="s">
        <v>458</v>
      </c>
      <c r="E40">
        <v>5</v>
      </c>
      <c r="F40">
        <v>3</v>
      </c>
    </row>
    <row r="41" spans="3:6" x14ac:dyDescent="0.35">
      <c r="C41" s="204" t="s">
        <v>459</v>
      </c>
      <c r="D41" t="s">
        <v>460</v>
      </c>
      <c r="E41">
        <v>3</v>
      </c>
      <c r="F41">
        <v>3</v>
      </c>
    </row>
    <row r="42" spans="3:6" x14ac:dyDescent="0.35">
      <c r="C42" s="204" t="s">
        <v>461</v>
      </c>
      <c r="D42" t="s">
        <v>1142</v>
      </c>
      <c r="E42">
        <v>5</v>
      </c>
      <c r="F42">
        <v>4</v>
      </c>
    </row>
    <row r="43" spans="3:6" x14ac:dyDescent="0.35">
      <c r="C43" s="204" t="s">
        <v>462</v>
      </c>
      <c r="D43" t="s">
        <v>1143</v>
      </c>
      <c r="E43">
        <v>3</v>
      </c>
      <c r="F43">
        <v>3</v>
      </c>
    </row>
    <row r="44" spans="3:6" x14ac:dyDescent="0.35">
      <c r="C44" s="204" t="s">
        <v>463</v>
      </c>
      <c r="D44" t="s">
        <v>1144</v>
      </c>
      <c r="E44">
        <v>3</v>
      </c>
      <c r="F44">
        <v>3</v>
      </c>
    </row>
    <row r="45" spans="3:6" x14ac:dyDescent="0.35">
      <c r="C45" s="204" t="s">
        <v>464</v>
      </c>
      <c r="D45" t="s">
        <v>1145</v>
      </c>
      <c r="E45">
        <v>3</v>
      </c>
      <c r="F45">
        <v>4</v>
      </c>
    </row>
    <row r="46" spans="3:6" x14ac:dyDescent="0.35">
      <c r="C46" s="204" t="s">
        <v>465</v>
      </c>
      <c r="D46" t="s">
        <v>1146</v>
      </c>
      <c r="E46">
        <v>3</v>
      </c>
      <c r="F46">
        <v>3</v>
      </c>
    </row>
    <row r="47" spans="3:6" x14ac:dyDescent="0.35">
      <c r="C47" s="204" t="s">
        <v>466</v>
      </c>
      <c r="D47" t="s">
        <v>1147</v>
      </c>
      <c r="E47">
        <v>3</v>
      </c>
      <c r="F47">
        <v>4</v>
      </c>
    </row>
    <row r="48" spans="3:6" x14ac:dyDescent="0.35">
      <c r="C48" s="204" t="s">
        <v>467</v>
      </c>
      <c r="D48" t="s">
        <v>1148</v>
      </c>
      <c r="E48">
        <v>3</v>
      </c>
      <c r="F48">
        <v>4</v>
      </c>
    </row>
    <row r="49" spans="3:6" x14ac:dyDescent="0.35">
      <c r="C49" s="204" t="s">
        <v>468</v>
      </c>
      <c r="D49" t="s">
        <v>1149</v>
      </c>
      <c r="E49">
        <v>3</v>
      </c>
      <c r="F49">
        <v>4</v>
      </c>
    </row>
    <row r="50" spans="3:6" x14ac:dyDescent="0.35">
      <c r="C50" s="204" t="s">
        <v>469</v>
      </c>
      <c r="D50" t="s">
        <v>1150</v>
      </c>
      <c r="E50">
        <v>2</v>
      </c>
      <c r="F50">
        <v>6</v>
      </c>
    </row>
    <row r="51" spans="3:6" x14ac:dyDescent="0.35">
      <c r="C51" s="204" t="s">
        <v>470</v>
      </c>
      <c r="D51" t="s">
        <v>1151</v>
      </c>
      <c r="E51">
        <v>3</v>
      </c>
      <c r="F51">
        <v>4</v>
      </c>
    </row>
    <row r="52" spans="3:6" x14ac:dyDescent="0.35">
      <c r="C52" s="204" t="s">
        <v>471</v>
      </c>
      <c r="D52" t="s">
        <v>1152</v>
      </c>
      <c r="E52">
        <v>3</v>
      </c>
      <c r="F52">
        <v>4</v>
      </c>
    </row>
    <row r="53" spans="3:6" x14ac:dyDescent="0.35">
      <c r="C53" s="204" t="s">
        <v>472</v>
      </c>
      <c r="D53" t="s">
        <v>395</v>
      </c>
      <c r="E53">
        <v>3</v>
      </c>
      <c r="F53">
        <v>4</v>
      </c>
    </row>
    <row r="54" spans="3:6" x14ac:dyDescent="0.35">
      <c r="C54" s="204" t="s">
        <v>473</v>
      </c>
      <c r="D54" t="s">
        <v>1153</v>
      </c>
      <c r="E54">
        <v>4</v>
      </c>
      <c r="F54">
        <v>4</v>
      </c>
    </row>
    <row r="55" spans="3:6" x14ac:dyDescent="0.35">
      <c r="C55" s="204" t="s">
        <v>1155</v>
      </c>
      <c r="D55" t="s">
        <v>1154</v>
      </c>
      <c r="E55">
        <v>3</v>
      </c>
      <c r="F55">
        <v>4</v>
      </c>
    </row>
    <row r="56" spans="3:6" x14ac:dyDescent="0.35">
      <c r="C56" s="204" t="s">
        <v>3306</v>
      </c>
      <c r="D56" t="s">
        <v>1156</v>
      </c>
      <c r="E56">
        <v>6</v>
      </c>
      <c r="F56">
        <v>4</v>
      </c>
    </row>
    <row r="57" spans="3:6" x14ac:dyDescent="0.35">
      <c r="C57" s="204" t="s">
        <v>476</v>
      </c>
      <c r="D57" t="s">
        <v>1158</v>
      </c>
      <c r="E57">
        <v>5</v>
      </c>
      <c r="F57">
        <v>4</v>
      </c>
    </row>
    <row r="58" spans="3:6" x14ac:dyDescent="0.35">
      <c r="C58" s="204" t="s">
        <v>477</v>
      </c>
      <c r="D58" t="s">
        <v>1159</v>
      </c>
      <c r="E58">
        <v>4</v>
      </c>
      <c r="F58">
        <v>4</v>
      </c>
    </row>
    <row r="59" spans="3:6" x14ac:dyDescent="0.35">
      <c r="C59" s="204" t="s">
        <v>3307</v>
      </c>
      <c r="D59" t="s">
        <v>1160</v>
      </c>
      <c r="E59">
        <v>6</v>
      </c>
      <c r="F59">
        <v>4</v>
      </c>
    </row>
    <row r="60" spans="3:6" x14ac:dyDescent="0.35">
      <c r="C60" s="204" t="s">
        <v>479</v>
      </c>
      <c r="D60" t="s">
        <v>1161</v>
      </c>
      <c r="E60">
        <v>7</v>
      </c>
      <c r="F60">
        <v>4</v>
      </c>
    </row>
    <row r="61" spans="3:6" x14ac:dyDescent="0.35">
      <c r="C61" s="204" t="s">
        <v>480</v>
      </c>
      <c r="D61" t="s">
        <v>1162</v>
      </c>
      <c r="E61">
        <v>3</v>
      </c>
      <c r="F61">
        <v>4</v>
      </c>
    </row>
    <row r="62" spans="3:6" x14ac:dyDescent="0.35">
      <c r="C62" s="204" t="s">
        <v>1164</v>
      </c>
      <c r="D62" t="s">
        <v>1163</v>
      </c>
      <c r="E62">
        <v>3</v>
      </c>
      <c r="F62">
        <v>5</v>
      </c>
    </row>
    <row r="63" spans="3:6" x14ac:dyDescent="0.35">
      <c r="C63" s="204" t="s">
        <v>482</v>
      </c>
      <c r="D63" t="s">
        <v>1165</v>
      </c>
      <c r="E63">
        <v>5</v>
      </c>
      <c r="F63">
        <v>5</v>
      </c>
    </row>
    <row r="64" spans="3:6" x14ac:dyDescent="0.35">
      <c r="C64" s="204" t="s">
        <v>483</v>
      </c>
      <c r="D64" t="s">
        <v>1166</v>
      </c>
      <c r="E64">
        <v>3</v>
      </c>
      <c r="F64">
        <v>4</v>
      </c>
    </row>
    <row r="65" spans="3:6" x14ac:dyDescent="0.35">
      <c r="C65" s="204" t="s">
        <v>484</v>
      </c>
      <c r="D65" t="s">
        <v>1168</v>
      </c>
      <c r="E65">
        <v>3</v>
      </c>
      <c r="F65">
        <v>4</v>
      </c>
    </row>
    <row r="66" spans="3:6" x14ac:dyDescent="0.35">
      <c r="C66" s="204" t="s">
        <v>485</v>
      </c>
      <c r="D66" t="s">
        <v>1169</v>
      </c>
      <c r="E66">
        <v>3</v>
      </c>
      <c r="F66">
        <v>3</v>
      </c>
    </row>
    <row r="67" spans="3:6" x14ac:dyDescent="0.35">
      <c r="C67" s="204" t="s">
        <v>486</v>
      </c>
      <c r="D67" t="s">
        <v>1170</v>
      </c>
      <c r="E67">
        <v>3</v>
      </c>
      <c r="F67">
        <v>4</v>
      </c>
    </row>
    <row r="68" spans="3:6" x14ac:dyDescent="0.35">
      <c r="C68" s="204" t="s">
        <v>487</v>
      </c>
      <c r="D68" t="s">
        <v>1171</v>
      </c>
      <c r="E68">
        <v>3</v>
      </c>
      <c r="F68">
        <v>3</v>
      </c>
    </row>
    <row r="69" spans="3:6" x14ac:dyDescent="0.35">
      <c r="C69" s="204" t="s">
        <v>488</v>
      </c>
      <c r="D69" t="s">
        <v>1172</v>
      </c>
      <c r="E69">
        <v>3</v>
      </c>
      <c r="F69">
        <v>3</v>
      </c>
    </row>
    <row r="70" spans="3:6" x14ac:dyDescent="0.35">
      <c r="C70" s="204" t="s">
        <v>489</v>
      </c>
      <c r="D70" t="s">
        <v>1173</v>
      </c>
      <c r="E70">
        <v>3</v>
      </c>
      <c r="F70">
        <v>3</v>
      </c>
    </row>
    <row r="71" spans="3:6" x14ac:dyDescent="0.35">
      <c r="C71" s="204" t="s">
        <v>490</v>
      </c>
      <c r="D71" t="s">
        <v>1174</v>
      </c>
      <c r="E71">
        <v>3</v>
      </c>
      <c r="F71">
        <v>3</v>
      </c>
    </row>
    <row r="72" spans="3:6" x14ac:dyDescent="0.35">
      <c r="C72" s="204" t="s">
        <v>491</v>
      </c>
      <c r="D72" t="s">
        <v>1175</v>
      </c>
      <c r="E72">
        <v>3</v>
      </c>
      <c r="F72">
        <v>3</v>
      </c>
    </row>
    <row r="73" spans="3:6" x14ac:dyDescent="0.35">
      <c r="C73" s="204" t="s">
        <v>492</v>
      </c>
      <c r="D73" t="s">
        <v>1176</v>
      </c>
      <c r="E73">
        <v>3</v>
      </c>
      <c r="F73">
        <v>3</v>
      </c>
    </row>
    <row r="74" spans="3:6" x14ac:dyDescent="0.35">
      <c r="C74" s="204" t="s">
        <v>493</v>
      </c>
      <c r="D74" t="s">
        <v>1177</v>
      </c>
      <c r="E74">
        <v>3</v>
      </c>
      <c r="F74">
        <v>4</v>
      </c>
    </row>
    <row r="75" spans="3:6" x14ac:dyDescent="0.35">
      <c r="C75" s="204" t="s">
        <v>494</v>
      </c>
      <c r="D75" t="s">
        <v>1728</v>
      </c>
      <c r="E75">
        <v>4</v>
      </c>
      <c r="F75">
        <v>4</v>
      </c>
    </row>
    <row r="76" spans="3:6" x14ac:dyDescent="0.35">
      <c r="C76" s="204" t="s">
        <v>495</v>
      </c>
      <c r="D76" t="s">
        <v>1180</v>
      </c>
      <c r="E76">
        <v>3</v>
      </c>
      <c r="F76">
        <v>3</v>
      </c>
    </row>
    <row r="77" spans="3:6" x14ac:dyDescent="0.35">
      <c r="C77" s="204" t="s">
        <v>1182</v>
      </c>
      <c r="D77" t="s">
        <v>1181</v>
      </c>
      <c r="E77">
        <v>3</v>
      </c>
      <c r="F77">
        <v>4</v>
      </c>
    </row>
    <row r="78" spans="3:6" x14ac:dyDescent="0.35">
      <c r="C78" s="204" t="s">
        <v>496</v>
      </c>
      <c r="D78" t="s">
        <v>1184</v>
      </c>
      <c r="E78">
        <v>3</v>
      </c>
      <c r="F78">
        <v>4</v>
      </c>
    </row>
    <row r="79" spans="3:6" x14ac:dyDescent="0.35">
      <c r="C79" s="204" t="s">
        <v>497</v>
      </c>
      <c r="D79" t="s">
        <v>1183</v>
      </c>
      <c r="E79">
        <v>3</v>
      </c>
      <c r="F79">
        <v>4</v>
      </c>
    </row>
    <row r="80" spans="3:6" x14ac:dyDescent="0.35">
      <c r="C80" s="204" t="s">
        <v>498</v>
      </c>
      <c r="D80" t="s">
        <v>1185</v>
      </c>
      <c r="E80">
        <v>3</v>
      </c>
      <c r="F80">
        <v>3</v>
      </c>
    </row>
    <row r="81" spans="3:6" x14ac:dyDescent="0.35">
      <c r="C81" s="204" t="s">
        <v>499</v>
      </c>
      <c r="D81" t="s">
        <v>1186</v>
      </c>
      <c r="E81">
        <v>3</v>
      </c>
      <c r="F81">
        <v>3</v>
      </c>
    </row>
    <row r="82" spans="3:6" x14ac:dyDescent="0.35">
      <c r="C82" s="204" t="s">
        <v>500</v>
      </c>
      <c r="D82" t="s">
        <v>1187</v>
      </c>
      <c r="E82">
        <v>3</v>
      </c>
      <c r="F82">
        <v>4</v>
      </c>
    </row>
    <row r="83" spans="3:6" x14ac:dyDescent="0.35">
      <c r="C83" s="204" t="s">
        <v>501</v>
      </c>
      <c r="D83" t="s">
        <v>1188</v>
      </c>
      <c r="E83">
        <v>3</v>
      </c>
      <c r="F83">
        <v>5</v>
      </c>
    </row>
    <row r="84" spans="3:6" x14ac:dyDescent="0.35">
      <c r="C84" s="204" t="s">
        <v>502</v>
      </c>
      <c r="D84" t="s">
        <v>1189</v>
      </c>
      <c r="E84">
        <v>3</v>
      </c>
      <c r="F84">
        <v>3</v>
      </c>
    </row>
    <row r="85" spans="3:6" x14ac:dyDescent="0.35">
      <c r="C85" s="204" t="s">
        <v>503</v>
      </c>
      <c r="D85" t="s">
        <v>1192</v>
      </c>
      <c r="E85">
        <v>3</v>
      </c>
      <c r="F85">
        <v>3</v>
      </c>
    </row>
    <row r="86" spans="3:6" x14ac:dyDescent="0.35">
      <c r="C86" s="204" t="s">
        <v>504</v>
      </c>
      <c r="D86" t="s">
        <v>1193</v>
      </c>
      <c r="E86">
        <v>3</v>
      </c>
      <c r="F86">
        <v>3</v>
      </c>
    </row>
    <row r="87" spans="3:6" x14ac:dyDescent="0.35">
      <c r="C87" s="204" t="s">
        <v>506</v>
      </c>
      <c r="D87" t="s">
        <v>1194</v>
      </c>
      <c r="E87">
        <v>3</v>
      </c>
      <c r="F87">
        <v>3</v>
      </c>
    </row>
    <row r="88" spans="3:6" x14ac:dyDescent="0.35">
      <c r="C88" s="204" t="s">
        <v>507</v>
      </c>
      <c r="D88" t="s">
        <v>1195</v>
      </c>
      <c r="E88">
        <v>3</v>
      </c>
      <c r="F88">
        <v>4</v>
      </c>
    </row>
    <row r="89" spans="3:6" x14ac:dyDescent="0.35">
      <c r="C89" s="204" t="s">
        <v>508</v>
      </c>
      <c r="D89" t="s">
        <v>1196</v>
      </c>
      <c r="E89">
        <v>3</v>
      </c>
      <c r="F89">
        <v>5</v>
      </c>
    </row>
    <row r="90" spans="3:6" x14ac:dyDescent="0.35">
      <c r="C90" s="204" t="s">
        <v>509</v>
      </c>
      <c r="D90" t="s">
        <v>1197</v>
      </c>
      <c r="E90">
        <v>3</v>
      </c>
      <c r="F90">
        <v>5</v>
      </c>
    </row>
    <row r="91" spans="3:6" x14ac:dyDescent="0.35">
      <c r="C91" s="204" t="s">
        <v>510</v>
      </c>
      <c r="D91" t="s">
        <v>1198</v>
      </c>
      <c r="E91">
        <v>3</v>
      </c>
      <c r="F91">
        <v>4</v>
      </c>
    </row>
    <row r="92" spans="3:6" x14ac:dyDescent="0.35">
      <c r="C92" s="204" t="s">
        <v>511</v>
      </c>
      <c r="D92" t="s">
        <v>1199</v>
      </c>
      <c r="E92">
        <v>3</v>
      </c>
      <c r="F92">
        <v>4</v>
      </c>
    </row>
    <row r="93" spans="3:6" x14ac:dyDescent="0.35">
      <c r="C93" s="204" t="s">
        <v>512</v>
      </c>
      <c r="D93" t="s">
        <v>1200</v>
      </c>
      <c r="E93">
        <v>3</v>
      </c>
      <c r="F93">
        <v>4</v>
      </c>
    </row>
    <row r="94" spans="3:6" x14ac:dyDescent="0.35">
      <c r="C94" s="204" t="s">
        <v>513</v>
      </c>
      <c r="D94" t="s">
        <v>1201</v>
      </c>
      <c r="E94">
        <v>3</v>
      </c>
      <c r="F94">
        <v>4</v>
      </c>
    </row>
    <row r="95" spans="3:6" x14ac:dyDescent="0.35">
      <c r="C95" s="204" t="s">
        <v>514</v>
      </c>
      <c r="D95" t="s">
        <v>1202</v>
      </c>
      <c r="E95">
        <v>3</v>
      </c>
      <c r="F95">
        <v>4</v>
      </c>
    </row>
    <row r="96" spans="3:6" x14ac:dyDescent="0.35">
      <c r="C96" s="204" t="s">
        <v>515</v>
      </c>
      <c r="D96" t="s">
        <v>1203</v>
      </c>
      <c r="E96">
        <v>3</v>
      </c>
      <c r="F96">
        <v>4</v>
      </c>
    </row>
    <row r="97" spans="3:6" x14ac:dyDescent="0.35">
      <c r="C97" s="204" t="s">
        <v>516</v>
      </c>
      <c r="D97" t="s">
        <v>1204</v>
      </c>
      <c r="E97">
        <v>4</v>
      </c>
      <c r="F97">
        <v>3</v>
      </c>
    </row>
    <row r="98" spans="3:6" x14ac:dyDescent="0.35">
      <c r="C98" s="204" t="s">
        <v>517</v>
      </c>
      <c r="D98" t="s">
        <v>1205</v>
      </c>
      <c r="E98">
        <v>3</v>
      </c>
      <c r="F98">
        <v>5</v>
      </c>
    </row>
    <row r="99" spans="3:6" x14ac:dyDescent="0.35">
      <c r="C99" s="204" t="s">
        <v>507</v>
      </c>
      <c r="D99" t="s">
        <v>1206</v>
      </c>
      <c r="E99">
        <v>2</v>
      </c>
      <c r="F99">
        <v>5</v>
      </c>
    </row>
    <row r="100" spans="3:6" x14ac:dyDescent="0.35">
      <c r="C100" s="204" t="s">
        <v>518</v>
      </c>
      <c r="D100" t="s">
        <v>1207</v>
      </c>
      <c r="E100">
        <v>2</v>
      </c>
      <c r="F100">
        <v>5</v>
      </c>
    </row>
    <row r="101" spans="3:6" x14ac:dyDescent="0.35">
      <c r="C101" s="204" t="s">
        <v>519</v>
      </c>
      <c r="D101" t="s">
        <v>1208</v>
      </c>
      <c r="E101">
        <v>3</v>
      </c>
      <c r="F101">
        <v>4</v>
      </c>
    </row>
    <row r="102" spans="3:6" x14ac:dyDescent="0.35">
      <c r="C102" s="204" t="s">
        <v>520</v>
      </c>
      <c r="D102" t="s">
        <v>1209</v>
      </c>
      <c r="E102">
        <v>2</v>
      </c>
      <c r="F102">
        <v>5</v>
      </c>
    </row>
    <row r="103" spans="3:6" x14ac:dyDescent="0.35">
      <c r="C103" s="204" t="s">
        <v>521</v>
      </c>
      <c r="D103" t="s">
        <v>1210</v>
      </c>
      <c r="E103">
        <v>3</v>
      </c>
      <c r="F103">
        <v>4</v>
      </c>
    </row>
    <row r="104" spans="3:6" x14ac:dyDescent="0.35">
      <c r="C104" s="204" t="s">
        <v>522</v>
      </c>
      <c r="D104" t="s">
        <v>1212</v>
      </c>
      <c r="E104">
        <v>2</v>
      </c>
      <c r="F104">
        <v>5</v>
      </c>
    </row>
    <row r="105" spans="3:6" x14ac:dyDescent="0.35">
      <c r="C105" s="204" t="s">
        <v>523</v>
      </c>
      <c r="D105" t="s">
        <v>1211</v>
      </c>
      <c r="E105">
        <v>2</v>
      </c>
      <c r="F105">
        <v>5</v>
      </c>
    </row>
    <row r="106" spans="3:6" x14ac:dyDescent="0.35">
      <c r="C106" s="204" t="s">
        <v>494</v>
      </c>
      <c r="D106" t="s">
        <v>1178</v>
      </c>
      <c r="E106">
        <v>4</v>
      </c>
      <c r="F106">
        <v>4</v>
      </c>
    </row>
    <row r="107" spans="3:6" x14ac:dyDescent="0.35">
      <c r="C107" s="204" t="s">
        <v>524</v>
      </c>
      <c r="D107" t="s">
        <v>1213</v>
      </c>
      <c r="E107">
        <v>2</v>
      </c>
      <c r="F107">
        <v>5</v>
      </c>
    </row>
    <row r="108" spans="3:6" x14ac:dyDescent="0.35">
      <c r="C108" s="204" t="s">
        <v>525</v>
      </c>
      <c r="D108" t="s">
        <v>1729</v>
      </c>
      <c r="E108">
        <v>3</v>
      </c>
      <c r="F108">
        <v>4</v>
      </c>
    </row>
    <row r="109" spans="3:6" x14ac:dyDescent="0.35">
      <c r="C109" s="204" t="s">
        <v>481</v>
      </c>
      <c r="D109" t="s">
        <v>1214</v>
      </c>
      <c r="E109">
        <v>3</v>
      </c>
      <c r="F109">
        <v>5</v>
      </c>
    </row>
    <row r="110" spans="3:6" x14ac:dyDescent="0.35">
      <c r="C110" s="204" t="s">
        <v>526</v>
      </c>
      <c r="D110" t="s">
        <v>1216</v>
      </c>
      <c r="E110">
        <v>4</v>
      </c>
      <c r="F110">
        <v>5</v>
      </c>
    </row>
    <row r="111" spans="3:6" x14ac:dyDescent="0.35">
      <c r="C111" s="204" t="s">
        <v>527</v>
      </c>
      <c r="D111" t="s">
        <v>1217</v>
      </c>
      <c r="E111">
        <v>3</v>
      </c>
      <c r="F111">
        <v>4</v>
      </c>
    </row>
    <row r="112" spans="3:6" x14ac:dyDescent="0.35">
      <c r="C112" s="204" t="s">
        <v>474</v>
      </c>
      <c r="D112" t="s">
        <v>1218</v>
      </c>
      <c r="E112">
        <v>3</v>
      </c>
      <c r="F112">
        <v>5</v>
      </c>
    </row>
    <row r="113" spans="3:6" x14ac:dyDescent="0.35">
      <c r="C113" s="204" t="s">
        <v>528</v>
      </c>
      <c r="D113" t="s">
        <v>1219</v>
      </c>
      <c r="E113">
        <v>3</v>
      </c>
      <c r="F113">
        <v>4</v>
      </c>
    </row>
    <row r="114" spans="3:6" x14ac:dyDescent="0.35">
      <c r="C114" s="204" t="s">
        <v>529</v>
      </c>
      <c r="D114" t="s">
        <v>1220</v>
      </c>
      <c r="E114">
        <v>4</v>
      </c>
      <c r="F114">
        <v>4</v>
      </c>
    </row>
    <row r="115" spans="3:6" x14ac:dyDescent="0.35">
      <c r="C115" s="204" t="s">
        <v>530</v>
      </c>
      <c r="D115" t="s">
        <v>1221</v>
      </c>
      <c r="E115">
        <v>3</v>
      </c>
      <c r="F115">
        <v>4</v>
      </c>
    </row>
    <row r="116" spans="3:6" x14ac:dyDescent="0.35">
      <c r="C116" s="204" t="s">
        <v>531</v>
      </c>
      <c r="D116" t="s">
        <v>1222</v>
      </c>
      <c r="E116">
        <v>3</v>
      </c>
      <c r="F116">
        <v>5</v>
      </c>
    </row>
    <row r="117" spans="3:6" x14ac:dyDescent="0.35">
      <c r="C117" s="204" t="s">
        <v>532</v>
      </c>
      <c r="D117" t="s">
        <v>1224</v>
      </c>
      <c r="E117">
        <v>4</v>
      </c>
      <c r="F117">
        <v>4</v>
      </c>
    </row>
    <row r="118" spans="3:6" x14ac:dyDescent="0.35">
      <c r="C118" s="204" t="s">
        <v>533</v>
      </c>
      <c r="D118" t="s">
        <v>1225</v>
      </c>
      <c r="E118">
        <v>2</v>
      </c>
      <c r="F118">
        <v>5</v>
      </c>
    </row>
    <row r="119" spans="3:6" x14ac:dyDescent="0.35">
      <c r="C119" s="204" t="s">
        <v>534</v>
      </c>
      <c r="D119" t="s">
        <v>1226</v>
      </c>
      <c r="E119">
        <v>3</v>
      </c>
      <c r="F119">
        <v>3</v>
      </c>
    </row>
    <row r="120" spans="3:6" x14ac:dyDescent="0.35">
      <c r="C120" s="204" t="s">
        <v>535</v>
      </c>
      <c r="D120" t="s">
        <v>1227</v>
      </c>
      <c r="E120">
        <v>2</v>
      </c>
      <c r="F120">
        <v>5</v>
      </c>
    </row>
    <row r="121" spans="3:6" x14ac:dyDescent="0.35">
      <c r="C121" s="204" t="s">
        <v>536</v>
      </c>
      <c r="D121" t="s">
        <v>1228</v>
      </c>
      <c r="E121">
        <v>3</v>
      </c>
      <c r="F121">
        <v>3</v>
      </c>
    </row>
    <row r="122" spans="3:6" x14ac:dyDescent="0.35">
      <c r="C122" s="204" t="s">
        <v>537</v>
      </c>
      <c r="D122" t="s">
        <v>1229</v>
      </c>
      <c r="E122">
        <v>3</v>
      </c>
      <c r="F122">
        <v>4</v>
      </c>
    </row>
    <row r="123" spans="3:6" x14ac:dyDescent="0.35">
      <c r="C123" s="204" t="s">
        <v>538</v>
      </c>
      <c r="D123" t="s">
        <v>1230</v>
      </c>
      <c r="E123">
        <v>3</v>
      </c>
      <c r="F123">
        <v>5</v>
      </c>
    </row>
    <row r="124" spans="3:6" x14ac:dyDescent="0.35">
      <c r="C124" s="204" t="s">
        <v>539</v>
      </c>
      <c r="D124" t="s">
        <v>1231</v>
      </c>
      <c r="E124">
        <v>3</v>
      </c>
      <c r="F124">
        <v>4</v>
      </c>
    </row>
    <row r="125" spans="3:6" x14ac:dyDescent="0.35">
      <c r="C125" s="204" t="s">
        <v>540</v>
      </c>
      <c r="D125" t="s">
        <v>1232</v>
      </c>
      <c r="E125">
        <v>3</v>
      </c>
      <c r="F125">
        <v>4</v>
      </c>
    </row>
    <row r="126" spans="3:6" x14ac:dyDescent="0.35">
      <c r="C126" s="204" t="s">
        <v>541</v>
      </c>
      <c r="D126" t="s">
        <v>1233</v>
      </c>
      <c r="E126">
        <v>3</v>
      </c>
      <c r="F126">
        <v>4</v>
      </c>
    </row>
    <row r="127" spans="3:6" x14ac:dyDescent="0.35">
      <c r="C127" s="204" t="s">
        <v>542</v>
      </c>
      <c r="D127" t="s">
        <v>1234</v>
      </c>
      <c r="E127">
        <v>4</v>
      </c>
      <c r="F127">
        <v>4</v>
      </c>
    </row>
    <row r="128" spans="3:6" x14ac:dyDescent="0.35">
      <c r="C128" s="204" t="s">
        <v>543</v>
      </c>
      <c r="D128" t="s">
        <v>1235</v>
      </c>
      <c r="E128">
        <v>4</v>
      </c>
      <c r="F128">
        <v>4</v>
      </c>
    </row>
    <row r="129" spans="3:6" x14ac:dyDescent="0.35">
      <c r="C129" s="204" t="s">
        <v>544</v>
      </c>
      <c r="D129" t="s">
        <v>1236</v>
      </c>
      <c r="E129">
        <v>3</v>
      </c>
      <c r="F129">
        <v>4</v>
      </c>
    </row>
    <row r="130" spans="3:6" x14ac:dyDescent="0.35">
      <c r="C130" s="204" t="s">
        <v>545</v>
      </c>
      <c r="D130" t="s">
        <v>1237</v>
      </c>
      <c r="E130">
        <v>4</v>
      </c>
      <c r="F130">
        <v>4</v>
      </c>
    </row>
    <row r="131" spans="3:6" x14ac:dyDescent="0.35">
      <c r="C131" s="204" t="s">
        <v>546</v>
      </c>
      <c r="D131" t="s">
        <v>547</v>
      </c>
      <c r="E131">
        <v>3</v>
      </c>
      <c r="F131">
        <v>5</v>
      </c>
    </row>
    <row r="132" spans="3:6" x14ac:dyDescent="0.35">
      <c r="C132" s="204" t="s">
        <v>1239</v>
      </c>
      <c r="D132" t="s">
        <v>1238</v>
      </c>
      <c r="E132">
        <v>4</v>
      </c>
      <c r="F132">
        <v>5</v>
      </c>
    </row>
    <row r="133" spans="3:6" x14ac:dyDescent="0.35">
      <c r="C133" s="204" t="s">
        <v>548</v>
      </c>
      <c r="D133" t="s">
        <v>549</v>
      </c>
      <c r="E133">
        <v>3</v>
      </c>
      <c r="F133">
        <v>5</v>
      </c>
    </row>
    <row r="134" spans="3:6" x14ac:dyDescent="0.35">
      <c r="C134" s="204" t="s">
        <v>550</v>
      </c>
      <c r="D134" t="s">
        <v>1526</v>
      </c>
      <c r="E134">
        <v>3</v>
      </c>
      <c r="F134">
        <v>3</v>
      </c>
    </row>
    <row r="135" spans="3:6" x14ac:dyDescent="0.35">
      <c r="C135" s="204" t="s">
        <v>551</v>
      </c>
      <c r="D135" t="s">
        <v>1528</v>
      </c>
      <c r="E135">
        <v>3</v>
      </c>
      <c r="F135">
        <v>3</v>
      </c>
    </row>
    <row r="136" spans="3:6" x14ac:dyDescent="0.35">
      <c r="C136" s="204" t="s">
        <v>552</v>
      </c>
      <c r="D136" t="s">
        <v>1530</v>
      </c>
      <c r="E136">
        <v>3</v>
      </c>
      <c r="F136">
        <v>5</v>
      </c>
    </row>
    <row r="137" spans="3:6" x14ac:dyDescent="0.35">
      <c r="C137" s="204" t="s">
        <v>553</v>
      </c>
      <c r="D137" t="s">
        <v>1531</v>
      </c>
      <c r="E137">
        <v>3</v>
      </c>
      <c r="F137">
        <v>5</v>
      </c>
    </row>
    <row r="138" spans="3:6" x14ac:dyDescent="0.35">
      <c r="C138" s="204" t="s">
        <v>554</v>
      </c>
      <c r="D138" t="s">
        <v>1532</v>
      </c>
      <c r="E138">
        <v>3</v>
      </c>
      <c r="F138">
        <v>4</v>
      </c>
    </row>
    <row r="139" spans="3:6" x14ac:dyDescent="0.35">
      <c r="C139" s="204" t="s">
        <v>555</v>
      </c>
      <c r="D139" t="s">
        <v>1533</v>
      </c>
      <c r="E139">
        <v>3</v>
      </c>
      <c r="F139">
        <v>4</v>
      </c>
    </row>
    <row r="140" spans="3:6" x14ac:dyDescent="0.35">
      <c r="C140" s="204" t="s">
        <v>556</v>
      </c>
      <c r="D140" t="s">
        <v>1535</v>
      </c>
      <c r="E140">
        <v>3</v>
      </c>
      <c r="F140">
        <v>4</v>
      </c>
    </row>
  </sheetData>
  <autoFilter ref="B1:F14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Sheet2</vt:lpstr>
      <vt:lpstr>Pivot</vt:lpstr>
      <vt:lpstr>Sheet5</vt:lpstr>
      <vt:lpstr>Automotive </vt:lpstr>
      <vt:lpstr>Detailed Summary sheet</vt:lpstr>
      <vt:lpstr>Sheet1</vt:lpstr>
      <vt:lpstr>Detailed Summary Sheets</vt:lpstr>
      <vt:lpstr>Under Industry </vt:lpstr>
      <vt:lpstr>Sheet3</vt:lpstr>
      <vt:lpstr>Under Industry Validation Count</vt:lpstr>
      <vt:lpstr>sheet 4</vt:lpstr>
      <vt:lpstr>Sheet4</vt:lpstr>
      <vt:lpstr>Sheet12</vt:lpstr>
      <vt:lpstr>Sheet10</vt:lpstr>
      <vt:lpstr>PMKVY 18-19 STT</vt:lpstr>
      <vt:lpstr>PMKVY Job Roles Missing</vt:lpstr>
      <vt:lpstr>Pivot Summary Sheet</vt:lpstr>
      <vt:lpstr>PMKVY STT Curr Content</vt:lpstr>
      <vt:lpstr>PMKK</vt:lpstr>
      <vt:lpstr>PMKVY Reallocation</vt:lpstr>
      <vt:lpstr>CSSM with Content</vt:lpstr>
      <vt:lpstr>List of QP-NOS</vt:lpstr>
      <vt:lpstr>List-data</vt:lpstr>
      <vt:lpstr>CSSM without Content</vt:lpstr>
      <vt:lpstr>PMKVY 17-18 with non nsqc</vt:lpstr>
      <vt:lpstr>PMKK-with Non NSQC</vt:lpstr>
      <vt:lpstr>PMKK-with Non NSQC (2)</vt:lpstr>
      <vt:lpstr>Summary Sheet</vt:lpstr>
      <vt:lpstr>Dropped QPs</vt:lpstr>
      <vt:lpstr>Sheet9</vt:lpstr>
      <vt:lpstr>Sheet8</vt:lpstr>
      <vt:lpstr>Sheet7</vt:lpstr>
      <vt:lpstr>Sheet6</vt:lpstr>
      <vt:lpstr>List of QP-NOS (2)</vt:lpstr>
      <vt:lpstr>Retired QPs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2018-12-01T01:51:55Z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4ca3cb0-7094-42f7-aa6e-2f19a56e1b5f_Enabled">
    <vt:lpwstr>True</vt:lpwstr>
  </property>
  <property fmtid="{D5CDD505-2E9C-101B-9397-08002B2CF9AE}" pid="3" name="MSIP_Label_44ca3cb0-7094-42f7-aa6e-2f19a56e1b5f_SiteId">
    <vt:lpwstr>724b8ed1-8183-4cb9-b5b0-1ed67afeacf1</vt:lpwstr>
  </property>
  <property fmtid="{D5CDD505-2E9C-101B-9397-08002B2CF9AE}" pid="4" name="MSIP_Label_44ca3cb0-7094-42f7-aa6e-2f19a56e1b5f_Owner">
    <vt:lpwstr>rashmi.pahade@nsdcindia.org</vt:lpwstr>
  </property>
  <property fmtid="{D5CDD505-2E9C-101B-9397-08002B2CF9AE}" pid="5" name="MSIP_Label_44ca3cb0-7094-42f7-aa6e-2f19a56e1b5f_SetDate">
    <vt:lpwstr>2018-10-10T12:20:57.6502759Z</vt:lpwstr>
  </property>
  <property fmtid="{D5CDD505-2E9C-101B-9397-08002B2CF9AE}" pid="6" name="MSIP_Label_44ca3cb0-7094-42f7-aa6e-2f19a56e1b5f_Name">
    <vt:lpwstr>General</vt:lpwstr>
  </property>
  <property fmtid="{D5CDD505-2E9C-101B-9397-08002B2CF9AE}" pid="7" name="MSIP_Label_44ca3cb0-7094-42f7-aa6e-2f19a56e1b5f_Application">
    <vt:lpwstr>Microsoft Azure Information Protection</vt:lpwstr>
  </property>
  <property fmtid="{D5CDD505-2E9C-101B-9397-08002B2CF9AE}" pid="8" name="MSIP_Label_44ca3cb0-7094-42f7-aa6e-2f19a56e1b5f_Extended_MSFT_Method">
    <vt:lpwstr>Manual</vt:lpwstr>
  </property>
  <property fmtid="{D5CDD505-2E9C-101B-9397-08002B2CF9AE}" pid="9" name="Sensitivity">
    <vt:lpwstr>General</vt:lpwstr>
  </property>
</Properties>
</file>